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xml" ContentType="application/vnd.openxmlformats-officedocument.drawingml.chart+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codeName="{657A6CF4-780A-29F0-665F-34B82A1D2417}"/>
  <workbookPr codeName="ThisWorkbook" defaultThemeVersion="166925"/>
  <mc:AlternateContent xmlns:mc="http://schemas.openxmlformats.org/markup-compatibility/2006">
    <mc:Choice Requires="x15">
      <x15ac:absPath xmlns:x15ac="http://schemas.microsoft.com/office/spreadsheetml/2010/11/ac" url="C:\Aman_Clik\Clik Investment Sales\Testing\Syndicate\"/>
    </mc:Choice>
  </mc:AlternateContent>
  <xr:revisionPtr revIDLastSave="0" documentId="13_ncr:1_{65C2D135-48D2-4B7B-9AAA-1A3FC4B8CA70}" xr6:coauthVersionLast="47" xr6:coauthVersionMax="47" xr10:uidLastSave="{00000000-0000-0000-0000-000000000000}"/>
  <bookViews>
    <workbookView xWindow="-120" yWindow="-120" windowWidth="29040" windowHeight="15720" tabRatio="881" activeTab="8" xr2:uid="{00000000-000D-0000-FFFF-FFFF00000000}"/>
  </bookViews>
  <sheets>
    <sheet name="Legends" sheetId="14" r:id="rId1"/>
    <sheet name="Release Notes" sheetId="30" r:id="rId2"/>
    <sheet name="Summary" sheetId="20" r:id="rId3"/>
    <sheet name="Returns" sheetId="32" r:id="rId4"/>
    <sheet name="Sources &amp; Uses" sheetId="19" r:id="rId5"/>
    <sheet name="CF" sheetId="18" r:id="rId6"/>
    <sheet name="Debts" sheetId="10" r:id="rId7"/>
    <sheet name="Real Estate Tax" sheetId="28" state="veryHidden" r:id="rId8"/>
    <sheet name="Assumptions" sheetId="4" r:id="rId9"/>
    <sheet name="Unit Mix" sheetId="2" r:id="rId10"/>
    <sheet name="Financials" sheetId="1" r:id="rId11"/>
    <sheet name="PF, Adj &amp; Notes" sheetId="22" r:id="rId12"/>
    <sheet name="US Market Projections" sheetId="26" r:id="rId13"/>
    <sheet name="Ops CF" sheetId="7" state="veryHidden" r:id="rId14"/>
    <sheet name="Cash Flow" sheetId="8" state="veryHidden" r:id="rId15"/>
    <sheet name="Version Control" sheetId="29" state="veryHidden" r:id="rId16"/>
    <sheet name="Support" sheetId="9" state="veryHidden" r:id="rId17"/>
    <sheet name="© Copyright Disclaimer" sheetId="13" r:id="rId18"/>
  </sheets>
  <functionGroups builtInGroupCount="19"/>
  <definedNames>
    <definedName name="clik_logo">"clik_investassist_logo,Picture 4"</definedName>
    <definedName name="d10YTreasury">'US Market Projections'!$R$3:$Y$123</definedName>
    <definedName name="d1MFBSOFR">'US Market Projections'!$R$3:$T$123</definedName>
    <definedName name="d1MSOFR">'US Market Projections'!$R$3:$U$123</definedName>
    <definedName name="d3MSOFR">'US Market Projections'!$R$3:$V$123</definedName>
    <definedName name="d5YTreasury">'US Market Projections'!$R$3:$W$123</definedName>
    <definedName name="d7YTreasury">'US Market Projections'!$R$3:$X$123</definedName>
    <definedName name="dYr10YTreasury">'US Market Projections'!$P$3:$Y$123</definedName>
    <definedName name="dYr1MLIBOR">'US Market Projections'!$P$3:$T$123</definedName>
    <definedName name="dYr1MSOFR">'US Market Projections'!$P$3:$U$123</definedName>
    <definedName name="dYr3MSOFR">'US Market Projections'!$P$3:$V$123</definedName>
    <definedName name="dYr5YTreasury">'US Market Projections'!$P$3:$W$123</definedName>
    <definedName name="dYr7YTreasury">'US Market Projections'!$P$3:$X$123</definedName>
    <definedName name="fCategory">IFERROR(LEFT(Assumptions!$B1,FIND(" |",Assumptions!$B1)-1),Assumptions!$B1)</definedName>
    <definedName name="fFin">CELL("address",Financials!XFD1048572)</definedName>
    <definedName name="fHist4mPF">INDIRECT("'"&amp;MID(fFin,FIND("]",fFin)+1,(FIND("!",fFin)-1)-(FIND("]",fFin)+1))&amp;"'!"&amp;ADDRESS(MATCH('PF, Adj &amp; Notes'!$B1,Financials!$B:$B,),SUMPRODUCT((TEXT(Financials!$AB$8:$AF$8,"mmm-yy")='PF, Adj &amp; Notes'!A$8)*COLUMN(Financials!$AB$8:$AF$8))))</definedName>
    <definedName name="fHistT12Check">OR(AND(ISNUMBER(Financials!A$7),AND(Financials!A$7&gt;0,Financials!A$7&lt;=12,Financials!A$7&lt;=MAX(Financials!$O$7:$Z$7))),AND(ISTEXT(Financials!A$7),OR(SUMPRODUCT((Financials!A$7=lHistDates)*1))))</definedName>
    <definedName name="fHistTotal">INDIRECT(ADDRESS(ROW(),SUMPRODUCT((TEXT(Financials!$AB$8:$AF$8,"mmm-yy")=Financials!A$8)*COLUMN(Financials!$AB$8:$AF$8))))</definedName>
    <definedName name="fIsCost">rIsUpfrontFin+rIsAcqCostFin&gt;0</definedName>
    <definedName name="fIsNetSale">RIGHT(Returns!$G1048576,LEN(iReturnNetSale))=iReturnNetSale</definedName>
    <definedName name="fLoan1VarRate">SUMIF(INDEX(INDIRECT("dYr"&amp;SUBSTITUTE(rLoan1Index," ","")),0,1),Assumptions!A$166,INDEX(INDIRECT("dYr"&amp;SUBSTITUTE(rLoan1Index," ","")),0,COLUMNS(INDIRECT("dYr"&amp;SUBSTITUTE(rLoan1Index," ","")))))/COUNTIF(INDEX(INDIRECT("dYr"&amp;SUBSTITUTE(rLoan1Index," ","")),0,1),Assumptions!A$166)</definedName>
    <definedName name="fLoan1VarRateMnth">VLOOKUP('Cash Flow'!A$9,INDIRECT("d"&amp;SUBSTITUTE(rLoan1Index," ","")),COLUMNS(INDIRECT("d"&amp;SUBSTITUTE(rLoan1Index," ",""))),1)</definedName>
    <definedName name="fLoan2VarRate">SUMIF(INDEX(INDIRECT("dYr"&amp;SUBSTITUTE(rLoan2Index," ","")),0,1),Assumptions!A$166,INDEX(INDIRECT("dYr"&amp;SUBSTITUTE(rLoan2Index," ","")),0,COLUMNS(INDIRECT("dYr"&amp;SUBSTITUTE(rLoan2Index," ","")))))/COUNTIF(INDEX(INDIRECT("dYr"&amp;SUBSTITUTE(rLoan2Index," ","")),0,1),Assumptions!A$166)</definedName>
    <definedName name="fLoan2VarRateMnth">VLOOKUP('Cash Flow'!A$9,INDIRECT("d"&amp;SUBSTITUTE(rLoan2Index," ","")),COLUMNS(INDIRECT("d"&amp;SUBSTITUTE(rLoan2Index," ",""))),1)</definedName>
    <definedName name="fLoan3VarRate">SUMIF(INDEX(INDIRECT("dYr"&amp;SUBSTITUTE(rLoan3Index," ","")),0,1),Assumptions!A$166,INDEX(INDIRECT("dYr"&amp;SUBSTITUTE(rLoan3Index," ","")),0,COLUMNS(INDIRECT("dYr"&amp;SUBSTITUTE(rLoan3Index," ","")))))/COUNTIF(INDEX(INDIRECT("dYr"&amp;SUBSTITUTE(rLoan3Index," ","")),0,1),Assumptions!A$166)</definedName>
    <definedName name="fLoan3VarRateMnth">VLOOKUP('Cash Flow'!A$9,INDIRECT("d"&amp;SUBSTITUTE(rLoan3Index," ","")),COLUMNS(INDIRECT("d"&amp;SUBSTITUTE(rLoan3Index," ",""))),1)</definedName>
    <definedName name="fLoanSel">AND(AND(Assumptions!A$141&gt;0,Assumptions!A$142&gt;0),Assumptions!A$143&gt;0)</definedName>
    <definedName name="fOrgIR">Assumptions!A$154+Assumptions!A$155%%</definedName>
    <definedName name="fPMT">IF(Assumptions!A$137&gt;12,fT12NOI,rT12NOI)/12/Assumptions!A$143</definedName>
    <definedName name="fPropVal">SUM(IF(Assumptions!A$137&gt;12,fT12NOI/Assumptions!A$142,rAcqVal),rUpfrontFinAmt*rIsUpfrontFin,rAcqCost*rIsAcqCostFin)</definedName>
    <definedName name="fPV">SUM(-PV(fOrgIR/12,Assumptions!A$148*12,fPMT),rUpfrontFinAmt*rIsUpfrontFin,rAcqCost*rIsAcqCostFin)</definedName>
    <definedName name="fRenovAppl">IFERROR(INDEX(rUMRenovCost,ROWS('Ops CF'!$B$100:XEO1)),)&gt;0</definedName>
    <definedName name="fRenovDTPct">INDEX(rUMRenovUnits,ROWS('Ops CF'!$B$100:$B1))/(rHoldPeriod-rRenovStMnth+1)/12/INDEX(rUMUnits,ROWS('Ops CF'!$B$100:$B1))</definedName>
    <definedName name="fRenovPeriod">IF(rRenovPeriod,rRenovPeriod,MAX(rHoldPeriod,1)*12)</definedName>
    <definedName name="fReturnsOpsCF">Returns!A$48+Returns!A$53+Returns!A$56</definedName>
    <definedName name="fRvrNOI">IFERROR(HLOOKUP(1,'Cash Flow'!$E$8:$O$69,62,0),)</definedName>
    <definedName name="fRvrYr">VLOOKUP(rIN_da_dispositionvaluation.type,Support!$E:$F,2,0)-151</definedName>
    <definedName name="fT12NOI">SUMIFS(rNOIMnthly,rOpsCFMnth,"&gt;="&amp;Assumptions!A$137-12,rOpsCFMnth,"&lt;"&amp;Assumptions!A$137)</definedName>
    <definedName name="fTiers">"Tier "&amp;ROWS(Returns!$G$9:$G1)&amp;": "</definedName>
    <definedName name="i1mFBSOFR">Support!$M$3</definedName>
    <definedName name="i1mSOFR">Support!$M$4</definedName>
    <definedName name="i3mSOFR">Support!$M$5</definedName>
    <definedName name="iCFStructLv">Support!$O$3</definedName>
    <definedName name="iCFStructUnLv">Support!$O$4</definedName>
    <definedName name="iExpense">Support!$K$4</definedName>
    <definedName name="iIncome">Support!$K$3</definedName>
    <definedName name="iIRTypeFix">Support!$L$3</definedName>
    <definedName name="iIRTypeFloat">Support!$L$4</definedName>
    <definedName name="iIRTypeMixed">Support!$L$5</definedName>
    <definedName name="iNo">Support!$H$4</definedName>
    <definedName name="iRenovInpTypeDetail">Support!$P$4</definedName>
    <definedName name="iRenovInpTypeSimple">Support!$P$3</definedName>
    <definedName name="iReturnAbovePref">Support!$R$6</definedName>
    <definedName name="iReturnCFProceed">Support!$R$3</definedName>
    <definedName name="iReturnNetSale">Support!$R$7</definedName>
    <definedName name="iReturnPref">Support!$R$4</definedName>
    <definedName name="iReturnPromote">Support!$R$5</definedName>
    <definedName name="iValBasisF12">Support!$J$4</definedName>
    <definedName name="iValBasisT12">Support!$J$3</definedName>
    <definedName name="iWFModelCoC">Support!$N$3</definedName>
    <definedName name="iWFModelGPCatchup">Support!$N$5</definedName>
    <definedName name="iWFModelMultHurdle">Support!$N$4</definedName>
    <definedName name="iYes">Support!$H$3</definedName>
    <definedName name="lBaseIndex">Support!$M$3:$M$20</definedName>
    <definedName name="lCFStruct">Support!$O$3:$O$5</definedName>
    <definedName name="lHeads">Support!$K$3:$K$5</definedName>
    <definedName name="lHistDates">Support!$V$3:$V$7</definedName>
    <definedName name="lIRType">Support!$L$3:$L$5</definedName>
    <definedName name="lRenovInpType">Support!$P$3:$P$5</definedName>
    <definedName name="lReturnTierLabel">Support!$R$3:$R$7</definedName>
    <definedName name="lValBasis">Support!$J$3:$J$5</definedName>
    <definedName name="lWFModel">Support!$N$3:$N$6</definedName>
    <definedName name="lYesNo">Support!$H$3:$H$5</definedName>
    <definedName name="rAcqCost">Assumptions!$K$26</definedName>
    <definedName name="rAcqCostDetailAmt">Assumptions!$F$32:$F$36,Assumptions!$F$39:$F$43,Assumptions!$L$32:$L$36</definedName>
    <definedName name="rAcqCostInp">Assumptions!$F$35,Assumptions!$E$32:$E$34,Assumptions!$E$36,Assumptions!$F$39:$F$43,Assumptions!$K$32:$K$33,Assumptions!$L$34:$L$35,Assumptions!$K$36</definedName>
    <definedName name="rAcqCostPct">Assumptions!$J$26</definedName>
    <definedName name="rAcqCostToggle">Assumptions!$J$26:$L$26</definedName>
    <definedName name="rAcqVal">Assumptions!$E$26</definedName>
    <definedName name="rAdjCF">'PF, Adj &amp; Notes'!$B$9:$G$70</definedName>
    <definedName name="rAdjEGI">'PF, Adj &amp; Notes'!$G$35</definedName>
    <definedName name="rAsmptPurchasePrice">Assumptions!$F$26</definedName>
    <definedName name="rAvailIndexFCurves">'US Market Projections'!$T$1:$Y$1</definedName>
    <definedName name="rCFLn1IntRateTable">'Cash Flow'!$E$141:$N$141</definedName>
    <definedName name="rCFLn2IntRateTable">'Cash Flow'!$E$204:$O$204</definedName>
    <definedName name="rCFLn3IntRateTable">'Cash Flow'!$E$225:$O$225</definedName>
    <definedName name="rCFStruct">Returns!$B$18</definedName>
    <definedName name="rCFType">#REF!</definedName>
    <definedName name="rClosingDate">Assumptions!$L$27</definedName>
    <definedName name="rCoCYieldGPLP">#REF!</definedName>
    <definedName name="rDebtToggle">Assumptions!$D$137:$F$137</definedName>
    <definedName name="rEGI">'Cash Flow'!$E$36:$O$36</definedName>
    <definedName name="rElecYr1">'Ops CF'!$E$55</definedName>
    <definedName name="rEnrtyCapRate">Assumptions!$F$27</definedName>
    <definedName name="rEqReq">'Cash Flow'!$D$243</definedName>
    <definedName name="rExCapExRntInfl">Assumptions!$F$110</definedName>
    <definedName name="rExCapExRntInflMnth">Assumptions!$F$111</definedName>
    <definedName name="rExitCapRate">Assumptions!$F$49</definedName>
    <definedName name="rExitCost">Assumptions!$K$48</definedName>
    <definedName name="rExitCostDetailAmt">Assumptions!$L$54:$L$58,Assumptions!$F$54:$F$58</definedName>
    <definedName name="rExitCostInp">Assumptions!$E$54,Assumptions!$F$55,Assumptions!$E$56:$E$58,Assumptions!$L$54:$L$58</definedName>
    <definedName name="rExitCostPct">Assumptions!$J$48</definedName>
    <definedName name="rExitCostToggle">Assumptions!$J$48:$L$48</definedName>
    <definedName name="rExpRET">Assumptions!$E$100</definedName>
    <definedName name="rExpRETRow">Assumptions!$B$100:$F$100</definedName>
    <definedName name="rExpRETRowSample">Assumptions!$B$84:$F$84</definedName>
    <definedName name="rFuelYr1">'Ops CF'!$E$56</definedName>
    <definedName name="rGenInflPct">Assumptions!$L$122</definedName>
    <definedName name="rGPCFTr1Dist">Returns!$B$24:$O$24</definedName>
    <definedName name="rGPCFTr2Dist">Returns!$B$25:$O$25</definedName>
    <definedName name="rGPCFTr3Dist">Returns!$B$26:$O$26</definedName>
    <definedName name="rGPCFTr4Dist">Returns!$B$27:$O$27</definedName>
    <definedName name="rGPCFTr5Dist">Returns!$B$28:$O$28</definedName>
    <definedName name="rGPEqContr">#REF!</definedName>
    <definedName name="rGPEqSplit">Returns!$D$8</definedName>
    <definedName name="rGPR">'Cash Flow'!$E$23:$O$23</definedName>
    <definedName name="rGPTotalContrib">Returns!$E$22:$O$22</definedName>
    <definedName name="rGPTotalDist">#REF!</definedName>
    <definedName name="rHistAnnDates">Financials!$AB$8:$AF$8</definedName>
    <definedName name="rHistCFP1">Financials!$D$7</definedName>
    <definedName name="rHistCFP2">Financials!$F$7</definedName>
    <definedName name="rHistCFP3">Financials!$H$7</definedName>
    <definedName name="rHistCFP4">Financials!$J$7</definedName>
    <definedName name="rHistCFP5">Financials!$L$7</definedName>
    <definedName name="rHoldPeriod">Assumptions!$L$49</definedName>
    <definedName name="rIN_aa_acquisitionvaluation.value">Assumptions!$F$27</definedName>
    <definedName name="rIN_address.line1">Assumptions!$F$11</definedName>
    <definedName name="rIN_address.line2">Assumptions!$F$13</definedName>
    <definedName name="rIN_address.line3">Assumptions!$F$14</definedName>
    <definedName name="rIN_baths">'Unit Mix'!$E$13:$E$21</definedName>
    <definedName name="rIN_beds">'Unit Mix'!$D$13:$D$21</definedName>
    <definedName name="rIN_cableinternet_hist">Financials!$AB$25:$AF$25</definedName>
    <definedName name="rIN_cableinternet_t12">Financials!$O$25:$Z$25</definedName>
    <definedName name="rIN_capex_hist">Financials!$AB$72:$AF$72</definedName>
    <definedName name="rIN_capex_t12">Financials!$O$72:$Z$72</definedName>
    <definedName name="rIN_cc_brokercommission">Assumptions!$E$36,Assumptions!$E$58,Assumptions!$E$36</definedName>
    <definedName name="rIN_cc_otherclosingcosts">Assumptions!$K$36,Assumptions!$E$56</definedName>
    <definedName name="rIN_cc_transfertax">Assumptions!$E$54,Assumptions!$E$33</definedName>
    <definedName name="rIN_collectionloss_hist">Financials!$AB$19:$AF$19</definedName>
    <definedName name="rIN_collectionloss_t12">Financials!$O$19:$Z$19</definedName>
    <definedName name="rIN_commercialnetincome_hist">Financials!$AB$30:$AF$30</definedName>
    <definedName name="rIN_commercialnetincome_t12">Financials!$O$30:$Z$30</definedName>
    <definedName name="rIN_concessions_hist">Financials!$AB$18:$AF$18</definedName>
    <definedName name="rIN_concessions_t12">Financials!$O$18:$Z$18</definedName>
    <definedName name="rIN_contractservices_hist">Financials!$AB$39:$AF$39</definedName>
    <definedName name="rIN_contractservices_t12">Financials!$O$39:$Z$39</definedName>
    <definedName name="rIN_da_dispositionvaluation.type">Assumptions!$D$49</definedName>
    <definedName name="rIN_da_terminalcaprate">Assumptions!$F$49</definedName>
    <definedName name="rIN_dateBuilt">Assumptions!$L$14</definedName>
    <definedName name="rIN_DD_HoldPeriodYears">Assumptions!$L$49</definedName>
    <definedName name="rIN_depositforfeiture_hist">Financials!$AB$27:$AF$27</definedName>
    <definedName name="rIN_depositforfeiture_t12">Financials!$O$27:$Z$27</definedName>
    <definedName name="rIN_ei_generalinflation">Assumptions!$L$122</definedName>
    <definedName name="rIN_ei_realestatetaxinflation">Assumptions!$L$121</definedName>
    <definedName name="rIN_electricity_hist">Financials!$AB$49:$AF$49</definedName>
    <definedName name="rIN_electricity_t12">Financials!$O$49:$Z$49</definedName>
    <definedName name="rIN_excludedexpense_hist">Financials!$AB$78:$AF$78</definedName>
    <definedName name="rIN_excludedexpense_t12">Financials!$O$78:$Z$78</definedName>
    <definedName name="rIN_excludedincome_hist">Financials!$AB$77:$AF$77</definedName>
    <definedName name="rIN_excludedincome_t12">Financials!$O$77:$Z$77</definedName>
    <definedName name="rIN_expensereimbursements_hist">Financials!$AB$22:$AF$22</definedName>
    <definedName name="rIN_expensereimbursements_t12">Financials!$O$22:$Z$22</definedName>
    <definedName name="rIN_floor_plans">'Unit Mix'!$B$13:$B$21</definedName>
    <definedName name="rIN_fuelgasoil_hist">Financials!$AB$50:$AF$50</definedName>
    <definedName name="rIN_fuelgasoil_t12">Financials!$O$50:$Z$50</definedName>
    <definedName name="rIN_garageparking_hist">Financials!$AB$23:$AF$23</definedName>
    <definedName name="rIN_garageparking_t12">Financials!$O$23:$Z$23</definedName>
    <definedName name="rIN_generaladministrative_hist">Financials!$AB$42:$AF$42</definedName>
    <definedName name="rIN_generaladministrative_t12">Financials!$O$42:$Z$42</definedName>
    <definedName name="rIN_groundrent_hist">Financials!$AB$60:$AF$60</definedName>
    <definedName name="rIN_groundrent_t12">Financials!$O$60:$Z$60</definedName>
    <definedName name="rIN_iia_otherincomeinflation">Assumptions!$F$122</definedName>
    <definedName name="rIN_iia_ri_rentincrement">Assumptions!$F$121</definedName>
    <definedName name="rIN_inplace_rent">'Unit Mix'!$L$13:$L$21</definedName>
    <definedName name="rIN_insurance_hist">Financials!$AB$53:$AF$53</definedName>
    <definedName name="rIN_insurance_t12">Financials!$O$53:$Z$53</definedName>
    <definedName name="rIN_landscapinggrounds_hist">Financials!$AB$38:$AF$38</definedName>
    <definedName name="rIN_landscapinggrounds_t12">Financials!$O$38:$Z$38</definedName>
    <definedName name="rIN_leaseexpdata">'Unit Mix'!$E$28:$P$28</definedName>
    <definedName name="rIN_leaseexpdate">'Unit Mix'!$E$27</definedName>
    <definedName name="rIN_losstolease_hist">Financials!$AB$11:$AF$11</definedName>
    <definedName name="rIN_losstolease_t12">Financials!$O$11:$Z$11</definedName>
    <definedName name="rIN_managementfees_hist">Financials!$AB$59:$AF$59</definedName>
    <definedName name="rIN_managementfees_t12">Financials!$O$59:$Z$59</definedName>
    <definedName name="rIN_market_rent">'Unit Mix'!$K$13:$K$21</definedName>
    <definedName name="rIN_marketingadvertising_hist">Financials!$AB$43:$AF$43</definedName>
    <definedName name="rIN_marketingadvertising_t12">Financials!$O$43:$Z$43</definedName>
    <definedName name="rIN_marketrent_hist">Financials!$AB$10:$AF$10</definedName>
    <definedName name="rIN_marketrent_t12">Financials!$O$10:$Z$10</definedName>
    <definedName name="rIN_miscellaneousotherincome_hist">Financials!$AB$29:$AF$29</definedName>
    <definedName name="rIN_miscellaneousotherincome_t12">Financials!$O$29:$Z$29</definedName>
    <definedName name="rIN_name">Assumptions!$F$12</definedName>
    <definedName name="rIN_non_rev">'Unit Mix'!$J$13:$J$21</definedName>
    <definedName name="rIN_nonrevenueunits_hist">Financials!$AB$17:$AF$17</definedName>
    <definedName name="rIN_nonrevenueunits_t12">Financials!$O$17:$Z$17</definedName>
    <definedName name="rIN_occ_altasurvey">Assumptions!$F$42,Assumptions!$L$57</definedName>
    <definedName name="rIN_occ_environmentalreports">Assumptions!$F$41,Assumptions!$L$56</definedName>
    <definedName name="rIN_occ_findersfeesbps">Assumptions!$K$32</definedName>
    <definedName name="rIN_occ_legalfees">Assumptions!$F$35,Assumptions!$F$55</definedName>
    <definedName name="rIN_occ_otherduediligence">Assumptions!$F$43,Assumptions!$L$58</definedName>
    <definedName name="rIN_occ_outstandingliens">Assumptions!$K$34</definedName>
    <definedName name="rIN_occ_pcareport">Assumptions!$F$40,Assumptions!$L$55</definedName>
    <definedName name="rIN_occ_prepaymentpenalty">Assumptions!$L$35</definedName>
    <definedName name="rIN_occ_titleinsurancebps">Assumptions!$K$33</definedName>
    <definedName name="rIN_otherexpenses_hist">Financials!$AB$55:$AF$55</definedName>
    <definedName name="rIN_otherexpenses_t12">Financials!$O$55:$Z$55</definedName>
    <definedName name="rIN_otherpropertytaxes_hist">Financials!$AB$61:$AF$61</definedName>
    <definedName name="rIN_otherpropertytaxes_t12">Financials!$O$61:$Z$61</definedName>
    <definedName name="rIN_otherutilities_hist">Financials!$AB$52:$AF$52</definedName>
    <definedName name="rIN_otherutilities_t12">Financials!$O$52:$Z$52</definedName>
    <definedName name="rIN_payroll_hist">Financials!$AB$41:$AF$41</definedName>
    <definedName name="rIN_payroll_t12">Financials!$O$41:$Z$41</definedName>
    <definedName name="rIN_petfees_hist">Financials!$AB$28:$AF$28</definedName>
    <definedName name="rIN_petfees_t12">Financials!$O$28:$Z$28</definedName>
    <definedName name="rIN_physicalvacancy_hist">Financials!$AB$15:$AF$15</definedName>
    <definedName name="rIN_physicalvacancy_t12">Financials!$O$15:$Z$15</definedName>
    <definedName name="rIN_professionallegalfees_hist">Financials!$AB$44:$AF$44</definedName>
    <definedName name="rIN_professionallegalfees_t12">Financials!$O$44:$Z$44</definedName>
    <definedName name="rIN_realestatetaxes_hist">Financials!$AB$58:$AF$58</definedName>
    <definedName name="rIN_realestatetaxes_t12">Financials!$O$58:$Z$58</definedName>
    <definedName name="rIN_reimbursements_hist">Financials!$AB$54:$AF$54</definedName>
    <definedName name="rIN_reimbursements_t12">Financials!$O$54:$Z$54</definedName>
    <definedName name="rIN_renovationvacancy_hist">Financials!$AB$16:$AF$16</definedName>
    <definedName name="rIN_renovationvacancy_t12">Financials!$O$16:$Z$16</definedName>
    <definedName name="rIN_repairsmaintenance_hist">Financials!$AB$36:$AF$36</definedName>
    <definedName name="rIN_repairsmaintenance_t12">Financials!$O$36:$Z$36</definedName>
    <definedName name="rIN_replacementreserve_hist">Financials!$AB$69:$AF$69</definedName>
    <definedName name="rIN_replacementreserve_t12">Financials!$O$69:$Z$69</definedName>
    <definedName name="rIN_rr_projectedreserves.value">Assumptions!$L$105</definedName>
    <definedName name="rIN_rs_renovated">Assumptions!$D$126</definedName>
    <definedName name="rIN_security_hist">Financials!$AB$40:$AF$40</definedName>
    <definedName name="rIN_security_t12">Financials!$O$40:$Z$40</definedName>
    <definedName name="rIN_storage_hist">Financials!$AB$24:$AF$24</definedName>
    <definedName name="rIN_storage_t12">Financials!$O$24:$Z$24</definedName>
    <definedName name="rIN_trash_hist">Financials!$AB$48:$AF$48</definedName>
    <definedName name="rIN_trash_t12">Financials!$O$48:$Z$48</definedName>
    <definedName name="rIN_unit_size">'Unit Mix'!$F$13:$F$21</definedName>
    <definedName name="rIN_units">'Unit Mix'!$G$13:$G$21</definedName>
    <definedName name="rIN_unitturnovers_hist">Financials!$AB$37:$AF$37</definedName>
    <definedName name="rIN_unitturnovers_t12">Financials!$O$37:$Z$37</definedName>
    <definedName name="rIN_upfrontfunding">Assumptions!$L$40</definedName>
    <definedName name="rIN_vacant">'Unit Mix'!$I$13:$I$21</definedName>
    <definedName name="rIN_valettrash_hist">Financials!$AB$26:$AF$26</definedName>
    <definedName name="rIN_valettrash_t12">Financials!$O$26:$Z$26</definedName>
    <definedName name="rIN_watersewer_hist">Financials!$AB$51:$AF$51</definedName>
    <definedName name="rIN_watersewer_t12">Financials!$O$51:$Z$51</definedName>
    <definedName name="rInsYr1">'Ops CF'!$E$59</definedName>
    <definedName name="rIntRateTable">Assumptions!$B$165:$L$172</definedName>
    <definedName name="rIRAssetMgmtFee">Returns!$E$15</definedName>
    <definedName name="rIRBeginBalHead">#REF!</definedName>
    <definedName name="rIREndBalHead">#REF!</definedName>
    <definedName name="rIRFinalDist">#REF!</definedName>
    <definedName name="rIRRGPCFSplitOW">Returns!$N$10:$N$12</definedName>
    <definedName name="rIRRStruct">Returns!$I$9:$I$12</definedName>
    <definedName name="rIsAcqCostFin">Assumptions!$L$44</definedName>
    <definedName name="rIsUpfrontFin">Assumptions!$L$42</definedName>
    <definedName name="rLC">Assumptions!$L$111</definedName>
    <definedName name="rLoan1ActLTV">Assumptions!$D$140</definedName>
    <definedName name="rLoan1Amort">Assumptions!$D$148</definedName>
    <definedName name="rLoan1Amt">Assumptions!$D$144</definedName>
    <definedName name="rLoan1AmtParams">Assumptions!$D$141:$D$144</definedName>
    <definedName name="rLoan1Cap">Assumptions!$D$158</definedName>
    <definedName name="rLoan1CapRate">Assumptions!$D$142</definedName>
    <definedName name="rLoan1Cost">Assumptions!$D$162</definedName>
    <definedName name="rLoan1DSCR">Assumptions!$D$143</definedName>
    <definedName name="rLoan1Floor">Assumptions!$D$157</definedName>
    <definedName name="rLoan1Index">Assumptions!$D$153</definedName>
    <definedName name="rLoan1IntRateYrly">Assumptions!$C$168:$L$168</definedName>
    <definedName name="rLoan1IO">Assumptions!$D$149</definedName>
    <definedName name="rLoan1IRType">Assumptions!$D$150</definedName>
    <definedName name="rLoan1LTV">Assumptions!$D$141</definedName>
    <definedName name="rLoan1Pay">Assumptions!$D$145</definedName>
    <definedName name="rLoan1Pts">Assumptions!$D$161</definedName>
    <definedName name="rLoan1Rate">Assumptions!$D$154</definedName>
    <definedName name="rLoan1Repay">'Cash Flow'!$P$137</definedName>
    <definedName name="rLoan1Spread">Assumptions!$D$155</definedName>
    <definedName name="rLoan1St">Assumptions!$D$137</definedName>
    <definedName name="rLoan1Term">Assumptions!$D$138</definedName>
    <definedName name="rLoan2Amort">Assumptions!$E$148</definedName>
    <definedName name="rLoan2Amt">Assumptions!$E$144</definedName>
    <definedName name="rLoan2AmtParams">Assumptions!$E$141:$E$144</definedName>
    <definedName name="rLoan2Cap">Assumptions!$E$158</definedName>
    <definedName name="rLoan2CapRate">Assumptions!$E$142</definedName>
    <definedName name="rLoan2Cost">Assumptions!$E$162</definedName>
    <definedName name="rLoan2DSCR">Assumptions!$E$143</definedName>
    <definedName name="rLoan2Floor">Assumptions!$E$157</definedName>
    <definedName name="rLoan2Index">Assumptions!$E$153</definedName>
    <definedName name="rLoan2IntRateYrly">Assumptions!$C$169:$L$169</definedName>
    <definedName name="rLoan2IO">Assumptions!$E$149</definedName>
    <definedName name="rLoan2IRType">Assumptions!$E$150</definedName>
    <definedName name="rLoan2LTV">Assumptions!$E$141</definedName>
    <definedName name="rLoan2Pay">Assumptions!$E$145</definedName>
    <definedName name="rLoan2Pts">Assumptions!$E$161</definedName>
    <definedName name="rLoan2Rate">Assumptions!$E$154</definedName>
    <definedName name="rLoan2Repay">'Cash Flow'!$P$200</definedName>
    <definedName name="rLoan2Spread">Assumptions!$E$155</definedName>
    <definedName name="rLoan2St">Assumptions!$E$137</definedName>
    <definedName name="rLoan2Term">Assumptions!$E$138</definedName>
    <definedName name="rLoan3Amort">Assumptions!$F$148</definedName>
    <definedName name="rLoan3Amt">Assumptions!$F$144</definedName>
    <definedName name="rLoan3AmtParams">Assumptions!$F$141:$F$144</definedName>
    <definedName name="rLoan3Cap">Assumptions!$F$158</definedName>
    <definedName name="rLoan3CapRate">Assumptions!$F$142</definedName>
    <definedName name="rLoan3Cost">Assumptions!$F$162</definedName>
    <definedName name="rLoan3DSCR">Assumptions!$F$143</definedName>
    <definedName name="rLoan3Floor">Assumptions!$F$157</definedName>
    <definedName name="rLoan3Index">Assumptions!$F$153</definedName>
    <definedName name="rLoan3IntRateYrly">Assumptions!$C$170:$L$170</definedName>
    <definedName name="rLoan3IO">Assumptions!$F$149</definedName>
    <definedName name="rLoan3IRType">Assumptions!$F$150</definedName>
    <definedName name="rLoan3LTV">Assumptions!$F$141</definedName>
    <definedName name="rLoan3Pay">Assumptions!$F$145</definedName>
    <definedName name="rLoan3Pts">Assumptions!$F$161</definedName>
    <definedName name="rLoan3Rate">Assumptions!$F$154</definedName>
    <definedName name="rLoan3Repay">'Cash Flow'!$P$221</definedName>
    <definedName name="rLoan3Spread">Assumptions!$F$155</definedName>
    <definedName name="rLoan3St">Assumptions!$F$137</definedName>
    <definedName name="rLoan3Term">Assumptions!$F$138</definedName>
    <definedName name="rLoanAmtParams">Assumptions!$D$141:$F$144</definedName>
    <definedName name="rLoanIndex">Assumptions!$D$153:$F$153</definedName>
    <definedName name="rLoanIRType">Assumptions!$D$150:$F$150</definedName>
    <definedName name="rLoanProceeds">Returns!$B$50:$O$55</definedName>
    <definedName name="rLoanRateYrly">Assumptions!$C$168:$L$170</definedName>
    <definedName name="rLPCFTr1Dist">Returns!$B$35:$O$35</definedName>
    <definedName name="rLPCFTr2Dist">Returns!$B$36:$O$36</definedName>
    <definedName name="rLPCFTr3Dist">Returns!$B$37:$O$37</definedName>
    <definedName name="rLPCFTr4Dist">Returns!$B$38:$O$38</definedName>
    <definedName name="rLPCFTr5Dist">Returns!$B$39:$O$39</definedName>
    <definedName name="rLPEqContr">#REF!</definedName>
    <definedName name="rLPEqSplit">Returns!$E$8</definedName>
    <definedName name="rLPTotalContrib">Returns!$E$33:$O$33</definedName>
    <definedName name="rLPTotalDist">#REF!</definedName>
    <definedName name="rLTCParam">Assumptions!$L$42,Assumptions!$L$44</definedName>
    <definedName name="rLvIRR">'Cash Flow'!$B$8</definedName>
    <definedName name="rNOI">'Cash Flow'!$E$69:$O$69</definedName>
    <definedName name="rNOIMnthly">'Ops CF'!$Q$80:$ES$80</definedName>
    <definedName name="rNOIwoTax">'Cash Flow'!$E$368:$O$368</definedName>
    <definedName name="rOpsCFMnth">'Ops CF'!$Q$8:$ES$8</definedName>
    <definedName name="rOthIncIncrPct">Assumptions!$F$122</definedName>
    <definedName name="rOthUtlYr1">'Ops CF'!$E$58</definedName>
    <definedName name="rPFBase">'PF, Adj &amp; Notes'!$D$7</definedName>
    <definedName name="rPFNOIMnth">'Cash Flow'!$S$69:$EH$69</definedName>
    <definedName name="rPrefReturnEM">#REF!</definedName>
    <definedName name="rPrefReturnIRR">#REF!</definedName>
    <definedName name="rPromote">Returns!$L$10:$L$12</definedName>
    <definedName name="rRenovAvgBump">Assumptions!$L$128</definedName>
    <definedName name="rRenovAvgCost">Assumptions!$L$126</definedName>
    <definedName name="rRenovFin4mCF">Assumptions!$D$128</definedName>
    <definedName name="rRenovInflAppl">Assumptions!$D$127</definedName>
    <definedName name="rRenovIRR">'Cash Flow'!$B$9</definedName>
    <definedName name="rRenovPeriod">Assumptions!$H$128</definedName>
    <definedName name="rRenovReq">Assumptions!$D$126</definedName>
    <definedName name="rRenovROI">'Cash Flow'!$B$10</definedName>
    <definedName name="rRenovStMnth">Assumptions!$H$126</definedName>
    <definedName name="rRentIncrPct">Assumptions!$F$121</definedName>
    <definedName name="rRETIncrPct">Assumptions!$L$121</definedName>
    <definedName name="rRETReimb">Assumptions!$K$91</definedName>
    <definedName name="rRETYr1">'Ops CF'!$E$66</definedName>
    <definedName name="rRnMYr1">'Ops CF'!$E$42</definedName>
    <definedName name="rRsrvAlloc">Assumptions!$L$105</definedName>
    <definedName name="rRsrvCapEX">Assumptions!$L$137</definedName>
    <definedName name="rRsrvDS">Assumptions!$L$138</definedName>
    <definedName name="rRsrvOpsDeficit">Assumptions!$L$139</definedName>
    <definedName name="rRsrvRET">Assumptions!$L$136</definedName>
    <definedName name="rRsrvRlsMnth">Assumptions!$L$144</definedName>
    <definedName name="rSaleVal">Assumptions!$E$48</definedName>
    <definedName name="rT12EndDt">Financials!$Z$8</definedName>
    <definedName name="rT12NOI">'Ops CF'!$D$80</definedName>
    <definedName name="rTaxReassCalc">Assumptions!$K$101:$L$101</definedName>
    <definedName name="rTaxReassEntry">Assumptions!$K$96</definedName>
    <definedName name="rTaxReassEntryAmt">Assumptions!$K$101</definedName>
    <definedName name="rTaxReassEntryDisc">Assumptions!$K$100</definedName>
    <definedName name="rTaxReassEntryMill">Assumptions!$K$99</definedName>
    <definedName name="rTaxReassEntryRatio">Assumptions!$K$98</definedName>
    <definedName name="rTaxReassExit">Assumptions!$L$96</definedName>
    <definedName name="rTaxReassExitAmt">Assumptions!$L$101</definedName>
    <definedName name="rTaxReassExitDisc">Assumptions!$L$100</definedName>
    <definedName name="rTaxReassExitMill">Assumptions!$L$99</definedName>
    <definedName name="rTaxReassExitRatio">Assumptions!$L$98</definedName>
    <definedName name="rTaxReassInAct">Assumptions!$K$98:$L$101</definedName>
    <definedName name="rTaxReassOpt">Assumptions!$K$98:$L$100</definedName>
    <definedName name="rTaxReassToggle">Assumptions!$K$96:$L$96</definedName>
    <definedName name="rTI">Assumptions!$L$110</definedName>
    <definedName name="rTr1CFSplitGP">Returns!$N$9</definedName>
    <definedName name="rTr1CFSplitLP">Returns!$O$9</definedName>
    <definedName name="rTr1TableBBal">Returns!$B$66:$O$68</definedName>
    <definedName name="rTr1TableEMx">Returns!$B$67:$O$68,Returns!$B$77:$O$78</definedName>
    <definedName name="rTr1TableGPSplit">Returns!$B$74:$O$75</definedName>
    <definedName name="rTr1TableLPSplit">Returns!$B$71:$O$72</definedName>
    <definedName name="rTr1TablePrefRet">Returns!$B$69:$O$69</definedName>
    <definedName name="rTr1Val">Returns!$I$9</definedName>
    <definedName name="rTr2CFSplitGP">Returns!$N$10</definedName>
    <definedName name="rTr2CFSplitLP">Returns!$O$10</definedName>
    <definedName name="rTr2Promote">Returns!$L$10</definedName>
    <definedName name="rTr2TableBBal">Returns!$B$84:$O$86</definedName>
    <definedName name="rTr2TableEBal">Returns!$B$94:$O$96</definedName>
    <definedName name="rTr2TableEMx">Returns!$B$85:$O$86,Returns!$B$95:$O$96</definedName>
    <definedName name="rTr2TableGPSplit">Returns!$B$92:$O$93</definedName>
    <definedName name="rTr2TableLPSplit">Returns!$B$89:$O$90</definedName>
    <definedName name="rTr2TablePrefRet">Returns!$B$87:$O$87</definedName>
    <definedName name="rTr2Val">Returns!$I$10</definedName>
    <definedName name="rTr3CFSplitGP">Returns!$N$11</definedName>
    <definedName name="rTr3CFSplitLP">Returns!$O$11</definedName>
    <definedName name="rTr3Promote">Returns!$L$11</definedName>
    <definedName name="rTr3Table">Returns!$B$101:$O$118</definedName>
    <definedName name="rTr3TableBBal">Returns!$B$102:$O$104</definedName>
    <definedName name="rTr3TableEBal">Returns!$B$112:$O$114</definedName>
    <definedName name="rTr3TableEMx">Returns!$B$103:$O$104,Returns!$B$113:$O$114</definedName>
    <definedName name="rTr3TableGPSplit">Returns!$B$110:$O$111</definedName>
    <definedName name="rTr3TableLPSplit">Returns!$B$107:$O$108</definedName>
    <definedName name="rTr3TablePrefRet">Returns!$B$105:$O$105</definedName>
    <definedName name="rTr3Val">Returns!$I$11</definedName>
    <definedName name="rTr4CFSplitGP">Returns!$N$12</definedName>
    <definedName name="rTr4CFSplitLP">Returns!$O$12</definedName>
    <definedName name="rTr4Promote">Returns!$L$12</definedName>
    <definedName name="rTr4Table">Returns!$B$119:$O$124</definedName>
    <definedName name="rTr4Val">Returns!$I$12</definedName>
    <definedName name="rTr5CFSplitGP">Returns!$N$13</definedName>
    <definedName name="rTr5CFSplitLP">Returns!$O$13</definedName>
    <definedName name="rTr5Table">Returns!$B$125:$O$130</definedName>
    <definedName name="rTr5Val">Returns!$I$13</definedName>
    <definedName name="rTrIRR">Returns!$I$9:$I$11</definedName>
    <definedName name="rTrshYr1">'Ops CF'!$E$54</definedName>
    <definedName name="rUMAvgInPlace">'Unit Mix'!$L$23</definedName>
    <definedName name="rUMAvgMkt">'Unit Mix'!$K$23</definedName>
    <definedName name="rUMAvgRenovBump">'Unit Mix'!$P$23</definedName>
    <definedName name="rUMAvgRenovCost">'Unit Mix'!$O$23</definedName>
    <definedName name="rUMAvgSF">'Unit Mix'!$F$23</definedName>
    <definedName name="rUMBaths">'Unit Mix'!$E$13:$E$21</definedName>
    <definedName name="rUMBeds">'Unit Mix'!$D$13:$D$21</definedName>
    <definedName name="rUMFP">'Unit Mix'!$B$13:$B$21</definedName>
    <definedName name="rUMInPlace">'Unit Mix'!$L$13:$L$21</definedName>
    <definedName name="rUMMkt">'Unit Mix'!$K$13:$K$21</definedName>
    <definedName name="rUMMktTable">'Unit Mix'!$B$13:$K$21</definedName>
    <definedName name="rUMNonRev">'Unit Mix'!$J$13:$J$21</definedName>
    <definedName name="rUMOcc">'Unit Mix'!$H$13:$H$21</definedName>
    <definedName name="rUMRenov">'Unit Mix'!$M$13:$M$21,'Unit Mix'!$O$13:$P$21</definedName>
    <definedName name="rUMRenovBump">'Unit Mix'!$P$13:$P$21</definedName>
    <definedName name="rUMRenovCost">'Unit Mix'!$O$13:$O$21</definedName>
    <definedName name="rUMRenovCostBump">'Unit Mix'!$O$13:$P$21</definedName>
    <definedName name="rUMRenovCostTable">'Unit Mix'!$B$13:$O$21</definedName>
    <definedName name="rUMRenovdUnits">'Unit Mix'!$M$13:$M$21</definedName>
    <definedName name="rUMRenovUnits">'Unit Mix'!$N$13:$N$21</definedName>
    <definedName name="rUMRenovUnitsTable">'Unit Mix'!$B$13:$N$21</definedName>
    <definedName name="rUMSF">'Unit Mix'!$F$13:$F$21</definedName>
    <definedName name="rUMTable">'Unit Mix'!$B$13:$P$22</definedName>
    <definedName name="rUMTotalNonRev">'Unit Mix'!$J$23</definedName>
    <definedName name="rUMTotalOcc">'Unit Mix'!$H$23</definedName>
    <definedName name="rUMTotalRenovdUnits">'Unit Mix'!$M$23</definedName>
    <definedName name="rUMTotalRenovUnits">'Unit Mix'!$N$23</definedName>
    <definedName name="rUMTotalUnits">'Unit Mix'!$G$23</definedName>
    <definedName name="rUMTotalVac">'Unit Mix'!$I$23</definedName>
    <definedName name="rUMUnits">'Unit Mix'!$G$13:$G$21</definedName>
    <definedName name="rUMUnitsTable">'Unit Mix'!$B$13:$G$21</definedName>
    <definedName name="rUMVac">'Unit Mix'!$I$13:$I$21</definedName>
    <definedName name="rUnLvIRR">'Cash Flow'!$B$7</definedName>
    <definedName name="rUpfrontCapEx">Assumptions!$L$40</definedName>
    <definedName name="rUpfrontFinAmt">Assumptions!$L$41</definedName>
    <definedName name="rUTrnYr1">'Ops CF'!$E$43</definedName>
    <definedName name="rWatnSewYr1">'Ops CF'!$E$57</definedName>
    <definedName name="rWFChoice">Assumptions!$L$180</definedName>
    <definedName name="rWFSelection">#REF!</definedName>
    <definedName name="rYr1DS">'Cash Flow'!$E$96</definedName>
    <definedName name="rYr1NOI">'Ops CF'!$E$80</definedName>
    <definedName name="vValidationEntry" hidden="1">"{""saz.a1"":17,""saz.a2"":73,""saz.a3"":49,""saz.a4"":32,""saz.b1"":61,""saz.b2"":42,""saz.b3"":26,""saz.b4"":20,""saz.c1"":18,""fp_count"":9,""unit_count"":350}"</definedName>
  </definedNames>
  <calcPr calcId="191029" calcMode="autoNoTable"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2" l="1"/>
  <c r="N16" i="2"/>
  <c r="O16" i="2" s="1"/>
  <c r="H17" i="2"/>
  <c r="N17" i="2"/>
  <c r="O17" i="2" s="1"/>
  <c r="P17" i="2"/>
  <c r="H15" i="2"/>
  <c r="N15" i="2"/>
  <c r="O15" i="2"/>
  <c r="P15" i="2"/>
  <c r="H14" i="2"/>
  <c r="N14" i="2"/>
  <c r="O14" i="2"/>
  <c r="P14" i="2"/>
  <c r="H20" i="2"/>
  <c r="N20" i="2"/>
  <c r="P20" i="2" s="1"/>
  <c r="H19" i="2"/>
  <c r="N19" i="2"/>
  <c r="O19" i="2"/>
  <c r="P19" i="2"/>
  <c r="H21" i="2"/>
  <c r="N21" i="2"/>
  <c r="O21" i="2"/>
  <c r="P21" i="2"/>
  <c r="H13" i="2"/>
  <c r="N13" i="2"/>
  <c r="O13" i="2"/>
  <c r="P13" i="2"/>
  <c r="F27" i="2"/>
  <c r="G27" i="2" s="1"/>
  <c r="H27" i="2" s="1"/>
  <c r="I27" i="2" s="1"/>
  <c r="J27" i="2" s="1"/>
  <c r="K27" i="2" s="1"/>
  <c r="L27" i="2" s="1"/>
  <c r="M27" i="2" s="1"/>
  <c r="N27" i="2" s="1"/>
  <c r="O27" i="2" s="1"/>
  <c r="P27" i="2" s="1"/>
  <c r="B6" i="13"/>
  <c r="V7" i="9"/>
  <c r="V6" i="9"/>
  <c r="V5" i="9"/>
  <c r="V4" i="9"/>
  <c r="V3" i="9"/>
  <c r="D12" i="29"/>
  <c r="D10" i="29"/>
  <c r="R319" i="8"/>
  <c r="D319" i="8"/>
  <c r="R318" i="8"/>
  <c r="R317" i="8"/>
  <c r="R316" i="8" s="1"/>
  <c r="D317" i="8"/>
  <c r="R294" i="8"/>
  <c r="D294" i="8"/>
  <c r="R290" i="8"/>
  <c r="D290" i="8"/>
  <c r="R263" i="8"/>
  <c r="D263" i="8"/>
  <c r="R255" i="8"/>
  <c r="D255" i="8"/>
  <c r="R253" i="8"/>
  <c r="D253" i="8"/>
  <c r="EH251" i="8"/>
  <c r="EG251" i="8"/>
  <c r="EF251" i="8"/>
  <c r="EE251" i="8"/>
  <c r="ED251" i="8"/>
  <c r="EC251" i="8"/>
  <c r="EB251" i="8"/>
  <c r="EA251" i="8"/>
  <c r="DZ251" i="8"/>
  <c r="DY251" i="8"/>
  <c r="DX251" i="8"/>
  <c r="DW251" i="8"/>
  <c r="DV251" i="8"/>
  <c r="DU251" i="8"/>
  <c r="DT251" i="8"/>
  <c r="DS251" i="8"/>
  <c r="DR251" i="8"/>
  <c r="DQ251" i="8"/>
  <c r="DP251" i="8"/>
  <c r="DO251" i="8"/>
  <c r="DN251" i="8"/>
  <c r="DM251" i="8"/>
  <c r="DL251" i="8"/>
  <c r="DK251" i="8"/>
  <c r="DJ251" i="8"/>
  <c r="DI251" i="8"/>
  <c r="DH251" i="8"/>
  <c r="DG251" i="8"/>
  <c r="DF251" i="8"/>
  <c r="DE251" i="8"/>
  <c r="DD251" i="8"/>
  <c r="DC251" i="8"/>
  <c r="DB251" i="8"/>
  <c r="DA251" i="8"/>
  <c r="CZ251" i="8"/>
  <c r="CY251" i="8"/>
  <c r="CX251" i="8"/>
  <c r="CW251" i="8"/>
  <c r="CV251" i="8"/>
  <c r="CU251" i="8"/>
  <c r="CT251" i="8"/>
  <c r="CS251" i="8"/>
  <c r="CR251" i="8"/>
  <c r="CQ251" i="8"/>
  <c r="CP251" i="8"/>
  <c r="CO251" i="8"/>
  <c r="CN251" i="8"/>
  <c r="CM251" i="8"/>
  <c r="CL251" i="8"/>
  <c r="CK251" i="8"/>
  <c r="CJ251" i="8"/>
  <c r="CI251" i="8"/>
  <c r="CH251" i="8"/>
  <c r="CG251" i="8"/>
  <c r="CF251" i="8"/>
  <c r="CE251" i="8"/>
  <c r="CD251" i="8"/>
  <c r="CC251" i="8"/>
  <c r="CB251" i="8"/>
  <c r="CA251" i="8"/>
  <c r="BZ251" i="8"/>
  <c r="BY251" i="8"/>
  <c r="BX251" i="8"/>
  <c r="BW251" i="8"/>
  <c r="BV251" i="8"/>
  <c r="BU251" i="8"/>
  <c r="BT251" i="8"/>
  <c r="BS251" i="8"/>
  <c r="BR251" i="8"/>
  <c r="BQ251" i="8"/>
  <c r="BP251" i="8"/>
  <c r="BO251" i="8"/>
  <c r="BN251" i="8"/>
  <c r="BM251" i="8"/>
  <c r="BL251" i="8"/>
  <c r="BK251" i="8"/>
  <c r="BJ251" i="8"/>
  <c r="BI251" i="8"/>
  <c r="BH251" i="8"/>
  <c r="BG251" i="8"/>
  <c r="BF251" i="8"/>
  <c r="BE251" i="8"/>
  <c r="BD251" i="8"/>
  <c r="BC251" i="8"/>
  <c r="BB251" i="8"/>
  <c r="BA251" i="8"/>
  <c r="AZ251" i="8"/>
  <c r="AY251" i="8"/>
  <c r="AX251" i="8"/>
  <c r="AW251" i="8"/>
  <c r="AV251" i="8"/>
  <c r="AU251" i="8"/>
  <c r="AT251" i="8"/>
  <c r="AS251" i="8"/>
  <c r="AR251" i="8"/>
  <c r="AQ251" i="8"/>
  <c r="AP251" i="8"/>
  <c r="AO251" i="8"/>
  <c r="AN251" i="8"/>
  <c r="AM251" i="8"/>
  <c r="AL251" i="8"/>
  <c r="AK251" i="8"/>
  <c r="AJ251" i="8"/>
  <c r="AI251" i="8"/>
  <c r="AH251" i="8"/>
  <c r="AG251" i="8"/>
  <c r="AF251" i="8"/>
  <c r="AE251" i="8"/>
  <c r="AD251" i="8"/>
  <c r="AC251" i="8"/>
  <c r="AB251" i="8"/>
  <c r="AA251" i="8"/>
  <c r="Z251" i="8"/>
  <c r="Y251" i="8"/>
  <c r="X251" i="8"/>
  <c r="W251" i="8"/>
  <c r="V251" i="8"/>
  <c r="U251" i="8"/>
  <c r="T251" i="8"/>
  <c r="S251" i="8"/>
  <c r="O251" i="8"/>
  <c r="N251" i="8"/>
  <c r="M251" i="8"/>
  <c r="L251" i="8"/>
  <c r="K251" i="8"/>
  <c r="J251" i="8"/>
  <c r="I251" i="8"/>
  <c r="H251" i="8"/>
  <c r="G251" i="8"/>
  <c r="F251" i="8"/>
  <c r="E251" i="8"/>
  <c r="EH250" i="8"/>
  <c r="EG250" i="8"/>
  <c r="EF250" i="8"/>
  <c r="EE250" i="8"/>
  <c r="ED250" i="8"/>
  <c r="EC250" i="8"/>
  <c r="EB250" i="8"/>
  <c r="EA250" i="8"/>
  <c r="DZ250" i="8"/>
  <c r="DY250" i="8"/>
  <c r="DX250" i="8"/>
  <c r="DW250" i="8"/>
  <c r="DV250" i="8"/>
  <c r="DU250" i="8"/>
  <c r="DT250" i="8"/>
  <c r="DS250" i="8"/>
  <c r="DR250" i="8"/>
  <c r="DQ250" i="8"/>
  <c r="DP250" i="8"/>
  <c r="DO250" i="8"/>
  <c r="DN250" i="8"/>
  <c r="DM250" i="8"/>
  <c r="DL250" i="8"/>
  <c r="DK250" i="8"/>
  <c r="DJ250" i="8"/>
  <c r="DI250" i="8"/>
  <c r="DH250" i="8"/>
  <c r="DG250" i="8"/>
  <c r="DF250" i="8"/>
  <c r="DE250" i="8"/>
  <c r="DD250" i="8"/>
  <c r="DC250" i="8"/>
  <c r="DB250" i="8"/>
  <c r="DA250" i="8"/>
  <c r="CZ250" i="8"/>
  <c r="CY250" i="8"/>
  <c r="CX250" i="8"/>
  <c r="CW250" i="8"/>
  <c r="CV250" i="8"/>
  <c r="CU250" i="8"/>
  <c r="CT250" i="8"/>
  <c r="CS250" i="8"/>
  <c r="CR250" i="8"/>
  <c r="CQ250" i="8"/>
  <c r="CP250" i="8"/>
  <c r="CO250" i="8"/>
  <c r="CN250" i="8"/>
  <c r="CM250" i="8"/>
  <c r="CL250" i="8"/>
  <c r="CK250" i="8"/>
  <c r="CJ250" i="8"/>
  <c r="CI250" i="8"/>
  <c r="CH250" i="8"/>
  <c r="CG250" i="8"/>
  <c r="CF250" i="8"/>
  <c r="CE250" i="8"/>
  <c r="CD250" i="8"/>
  <c r="CC250" i="8"/>
  <c r="CB250" i="8"/>
  <c r="CA250" i="8"/>
  <c r="BZ250" i="8"/>
  <c r="BY250" i="8"/>
  <c r="BX250" i="8"/>
  <c r="BW250" i="8"/>
  <c r="BV250" i="8"/>
  <c r="BU250" i="8"/>
  <c r="BT250" i="8"/>
  <c r="BS250" i="8"/>
  <c r="BR250" i="8"/>
  <c r="BQ250" i="8"/>
  <c r="BP250" i="8"/>
  <c r="BO250" i="8"/>
  <c r="BN250" i="8"/>
  <c r="BM250" i="8"/>
  <c r="BL250" i="8"/>
  <c r="BK250" i="8"/>
  <c r="BJ250" i="8"/>
  <c r="BI250" i="8"/>
  <c r="BH250" i="8"/>
  <c r="BG250" i="8"/>
  <c r="BF250" i="8"/>
  <c r="BE250" i="8"/>
  <c r="BD250" i="8"/>
  <c r="BC250" i="8"/>
  <c r="BB250" i="8"/>
  <c r="BA250" i="8"/>
  <c r="AZ250" i="8"/>
  <c r="AY250" i="8"/>
  <c r="AX250" i="8"/>
  <c r="AW250" i="8"/>
  <c r="AV250" i="8"/>
  <c r="AU250" i="8"/>
  <c r="AT250" i="8"/>
  <c r="AS250" i="8"/>
  <c r="AR250" i="8"/>
  <c r="AQ250" i="8"/>
  <c r="AP250" i="8"/>
  <c r="AO250" i="8"/>
  <c r="AN250" i="8"/>
  <c r="AM250" i="8"/>
  <c r="AL250" i="8"/>
  <c r="AK250" i="8"/>
  <c r="AJ250" i="8"/>
  <c r="AI250" i="8"/>
  <c r="AH250" i="8"/>
  <c r="AG250" i="8"/>
  <c r="AF250" i="8"/>
  <c r="AE250" i="8"/>
  <c r="AD250" i="8"/>
  <c r="AC250" i="8"/>
  <c r="AB250" i="8"/>
  <c r="AA250" i="8"/>
  <c r="Z250" i="8"/>
  <c r="Y250" i="8"/>
  <c r="X250" i="8"/>
  <c r="W250" i="8"/>
  <c r="V250" i="8"/>
  <c r="U250" i="8"/>
  <c r="T250" i="8"/>
  <c r="S250" i="8"/>
  <c r="O250" i="8"/>
  <c r="N250" i="8"/>
  <c r="M250" i="8"/>
  <c r="L250" i="8"/>
  <c r="K250" i="8"/>
  <c r="J250" i="8"/>
  <c r="I250" i="8"/>
  <c r="H250" i="8"/>
  <c r="G250" i="8"/>
  <c r="F250" i="8"/>
  <c r="E250" i="8"/>
  <c r="EH249" i="8"/>
  <c r="EG249" i="8"/>
  <c r="EF249" i="8"/>
  <c r="EE249" i="8"/>
  <c r="ED249" i="8"/>
  <c r="EC249" i="8"/>
  <c r="EB249" i="8"/>
  <c r="EA249" i="8"/>
  <c r="DZ249" i="8"/>
  <c r="DY249" i="8"/>
  <c r="DX249" i="8"/>
  <c r="DW249" i="8"/>
  <c r="DV249" i="8"/>
  <c r="DU249" i="8"/>
  <c r="DT249" i="8"/>
  <c r="DS249" i="8"/>
  <c r="DR249" i="8"/>
  <c r="DQ249" i="8"/>
  <c r="DP249" i="8"/>
  <c r="DO249" i="8"/>
  <c r="DN249" i="8"/>
  <c r="DM249" i="8"/>
  <c r="DL249" i="8"/>
  <c r="DK249" i="8"/>
  <c r="DJ249" i="8"/>
  <c r="DI249" i="8"/>
  <c r="DH249" i="8"/>
  <c r="DG249" i="8"/>
  <c r="DF249" i="8"/>
  <c r="DE249" i="8"/>
  <c r="DD249" i="8"/>
  <c r="DC249" i="8"/>
  <c r="DB249" i="8"/>
  <c r="DA249" i="8"/>
  <c r="CZ249" i="8"/>
  <c r="CY249" i="8"/>
  <c r="CX249" i="8"/>
  <c r="CW249" i="8"/>
  <c r="CV249" i="8"/>
  <c r="CU249" i="8"/>
  <c r="CT249" i="8"/>
  <c r="CS249" i="8"/>
  <c r="CR249" i="8"/>
  <c r="CQ249" i="8"/>
  <c r="CP249" i="8"/>
  <c r="CO249" i="8"/>
  <c r="CN249" i="8"/>
  <c r="CM249" i="8"/>
  <c r="CL249" i="8"/>
  <c r="CK249" i="8"/>
  <c r="CJ249" i="8"/>
  <c r="CI249" i="8"/>
  <c r="CH249" i="8"/>
  <c r="CG249" i="8"/>
  <c r="CF249" i="8"/>
  <c r="CE249" i="8"/>
  <c r="CD249" i="8"/>
  <c r="CC249" i="8"/>
  <c r="CB249" i="8"/>
  <c r="CA249" i="8"/>
  <c r="BZ249" i="8"/>
  <c r="BY249" i="8"/>
  <c r="BX249" i="8"/>
  <c r="BW249" i="8"/>
  <c r="BV249" i="8"/>
  <c r="BU249" i="8"/>
  <c r="BT249" i="8"/>
  <c r="BS249" i="8"/>
  <c r="BR249" i="8"/>
  <c r="BQ249" i="8"/>
  <c r="BP249" i="8"/>
  <c r="BO249" i="8"/>
  <c r="BN249" i="8"/>
  <c r="BM249" i="8"/>
  <c r="BL249" i="8"/>
  <c r="BK249" i="8"/>
  <c r="BJ249" i="8"/>
  <c r="BI249" i="8"/>
  <c r="BH249" i="8"/>
  <c r="BG249" i="8"/>
  <c r="BF249" i="8"/>
  <c r="BE249" i="8"/>
  <c r="BD249" i="8"/>
  <c r="BC249" i="8"/>
  <c r="BB249" i="8"/>
  <c r="BA249" i="8"/>
  <c r="AZ249" i="8"/>
  <c r="AY249" i="8"/>
  <c r="AX249" i="8"/>
  <c r="AW249" i="8"/>
  <c r="AV249" i="8"/>
  <c r="AU249" i="8"/>
  <c r="AT249" i="8"/>
  <c r="AS249" i="8"/>
  <c r="AR249" i="8"/>
  <c r="AQ249" i="8"/>
  <c r="AP249" i="8"/>
  <c r="AO249" i="8"/>
  <c r="AN249" i="8"/>
  <c r="AM249" i="8"/>
  <c r="AL249" i="8"/>
  <c r="AK249" i="8"/>
  <c r="AJ249" i="8"/>
  <c r="AI249" i="8"/>
  <c r="AH249" i="8"/>
  <c r="AG249" i="8"/>
  <c r="AF249" i="8"/>
  <c r="AE249" i="8"/>
  <c r="AD249" i="8"/>
  <c r="AC249" i="8"/>
  <c r="AB249" i="8"/>
  <c r="AA249" i="8"/>
  <c r="Z249" i="8"/>
  <c r="Y249" i="8"/>
  <c r="X249" i="8"/>
  <c r="W249" i="8"/>
  <c r="V249" i="8"/>
  <c r="U249" i="8"/>
  <c r="T249" i="8"/>
  <c r="S249" i="8"/>
  <c r="O249" i="8"/>
  <c r="N249" i="8"/>
  <c r="M249" i="8"/>
  <c r="L249" i="8"/>
  <c r="K249" i="8"/>
  <c r="J249" i="8"/>
  <c r="I249" i="8"/>
  <c r="H249" i="8"/>
  <c r="G249" i="8"/>
  <c r="F249" i="8"/>
  <c r="E249" i="8"/>
  <c r="AJ219" i="8"/>
  <c r="EH198" i="8"/>
  <c r="CQ198" i="8"/>
  <c r="CN198" i="8"/>
  <c r="BV198" i="8"/>
  <c r="Z198" i="8"/>
  <c r="D104" i="8"/>
  <c r="D103" i="8"/>
  <c r="AA85" i="8"/>
  <c r="X85" i="8"/>
  <c r="V85" i="8"/>
  <c r="B78" i="8"/>
  <c r="B77" i="8"/>
  <c r="B76" i="8"/>
  <c r="B75" i="8"/>
  <c r="EH10" i="8"/>
  <c r="EG10" i="8"/>
  <c r="EF10" i="8"/>
  <c r="EE10" i="8"/>
  <c r="ED10" i="8"/>
  <c r="EC10" i="8"/>
  <c r="EB10" i="8"/>
  <c r="EA10" i="8"/>
  <c r="DZ10" i="8"/>
  <c r="DY10" i="8"/>
  <c r="DX10" i="8"/>
  <c r="DW10" i="8"/>
  <c r="DV10" i="8"/>
  <c r="DU10" i="8"/>
  <c r="DT10" i="8"/>
  <c r="DS10" i="8"/>
  <c r="DR10" i="8"/>
  <c r="DQ10" i="8"/>
  <c r="DP10" i="8"/>
  <c r="DO10" i="8"/>
  <c r="DN10" i="8"/>
  <c r="DM10" i="8"/>
  <c r="DL10" i="8"/>
  <c r="DK10" i="8"/>
  <c r="DJ10" i="8"/>
  <c r="DI10" i="8"/>
  <c r="DH10" i="8"/>
  <c r="DG10" i="8"/>
  <c r="DF10" i="8"/>
  <c r="DE10" i="8"/>
  <c r="DD10" i="8"/>
  <c r="DC10" i="8"/>
  <c r="DB10" i="8"/>
  <c r="DA10" i="8"/>
  <c r="CZ10" i="8"/>
  <c r="CY10" i="8"/>
  <c r="CX10" i="8"/>
  <c r="CW10" i="8"/>
  <c r="CV10" i="8"/>
  <c r="CU10" i="8"/>
  <c r="CT10" i="8"/>
  <c r="CS10" i="8"/>
  <c r="CR10" i="8"/>
  <c r="CQ10" i="8"/>
  <c r="CP10" i="8"/>
  <c r="CO10" i="8"/>
  <c r="CN10" i="8"/>
  <c r="CM10" i="8"/>
  <c r="CL10" i="8"/>
  <c r="CK10" i="8"/>
  <c r="CJ10" i="8"/>
  <c r="CI10" i="8"/>
  <c r="CH10" i="8"/>
  <c r="CG10" i="8"/>
  <c r="CF10" i="8"/>
  <c r="CE10" i="8"/>
  <c r="CD10" i="8"/>
  <c r="CC10" i="8"/>
  <c r="CB10" i="8"/>
  <c r="CA10" i="8"/>
  <c r="BZ10" i="8"/>
  <c r="BY10" i="8"/>
  <c r="BX10" i="8"/>
  <c r="BW10" i="8"/>
  <c r="BV10" i="8"/>
  <c r="BU10" i="8"/>
  <c r="BT10" i="8"/>
  <c r="BS10" i="8"/>
  <c r="BR10" i="8"/>
  <c r="BQ10" i="8"/>
  <c r="BP10" i="8"/>
  <c r="BO10" i="8"/>
  <c r="BN10" i="8"/>
  <c r="BM10" i="8"/>
  <c r="BL10" i="8"/>
  <c r="BK10" i="8"/>
  <c r="BJ10" i="8"/>
  <c r="BI10" i="8"/>
  <c r="BH10" i="8"/>
  <c r="BG10" i="8"/>
  <c r="BG219" i="8" s="1"/>
  <c r="BF10" i="8"/>
  <c r="BE10" i="8"/>
  <c r="BD10" i="8"/>
  <c r="BC10" i="8"/>
  <c r="BB10" i="8"/>
  <c r="BA10" i="8"/>
  <c r="AZ10" i="8"/>
  <c r="AZ86" i="8" s="1"/>
  <c r="AY10" i="8"/>
  <c r="AX10" i="8"/>
  <c r="AW10" i="8"/>
  <c r="AV10" i="8"/>
  <c r="AU10" i="8"/>
  <c r="AT10" i="8"/>
  <c r="AS10" i="8"/>
  <c r="AR10" i="8"/>
  <c r="AQ10" i="8"/>
  <c r="AP10" i="8"/>
  <c r="AO10" i="8"/>
  <c r="AN10" i="8"/>
  <c r="AM10" i="8"/>
  <c r="AL10" i="8"/>
  <c r="AK10" i="8"/>
  <c r="AJ10" i="8"/>
  <c r="AI10" i="8"/>
  <c r="AH10" i="8"/>
  <c r="AG10" i="8"/>
  <c r="AF10" i="8"/>
  <c r="AE10" i="8"/>
  <c r="AD10" i="8"/>
  <c r="AC10" i="8"/>
  <c r="AB10" i="8"/>
  <c r="AA10" i="8"/>
  <c r="Z10" i="8"/>
  <c r="Y10" i="8"/>
  <c r="X10" i="8"/>
  <c r="W10" i="8"/>
  <c r="V10" i="8"/>
  <c r="U10" i="8"/>
  <c r="T10" i="8"/>
  <c r="S10" i="8"/>
  <c r="R10" i="8"/>
  <c r="O10" i="8"/>
  <c r="N10" i="8"/>
  <c r="M10" i="8"/>
  <c r="L10" i="8"/>
  <c r="K10" i="8"/>
  <c r="J10" i="8"/>
  <c r="I10" i="8"/>
  <c r="H10" i="8"/>
  <c r="G10" i="8"/>
  <c r="F10" i="8"/>
  <c r="E10" i="8"/>
  <c r="AU85" i="8" s="1"/>
  <c r="B196" i="7" a="1"/>
  <c r="B196" i="7" s="1"/>
  <c r="B195" i="7" a="1"/>
  <c r="B195" i="7" s="1"/>
  <c r="B194" i="7" a="1"/>
  <c r="B194" i="7" s="1"/>
  <c r="B193" i="7" a="1"/>
  <c r="B193" i="7"/>
  <c r="B192" i="7" a="1"/>
  <c r="B192" i="7" s="1"/>
  <c r="B191" i="7" a="1"/>
  <c r="B191" i="7" s="1"/>
  <c r="E191" i="7" s="1"/>
  <c r="B190" i="7" a="1"/>
  <c r="B190" i="7"/>
  <c r="D190" i="7" s="1"/>
  <c r="B189" i="7" a="1"/>
  <c r="B189" i="7" s="1"/>
  <c r="D189" i="7" s="1"/>
  <c r="B188" i="7" a="1"/>
  <c r="B188" i="7" s="1"/>
  <c r="B187" i="7" a="1"/>
  <c r="B187" i="7"/>
  <c r="F187" i="7" s="1"/>
  <c r="I187" i="7" s="1"/>
  <c r="B186" i="7" a="1"/>
  <c r="B186" i="7" s="1"/>
  <c r="K186" i="7" s="1"/>
  <c r="B185" i="7" a="1"/>
  <c r="B185" i="7"/>
  <c r="B184" i="7" a="1"/>
  <c r="B184" i="7"/>
  <c r="K184" i="7" s="1"/>
  <c r="B183" i="7" a="1"/>
  <c r="B183" i="7"/>
  <c r="E183" i="7" s="1"/>
  <c r="B182" i="7" a="1"/>
  <c r="B182" i="7"/>
  <c r="D182" i="7" s="1"/>
  <c r="B181" i="7" a="1"/>
  <c r="B181" i="7"/>
  <c r="K181" i="7" s="1"/>
  <c r="B180" i="7" a="1"/>
  <c r="B180" i="7"/>
  <c r="K180" i="7" s="1"/>
  <c r="B179" i="7" a="1"/>
  <c r="B179" i="7" s="1"/>
  <c r="B178" i="7" a="1"/>
  <c r="B178" i="7"/>
  <c r="F178" i="7" s="1"/>
  <c r="I178" i="7" s="1"/>
  <c r="B177" i="7" a="1"/>
  <c r="B177" i="7" s="1"/>
  <c r="E177" i="7" s="1"/>
  <c r="B176" i="7" a="1"/>
  <c r="B176" i="7" s="1"/>
  <c r="K176" i="7" s="1"/>
  <c r="B175" i="7" a="1"/>
  <c r="B175" i="7" s="1"/>
  <c r="B174" i="7" a="1"/>
  <c r="B174" i="7" s="1"/>
  <c r="F174" i="7" s="1"/>
  <c r="I174" i="7" s="1"/>
  <c r="B173" i="7" a="1"/>
  <c r="B173" i="7" s="1"/>
  <c r="D173" i="7" s="1"/>
  <c r="B172" i="7" a="1"/>
  <c r="B172" i="7" s="1"/>
  <c r="B171" i="7" a="1"/>
  <c r="B171" i="7"/>
  <c r="D171" i="7" s="1"/>
  <c r="B170" i="7" a="1"/>
  <c r="B170" i="7" s="1"/>
  <c r="F170" i="7" s="1"/>
  <c r="I170" i="7" s="1"/>
  <c r="B169" i="7" a="1"/>
  <c r="B169" i="7" s="1"/>
  <c r="B168" i="7" a="1"/>
  <c r="B168" i="7" s="1"/>
  <c r="K168" i="7" s="1"/>
  <c r="B167" i="7" a="1"/>
  <c r="B167" i="7" s="1"/>
  <c r="B166" i="7" a="1"/>
  <c r="B166" i="7"/>
  <c r="B165" i="7" a="1"/>
  <c r="B165" i="7" s="1"/>
  <c r="F165" i="7" s="1"/>
  <c r="I165" i="7" s="1"/>
  <c r="B164" i="7" a="1"/>
  <c r="B164" i="7" s="1"/>
  <c r="B163" i="7" a="1"/>
  <c r="B163" i="7" s="1"/>
  <c r="K163" i="7" s="1"/>
  <c r="B162" i="7" a="1"/>
  <c r="B162" i="7" s="1"/>
  <c r="B161" i="7" a="1"/>
  <c r="B161" i="7" s="1"/>
  <c r="B160" i="7" a="1"/>
  <c r="B160" i="7"/>
  <c r="F160" i="7" s="1"/>
  <c r="I160" i="7" s="1"/>
  <c r="B159" i="7" a="1"/>
  <c r="B159" i="7" s="1"/>
  <c r="F159" i="7" s="1"/>
  <c r="I159" i="7" s="1"/>
  <c r="B158" i="7" a="1"/>
  <c r="B158" i="7"/>
  <c r="K158" i="7" s="1"/>
  <c r="B157" i="7" a="1"/>
  <c r="B157" i="7" s="1"/>
  <c r="B156" i="7" a="1"/>
  <c r="B156" i="7" s="1"/>
  <c r="B155" i="7" a="1"/>
  <c r="B155" i="7" s="1"/>
  <c r="K155" i="7" s="1"/>
  <c r="B154" i="7" a="1"/>
  <c r="B154" i="7" s="1"/>
  <c r="B153" i="7" a="1"/>
  <c r="B153" i="7" s="1"/>
  <c r="B152" i="7" a="1"/>
  <c r="B152" i="7" s="1"/>
  <c r="D152" i="7" s="1"/>
  <c r="B151" i="7" a="1"/>
  <c r="B151" i="7" s="1"/>
  <c r="B150" i="7" a="1"/>
  <c r="B150" i="7"/>
  <c r="B149" i="7" a="1"/>
  <c r="B149" i="7" s="1"/>
  <c r="D149" i="7" s="1"/>
  <c r="B148" i="7" a="1"/>
  <c r="B148" i="7"/>
  <c r="D148" i="7" s="1"/>
  <c r="B147" i="7" a="1"/>
  <c r="B147" i="7" s="1"/>
  <c r="B146" i="7" a="1"/>
  <c r="B146" i="7"/>
  <c r="K146" i="7" s="1"/>
  <c r="B145" i="7" a="1"/>
  <c r="B145" i="7"/>
  <c r="B144" i="7" a="1"/>
  <c r="B144" i="7"/>
  <c r="K144" i="7" s="1"/>
  <c r="B143" i="7" a="1"/>
  <c r="B143" i="7" s="1"/>
  <c r="B142" i="7" a="1"/>
  <c r="B142" i="7" s="1"/>
  <c r="B141" i="7" a="1"/>
  <c r="B141" i="7" s="1"/>
  <c r="K141" i="7" s="1"/>
  <c r="B140" i="7" a="1"/>
  <c r="B140" i="7" s="1"/>
  <c r="B139" i="7" a="1"/>
  <c r="B139" i="7" s="1"/>
  <c r="E139" i="7" s="1"/>
  <c r="B138" i="7" a="1"/>
  <c r="B138" i="7" s="1"/>
  <c r="B137" i="7" a="1"/>
  <c r="B137" i="7" s="1"/>
  <c r="K137" i="7" s="1"/>
  <c r="B136" i="7" a="1"/>
  <c r="B136" i="7" s="1"/>
  <c r="K136" i="7" s="1"/>
  <c r="B135" i="7" a="1"/>
  <c r="B135" i="7"/>
  <c r="E135" i="7" s="1"/>
  <c r="B134" i="7" a="1"/>
  <c r="B134" i="7" s="1"/>
  <c r="B133" i="7" a="1"/>
  <c r="B133" i="7"/>
  <c r="B132" i="7" a="1"/>
  <c r="B132" i="7"/>
  <c r="K132" i="7" s="1"/>
  <c r="B131" i="7" a="1"/>
  <c r="B131" i="7" s="1"/>
  <c r="K131" i="7" s="1"/>
  <c r="B130" i="7" a="1"/>
  <c r="B130" i="7" s="1"/>
  <c r="K130" i="7" s="1"/>
  <c r="B129" i="7" a="1"/>
  <c r="B129" i="7" s="1"/>
  <c r="K129" i="7" s="1"/>
  <c r="B128" i="7" a="1"/>
  <c r="B128" i="7" s="1"/>
  <c r="B127" i="7" a="1"/>
  <c r="B127" i="7"/>
  <c r="K127" i="7" s="1"/>
  <c r="B126" i="7" a="1"/>
  <c r="B126" i="7" s="1"/>
  <c r="B125" i="7" a="1"/>
  <c r="B125" i="7" s="1"/>
  <c r="B124" i="7" a="1"/>
  <c r="B124" i="7" s="1"/>
  <c r="K124" i="7" s="1"/>
  <c r="B123" i="7" a="1"/>
  <c r="B123" i="7"/>
  <c r="B122" i="7" a="1"/>
  <c r="B122" i="7"/>
  <c r="B121" i="7" a="1"/>
  <c r="B121" i="7" s="1"/>
  <c r="E121" i="7" s="1"/>
  <c r="B120" i="7" a="1"/>
  <c r="B120" i="7" s="1"/>
  <c r="D120" i="7" s="1"/>
  <c r="B119" i="7" a="1"/>
  <c r="B119" i="7" s="1"/>
  <c r="K119" i="7" s="1"/>
  <c r="B118" i="7" a="1"/>
  <c r="B118" i="7" s="1"/>
  <c r="B117" i="7" a="1"/>
  <c r="B117" i="7"/>
  <c r="F117" i="7" s="1"/>
  <c r="I117" i="7" s="1"/>
  <c r="B116" i="7" a="1"/>
  <c r="B116" i="7" s="1"/>
  <c r="B115" i="7" a="1"/>
  <c r="B115" i="7"/>
  <c r="K115" i="7" s="1"/>
  <c r="B114" i="7" a="1"/>
  <c r="B114" i="7"/>
  <c r="E114" i="7" s="1"/>
  <c r="B113" i="7" a="1"/>
  <c r="B113" i="7"/>
  <c r="K113" i="7" s="1"/>
  <c r="B112" i="7" a="1"/>
  <c r="B112" i="7"/>
  <c r="B111" i="7" a="1"/>
  <c r="B111" i="7" s="1"/>
  <c r="K111" i="7" s="1"/>
  <c r="B110" i="7" a="1"/>
  <c r="B110" i="7" s="1"/>
  <c r="E110" i="7" s="1"/>
  <c r="B109" i="7" a="1"/>
  <c r="B109" i="7"/>
  <c r="D109" i="7" s="1"/>
  <c r="B108" i="7" a="1"/>
  <c r="B108" i="7"/>
  <c r="E108" i="7" s="1"/>
  <c r="B107" i="7" a="1"/>
  <c r="B107" i="7" s="1"/>
  <c r="K107" i="7" s="1"/>
  <c r="B106" i="7" a="1"/>
  <c r="B106" i="7"/>
  <c r="E106" i="7" s="1"/>
  <c r="B105" i="7" a="1"/>
  <c r="B105" i="7" s="1"/>
  <c r="B104" i="7" a="1"/>
  <c r="B104" i="7"/>
  <c r="D104" i="7" s="1"/>
  <c r="B103" i="7" a="1"/>
  <c r="B103" i="7" s="1"/>
  <c r="B102" i="7" a="1"/>
  <c r="B102" i="7"/>
  <c r="B101" i="7" a="1"/>
  <c r="B101" i="7" s="1"/>
  <c r="B100" i="7" a="1"/>
  <c r="B100" i="7" s="1"/>
  <c r="B99" i="7" a="1"/>
  <c r="B99" i="7"/>
  <c r="B98" i="7" a="1"/>
  <c r="B98" i="7"/>
  <c r="D98" i="7" s="1"/>
  <c r="B97" i="7" a="1"/>
  <c r="B97" i="7" s="1"/>
  <c r="D97" i="7" s="1"/>
  <c r="D95" i="7"/>
  <c r="B95" i="7"/>
  <c r="EG83" i="7" a="1"/>
  <c r="EF83" i="7" a="1"/>
  <c r="EE83" i="7" a="1"/>
  <c r="ED83" i="7" a="1"/>
  <c r="EC83" i="7" a="1"/>
  <c r="EC83" i="7" s="1"/>
  <c r="ED76" i="8" s="1"/>
  <c r="DS83" i="7" a="1"/>
  <c r="DR83" i="7" a="1"/>
  <c r="DQ83" i="7" a="1"/>
  <c r="DP83" i="7" a="1"/>
  <c r="DO83" i="7" a="1"/>
  <c r="DO83" i="7"/>
  <c r="DP76" i="8" s="1"/>
  <c r="DN83" i="7" a="1"/>
  <c r="DN83" i="7"/>
  <c r="DO76" i="8" s="1"/>
  <c r="DM83" i="7" a="1"/>
  <c r="DL83" i="7" a="1"/>
  <c r="DG83" i="7" a="1"/>
  <c r="DF83" i="7" a="1"/>
  <c r="DE83" i="7" a="1"/>
  <c r="DE83" i="7" s="1"/>
  <c r="DF76" i="8" s="1"/>
  <c r="DD83" i="7" a="1"/>
  <c r="DD83" i="7" s="1"/>
  <c r="DE76" i="8" s="1"/>
  <c r="DC83" i="7" a="1"/>
  <c r="DB83" i="7" a="1"/>
  <c r="DA83" i="7" a="1"/>
  <c r="CZ83" i="7" a="1"/>
  <c r="CY83" i="7" a="1"/>
  <c r="CX83" i="7" a="1"/>
  <c r="CS83" i="7" a="1"/>
  <c r="CR83" i="7" a="1"/>
  <c r="CQ83" i="7" a="1"/>
  <c r="CP83" i="7" a="1"/>
  <c r="CO83" i="7" a="1"/>
  <c r="CN83" i="7" a="1"/>
  <c r="CM83" i="7" a="1"/>
  <c r="CK83" i="7" a="1"/>
  <c r="CI83" i="7" a="1"/>
  <c r="CH83" i="7" a="1"/>
  <c r="CC83" i="7" a="1"/>
  <c r="CB83" i="7" a="1"/>
  <c r="CA83" i="7" a="1"/>
  <c r="CA83" i="7"/>
  <c r="CB76" i="8" s="1"/>
  <c r="BZ83" i="7" a="1"/>
  <c r="BY83" i="7" a="1"/>
  <c r="BX83" i="7" a="1"/>
  <c r="BW83" i="7" a="1"/>
  <c r="BV83" i="7" a="1"/>
  <c r="BU83" i="7" a="1"/>
  <c r="BM83" i="7" a="1"/>
  <c r="BL83" i="7" a="1"/>
  <c r="BK83" i="7" a="1"/>
  <c r="BJ83" i="7" a="1"/>
  <c r="BI83" i="7" a="1"/>
  <c r="BH83" i="7" a="1"/>
  <c r="BG83" i="7" a="1"/>
  <c r="BF83" i="7" a="1"/>
  <c r="BE83" i="7" a="1"/>
  <c r="BA83" i="7" a="1"/>
  <c r="AZ83" i="7" a="1"/>
  <c r="AY83" i="7" a="1"/>
  <c r="AX83" i="7" a="1"/>
  <c r="AW83" i="7" a="1"/>
  <c r="AV83" i="7" a="1"/>
  <c r="AU83" i="7" a="1"/>
  <c r="AT83" i="7" a="1"/>
  <c r="AS83" i="7" a="1"/>
  <c r="AR83" i="7" a="1"/>
  <c r="AQ83" i="7" a="1"/>
  <c r="AP83" i="7" a="1"/>
  <c r="AL83" i="7" a="1"/>
  <c r="AK83" i="7" a="1"/>
  <c r="AJ83" i="7" a="1"/>
  <c r="AI83" i="7" a="1"/>
  <c r="AH83" i="7" a="1"/>
  <c r="AG83" i="7" a="1"/>
  <c r="AF83" i="7" a="1"/>
  <c r="AE83" i="7" a="1"/>
  <c r="AD83" i="7" a="1"/>
  <c r="AC83" i="7" a="1"/>
  <c r="AB83" i="7" a="1"/>
  <c r="AA83" i="7" a="1"/>
  <c r="Z83" i="7" a="1"/>
  <c r="X83" i="7" a="1"/>
  <c r="V83" i="7" a="1"/>
  <c r="U83" i="7" a="1"/>
  <c r="T83" i="7" a="1"/>
  <c r="S83" i="7" a="1"/>
  <c r="R83" i="7" a="1"/>
  <c r="O83" i="7"/>
  <c r="N83" i="7"/>
  <c r="M83" i="7"/>
  <c r="M82" i="18" s="1"/>
  <c r="L83" i="7"/>
  <c r="K83" i="7"/>
  <c r="K82" i="18" s="1"/>
  <c r="J83" i="7"/>
  <c r="I83" i="7"/>
  <c r="BO83" i="7" s="1" a="1"/>
  <c r="H83" i="7"/>
  <c r="H76" i="8" s="1"/>
  <c r="G83" i="7"/>
  <c r="G76" i="8" s="1"/>
  <c r="F83" i="7"/>
  <c r="F76" i="8" s="1"/>
  <c r="E83" i="7"/>
  <c r="E76" i="8" s="1"/>
  <c r="B78" i="7"/>
  <c r="B66" i="7"/>
  <c r="B65" i="18" s="1"/>
  <c r="D63" i="7"/>
  <c r="B47" i="7"/>
  <c r="B46" i="7"/>
  <c r="B42" i="7"/>
  <c r="E35" i="7"/>
  <c r="W35" i="7" s="1" a="1"/>
  <c r="D35" i="7"/>
  <c r="D34" i="18" s="1"/>
  <c r="E34" i="7"/>
  <c r="X34" i="7" s="1" a="1"/>
  <c r="D34" i="7"/>
  <c r="B32" i="7"/>
  <c r="B29" i="7"/>
  <c r="B28" i="18" s="1"/>
  <c r="B27" i="7"/>
  <c r="B21" i="7"/>
  <c r="B20" i="7"/>
  <c r="B20" i="18" s="1"/>
  <c r="B17" i="7"/>
  <c r="B17" i="18" s="1"/>
  <c r="D8" i="7"/>
  <c r="Q7" i="7"/>
  <c r="R9" i="8" s="1"/>
  <c r="ES6" i="7"/>
  <c r="ER6" i="7"/>
  <c r="EQ6" i="7"/>
  <c r="EP6" i="7"/>
  <c r="EO6" i="7"/>
  <c r="EN6" i="7"/>
  <c r="EM6" i="7"/>
  <c r="EL6" i="7"/>
  <c r="EK6" i="7"/>
  <c r="EJ6" i="7"/>
  <c r="EI6" i="7"/>
  <c r="EH6" i="7"/>
  <c r="EG6" i="7"/>
  <c r="EF6" i="7"/>
  <c r="EE6" i="7"/>
  <c r="ED6" i="7"/>
  <c r="EC6" i="7"/>
  <c r="EB6" i="7"/>
  <c r="EA6" i="7"/>
  <c r="DZ6" i="7"/>
  <c r="DY6" i="7"/>
  <c r="DX6" i="7"/>
  <c r="DW6" i="7"/>
  <c r="DV6" i="7"/>
  <c r="DU6" i="7"/>
  <c r="DT6" i="7"/>
  <c r="DS6" i="7"/>
  <c r="DR6" i="7"/>
  <c r="DQ6" i="7"/>
  <c r="DP6" i="7"/>
  <c r="DO6" i="7"/>
  <c r="DN6" i="7"/>
  <c r="DM6" i="7"/>
  <c r="DL6" i="7"/>
  <c r="DK6" i="7"/>
  <c r="DJ6" i="7"/>
  <c r="DI6" i="7"/>
  <c r="DH6" i="7"/>
  <c r="DG6" i="7"/>
  <c r="DF6" i="7"/>
  <c r="DE6" i="7"/>
  <c r="DD6" i="7"/>
  <c r="DC6" i="7"/>
  <c r="DB6" i="7"/>
  <c r="DA6" i="7"/>
  <c r="CZ6" i="7"/>
  <c r="CY6" i="7"/>
  <c r="CX6" i="7"/>
  <c r="CW6" i="7"/>
  <c r="CV6" i="7"/>
  <c r="CU6" i="7"/>
  <c r="CT6" i="7"/>
  <c r="CS6" i="7"/>
  <c r="CR6" i="7"/>
  <c r="CQ6" i="7"/>
  <c r="CP6" i="7"/>
  <c r="CO6" i="7"/>
  <c r="CN6" i="7"/>
  <c r="CM6" i="7"/>
  <c r="CL6" i="7"/>
  <c r="CK6" i="7"/>
  <c r="CJ6" i="7"/>
  <c r="CI6" i="7"/>
  <c r="CH6" i="7"/>
  <c r="CG6" i="7"/>
  <c r="CF6" i="7"/>
  <c r="CE6" i="7"/>
  <c r="CD6" i="7"/>
  <c r="CC6" i="7"/>
  <c r="CB6" i="7"/>
  <c r="CA6" i="7"/>
  <c r="BZ6" i="7"/>
  <c r="BY6" i="7"/>
  <c r="BX6" i="7"/>
  <c r="BW6" i="7"/>
  <c r="BV6" i="7"/>
  <c r="BU6" i="7"/>
  <c r="BT6" i="7"/>
  <c r="BS6" i="7"/>
  <c r="BR6" i="7"/>
  <c r="BQ6" i="7"/>
  <c r="BP6" i="7"/>
  <c r="BO6" i="7"/>
  <c r="BN6" i="7"/>
  <c r="BM6" i="7"/>
  <c r="BL6" i="7"/>
  <c r="BK6" i="7"/>
  <c r="BJ6" i="7"/>
  <c r="BI6" i="7"/>
  <c r="BH6" i="7"/>
  <c r="BG6" i="7"/>
  <c r="BF6" i="7"/>
  <c r="BE6" i="7"/>
  <c r="BD6" i="7"/>
  <c r="BC6" i="7"/>
  <c r="BB6" i="7"/>
  <c r="BA6" i="7"/>
  <c r="AZ6" i="7"/>
  <c r="AY6" i="7"/>
  <c r="AX6" i="7"/>
  <c r="AW6" i="7"/>
  <c r="AV6" i="7"/>
  <c r="AU6" i="7"/>
  <c r="AT6" i="7"/>
  <c r="AS6" i="7"/>
  <c r="AR6" i="7"/>
  <c r="AQ6" i="7"/>
  <c r="AP6" i="7"/>
  <c r="AO6" i="7"/>
  <c r="AN6" i="7"/>
  <c r="AM6" i="7"/>
  <c r="AL6" i="7"/>
  <c r="AK6" i="7"/>
  <c r="AJ6" i="7"/>
  <c r="AI6" i="7"/>
  <c r="AH6" i="7"/>
  <c r="AG6" i="7"/>
  <c r="AF6" i="7"/>
  <c r="AE6" i="7"/>
  <c r="AD6" i="7"/>
  <c r="AC6" i="7"/>
  <c r="AB6" i="7"/>
  <c r="AA6" i="7"/>
  <c r="Z6" i="7"/>
  <c r="Y6" i="7"/>
  <c r="X6" i="7"/>
  <c r="W6" i="7"/>
  <c r="V6" i="7"/>
  <c r="U6" i="7"/>
  <c r="T6" i="7"/>
  <c r="S6" i="7"/>
  <c r="R6" i="7"/>
  <c r="Q6" i="7"/>
  <c r="R123" i="26"/>
  <c r="R122" i="26"/>
  <c r="R121" i="26"/>
  <c r="R120" i="26"/>
  <c r="R119" i="26"/>
  <c r="R118" i="26"/>
  <c r="R117" i="26"/>
  <c r="R116" i="26"/>
  <c r="R115" i="26"/>
  <c r="R114" i="26"/>
  <c r="R113" i="26"/>
  <c r="R112" i="26"/>
  <c r="R111" i="26"/>
  <c r="R110" i="26"/>
  <c r="R109" i="26"/>
  <c r="R108" i="26"/>
  <c r="R107" i="26"/>
  <c r="R106" i="26"/>
  <c r="R105" i="26"/>
  <c r="R104" i="26"/>
  <c r="R103" i="26"/>
  <c r="R102" i="26"/>
  <c r="R101" i="26"/>
  <c r="R100" i="26"/>
  <c r="R99" i="26"/>
  <c r="R98" i="26"/>
  <c r="R97" i="26"/>
  <c r="R96" i="26"/>
  <c r="R95" i="26"/>
  <c r="R94" i="26"/>
  <c r="R93" i="26"/>
  <c r="R92" i="26"/>
  <c r="R91" i="26"/>
  <c r="R90" i="26"/>
  <c r="R89" i="26"/>
  <c r="R88" i="26"/>
  <c r="R87" i="26"/>
  <c r="R86" i="26"/>
  <c r="R85" i="26"/>
  <c r="R84" i="26"/>
  <c r="R83" i="26"/>
  <c r="R82" i="26"/>
  <c r="R81" i="26"/>
  <c r="R80" i="26"/>
  <c r="R79" i="26"/>
  <c r="R78" i="26"/>
  <c r="R77" i="26"/>
  <c r="R76" i="26"/>
  <c r="R75" i="26"/>
  <c r="R74" i="26"/>
  <c r="R73" i="26"/>
  <c r="R72" i="26"/>
  <c r="R71" i="26"/>
  <c r="R70" i="26"/>
  <c r="R69" i="26"/>
  <c r="R68" i="26"/>
  <c r="R67" i="26"/>
  <c r="R66" i="26"/>
  <c r="R65" i="26"/>
  <c r="R64" i="26"/>
  <c r="R63" i="26"/>
  <c r="R62" i="26"/>
  <c r="R61" i="26"/>
  <c r="R60" i="26"/>
  <c r="R59" i="26"/>
  <c r="R58" i="26"/>
  <c r="R57" i="26"/>
  <c r="R56" i="26"/>
  <c r="R55" i="26"/>
  <c r="R54" i="26"/>
  <c r="R53" i="26"/>
  <c r="R52" i="26"/>
  <c r="R51" i="26"/>
  <c r="R50" i="26"/>
  <c r="R49" i="26"/>
  <c r="R48" i="26"/>
  <c r="R47" i="26"/>
  <c r="R46" i="26"/>
  <c r="R45" i="26"/>
  <c r="R44" i="26"/>
  <c r="R43" i="26"/>
  <c r="R42" i="26"/>
  <c r="R41" i="26"/>
  <c r="R40" i="26"/>
  <c r="R39" i="26"/>
  <c r="R38" i="26"/>
  <c r="R37" i="26"/>
  <c r="R36" i="26"/>
  <c r="R35" i="26"/>
  <c r="R34" i="26"/>
  <c r="R33" i="26"/>
  <c r="R32" i="26"/>
  <c r="R31" i="26"/>
  <c r="R30" i="26"/>
  <c r="R29" i="26"/>
  <c r="R28" i="26"/>
  <c r="R27" i="26"/>
  <c r="R26" i="26"/>
  <c r="R25" i="26"/>
  <c r="R24" i="26"/>
  <c r="R23" i="26"/>
  <c r="R22" i="26"/>
  <c r="R21" i="26"/>
  <c r="R20" i="26"/>
  <c r="R19" i="26"/>
  <c r="R18" i="26"/>
  <c r="R17" i="26"/>
  <c r="R16" i="26"/>
  <c r="R15" i="26"/>
  <c r="R14" i="26"/>
  <c r="R13" i="26"/>
  <c r="R12" i="26"/>
  <c r="R11" i="26"/>
  <c r="R10" i="26"/>
  <c r="R9" i="26"/>
  <c r="B9" i="26"/>
  <c r="R8" i="26"/>
  <c r="R7" i="26"/>
  <c r="R6" i="26"/>
  <c r="R5" i="26"/>
  <c r="R4" i="26"/>
  <c r="Q2" i="26"/>
  <c r="B69" i="22"/>
  <c r="F62" i="22"/>
  <c r="B61" i="22"/>
  <c r="B69" i="7" s="1"/>
  <c r="B60" i="22"/>
  <c r="B68" i="7" s="1"/>
  <c r="B59" i="22"/>
  <c r="B67" i="7" s="1"/>
  <c r="B58" i="22"/>
  <c r="G57" i="22"/>
  <c r="B57" i="22"/>
  <c r="B63" i="7" s="1"/>
  <c r="G56" i="22"/>
  <c r="D62" i="7" s="1"/>
  <c r="B56" i="22"/>
  <c r="B62" i="7" s="1"/>
  <c r="B55" i="22"/>
  <c r="B61" i="7" s="1"/>
  <c r="B54" i="22"/>
  <c r="B60" i="7" s="1"/>
  <c r="B53" i="22"/>
  <c r="B59" i="7" s="1"/>
  <c r="B52" i="22"/>
  <c r="B58" i="7" s="1"/>
  <c r="B51" i="22"/>
  <c r="B57" i="7" s="1"/>
  <c r="B50" i="22"/>
  <c r="B56" i="7" s="1"/>
  <c r="B49" i="22"/>
  <c r="B55" i="7" s="1"/>
  <c r="B48" i="22"/>
  <c r="B54" i="7" s="1"/>
  <c r="F47" i="22"/>
  <c r="B47" i="22"/>
  <c r="B53" i="7" s="1"/>
  <c r="B46" i="22"/>
  <c r="B50" i="7" s="1"/>
  <c r="B45" i="22"/>
  <c r="B49" i="7" s="1"/>
  <c r="B44" i="22"/>
  <c r="B48" i="7" s="1"/>
  <c r="B43" i="22"/>
  <c r="B42" i="22"/>
  <c r="B41" i="22"/>
  <c r="B45" i="7" s="1"/>
  <c r="B40" i="22"/>
  <c r="B44" i="7" s="1"/>
  <c r="B39" i="22"/>
  <c r="B43" i="7" s="1"/>
  <c r="B38" i="22"/>
  <c r="B35" i="22"/>
  <c r="B33" i="22"/>
  <c r="G32" i="22"/>
  <c r="B32" i="22"/>
  <c r="B35" i="7" s="1"/>
  <c r="G31" i="22"/>
  <c r="B31" i="22"/>
  <c r="B34" i="7" s="1"/>
  <c r="B33" i="18" s="1"/>
  <c r="B30" i="22"/>
  <c r="B36" i="7" s="1"/>
  <c r="B29" i="22"/>
  <c r="B33" i="7" s="1"/>
  <c r="B28" i="22"/>
  <c r="B27" i="22"/>
  <c r="B31" i="7" s="1"/>
  <c r="B26" i="22"/>
  <c r="B30" i="7" s="1"/>
  <c r="B25" i="22"/>
  <c r="B24" i="22"/>
  <c r="B28" i="7" s="1"/>
  <c r="B23" i="22"/>
  <c r="B22" i="22"/>
  <c r="B26" i="7" s="1"/>
  <c r="B25" i="18" s="1"/>
  <c r="B21" i="22"/>
  <c r="B20" i="22"/>
  <c r="B19" i="22"/>
  <c r="B70" i="4" s="1"/>
  <c r="B18" i="22"/>
  <c r="B17" i="22"/>
  <c r="B16" i="22"/>
  <c r="B19" i="7" s="1"/>
  <c r="B15" i="22"/>
  <c r="B18" i="7" s="1"/>
  <c r="B18" i="18" s="1"/>
  <c r="F14" i="22"/>
  <c r="B14" i="22"/>
  <c r="B13" i="22"/>
  <c r="F12" i="22"/>
  <c r="B12" i="22"/>
  <c r="B11" i="22"/>
  <c r="B10" i="22"/>
  <c r="D8" i="22"/>
  <c r="G7" i="22"/>
  <c r="AF62" i="1"/>
  <c r="AE62" i="1"/>
  <c r="AD62" i="1"/>
  <c r="AC62" i="1"/>
  <c r="AB62" i="1"/>
  <c r="Z62" i="1"/>
  <c r="Y62" i="1"/>
  <c r="X62" i="1"/>
  <c r="W62" i="1"/>
  <c r="V62" i="1"/>
  <c r="U62" i="1"/>
  <c r="T62" i="1"/>
  <c r="S62" i="1"/>
  <c r="R62" i="1"/>
  <c r="Q62" i="1"/>
  <c r="P62" i="1"/>
  <c r="O62" i="1"/>
  <c r="AC56" i="1"/>
  <c r="AB56" i="1"/>
  <c r="Z56" i="1"/>
  <c r="Y56" i="1"/>
  <c r="X56" i="1"/>
  <c r="W56" i="1"/>
  <c r="AF47" i="1"/>
  <c r="AF56" i="1" s="1"/>
  <c r="AE47" i="1"/>
  <c r="AE56" i="1" s="1"/>
  <c r="AD47" i="1"/>
  <c r="AD56" i="1" s="1"/>
  <c r="AC47" i="1"/>
  <c r="AB47" i="1"/>
  <c r="Z47" i="1"/>
  <c r="Y47" i="1"/>
  <c r="X47" i="1"/>
  <c r="W47" i="1"/>
  <c r="V47" i="1"/>
  <c r="V56" i="1" s="1"/>
  <c r="U47" i="1"/>
  <c r="U56" i="1" s="1"/>
  <c r="T47" i="1"/>
  <c r="T56" i="1" s="1"/>
  <c r="S47" i="1"/>
  <c r="S56" i="1" s="1"/>
  <c r="R47" i="1"/>
  <c r="R56" i="1" s="1"/>
  <c r="Q47" i="1"/>
  <c r="Q56" i="1" s="1"/>
  <c r="P47" i="1"/>
  <c r="P56" i="1" s="1"/>
  <c r="O47" i="1"/>
  <c r="O56" i="1" s="1"/>
  <c r="AF45" i="1"/>
  <c r="AE45" i="1"/>
  <c r="AD45" i="1"/>
  <c r="AC45" i="1"/>
  <c r="AC64" i="1" s="1"/>
  <c r="AB45" i="1"/>
  <c r="Z45" i="1"/>
  <c r="Y45" i="1"/>
  <c r="X45" i="1"/>
  <c r="W45" i="1"/>
  <c r="V45" i="1"/>
  <c r="U45" i="1"/>
  <c r="T45" i="1"/>
  <c r="S45" i="1"/>
  <c r="S64" i="1" s="1"/>
  <c r="R45" i="1"/>
  <c r="Q45" i="1"/>
  <c r="P45" i="1"/>
  <c r="O45" i="1"/>
  <c r="AB33" i="1"/>
  <c r="AF31" i="1"/>
  <c r="AE31" i="1"/>
  <c r="AD31" i="1"/>
  <c r="AC31" i="1"/>
  <c r="AB31" i="1"/>
  <c r="Z31" i="1"/>
  <c r="Y31" i="1"/>
  <c r="X31" i="1"/>
  <c r="W31" i="1"/>
  <c r="V31" i="1"/>
  <c r="U31" i="1"/>
  <c r="T31" i="1"/>
  <c r="S31" i="1"/>
  <c r="R31" i="1"/>
  <c r="Q31" i="1"/>
  <c r="P31" i="1"/>
  <c r="O31" i="1"/>
  <c r="Z20" i="1"/>
  <c r="Y20" i="1"/>
  <c r="X20" i="1"/>
  <c r="W20" i="1"/>
  <c r="V20" i="1"/>
  <c r="U20" i="1"/>
  <c r="AF14" i="1"/>
  <c r="AE14" i="1"/>
  <c r="AD14" i="1"/>
  <c r="AC14" i="1"/>
  <c r="AB14" i="1"/>
  <c r="Z14" i="1"/>
  <c r="Y14" i="1"/>
  <c r="X14" i="1"/>
  <c r="W14" i="1"/>
  <c r="V14" i="1"/>
  <c r="U14" i="1"/>
  <c r="T14" i="1"/>
  <c r="S14" i="1"/>
  <c r="R14" i="1"/>
  <c r="Q14" i="1"/>
  <c r="P14" i="1"/>
  <c r="O14" i="1"/>
  <c r="AF12" i="1"/>
  <c r="AE12" i="1"/>
  <c r="AE20" i="1" s="1"/>
  <c r="AD12" i="1"/>
  <c r="AC12" i="1"/>
  <c r="AB12" i="1"/>
  <c r="AB20" i="1" s="1"/>
  <c r="Z12" i="1"/>
  <c r="Y12" i="1"/>
  <c r="X12" i="1"/>
  <c r="W12" i="1"/>
  <c r="V12" i="1"/>
  <c r="U12" i="1"/>
  <c r="T12" i="1"/>
  <c r="T20" i="1" s="1"/>
  <c r="T33" i="1" s="1"/>
  <c r="S12" i="1"/>
  <c r="R12" i="1"/>
  <c r="R20" i="1" s="1"/>
  <c r="R33" i="1" s="1"/>
  <c r="Q12" i="1"/>
  <c r="Q20" i="1" s="1"/>
  <c r="P12" i="1"/>
  <c r="O12" i="1"/>
  <c r="Y8" i="1"/>
  <c r="X8" i="1" s="1"/>
  <c r="W8" i="1" s="1"/>
  <c r="V8" i="1" s="1"/>
  <c r="U8" i="1" s="1"/>
  <c r="T8" i="1" s="1"/>
  <c r="S8" i="1" s="1"/>
  <c r="R8" i="1" s="1"/>
  <c r="Q8" i="1" s="1"/>
  <c r="P8" i="1" s="1"/>
  <c r="O8" i="1" s="1"/>
  <c r="J8" i="1"/>
  <c r="D8" i="1"/>
  <c r="M23" i="2"/>
  <c r="J23" i="2"/>
  <c r="I23" i="2"/>
  <c r="G23" i="2"/>
  <c r="E63" i="7" s="1"/>
  <c r="AC63" i="7" s="1" a="1"/>
  <c r="N18" i="2"/>
  <c r="H18" i="2"/>
  <c r="P4" i="2"/>
  <c r="B4" i="2"/>
  <c r="K211" i="4"/>
  <c r="J211" i="4"/>
  <c r="D211" i="4"/>
  <c r="B211" i="4"/>
  <c r="H211" i="4" s="1"/>
  <c r="J210" i="4"/>
  <c r="D210" i="4"/>
  <c r="B210" i="4"/>
  <c r="H210" i="4" s="1"/>
  <c r="J209" i="4"/>
  <c r="H209" i="4"/>
  <c r="D209" i="4"/>
  <c r="E209" i="4" s="1"/>
  <c r="B209" i="4"/>
  <c r="J208" i="4"/>
  <c r="H208" i="4"/>
  <c r="D208" i="4"/>
  <c r="B208" i="4"/>
  <c r="J207" i="4"/>
  <c r="D207" i="4"/>
  <c r="B207" i="4"/>
  <c r="H207" i="4" s="1"/>
  <c r="J206" i="4"/>
  <c r="K206" i="4" s="1"/>
  <c r="H206" i="4"/>
  <c r="B206" i="4"/>
  <c r="H205" i="4"/>
  <c r="D205" i="4"/>
  <c r="B205" i="4"/>
  <c r="L204" i="4"/>
  <c r="J205" i="4" s="1"/>
  <c r="J204" i="4"/>
  <c r="H204" i="4"/>
  <c r="F204" i="4"/>
  <c r="D204" i="4" s="1"/>
  <c r="B204" i="4"/>
  <c r="F203" i="4"/>
  <c r="D206" i="4" s="1"/>
  <c r="J201" i="4"/>
  <c r="H201" i="4"/>
  <c r="J200" i="4"/>
  <c r="H200" i="4"/>
  <c r="J199" i="4"/>
  <c r="K199" i="4" s="1"/>
  <c r="H199" i="4"/>
  <c r="J198" i="4"/>
  <c r="H198" i="4"/>
  <c r="J197" i="4"/>
  <c r="H197" i="4"/>
  <c r="J196" i="4"/>
  <c r="K196" i="4" s="1"/>
  <c r="H196" i="4"/>
  <c r="J195" i="4"/>
  <c r="H195" i="4"/>
  <c r="L194" i="4"/>
  <c r="J194" i="4" s="1"/>
  <c r="H194" i="4"/>
  <c r="E193" i="4"/>
  <c r="K209" i="4" s="1"/>
  <c r="L192" i="4"/>
  <c r="K192" i="4"/>
  <c r="J192" i="4"/>
  <c r="K187" i="4"/>
  <c r="L187" i="4" s="1"/>
  <c r="B187" i="4"/>
  <c r="L186" i="4"/>
  <c r="K186" i="4"/>
  <c r="B186" i="4"/>
  <c r="K185" i="4"/>
  <c r="L185" i="4" s="1"/>
  <c r="H185" i="4"/>
  <c r="F180" i="4"/>
  <c r="D142" i="4"/>
  <c r="D17" i="10" s="1"/>
  <c r="B141" i="4" a="1"/>
  <c r="B141" i="4"/>
  <c r="L140" i="4"/>
  <c r="F111" i="4" a="1"/>
  <c r="F111" i="4"/>
  <c r="B103" i="4"/>
  <c r="B102" i="4"/>
  <c r="B101" i="4"/>
  <c r="B100" i="4"/>
  <c r="B99" i="4"/>
  <c r="B98" i="4"/>
  <c r="B97" i="4"/>
  <c r="B96" i="4"/>
  <c r="B95" i="4"/>
  <c r="B94" i="4"/>
  <c r="B93" i="4"/>
  <c r="B92" i="4"/>
  <c r="B91" i="4"/>
  <c r="B90" i="4"/>
  <c r="B89" i="4"/>
  <c r="B88" i="4"/>
  <c r="B87" i="4"/>
  <c r="B86" i="4"/>
  <c r="B85" i="4"/>
  <c r="B84" i="4"/>
  <c r="B83" i="4"/>
  <c r="B81" i="4"/>
  <c r="H75" i="4"/>
  <c r="H74" i="4"/>
  <c r="H73" i="4"/>
  <c r="H72" i="4"/>
  <c r="H71" i="4"/>
  <c r="H70" i="4"/>
  <c r="H69" i="4"/>
  <c r="B69" i="4"/>
  <c r="H68" i="4"/>
  <c r="E68" i="4"/>
  <c r="B68" i="4"/>
  <c r="H67" i="4"/>
  <c r="E67" i="4"/>
  <c r="B67" i="4"/>
  <c r="L4" i="4"/>
  <c r="M4" i="1" s="1"/>
  <c r="B4" i="4"/>
  <c r="B4" i="1" s="1"/>
  <c r="B3" i="4"/>
  <c r="B3" i="2" s="1"/>
  <c r="B29" i="28"/>
  <c r="B28" i="28"/>
  <c r="B27" i="28"/>
  <c r="B26" i="28"/>
  <c r="B25" i="28"/>
  <c r="B24" i="28"/>
  <c r="B23" i="28"/>
  <c r="B22" i="28"/>
  <c r="B21" i="28"/>
  <c r="B20" i="28"/>
  <c r="B19" i="28"/>
  <c r="B18" i="28"/>
  <c r="B17" i="28"/>
  <c r="B16" i="28"/>
  <c r="B15" i="28"/>
  <c r="B14" i="28"/>
  <c r="B13" i="28"/>
  <c r="B12" i="28"/>
  <c r="B10" i="28"/>
  <c r="O8" i="28"/>
  <c r="N8" i="28"/>
  <c r="M8" i="28"/>
  <c r="L8" i="28"/>
  <c r="K8" i="28"/>
  <c r="J8" i="28"/>
  <c r="I8" i="28"/>
  <c r="H8" i="28"/>
  <c r="G8" i="28"/>
  <c r="F8" i="28"/>
  <c r="E8" i="28"/>
  <c r="D8" i="28"/>
  <c r="G81" i="10"/>
  <c r="D80" i="10"/>
  <c r="D79" i="10"/>
  <c r="G78" i="10"/>
  <c r="D76" i="10"/>
  <c r="D74" i="10"/>
  <c r="G73" i="10"/>
  <c r="D73" i="10"/>
  <c r="G71" i="10"/>
  <c r="D69" i="10"/>
  <c r="D68" i="10"/>
  <c r="D67" i="10"/>
  <c r="Q66" i="10"/>
  <c r="P66" i="10"/>
  <c r="O66" i="10"/>
  <c r="N66" i="10"/>
  <c r="M66" i="10"/>
  <c r="L66" i="10"/>
  <c r="K66" i="10"/>
  <c r="J66" i="10"/>
  <c r="I66" i="10"/>
  <c r="H66" i="10"/>
  <c r="G66" i="10"/>
  <c r="D66" i="10"/>
  <c r="G65" i="10"/>
  <c r="D63" i="10"/>
  <c r="D62" i="10"/>
  <c r="G56" i="10"/>
  <c r="D55" i="10"/>
  <c r="D54" i="10"/>
  <c r="G53" i="10"/>
  <c r="D51" i="10"/>
  <c r="D49" i="10"/>
  <c r="G48" i="10"/>
  <c r="D48" i="10"/>
  <c r="G46" i="10"/>
  <c r="D44" i="10"/>
  <c r="D43" i="10"/>
  <c r="D42" i="10"/>
  <c r="Q41" i="10"/>
  <c r="P41" i="10"/>
  <c r="O41" i="10"/>
  <c r="N41" i="10"/>
  <c r="M41" i="10"/>
  <c r="L41" i="10"/>
  <c r="K41" i="10"/>
  <c r="J41" i="10"/>
  <c r="I41" i="10"/>
  <c r="H41" i="10"/>
  <c r="G41" i="10"/>
  <c r="D41" i="10"/>
  <c r="G40" i="10"/>
  <c r="D38" i="10"/>
  <c r="D37" i="10"/>
  <c r="G31" i="10"/>
  <c r="D30" i="10"/>
  <c r="D29" i="10"/>
  <c r="G28" i="10"/>
  <c r="D24" i="10"/>
  <c r="G23" i="10"/>
  <c r="D23" i="10"/>
  <c r="G21" i="10"/>
  <c r="D18" i="10"/>
  <c r="Q16" i="10"/>
  <c r="P16" i="10"/>
  <c r="O16" i="10"/>
  <c r="N16" i="10"/>
  <c r="M16" i="10"/>
  <c r="L16" i="10"/>
  <c r="K16" i="10"/>
  <c r="J16" i="10"/>
  <c r="I16" i="10"/>
  <c r="H16" i="10"/>
  <c r="G16" i="10"/>
  <c r="D16" i="10"/>
  <c r="G15" i="10"/>
  <c r="D13" i="10"/>
  <c r="D12" i="10"/>
  <c r="D139" i="18"/>
  <c r="B139" i="18"/>
  <c r="D138" i="18"/>
  <c r="B138" i="18"/>
  <c r="B137" i="18"/>
  <c r="O136" i="18"/>
  <c r="N136" i="18"/>
  <c r="M136" i="18"/>
  <c r="L136" i="18"/>
  <c r="K136" i="18"/>
  <c r="J136" i="18"/>
  <c r="I136" i="18"/>
  <c r="H136" i="18"/>
  <c r="G136" i="18"/>
  <c r="F136" i="18"/>
  <c r="E136" i="18"/>
  <c r="D136" i="18"/>
  <c r="B136" i="18"/>
  <c r="D134" i="18"/>
  <c r="B134" i="18"/>
  <c r="D133" i="18"/>
  <c r="B133" i="18"/>
  <c r="B132" i="18"/>
  <c r="B131" i="18"/>
  <c r="D130" i="18"/>
  <c r="B130" i="18"/>
  <c r="D129" i="18"/>
  <c r="B129" i="18"/>
  <c r="O128" i="18"/>
  <c r="N128" i="18"/>
  <c r="M128" i="18"/>
  <c r="L128" i="18"/>
  <c r="K128" i="18"/>
  <c r="J128" i="18"/>
  <c r="I128" i="18"/>
  <c r="H128" i="18"/>
  <c r="G128" i="18"/>
  <c r="F128" i="18"/>
  <c r="E128" i="18"/>
  <c r="D128" i="18"/>
  <c r="B128" i="18"/>
  <c r="B106" i="18"/>
  <c r="B104" i="18"/>
  <c r="D103" i="18"/>
  <c r="B103" i="18"/>
  <c r="D102" i="18"/>
  <c r="B102" i="18"/>
  <c r="D101" i="18"/>
  <c r="B101" i="18"/>
  <c r="B100" i="18"/>
  <c r="B99" i="18"/>
  <c r="B97" i="18"/>
  <c r="B96" i="18"/>
  <c r="D95" i="18"/>
  <c r="B95" i="18"/>
  <c r="B94" i="18"/>
  <c r="B93" i="18"/>
  <c r="B92" i="18"/>
  <c r="B90" i="18"/>
  <c r="B88" i="18"/>
  <c r="B86" i="18"/>
  <c r="B85" i="18"/>
  <c r="D84" i="18"/>
  <c r="B84" i="18"/>
  <c r="D83" i="18"/>
  <c r="B83" i="18"/>
  <c r="O82" i="18"/>
  <c r="L82" i="18"/>
  <c r="J82" i="18"/>
  <c r="I82" i="18"/>
  <c r="H82" i="18"/>
  <c r="G82" i="18"/>
  <c r="F82" i="18"/>
  <c r="E82" i="18"/>
  <c r="D82" i="18"/>
  <c r="B82" i="18"/>
  <c r="D81" i="18"/>
  <c r="B81" i="18"/>
  <c r="B80" i="18"/>
  <c r="B79" i="18"/>
  <c r="B77" i="18"/>
  <c r="B76" i="18"/>
  <c r="B73" i="18"/>
  <c r="B71" i="18"/>
  <c r="B69" i="18"/>
  <c r="B68" i="18"/>
  <c r="B66" i="18"/>
  <c r="B63" i="18"/>
  <c r="D62" i="18"/>
  <c r="B62" i="18"/>
  <c r="D61" i="18"/>
  <c r="B61" i="18"/>
  <c r="B59" i="18"/>
  <c r="B58" i="18"/>
  <c r="B57" i="18"/>
  <c r="B56" i="18"/>
  <c r="B55" i="18"/>
  <c r="B54" i="18"/>
  <c r="B53" i="18"/>
  <c r="B52" i="18"/>
  <c r="B50" i="18"/>
  <c r="B49" i="18"/>
  <c r="B47" i="18"/>
  <c r="B46" i="18"/>
  <c r="B45" i="18"/>
  <c r="B41" i="18"/>
  <c r="B40" i="18"/>
  <c r="B38" i="18"/>
  <c r="B36" i="18"/>
  <c r="B35" i="18"/>
  <c r="B34" i="18"/>
  <c r="D33" i="18"/>
  <c r="B32" i="18"/>
  <c r="B31" i="18"/>
  <c r="B30" i="18"/>
  <c r="B23" i="18"/>
  <c r="B21" i="18"/>
  <c r="B19" i="18"/>
  <c r="B15" i="18"/>
  <c r="B13" i="18"/>
  <c r="B12" i="18"/>
  <c r="B10" i="18"/>
  <c r="O8" i="18"/>
  <c r="N8" i="18"/>
  <c r="M8" i="18"/>
  <c r="L8" i="18"/>
  <c r="K8" i="18"/>
  <c r="J8" i="18"/>
  <c r="I8" i="18"/>
  <c r="H8" i="18"/>
  <c r="G8" i="18"/>
  <c r="F8" i="18"/>
  <c r="E8" i="18"/>
  <c r="D8" i="18"/>
  <c r="D6" i="18"/>
  <c r="G37" i="19"/>
  <c r="B31" i="19"/>
  <c r="B30" i="19"/>
  <c r="B29" i="19"/>
  <c r="J4" i="19"/>
  <c r="B155" i="32"/>
  <c r="B154" i="32"/>
  <c r="B153" i="32"/>
  <c r="B152" i="32"/>
  <c r="B151" i="32"/>
  <c r="B150" i="32"/>
  <c r="B149" i="32"/>
  <c r="B148" i="32"/>
  <c r="B147" i="32"/>
  <c r="B146" i="32"/>
  <c r="B145" i="32"/>
  <c r="B144" i="32"/>
  <c r="B143" i="32"/>
  <c r="B142" i="32"/>
  <c r="B141" i="32"/>
  <c r="B140" i="32"/>
  <c r="B139" i="32"/>
  <c r="B138" i="32"/>
  <c r="B137" i="32"/>
  <c r="B136" i="32"/>
  <c r="B135" i="32"/>
  <c r="B134" i="32"/>
  <c r="B133" i="32"/>
  <c r="B132" i="32"/>
  <c r="E116" i="32"/>
  <c r="B112" i="32"/>
  <c r="B111" i="32"/>
  <c r="B110" i="32"/>
  <c r="B106" i="32"/>
  <c r="B105" i="32"/>
  <c r="B104" i="32"/>
  <c r="B103" i="32"/>
  <c r="B96" i="32"/>
  <c r="B114" i="32" s="1"/>
  <c r="B95" i="32"/>
  <c r="B113" i="32" s="1"/>
  <c r="B94" i="32"/>
  <c r="B93" i="32"/>
  <c r="B92" i="32"/>
  <c r="B91" i="32"/>
  <c r="B109" i="32" s="1"/>
  <c r="B90" i="32"/>
  <c r="B108" i="32" s="1"/>
  <c r="B89" i="32"/>
  <c r="B107" i="32" s="1"/>
  <c r="B88" i="32"/>
  <c r="B87" i="32"/>
  <c r="B86" i="32"/>
  <c r="B85" i="32"/>
  <c r="B84" i="32"/>
  <c r="B102" i="32" s="1"/>
  <c r="B83" i="32"/>
  <c r="B63" i="32"/>
  <c r="B37" i="32"/>
  <c r="B36" i="32"/>
  <c r="B25" i="32"/>
  <c r="O19" i="32"/>
  <c r="N19" i="32"/>
  <c r="M19" i="32"/>
  <c r="L19" i="32"/>
  <c r="K19" i="32"/>
  <c r="J19" i="32"/>
  <c r="I19" i="32"/>
  <c r="H19" i="32"/>
  <c r="G19" i="32"/>
  <c r="F19" i="32"/>
  <c r="E19" i="32"/>
  <c r="O13" i="32"/>
  <c r="G13" i="32" a="1"/>
  <c r="O12" i="32"/>
  <c r="J12" i="32"/>
  <c r="G12" i="32" a="1"/>
  <c r="G12" i="32"/>
  <c r="O11" i="32"/>
  <c r="J11" i="32"/>
  <c r="G11" i="32" a="1"/>
  <c r="O10" i="32"/>
  <c r="J10" i="32"/>
  <c r="G10" i="32" a="1"/>
  <c r="G10" i="32"/>
  <c r="G11" i="32" s="1"/>
  <c r="O9" i="32"/>
  <c r="J9" i="32"/>
  <c r="G9" i="32" a="1"/>
  <c r="G9" i="32"/>
  <c r="B65" i="32" s="1"/>
  <c r="E8" i="32"/>
  <c r="J13" i="20" s="1"/>
  <c r="J7" i="32"/>
  <c r="G49" i="20"/>
  <c r="F49" i="20"/>
  <c r="E49" i="20"/>
  <c r="G48" i="20"/>
  <c r="F48" i="20"/>
  <c r="E48" i="20"/>
  <c r="G47" i="20"/>
  <c r="F47" i="20"/>
  <c r="E47" i="20"/>
  <c r="G46" i="20"/>
  <c r="F46" i="20"/>
  <c r="E46" i="20"/>
  <c r="G45" i="20"/>
  <c r="F45" i="20"/>
  <c r="E45" i="20"/>
  <c r="G44" i="20"/>
  <c r="F44" i="20"/>
  <c r="E44" i="20"/>
  <c r="G41" i="20"/>
  <c r="F41" i="20"/>
  <c r="I40" i="20"/>
  <c r="G40" i="20"/>
  <c r="F40" i="20"/>
  <c r="E40" i="20"/>
  <c r="I33" i="20"/>
  <c r="M33" i="20" s="1" a="1"/>
  <c r="H33" i="20"/>
  <c r="G33" i="20"/>
  <c r="I32" i="20"/>
  <c r="M32" i="20" s="1" a="1"/>
  <c r="H32" i="20"/>
  <c r="G32" i="20"/>
  <c r="I31" i="20"/>
  <c r="M31" i="20" s="1" a="1"/>
  <c r="H31" i="20"/>
  <c r="G31" i="20"/>
  <c r="E31" i="20" a="1"/>
  <c r="E31" i="20"/>
  <c r="I30" i="20"/>
  <c r="M30" i="20" s="1" a="1"/>
  <c r="H30" i="20"/>
  <c r="G30" i="20"/>
  <c r="I29" i="20"/>
  <c r="M29" i="20" s="1" a="1"/>
  <c r="H29" i="20"/>
  <c r="G29" i="20"/>
  <c r="C22" i="20"/>
  <c r="C20" i="20"/>
  <c r="J12" i="20"/>
  <c r="G12" i="20"/>
  <c r="D12" i="20"/>
  <c r="G9" i="20"/>
  <c r="G8" i="20"/>
  <c r="N4" i="20"/>
  <c r="B4" i="20"/>
  <c r="C13" i="30"/>
  <c r="B13" i="30"/>
  <c r="C12" i="30"/>
  <c r="B12" i="30"/>
  <c r="C11" i="30"/>
  <c r="B11" i="30"/>
  <c r="C10" i="30"/>
  <c r="B10" i="30"/>
  <c r="C9" i="30"/>
  <c r="B9" i="30"/>
  <c r="H4" i="30"/>
  <c r="B4" i="30"/>
  <c r="K19" i="14" a="1"/>
  <c r="K19" i="14"/>
  <c r="K18" i="14" a="1"/>
  <c r="K18" i="14"/>
  <c r="K17" i="14" a="1"/>
  <c r="K17" i="14"/>
  <c r="K16" i="14" a="1"/>
  <c r="K16" i="14"/>
  <c r="K15" i="14" a="1"/>
  <c r="K15" i="14"/>
  <c r="K14" i="14" a="1"/>
  <c r="K14" i="14"/>
  <c r="E3" i="9" a="1"/>
  <c r="E32" i="9" a="1"/>
  <c r="E24" i="9" a="1"/>
  <c r="E16" i="9" a="1"/>
  <c r="E8" i="9" a="1"/>
  <c r="E31" i="9" a="1"/>
  <c r="E23" i="9" a="1"/>
  <c r="E15" i="9" a="1"/>
  <c r="E7" i="9" a="1"/>
  <c r="E30" i="9" a="1"/>
  <c r="E22" i="9" a="1"/>
  <c r="E14" i="9" a="1"/>
  <c r="E29" i="9" a="1"/>
  <c r="E21" i="9" a="1"/>
  <c r="E13" i="9" a="1"/>
  <c r="E6" i="9" a="1"/>
  <c r="E28" i="9" a="1"/>
  <c r="E11" i="9" a="1"/>
  <c r="E27" i="9" a="1"/>
  <c r="E10" i="9" a="1"/>
  <c r="E26" i="9" a="1"/>
  <c r="E25" i="9" a="1"/>
  <c r="E4" i="9" a="1"/>
  <c r="E20" i="9" a="1"/>
  <c r="E18" i="9" a="1"/>
  <c r="E19" i="9" a="1"/>
  <c r="E17" i="9" a="1"/>
  <c r="E12" i="9" a="1"/>
  <c r="E9" i="9" a="1"/>
  <c r="E5" i="9" a="1"/>
  <c r="D154" i="4"/>
  <c r="R7" i="7" l="1"/>
  <c r="E32" i="20" a="1"/>
  <c r="O20" i="2"/>
  <c r="F105" i="7"/>
  <c r="I105" i="7" s="1"/>
  <c r="F32" i="20"/>
  <c r="P16" i="2"/>
  <c r="E29" i="20" a="1"/>
  <c r="E29" i="20" s="1"/>
  <c r="N29" i="20" s="1" a="1"/>
  <c r="N29" i="20" s="1"/>
  <c r="F29" i="20"/>
  <c r="E101" i="7"/>
  <c r="E33" i="20" a="1"/>
  <c r="E33" i="20" s="1"/>
  <c r="K128" i="7"/>
  <c r="F128" i="7"/>
  <c r="I128" i="7" s="1"/>
  <c r="F120" i="7"/>
  <c r="I120" i="7" s="1"/>
  <c r="F183" i="7"/>
  <c r="I183" i="7" s="1"/>
  <c r="K120" i="7"/>
  <c r="R224" i="7" s="1"/>
  <c r="D183" i="7"/>
  <c r="H183" i="7" s="1"/>
  <c r="K183" i="7"/>
  <c r="E187" i="7"/>
  <c r="K33" i="20" a="1"/>
  <c r="K33" i="20" s="1"/>
  <c r="F114" i="7"/>
  <c r="I114" i="7" s="1"/>
  <c r="K114" i="7"/>
  <c r="F131" i="7"/>
  <c r="I131" i="7" s="1"/>
  <c r="H57" i="22"/>
  <c r="D187" i="7"/>
  <c r="B3" i="19"/>
  <c r="B3" i="22"/>
  <c r="K187" i="7"/>
  <c r="D141" i="7"/>
  <c r="R245" i="7" s="1"/>
  <c r="K31" i="20" a="1"/>
  <c r="K31" i="20" s="1"/>
  <c r="F30" i="20"/>
  <c r="H191" i="7"/>
  <c r="K142" i="7"/>
  <c r="E142" i="7"/>
  <c r="K156" i="7"/>
  <c r="F156" i="7"/>
  <c r="I156" i="7" s="1"/>
  <c r="E156" i="7"/>
  <c r="S34" i="7" a="1"/>
  <c r="E143" i="7"/>
  <c r="D143" i="7"/>
  <c r="F143" i="7"/>
  <c r="I143" i="7" s="1"/>
  <c r="K143" i="7"/>
  <c r="T34" i="7" a="1"/>
  <c r="T34" i="7" s="1"/>
  <c r="E171" i="7"/>
  <c r="H171" i="7" s="1"/>
  <c r="D172" i="7"/>
  <c r="K172" i="7"/>
  <c r="F172" i="7"/>
  <c r="I172" i="7" s="1"/>
  <c r="E172" i="7"/>
  <c r="K105" i="7"/>
  <c r="E180" i="7"/>
  <c r="F180" i="7"/>
  <c r="I180" i="7" s="1"/>
  <c r="Z64" i="1"/>
  <c r="S35" i="7" a="1"/>
  <c r="D132" i="7"/>
  <c r="R236" i="7" s="1"/>
  <c r="E132" i="7"/>
  <c r="H132" i="7" s="1"/>
  <c r="O76" i="8"/>
  <c r="EM83" i="7" a="1"/>
  <c r="EM83" i="7" s="1"/>
  <c r="EL83" i="7" a="1"/>
  <c r="EK83" i="7" a="1"/>
  <c r="EJ83" i="7" a="1"/>
  <c r="ES83" i="7" a="1"/>
  <c r="EI83" i="7" a="1"/>
  <c r="ER83" i="7" a="1"/>
  <c r="EQ83" i="7" a="1"/>
  <c r="EP83" i="7" a="1"/>
  <c r="EO83" i="7" a="1"/>
  <c r="EN83" i="7" a="1"/>
  <c r="EN83" i="7" s="1"/>
  <c r="EH83" i="7" a="1"/>
  <c r="K106" i="7"/>
  <c r="F132" i="7"/>
  <c r="I132" i="7" s="1"/>
  <c r="K140" i="7"/>
  <c r="F140" i="7"/>
  <c r="I140" i="7" s="1"/>
  <c r="E140" i="7"/>
  <c r="D140" i="7"/>
  <c r="D146" i="7"/>
  <c r="R250" i="7" s="1"/>
  <c r="D160" i="7"/>
  <c r="K29" i="20" a="1"/>
  <c r="K29" i="20" s="1"/>
  <c r="E69" i="4" a="1"/>
  <c r="E69" i="4" s="1"/>
  <c r="F23" i="2"/>
  <c r="E85" i="7" s="1"/>
  <c r="F101" i="7"/>
  <c r="I101" i="7" s="1"/>
  <c r="E146" i="7"/>
  <c r="E160" i="7"/>
  <c r="D176" i="7"/>
  <c r="R280" i="7" s="1"/>
  <c r="R34" i="7" a="1"/>
  <c r="R34" i="7" s="1"/>
  <c r="K97" i="7"/>
  <c r="R201" i="7" s="1"/>
  <c r="F103" i="7"/>
  <c r="I103" i="7" s="1"/>
  <c r="K103" i="7"/>
  <c r="D188" i="7"/>
  <c r="K188" i="7"/>
  <c r="F188" i="7"/>
  <c r="I188" i="7" s="1"/>
  <c r="L31" i="20" a="1"/>
  <c r="L31" i="20" s="1"/>
  <c r="N31" i="20" a="1"/>
  <c r="N31" i="20" s="1"/>
  <c r="L8" i="1"/>
  <c r="H8" i="1"/>
  <c r="F8" i="1"/>
  <c r="E136" i="7"/>
  <c r="F110" i="7"/>
  <c r="I110" i="7" s="1"/>
  <c r="E150" i="7"/>
  <c r="K150" i="7"/>
  <c r="F150" i="7"/>
  <c r="I150" i="7" s="1"/>
  <c r="W64" i="1"/>
  <c r="R66" i="1"/>
  <c r="R70" i="1" s="1"/>
  <c r="R74" i="1" s="1"/>
  <c r="R79" i="1" s="1"/>
  <c r="D150" i="7"/>
  <c r="D184" i="7"/>
  <c r="R288" i="7" s="1"/>
  <c r="D191" i="7"/>
  <c r="X33" i="1"/>
  <c r="F106" i="7"/>
  <c r="I106" i="7" s="1"/>
  <c r="F146" i="7"/>
  <c r="I146" i="7" s="1"/>
  <c r="D194" i="7"/>
  <c r="F194" i="7"/>
  <c r="I194" i="7" s="1"/>
  <c r="K194" i="7"/>
  <c r="E194" i="7"/>
  <c r="W34" i="7" a="1"/>
  <c r="W34" i="7" s="1"/>
  <c r="V34" i="7" a="1"/>
  <c r="V34" i="7" s="1"/>
  <c r="U34" i="7" a="1"/>
  <c r="U34" i="7" s="1"/>
  <c r="Y34" i="7" a="1"/>
  <c r="AC34" i="7" a="1"/>
  <c r="AB34" i="7" a="1"/>
  <c r="AB34" i="7" s="1"/>
  <c r="Z34" i="7" a="1"/>
  <c r="AA34" i="7" a="1"/>
  <c r="AA34" i="7" s="1"/>
  <c r="K171" i="7"/>
  <c r="R275" i="7" s="1"/>
  <c r="F171" i="7"/>
  <c r="I171" i="7" s="1"/>
  <c r="D156" i="7"/>
  <c r="D123" i="7"/>
  <c r="K123" i="7"/>
  <c r="F123" i="7"/>
  <c r="I123" i="7" s="1"/>
  <c r="T64" i="1"/>
  <c r="E97" i="7"/>
  <c r="H97" i="7" s="1"/>
  <c r="F136" i="7"/>
  <c r="I136" i="7" s="1"/>
  <c r="K31" i="22"/>
  <c r="I31" i="22" s="1"/>
  <c r="E123" i="7"/>
  <c r="E165" i="7"/>
  <c r="D180" i="7"/>
  <c r="R284" i="7" s="1"/>
  <c r="X64" i="1"/>
  <c r="U35" i="7" a="1"/>
  <c r="U35" i="7" s="1"/>
  <c r="K32" i="22"/>
  <c r="I32" i="22" s="1"/>
  <c r="T35" i="7" a="1"/>
  <c r="T35" i="7" s="1"/>
  <c r="E34" i="18"/>
  <c r="AB35" i="7" a="1"/>
  <c r="AB35" i="7" s="1"/>
  <c r="AA35" i="7" a="1"/>
  <c r="Z35" i="7" a="1"/>
  <c r="Z35" i="7" s="1"/>
  <c r="AC35" i="7" a="1"/>
  <c r="AC35" i="7" s="1"/>
  <c r="K110" i="7"/>
  <c r="Y64" i="1"/>
  <c r="R35" i="7" a="1"/>
  <c r="K126" i="7"/>
  <c r="F126" i="7"/>
  <c r="I126" i="7" s="1"/>
  <c r="E126" i="7"/>
  <c r="N76" i="8"/>
  <c r="DY83" i="7" a="1"/>
  <c r="DX83" i="7" a="1"/>
  <c r="DX83" i="7" s="1"/>
  <c r="DY76" i="8" s="1"/>
  <c r="DW83" i="7" a="1"/>
  <c r="DW83" i="7" s="1"/>
  <c r="DX76" i="8" s="1"/>
  <c r="DV83" i="7" a="1"/>
  <c r="DV83" i="7" s="1"/>
  <c r="DW76" i="8" s="1"/>
  <c r="EA83" i="7" a="1"/>
  <c r="EA83" i="7" s="1"/>
  <c r="EB76" i="8" s="1"/>
  <c r="N82" i="18"/>
  <c r="DZ83" i="7" a="1"/>
  <c r="DZ83" i="7" s="1"/>
  <c r="EA76" i="8" s="1"/>
  <c r="E112" i="7"/>
  <c r="D112" i="7"/>
  <c r="V35" i="7" a="1"/>
  <c r="V35" i="7" s="1"/>
  <c r="E33" i="18"/>
  <c r="W63" i="7" a="1"/>
  <c r="V63" i="7" a="1"/>
  <c r="U63" i="7" a="1"/>
  <c r="U63" i="7" s="1"/>
  <c r="T63" i="7" a="1"/>
  <c r="AB63" i="7" a="1"/>
  <c r="AB63" i="7" s="1"/>
  <c r="AA63" i="7" a="1"/>
  <c r="AA63" i="7" s="1"/>
  <c r="Z63" i="7" a="1"/>
  <c r="Z63" i="7" s="1"/>
  <c r="Y63" i="7" a="1"/>
  <c r="Y63" i="7" s="1"/>
  <c r="X63" i="7" a="1"/>
  <c r="X63" i="7" s="1"/>
  <c r="S63" i="7" a="1"/>
  <c r="S63" i="7" s="1"/>
  <c r="R63" i="7" a="1"/>
  <c r="R63" i="7" s="1"/>
  <c r="X35" i="7" a="1"/>
  <c r="X35" i="7" s="1"/>
  <c r="D128" i="7"/>
  <c r="K160" i="7"/>
  <c r="E176" i="7"/>
  <c r="Y35" i="7" a="1"/>
  <c r="EB83" i="7" a="1"/>
  <c r="EB83" i="7" s="1"/>
  <c r="EC76" i="8" s="1"/>
  <c r="K101" i="7"/>
  <c r="E128" i="7"/>
  <c r="K134" i="7"/>
  <c r="F134" i="7"/>
  <c r="I134" i="7" s="1"/>
  <c r="E134" i="7"/>
  <c r="F155" i="7"/>
  <c r="I155" i="7" s="1"/>
  <c r="E155" i="7"/>
  <c r="D155" i="7"/>
  <c r="R259" i="7" s="1"/>
  <c r="D161" i="7"/>
  <c r="K161" i="7"/>
  <c r="F161" i="7"/>
  <c r="I161" i="7" s="1"/>
  <c r="F176" i="7"/>
  <c r="I176" i="7" s="1"/>
  <c r="D136" i="7"/>
  <c r="R240" i="7" s="1"/>
  <c r="E188" i="7"/>
  <c r="U64" i="1"/>
  <c r="V64" i="1"/>
  <c r="E117" i="7"/>
  <c r="K117" i="7"/>
  <c r="K138" i="7"/>
  <c r="F138" i="7"/>
  <c r="I138" i="7" s="1"/>
  <c r="F191" i="7"/>
  <c r="I191" i="7" s="1"/>
  <c r="K191" i="7"/>
  <c r="R295" i="7" s="1"/>
  <c r="F151" i="7"/>
  <c r="I151" i="7" s="1"/>
  <c r="D151" i="7"/>
  <c r="K151" i="7"/>
  <c r="E151" i="7"/>
  <c r="K185" i="7"/>
  <c r="E185" i="7"/>
  <c r="F185" i="7"/>
  <c r="I185" i="7" s="1"/>
  <c r="D185" i="7"/>
  <c r="S20" i="1"/>
  <c r="S33" i="1" s="1"/>
  <c r="S66" i="1" s="1"/>
  <c r="S70" i="1" s="1"/>
  <c r="S74" i="1" s="1"/>
  <c r="D102" i="7"/>
  <c r="E102" i="7"/>
  <c r="H102" i="7" s="1"/>
  <c r="K102" i="7"/>
  <c r="F195" i="7"/>
  <c r="I195" i="7" s="1"/>
  <c r="K195" i="7"/>
  <c r="E195" i="7"/>
  <c r="K147" i="7"/>
  <c r="F147" i="7"/>
  <c r="I147" i="7" s="1"/>
  <c r="E147" i="7"/>
  <c r="Y33" i="1"/>
  <c r="Y66" i="1" s="1"/>
  <c r="Y70" i="1" s="1"/>
  <c r="Y74" i="1" s="1"/>
  <c r="Y79" i="1" s="1"/>
  <c r="F139" i="7"/>
  <c r="I139" i="7" s="1"/>
  <c r="M30" i="20"/>
  <c r="E30" i="20" a="1"/>
  <c r="E30" i="20" s="1"/>
  <c r="BN83" i="7" a="1"/>
  <c r="BN83" i="7" s="1"/>
  <c r="BO76" i="8" s="1"/>
  <c r="K139" i="7"/>
  <c r="K162" i="7"/>
  <c r="F162" i="7"/>
  <c r="I162" i="7" s="1"/>
  <c r="F186" i="7"/>
  <c r="I186" i="7" s="1"/>
  <c r="E190" i="7"/>
  <c r="H190" i="7" s="1"/>
  <c r="J76" i="8"/>
  <c r="CG83" i="7" a="1"/>
  <c r="CF83" i="7" a="1"/>
  <c r="CE83" i="7" a="1"/>
  <c r="CE83" i="7" s="1"/>
  <c r="CF76" i="8" s="1"/>
  <c r="CD83" i="7" a="1"/>
  <c r="CD83" i="7" s="1"/>
  <c r="CE76" i="8" s="1"/>
  <c r="CJ83" i="7" a="1"/>
  <c r="CJ83" i="7" s="1"/>
  <c r="CK76" i="8" s="1"/>
  <c r="DT83" i="7" a="1"/>
  <c r="DT83" i="7" s="1"/>
  <c r="DU76" i="8" s="1"/>
  <c r="E98" i="7"/>
  <c r="H98" i="7" s="1"/>
  <c r="D108" i="7"/>
  <c r="H108" i="7" s="1"/>
  <c r="D135" i="7"/>
  <c r="F144" i="7"/>
  <c r="I144" i="7" s="1"/>
  <c r="E144" i="7"/>
  <c r="D144" i="7"/>
  <c r="R248" i="7" s="1"/>
  <c r="E148" i="7"/>
  <c r="H148" i="7" s="1"/>
  <c r="E173" i="7"/>
  <c r="H173" i="7" s="1"/>
  <c r="F190" i="7"/>
  <c r="I190" i="7" s="1"/>
  <c r="Z33" i="1"/>
  <c r="D147" i="7"/>
  <c r="E168" i="7"/>
  <c r="D168" i="7"/>
  <c r="R272" i="7" s="1"/>
  <c r="F168" i="7"/>
  <c r="I168" i="7" s="1"/>
  <c r="E186" i="7"/>
  <c r="D186" i="7"/>
  <c r="R290" i="7" s="1"/>
  <c r="K30" i="20" a="1"/>
  <c r="K30" i="20" s="1"/>
  <c r="DU83" i="7" a="1"/>
  <c r="DU83" i="7" s="1"/>
  <c r="DV76" i="8" s="1"/>
  <c r="F98" i="7"/>
  <c r="I98" i="7" s="1"/>
  <c r="F148" i="7"/>
  <c r="I148" i="7" s="1"/>
  <c r="F158" i="7"/>
  <c r="I158" i="7" s="1"/>
  <c r="F173" i="7"/>
  <c r="I173" i="7" s="1"/>
  <c r="K190" i="7"/>
  <c r="R294" i="7" s="1"/>
  <c r="E129" i="7"/>
  <c r="F129" i="7"/>
  <c r="I129" i="7" s="1"/>
  <c r="D129" i="7"/>
  <c r="I76" i="8"/>
  <c r="P76" i="8" s="1"/>
  <c r="H37" i="19" s="1"/>
  <c r="BR83" i="7" a="1"/>
  <c r="BR83" i="7" s="1"/>
  <c r="BS76" i="8" s="1"/>
  <c r="BQ83" i="7" a="1"/>
  <c r="BQ83" i="7" s="1"/>
  <c r="BR76" i="8" s="1"/>
  <c r="BP83" i="7" a="1"/>
  <c r="BP83" i="7" s="1"/>
  <c r="BQ76" i="8" s="1"/>
  <c r="K76" i="8"/>
  <c r="CW83" i="7" a="1"/>
  <c r="CV83" i="7" a="1"/>
  <c r="CV83" i="7" s="1"/>
  <c r="CW76" i="8" s="1"/>
  <c r="CU83" i="7" a="1"/>
  <c r="CU83" i="7" s="1"/>
  <c r="CV76" i="8" s="1"/>
  <c r="CT83" i="7" a="1"/>
  <c r="CT83" i="7" s="1"/>
  <c r="CU76" i="8" s="1"/>
  <c r="K32" i="20" a="1"/>
  <c r="K32" i="20" s="1"/>
  <c r="L76" i="8"/>
  <c r="DI83" i="7" a="1"/>
  <c r="DH83" i="7" a="1"/>
  <c r="BS83" i="7" a="1"/>
  <c r="CL83" i="7" a="1"/>
  <c r="K98" i="7"/>
  <c r="R202" i="7" s="1"/>
  <c r="E120" i="7"/>
  <c r="H120" i="7" s="1"/>
  <c r="D163" i="7"/>
  <c r="R267" i="7" s="1"/>
  <c r="R64" i="1"/>
  <c r="M76" i="8"/>
  <c r="DK83" i="7" a="1"/>
  <c r="DJ83" i="7" a="1"/>
  <c r="DJ83" i="7" s="1"/>
  <c r="DK76" i="8" s="1"/>
  <c r="BT83" i="7" a="1"/>
  <c r="BT83" i="7" s="1"/>
  <c r="BU76" i="8" s="1"/>
  <c r="F99" i="7"/>
  <c r="I99" i="7" s="1"/>
  <c r="K99" i="7"/>
  <c r="K148" i="7"/>
  <c r="R252" i="7" s="1"/>
  <c r="K159" i="7"/>
  <c r="E159" i="7"/>
  <c r="D159" i="7"/>
  <c r="K173" i="7"/>
  <c r="R277" i="7" s="1"/>
  <c r="K179" i="7"/>
  <c r="E179" i="7"/>
  <c r="D179" i="7"/>
  <c r="F31" i="20"/>
  <c r="B4" i="19"/>
  <c r="H32" i="22"/>
  <c r="W83" i="7" a="1"/>
  <c r="W83" i="7" s="1"/>
  <c r="X76" i="8" s="1"/>
  <c r="AM83" i="7" a="1"/>
  <c r="AM83" i="7" s="1"/>
  <c r="AN76" i="8" s="1"/>
  <c r="BB83" i="7" a="1"/>
  <c r="BB83" i="7" s="1"/>
  <c r="BC76" i="8" s="1"/>
  <c r="AN83" i="7" a="1"/>
  <c r="AN83" i="7" s="1"/>
  <c r="AO76" i="8" s="1"/>
  <c r="D291" i="8"/>
  <c r="D254" i="8" s="1"/>
  <c r="CI83" i="7"/>
  <c r="CJ76" i="8" s="1"/>
  <c r="Y83" i="7" a="1"/>
  <c r="AO83" i="7" a="1"/>
  <c r="AO83" i="7" s="1"/>
  <c r="AP76" i="8" s="1"/>
  <c r="BC83" i="7" a="1"/>
  <c r="BC83" i="7" s="1"/>
  <c r="BD76" i="8" s="1"/>
  <c r="R291" i="8"/>
  <c r="R254" i="8" s="1"/>
  <c r="BD83" i="7" a="1"/>
  <c r="BD83" i="7" s="1"/>
  <c r="BE76" i="8" s="1"/>
  <c r="D26" i="10"/>
  <c r="E5" i="9"/>
  <c r="E9" i="9"/>
  <c r="E12" i="9"/>
  <c r="E17" i="9"/>
  <c r="E19" i="9"/>
  <c r="E18" i="9"/>
  <c r="E20" i="9"/>
  <c r="E4" i="9"/>
  <c r="E25" i="9"/>
  <c r="E26" i="9"/>
  <c r="E10" i="9"/>
  <c r="E27" i="9"/>
  <c r="E11" i="9"/>
  <c r="E28" i="9"/>
  <c r="E6" i="9"/>
  <c r="E13" i="9"/>
  <c r="E21" i="9"/>
  <c r="E29" i="9"/>
  <c r="E14" i="9"/>
  <c r="E22" i="9"/>
  <c r="E30" i="9"/>
  <c r="E7" i="9"/>
  <c r="E15" i="9"/>
  <c r="E23" i="9"/>
  <c r="E31" i="9"/>
  <c r="E8" i="9"/>
  <c r="E16" i="9"/>
  <c r="E24" i="9"/>
  <c r="E32" i="9"/>
  <c r="E3" i="9"/>
  <c r="B27" i="18"/>
  <c r="T66" i="1"/>
  <c r="T70" i="1" s="1"/>
  <c r="T74" i="1" s="1"/>
  <c r="O20" i="1"/>
  <c r="O33" i="1" s="1"/>
  <c r="O66" i="1" s="1"/>
  <c r="O70" i="1" s="1"/>
  <c r="O74" i="1" s="1"/>
  <c r="AF20" i="1"/>
  <c r="AF33" i="1" s="1"/>
  <c r="AF66" i="1" s="1"/>
  <c r="AF70" i="1" s="1"/>
  <c r="AF74" i="1" s="1"/>
  <c r="AF79" i="1" s="1"/>
  <c r="S83" i="7"/>
  <c r="T76" i="8" s="1"/>
  <c r="S34" i="7"/>
  <c r="S35" i="7"/>
  <c r="BO83" i="7"/>
  <c r="BP76" i="8" s="1"/>
  <c r="EQ83" i="7"/>
  <c r="G34" i="20"/>
  <c r="H34" i="20"/>
  <c r="AB66" i="1"/>
  <c r="AB70" i="1" s="1"/>
  <c r="AB74" i="1" s="1"/>
  <c r="AB79" i="1" s="1"/>
  <c r="E78" i="7"/>
  <c r="E62" i="7"/>
  <c r="H56" i="22"/>
  <c r="K23" i="2"/>
  <c r="L11" i="4"/>
  <c r="B26" i="32"/>
  <c r="B101" i="32"/>
  <c r="B4" i="8"/>
  <c r="B4" i="7"/>
  <c r="B4" i="32"/>
  <c r="B4" i="22"/>
  <c r="B4" i="10"/>
  <c r="B4" i="28"/>
  <c r="AC20" i="1"/>
  <c r="AC33" i="1" s="1"/>
  <c r="AC66" i="1" s="1"/>
  <c r="AC70" i="1" s="1"/>
  <c r="AC74" i="1" s="1"/>
  <c r="AC79" i="1" s="1"/>
  <c r="AI83" i="7"/>
  <c r="AJ76" i="8" s="1"/>
  <c r="W33" i="1"/>
  <c r="P64" i="1"/>
  <c r="B3" i="29"/>
  <c r="B3" i="30" s="1"/>
  <c r="B3" i="8"/>
  <c r="B3" i="7"/>
  <c r="B3" i="18" s="1"/>
  <c r="B3" i="20"/>
  <c r="B3" i="32"/>
  <c r="B3" i="28"/>
  <c r="P4" i="8"/>
  <c r="O4" i="7"/>
  <c r="O4" i="32"/>
  <c r="O4" i="28"/>
  <c r="P4" i="22"/>
  <c r="Q4" i="10"/>
  <c r="AD20" i="1"/>
  <c r="AD33" i="1" s="1"/>
  <c r="AD66" i="1" s="1"/>
  <c r="AD70" i="1" s="1"/>
  <c r="AD74" i="1" s="1"/>
  <c r="AD79" i="1" s="1"/>
  <c r="D154" i="7"/>
  <c r="K154" i="7"/>
  <c r="F154" i="7"/>
  <c r="I154" i="7" s="1"/>
  <c r="E154" i="7"/>
  <c r="B38" i="32"/>
  <c r="B27" i="32"/>
  <c r="G13" i="32"/>
  <c r="AY83" i="7"/>
  <c r="AZ76" i="8" s="1"/>
  <c r="E32" i="20"/>
  <c r="M32" i="20"/>
  <c r="AB64" i="1"/>
  <c r="B29" i="18"/>
  <c r="W63" i="7"/>
  <c r="V63" i="7"/>
  <c r="E62" i="18"/>
  <c r="H23" i="2"/>
  <c r="L23" i="2" s="1"/>
  <c r="M34" i="20" s="1"/>
  <c r="P18" i="2"/>
  <c r="P23" i="2" s="1" a="1"/>
  <c r="O18" i="2"/>
  <c r="DU82" i="7" s="1" a="1"/>
  <c r="M31" i="20"/>
  <c r="B26" i="18"/>
  <c r="P20" i="1"/>
  <c r="Q3" i="26"/>
  <c r="V33" i="1"/>
  <c r="B43" i="18"/>
  <c r="B35" i="32"/>
  <c r="B24" i="32"/>
  <c r="B119" i="32"/>
  <c r="AD64" i="1"/>
  <c r="K57" i="22"/>
  <c r="B67" i="18"/>
  <c r="B48" i="18"/>
  <c r="I34" i="20"/>
  <c r="B60" i="18"/>
  <c r="F33" i="20"/>
  <c r="M33" i="20"/>
  <c r="E206" i="4"/>
  <c r="K195" i="4"/>
  <c r="K208" i="4"/>
  <c r="K198" i="4"/>
  <c r="E211" i="4"/>
  <c r="K201" i="4"/>
  <c r="K205" i="4"/>
  <c r="K204" i="4" s="1"/>
  <c r="E208" i="4"/>
  <c r="K210" i="4"/>
  <c r="E205" i="4"/>
  <c r="K197" i="4"/>
  <c r="E210" i="4"/>
  <c r="K207" i="4"/>
  <c r="K200" i="4"/>
  <c r="E207" i="4"/>
  <c r="B14" i="7"/>
  <c r="B22" i="7"/>
  <c r="U33" i="1"/>
  <c r="U66" i="1" s="1"/>
  <c r="U70" i="1" s="1"/>
  <c r="U74" i="1" s="1"/>
  <c r="DK83" i="7"/>
  <c r="DL76" i="8" s="1"/>
  <c r="AJ213" i="8"/>
  <c r="B3" i="10"/>
  <c r="B3" i="1"/>
  <c r="AE33" i="1"/>
  <c r="AE66" i="1" s="1"/>
  <c r="AE70" i="1" s="1"/>
  <c r="AE74" i="1" s="1"/>
  <c r="AE79" i="1" s="1"/>
  <c r="B44" i="18"/>
  <c r="P33" i="1"/>
  <c r="P66" i="1" s="1"/>
  <c r="P70" i="1" s="1"/>
  <c r="P74" i="1" s="1"/>
  <c r="O64" i="1"/>
  <c r="AF64" i="1"/>
  <c r="Q33" i="1"/>
  <c r="Q64" i="1"/>
  <c r="AB83" i="7"/>
  <c r="AC76" i="8" s="1"/>
  <c r="BH83" i="7"/>
  <c r="BI76" i="8" s="1"/>
  <c r="BX83" i="7"/>
  <c r="BY76" i="8" s="1"/>
  <c r="CN83" i="7"/>
  <c r="CO76" i="8" s="1"/>
  <c r="EJ83" i="7"/>
  <c r="AR83" i="7"/>
  <c r="AS76" i="8" s="1"/>
  <c r="AE64" i="1"/>
  <c r="S9" i="8"/>
  <c r="E7" i="7"/>
  <c r="S7" i="7"/>
  <c r="CO83" i="7"/>
  <c r="CP76" i="8" s="1"/>
  <c r="AD83" i="7"/>
  <c r="AE76" i="8" s="1"/>
  <c r="AT83" i="7"/>
  <c r="AU76" i="8" s="1"/>
  <c r="BJ83" i="7"/>
  <c r="BK76" i="8" s="1"/>
  <c r="BZ83" i="7"/>
  <c r="CA76" i="8" s="1"/>
  <c r="CP83" i="7"/>
  <c r="CQ76" i="8" s="1"/>
  <c r="DF83" i="7"/>
  <c r="DG76" i="8" s="1"/>
  <c r="EL83" i="7"/>
  <c r="AS83" i="7"/>
  <c r="AT76" i="8" s="1"/>
  <c r="BI83" i="7"/>
  <c r="BJ76" i="8" s="1"/>
  <c r="BK83" i="7"/>
  <c r="BL76" i="8" s="1"/>
  <c r="DG83" i="7"/>
  <c r="DH76" i="8" s="1"/>
  <c r="H31" i="22"/>
  <c r="AC83" i="7"/>
  <c r="AD76" i="8" s="1"/>
  <c r="AC63" i="7"/>
  <c r="BY83" i="7"/>
  <c r="BZ76" i="8" s="1"/>
  <c r="EK83" i="7"/>
  <c r="AE83" i="7"/>
  <c r="AF76" i="8" s="1"/>
  <c r="F20" i="22"/>
  <c r="F33" i="22" s="1"/>
  <c r="AF83" i="7"/>
  <c r="AG76" i="8" s="1"/>
  <c r="AV83" i="7"/>
  <c r="AW76" i="8" s="1"/>
  <c r="BL83" i="7"/>
  <c r="BM76" i="8" s="1"/>
  <c r="CB83" i="7"/>
  <c r="CC76" i="8" s="1"/>
  <c r="CR83" i="7"/>
  <c r="CS76" i="8" s="1"/>
  <c r="DH83" i="7"/>
  <c r="DI76" i="8" s="1"/>
  <c r="K109" i="7"/>
  <c r="R213" i="7" s="1"/>
  <c r="F109" i="7"/>
  <c r="I109" i="7" s="1"/>
  <c r="E109" i="7"/>
  <c r="H109" i="7" s="1"/>
  <c r="B42" i="18"/>
  <c r="O82" i="7"/>
  <c r="AG83" i="7"/>
  <c r="AH76" i="8" s="1"/>
  <c r="AW83" i="7"/>
  <c r="AX76" i="8" s="1"/>
  <c r="BM83" i="7"/>
  <c r="BN76" i="8" s="1"/>
  <c r="CC83" i="7"/>
  <c r="CD76" i="8" s="1"/>
  <c r="CS83" i="7"/>
  <c r="CT76" i="8" s="1"/>
  <c r="DI83" i="7"/>
  <c r="DJ76" i="8" s="1"/>
  <c r="DY83" i="7"/>
  <c r="DZ76" i="8" s="1"/>
  <c r="EO83" i="7"/>
  <c r="AC34" i="7"/>
  <c r="E125" i="7"/>
  <c r="K125" i="7"/>
  <c r="F125" i="7"/>
  <c r="I125" i="7" s="1"/>
  <c r="D125" i="7"/>
  <c r="AU83" i="7"/>
  <c r="AV76" i="8" s="1"/>
  <c r="CQ83" i="7"/>
  <c r="CR76" i="8" s="1"/>
  <c r="M29" i="20"/>
  <c r="R83" i="7"/>
  <c r="S76" i="8" s="1"/>
  <c r="R35" i="7"/>
  <c r="AH83" i="7"/>
  <c r="AI76" i="8" s="1"/>
  <c r="AX83" i="7"/>
  <c r="AY76" i="8" s="1"/>
  <c r="EP83" i="7"/>
  <c r="F133" i="7"/>
  <c r="I133" i="7" s="1"/>
  <c r="E133" i="7"/>
  <c r="K133" i="7"/>
  <c r="D133" i="7"/>
  <c r="K122" i="7"/>
  <c r="F122" i="7"/>
  <c r="I122" i="7" s="1"/>
  <c r="E122" i="7"/>
  <c r="D122" i="7"/>
  <c r="D157" i="7"/>
  <c r="K157" i="7"/>
  <c r="F157" i="7"/>
  <c r="I157" i="7" s="1"/>
  <c r="E157" i="7"/>
  <c r="T63" i="7"/>
  <c r="T83" i="7"/>
  <c r="U76" i="8" s="1"/>
  <c r="AZ83" i="7"/>
  <c r="BA76" i="8" s="1"/>
  <c r="CF83" i="7"/>
  <c r="CG76" i="8" s="1"/>
  <c r="DL83" i="7"/>
  <c r="DM76" i="8" s="1"/>
  <c r="ER83" i="7"/>
  <c r="W35" i="7"/>
  <c r="V83" i="7"/>
  <c r="W76" i="8" s="1"/>
  <c r="AJ83" i="7"/>
  <c r="AK76" i="8" s="1"/>
  <c r="CH83" i="7"/>
  <c r="CI76" i="8" s="1"/>
  <c r="D113" i="7"/>
  <c r="R217" i="7" s="1"/>
  <c r="L32" i="22"/>
  <c r="U83" i="7"/>
  <c r="V76" i="8" s="1"/>
  <c r="BA83" i="7"/>
  <c r="BB76" i="8" s="1"/>
  <c r="CG83" i="7"/>
  <c r="CH76" i="8" s="1"/>
  <c r="DM83" i="7"/>
  <c r="DN76" i="8" s="1"/>
  <c r="ES83" i="7"/>
  <c r="E113" i="7"/>
  <c r="K152" i="7"/>
  <c r="R256" i="7" s="1"/>
  <c r="F152" i="7"/>
  <c r="I152" i="7" s="1"/>
  <c r="AL83" i="7"/>
  <c r="AM76" i="8" s="1"/>
  <c r="CX83" i="7"/>
  <c r="CY76" i="8" s="1"/>
  <c r="ED83" i="7"/>
  <c r="EE76" i="8" s="1"/>
  <c r="AK83" i="7"/>
  <c r="AL76" i="8" s="1"/>
  <c r="CW83" i="7"/>
  <c r="CX76" i="8" s="1"/>
  <c r="K100" i="7"/>
  <c r="F100" i="7"/>
  <c r="I100" i="7" s="1"/>
  <c r="E100" i="7"/>
  <c r="D100" i="7"/>
  <c r="F113" i="7"/>
  <c r="I113" i="7" s="1"/>
  <c r="BS83" i="7"/>
  <c r="BT76" i="8" s="1"/>
  <c r="CY83" i="7"/>
  <c r="CZ76" i="8" s="1"/>
  <c r="EE83" i="7"/>
  <c r="EF76" i="8" s="1"/>
  <c r="K193" i="7"/>
  <c r="F193" i="7"/>
  <c r="I193" i="7" s="1"/>
  <c r="E193" i="7"/>
  <c r="X83" i="7"/>
  <c r="Y76" i="8" s="1"/>
  <c r="X34" i="7"/>
  <c r="CZ83" i="7"/>
  <c r="DA76" i="8" s="1"/>
  <c r="DP83" i="7"/>
  <c r="DQ76" i="8" s="1"/>
  <c r="EF83" i="7"/>
  <c r="EG76" i="8" s="1"/>
  <c r="B11" i="7"/>
  <c r="Y35" i="7"/>
  <c r="E152" i="7"/>
  <c r="H152" i="7" s="1"/>
  <c r="Y83" i="7"/>
  <c r="Z76" i="8" s="1"/>
  <c r="Y34" i="7"/>
  <c r="BE83" i="7"/>
  <c r="BF76" i="8" s="1"/>
  <c r="BU83" i="7"/>
  <c r="BV76" i="8" s="1"/>
  <c r="CK83" i="7"/>
  <c r="CL76" i="8" s="1"/>
  <c r="DA83" i="7"/>
  <c r="DB76" i="8" s="1"/>
  <c r="DQ83" i="7"/>
  <c r="DR76" i="8" s="1"/>
  <c r="EG83" i="7"/>
  <c r="EH76" i="8" s="1"/>
  <c r="D12" i="7"/>
  <c r="D12" i="18" s="1"/>
  <c r="D13" i="7"/>
  <c r="D193" i="7"/>
  <c r="Z83" i="7"/>
  <c r="AA76" i="8" s="1"/>
  <c r="Z34" i="7"/>
  <c r="AP83" i="7"/>
  <c r="AQ76" i="8" s="1"/>
  <c r="BF83" i="7"/>
  <c r="BG76" i="8" s="1"/>
  <c r="BV83" i="7"/>
  <c r="BW76" i="8" s="1"/>
  <c r="CL83" i="7"/>
  <c r="CM76" i="8" s="1"/>
  <c r="DB83" i="7"/>
  <c r="DC76" i="8" s="1"/>
  <c r="DR83" i="7"/>
  <c r="DS76" i="8" s="1"/>
  <c r="EH83" i="7"/>
  <c r="AA83" i="7"/>
  <c r="AB76" i="8" s="1"/>
  <c r="AQ83" i="7"/>
  <c r="AR76" i="8" s="1"/>
  <c r="BG83" i="7"/>
  <c r="BH76" i="8" s="1"/>
  <c r="BW83" i="7"/>
  <c r="BX76" i="8" s="1"/>
  <c r="CM83" i="7"/>
  <c r="CN76" i="8" s="1"/>
  <c r="DC83" i="7"/>
  <c r="DD76" i="8" s="1"/>
  <c r="DS83" i="7"/>
  <c r="DT76" i="8" s="1"/>
  <c r="EI83" i="7"/>
  <c r="AA35" i="7"/>
  <c r="K104" i="7"/>
  <c r="R208" i="7" s="1"/>
  <c r="F104" i="7"/>
  <c r="I104" i="7" s="1"/>
  <c r="E104" i="7"/>
  <c r="H104" i="7" s="1"/>
  <c r="K108" i="7"/>
  <c r="F108" i="7"/>
  <c r="I108" i="7" s="1"/>
  <c r="K167" i="7"/>
  <c r="F167" i="7"/>
  <c r="I167" i="7" s="1"/>
  <c r="E167" i="7"/>
  <c r="D167" i="7"/>
  <c r="K116" i="7"/>
  <c r="F116" i="7"/>
  <c r="I116" i="7" s="1"/>
  <c r="K164" i="7"/>
  <c r="F164" i="7"/>
  <c r="I164" i="7" s="1"/>
  <c r="D105" i="7"/>
  <c r="D116" i="7"/>
  <c r="D164" i="7"/>
  <c r="E105" i="7"/>
  <c r="E116" i="7"/>
  <c r="D119" i="7"/>
  <c r="R223" i="7" s="1"/>
  <c r="E164" i="7"/>
  <c r="D101" i="7"/>
  <c r="K112" i="7"/>
  <c r="F112" i="7"/>
  <c r="I112" i="7" s="1"/>
  <c r="E119" i="7"/>
  <c r="D131" i="7"/>
  <c r="R235" i="7" s="1"/>
  <c r="K118" i="7"/>
  <c r="F118" i="7"/>
  <c r="I118" i="7" s="1"/>
  <c r="E118" i="7"/>
  <c r="D118" i="7"/>
  <c r="R222" i="7" s="1"/>
  <c r="F119" i="7"/>
  <c r="I119" i="7" s="1"/>
  <c r="R233" i="7"/>
  <c r="E131" i="7"/>
  <c r="D134" i="7"/>
  <c r="K135" i="7"/>
  <c r="F135" i="7"/>
  <c r="I135" i="7" s="1"/>
  <c r="K192" i="7"/>
  <c r="F192" i="7"/>
  <c r="I192" i="7" s="1"/>
  <c r="E192" i="7"/>
  <c r="D192" i="7"/>
  <c r="F145" i="7"/>
  <c r="I145" i="7" s="1"/>
  <c r="E145" i="7"/>
  <c r="D153" i="7"/>
  <c r="K153" i="7"/>
  <c r="F153" i="7"/>
  <c r="I153" i="7" s="1"/>
  <c r="D169" i="7"/>
  <c r="K169" i="7"/>
  <c r="F169" i="7"/>
  <c r="I169" i="7" s="1"/>
  <c r="E166" i="7"/>
  <c r="D166" i="7"/>
  <c r="K166" i="7"/>
  <c r="F166" i="7"/>
  <c r="I166" i="7" s="1"/>
  <c r="D99" i="7"/>
  <c r="D103" i="7"/>
  <c r="D107" i="7"/>
  <c r="R211" i="7" s="1"/>
  <c r="D111" i="7"/>
  <c r="R215" i="7" s="1"/>
  <c r="D115" i="7"/>
  <c r="R219" i="7" s="1"/>
  <c r="D121" i="7"/>
  <c r="D124" i="7"/>
  <c r="R228" i="7" s="1"/>
  <c r="D127" i="7"/>
  <c r="R231" i="7" s="1"/>
  <c r="D130" i="7"/>
  <c r="R234" i="7" s="1"/>
  <c r="F137" i="7"/>
  <c r="I137" i="7" s="1"/>
  <c r="E137" i="7"/>
  <c r="D145" i="7"/>
  <c r="E153" i="7"/>
  <c r="E169" i="7"/>
  <c r="E99" i="7"/>
  <c r="E103" i="7"/>
  <c r="E107" i="7"/>
  <c r="E111" i="7"/>
  <c r="E115" i="7"/>
  <c r="F121" i="7"/>
  <c r="I121" i="7" s="1"/>
  <c r="E124" i="7"/>
  <c r="E127" i="7"/>
  <c r="E130" i="7"/>
  <c r="D138" i="7"/>
  <c r="D139" i="7"/>
  <c r="H139" i="7" s="1"/>
  <c r="K145" i="7"/>
  <c r="F149" i="7"/>
  <c r="I149" i="7" s="1"/>
  <c r="E149" i="7"/>
  <c r="H149" i="7" s="1"/>
  <c r="E170" i="7"/>
  <c r="D170" i="7"/>
  <c r="E174" i="7"/>
  <c r="D174" i="7"/>
  <c r="K174" i="7"/>
  <c r="F107" i="7"/>
  <c r="I107" i="7" s="1"/>
  <c r="F111" i="7"/>
  <c r="I111" i="7" s="1"/>
  <c r="F115" i="7"/>
  <c r="I115" i="7" s="1"/>
  <c r="F124" i="7"/>
  <c r="I124" i="7" s="1"/>
  <c r="F127" i="7"/>
  <c r="I127" i="7" s="1"/>
  <c r="F130" i="7"/>
  <c r="I130" i="7" s="1"/>
  <c r="D137" i="7"/>
  <c r="R241" i="7" s="1"/>
  <c r="E138" i="7"/>
  <c r="H138" i="7" s="1"/>
  <c r="D142" i="7"/>
  <c r="K175" i="7"/>
  <c r="F175" i="7"/>
  <c r="I175" i="7" s="1"/>
  <c r="E175" i="7"/>
  <c r="D175" i="7"/>
  <c r="D106" i="7"/>
  <c r="H106" i="7" s="1"/>
  <c r="D110" i="7"/>
  <c r="D114" i="7"/>
  <c r="K121" i="7"/>
  <c r="F142" i="7"/>
  <c r="I142" i="7" s="1"/>
  <c r="K149" i="7"/>
  <c r="R253" i="7" s="1"/>
  <c r="E163" i="7"/>
  <c r="D165" i="7"/>
  <c r="H165" i="7" s="1"/>
  <c r="K165" i="7"/>
  <c r="K170" i="7"/>
  <c r="E184" i="7"/>
  <c r="D117" i="7"/>
  <c r="D126" i="7"/>
  <c r="F141" i="7"/>
  <c r="I141" i="7" s="1"/>
  <c r="E141" i="7"/>
  <c r="F163" i="7"/>
  <c r="I163" i="7" s="1"/>
  <c r="F184" i="7"/>
  <c r="I184" i="7" s="1"/>
  <c r="E158" i="7"/>
  <c r="D158" i="7"/>
  <c r="R262" i="7" s="1"/>
  <c r="F177" i="7"/>
  <c r="I177" i="7" s="1"/>
  <c r="D177" i="7"/>
  <c r="E178" i="7"/>
  <c r="D178" i="7"/>
  <c r="F181" i="7"/>
  <c r="I181" i="7" s="1"/>
  <c r="D181" i="7"/>
  <c r="R285" i="7" s="1"/>
  <c r="K182" i="7"/>
  <c r="R286" i="7" s="1"/>
  <c r="F182" i="7"/>
  <c r="I182" i="7" s="1"/>
  <c r="E182" i="7"/>
  <c r="H182" i="7" s="1"/>
  <c r="E161" i="7"/>
  <c r="H161" i="7" s="1"/>
  <c r="K177" i="7"/>
  <c r="K178" i="7"/>
  <c r="F179" i="7"/>
  <c r="I179" i="7" s="1"/>
  <c r="E181" i="7"/>
  <c r="K189" i="7"/>
  <c r="R293" i="7" s="1"/>
  <c r="F189" i="7"/>
  <c r="I189" i="7" s="1"/>
  <c r="E189" i="7"/>
  <c r="H189" i="7" s="1"/>
  <c r="E162" i="7"/>
  <c r="D162" i="7"/>
  <c r="V87" i="8"/>
  <c r="V294" i="8" s="1"/>
  <c r="F196" i="7"/>
  <c r="I196" i="7" s="1"/>
  <c r="E196" i="7"/>
  <c r="D196" i="7"/>
  <c r="K196" i="7"/>
  <c r="D195" i="7"/>
  <c r="AU87" i="8"/>
  <c r="AU294" i="8" s="1"/>
  <c r="BG213" i="8"/>
  <c r="E219" i="8"/>
  <c r="E198" i="8"/>
  <c r="DU86" i="8"/>
  <c r="DH85" i="8"/>
  <c r="DT86" i="8"/>
  <c r="DG85" i="8"/>
  <c r="DG87" i="8" s="1"/>
  <c r="DG294" i="8" s="1"/>
  <c r="DF85" i="8"/>
  <c r="DF87" i="8" s="1"/>
  <c r="DF294" i="8" s="1"/>
  <c r="CR85" i="8"/>
  <c r="CQ85" i="8"/>
  <c r="CQ87" i="8" s="1"/>
  <c r="CQ294" i="8" s="1"/>
  <c r="CP85" i="8"/>
  <c r="BL85" i="8"/>
  <c r="AW86" i="8"/>
  <c r="AT86" i="8"/>
  <c r="ED85" i="8"/>
  <c r="AW85" i="8"/>
  <c r="AV85" i="8"/>
  <c r="W219" i="8"/>
  <c r="W198" i="8"/>
  <c r="W85" i="8"/>
  <c r="W86" i="8"/>
  <c r="AM198" i="8"/>
  <c r="AM219" i="8"/>
  <c r="AM85" i="8"/>
  <c r="AM86" i="8"/>
  <c r="BC219" i="8"/>
  <c r="BC198" i="8"/>
  <c r="BC85" i="8"/>
  <c r="BC87" i="8" s="1"/>
  <c r="BC294" i="8" s="1"/>
  <c r="BC86" i="8"/>
  <c r="BS219" i="8"/>
  <c r="BS198" i="8"/>
  <c r="BS85" i="8"/>
  <c r="BS87" i="8" s="1"/>
  <c r="BS294" i="8" s="1"/>
  <c r="BS86" i="8"/>
  <c r="CI219" i="8"/>
  <c r="CI198" i="8"/>
  <c r="CI85" i="8"/>
  <c r="CI87" i="8" s="1"/>
  <c r="CI294" i="8" s="1"/>
  <c r="CI86" i="8"/>
  <c r="CY219" i="8"/>
  <c r="CY198" i="8"/>
  <c r="CY85" i="8"/>
  <c r="CY87" i="8" s="1"/>
  <c r="CY294" i="8" s="1"/>
  <c r="CY86" i="8"/>
  <c r="DO219" i="8"/>
  <c r="DO198" i="8"/>
  <c r="DO85" i="8"/>
  <c r="DO87" i="8" s="1"/>
  <c r="DO294" i="8" s="1"/>
  <c r="DO86" i="8"/>
  <c r="EE219" i="8"/>
  <c r="EE85" i="8"/>
  <c r="EE198" i="8"/>
  <c r="EE86" i="8"/>
  <c r="X219" i="8"/>
  <c r="X198" i="8"/>
  <c r="X86" i="8"/>
  <c r="X87" i="8" s="1"/>
  <c r="X294" i="8" s="1"/>
  <c r="AN219" i="8"/>
  <c r="AN85" i="8"/>
  <c r="AN87" i="8" s="1"/>
  <c r="AN294" i="8" s="1"/>
  <c r="AN198" i="8"/>
  <c r="AN86" i="8"/>
  <c r="BD219" i="8"/>
  <c r="BD198" i="8"/>
  <c r="BD85" i="8"/>
  <c r="BD87" i="8" s="1"/>
  <c r="BD294" i="8" s="1"/>
  <c r="BD86" i="8"/>
  <c r="BT219" i="8"/>
  <c r="BT198" i="8"/>
  <c r="BT86" i="8"/>
  <c r="BT85" i="8"/>
  <c r="BT87" i="8" s="1"/>
  <c r="BT294" i="8" s="1"/>
  <c r="CJ198" i="8"/>
  <c r="CJ219" i="8"/>
  <c r="CJ86" i="8"/>
  <c r="CJ85" i="8"/>
  <c r="CZ219" i="8"/>
  <c r="CZ85" i="8"/>
  <c r="CZ87" i="8" s="1"/>
  <c r="CZ294" i="8" s="1"/>
  <c r="CZ86" i="8"/>
  <c r="CZ198" i="8"/>
  <c r="DP219" i="8"/>
  <c r="DP198" i="8"/>
  <c r="DP86" i="8"/>
  <c r="DP85" i="8"/>
  <c r="EF219" i="8"/>
  <c r="EF198" i="8"/>
  <c r="EF86" i="8"/>
  <c r="EF85" i="8"/>
  <c r="Y219" i="8"/>
  <c r="Y85" i="8"/>
  <c r="Y198" i="8"/>
  <c r="Y86" i="8"/>
  <c r="AO219" i="8"/>
  <c r="AO198" i="8"/>
  <c r="AO85" i="8"/>
  <c r="AO86" i="8"/>
  <c r="BE219" i="8"/>
  <c r="BE198" i="8"/>
  <c r="BE85" i="8"/>
  <c r="BE86" i="8"/>
  <c r="BU219" i="8"/>
  <c r="BU198" i="8"/>
  <c r="BU85" i="8"/>
  <c r="BU86" i="8"/>
  <c r="CC86" i="8"/>
  <c r="R221" i="8"/>
  <c r="D221" i="8" s="1"/>
  <c r="R198" i="8"/>
  <c r="R200" i="8" s="1"/>
  <c r="D200" i="8" s="1"/>
  <c r="R219" i="8"/>
  <c r="AH198" i="8"/>
  <c r="AH85" i="8"/>
  <c r="AH87" i="8" s="1"/>
  <c r="AH294" i="8" s="1"/>
  <c r="AH86" i="8"/>
  <c r="AH219" i="8"/>
  <c r="AX219" i="8"/>
  <c r="AX198" i="8"/>
  <c r="AX85" i="8"/>
  <c r="AX87" i="8" s="1"/>
  <c r="AX294" i="8" s="1"/>
  <c r="BN219" i="8"/>
  <c r="BN198" i="8"/>
  <c r="CD219" i="8"/>
  <c r="CD198" i="8"/>
  <c r="CD85" i="8"/>
  <c r="CD87" i="8" s="1"/>
  <c r="CD294" i="8" s="1"/>
  <c r="CD86" i="8"/>
  <c r="CT219" i="8"/>
  <c r="CT198" i="8"/>
  <c r="CT85" i="8"/>
  <c r="CT87" i="8" s="1"/>
  <c r="CT294" i="8" s="1"/>
  <c r="CT86" i="8"/>
  <c r="DJ198" i="8"/>
  <c r="DJ219" i="8"/>
  <c r="DZ198" i="8"/>
  <c r="DZ219" i="8"/>
  <c r="DZ85" i="8"/>
  <c r="DZ86" i="8"/>
  <c r="AX86" i="8"/>
  <c r="CQ192" i="8"/>
  <c r="S219" i="8"/>
  <c r="S198" i="8"/>
  <c r="S86" i="8"/>
  <c r="S85" i="8"/>
  <c r="S87" i="8" s="1"/>
  <c r="S294" i="8" s="1"/>
  <c r="AI219" i="8"/>
  <c r="AI198" i="8"/>
  <c r="AI86" i="8"/>
  <c r="AI85" i="8"/>
  <c r="AI87" i="8" s="1"/>
  <c r="AI294" i="8" s="1"/>
  <c r="AY219" i="8"/>
  <c r="AY198" i="8"/>
  <c r="AY86" i="8"/>
  <c r="AY85" i="8"/>
  <c r="AY87" i="8" s="1"/>
  <c r="AY294" i="8" s="1"/>
  <c r="BO219" i="8"/>
  <c r="BO198" i="8"/>
  <c r="BO86" i="8"/>
  <c r="BO85" i="8"/>
  <c r="BO87" i="8" s="1"/>
  <c r="BO294" i="8" s="1"/>
  <c r="CE219" i="8"/>
  <c r="CE198" i="8"/>
  <c r="CE86" i="8"/>
  <c r="CE85" i="8"/>
  <c r="CE87" i="8" s="1"/>
  <c r="CE294" i="8" s="1"/>
  <c r="CU219" i="8"/>
  <c r="CU198" i="8"/>
  <c r="CU86" i="8"/>
  <c r="CU85" i="8"/>
  <c r="DK219" i="8"/>
  <c r="DK198" i="8"/>
  <c r="DK86" i="8"/>
  <c r="DK85" i="8"/>
  <c r="EA219" i="8"/>
  <c r="EA198" i="8"/>
  <c r="EA86" i="8"/>
  <c r="EA85" i="8"/>
  <c r="EA87" i="8" s="1"/>
  <c r="EA294" i="8" s="1"/>
  <c r="EH192" i="8"/>
  <c r="T198" i="8"/>
  <c r="T219" i="8"/>
  <c r="T85" i="8"/>
  <c r="T87" i="8" s="1"/>
  <c r="T294" i="8" s="1"/>
  <c r="T86" i="8"/>
  <c r="AJ198" i="8"/>
  <c r="AJ85" i="8"/>
  <c r="AJ86" i="8"/>
  <c r="AZ198" i="8"/>
  <c r="AZ219" i="8"/>
  <c r="AZ85" i="8"/>
  <c r="AZ87" i="8" s="1"/>
  <c r="AZ294" i="8" s="1"/>
  <c r="BP219" i="8"/>
  <c r="BP198" i="8"/>
  <c r="BP85" i="8"/>
  <c r="BP86" i="8"/>
  <c r="CF219" i="8"/>
  <c r="CF198" i="8"/>
  <c r="CF85" i="8"/>
  <c r="CF86" i="8"/>
  <c r="CV198" i="8"/>
  <c r="CV219" i="8"/>
  <c r="CV85" i="8"/>
  <c r="CV86" i="8"/>
  <c r="DL219" i="8"/>
  <c r="DL198" i="8"/>
  <c r="DL85" i="8"/>
  <c r="DL86" i="8"/>
  <c r="EB198" i="8"/>
  <c r="EB219" i="8"/>
  <c r="EB85" i="8"/>
  <c r="EB87" i="8" s="1"/>
  <c r="EB294" i="8" s="1"/>
  <c r="U219" i="8"/>
  <c r="U198" i="8"/>
  <c r="U86" i="8"/>
  <c r="AK198" i="8"/>
  <c r="AK219" i="8"/>
  <c r="AK86" i="8"/>
  <c r="AK85" i="8"/>
  <c r="BA219" i="8"/>
  <c r="BA198" i="8"/>
  <c r="BA86" i="8"/>
  <c r="BA85" i="8"/>
  <c r="BA87" i="8" s="1"/>
  <c r="BA294" i="8" s="1"/>
  <c r="BQ219" i="8"/>
  <c r="BQ198" i="8"/>
  <c r="BQ86" i="8"/>
  <c r="BQ85" i="8"/>
  <c r="BQ87" i="8" s="1"/>
  <c r="BQ294" i="8" s="1"/>
  <c r="CG219" i="8"/>
  <c r="CG198" i="8"/>
  <c r="CG86" i="8"/>
  <c r="CG85" i="8"/>
  <c r="CG87" i="8" s="1"/>
  <c r="CG294" i="8" s="1"/>
  <c r="CW219" i="8"/>
  <c r="CW198" i="8"/>
  <c r="CW86" i="8"/>
  <c r="CW85" i="8"/>
  <c r="DM219" i="8"/>
  <c r="M219" i="8" s="1"/>
  <c r="DM86" i="8"/>
  <c r="DM198" i="8"/>
  <c r="DM85" i="8"/>
  <c r="DM87" i="8" s="1"/>
  <c r="DM294" i="8" s="1"/>
  <c r="EC219" i="8"/>
  <c r="EC198" i="8"/>
  <c r="EC86" i="8"/>
  <c r="EC85" i="8"/>
  <c r="V219" i="8"/>
  <c r="V198" i="8"/>
  <c r="V86" i="8"/>
  <c r="AL198" i="8"/>
  <c r="AL219" i="8"/>
  <c r="AL86" i="8"/>
  <c r="AL85" i="8"/>
  <c r="BB219" i="8"/>
  <c r="BB198" i="8"/>
  <c r="BR219" i="8"/>
  <c r="BR86" i="8"/>
  <c r="BR85" i="8"/>
  <c r="BR198" i="8"/>
  <c r="CH219" i="8"/>
  <c r="CH198" i="8"/>
  <c r="CH86" i="8"/>
  <c r="CH85" i="8"/>
  <c r="CX219" i="8"/>
  <c r="CX198" i="8"/>
  <c r="DN198" i="8"/>
  <c r="DN219" i="8"/>
  <c r="DN86" i="8"/>
  <c r="DN85" i="8"/>
  <c r="ED219" i="8"/>
  <c r="ED198" i="8"/>
  <c r="ED86" i="8"/>
  <c r="U85" i="8"/>
  <c r="EB86" i="8"/>
  <c r="BF86" i="8"/>
  <c r="AA219" i="8"/>
  <c r="AA198" i="8"/>
  <c r="AA86" i="8"/>
  <c r="AA87" i="8" s="1"/>
  <c r="AA294" i="8" s="1"/>
  <c r="AQ219" i="8"/>
  <c r="AQ198" i="8"/>
  <c r="AQ86" i="8"/>
  <c r="AQ85" i="8"/>
  <c r="BG198" i="8"/>
  <c r="BG85" i="8"/>
  <c r="BG87" i="8" s="1"/>
  <c r="BG294" i="8" s="1"/>
  <c r="BG86" i="8"/>
  <c r="BW219" i="8"/>
  <c r="BW198" i="8"/>
  <c r="BW86" i="8"/>
  <c r="BW85" i="8"/>
  <c r="BW87" i="8" s="1"/>
  <c r="BW294" i="8" s="1"/>
  <c r="CM198" i="8"/>
  <c r="CM219" i="8"/>
  <c r="CM86" i="8"/>
  <c r="CM85" i="8"/>
  <c r="DC219" i="8"/>
  <c r="DC198" i="8"/>
  <c r="DC85" i="8"/>
  <c r="DC87" i="8" s="1"/>
  <c r="DC294" i="8" s="1"/>
  <c r="DC86" i="8"/>
  <c r="DS219" i="8"/>
  <c r="DS198" i="8"/>
  <c r="DS85" i="8"/>
  <c r="Z192" i="8"/>
  <c r="BK85" i="8"/>
  <c r="DS86" i="8"/>
  <c r="BV192" i="8"/>
  <c r="O227" i="8"/>
  <c r="O225" i="8"/>
  <c r="O213" i="8"/>
  <c r="O221" i="8"/>
  <c r="O175" i="8"/>
  <c r="O181" i="8"/>
  <c r="O166" i="8"/>
  <c r="O171" i="8"/>
  <c r="O262" i="8" s="1"/>
  <c r="O198" i="8"/>
  <c r="O219" i="8"/>
  <c r="O193" i="8"/>
  <c r="O165" i="8"/>
  <c r="O158" i="8"/>
  <c r="O204" i="8"/>
  <c r="O205" i="8" s="1"/>
  <c r="O199" i="8"/>
  <c r="O185" i="8"/>
  <c r="O137" i="8"/>
  <c r="O300" i="8" s="1"/>
  <c r="O174" i="8"/>
  <c r="O164" i="8"/>
  <c r="O261" i="8" s="1"/>
  <c r="O151" i="8"/>
  <c r="O141" i="8"/>
  <c r="O142" i="8" s="1"/>
  <c r="O136" i="8"/>
  <c r="O143" i="8"/>
  <c r="O214" i="8"/>
  <c r="O150" i="8"/>
  <c r="O259" i="8" s="1"/>
  <c r="O95" i="8"/>
  <c r="O173" i="8"/>
  <c r="O152" i="8"/>
  <c r="O157" i="8"/>
  <c r="O260" i="8" s="1"/>
  <c r="O159" i="8"/>
  <c r="O97" i="8"/>
  <c r="O96" i="18" s="1"/>
  <c r="O130" i="8"/>
  <c r="O200" i="8"/>
  <c r="O192" i="8"/>
  <c r="O94" i="8"/>
  <c r="O183" i="8"/>
  <c r="O129" i="8"/>
  <c r="O104" i="8"/>
  <c r="O182" i="8"/>
  <c r="O105" i="8"/>
  <c r="O103" i="8"/>
  <c r="O101" i="18" s="1"/>
  <c r="O135" i="8"/>
  <c r="O206" i="8"/>
  <c r="O102" i="8"/>
  <c r="O220" i="8"/>
  <c r="O96" i="8"/>
  <c r="AG198" i="8"/>
  <c r="AG85" i="8"/>
  <c r="AG86" i="8"/>
  <c r="AG219" i="8"/>
  <c r="AW219" i="8"/>
  <c r="AW198" i="8"/>
  <c r="BM219" i="8"/>
  <c r="BM198" i="8"/>
  <c r="BM86" i="8"/>
  <c r="BM85" i="8"/>
  <c r="BM87" i="8" s="1"/>
  <c r="BM294" i="8" s="1"/>
  <c r="CC219" i="8"/>
  <c r="CC198" i="8"/>
  <c r="CC85" i="8"/>
  <c r="CS219" i="8"/>
  <c r="CS198" i="8"/>
  <c r="CS85" i="8"/>
  <c r="CS86" i="8"/>
  <c r="DI198" i="8"/>
  <c r="DI219" i="8"/>
  <c r="DI86" i="8"/>
  <c r="DI85" i="8"/>
  <c r="DI87" i="8" s="1"/>
  <c r="DI294" i="8" s="1"/>
  <c r="DY198" i="8"/>
  <c r="DY219" i="8"/>
  <c r="DY85" i="8"/>
  <c r="DY87" i="8" s="1"/>
  <c r="DY294" i="8" s="1"/>
  <c r="DY86" i="8"/>
  <c r="CN192" i="8"/>
  <c r="CK219" i="8"/>
  <c r="CK198" i="8"/>
  <c r="CK85" i="8"/>
  <c r="CK86" i="8"/>
  <c r="DA219" i="8"/>
  <c r="DA85" i="8"/>
  <c r="DA86" i="8"/>
  <c r="DQ219" i="8"/>
  <c r="DQ85" i="8"/>
  <c r="DQ87" i="8" s="1"/>
  <c r="DQ294" i="8" s="1"/>
  <c r="DQ198" i="8"/>
  <c r="DQ86" i="8"/>
  <c r="EG219" i="8"/>
  <c r="EG198" i="8"/>
  <c r="EG85" i="8"/>
  <c r="EG87" i="8" s="1"/>
  <c r="EG294" i="8" s="1"/>
  <c r="EG86" i="8"/>
  <c r="Z219" i="8"/>
  <c r="Z85" i="8"/>
  <c r="Z86" i="8"/>
  <c r="AP219" i="8"/>
  <c r="AP198" i="8"/>
  <c r="BF219" i="8"/>
  <c r="BF198" i="8"/>
  <c r="BF85" i="8"/>
  <c r="BF87" i="8" s="1"/>
  <c r="BF294" i="8" s="1"/>
  <c r="BV219" i="8"/>
  <c r="BV85" i="8"/>
  <c r="BV86" i="8"/>
  <c r="CL198" i="8"/>
  <c r="CL219" i="8"/>
  <c r="DB219" i="8"/>
  <c r="DB198" i="8"/>
  <c r="DB85" i="8"/>
  <c r="DB87" i="8" s="1"/>
  <c r="DB294" i="8" s="1"/>
  <c r="DB86" i="8"/>
  <c r="DR219" i="8"/>
  <c r="DR198" i="8"/>
  <c r="DR85" i="8"/>
  <c r="DR86" i="8"/>
  <c r="EH219" i="8"/>
  <c r="DA198" i="8"/>
  <c r="J198" i="8"/>
  <c r="AB198" i="8"/>
  <c r="AB86" i="8"/>
  <c r="AB85" i="8"/>
  <c r="AB87" i="8" s="1"/>
  <c r="AB294" i="8" s="1"/>
  <c r="AR219" i="8"/>
  <c r="AR198" i="8"/>
  <c r="AR86" i="8"/>
  <c r="AR85" i="8"/>
  <c r="AR87" i="8" s="1"/>
  <c r="AR294" i="8" s="1"/>
  <c r="BH198" i="8"/>
  <c r="BH85" i="8"/>
  <c r="BH86" i="8"/>
  <c r="BH219" i="8"/>
  <c r="BX219" i="8"/>
  <c r="BX198" i="8"/>
  <c r="BX85" i="8"/>
  <c r="BX86" i="8"/>
  <c r="CN86" i="8"/>
  <c r="CN219" i="8"/>
  <c r="DD219" i="8"/>
  <c r="DD198" i="8"/>
  <c r="DD85" i="8"/>
  <c r="DD86" i="8"/>
  <c r="DT219" i="8"/>
  <c r="DT198" i="8"/>
  <c r="DT85" i="8"/>
  <c r="AC219" i="8"/>
  <c r="AC198" i="8"/>
  <c r="AC85" i="8"/>
  <c r="AC86" i="8"/>
  <c r="AS198" i="8"/>
  <c r="AS219" i="8"/>
  <c r="AS86" i="8"/>
  <c r="AS85" i="8"/>
  <c r="BI219" i="8"/>
  <c r="BI198" i="8"/>
  <c r="BI85" i="8"/>
  <c r="BI87" i="8" s="1"/>
  <c r="BI294" i="8" s="1"/>
  <c r="BI86" i="8"/>
  <c r="BY219" i="8"/>
  <c r="BY198" i="8"/>
  <c r="BY85" i="8"/>
  <c r="BY86" i="8"/>
  <c r="CO198" i="8"/>
  <c r="K198" i="8" s="1"/>
  <c r="CO219" i="8"/>
  <c r="DE219" i="8"/>
  <c r="DE198" i="8"/>
  <c r="DE85" i="8"/>
  <c r="DE87" i="8" s="1"/>
  <c r="DE294" i="8" s="1"/>
  <c r="DE86" i="8"/>
  <c r="DU198" i="8"/>
  <c r="DU219" i="8"/>
  <c r="DU85" i="8"/>
  <c r="DU87" i="8" s="1"/>
  <c r="DU294" i="8" s="1"/>
  <c r="CO86" i="8"/>
  <c r="L198" i="8"/>
  <c r="AD219" i="8"/>
  <c r="AD198" i="8"/>
  <c r="AT219" i="8"/>
  <c r="AT198" i="8"/>
  <c r="AT85" i="8"/>
  <c r="BJ219" i="8"/>
  <c r="BJ198" i="8"/>
  <c r="BJ85" i="8"/>
  <c r="BJ86" i="8"/>
  <c r="BZ219" i="8"/>
  <c r="BZ198" i="8"/>
  <c r="CP198" i="8"/>
  <c r="CP219" i="8"/>
  <c r="DF219" i="8"/>
  <c r="DF198" i="8"/>
  <c r="DF86" i="8"/>
  <c r="DV198" i="8"/>
  <c r="DV219" i="8"/>
  <c r="CP86" i="8"/>
  <c r="AB219" i="8"/>
  <c r="AE219" i="8"/>
  <c r="AE198" i="8"/>
  <c r="AE86" i="8"/>
  <c r="AE85" i="8"/>
  <c r="AE87" i="8" s="1"/>
  <c r="AE294" i="8" s="1"/>
  <c r="AU219" i="8"/>
  <c r="AU198" i="8"/>
  <c r="AU86" i="8"/>
  <c r="BK198" i="8"/>
  <c r="BK219" i="8"/>
  <c r="BK86" i="8"/>
  <c r="CA219" i="8"/>
  <c r="CA198" i="8"/>
  <c r="CA86" i="8"/>
  <c r="CA85" i="8"/>
  <c r="CA87" i="8" s="1"/>
  <c r="CA294" i="8" s="1"/>
  <c r="CQ219" i="8"/>
  <c r="CQ86" i="8"/>
  <c r="DG219" i="8"/>
  <c r="DG86" i="8"/>
  <c r="DG198" i="8"/>
  <c r="DW198" i="8"/>
  <c r="DW219" i="8"/>
  <c r="DW86" i="8"/>
  <c r="DW85" i="8"/>
  <c r="CN85" i="8"/>
  <c r="CN87" i="8" s="1"/>
  <c r="CN294" i="8" s="1"/>
  <c r="AF219" i="8"/>
  <c r="AF198" i="8"/>
  <c r="AF86" i="8"/>
  <c r="AF85" i="8"/>
  <c r="AF87" i="8" s="1"/>
  <c r="AF294" i="8" s="1"/>
  <c r="AV219" i="8"/>
  <c r="AV198" i="8"/>
  <c r="AV86" i="8"/>
  <c r="BL198" i="8"/>
  <c r="BL219" i="8"/>
  <c r="BL86" i="8"/>
  <c r="CB219" i="8"/>
  <c r="CB198" i="8"/>
  <c r="CB86" i="8"/>
  <c r="CB85" i="8"/>
  <c r="CR198" i="8"/>
  <c r="CR219" i="8"/>
  <c r="CR86" i="8"/>
  <c r="DH219" i="8"/>
  <c r="DH198" i="8"/>
  <c r="DH86" i="8"/>
  <c r="DX198" i="8"/>
  <c r="DX219" i="8"/>
  <c r="DX86" i="8"/>
  <c r="DX85" i="8"/>
  <c r="DX87" i="8" s="1"/>
  <c r="DX294" i="8" s="1"/>
  <c r="CO85" i="8"/>
  <c r="CO87" i="8" s="1"/>
  <c r="CO294" i="8" s="1"/>
  <c r="D318" i="8"/>
  <c r="D292" i="8"/>
  <c r="D293" i="8"/>
  <c r="O226" i="8" l="1"/>
  <c r="F102" i="7"/>
  <c r="I102" i="7" s="1"/>
  <c r="L29" i="20" a="1"/>
  <c r="L29" i="20" s="1"/>
  <c r="CP82" i="7" a="1"/>
  <c r="EF82" i="7" a="1"/>
  <c r="E84" i="7"/>
  <c r="Z84" i="7" s="1" a="1"/>
  <c r="Z84" i="7" s="1"/>
  <c r="AA77" i="8" s="1"/>
  <c r="BW82" i="7" a="1"/>
  <c r="BW82" i="7" s="1"/>
  <c r="R239" i="7"/>
  <c r="AZ82" i="7" a="1"/>
  <c r="AZ82" i="7" s="1"/>
  <c r="H187" i="7"/>
  <c r="R292" i="7"/>
  <c r="S292" i="7" s="1" a="1"/>
  <c r="S292" i="7" s="1"/>
  <c r="CM82" i="7" a="1"/>
  <c r="CM82" i="7" s="1"/>
  <c r="R244" i="7"/>
  <c r="S244" i="7" s="1" a="1"/>
  <c r="S244" i="7" s="1"/>
  <c r="EB82" i="7" a="1"/>
  <c r="EB82" i="7" s="1"/>
  <c r="BD82" i="7" a="1"/>
  <c r="BD82" i="7" s="1"/>
  <c r="BE82" i="7" a="1"/>
  <c r="BE82" i="7" s="1"/>
  <c r="CR82" i="7" a="1"/>
  <c r="CR82" i="7" s="1"/>
  <c r="DS82" i="7" a="1"/>
  <c r="DS82" i="7" s="1"/>
  <c r="R289" i="7"/>
  <c r="S289" i="7" s="1" a="1"/>
  <c r="S289" i="7" s="1"/>
  <c r="F97" i="7"/>
  <c r="I97" i="7" s="1"/>
  <c r="R97" i="7" s="1"/>
  <c r="CU82" i="7" a="1"/>
  <c r="R283" i="7"/>
  <c r="DE82" i="7" a="1"/>
  <c r="R229" i="7"/>
  <c r="R232" i="7"/>
  <c r="H194" i="7"/>
  <c r="R265" i="7"/>
  <c r="S265" i="7" s="1" a="1"/>
  <c r="S265" i="7" s="1"/>
  <c r="H179" i="7"/>
  <c r="R179" i="7" s="1"/>
  <c r="R287" i="7"/>
  <c r="S287" i="7" s="1" a="1"/>
  <c r="S287" i="7" s="1"/>
  <c r="R227" i="7"/>
  <c r="S227" i="7" s="1" a="1"/>
  <c r="S227" i="7" s="1"/>
  <c r="R246" i="7"/>
  <c r="S246" i="7" s="1" a="1"/>
  <c r="S246" i="7" s="1"/>
  <c r="H119" i="7"/>
  <c r="R119" i="7" s="1"/>
  <c r="H154" i="7"/>
  <c r="H163" i="7"/>
  <c r="R271" i="7"/>
  <c r="S271" i="7" s="1" a="1"/>
  <c r="S271" i="7" s="1"/>
  <c r="R251" i="7"/>
  <c r="S251" i="7" s="1" a="1"/>
  <c r="S251" i="7" s="1"/>
  <c r="H151" i="7"/>
  <c r="R216" i="7"/>
  <c r="R218" i="7"/>
  <c r="S218" i="7" s="1" a="1"/>
  <c r="S218" i="7" s="1"/>
  <c r="R264" i="7"/>
  <c r="S264" i="7" s="1" a="1"/>
  <c r="S264" i="7" s="1"/>
  <c r="R206" i="7"/>
  <c r="S206" i="7" s="1" a="1"/>
  <c r="S206" i="7" s="1"/>
  <c r="R291" i="7"/>
  <c r="S291" i="7" s="1" a="1"/>
  <c r="S291" i="7" s="1"/>
  <c r="H156" i="7"/>
  <c r="H128" i="7"/>
  <c r="R128" i="7" s="1"/>
  <c r="H155" i="7"/>
  <c r="R155" i="7" s="1"/>
  <c r="H172" i="7"/>
  <c r="H196" i="7"/>
  <c r="R260" i="7"/>
  <c r="S260" i="7" s="1" a="1"/>
  <c r="S260" i="7" s="1"/>
  <c r="H140" i="7"/>
  <c r="R140" i="7" s="1"/>
  <c r="H180" i="7"/>
  <c r="R180" i="7" s="1"/>
  <c r="R207" i="7"/>
  <c r="S207" i="7" s="1" a="1"/>
  <c r="S207" i="7" s="1"/>
  <c r="H142" i="7"/>
  <c r="H123" i="7"/>
  <c r="R247" i="7"/>
  <c r="S247" i="7" s="1" a="1"/>
  <c r="S247" i="7" s="1"/>
  <c r="R255" i="7"/>
  <c r="H99" i="7"/>
  <c r="L12" i="4"/>
  <c r="H147" i="7"/>
  <c r="H169" i="7"/>
  <c r="H112" i="7"/>
  <c r="H150" i="7"/>
  <c r="R209" i="7"/>
  <c r="S209" i="7" s="1" a="1"/>
  <c r="S209" i="7" s="1"/>
  <c r="R203" i="7"/>
  <c r="S203" i="7" s="1" a="1"/>
  <c r="S203" i="7" s="1"/>
  <c r="F34" i="20"/>
  <c r="H141" i="7"/>
  <c r="R141" i="7" s="1"/>
  <c r="H114" i="7"/>
  <c r="R274" i="7"/>
  <c r="S274" i="7" s="1" a="1"/>
  <c r="S274" i="7" s="1"/>
  <c r="H153" i="7"/>
  <c r="H116" i="7"/>
  <c r="E34" i="20"/>
  <c r="N34" i="20" s="1"/>
  <c r="H160" i="7"/>
  <c r="H144" i="7"/>
  <c r="R144" i="7" s="1"/>
  <c r="R297" i="7"/>
  <c r="S297" i="7" s="1" a="1"/>
  <c r="S297" i="7" s="1"/>
  <c r="H188" i="7"/>
  <c r="R266" i="7"/>
  <c r="S266" i="7" s="1" a="1"/>
  <c r="S266" i="7" s="1"/>
  <c r="H174" i="7"/>
  <c r="H164" i="7"/>
  <c r="H185" i="7"/>
  <c r="R254" i="7"/>
  <c r="R150" i="7" s="1"/>
  <c r="H184" i="7"/>
  <c r="R184" i="7" s="1"/>
  <c r="R249" i="7"/>
  <c r="S249" i="7" s="1" a="1"/>
  <c r="S249" i="7" s="1"/>
  <c r="H105" i="7"/>
  <c r="R263" i="7"/>
  <c r="S263" i="7" s="1" a="1"/>
  <c r="S263" i="7" s="1"/>
  <c r="R298" i="7"/>
  <c r="S298" i="7" s="1" a="1"/>
  <c r="S298" i="7" s="1"/>
  <c r="H136" i="7"/>
  <c r="R136" i="7" s="1"/>
  <c r="H146" i="7"/>
  <c r="R146" i="7" s="1"/>
  <c r="M31" i="22"/>
  <c r="DZ82" i="7" a="1"/>
  <c r="DZ82" i="7" s="1"/>
  <c r="DF82" i="7" a="1"/>
  <c r="CH82" i="7" a="1"/>
  <c r="CH82" i="7" s="1"/>
  <c r="BN82" i="7" a="1"/>
  <c r="BN82" i="7" s="1"/>
  <c r="AT82" i="7" a="1"/>
  <c r="AT82" i="7" s="1"/>
  <c r="V82" i="7" a="1"/>
  <c r="V82" i="7" s="1"/>
  <c r="DY82" i="7" a="1"/>
  <c r="DY82" i="7" s="1"/>
  <c r="DA82" i="7" a="1"/>
  <c r="DA82" i="7" s="1"/>
  <c r="CG82" i="7" a="1"/>
  <c r="CG82" i="7" s="1"/>
  <c r="BM82" i="7" a="1"/>
  <c r="BM82" i="7" s="1"/>
  <c r="AO82" i="7" a="1"/>
  <c r="AO82" i="7" s="1"/>
  <c r="U82" i="7" a="1"/>
  <c r="U82" i="7" s="1"/>
  <c r="V75" i="8" s="1"/>
  <c r="CZ82" i="7" a="1"/>
  <c r="CZ82" i="7" s="1"/>
  <c r="BL82" i="7" a="1"/>
  <c r="BL82" i="7" s="1"/>
  <c r="AN82" i="7" a="1"/>
  <c r="AN82" i="7" s="1"/>
  <c r="CX82" i="7" a="1"/>
  <c r="CX82" i="7" s="1"/>
  <c r="CD82" i="7" a="1"/>
  <c r="CD82" i="7" s="1"/>
  <c r="DX82" i="7" a="1"/>
  <c r="DX82" i="7" s="1"/>
  <c r="CF82" i="7" a="1"/>
  <c r="CF82" i="7" s="1"/>
  <c r="T82" i="7" a="1"/>
  <c r="T82" i="7" s="1"/>
  <c r="N23" i="2" a="1"/>
  <c r="N23" i="2" s="1"/>
  <c r="DW82" i="7" a="1"/>
  <c r="DW82" i="7" s="1"/>
  <c r="CY82" i="7" a="1"/>
  <c r="CY82" i="7" s="1"/>
  <c r="CE82" i="7" a="1"/>
  <c r="CE82" i="7" s="1"/>
  <c r="BK82" i="7" a="1"/>
  <c r="BK82" i="7" s="1"/>
  <c r="AM82" i="7" a="1"/>
  <c r="AM82" i="7" s="1"/>
  <c r="S82" i="7" a="1"/>
  <c r="S82" i="7" s="1"/>
  <c r="O23" i="2" a="1"/>
  <c r="O23" i="2" s="1"/>
  <c r="DV82" i="7" a="1"/>
  <c r="DV82" i="7" s="1"/>
  <c r="BJ82" i="7" a="1"/>
  <c r="BJ82" i="7" s="1"/>
  <c r="BT82" i="7" a="1"/>
  <c r="BT82" i="7" s="1"/>
  <c r="BO82" i="7" a="1"/>
  <c r="BO82" i="7" s="1"/>
  <c r="BS82" i="7" a="1"/>
  <c r="BS82" i="7" s="1"/>
  <c r="BR82" i="7" a="1"/>
  <c r="BR82" i="7" s="1"/>
  <c r="BQ82" i="7" a="1"/>
  <c r="BQ82" i="7" s="1"/>
  <c r="DH82" i="7" a="1"/>
  <c r="DH82" i="7" s="1"/>
  <c r="W82" i="7" a="1"/>
  <c r="W82" i="7" s="1"/>
  <c r="BB82" i="7" a="1"/>
  <c r="BB82" i="7" s="1"/>
  <c r="BA82" i="7" a="1"/>
  <c r="BA82" i="7" s="1"/>
  <c r="AF82" i="7" a="1"/>
  <c r="AF82" i="7" s="1"/>
  <c r="AE82" i="7" a="1"/>
  <c r="AE82" i="7" s="1"/>
  <c r="DJ82" i="7" a="1"/>
  <c r="DJ82" i="7" s="1"/>
  <c r="Y82" i="7" a="1"/>
  <c r="Y82" i="7" s="1"/>
  <c r="X82" i="7" a="1"/>
  <c r="X82" i="7" s="1"/>
  <c r="EG82" i="7" a="1"/>
  <c r="EG82" i="7" s="1"/>
  <c r="DL82" i="7" a="1"/>
  <c r="DL82" i="7" s="1"/>
  <c r="DK82" i="7" a="1"/>
  <c r="DK82" i="7" s="1"/>
  <c r="AD82" i="7" a="1"/>
  <c r="AD82" i="7" s="1"/>
  <c r="DI82" i="7" a="1"/>
  <c r="DI82" i="7" s="1"/>
  <c r="BP82" i="7" a="1"/>
  <c r="BP82" i="7" s="1"/>
  <c r="DG82" i="7" a="1"/>
  <c r="DG82" i="7" s="1"/>
  <c r="CT82" i="7" a="1"/>
  <c r="CT82" i="7" s="1"/>
  <c r="CU75" i="8" s="1"/>
  <c r="CS82" i="7" a="1"/>
  <c r="CS82" i="7" s="1"/>
  <c r="DC82" i="7" a="1"/>
  <c r="DC82" i="7" s="1"/>
  <c r="BC82" i="7" a="1"/>
  <c r="BC82" i="7" s="1"/>
  <c r="AB82" i="7" a="1"/>
  <c r="AB82" i="7" s="1"/>
  <c r="AJ82" i="7" a="1"/>
  <c r="AJ82" i="7" s="1"/>
  <c r="AA84" i="7" a="1"/>
  <c r="AA84" i="7" s="1"/>
  <c r="AB77" i="8" s="1"/>
  <c r="T84" i="7" a="1"/>
  <c r="T84" i="7" s="1"/>
  <c r="U77" i="8" s="1"/>
  <c r="S84" i="7" a="1"/>
  <c r="S84" i="7" s="1"/>
  <c r="T77" i="8" s="1"/>
  <c r="R84" i="7" a="1"/>
  <c r="R84" i="7" s="1"/>
  <c r="S77" i="8" s="1"/>
  <c r="AC84" i="7" a="1"/>
  <c r="AC84" i="7" s="1"/>
  <c r="AD77" i="8" s="1"/>
  <c r="AB84" i="7" a="1"/>
  <c r="AB84" i="7" s="1"/>
  <c r="AC77" i="8" s="1"/>
  <c r="W84" i="7" a="1"/>
  <c r="W84" i="7" s="1"/>
  <c r="X77" i="8" s="1"/>
  <c r="U84" i="7" a="1"/>
  <c r="U84" i="7" s="1"/>
  <c r="V77" i="8" s="1"/>
  <c r="H186" i="7"/>
  <c r="R186" i="7" s="1"/>
  <c r="R243" i="7"/>
  <c r="R139" i="7" s="1"/>
  <c r="R273" i="7"/>
  <c r="S273" i="7" s="1" a="1"/>
  <c r="S273" i="7" s="1"/>
  <c r="N33" i="20" a="1"/>
  <c r="N33" i="20" s="1"/>
  <c r="L33" i="20" a="1"/>
  <c r="L33" i="20" s="1"/>
  <c r="AK82" i="7" a="1"/>
  <c r="AK82" i="7" s="1"/>
  <c r="R242" i="7"/>
  <c r="S242" i="7" s="1" a="1"/>
  <c r="S242" i="7" s="1"/>
  <c r="BX82" i="7" a="1"/>
  <c r="BX82" i="7" s="1"/>
  <c r="H143" i="7"/>
  <c r="H130" i="7"/>
  <c r="R130" i="7" s="1"/>
  <c r="R292" i="8"/>
  <c r="R264" i="8" s="1"/>
  <c r="CQ82" i="7" a="1"/>
  <c r="BV82" i="7" a="1"/>
  <c r="BV82" i="7" s="1"/>
  <c r="AW82" i="7" a="1"/>
  <c r="AW82" i="7" s="1"/>
  <c r="Z66" i="1"/>
  <c r="Z70" i="1" s="1"/>
  <c r="Z74" i="1" s="1"/>
  <c r="DO82" i="7" a="1"/>
  <c r="DO82" i="7" s="1"/>
  <c r="AC82" i="7" a="1"/>
  <c r="AC82" i="7" s="1"/>
  <c r="DP82" i="7" a="1"/>
  <c r="DP82" i="7" s="1"/>
  <c r="AG82" i="7" a="1"/>
  <c r="AG82" i="7" s="1"/>
  <c r="H135" i="7"/>
  <c r="R135" i="7" s="1"/>
  <c r="R226" i="7"/>
  <c r="S226" i="7" s="1" a="1"/>
  <c r="S226" i="7" s="1"/>
  <c r="W66" i="1"/>
  <c r="W70" i="1" s="1"/>
  <c r="W74" i="1" s="1"/>
  <c r="DR82" i="7" a="1"/>
  <c r="DR82" i="7" s="1"/>
  <c r="AS82" i="7" a="1"/>
  <c r="AS82" i="7" s="1"/>
  <c r="H176" i="7"/>
  <c r="R176" i="7" s="1"/>
  <c r="CW82" i="7" a="1"/>
  <c r="AC85" i="7" a="1"/>
  <c r="AC85" i="7" s="1"/>
  <c r="AD78" i="8" s="1"/>
  <c r="AB85" i="7" a="1"/>
  <c r="AB85" i="7" s="1"/>
  <c r="AC78" i="8" s="1"/>
  <c r="Y85" i="7" a="1"/>
  <c r="Y85" i="7" s="1"/>
  <c r="Z78" i="8" s="1"/>
  <c r="X85" i="7" a="1"/>
  <c r="X85" i="7" s="1"/>
  <c r="Y78" i="8" s="1"/>
  <c r="S85" i="7" a="1"/>
  <c r="S85" i="7" s="1"/>
  <c r="T78" i="8" s="1"/>
  <c r="W85" i="7" a="1"/>
  <c r="W85" i="7" s="1"/>
  <c r="X78" i="8" s="1"/>
  <c r="U85" i="7" a="1"/>
  <c r="T85" i="7" a="1"/>
  <c r="T85" i="7" s="1"/>
  <c r="U78" i="8" s="1"/>
  <c r="V85" i="7" a="1"/>
  <c r="V85" i="7" s="1"/>
  <c r="W78" i="8" s="1"/>
  <c r="R85" i="7" a="1"/>
  <c r="R85" i="7" s="1"/>
  <c r="S78" i="8" s="1"/>
  <c r="AA85" i="7" a="1"/>
  <c r="AA85" i="7" s="1"/>
  <c r="AB78" i="8" s="1"/>
  <c r="Z85" i="7" a="1"/>
  <c r="Z85" i="7" s="1"/>
  <c r="AA78" i="8" s="1"/>
  <c r="BZ82" i="7" a="1"/>
  <c r="BZ82" i="7" s="1"/>
  <c r="CV82" i="7" a="1"/>
  <c r="CV82" i="7" s="1"/>
  <c r="Z82" i="7" a="1"/>
  <c r="Z82" i="7" s="1"/>
  <c r="AP82" i="7" a="1"/>
  <c r="AP82" i="7" s="1"/>
  <c r="DQ82" i="7" a="1"/>
  <c r="DQ82" i="7" s="1"/>
  <c r="H8" i="8" a="1"/>
  <c r="H8" i="8" s="1"/>
  <c r="H6" i="28" s="1"/>
  <c r="H168" i="7"/>
  <c r="R168" i="7" s="1"/>
  <c r="CJ82" i="7" a="1"/>
  <c r="CJ82" i="7" s="1"/>
  <c r="AY82" i="7" a="1"/>
  <c r="AY82" i="7" s="1"/>
  <c r="AI82" i="7" a="1"/>
  <c r="AI82" i="7" s="1"/>
  <c r="V66" i="1"/>
  <c r="V70" i="1" s="1"/>
  <c r="V74" i="1" s="1"/>
  <c r="CL82" i="7" a="1"/>
  <c r="CL82" i="7" s="1"/>
  <c r="H129" i="7"/>
  <c r="R129" i="7" s="1"/>
  <c r="X66" i="1"/>
  <c r="X70" i="1" s="1"/>
  <c r="X74" i="1" s="1"/>
  <c r="R210" i="7"/>
  <c r="R106" i="7" s="1"/>
  <c r="U62" i="7" a="1"/>
  <c r="U62" i="7" s="1"/>
  <c r="T62" i="7" a="1"/>
  <c r="T62" i="7" s="1"/>
  <c r="S62" i="7" a="1"/>
  <c r="S62" i="7" s="1"/>
  <c r="R62" i="7" a="1"/>
  <c r="R62" i="7" s="1"/>
  <c r="V62" i="7" a="1"/>
  <c r="V62" i="7" s="1"/>
  <c r="AA62" i="7" a="1"/>
  <c r="AA62" i="7" s="1"/>
  <c r="Z62" i="7" a="1"/>
  <c r="Z62" i="7" s="1"/>
  <c r="X62" i="7" a="1"/>
  <c r="X62" i="7" s="1"/>
  <c r="AC62" i="7" a="1"/>
  <c r="AC62" i="7" s="1"/>
  <c r="AB62" i="7" a="1"/>
  <c r="AB62" i="7" s="1"/>
  <c r="Y62" i="7" a="1"/>
  <c r="Y62" i="7" s="1"/>
  <c r="W62" i="7" a="1"/>
  <c r="W62" i="7" s="1"/>
  <c r="AA82" i="7" a="1"/>
  <c r="AA82" i="7" s="1"/>
  <c r="BI82" i="7" a="1"/>
  <c r="BI82" i="7" s="1"/>
  <c r="CA82" i="7" a="1"/>
  <c r="CA82" i="7" s="1"/>
  <c r="DM82" i="7" a="1"/>
  <c r="DM82" i="7" s="1"/>
  <c r="H175" i="7"/>
  <c r="AV82" i="7" a="1"/>
  <c r="AV82" i="7" s="1"/>
  <c r="EA82" i="7" a="1"/>
  <c r="EA82" i="7" s="1"/>
  <c r="BH82" i="7" a="1"/>
  <c r="BH82" i="7" s="1"/>
  <c r="R276" i="7"/>
  <c r="S276" i="7" s="1" a="1"/>
  <c r="S276" i="7" s="1"/>
  <c r="CN82" i="7" a="1"/>
  <c r="CN82" i="7" s="1"/>
  <c r="AX82" i="7" a="1"/>
  <c r="AX82" i="7" s="1"/>
  <c r="M32" i="22"/>
  <c r="CI82" i="7" a="1"/>
  <c r="CI82" i="7" s="1"/>
  <c r="L31" i="22"/>
  <c r="DN82" i="7" a="1"/>
  <c r="DN82" i="7" s="1"/>
  <c r="H159" i="7"/>
  <c r="DB82" i="7" a="1"/>
  <c r="DB82" i="7" s="1"/>
  <c r="R293" i="8"/>
  <c r="R280" i="8" s="1"/>
  <c r="R282" i="7"/>
  <c r="S282" i="7" s="1" a="1"/>
  <c r="S282" i="7" s="1"/>
  <c r="R212" i="7"/>
  <c r="S212" i="7" s="1" a="1"/>
  <c r="S212" i="7" s="1"/>
  <c r="H113" i="7"/>
  <c r="R113" i="7" s="1"/>
  <c r="H107" i="7"/>
  <c r="R107" i="7" s="1"/>
  <c r="R204" i="7"/>
  <c r="S204" i="7" s="1" a="1"/>
  <c r="S204" i="7" s="1"/>
  <c r="Y78" i="7" a="1"/>
  <c r="Y78" i="7" s="1"/>
  <c r="Z67" i="8" s="1"/>
  <c r="X78" i="7" a="1"/>
  <c r="X78" i="7" s="1"/>
  <c r="Y67" i="8" s="1"/>
  <c r="W78" i="7" a="1"/>
  <c r="W78" i="7" s="1"/>
  <c r="X67" i="8" s="1"/>
  <c r="V78" i="7" a="1"/>
  <c r="V78" i="7" s="1"/>
  <c r="W67" i="8" s="1"/>
  <c r="AA78" i="7" a="1"/>
  <c r="AA78" i="7" s="1"/>
  <c r="AB67" i="8" s="1"/>
  <c r="AC78" i="7" a="1"/>
  <c r="AC78" i="7" s="1"/>
  <c r="AD67" i="8" s="1"/>
  <c r="AB78" i="7" a="1"/>
  <c r="AB78" i="7" s="1"/>
  <c r="AC67" i="8" s="1"/>
  <c r="T78" i="7" a="1"/>
  <c r="T78" i="7" s="1"/>
  <c r="U67" i="8" s="1"/>
  <c r="S78" i="7" a="1"/>
  <c r="S78" i="7" s="1"/>
  <c r="T67" i="8" s="1"/>
  <c r="R78" i="7" a="1"/>
  <c r="R78" i="7" s="1"/>
  <c r="S67" i="8" s="1"/>
  <c r="Z78" i="7" a="1"/>
  <c r="Z78" i="7" s="1"/>
  <c r="AA67" i="8" s="1"/>
  <c r="U78" i="7" a="1"/>
  <c r="U78" i="7" s="1"/>
  <c r="V67" i="8" s="1"/>
  <c r="AQ82" i="7" a="1"/>
  <c r="AQ82" i="7" s="1"/>
  <c r="BY82" i="7" a="1"/>
  <c r="BY82" i="7" s="1"/>
  <c r="CB82" i="7" a="1"/>
  <c r="CB82" i="7" s="1"/>
  <c r="EC82" i="7" a="1"/>
  <c r="EC82" i="7" s="1"/>
  <c r="L30" i="20" a="1"/>
  <c r="L30" i="20" s="1"/>
  <c r="N30" i="20" a="1"/>
  <c r="N30" i="20" s="1"/>
  <c r="L32" i="20" a="1"/>
  <c r="L32" i="20" s="1"/>
  <c r="N32" i="20" a="1"/>
  <c r="N32" i="20" s="1"/>
  <c r="AL82" i="7" a="1"/>
  <c r="AL82" i="7" s="1"/>
  <c r="AU82" i="7" a="1"/>
  <c r="AU82" i="7" s="1"/>
  <c r="AR82" i="7" a="1"/>
  <c r="AR82" i="7" s="1"/>
  <c r="EE82" i="7" a="1"/>
  <c r="EE82" i="7" s="1"/>
  <c r="BF82" i="7" a="1"/>
  <c r="BF82" i="7" s="1"/>
  <c r="CK82" i="7" a="1"/>
  <c r="CK82" i="7" s="1"/>
  <c r="DD82" i="7" a="1"/>
  <c r="DD82" i="7" s="1"/>
  <c r="DT82" i="7" a="1"/>
  <c r="DT82" i="7" s="1"/>
  <c r="R82" i="7" a="1"/>
  <c r="R82" i="7" s="1"/>
  <c r="AH82" i="7" a="1"/>
  <c r="AH82" i="7" s="1"/>
  <c r="R296" i="7"/>
  <c r="S296" i="7" s="1" a="1"/>
  <c r="S296" i="7" s="1"/>
  <c r="F35" i="22"/>
  <c r="F65" i="22" s="1"/>
  <c r="F67" i="22" s="1"/>
  <c r="F70" i="22" s="1"/>
  <c r="BG82" i="7" a="1"/>
  <c r="BG82" i="7" s="1"/>
  <c r="CO82" i="7" a="1"/>
  <c r="CO82" i="7" s="1"/>
  <c r="BU82" i="7" a="1"/>
  <c r="BU82" i="7" s="1"/>
  <c r="ED82" i="7" a="1"/>
  <c r="ED82" i="7" s="1"/>
  <c r="CC82" i="7" a="1"/>
  <c r="CC82" i="7" s="1"/>
  <c r="G49" i="10"/>
  <c r="S253" i="7" a="1"/>
  <c r="S253" i="7" s="1"/>
  <c r="R149" i="7"/>
  <c r="P72" i="10"/>
  <c r="N47" i="10"/>
  <c r="S208" i="7" a="1"/>
  <c r="S208" i="7" s="1"/>
  <c r="R104" i="7"/>
  <c r="AQ213" i="8"/>
  <c r="G219" i="8"/>
  <c r="AK192" i="8"/>
  <c r="M47" i="10"/>
  <c r="AO192" i="8"/>
  <c r="S293" i="7" a="1"/>
  <c r="S293" i="7" s="1"/>
  <c r="R189" i="7"/>
  <c r="AR192" i="8"/>
  <c r="DA192" i="8"/>
  <c r="DI192" i="8"/>
  <c r="DO213" i="8"/>
  <c r="O79" i="1"/>
  <c r="CD213" i="8"/>
  <c r="AC192" i="8"/>
  <c r="BH87" i="8"/>
  <c r="BH294" i="8" s="1"/>
  <c r="CB213" i="8"/>
  <c r="BX87" i="8"/>
  <c r="BX294" i="8" s="1"/>
  <c r="T9" i="8"/>
  <c r="T7" i="7"/>
  <c r="DC213" i="8"/>
  <c r="BU192" i="8"/>
  <c r="S216" i="7" a="1"/>
  <c r="S216" i="7" s="1"/>
  <c r="DT213" i="8"/>
  <c r="CK213" i="8"/>
  <c r="DY192" i="8"/>
  <c r="BQ213" i="8"/>
  <c r="CF87" i="8"/>
  <c r="CF294" i="8" s="1"/>
  <c r="AH192" i="8"/>
  <c r="S286" i="7" a="1"/>
  <c r="S286" i="7" s="1"/>
  <c r="R182" i="7"/>
  <c r="S277" i="7" a="1"/>
  <c r="S277" i="7" s="1"/>
  <c r="R173" i="7"/>
  <c r="S267" i="7" a="1"/>
  <c r="S267" i="7" s="1"/>
  <c r="R163" i="7"/>
  <c r="H166" i="7"/>
  <c r="R205" i="7"/>
  <c r="H101" i="7"/>
  <c r="D13" i="20"/>
  <c r="G13" i="20" s="1"/>
  <c r="R258" i="7"/>
  <c r="AU192" i="8"/>
  <c r="BW192" i="8"/>
  <c r="DR87" i="8"/>
  <c r="DR294" i="8" s="1"/>
  <c r="N8" i="8" a="1"/>
  <c r="N8" i="8" s="1"/>
  <c r="N6" i="28" s="1"/>
  <c r="M8" i="8" a="1"/>
  <c r="M8" i="8" s="1"/>
  <c r="M6" i="28" s="1"/>
  <c r="L8" i="8" a="1"/>
  <c r="L8" i="8" s="1"/>
  <c r="L6" i="28" s="1"/>
  <c r="K8" i="8" a="1"/>
  <c r="K8" i="8" s="1"/>
  <c r="K6" i="28" s="1"/>
  <c r="J8" i="8" a="1"/>
  <c r="J8" i="8" s="1"/>
  <c r="J6" i="28" s="1"/>
  <c r="I8" i="8" a="1"/>
  <c r="I8" i="8" s="1"/>
  <c r="I6" i="28" s="1"/>
  <c r="L6" i="7" a="1"/>
  <c r="L6" i="7" s="1"/>
  <c r="K6" i="7" a="1"/>
  <c r="K6" i="7" s="1"/>
  <c r="J6" i="7" a="1"/>
  <c r="J6" i="7" s="1"/>
  <c r="I6" i="7" a="1"/>
  <c r="I6" i="7" s="1"/>
  <c r="B188" i="4"/>
  <c r="O6" i="7" a="1"/>
  <c r="O6" i="7" s="1"/>
  <c r="H187" i="4"/>
  <c r="N6" i="7" a="1"/>
  <c r="N6" i="7" s="1"/>
  <c r="M6" i="7" a="1"/>
  <c r="M6" i="7" s="1"/>
  <c r="H6" i="7" a="1"/>
  <c r="H6" i="7" s="1"/>
  <c r="H186" i="4"/>
  <c r="G6" i="7" a="1"/>
  <c r="G6" i="7" s="1"/>
  <c r="F6" i="7" a="1"/>
  <c r="F6" i="7" s="1"/>
  <c r="E6" i="7" a="1"/>
  <c r="E6" i="7" s="1"/>
  <c r="E6" i="18" s="1"/>
  <c r="F35" i="7" a="1"/>
  <c r="F35" i="7" s="1"/>
  <c r="F63" i="7" a="1"/>
  <c r="F63" i="7" s="1"/>
  <c r="G8" i="8" a="1"/>
  <c r="G8" i="8" s="1"/>
  <c r="G6" i="28" s="1"/>
  <c r="F34" i="7" a="1"/>
  <c r="F34" i="7" s="1"/>
  <c r="F8" i="8" a="1"/>
  <c r="F8" i="8" s="1"/>
  <c r="F6" i="28" s="1"/>
  <c r="BL192" i="8"/>
  <c r="DQ213" i="8"/>
  <c r="EF213" i="8"/>
  <c r="DO192" i="8"/>
  <c r="S239" i="7" a="1"/>
  <c r="S239" i="7" s="1"/>
  <c r="AU213" i="8"/>
  <c r="BA213" i="8"/>
  <c r="H125" i="7"/>
  <c r="R125" i="7" s="1"/>
  <c r="T79" i="1"/>
  <c r="BJ213" i="8"/>
  <c r="DC192" i="8"/>
  <c r="H192" i="7"/>
  <c r="AO213" i="8"/>
  <c r="S259" i="7" a="1"/>
  <c r="S259" i="7" s="1"/>
  <c r="R261" i="7"/>
  <c r="DJ213" i="8"/>
  <c r="AN213" i="8"/>
  <c r="CA213" i="8"/>
  <c r="DX213" i="8"/>
  <c r="CP192" i="8"/>
  <c r="CN213" i="8"/>
  <c r="DR213" i="8"/>
  <c r="BV87" i="8"/>
  <c r="BV294" i="8" s="1"/>
  <c r="BF192" i="8"/>
  <c r="CC192" i="8"/>
  <c r="BM213" i="8"/>
  <c r="AG87" i="8"/>
  <c r="AG294" i="8" s="1"/>
  <c r="DS192" i="8"/>
  <c r="DN192" i="8"/>
  <c r="BB213" i="8"/>
  <c r="V192" i="8"/>
  <c r="EC192" i="8"/>
  <c r="CW87" i="8"/>
  <c r="CW294" i="8" s="1"/>
  <c r="CG192" i="8"/>
  <c r="EB192" i="8"/>
  <c r="CV87" i="8"/>
  <c r="CV294" i="8" s="1"/>
  <c r="AJ87" i="8"/>
  <c r="AJ294" i="8" s="1"/>
  <c r="CU87" i="8"/>
  <c r="CU294" i="8" s="1"/>
  <c r="BE213" i="8"/>
  <c r="S275" i="7" a="1"/>
  <c r="S275" i="7" s="1"/>
  <c r="R171" i="7"/>
  <c r="H122" i="7"/>
  <c r="E78" i="8"/>
  <c r="F85" i="7" a="1"/>
  <c r="F85" i="7" s="1"/>
  <c r="E84" i="18"/>
  <c r="U85" i="7"/>
  <c r="V78" i="8" s="1"/>
  <c r="DW192" i="8"/>
  <c r="G74" i="10"/>
  <c r="BL213" i="8"/>
  <c r="DV192" i="8"/>
  <c r="DB192" i="8"/>
  <c r="CM213" i="8"/>
  <c r="CQ82" i="7"/>
  <c r="AF213" i="8"/>
  <c r="AL192" i="8"/>
  <c r="CU192" i="8"/>
  <c r="BT213" i="8"/>
  <c r="AM87" i="8"/>
  <c r="AM294" i="8" s="1"/>
  <c r="R299" i="7"/>
  <c r="H195" i="7"/>
  <c r="DU82" i="7"/>
  <c r="BY87" i="8"/>
  <c r="BY294" i="8" s="1"/>
  <c r="O8" i="8" a="1"/>
  <c r="O8" i="8" s="1"/>
  <c r="O6" i="28" s="1"/>
  <c r="AM213" i="8"/>
  <c r="AM192" i="8"/>
  <c r="DK192" i="8"/>
  <c r="BZ213" i="8"/>
  <c r="E9" i="8"/>
  <c r="F7" i="7"/>
  <c r="D7" i="7"/>
  <c r="E7" i="18"/>
  <c r="S232" i="7" a="1"/>
  <c r="S232" i="7" s="1"/>
  <c r="CQ213" i="8"/>
  <c r="CO213" i="8"/>
  <c r="BI192" i="8"/>
  <c r="DH213" i="8"/>
  <c r="DF192" i="8"/>
  <c r="BI213" i="8"/>
  <c r="BF213" i="8"/>
  <c r="Z87" i="8"/>
  <c r="Z294" i="8" s="1"/>
  <c r="CC213" i="8"/>
  <c r="O258" i="8"/>
  <c r="O304" i="8"/>
  <c r="O270" i="8"/>
  <c r="O301" i="8" s="1"/>
  <c r="BK87" i="8"/>
  <c r="BK294" i="8" s="1"/>
  <c r="CH192" i="8"/>
  <c r="EC213" i="8"/>
  <c r="AK87" i="8"/>
  <c r="AK294" i="8" s="1"/>
  <c r="T213" i="8"/>
  <c r="BD192" i="8"/>
  <c r="BC192" i="8"/>
  <c r="W87" i="8"/>
  <c r="W294" i="8" s="1"/>
  <c r="S285" i="7" a="1"/>
  <c r="S285" i="7" s="1"/>
  <c r="S272" i="7" a="1"/>
  <c r="S272" i="7" s="1"/>
  <c r="R269" i="7"/>
  <c r="H137" i="7"/>
  <c r="R137" i="7" s="1"/>
  <c r="S223" i="7" a="1"/>
  <c r="S223" i="7" s="1"/>
  <c r="S224" i="7" a="1"/>
  <c r="S224" i="7" s="1"/>
  <c r="R120" i="7"/>
  <c r="E77" i="8"/>
  <c r="F84" i="7" a="1"/>
  <c r="F84" i="7" s="1"/>
  <c r="E83" i="18"/>
  <c r="P23" i="2"/>
  <c r="CP82" i="7"/>
  <c r="W79" i="1"/>
  <c r="BS192" i="8"/>
  <c r="S229" i="7" a="1"/>
  <c r="S229" i="7" s="1"/>
  <c r="DE82" i="7"/>
  <c r="DF82" i="7"/>
  <c r="Y213" i="8"/>
  <c r="H193" i="7"/>
  <c r="N219" i="8"/>
  <c r="CX213" i="8"/>
  <c r="CK192" i="8"/>
  <c r="AW213" i="8"/>
  <c r="CM192" i="8"/>
  <c r="EE192" i="8"/>
  <c r="EF82" i="7"/>
  <c r="M198" i="8"/>
  <c r="DE213" i="8"/>
  <c r="CI192" i="8"/>
  <c r="R230" i="7"/>
  <c r="H126" i="7"/>
  <c r="DH192" i="8"/>
  <c r="AC213" i="8"/>
  <c r="AP213" i="8"/>
  <c r="S240" i="7" a="1"/>
  <c r="S240" i="7" s="1"/>
  <c r="AR213" i="8"/>
  <c r="BM192" i="8"/>
  <c r="AA213" i="8"/>
  <c r="DZ87" i="8"/>
  <c r="DZ294" i="8" s="1"/>
  <c r="R270" i="7"/>
  <c r="J219" i="8"/>
  <c r="O319" i="8"/>
  <c r="O103" i="18"/>
  <c r="ED192" i="8"/>
  <c r="BR213" i="8"/>
  <c r="CG213" i="8"/>
  <c r="T192" i="8"/>
  <c r="BO213" i="8"/>
  <c r="AX192" i="8"/>
  <c r="DP192" i="8"/>
  <c r="R281" i="7"/>
  <c r="H177" i="7"/>
  <c r="R238" i="7"/>
  <c r="H134" i="7"/>
  <c r="CW213" i="8"/>
  <c r="H72" i="10"/>
  <c r="O98" i="8"/>
  <c r="O97" i="18" s="1"/>
  <c r="O93" i="18"/>
  <c r="BG192" i="8"/>
  <c r="BT192" i="8"/>
  <c r="H47" i="10"/>
  <c r="D316" i="8"/>
  <c r="H198" i="8"/>
  <c r="BS213" i="8"/>
  <c r="BW213" i="8"/>
  <c r="BB192" i="8"/>
  <c r="BP87" i="8"/>
  <c r="BP294" i="8" s="1"/>
  <c r="AI192" i="8"/>
  <c r="D280" i="8"/>
  <c r="CA192" i="8"/>
  <c r="DE192" i="8"/>
  <c r="DB213" i="8"/>
  <c r="I219" i="8"/>
  <c r="DM213" i="8"/>
  <c r="S202" i="7" a="1"/>
  <c r="S202" i="7" s="1"/>
  <c r="R98" i="7"/>
  <c r="DD213" i="8"/>
  <c r="G198" i="8"/>
  <c r="EE87" i="8"/>
  <c r="EE294" i="8" s="1"/>
  <c r="L219" i="8"/>
  <c r="K219" i="8"/>
  <c r="DY213" i="8"/>
  <c r="D264" i="8"/>
  <c r="CB87" i="8"/>
  <c r="CB294" i="8" s="1"/>
  <c r="BJ87" i="8"/>
  <c r="BJ294" i="8" s="1"/>
  <c r="AT87" i="8"/>
  <c r="AT294" i="8" s="1"/>
  <c r="BX213" i="8"/>
  <c r="DI213" i="8"/>
  <c r="AQ192" i="8"/>
  <c r="U213" i="8"/>
  <c r="DL87" i="8"/>
  <c r="DL294" i="8" s="1"/>
  <c r="DK87" i="8"/>
  <c r="DK294" i="8" s="1"/>
  <c r="BU213" i="8"/>
  <c r="EF192" i="8"/>
  <c r="E8" i="8" a="1"/>
  <c r="E8" i="8" s="1"/>
  <c r="H162" i="7"/>
  <c r="S284" i="7" a="1"/>
  <c r="S284" i="7" s="1"/>
  <c r="S241" i="7" a="1"/>
  <c r="S241" i="7" s="1"/>
  <c r="S234" i="7" a="1"/>
  <c r="S234" i="7" s="1"/>
  <c r="H131" i="7"/>
  <c r="R131" i="7" s="1"/>
  <c r="H100" i="7"/>
  <c r="CO192" i="8"/>
  <c r="CR87" i="8"/>
  <c r="CR294" i="8" s="1"/>
  <c r="AV213" i="8"/>
  <c r="AE213" i="8"/>
  <c r="F219" i="8"/>
  <c r="AD213" i="8"/>
  <c r="AW192" i="8"/>
  <c r="S217" i="7" a="1"/>
  <c r="S217" i="7" s="1"/>
  <c r="AP192" i="8"/>
  <c r="X213" i="8"/>
  <c r="CR213" i="8"/>
  <c r="CJ213" i="8"/>
  <c r="CJ192" i="8"/>
  <c r="CR192" i="8"/>
  <c r="DN213" i="8"/>
  <c r="DH87" i="8"/>
  <c r="DH294" i="8" s="1"/>
  <c r="S295" i="7" a="1"/>
  <c r="S295" i="7" s="1"/>
  <c r="R191" i="7"/>
  <c r="DX192" i="8"/>
  <c r="AF192" i="8"/>
  <c r="DW213" i="8"/>
  <c r="DG213" i="8"/>
  <c r="BY192" i="8"/>
  <c r="AS87" i="8"/>
  <c r="AS294" i="8" s="1"/>
  <c r="EH213" i="8"/>
  <c r="EG192" i="8"/>
  <c r="DA213" i="8"/>
  <c r="CS192" i="8"/>
  <c r="O318" i="8"/>
  <c r="O102" i="18"/>
  <c r="V213" i="8"/>
  <c r="CF213" i="8"/>
  <c r="CE192" i="8"/>
  <c r="R274" i="8"/>
  <c r="R308" i="8"/>
  <c r="R222" i="8"/>
  <c r="S218" i="8" s="1"/>
  <c r="S225" i="8" s="1" a="1"/>
  <c r="R213" i="8"/>
  <c r="D219" i="8"/>
  <c r="DP213" i="8"/>
  <c r="BD213" i="8"/>
  <c r="W192" i="8"/>
  <c r="S283" i="7" a="1"/>
  <c r="S283" i="7" s="1"/>
  <c r="S280" i="7" a="1"/>
  <c r="S280" i="7" s="1"/>
  <c r="S231" i="7" a="1"/>
  <c r="S231" i="7" s="1"/>
  <c r="O75" i="8"/>
  <c r="O81" i="18"/>
  <c r="CS213" i="8"/>
  <c r="AL213" i="8"/>
  <c r="O47" i="10"/>
  <c r="BH213" i="8"/>
  <c r="S256" i="7" a="1"/>
  <c r="S256" i="7" s="1"/>
  <c r="R152" i="7"/>
  <c r="N198" i="8"/>
  <c r="DD192" i="8"/>
  <c r="CX192" i="8"/>
  <c r="CB192" i="8"/>
  <c r="BK192" i="8"/>
  <c r="AB213" i="8"/>
  <c r="BE192" i="8"/>
  <c r="B11" i="18"/>
  <c r="O263" i="8"/>
  <c r="O95" i="18"/>
  <c r="AZ213" i="8"/>
  <c r="S235" i="7" a="1"/>
  <c r="S235" i="7" s="1"/>
  <c r="P79" i="1"/>
  <c r="AS213" i="8"/>
  <c r="DT192" i="8"/>
  <c r="AA192" i="8"/>
  <c r="AS192" i="8"/>
  <c r="CT192" i="8"/>
  <c r="R221" i="7"/>
  <c r="H117" i="7"/>
  <c r="H219" i="8"/>
  <c r="AG213" i="8"/>
  <c r="H170" i="7"/>
  <c r="AV192" i="8"/>
  <c r="F198" i="8"/>
  <c r="DV213" i="8"/>
  <c r="DF213" i="8"/>
  <c r="BY213" i="8"/>
  <c r="AG192" i="8"/>
  <c r="DS213" i="8"/>
  <c r="CW192" i="8"/>
  <c r="R304" i="8"/>
  <c r="R270" i="8"/>
  <c r="R201" i="8"/>
  <c r="S197" i="8" s="1"/>
  <c r="S204" i="8" s="1" a="1"/>
  <c r="R192" i="8"/>
  <c r="D198" i="8"/>
  <c r="CZ213" i="8"/>
  <c r="CY192" i="8"/>
  <c r="BC213" i="8"/>
  <c r="S262" i="7" a="1"/>
  <c r="S262" i="7" s="1"/>
  <c r="H127" i="7"/>
  <c r="R127" i="7" s="1"/>
  <c r="S228" i="7" a="1"/>
  <c r="S228" i="7" s="1"/>
  <c r="R257" i="7"/>
  <c r="S233" i="7" a="1"/>
  <c r="S233" i="7" s="1"/>
  <c r="H167" i="7"/>
  <c r="S250" i="7" a="1"/>
  <c r="S250" i="7" s="1"/>
  <c r="Q66" i="1"/>
  <c r="Q70" i="1" s="1"/>
  <c r="Q74" i="1" s="1"/>
  <c r="U79" i="1"/>
  <c r="K194" i="4"/>
  <c r="S79" i="1"/>
  <c r="F62" i="7" a="1"/>
  <c r="F62" i="7" s="1"/>
  <c r="K56" i="22"/>
  <c r="E61" i="18"/>
  <c r="ED213" i="8"/>
  <c r="CH213" i="8"/>
  <c r="EC87" i="8"/>
  <c r="EC294" i="8" s="1"/>
  <c r="DM192" i="8"/>
  <c r="AJ192" i="8"/>
  <c r="BO192" i="8"/>
  <c r="AY192" i="8"/>
  <c r="S192" i="8"/>
  <c r="CD192" i="8"/>
  <c r="Y192" i="8"/>
  <c r="W213" i="8"/>
  <c r="R300" i="7"/>
  <c r="H181" i="7"/>
  <c r="R181" i="7" s="1"/>
  <c r="S290" i="7" a="1"/>
  <c r="S290" i="7" s="1"/>
  <c r="H158" i="7"/>
  <c r="R158" i="7" s="1"/>
  <c r="H124" i="7"/>
  <c r="R124" i="7" s="1"/>
  <c r="R225" i="7"/>
  <c r="R268" i="7"/>
  <c r="R237" i="7"/>
  <c r="EE213" i="8"/>
  <c r="CY213" i="8"/>
  <c r="CI213" i="8"/>
  <c r="BL87" i="8"/>
  <c r="BL294" i="8" s="1"/>
  <c r="R214" i="7"/>
  <c r="H110" i="7"/>
  <c r="S219" i="7" a="1"/>
  <c r="S219" i="7" s="1"/>
  <c r="H145" i="7"/>
  <c r="S222" i="7" a="1"/>
  <c r="S222" i="7" s="1"/>
  <c r="AD192" i="8"/>
  <c r="DT87" i="8"/>
  <c r="DT294" i="8" s="1"/>
  <c r="EG213" i="8"/>
  <c r="CS87" i="8"/>
  <c r="CS294" i="8" s="1"/>
  <c r="O106" i="8"/>
  <c r="O104" i="18" s="1"/>
  <c r="O100" i="18"/>
  <c r="BR192" i="8"/>
  <c r="AL87" i="8"/>
  <c r="AL294" i="8" s="1"/>
  <c r="EB213" i="8"/>
  <c r="CV213" i="8"/>
  <c r="AZ192" i="8"/>
  <c r="EA192" i="8"/>
  <c r="CU213" i="8"/>
  <c r="CE213" i="8"/>
  <c r="AY213" i="8"/>
  <c r="AI213" i="8"/>
  <c r="S213" i="8"/>
  <c r="DJ192" i="8"/>
  <c r="CT213" i="8"/>
  <c r="BN192" i="8"/>
  <c r="AX213" i="8"/>
  <c r="BE87" i="8"/>
  <c r="BE294" i="8" s="1"/>
  <c r="Y87" i="8"/>
  <c r="Y294" i="8" s="1"/>
  <c r="CZ192" i="8"/>
  <c r="I37" i="19"/>
  <c r="H178" i="7"/>
  <c r="H115" i="7"/>
  <c r="R115" i="7" s="1"/>
  <c r="S215" i="7" a="1"/>
  <c r="S215" i="7" s="1"/>
  <c r="H118" i="7"/>
  <c r="R118" i="7" s="1"/>
  <c r="R220" i="7"/>
  <c r="D327" i="8"/>
  <c r="D13" i="18"/>
  <c r="H133" i="7"/>
  <c r="Z213" i="8"/>
  <c r="CK87" i="8"/>
  <c r="CK294" i="8" s="1"/>
  <c r="O172" i="8"/>
  <c r="AQ87" i="8"/>
  <c r="AQ294" i="8" s="1"/>
  <c r="I198" i="8"/>
  <c r="CH87" i="8"/>
  <c r="CH294" i="8" s="1"/>
  <c r="BR87" i="8"/>
  <c r="BR294" i="8" s="1"/>
  <c r="BA192" i="8"/>
  <c r="U192" i="8"/>
  <c r="DL192" i="8"/>
  <c r="BP192" i="8"/>
  <c r="DZ213" i="8"/>
  <c r="BN213" i="8"/>
  <c r="BU87" i="8"/>
  <c r="BU294" i="8" s="1"/>
  <c r="AO87" i="8"/>
  <c r="AO294" i="8" s="1"/>
  <c r="DP87" i="8"/>
  <c r="DP294" i="8" s="1"/>
  <c r="AV87" i="8"/>
  <c r="AV294" i="8" s="1"/>
  <c r="H111" i="7"/>
  <c r="R111" i="7" s="1"/>
  <c r="S211" i="7" a="1"/>
  <c r="S211" i="7" s="1"/>
  <c r="S252" i="7" a="1"/>
  <c r="S252" i="7" s="1"/>
  <c r="R148" i="7"/>
  <c r="S245" i="7" a="1"/>
  <c r="S245" i="7" s="1"/>
  <c r="S294" i="7" a="1"/>
  <c r="S294" i="7" s="1"/>
  <c r="R190" i="7"/>
  <c r="B22" i="18"/>
  <c r="CW82" i="7"/>
  <c r="E67" i="8"/>
  <c r="F78" i="7" a="1"/>
  <c r="F78" i="7" s="1"/>
  <c r="K66" i="22"/>
  <c r="E77" i="18"/>
  <c r="DG192" i="8"/>
  <c r="BK213" i="8"/>
  <c r="CP213" i="8"/>
  <c r="BJ192" i="8"/>
  <c r="AT192" i="8"/>
  <c r="DU213" i="8"/>
  <c r="AB192" i="8"/>
  <c r="DR192" i="8"/>
  <c r="CL213" i="8"/>
  <c r="BV213" i="8"/>
  <c r="CC87" i="8"/>
  <c r="CC294" i="8" s="1"/>
  <c r="O266" i="8"/>
  <c r="O257" i="8"/>
  <c r="O94" i="18"/>
  <c r="DS87" i="8"/>
  <c r="DS294" i="8" s="1"/>
  <c r="CM87" i="8"/>
  <c r="CM294" i="8" s="1"/>
  <c r="U87" i="8"/>
  <c r="U294" i="8" s="1"/>
  <c r="DN87" i="8"/>
  <c r="DN294" i="8" s="1"/>
  <c r="BQ192" i="8"/>
  <c r="AK213" i="8"/>
  <c r="DL213" i="8"/>
  <c r="CV192" i="8"/>
  <c r="BP213" i="8"/>
  <c r="EA213" i="8"/>
  <c r="DK213" i="8"/>
  <c r="DZ192" i="8"/>
  <c r="CJ87" i="8"/>
  <c r="CJ294" i="8" s="1"/>
  <c r="AW87" i="8"/>
  <c r="AW294" i="8" s="1"/>
  <c r="CP87" i="8"/>
  <c r="CP294" i="8" s="1"/>
  <c r="S248" i="7" a="1"/>
  <c r="S248" i="7" s="1"/>
  <c r="S288" i="7" a="1"/>
  <c r="S288" i="7" s="1"/>
  <c r="S236" i="7" a="1"/>
  <c r="S236" i="7" s="1"/>
  <c r="R132" i="7"/>
  <c r="S213" i="7" a="1"/>
  <c r="S213" i="7" s="1"/>
  <c r="R109" i="7"/>
  <c r="E204" i="4"/>
  <c r="DW87" i="8"/>
  <c r="DW294" i="8" s="1"/>
  <c r="AE192" i="8"/>
  <c r="BZ192" i="8"/>
  <c r="AT213" i="8"/>
  <c r="DU192" i="8"/>
  <c r="AC87" i="8"/>
  <c r="AC294" i="8" s="1"/>
  <c r="DD87" i="8"/>
  <c r="DD294" i="8" s="1"/>
  <c r="BX192" i="8"/>
  <c r="BH192" i="8"/>
  <c r="CL192" i="8"/>
  <c r="DQ192" i="8"/>
  <c r="DA87" i="8"/>
  <c r="DA294" i="8" s="1"/>
  <c r="O308" i="8"/>
  <c r="O274" i="8"/>
  <c r="CF192" i="8"/>
  <c r="AH213" i="8"/>
  <c r="EF87" i="8"/>
  <c r="EF294" i="8" s="1"/>
  <c r="AN192" i="8"/>
  <c r="X192" i="8"/>
  <c r="ED87" i="8"/>
  <c r="ED294" i="8" s="1"/>
  <c r="R279" i="7"/>
  <c r="R278" i="7"/>
  <c r="H103" i="7"/>
  <c r="S201" i="7" a="1"/>
  <c r="S201" i="7" s="1"/>
  <c r="H121" i="7"/>
  <c r="H157" i="7"/>
  <c r="B14" i="18"/>
  <c r="M57" i="22"/>
  <c r="L57" i="22"/>
  <c r="I57" i="22"/>
  <c r="P3" i="26"/>
  <c r="Q4" i="26"/>
  <c r="CU82" i="7"/>
  <c r="B125" i="32"/>
  <c r="B28" i="32"/>
  <c r="B39" i="32"/>
  <c r="L13" i="4"/>
  <c r="K34" i="20"/>
  <c r="V79" i="1"/>
  <c r="V84" i="7" l="1" a="1"/>
  <c r="V84" i="7" s="1"/>
  <c r="W77" i="8" s="1"/>
  <c r="X84" i="7" a="1"/>
  <c r="X84" i="7" s="1"/>
  <c r="Y77" i="8" s="1"/>
  <c r="R142" i="7"/>
  <c r="Y84" i="7" a="1"/>
  <c r="Y84" i="7" s="1"/>
  <c r="Z77" i="8" s="1"/>
  <c r="R183" i="7"/>
  <c r="S243" i="7" a="1"/>
  <c r="S243" i="7" s="1"/>
  <c r="T243" i="7" s="1" a="1"/>
  <c r="T243" i="7" s="1"/>
  <c r="R188" i="7"/>
  <c r="R147" i="7"/>
  <c r="R161" i="7"/>
  <c r="S254" i="7" a="1"/>
  <c r="S254" i="7" s="1"/>
  <c r="T254" i="7" s="1" a="1"/>
  <c r="T254" i="7" s="1"/>
  <c r="R108" i="7"/>
  <c r="R194" i="7"/>
  <c r="R185" i="7"/>
  <c r="R123" i="7"/>
  <c r="R122" i="7"/>
  <c r="R112" i="7"/>
  <c r="R187" i="7"/>
  <c r="R167" i="7"/>
  <c r="R193" i="7"/>
  <c r="R102" i="7"/>
  <c r="R138" i="7"/>
  <c r="R99" i="7"/>
  <c r="R160" i="7"/>
  <c r="R151" i="7"/>
  <c r="R172" i="7"/>
  <c r="R156" i="7"/>
  <c r="R169" i="7"/>
  <c r="R105" i="7"/>
  <c r="R114" i="7"/>
  <c r="S255" i="7" a="1"/>
  <c r="S255" i="7" s="1"/>
  <c r="T255" i="7" s="1" a="1"/>
  <c r="T255" i="7" s="1"/>
  <c r="R145" i="7"/>
  <c r="L34" i="20"/>
  <c r="R103" i="7"/>
  <c r="R162" i="7"/>
  <c r="R170" i="7"/>
  <c r="R13" i="7" a="1"/>
  <c r="R13" i="7" s="1"/>
  <c r="S327" i="8" s="1"/>
  <c r="R143" i="7"/>
  <c r="R159" i="7"/>
  <c r="B10" i="8" a="1"/>
  <c r="B10" i="8" s="1"/>
  <c r="R192" i="7"/>
  <c r="X79" i="1"/>
  <c r="R100" i="7"/>
  <c r="S210" i="7" a="1"/>
  <c r="S210" i="7" s="1"/>
  <c r="S106" i="7" s="1"/>
  <c r="R12" i="7"/>
  <c r="R178" i="7"/>
  <c r="Z79" i="1"/>
  <c r="Z7" i="1"/>
  <c r="Y7" i="1" s="1"/>
  <c r="X7" i="1" s="1"/>
  <c r="W7" i="1" s="1"/>
  <c r="V7" i="1" s="1"/>
  <c r="U7" i="1" s="1"/>
  <c r="T7" i="1" s="1"/>
  <c r="S7" i="1" s="1"/>
  <c r="R7" i="1" s="1"/>
  <c r="Q7" i="1" s="1"/>
  <c r="P7" i="1" s="1"/>
  <c r="O7" i="1" s="1"/>
  <c r="O271" i="8"/>
  <c r="O302" i="8"/>
  <c r="O275" i="8" s="1"/>
  <c r="F192" i="8"/>
  <c r="I39" i="10" s="1"/>
  <c r="DY75" i="8"/>
  <c r="L47" i="10"/>
  <c r="Z75" i="8"/>
  <c r="Z74" i="8" s="1"/>
  <c r="Y87" i="7"/>
  <c r="DT75" i="8"/>
  <c r="O309" i="8"/>
  <c r="O268" i="8" s="1"/>
  <c r="L72" i="10"/>
  <c r="S257" i="7" a="1"/>
  <c r="S257" i="7" s="1"/>
  <c r="R153" i="7"/>
  <c r="DQ75" i="8"/>
  <c r="G62" i="7" a="1"/>
  <c r="G62" i="7" s="1"/>
  <c r="F61" i="18"/>
  <c r="AK62" i="7" a="1"/>
  <c r="AK62" i="7" s="1"/>
  <c r="AM62" i="7" a="1"/>
  <c r="AM62" i="7" s="1"/>
  <c r="AL62" i="7" a="1"/>
  <c r="AL62" i="7" s="1"/>
  <c r="AE62" i="7" a="1"/>
  <c r="AE62" i="7" s="1"/>
  <c r="AJ62" i="7" a="1"/>
  <c r="AJ62" i="7" s="1"/>
  <c r="AI62" i="7" a="1"/>
  <c r="AI62" i="7" s="1"/>
  <c r="AF62" i="7" a="1"/>
  <c r="AF62" i="7" s="1"/>
  <c r="AN62" i="7" a="1"/>
  <c r="AN62" i="7" s="1"/>
  <c r="AD62" i="7" a="1"/>
  <c r="AD62" i="7" s="1"/>
  <c r="AG62" i="7" a="1"/>
  <c r="AG62" i="7" s="1"/>
  <c r="AH62" i="7" a="1"/>
  <c r="AH62" i="7" s="1"/>
  <c r="AO62" i="7" a="1"/>
  <c r="AO62" i="7" s="1"/>
  <c r="S281" i="7" a="1"/>
  <c r="S281" i="7" s="1"/>
  <c r="R177" i="7"/>
  <c r="CX75" i="8"/>
  <c r="DN75" i="8"/>
  <c r="S230" i="7" a="1"/>
  <c r="S230" i="7" s="1"/>
  <c r="R126" i="7"/>
  <c r="BC75" i="8"/>
  <c r="H82" i="7"/>
  <c r="T217" i="7" a="1"/>
  <c r="T217" i="7" s="1"/>
  <c r="S113" i="7"/>
  <c r="AI75" i="8"/>
  <c r="T226" i="7" a="1"/>
  <c r="T226" i="7" s="1"/>
  <c r="S122" i="7"/>
  <c r="K192" i="8"/>
  <c r="N39" i="10" s="1"/>
  <c r="F78" i="8"/>
  <c r="G85" i="7" a="1"/>
  <c r="G85" i="7" s="1"/>
  <c r="AO85" i="7" a="1"/>
  <c r="AO85" i="7" s="1"/>
  <c r="AP78" i="8" s="1"/>
  <c r="F84" i="18"/>
  <c r="AK85" i="7" a="1"/>
  <c r="AK85" i="7" s="1"/>
  <c r="AL78" i="8" s="1"/>
  <c r="AI85" i="7" a="1"/>
  <c r="AI85" i="7" s="1"/>
  <c r="AJ78" i="8" s="1"/>
  <c r="AD85" i="7" a="1"/>
  <c r="AD85" i="7" s="1"/>
  <c r="AE78" i="8" s="1"/>
  <c r="AJ85" i="7" a="1"/>
  <c r="AJ85" i="7" s="1"/>
  <c r="AK78" i="8" s="1"/>
  <c r="AE85" i="7" a="1"/>
  <c r="AE85" i="7" s="1"/>
  <c r="AF78" i="8" s="1"/>
  <c r="AH85" i="7" a="1"/>
  <c r="AH85" i="7" s="1"/>
  <c r="AI78" i="8" s="1"/>
  <c r="AM85" i="7" a="1"/>
  <c r="AM85" i="7" s="1"/>
  <c r="AN78" i="8" s="1"/>
  <c r="AN85" i="7" a="1"/>
  <c r="AN85" i="7" s="1"/>
  <c r="AO78" i="8" s="1"/>
  <c r="AG85" i="7" a="1"/>
  <c r="AG85" i="7" s="1"/>
  <c r="AH78" i="8" s="1"/>
  <c r="AL85" i="7" a="1"/>
  <c r="AL85" i="7" s="1"/>
  <c r="AM78" i="8" s="1"/>
  <c r="AF85" i="7" a="1"/>
  <c r="AF85" i="7" s="1"/>
  <c r="AG78" i="8" s="1"/>
  <c r="T207" i="7" a="1"/>
  <c r="T207" i="7" s="1"/>
  <c r="S103" i="7"/>
  <c r="T240" i="7" a="1"/>
  <c r="T240" i="7" s="1"/>
  <c r="S136" i="7"/>
  <c r="CY75" i="8"/>
  <c r="L82" i="7"/>
  <c r="AG75" i="8"/>
  <c r="T203" i="7" a="1"/>
  <c r="T203" i="7" s="1"/>
  <c r="S99" i="7"/>
  <c r="AX75" i="8"/>
  <c r="T267" i="7" a="1"/>
  <c r="T267" i="7" s="1"/>
  <c r="S163" i="7"/>
  <c r="CD75" i="8"/>
  <c r="CV75" i="8"/>
  <c r="AF75" i="8"/>
  <c r="AS75" i="8"/>
  <c r="T245" i="7" a="1"/>
  <c r="T245" i="7" s="1"/>
  <c r="S141" i="7"/>
  <c r="T291" i="7" a="1"/>
  <c r="T291" i="7" s="1"/>
  <c r="S187" i="7"/>
  <c r="Q79" i="1"/>
  <c r="D192" i="8"/>
  <c r="R194" i="8"/>
  <c r="BO75" i="8"/>
  <c r="I82" i="7"/>
  <c r="O72" i="10"/>
  <c r="K47" i="10"/>
  <c r="T271" i="7" a="1"/>
  <c r="T271" i="7" s="1"/>
  <c r="S167" i="7"/>
  <c r="S270" i="7" a="1"/>
  <c r="S270" i="7" s="1"/>
  <c r="R166" i="7"/>
  <c r="BX75" i="8"/>
  <c r="BE75" i="8"/>
  <c r="T285" i="7" a="1"/>
  <c r="T285" i="7" s="1"/>
  <c r="S181" i="7"/>
  <c r="BB75" i="8"/>
  <c r="CF75" i="8"/>
  <c r="CL75" i="8"/>
  <c r="T249" i="7" a="1"/>
  <c r="T249" i="7" s="1"/>
  <c r="S145" i="7"/>
  <c r="AK75" i="8"/>
  <c r="N6" i="18"/>
  <c r="AM75" i="8"/>
  <c r="T289" i="7" a="1"/>
  <c r="T289" i="7" s="1"/>
  <c r="S185" i="7"/>
  <c r="T290" i="7" a="1"/>
  <c r="T290" i="7" s="1"/>
  <c r="S186" i="7"/>
  <c r="T246" i="7" a="1"/>
  <c r="T246" i="7" s="1"/>
  <c r="S142" i="7"/>
  <c r="BD75" i="8"/>
  <c r="EA75" i="8"/>
  <c r="DO75" i="8"/>
  <c r="S75" i="8"/>
  <c r="S74" i="8" s="1"/>
  <c r="R87" i="7"/>
  <c r="E82" i="7"/>
  <c r="AR75" i="8"/>
  <c r="T288" i="7" a="1"/>
  <c r="T288" i="7" s="1"/>
  <c r="S184" i="7"/>
  <c r="U75" i="8"/>
  <c r="U74" i="8" s="1"/>
  <c r="T87" i="7"/>
  <c r="T234" i="7" a="1"/>
  <c r="T234" i="7" s="1"/>
  <c r="S130" i="7"/>
  <c r="T296" i="7" a="1"/>
  <c r="T296" i="7" s="1"/>
  <c r="S192" i="7"/>
  <c r="DJ75" i="8"/>
  <c r="BG75" i="8"/>
  <c r="DV75" i="8"/>
  <c r="AW75" i="8"/>
  <c r="S261" i="7" a="1"/>
  <c r="S261" i="7" s="1"/>
  <c r="R157" i="7"/>
  <c r="S258" i="7" a="1"/>
  <c r="S258" i="7" s="1"/>
  <c r="R154" i="7"/>
  <c r="T277" i="7" a="1"/>
  <c r="T277" i="7" s="1"/>
  <c r="S173" i="7"/>
  <c r="AT75" i="8"/>
  <c r="K213" i="8"/>
  <c r="N64" i="10" s="1"/>
  <c r="T295" i="7" a="1"/>
  <c r="T295" i="7" s="1"/>
  <c r="S191" i="7"/>
  <c r="T229" i="7" a="1"/>
  <c r="T229" i="7" s="1"/>
  <c r="S125" i="7"/>
  <c r="AV75" i="8"/>
  <c r="CG75" i="8"/>
  <c r="S97" i="7"/>
  <c r="T201" i="7" a="1"/>
  <c r="T201" i="7" s="1"/>
  <c r="M213" i="8"/>
  <c r="P64" i="10" s="1"/>
  <c r="M72" i="10"/>
  <c r="T215" i="7" a="1"/>
  <c r="T215" i="7" s="1"/>
  <c r="S111" i="7"/>
  <c r="T262" i="7" a="1"/>
  <c r="T262" i="7" s="1"/>
  <c r="S158" i="7"/>
  <c r="DX75" i="8"/>
  <c r="N192" i="8"/>
  <c r="Q39" i="10" s="1"/>
  <c r="BY75" i="8"/>
  <c r="H213" i="8"/>
  <c r="K64" i="10" s="1"/>
  <c r="CK75" i="8"/>
  <c r="D304" i="8"/>
  <c r="D270" i="8"/>
  <c r="P198" i="8"/>
  <c r="D201" i="8"/>
  <c r="G47" i="10"/>
  <c r="N72" i="10"/>
  <c r="BJ75" i="8"/>
  <c r="S204" i="8"/>
  <c r="J192" i="8"/>
  <c r="M39" i="10" s="1"/>
  <c r="CI75" i="8"/>
  <c r="S279" i="7" a="1"/>
  <c r="S279" i="7" s="1"/>
  <c r="R175" i="7"/>
  <c r="AH75" i="8"/>
  <c r="F67" i="8"/>
  <c r="F367" i="8" s="1"/>
  <c r="F26" i="28" s="1"/>
  <c r="G78" i="7" a="1"/>
  <c r="G78" i="7" s="1"/>
  <c r="F77" i="18"/>
  <c r="AM78" i="7" a="1"/>
  <c r="AM78" i="7" s="1"/>
  <c r="AN67" i="8" s="1"/>
  <c r="AL78" i="7" a="1"/>
  <c r="AL78" i="7" s="1"/>
  <c r="AM67" i="8" s="1"/>
  <c r="AD78" i="7" a="1"/>
  <c r="AD78" i="7" s="1"/>
  <c r="AE67" i="8" s="1"/>
  <c r="AE78" i="7" a="1"/>
  <c r="AE78" i="7" s="1"/>
  <c r="AF67" i="8" s="1"/>
  <c r="AF78" i="7" a="1"/>
  <c r="AF78" i="7" s="1"/>
  <c r="AG67" i="8" s="1"/>
  <c r="AJ78" i="7" a="1"/>
  <c r="AJ78" i="7" s="1"/>
  <c r="AK67" i="8" s="1"/>
  <c r="AI78" i="7" a="1"/>
  <c r="AI78" i="7" s="1"/>
  <c r="AJ67" i="8" s="1"/>
  <c r="AK78" i="7" a="1"/>
  <c r="AK78" i="7" s="1"/>
  <c r="AL67" i="8" s="1"/>
  <c r="AG78" i="7" a="1"/>
  <c r="AG78" i="7" s="1"/>
  <c r="AH67" i="8" s="1"/>
  <c r="AH78" i="7" a="1"/>
  <c r="AH78" i="7" s="1"/>
  <c r="AI67" i="8" s="1"/>
  <c r="AN78" i="7" a="1"/>
  <c r="AN78" i="7" s="1"/>
  <c r="AO67" i="8" s="1"/>
  <c r="AO78" i="7" a="1"/>
  <c r="AO78" i="7" s="1"/>
  <c r="AP67" i="8" s="1"/>
  <c r="T209" i="7" a="1"/>
  <c r="T209" i="7" s="1"/>
  <c r="S105" i="7"/>
  <c r="S268" i="7" a="1"/>
  <c r="S268" i="7" s="1"/>
  <c r="R164" i="7"/>
  <c r="I192" i="8"/>
  <c r="L39" i="10" s="1"/>
  <c r="T250" i="7" a="1"/>
  <c r="T250" i="7" s="1"/>
  <c r="S146" i="7"/>
  <c r="L192" i="8"/>
  <c r="O39" i="10" s="1"/>
  <c r="K72" i="10"/>
  <c r="T235" i="7" a="1"/>
  <c r="T235" i="7" s="1"/>
  <c r="S131" i="7"/>
  <c r="D308" i="8"/>
  <c r="D274" i="8"/>
  <c r="D222" i="8"/>
  <c r="P219" i="8"/>
  <c r="G72" i="10"/>
  <c r="I72" i="10"/>
  <c r="T227" i="7" a="1"/>
  <c r="T227" i="7" s="1"/>
  <c r="S123" i="7"/>
  <c r="S238" i="7" a="1"/>
  <c r="S238" i="7" s="1"/>
  <c r="R134" i="7"/>
  <c r="Y75" i="8"/>
  <c r="Y74" i="8" s="1"/>
  <c r="X87" i="7"/>
  <c r="AZ75" i="8"/>
  <c r="F77" i="8"/>
  <c r="G84" i="7" a="1"/>
  <c r="G84" i="7" s="1"/>
  <c r="F83" i="18"/>
  <c r="AF84" i="7" a="1"/>
  <c r="AF84" i="7" s="1"/>
  <c r="AG77" i="8" s="1"/>
  <c r="AE84" i="7" a="1"/>
  <c r="AE84" i="7" s="1"/>
  <c r="AF77" i="8" s="1"/>
  <c r="AI84" i="7" a="1"/>
  <c r="AI84" i="7" s="1"/>
  <c r="AJ77" i="8" s="1"/>
  <c r="AJ84" i="7" a="1"/>
  <c r="AJ84" i="7" s="1"/>
  <c r="AK77" i="8" s="1"/>
  <c r="AM84" i="7" a="1"/>
  <c r="AM84" i="7" s="1"/>
  <c r="AN77" i="8" s="1"/>
  <c r="AL84" i="7" a="1"/>
  <c r="AL84" i="7" s="1"/>
  <c r="AM77" i="8" s="1"/>
  <c r="AG84" i="7" a="1"/>
  <c r="AG84" i="7" s="1"/>
  <c r="AH77" i="8" s="1"/>
  <c r="AO84" i="7" a="1"/>
  <c r="AO84" i="7" s="1"/>
  <c r="AP77" i="8" s="1"/>
  <c r="AH84" i="7" a="1"/>
  <c r="AH84" i="7" s="1"/>
  <c r="AI77" i="8" s="1"/>
  <c r="AN84" i="7" a="1"/>
  <c r="AN84" i="7" s="1"/>
  <c r="AO77" i="8" s="1"/>
  <c r="AK84" i="7" a="1"/>
  <c r="AK84" i="7" s="1"/>
  <c r="AL77" i="8" s="1"/>
  <c r="AD84" i="7" a="1"/>
  <c r="AD84" i="7" s="1"/>
  <c r="AE77" i="8" s="1"/>
  <c r="D9" i="8"/>
  <c r="D7" i="18"/>
  <c r="AD75" i="8"/>
  <c r="AD74" i="8" s="1"/>
  <c r="AC87" i="7"/>
  <c r="S171" i="7"/>
  <c r="T275" i="7" a="1"/>
  <c r="T275" i="7" s="1"/>
  <c r="O6" i="18"/>
  <c r="BS75" i="8"/>
  <c r="U87" i="7"/>
  <c r="T263" i="7" a="1"/>
  <c r="T263" i="7" s="1"/>
  <c r="S159" i="7"/>
  <c r="BK75" i="8"/>
  <c r="BH75" i="8"/>
  <c r="CO75" i="8"/>
  <c r="CM75" i="8"/>
  <c r="K82" i="7"/>
  <c r="DI75" i="8"/>
  <c r="CP75" i="8"/>
  <c r="T274" i="7" a="1"/>
  <c r="T274" i="7" s="1"/>
  <c r="S170" i="7"/>
  <c r="DF75" i="8"/>
  <c r="H6" i="18"/>
  <c r="CH75" i="8"/>
  <c r="DE75" i="8"/>
  <c r="BZ75" i="8"/>
  <c r="BA75" i="8"/>
  <c r="CS75" i="8"/>
  <c r="T283" i="7" a="1"/>
  <c r="T283" i="7" s="1"/>
  <c r="S179" i="7"/>
  <c r="R215" i="8"/>
  <c r="D213" i="8"/>
  <c r="F213" i="8"/>
  <c r="I64" i="10" s="1"/>
  <c r="T242" i="7" a="1"/>
  <c r="T242" i="7" s="1"/>
  <c r="S138" i="7"/>
  <c r="Q72" i="10"/>
  <c r="DU75" i="8"/>
  <c r="DM75" i="8"/>
  <c r="H192" i="8"/>
  <c r="K39" i="10" s="1"/>
  <c r="F9" i="8"/>
  <c r="G7" i="7"/>
  <c r="F7" i="18"/>
  <c r="M192" i="8"/>
  <c r="P39" i="10" s="1"/>
  <c r="T259" i="7" a="1"/>
  <c r="T259" i="7" s="1"/>
  <c r="S155" i="7"/>
  <c r="T239" i="7" a="1"/>
  <c r="T239" i="7" s="1"/>
  <c r="S135" i="7"/>
  <c r="BN75" i="8"/>
  <c r="AL75" i="8"/>
  <c r="T286" i="7" a="1"/>
  <c r="T286" i="7" s="1"/>
  <c r="S182" i="7"/>
  <c r="V74" i="8"/>
  <c r="AU75" i="8"/>
  <c r="T218" i="7" a="1"/>
  <c r="T218" i="7" s="1"/>
  <c r="S114" i="7"/>
  <c r="T298" i="7" a="1"/>
  <c r="T298" i="7" s="1"/>
  <c r="S194" i="7"/>
  <c r="AE75" i="8"/>
  <c r="F82" i="7"/>
  <c r="AP75" i="8"/>
  <c r="G35" i="7" a="1"/>
  <c r="G35" i="7" s="1"/>
  <c r="F34" i="18"/>
  <c r="AL35" i="7" a="1"/>
  <c r="AL35" i="7" s="1"/>
  <c r="AF35" i="7" a="1"/>
  <c r="AF35" i="7" s="1"/>
  <c r="AD35" i="7" a="1"/>
  <c r="AD35" i="7" s="1"/>
  <c r="AN35" i="7" a="1"/>
  <c r="AN35" i="7" s="1"/>
  <c r="AJ35" i="7" a="1"/>
  <c r="AJ35" i="7" s="1"/>
  <c r="AK35" i="7" a="1"/>
  <c r="AK35" i="7" s="1"/>
  <c r="AE35" i="7" a="1"/>
  <c r="AE35" i="7" s="1"/>
  <c r="AG35" i="7" a="1"/>
  <c r="AG35" i="7" s="1"/>
  <c r="AI35" i="7" a="1"/>
  <c r="AI35" i="7" s="1"/>
  <c r="AM35" i="7" a="1"/>
  <c r="AM35" i="7" s="1"/>
  <c r="AO35" i="7" a="1"/>
  <c r="AO35" i="7" s="1"/>
  <c r="AH35" i="7" a="1"/>
  <c r="AH35" i="7" s="1"/>
  <c r="S220" i="7" a="1"/>
  <c r="S220" i="7" s="1"/>
  <c r="R116" i="7"/>
  <c r="E213" i="8"/>
  <c r="H64" i="10" s="1"/>
  <c r="E192" i="8"/>
  <c r="H39" i="10" s="1"/>
  <c r="CQ75" i="8"/>
  <c r="CE75" i="8"/>
  <c r="AA75" i="8"/>
  <c r="AA74" i="8" s="1"/>
  <c r="Z87" i="7"/>
  <c r="T219" i="7" a="1"/>
  <c r="T219" i="7" s="1"/>
  <c r="S115" i="7"/>
  <c r="BR75" i="8"/>
  <c r="O305" i="8"/>
  <c r="O267" i="8" s="1"/>
  <c r="T216" i="7" a="1"/>
  <c r="T216" i="7" s="1"/>
  <c r="S112" i="7"/>
  <c r="AO75" i="8"/>
  <c r="DZ75" i="8"/>
  <c r="G192" i="8"/>
  <c r="J39" i="10" s="1"/>
  <c r="T272" i="7" a="1"/>
  <c r="T272" i="7" s="1"/>
  <c r="S168" i="7"/>
  <c r="CW75" i="8"/>
  <c r="X75" i="8"/>
  <c r="X74" i="8" s="1"/>
  <c r="W87" i="7"/>
  <c r="S214" i="7" a="1"/>
  <c r="S214" i="7" s="1"/>
  <c r="R110" i="7"/>
  <c r="T202" i="7" a="1"/>
  <c r="T202" i="7" s="1"/>
  <c r="S98" i="7"/>
  <c r="DH75" i="8"/>
  <c r="M6" i="18"/>
  <c r="S278" i="7" a="1"/>
  <c r="S278" i="7" s="1"/>
  <c r="R174" i="7"/>
  <c r="T282" i="7" a="1"/>
  <c r="T282" i="7" s="1"/>
  <c r="S178" i="7"/>
  <c r="AY75" i="8"/>
  <c r="AN75" i="8"/>
  <c r="T244" i="7" a="1"/>
  <c r="T244" i="7" s="1"/>
  <c r="S140" i="7"/>
  <c r="BM75" i="8"/>
  <c r="BU75" i="8"/>
  <c r="T252" i="7" a="1"/>
  <c r="T252" i="7" s="1"/>
  <c r="S148" i="7"/>
  <c r="T251" i="7" a="1"/>
  <c r="T251" i="7" s="1"/>
  <c r="S147" i="7"/>
  <c r="Q47" i="10"/>
  <c r="S225" i="8"/>
  <c r="J47" i="10"/>
  <c r="T273" i="7" a="1"/>
  <c r="T273" i="7" s="1"/>
  <c r="S169" i="7"/>
  <c r="P47" i="10"/>
  <c r="CA75" i="8"/>
  <c r="J82" i="7"/>
  <c r="DW75" i="8"/>
  <c r="N82" i="7"/>
  <c r="F18" i="32"/>
  <c r="E7" i="28"/>
  <c r="J213" i="8"/>
  <c r="M64" i="10" s="1"/>
  <c r="I6" i="18"/>
  <c r="BV75" i="8"/>
  <c r="S227" i="8"/>
  <c r="J72" i="10"/>
  <c r="AC75" i="8"/>
  <c r="AC74" i="8" s="1"/>
  <c r="AB87" i="7"/>
  <c r="G63" i="7" a="1"/>
  <c r="G63" i="7" s="1"/>
  <c r="AK63" i="7" a="1"/>
  <c r="AK63" i="7" s="1"/>
  <c r="AE63" i="7" a="1"/>
  <c r="AE63" i="7" s="1"/>
  <c r="F62" i="18"/>
  <c r="AD63" i="7" a="1"/>
  <c r="AD63" i="7" s="1"/>
  <c r="AG63" i="7" a="1"/>
  <c r="AG63" i="7" s="1"/>
  <c r="AH63" i="7" a="1"/>
  <c r="AH63" i="7" s="1"/>
  <c r="AO63" i="7" a="1"/>
  <c r="AO63" i="7" s="1"/>
  <c r="AJ63" i="7" a="1"/>
  <c r="AJ63" i="7" s="1"/>
  <c r="AM63" i="7" a="1"/>
  <c r="AM63" i="7" s="1"/>
  <c r="AI63" i="7" a="1"/>
  <c r="AI63" i="7" s="1"/>
  <c r="AN63" i="7" a="1"/>
  <c r="AN63" i="7" s="1"/>
  <c r="AL63" i="7" a="1"/>
  <c r="AL63" i="7" s="1"/>
  <c r="AF63" i="7" a="1"/>
  <c r="AF63" i="7" s="1"/>
  <c r="T247" i="7" a="1"/>
  <c r="T247" i="7" s="1"/>
  <c r="S143" i="7"/>
  <c r="T222" i="7" a="1"/>
  <c r="T222" i="7" s="1"/>
  <c r="S118" i="7"/>
  <c r="T266" i="7" a="1"/>
  <c r="T266" i="7" s="1"/>
  <c r="S162" i="7"/>
  <c r="T236" i="7" a="1"/>
  <c r="T236" i="7" s="1"/>
  <c r="S132" i="7"/>
  <c r="EH75" i="8"/>
  <c r="DB75" i="8"/>
  <c r="T260" i="7" a="1"/>
  <c r="T260" i="7" s="1"/>
  <c r="S156" i="7"/>
  <c r="BW75" i="8"/>
  <c r="T204" i="7" a="1"/>
  <c r="T204" i="7" s="1"/>
  <c r="S100" i="7"/>
  <c r="BI75" i="8"/>
  <c r="T232" i="7" a="1"/>
  <c r="T232" i="7" s="1"/>
  <c r="S128" i="7"/>
  <c r="T248" i="7" a="1"/>
  <c r="T248" i="7" s="1"/>
  <c r="S144" i="7"/>
  <c r="M66" i="22"/>
  <c r="L66" i="22"/>
  <c r="T280" i="7" a="1"/>
  <c r="T280" i="7" s="1"/>
  <c r="S176" i="7"/>
  <c r="W75" i="8"/>
  <c r="E367" i="8"/>
  <c r="CN75" i="8"/>
  <c r="DD75" i="8"/>
  <c r="EE75" i="8"/>
  <c r="S225" i="7" a="1"/>
  <c r="S225" i="7" s="1"/>
  <c r="R121" i="7"/>
  <c r="T276" i="7" a="1"/>
  <c r="T276" i="7" s="1"/>
  <c r="S172" i="7"/>
  <c r="S221" i="7" a="1"/>
  <c r="S221" i="7" s="1"/>
  <c r="R117" i="7"/>
  <c r="T241" i="7" a="1"/>
  <c r="T241" i="7" s="1"/>
  <c r="S137" i="7"/>
  <c r="EG75" i="8"/>
  <c r="DG75" i="8"/>
  <c r="EF75" i="8"/>
  <c r="CJ75" i="8"/>
  <c r="T212" i="7" a="1"/>
  <c r="T212" i="7" s="1"/>
  <c r="S108" i="7"/>
  <c r="J6" i="18"/>
  <c r="U9" i="8"/>
  <c r="U7" i="7"/>
  <c r="T293" i="7" a="1"/>
  <c r="T293" i="7" s="1"/>
  <c r="S189" i="7"/>
  <c r="G213" i="8"/>
  <c r="J64" i="10" s="1"/>
  <c r="T253" i="7" a="1"/>
  <c r="T253" i="7" s="1"/>
  <c r="S149" i="7"/>
  <c r="CB75" i="8"/>
  <c r="T213" i="7" a="1"/>
  <c r="T213" i="7" s="1"/>
  <c r="S109" i="7"/>
  <c r="EB75" i="8"/>
  <c r="EC75" i="8"/>
  <c r="DK75" i="8"/>
  <c r="M82" i="7"/>
  <c r="CT75" i="8"/>
  <c r="F6" i="18"/>
  <c r="ED75" i="8"/>
  <c r="S269" i="7" a="1"/>
  <c r="S269" i="7" s="1"/>
  <c r="R165" i="7"/>
  <c r="S205" i="7" a="1"/>
  <c r="S205" i="7" s="1"/>
  <c r="R101" i="7"/>
  <c r="T75" i="8"/>
  <c r="T74" i="8" s="1"/>
  <c r="S87" i="7"/>
  <c r="S300" i="7" a="1"/>
  <c r="S300" i="7" s="1"/>
  <c r="R196" i="7"/>
  <c r="CC75" i="8"/>
  <c r="T265" i="7" a="1"/>
  <c r="T265" i="7" s="1"/>
  <c r="S161" i="7"/>
  <c r="BF75" i="8"/>
  <c r="T231" i="7" a="1"/>
  <c r="T231" i="7" s="1"/>
  <c r="S127" i="7"/>
  <c r="CZ75" i="8"/>
  <c r="P4" i="26"/>
  <c r="Q5" i="26"/>
  <c r="DL75" i="8"/>
  <c r="AB75" i="8"/>
  <c r="AB74" i="8" s="1"/>
  <c r="AA87" i="7"/>
  <c r="T211" i="7" a="1"/>
  <c r="T211" i="7" s="1"/>
  <c r="S107" i="7"/>
  <c r="L213" i="8"/>
  <c r="O64" i="10" s="1"/>
  <c r="T256" i="7" a="1"/>
  <c r="T256" i="7" s="1"/>
  <c r="S152" i="7"/>
  <c r="DP75" i="8"/>
  <c r="DR75" i="8"/>
  <c r="T224" i="7" a="1"/>
  <c r="T224" i="7" s="1"/>
  <c r="S120" i="7"/>
  <c r="G34" i="7" a="1"/>
  <c r="G34" i="7" s="1"/>
  <c r="AM34" i="7" a="1"/>
  <c r="AM34" i="7" s="1"/>
  <c r="AN34" i="7" a="1"/>
  <c r="AN34" i="7" s="1"/>
  <c r="AK34" i="7" a="1"/>
  <c r="AK34" i="7" s="1"/>
  <c r="F33" i="18"/>
  <c r="AD34" i="7" a="1"/>
  <c r="AD34" i="7" s="1"/>
  <c r="AL34" i="7" a="1"/>
  <c r="AL34" i="7" s="1"/>
  <c r="AH34" i="7" a="1"/>
  <c r="AH34" i="7" s="1"/>
  <c r="AI34" i="7" a="1"/>
  <c r="AI34" i="7" s="1"/>
  <c r="AO34" i="7" a="1"/>
  <c r="AO34" i="7" s="1"/>
  <c r="AF34" i="7" a="1"/>
  <c r="AF34" i="7" s="1"/>
  <c r="AE34" i="7" a="1"/>
  <c r="AE34" i="7" s="1"/>
  <c r="AG34" i="7" a="1"/>
  <c r="AG34" i="7" s="1"/>
  <c r="AJ34" i="7" a="1"/>
  <c r="AJ34" i="7" s="1"/>
  <c r="K6" i="18"/>
  <c r="S206" i="8"/>
  <c r="S193" i="8" s="1"/>
  <c r="T223" i="7" a="1"/>
  <c r="T223" i="7" s="1"/>
  <c r="S119" i="7"/>
  <c r="T292" i="7" a="1"/>
  <c r="T292" i="7" s="1"/>
  <c r="S188" i="7"/>
  <c r="AQ75" i="8"/>
  <c r="G82" i="7"/>
  <c r="E6" i="28"/>
  <c r="T208" i="7" a="1"/>
  <c r="T208" i="7" s="1"/>
  <c r="S104" i="7"/>
  <c r="T228" i="7" a="1"/>
  <c r="T228" i="7" s="1"/>
  <c r="S124" i="7"/>
  <c r="T287" i="7" a="1"/>
  <c r="T287" i="7" s="1"/>
  <c r="S183" i="7"/>
  <c r="BL75" i="8"/>
  <c r="DS75" i="8"/>
  <c r="T297" i="7" a="1"/>
  <c r="T297" i="7" s="1"/>
  <c r="S193" i="7"/>
  <c r="G6" i="18"/>
  <c r="T206" i="7" a="1"/>
  <c r="T206" i="7" s="1"/>
  <c r="S102" i="7"/>
  <c r="DA75" i="8"/>
  <c r="N213" i="8"/>
  <c r="Q64" i="10" s="1"/>
  <c r="T294" i="7" a="1"/>
  <c r="T294" i="7" s="1"/>
  <c r="S190" i="7"/>
  <c r="S237" i="7" a="1"/>
  <c r="S237" i="7" s="1"/>
  <c r="R133" i="7"/>
  <c r="BP75" i="8"/>
  <c r="BQ75" i="8"/>
  <c r="M56" i="22"/>
  <c r="L56" i="22"/>
  <c r="I56" i="22"/>
  <c r="T233" i="7" a="1"/>
  <c r="T233" i="7" s="1"/>
  <c r="S129" i="7"/>
  <c r="I47" i="10"/>
  <c r="BT75" i="8"/>
  <c r="T284" i="7" a="1"/>
  <c r="T284" i="7" s="1"/>
  <c r="S180" i="7"/>
  <c r="I213" i="8"/>
  <c r="L64" i="10" s="1"/>
  <c r="DC75" i="8"/>
  <c r="T264" i="7" a="1"/>
  <c r="T264" i="7" s="1"/>
  <c r="S160" i="7"/>
  <c r="S299" i="7" a="1"/>
  <c r="S299" i="7" s="1"/>
  <c r="R195" i="7"/>
  <c r="CR75" i="8"/>
  <c r="AJ75" i="8"/>
  <c r="L6" i="18"/>
  <c r="J38" i="1" a="1"/>
  <c r="D77" i="1" a="1"/>
  <c r="J58" i="1" a="1"/>
  <c r="H24" i="1" a="1"/>
  <c r="J50" i="1" a="1"/>
  <c r="J51" i="1" a="1"/>
  <c r="J23" i="1" a="1"/>
  <c r="F11" i="1" a="1"/>
  <c r="D40" i="1" a="1"/>
  <c r="F77" i="1" a="1"/>
  <c r="J54" i="1" a="1"/>
  <c r="D18" i="1" a="1"/>
  <c r="J37" i="1" a="1"/>
  <c r="J24" i="1" a="1"/>
  <c r="J69" i="1" a="1"/>
  <c r="D11" i="1" a="1"/>
  <c r="J27" i="1" a="1"/>
  <c r="F43" i="1" a="1"/>
  <c r="H50" i="1" a="1"/>
  <c r="F60" i="1" a="1"/>
  <c r="D42" i="1" a="1"/>
  <c r="L44" i="1" a="1"/>
  <c r="L40" i="1" a="1"/>
  <c r="J39" i="1" a="1"/>
  <c r="J43" i="1" a="1"/>
  <c r="F37" i="1" a="1"/>
  <c r="F16" i="1" a="1"/>
  <c r="D17" i="1" a="1"/>
  <c r="D55" i="1" a="1"/>
  <c r="H39" i="1" a="1"/>
  <c r="H48" i="1" a="1"/>
  <c r="D43" i="1" a="1"/>
  <c r="L53" i="1" a="1"/>
  <c r="L29" i="1" a="1"/>
  <c r="J28" i="1" a="1"/>
  <c r="J53" i="1" a="1"/>
  <c r="F78" i="1" a="1"/>
  <c r="F26" i="1" a="1"/>
  <c r="F53" i="1" a="1"/>
  <c r="D78" i="1" a="1"/>
  <c r="D36" i="1" a="1"/>
  <c r="H28" i="1" a="1"/>
  <c r="H42" i="1" a="1"/>
  <c r="F54" i="1" a="1"/>
  <c r="L49" i="1" a="1"/>
  <c r="L28" i="1" a="1"/>
  <c r="J15" i="1" a="1"/>
  <c r="J44" i="1" a="1"/>
  <c r="D53" i="1" a="1"/>
  <c r="F59" i="1" a="1"/>
  <c r="F27" i="1" a="1"/>
  <c r="D59" i="1" a="1"/>
  <c r="D25" i="1" a="1"/>
  <c r="H15" i="1" a="1"/>
  <c r="H18" i="1" a="1"/>
  <c r="L54" i="1" a="1"/>
  <c r="L26" i="1" a="1"/>
  <c r="J40" i="1" a="1"/>
  <c r="J77" i="1" a="1"/>
  <c r="F69" i="1" a="1"/>
  <c r="F38" i="1" a="1"/>
  <c r="D60" i="1" a="1"/>
  <c r="D38" i="1" a="1"/>
  <c r="H78" i="1" a="1"/>
  <c r="H11" i="1" a="1"/>
  <c r="L60" i="1" a="1"/>
  <c r="L37" i="1" a="1"/>
  <c r="J29" i="1" a="1"/>
  <c r="J49" i="1" a="1"/>
  <c r="F61" i="1" a="1"/>
  <c r="F18" i="1" a="1"/>
  <c r="D19" i="1" a="1"/>
  <c r="D69" i="1" a="1"/>
  <c r="D27" i="1" a="1"/>
  <c r="H51" i="1" a="1"/>
  <c r="H59" i="1" a="1"/>
  <c r="L72" i="1" a="1"/>
  <c r="L50" i="1" a="1"/>
  <c r="L16" i="1" a="1"/>
  <c r="D16" i="1" a="1"/>
  <c r="J16" i="1" a="1"/>
  <c r="J60" i="1" a="1"/>
  <c r="F49" i="1" a="1"/>
  <c r="F72" i="1" a="1"/>
  <c r="D61" i="1" a="1"/>
  <c r="D52" i="1" a="1"/>
  <c r="H69" i="1" a="1"/>
  <c r="H37" i="1" a="1"/>
  <c r="H43" i="1" a="1"/>
  <c r="L55" i="1" a="1"/>
  <c r="L23" i="1" a="1"/>
  <c r="L27" i="1" a="1"/>
  <c r="H77" i="1" a="1"/>
  <c r="J41" i="1" a="1"/>
  <c r="F44" i="1" a="1"/>
  <c r="F19" i="1" a="1"/>
  <c r="F50" i="1" a="1"/>
  <c r="F52" i="1" a="1"/>
  <c r="D54" i="1" a="1"/>
  <c r="D58" i="1" a="1"/>
  <c r="H61" i="1" a="1"/>
  <c r="H26" i="1" a="1"/>
  <c r="H19" i="1" a="1"/>
  <c r="L52" i="1" a="1"/>
  <c r="L22" i="1" a="1"/>
  <c r="L30" i="1" a="1"/>
  <c r="H22" i="1" a="1"/>
  <c r="J30" i="1" a="1"/>
  <c r="F22" i="1" a="1"/>
  <c r="F39" i="1" a="1"/>
  <c r="J25" i="1" a="1"/>
  <c r="D50" i="1" a="1"/>
  <c r="D37" i="1" a="1"/>
  <c r="H49" i="1" a="1"/>
  <c r="H58" i="1" a="1"/>
  <c r="H10" i="1" a="1"/>
  <c r="L48" i="1" a="1"/>
  <c r="L24" i="1" a="1"/>
  <c r="L61" i="1" a="1"/>
  <c r="D49" i="1" a="1"/>
  <c r="J17" i="1" a="1"/>
  <c r="D10" i="1" a="1"/>
  <c r="F55" i="1" a="1"/>
  <c r="F28" i="1" a="1"/>
  <c r="D22" i="1" a="1"/>
  <c r="D26" i="1" a="1"/>
  <c r="H52" i="1" a="1"/>
  <c r="H38" i="1" a="1"/>
  <c r="L42" i="1" a="1"/>
  <c r="L15" i="1" a="1"/>
  <c r="L38" i="1" a="1"/>
  <c r="J19" i="1" a="1"/>
  <c r="J22" i="1" a="1"/>
  <c r="D48" i="1" a="1"/>
  <c r="F23" i="1" a="1"/>
  <c r="F15" i="1" a="1"/>
  <c r="D44" i="1" a="1"/>
  <c r="D24" i="1" a="1"/>
  <c r="H53" i="1" a="1"/>
  <c r="H27" i="1" a="1"/>
  <c r="L11" i="1" a="1"/>
  <c r="F17" i="1" a="1"/>
  <c r="D54" i="22" a="1"/>
  <c r="D60" i="22" a="1"/>
  <c r="D30" i="22" a="1"/>
  <c r="D24" i="22" a="1"/>
  <c r="D16" i="22" a="1"/>
  <c r="D45" i="22" a="1"/>
  <c r="D11" i="22" a="1"/>
  <c r="D38" i="22" a="1"/>
  <c r="D26" i="22" a="1"/>
  <c r="D41" i="22" a="1"/>
  <c r="D19" i="22" a="1"/>
  <c r="D39" i="22" a="1"/>
  <c r="D48" i="22" a="1"/>
  <c r="D27" i="22" a="1"/>
  <c r="D51" i="22" a="1"/>
  <c r="D42" i="22" a="1"/>
  <c r="D59" i="22" a="1"/>
  <c r="D25" i="22" a="1"/>
  <c r="D23" i="22" a="1"/>
  <c r="D44" i="22" a="1"/>
  <c r="D15" i="22" a="1"/>
  <c r="D29" i="22" a="1"/>
  <c r="D50" i="22" a="1"/>
  <c r="D66" i="22" a="1"/>
  <c r="D18" i="22" a="1"/>
  <c r="D53" i="22" a="1"/>
  <c r="D40" i="22" a="1"/>
  <c r="D58" i="22" a="1"/>
  <c r="D10" i="22" a="1"/>
  <c r="D22" i="22" a="1"/>
  <c r="D43" i="22" a="1"/>
  <c r="D61" i="22" a="1"/>
  <c r="D46" i="22" a="1"/>
  <c r="D28" i="22" a="1"/>
  <c r="D49" i="22" a="1"/>
  <c r="D69" i="22" a="1"/>
  <c r="D17" i="22" a="1"/>
  <c r="D52" i="22" a="1"/>
  <c r="D55" i="22" a="1"/>
  <c r="D39" i="1" a="1"/>
  <c r="L58" i="1" a="1"/>
  <c r="F48" i="1" a="1"/>
  <c r="F25" i="1" a="1"/>
  <c r="L19" i="1" a="1"/>
  <c r="F30" i="1" a="1"/>
  <c r="L36" i="1" a="1"/>
  <c r="J52" i="1" a="1"/>
  <c r="F42" i="1" a="1"/>
  <c r="H44" i="1" a="1"/>
  <c r="J78" i="1" a="1"/>
  <c r="H40" i="1" a="1"/>
  <c r="L17" i="1" a="1"/>
  <c r="J72" i="1" a="1"/>
  <c r="F40" i="1" a="1"/>
  <c r="H72" i="1" a="1"/>
  <c r="J26" i="1" a="1"/>
  <c r="J11" i="1" a="1"/>
  <c r="F36" i="1" a="1"/>
  <c r="L59" i="1" a="1"/>
  <c r="F41" i="1" a="1"/>
  <c r="L69" i="1" a="1"/>
  <c r="J55" i="1" a="1"/>
  <c r="F29" i="1" a="1"/>
  <c r="D28" i="1" a="1"/>
  <c r="H54" i="1" a="1"/>
  <c r="D29" i="1" a="1"/>
  <c r="L41" i="1" a="1"/>
  <c r="H29" i="1" a="1"/>
  <c r="F51" i="1" a="1"/>
  <c r="F24" i="1" a="1"/>
  <c r="H16" i="1" a="1"/>
  <c r="F58" i="1" a="1"/>
  <c r="H17" i="1" a="1"/>
  <c r="H23" i="1" a="1"/>
  <c r="L39" i="1" a="1"/>
  <c r="J61" i="1" a="1"/>
  <c r="D23" i="1" a="1"/>
  <c r="H55" i="1" a="1"/>
  <c r="H30" i="1" a="1"/>
  <c r="H41" i="1" a="1"/>
  <c r="L25" i="1" a="1"/>
  <c r="J48" i="1" a="1"/>
  <c r="J36" i="1" a="1"/>
  <c r="D51" i="1" a="1"/>
  <c r="F10" i="1" a="1"/>
  <c r="H36" i="1" a="1"/>
  <c r="J18" i="1" a="1"/>
  <c r="D15" i="1" a="1"/>
  <c r="L43" i="1" a="1"/>
  <c r="L51" i="1" a="1"/>
  <c r="D30" i="1" a="1"/>
  <c r="J42" i="1" a="1"/>
  <c r="D72" i="1" a="1"/>
  <c r="H25" i="1" a="1"/>
  <c r="H60" i="1" a="1"/>
  <c r="J10" i="1" a="1"/>
  <c r="J59" i="1" a="1"/>
  <c r="L18" i="1" a="1"/>
  <c r="D41" i="1" a="1"/>
  <c r="L10" i="1" a="1"/>
  <c r="S139" i="7" l="1"/>
  <c r="W74" i="8"/>
  <c r="V87" i="7"/>
  <c r="S150" i="7"/>
  <c r="R11" i="7"/>
  <c r="S151" i="7"/>
  <c r="AM87" i="7"/>
  <c r="AN74" i="8"/>
  <c r="AN255" i="8" s="1"/>
  <c r="T210" i="7" a="1"/>
  <c r="T210" i="7" s="1"/>
  <c r="T106" i="7" s="1"/>
  <c r="S13" i="7" a="1"/>
  <c r="S13" i="7" s="1"/>
  <c r="T13" i="7" s="1" a="1"/>
  <c r="T13" i="7" s="1"/>
  <c r="L78" i="1" a="1"/>
  <c r="L78" i="1" s="1"/>
  <c r="M78" i="1" s="1"/>
  <c r="L77" i="1" a="1"/>
  <c r="L77" i="1" s="1"/>
  <c r="M77" i="1" s="1"/>
  <c r="AE74" i="8"/>
  <c r="AE79" i="8" s="1"/>
  <c r="AE317" i="8" s="1"/>
  <c r="R19" i="7"/>
  <c r="AW328" i="8" s="1"/>
  <c r="AE87" i="7"/>
  <c r="AK74" i="8"/>
  <c r="AK79" i="8" s="1"/>
  <c r="AK317" i="8" s="1"/>
  <c r="AF74" i="8"/>
  <c r="AF79" i="8" s="1"/>
  <c r="AF317" i="8" s="1"/>
  <c r="AI87" i="7"/>
  <c r="AJ74" i="8"/>
  <c r="AJ79" i="8" s="1"/>
  <c r="AJ317" i="8" s="1"/>
  <c r="AJ87" i="7"/>
  <c r="AL74" i="8"/>
  <c r="AL79" i="8" s="1"/>
  <c r="AL317" i="8" s="1"/>
  <c r="L10" i="1"/>
  <c r="D41" i="1"/>
  <c r="E41" i="1" s="1"/>
  <c r="L18" i="1"/>
  <c r="M18" i="1" s="1"/>
  <c r="J59" i="1"/>
  <c r="K59" i="1" s="1"/>
  <c r="J10" i="1"/>
  <c r="H60" i="1"/>
  <c r="I60" i="1" s="1"/>
  <c r="H25" i="1"/>
  <c r="I25" i="1" s="1"/>
  <c r="D72" i="1"/>
  <c r="E72" i="1" s="1"/>
  <c r="J42" i="1"/>
  <c r="K42" i="1" s="1"/>
  <c r="D30" i="1"/>
  <c r="E30" i="1" s="1"/>
  <c r="L51" i="1"/>
  <c r="M51" i="1" s="1"/>
  <c r="L43" i="1"/>
  <c r="M43" i="1" s="1"/>
  <c r="D15" i="1"/>
  <c r="J18" i="1"/>
  <c r="K18" i="1" s="1"/>
  <c r="H36" i="1"/>
  <c r="F10" i="1"/>
  <c r="D51" i="1"/>
  <c r="E51" i="1" s="1"/>
  <c r="J36" i="1"/>
  <c r="J48" i="1"/>
  <c r="L25" i="1"/>
  <c r="M25" i="1" s="1"/>
  <c r="H41" i="1"/>
  <c r="I41" i="1" s="1"/>
  <c r="H30" i="1"/>
  <c r="I30" i="1" s="1"/>
  <c r="H55" i="1"/>
  <c r="I55" i="1" s="1"/>
  <c r="D23" i="1"/>
  <c r="E23" i="1" s="1"/>
  <c r="J61" i="1"/>
  <c r="K61" i="1" s="1"/>
  <c r="L39" i="1"/>
  <c r="M39" i="1" s="1"/>
  <c r="H23" i="1"/>
  <c r="I23" i="1" s="1"/>
  <c r="H17" i="1"/>
  <c r="I17" i="1" s="1"/>
  <c r="F58" i="1"/>
  <c r="H16" i="1"/>
  <c r="I16" i="1" s="1"/>
  <c r="F24" i="1"/>
  <c r="G24" i="1" s="1"/>
  <c r="F51" i="1"/>
  <c r="G51" i="1" s="1"/>
  <c r="H29" i="1"/>
  <c r="I29" i="1" s="1"/>
  <c r="L41" i="1"/>
  <c r="M41" i="1" s="1"/>
  <c r="D29" i="1"/>
  <c r="E29" i="1" s="1"/>
  <c r="H54" i="1"/>
  <c r="I54" i="1" s="1"/>
  <c r="D28" i="1"/>
  <c r="E28" i="1" s="1"/>
  <c r="F29" i="1"/>
  <c r="G29" i="1" s="1"/>
  <c r="J55" i="1"/>
  <c r="K55" i="1" s="1"/>
  <c r="L69" i="1"/>
  <c r="M69" i="1" s="1"/>
  <c r="F41" i="1"/>
  <c r="G41" i="1" s="1"/>
  <c r="L59" i="1"/>
  <c r="M59" i="1" s="1"/>
  <c r="F36" i="1"/>
  <c r="J11" i="1"/>
  <c r="K11" i="1" s="1"/>
  <c r="J26" i="1"/>
  <c r="K26" i="1" s="1"/>
  <c r="H72" i="1"/>
  <c r="I72" i="1" s="1"/>
  <c r="F40" i="1"/>
  <c r="G40" i="1" s="1"/>
  <c r="J72" i="1"/>
  <c r="K72" i="1" s="1"/>
  <c r="L17" i="1"/>
  <c r="M17" i="1" s="1"/>
  <c r="H40" i="1"/>
  <c r="I40" i="1" s="1"/>
  <c r="J78" i="1"/>
  <c r="K78" i="1" s="1"/>
  <c r="H44" i="1"/>
  <c r="I44" i="1" s="1"/>
  <c r="F42" i="1"/>
  <c r="G42" i="1" s="1"/>
  <c r="J52" i="1"/>
  <c r="K52" i="1" s="1"/>
  <c r="L36" i="1"/>
  <c r="F30" i="1"/>
  <c r="G30" i="1" s="1"/>
  <c r="L19" i="1"/>
  <c r="M19" i="1" s="1"/>
  <c r="F25" i="1"/>
  <c r="G25" i="1" s="1"/>
  <c r="F48" i="1"/>
  <c r="L58" i="1"/>
  <c r="D39" i="1"/>
  <c r="E39" i="1" s="1"/>
  <c r="D55" i="22"/>
  <c r="D52" i="22"/>
  <c r="D17" i="22"/>
  <c r="D69" i="22"/>
  <c r="D49" i="22"/>
  <c r="D28" i="22"/>
  <c r="D46" i="22"/>
  <c r="D61" i="22"/>
  <c r="D43" i="22"/>
  <c r="D22" i="22"/>
  <c r="D10" i="22"/>
  <c r="D58" i="22"/>
  <c r="D40" i="22"/>
  <c r="D53" i="22"/>
  <c r="D18" i="22"/>
  <c r="D66" i="22"/>
  <c r="D50" i="22"/>
  <c r="D29" i="22"/>
  <c r="D15" i="22"/>
  <c r="D44" i="22"/>
  <c r="D23" i="22"/>
  <c r="D25" i="22"/>
  <c r="D59" i="22"/>
  <c r="D42" i="22"/>
  <c r="D51" i="22"/>
  <c r="D27" i="22"/>
  <c r="D48" i="22"/>
  <c r="D39" i="22"/>
  <c r="D19" i="22"/>
  <c r="D41" i="22"/>
  <c r="D26" i="22"/>
  <c r="D38" i="22"/>
  <c r="D11" i="22"/>
  <c r="D45" i="22"/>
  <c r="D16" i="22"/>
  <c r="D24" i="22"/>
  <c r="D30" i="22"/>
  <c r="D60" i="22"/>
  <c r="D54" i="22"/>
  <c r="F17" i="1"/>
  <c r="G17" i="1" s="1"/>
  <c r="L11" i="1"/>
  <c r="M11" i="1" s="1"/>
  <c r="H27" i="1"/>
  <c r="I27" i="1" s="1"/>
  <c r="H53" i="1"/>
  <c r="I53" i="1" s="1"/>
  <c r="D24" i="1"/>
  <c r="E24" i="1" s="1"/>
  <c r="D44" i="1"/>
  <c r="E44" i="1" s="1"/>
  <c r="F15" i="1"/>
  <c r="F23" i="1"/>
  <c r="G23" i="1" s="1"/>
  <c r="D48" i="1"/>
  <c r="J22" i="1"/>
  <c r="J19" i="1"/>
  <c r="K19" i="1" s="1"/>
  <c r="L38" i="1"/>
  <c r="M38" i="1" s="1"/>
  <c r="L15" i="1"/>
  <c r="L42" i="1"/>
  <c r="M42" i="1" s="1"/>
  <c r="H38" i="1"/>
  <c r="I38" i="1" s="1"/>
  <c r="H52" i="1"/>
  <c r="I52" i="1" s="1"/>
  <c r="D26" i="1"/>
  <c r="E26" i="1" s="1"/>
  <c r="D22" i="1"/>
  <c r="F28" i="1"/>
  <c r="G28" i="1" s="1"/>
  <c r="F55" i="1"/>
  <c r="G55" i="1" s="1"/>
  <c r="D10" i="1"/>
  <c r="J17" i="1"/>
  <c r="K17" i="1" s="1"/>
  <c r="D49" i="1"/>
  <c r="E49" i="1" s="1"/>
  <c r="L61" i="1"/>
  <c r="M61" i="1" s="1"/>
  <c r="L24" i="1"/>
  <c r="M24" i="1" s="1"/>
  <c r="L48" i="1"/>
  <c r="H10" i="1"/>
  <c r="H58" i="1"/>
  <c r="H49" i="1"/>
  <c r="I49" i="1" s="1"/>
  <c r="D37" i="1"/>
  <c r="E37" i="1" s="1"/>
  <c r="D50" i="1"/>
  <c r="E50" i="1" s="1"/>
  <c r="J25" i="1"/>
  <c r="K25" i="1" s="1"/>
  <c r="F39" i="1"/>
  <c r="G39" i="1" s="1"/>
  <c r="F22" i="1"/>
  <c r="J30" i="1"/>
  <c r="K30" i="1" s="1"/>
  <c r="H22" i="1"/>
  <c r="L30" i="1"/>
  <c r="M30" i="1" s="1"/>
  <c r="L22" i="1"/>
  <c r="L52" i="1"/>
  <c r="M52" i="1" s="1"/>
  <c r="H19" i="1"/>
  <c r="I19" i="1" s="1"/>
  <c r="H26" i="1"/>
  <c r="I26" i="1" s="1"/>
  <c r="H61" i="1"/>
  <c r="I61" i="1" s="1"/>
  <c r="D58" i="1"/>
  <c r="D54" i="1"/>
  <c r="E54" i="1" s="1"/>
  <c r="F52" i="1"/>
  <c r="G52" i="1" s="1"/>
  <c r="F50" i="1"/>
  <c r="G50" i="1" s="1"/>
  <c r="F19" i="1"/>
  <c r="G19" i="1" s="1"/>
  <c r="F44" i="1"/>
  <c r="G44" i="1" s="1"/>
  <c r="J41" i="1"/>
  <c r="K41" i="1" s="1"/>
  <c r="H77" i="1"/>
  <c r="I77" i="1" s="1"/>
  <c r="L27" i="1"/>
  <c r="M27" i="1" s="1"/>
  <c r="L23" i="1"/>
  <c r="M23" i="1" s="1"/>
  <c r="L55" i="1"/>
  <c r="M55" i="1" s="1"/>
  <c r="H43" i="1"/>
  <c r="I43" i="1" s="1"/>
  <c r="H37" i="1"/>
  <c r="I37" i="1" s="1"/>
  <c r="H69" i="1"/>
  <c r="I69" i="1" s="1"/>
  <c r="D52" i="1"/>
  <c r="E52" i="1" s="1"/>
  <c r="D61" i="1"/>
  <c r="E61" i="1" s="1"/>
  <c r="F72" i="1"/>
  <c r="G72" i="1" s="1"/>
  <c r="F49" i="1"/>
  <c r="G49" i="1" s="1"/>
  <c r="J60" i="1"/>
  <c r="K60" i="1" s="1"/>
  <c r="J16" i="1"/>
  <c r="K16" i="1" s="1"/>
  <c r="D16" i="1"/>
  <c r="E16" i="1" s="1"/>
  <c r="L16" i="1"/>
  <c r="M16" i="1" s="1"/>
  <c r="L50" i="1"/>
  <c r="M50" i="1" s="1"/>
  <c r="L72" i="1"/>
  <c r="M72" i="1" s="1"/>
  <c r="H59" i="1"/>
  <c r="I59" i="1" s="1"/>
  <c r="H51" i="1"/>
  <c r="I51" i="1" s="1"/>
  <c r="D27" i="1"/>
  <c r="E27" i="1" s="1"/>
  <c r="D69" i="1"/>
  <c r="E69" i="1" s="1"/>
  <c r="D19" i="1"/>
  <c r="F18" i="1"/>
  <c r="G18" i="1" s="1"/>
  <c r="F61" i="1"/>
  <c r="G61" i="1" s="1"/>
  <c r="J49" i="1"/>
  <c r="K49" i="1" s="1"/>
  <c r="J29" i="1"/>
  <c r="K29" i="1" s="1"/>
  <c r="L37" i="1"/>
  <c r="M37" i="1" s="1"/>
  <c r="L60" i="1"/>
  <c r="M60" i="1" s="1"/>
  <c r="H11" i="1"/>
  <c r="I11" i="1" s="1"/>
  <c r="H78" i="1"/>
  <c r="I78" i="1" s="1"/>
  <c r="D38" i="1"/>
  <c r="E38" i="1" s="1"/>
  <c r="D60" i="1"/>
  <c r="E60" i="1" s="1"/>
  <c r="F38" i="1"/>
  <c r="G38" i="1" s="1"/>
  <c r="F69" i="1"/>
  <c r="G69" i="1" s="1"/>
  <c r="J77" i="1"/>
  <c r="K77" i="1" s="1"/>
  <c r="J40" i="1"/>
  <c r="K40" i="1" s="1"/>
  <c r="L26" i="1"/>
  <c r="M26" i="1" s="1"/>
  <c r="L54" i="1"/>
  <c r="M54" i="1" s="1"/>
  <c r="H18" i="1"/>
  <c r="I18" i="1" s="1"/>
  <c r="H15" i="1"/>
  <c r="D25" i="1"/>
  <c r="E25" i="1" s="1"/>
  <c r="D59" i="1"/>
  <c r="E59" i="1" s="1"/>
  <c r="F27" i="1"/>
  <c r="G27" i="1" s="1"/>
  <c r="F59" i="1"/>
  <c r="G59" i="1" s="1"/>
  <c r="D53" i="1"/>
  <c r="E53" i="1" s="1"/>
  <c r="J44" i="1"/>
  <c r="K44" i="1" s="1"/>
  <c r="J15" i="1"/>
  <c r="L28" i="1"/>
  <c r="M28" i="1" s="1"/>
  <c r="L49" i="1"/>
  <c r="M49" i="1" s="1"/>
  <c r="F54" i="1"/>
  <c r="G54" i="1" s="1"/>
  <c r="H42" i="1"/>
  <c r="I42" i="1" s="1"/>
  <c r="H28" i="1"/>
  <c r="I28" i="1" s="1"/>
  <c r="D36" i="1"/>
  <c r="D78" i="1"/>
  <c r="E78" i="1" s="1"/>
  <c r="F53" i="1"/>
  <c r="G53" i="1" s="1"/>
  <c r="F26" i="1"/>
  <c r="G26" i="1" s="1"/>
  <c r="F78" i="1"/>
  <c r="G78" i="1" s="1"/>
  <c r="J53" i="1"/>
  <c r="K53" i="1" s="1"/>
  <c r="J28" i="1"/>
  <c r="K28" i="1" s="1"/>
  <c r="L29" i="1"/>
  <c r="M29" i="1" s="1"/>
  <c r="L53" i="1"/>
  <c r="M53" i="1" s="1"/>
  <c r="D43" i="1"/>
  <c r="E43" i="1" s="1"/>
  <c r="H48" i="1"/>
  <c r="H39" i="1"/>
  <c r="I39" i="1" s="1"/>
  <c r="D55" i="1"/>
  <c r="E55" i="1" s="1"/>
  <c r="D17" i="1"/>
  <c r="E17" i="1" s="1"/>
  <c r="F16" i="1"/>
  <c r="G16" i="1" s="1"/>
  <c r="F37" i="1"/>
  <c r="G37" i="1" s="1"/>
  <c r="J43" i="1"/>
  <c r="K43" i="1" s="1"/>
  <c r="J39" i="1"/>
  <c r="K39" i="1" s="1"/>
  <c r="L40" i="1"/>
  <c r="M40" i="1" s="1"/>
  <c r="L44" i="1"/>
  <c r="M44" i="1" s="1"/>
  <c r="D42" i="1"/>
  <c r="E42" i="1" s="1"/>
  <c r="F60" i="1"/>
  <c r="G60" i="1" s="1"/>
  <c r="H50" i="1"/>
  <c r="I50" i="1" s="1"/>
  <c r="F43" i="1"/>
  <c r="G43" i="1" s="1"/>
  <c r="J27" i="1"/>
  <c r="K27" i="1" s="1"/>
  <c r="D11" i="1"/>
  <c r="E11" i="1" s="1"/>
  <c r="J69" i="1"/>
  <c r="K69" i="1" s="1"/>
  <c r="J24" i="1"/>
  <c r="K24" i="1" s="1"/>
  <c r="J37" i="1"/>
  <c r="K37" i="1" s="1"/>
  <c r="D18" i="1"/>
  <c r="J54" i="1"/>
  <c r="K54" i="1" s="1"/>
  <c r="F77" i="1"/>
  <c r="G77" i="1" s="1"/>
  <c r="D40" i="1"/>
  <c r="E40" i="1" s="1"/>
  <c r="F11" i="1"/>
  <c r="G11" i="1" s="1"/>
  <c r="J23" i="1"/>
  <c r="K23" i="1" s="1"/>
  <c r="J51" i="1"/>
  <c r="K51" i="1" s="1"/>
  <c r="J50" i="1"/>
  <c r="K50" i="1" s="1"/>
  <c r="H24" i="1"/>
  <c r="I24" i="1" s="1"/>
  <c r="J58" i="1"/>
  <c r="D77" i="1"/>
  <c r="E77" i="1" s="1"/>
  <c r="J38" i="1"/>
  <c r="K38" i="1" s="1"/>
  <c r="S194" i="8"/>
  <c r="U294" i="7" a="1"/>
  <c r="U294" i="7" s="1"/>
  <c r="T190" i="7"/>
  <c r="U224" i="7" a="1"/>
  <c r="U224" i="7" s="1"/>
  <c r="T120" i="7"/>
  <c r="T269" i="7" a="1"/>
  <c r="T269" i="7" s="1"/>
  <c r="S165" i="7"/>
  <c r="U204" i="7" a="1"/>
  <c r="U204" i="7" s="1"/>
  <c r="T100" i="7"/>
  <c r="X79" i="8"/>
  <c r="X317" i="8" s="1"/>
  <c r="X255" i="8"/>
  <c r="U216" i="7" a="1"/>
  <c r="U216" i="7" s="1"/>
  <c r="T112" i="7"/>
  <c r="U286" i="7" a="1"/>
  <c r="U286" i="7" s="1"/>
  <c r="T182" i="7"/>
  <c r="G9" i="8"/>
  <c r="H7" i="7"/>
  <c r="G7" i="18"/>
  <c r="K75" i="8"/>
  <c r="K81" i="18"/>
  <c r="E18" i="32"/>
  <c r="D7" i="28"/>
  <c r="AH74" i="8"/>
  <c r="H75" i="8"/>
  <c r="H81" i="18"/>
  <c r="D15" i="19"/>
  <c r="U297" i="7" a="1"/>
  <c r="U297" i="7" s="1"/>
  <c r="T193" i="7"/>
  <c r="U208" i="7" a="1"/>
  <c r="U208" i="7" s="1"/>
  <c r="T104" i="7"/>
  <c r="U223" i="7" a="1"/>
  <c r="U223" i="7" s="1"/>
  <c r="T119" i="7"/>
  <c r="O306" i="8"/>
  <c r="O276" i="8" s="1"/>
  <c r="AK87" i="7"/>
  <c r="F7" i="28"/>
  <c r="G18" i="32"/>
  <c r="U79" i="8"/>
  <c r="U317" i="8" s="1"/>
  <c r="U255" i="8"/>
  <c r="U240" i="7" a="1"/>
  <c r="U240" i="7" s="1"/>
  <c r="T136" i="7"/>
  <c r="T257" i="7" a="1"/>
  <c r="T257" i="7" s="1"/>
  <c r="S153" i="7"/>
  <c r="Z79" i="8"/>
  <c r="Z317" i="8" s="1"/>
  <c r="Z255" i="8"/>
  <c r="M75" i="8"/>
  <c r="M81" i="18"/>
  <c r="U293" i="7" a="1"/>
  <c r="U293" i="7" s="1"/>
  <c r="T189" i="7"/>
  <c r="T221" i="7" a="1"/>
  <c r="T221" i="7" s="1"/>
  <c r="S117" i="7"/>
  <c r="U222" i="7" a="1"/>
  <c r="U222" i="7" s="1"/>
  <c r="T118" i="7"/>
  <c r="U273" i="7" a="1"/>
  <c r="U273" i="7" s="1"/>
  <c r="T169" i="7"/>
  <c r="E218" i="8"/>
  <c r="G75" i="10"/>
  <c r="T268" i="7" a="1"/>
  <c r="T268" i="7" s="1"/>
  <c r="S164" i="7"/>
  <c r="U277" i="7" a="1"/>
  <c r="U277" i="7" s="1"/>
  <c r="T173" i="7"/>
  <c r="E75" i="8"/>
  <c r="E87" i="7"/>
  <c r="E81" i="18"/>
  <c r="I75" i="8"/>
  <c r="I81" i="18"/>
  <c r="G78" i="8"/>
  <c r="H85" i="7" a="1"/>
  <c r="H85" i="7" s="1"/>
  <c r="AP85" i="7" a="1"/>
  <c r="AP85" i="7" s="1"/>
  <c r="AQ78" i="8" s="1"/>
  <c r="G84" i="18"/>
  <c r="AR85" i="7" a="1"/>
  <c r="AR85" i="7" s="1"/>
  <c r="AS78" i="8" s="1"/>
  <c r="AX85" i="7" a="1"/>
  <c r="AX85" i="7" s="1"/>
  <c r="AY78" i="8" s="1"/>
  <c r="AY85" i="7" a="1"/>
  <c r="AY85" i="7" s="1"/>
  <c r="AZ78" i="8" s="1"/>
  <c r="AU85" i="7" a="1"/>
  <c r="AU85" i="7" s="1"/>
  <c r="AV78" i="8" s="1"/>
  <c r="AW85" i="7" a="1"/>
  <c r="AW85" i="7" s="1"/>
  <c r="AX78" i="8" s="1"/>
  <c r="AV85" i="7" a="1"/>
  <c r="AV85" i="7" s="1"/>
  <c r="AW78" i="8" s="1"/>
  <c r="AS85" i="7" a="1"/>
  <c r="AS85" i="7" s="1"/>
  <c r="AT78" i="8" s="1"/>
  <c r="AT85" i="7" a="1"/>
  <c r="AT85" i="7" s="1"/>
  <c r="AU78" i="8" s="1"/>
  <c r="AZ85" i="7" a="1"/>
  <c r="AZ85" i="7" s="1"/>
  <c r="BA78" i="8" s="1"/>
  <c r="AQ85" i="7" a="1"/>
  <c r="AQ85" i="7" s="1"/>
  <c r="AR78" i="8" s="1"/>
  <c r="BA85" i="7" a="1"/>
  <c r="BA85" i="7" s="1"/>
  <c r="BB78" i="8" s="1"/>
  <c r="U248" i="7" a="1"/>
  <c r="U248" i="7" s="1"/>
  <c r="T144" i="7"/>
  <c r="U233" i="7" a="1"/>
  <c r="U233" i="7" s="1"/>
  <c r="T129" i="7"/>
  <c r="U265" i="7" a="1"/>
  <c r="U265" i="7" s="1"/>
  <c r="T161" i="7"/>
  <c r="H63" i="7" a="1"/>
  <c r="H63" i="7" s="1"/>
  <c r="G62" i="18"/>
  <c r="AV63" i="7" a="1"/>
  <c r="AV63" i="7" s="1"/>
  <c r="BA63" i="7" a="1"/>
  <c r="BA63" i="7" s="1"/>
  <c r="AX63" i="7" a="1"/>
  <c r="AX63" i="7" s="1"/>
  <c r="AZ63" i="7" a="1"/>
  <c r="AZ63" i="7" s="1"/>
  <c r="AR63" i="7" a="1"/>
  <c r="AR63" i="7" s="1"/>
  <c r="AW63" i="7" a="1"/>
  <c r="AW63" i="7" s="1"/>
  <c r="AQ63" i="7" a="1"/>
  <c r="AQ63" i="7" s="1"/>
  <c r="AS63" i="7" a="1"/>
  <c r="AS63" i="7" s="1"/>
  <c r="AY63" i="7" a="1"/>
  <c r="AY63" i="7" s="1"/>
  <c r="AT63" i="7" a="1"/>
  <c r="AT63" i="7" s="1"/>
  <c r="AP63" i="7" a="1"/>
  <c r="AP63" i="7" s="1"/>
  <c r="AU63" i="7" a="1"/>
  <c r="AU63" i="7" s="1"/>
  <c r="U254" i="7" a="1"/>
  <c r="U254" i="7" s="1"/>
  <c r="T150" i="7"/>
  <c r="U298" i="7" a="1"/>
  <c r="U298" i="7" s="1"/>
  <c r="T194" i="7"/>
  <c r="Y79" i="8"/>
  <c r="Y317" i="8" s="1"/>
  <c r="Y255" i="8"/>
  <c r="T279" i="7" a="1"/>
  <c r="T279" i="7" s="1"/>
  <c r="S175" i="7"/>
  <c r="U249" i="7" a="1"/>
  <c r="U249" i="7" s="1"/>
  <c r="T145" i="7"/>
  <c r="U207" i="7" a="1"/>
  <c r="U207" i="7" s="1"/>
  <c r="T103" i="7"/>
  <c r="U282" i="7" a="1"/>
  <c r="U282" i="7" s="1"/>
  <c r="T178" i="7"/>
  <c r="T258" i="7" a="1"/>
  <c r="T258" i="7" s="1"/>
  <c r="S154" i="7"/>
  <c r="U246" i="7" a="1"/>
  <c r="U246" i="7" s="1"/>
  <c r="T142" i="7"/>
  <c r="AV34" i="7" a="1"/>
  <c r="AV34" i="7" s="1"/>
  <c r="AU34" i="7" a="1"/>
  <c r="AU34" i="7" s="1"/>
  <c r="H34" i="7" a="1"/>
  <c r="H34" i="7" s="1"/>
  <c r="AP34" i="7" a="1"/>
  <c r="AP34" i="7" s="1"/>
  <c r="G33" i="18"/>
  <c r="AZ34" i="7" a="1"/>
  <c r="AZ34" i="7" s="1"/>
  <c r="AY34" i="7" a="1"/>
  <c r="AY34" i="7" s="1"/>
  <c r="AR34" i="7" a="1"/>
  <c r="AR34" i="7" s="1"/>
  <c r="AX34" i="7" a="1"/>
  <c r="AX34" i="7" s="1"/>
  <c r="AT34" i="7" a="1"/>
  <c r="AT34" i="7" s="1"/>
  <c r="AQ34" i="7" a="1"/>
  <c r="AQ34" i="7" s="1"/>
  <c r="BA34" i="7" a="1"/>
  <c r="BA34" i="7" s="1"/>
  <c r="AW34" i="7" a="1"/>
  <c r="AW34" i="7" s="1"/>
  <c r="AS34" i="7" a="1"/>
  <c r="AS34" i="7" s="1"/>
  <c r="AC255" i="8"/>
  <c r="AC79" i="8"/>
  <c r="AC317" i="8" s="1"/>
  <c r="T238" i="7" a="1"/>
  <c r="T238" i="7" s="1"/>
  <c r="S134" i="7"/>
  <c r="U288" i="7" a="1"/>
  <c r="U288" i="7" s="1"/>
  <c r="T184" i="7"/>
  <c r="T225" i="7" a="1"/>
  <c r="T225" i="7" s="1"/>
  <c r="S121" i="7"/>
  <c r="P192" i="8"/>
  <c r="G39" i="10"/>
  <c r="AG74" i="8"/>
  <c r="T299" i="7" a="1"/>
  <c r="T299" i="7" s="1"/>
  <c r="S195" i="7"/>
  <c r="U284" i="7" a="1"/>
  <c r="U284" i="7" s="1"/>
  <c r="T180" i="7"/>
  <c r="U287" i="7" a="1"/>
  <c r="U287" i="7" s="1"/>
  <c r="T183" i="7"/>
  <c r="U213" i="7" a="1"/>
  <c r="U213" i="7" s="1"/>
  <c r="T109" i="7"/>
  <c r="E26" i="28"/>
  <c r="U236" i="7" a="1"/>
  <c r="U236" i="7" s="1"/>
  <c r="T132" i="7"/>
  <c r="U251" i="7" a="1"/>
  <c r="U251" i="7" s="1"/>
  <c r="T147" i="7"/>
  <c r="H35" i="7" a="1"/>
  <c r="H35" i="7" s="1"/>
  <c r="BA35" i="7" a="1"/>
  <c r="BA35" i="7" s="1"/>
  <c r="AZ35" i="7" a="1"/>
  <c r="AZ35" i="7" s="1"/>
  <c r="G34" i="18"/>
  <c r="AQ35" i="7" a="1"/>
  <c r="AQ35" i="7" s="1"/>
  <c r="AP35" i="7" a="1"/>
  <c r="AP35" i="7" s="1"/>
  <c r="AY35" i="7" a="1"/>
  <c r="AY35" i="7" s="1"/>
  <c r="AR35" i="7" a="1"/>
  <c r="AR35" i="7" s="1"/>
  <c r="AT35" i="7" a="1"/>
  <c r="AT35" i="7" s="1"/>
  <c r="AV35" i="7" a="1"/>
  <c r="AV35" i="7" s="1"/>
  <c r="AW35" i="7" a="1"/>
  <c r="AW35" i="7" s="1"/>
  <c r="AS35" i="7" a="1"/>
  <c r="AS35" i="7" s="1"/>
  <c r="AU35" i="7" a="1"/>
  <c r="AU35" i="7" s="1"/>
  <c r="AX35" i="7" a="1"/>
  <c r="AX35" i="7" s="1"/>
  <c r="U259" i="7" a="1"/>
  <c r="U259" i="7" s="1"/>
  <c r="T155" i="7"/>
  <c r="P213" i="8"/>
  <c r="G64" i="10"/>
  <c r="U227" i="7" a="1"/>
  <c r="U227" i="7" s="1"/>
  <c r="T123" i="7"/>
  <c r="U201" i="7" a="1"/>
  <c r="U201" i="7" s="1"/>
  <c r="T97" i="7"/>
  <c r="U290" i="7" a="1"/>
  <c r="U290" i="7" s="1"/>
  <c r="T186" i="7"/>
  <c r="L75" i="8"/>
  <c r="L81" i="18"/>
  <c r="U242" i="7" a="1"/>
  <c r="U242" i="7" s="1"/>
  <c r="T138" i="7"/>
  <c r="U295" i="7" a="1"/>
  <c r="U295" i="7" s="1"/>
  <c r="T191" i="7"/>
  <c r="T230" i="7" a="1"/>
  <c r="T230" i="7" s="1"/>
  <c r="S126" i="7"/>
  <c r="U243" i="7" a="1"/>
  <c r="U243" i="7" s="1"/>
  <c r="T139" i="7"/>
  <c r="U232" i="7" a="1"/>
  <c r="U232" i="7" s="1"/>
  <c r="T128" i="7"/>
  <c r="AA79" i="8"/>
  <c r="AA317" i="8" s="1"/>
  <c r="AA255" i="8"/>
  <c r="T220" i="7" a="1"/>
  <c r="T220" i="7" s="1"/>
  <c r="S116" i="7"/>
  <c r="AO87" i="7"/>
  <c r="U218" i="7" a="1"/>
  <c r="U218" i="7" s="1"/>
  <c r="T114" i="7"/>
  <c r="S199" i="8"/>
  <c r="U262" i="7" a="1"/>
  <c r="U262" i="7" s="1"/>
  <c r="T158" i="7"/>
  <c r="T300" i="7" a="1"/>
  <c r="T300" i="7" s="1"/>
  <c r="S196" i="7"/>
  <c r="U260" i="7" a="1"/>
  <c r="U260" i="7" s="1"/>
  <c r="T156" i="7"/>
  <c r="J75" i="8"/>
  <c r="J81" i="18"/>
  <c r="AP74" i="8"/>
  <c r="G67" i="8"/>
  <c r="H78" i="7" a="1"/>
  <c r="H78" i="7" s="1"/>
  <c r="G77" i="18"/>
  <c r="AS78" i="7" a="1"/>
  <c r="AS78" i="7" s="1"/>
  <c r="AT67" i="8" s="1"/>
  <c r="AR78" i="7" a="1"/>
  <c r="AR78" i="7" s="1"/>
  <c r="AS67" i="8" s="1"/>
  <c r="AW78" i="7" a="1"/>
  <c r="AW78" i="7" s="1"/>
  <c r="AX67" i="8" s="1"/>
  <c r="AZ78" i="7" a="1"/>
  <c r="AZ78" i="7" s="1"/>
  <c r="BA67" i="8" s="1"/>
  <c r="AQ78" i="7" a="1"/>
  <c r="AQ78" i="7" s="1"/>
  <c r="AR67" i="8" s="1"/>
  <c r="AX78" i="7" a="1"/>
  <c r="AX78" i="7" s="1"/>
  <c r="AY67" i="8" s="1"/>
  <c r="BA78" i="7" a="1"/>
  <c r="BA78" i="7" s="1"/>
  <c r="BB67" i="8" s="1"/>
  <c r="AV78" i="7" a="1"/>
  <c r="AV78" i="7" s="1"/>
  <c r="AW67" i="8" s="1"/>
  <c r="AY78" i="7" a="1"/>
  <c r="AY78" i="7" s="1"/>
  <c r="AZ67" i="8" s="1"/>
  <c r="AU78" i="7" a="1"/>
  <c r="AU78" i="7" s="1"/>
  <c r="AV67" i="8" s="1"/>
  <c r="AT78" i="7" a="1"/>
  <c r="AT78" i="7" s="1"/>
  <c r="AU67" i="8" s="1"/>
  <c r="AP78" i="7" a="1"/>
  <c r="AP78" i="7" s="1"/>
  <c r="AQ67" i="8" s="1"/>
  <c r="D14" i="19"/>
  <c r="U289" i="7" a="1"/>
  <c r="U289" i="7" s="1"/>
  <c r="T185" i="7"/>
  <c r="U271" i="7" a="1"/>
  <c r="U271" i="7" s="1"/>
  <c r="T167" i="7"/>
  <c r="S21" i="8"/>
  <c r="R14" i="7"/>
  <c r="R20" i="7"/>
  <c r="R18" i="7"/>
  <c r="U255" i="7" a="1"/>
  <c r="U255" i="7" s="1"/>
  <c r="T151" i="7"/>
  <c r="S79" i="8"/>
  <c r="S317" i="8" s="1"/>
  <c r="S255" i="8"/>
  <c r="U247" i="7" a="1"/>
  <c r="U247" i="7" s="1"/>
  <c r="T143" i="7"/>
  <c r="U244" i="7" a="1"/>
  <c r="U244" i="7" s="1"/>
  <c r="T140" i="7"/>
  <c r="U239" i="7" a="1"/>
  <c r="U239" i="7" s="1"/>
  <c r="T135" i="7"/>
  <c r="U235" i="7" a="1"/>
  <c r="U235" i="7" s="1"/>
  <c r="T131" i="7"/>
  <c r="T261" i="7" a="1"/>
  <c r="T261" i="7" s="1"/>
  <c r="S157" i="7"/>
  <c r="T270" i="7" a="1"/>
  <c r="T270" i="7" s="1"/>
  <c r="S166" i="7"/>
  <c r="AF87" i="7"/>
  <c r="U219" i="7" a="1"/>
  <c r="U219" i="7" s="1"/>
  <c r="T115" i="7"/>
  <c r="E197" i="8"/>
  <c r="G50" i="10"/>
  <c r="U211" i="7" a="1"/>
  <c r="U211" i="7" s="1"/>
  <c r="T107" i="7"/>
  <c r="U231" i="7" a="1"/>
  <c r="U231" i="7" s="1"/>
  <c r="T127" i="7"/>
  <c r="U212" i="7" a="1"/>
  <c r="U212" i="7" s="1"/>
  <c r="T108" i="7"/>
  <c r="W79" i="8"/>
  <c r="W317" i="8" s="1"/>
  <c r="W255" i="8"/>
  <c r="U252" i="7" a="1"/>
  <c r="U252" i="7" s="1"/>
  <c r="T148" i="7"/>
  <c r="U283" i="7" a="1"/>
  <c r="U283" i="7" s="1"/>
  <c r="T179" i="7"/>
  <c r="U275" i="7" a="1"/>
  <c r="U275" i="7" s="1"/>
  <c r="T171" i="7"/>
  <c r="S205" i="8"/>
  <c r="U215" i="7" a="1"/>
  <c r="U215" i="7" s="1"/>
  <c r="T111" i="7"/>
  <c r="U291" i="7" a="1"/>
  <c r="U291" i="7" s="1"/>
  <c r="T187" i="7"/>
  <c r="U267" i="7" a="1"/>
  <c r="U267" i="7" s="1"/>
  <c r="T163" i="7"/>
  <c r="U226" i="7" a="1"/>
  <c r="U226" i="7" s="1"/>
  <c r="T122" i="7"/>
  <c r="S12" i="7"/>
  <c r="O310" i="8"/>
  <c r="O272" i="8" s="1"/>
  <c r="G75" i="8"/>
  <c r="G87" i="7"/>
  <c r="G86" i="18" s="1"/>
  <c r="G81" i="18"/>
  <c r="U264" i="7" a="1"/>
  <c r="U264" i="7" s="1"/>
  <c r="T160" i="7"/>
  <c r="T79" i="8"/>
  <c r="T317" i="8" s="1"/>
  <c r="T255" i="8"/>
  <c r="U241" i="7" a="1"/>
  <c r="U241" i="7" s="1"/>
  <c r="T137" i="7"/>
  <c r="U266" i="7" a="1"/>
  <c r="U266" i="7" s="1"/>
  <c r="T162" i="7"/>
  <c r="U202" i="7" a="1"/>
  <c r="U202" i="7" s="1"/>
  <c r="T98" i="7"/>
  <c r="V79" i="8"/>
  <c r="V317" i="8" s="1"/>
  <c r="V255" i="8"/>
  <c r="U209" i="7" a="1"/>
  <c r="U209" i="7" s="1"/>
  <c r="T105" i="7"/>
  <c r="U296" i="7" a="1"/>
  <c r="U296" i="7" s="1"/>
  <c r="T192" i="7"/>
  <c r="AL87" i="7"/>
  <c r="AH87" i="7"/>
  <c r="V9" i="8"/>
  <c r="V7" i="7"/>
  <c r="U272" i="7" a="1"/>
  <c r="U272" i="7" s="1"/>
  <c r="T168" i="7"/>
  <c r="U276" i="7" a="1"/>
  <c r="U276" i="7" s="1"/>
  <c r="T172" i="7"/>
  <c r="U203" i="7" a="1"/>
  <c r="U203" i="7" s="1"/>
  <c r="T99" i="7"/>
  <c r="Q6" i="26"/>
  <c r="P5" i="26"/>
  <c r="T278" i="7" a="1"/>
  <c r="T278" i="7" s="1"/>
  <c r="S174" i="7"/>
  <c r="N75" i="8"/>
  <c r="N81" i="18"/>
  <c r="U206" i="7" a="1"/>
  <c r="U206" i="7" s="1"/>
  <c r="T102" i="7"/>
  <c r="U256" i="7" a="1"/>
  <c r="U256" i="7" s="1"/>
  <c r="T152" i="7"/>
  <c r="AB79" i="8"/>
  <c r="AB317" i="8" s="1"/>
  <c r="AB255" i="8"/>
  <c r="U280" i="7" a="1"/>
  <c r="U280" i="7" s="1"/>
  <c r="T176" i="7"/>
  <c r="S214" i="8"/>
  <c r="S220" i="8" s="1"/>
  <c r="AN87" i="7"/>
  <c r="U274" i="7" a="1"/>
  <c r="U274" i="7" s="1"/>
  <c r="T170" i="7"/>
  <c r="U250" i="7" a="1"/>
  <c r="U250" i="7" s="1"/>
  <c r="T146" i="7"/>
  <c r="AM74" i="8"/>
  <c r="AI74" i="8"/>
  <c r="H62" i="7" a="1"/>
  <c r="H62" i="7" s="1"/>
  <c r="G61" i="18"/>
  <c r="BA62" i="7" a="1"/>
  <c r="BA62" i="7" s="1"/>
  <c r="AR62" i="7" a="1"/>
  <c r="AR62" i="7" s="1"/>
  <c r="AZ62" i="7" a="1"/>
  <c r="AZ62" i="7" s="1"/>
  <c r="AY62" i="7" a="1"/>
  <c r="AY62" i="7" s="1"/>
  <c r="AP62" i="7" a="1"/>
  <c r="AP62" i="7" s="1"/>
  <c r="AT62" i="7" a="1"/>
  <c r="AT62" i="7" s="1"/>
  <c r="AX62" i="7" a="1"/>
  <c r="AX62" i="7" s="1"/>
  <c r="AV62" i="7" a="1"/>
  <c r="AV62" i="7" s="1"/>
  <c r="AW62" i="7" a="1"/>
  <c r="AW62" i="7" s="1"/>
  <c r="AQ62" i="7" a="1"/>
  <c r="AQ62" i="7" s="1"/>
  <c r="AU62" i="7" a="1"/>
  <c r="AU62" i="7" s="1"/>
  <c r="AS62" i="7" a="1"/>
  <c r="AS62" i="7" s="1"/>
  <c r="T237" i="7" a="1"/>
  <c r="T237" i="7" s="1"/>
  <c r="S133" i="7"/>
  <c r="U292" i="7" a="1"/>
  <c r="U292" i="7" s="1"/>
  <c r="T188" i="7"/>
  <c r="T205" i="7" a="1"/>
  <c r="T205" i="7" s="1"/>
  <c r="S101" i="7"/>
  <c r="U253" i="7" a="1"/>
  <c r="U253" i="7" s="1"/>
  <c r="T149" i="7"/>
  <c r="T214" i="7" a="1"/>
  <c r="T214" i="7" s="1"/>
  <c r="S110" i="7"/>
  <c r="AO74" i="8"/>
  <c r="F75" i="8"/>
  <c r="F74" i="8" s="1"/>
  <c r="F87" i="7"/>
  <c r="F86" i="18" s="1"/>
  <c r="F81" i="18"/>
  <c r="U263" i="7" a="1"/>
  <c r="U263" i="7" s="1"/>
  <c r="T159" i="7"/>
  <c r="AD255" i="8"/>
  <c r="AD79" i="8"/>
  <c r="AD317" i="8" s="1"/>
  <c r="G77" i="8"/>
  <c r="H84" i="7" a="1"/>
  <c r="H84" i="7" s="1"/>
  <c r="G83" i="18"/>
  <c r="AR84" i="7" a="1"/>
  <c r="AR84" i="7" s="1"/>
  <c r="AY84" i="7" a="1"/>
  <c r="AY84" i="7" s="1"/>
  <c r="AV84" i="7" a="1"/>
  <c r="AV84" i="7" s="1"/>
  <c r="AW84" i="7" a="1"/>
  <c r="AW84" i="7" s="1"/>
  <c r="BA84" i="7" a="1"/>
  <c r="BA84" i="7" s="1"/>
  <c r="AS84" i="7" a="1"/>
  <c r="AS84" i="7" s="1"/>
  <c r="AU84" i="7" a="1"/>
  <c r="AU84" i="7" s="1"/>
  <c r="AP84" i="7" a="1"/>
  <c r="AP84" i="7" s="1"/>
  <c r="AQ84" i="7" a="1"/>
  <c r="AQ84" i="7" s="1"/>
  <c r="AT84" i="7" a="1"/>
  <c r="AT84" i="7" s="1"/>
  <c r="AX84" i="7" a="1"/>
  <c r="AX84" i="7" s="1"/>
  <c r="AZ84" i="7" a="1"/>
  <c r="AZ84" i="7" s="1"/>
  <c r="U234" i="7" a="1"/>
  <c r="U234" i="7" s="1"/>
  <c r="T130" i="7"/>
  <c r="U245" i="7" a="1"/>
  <c r="U245" i="7" s="1"/>
  <c r="T141" i="7"/>
  <c r="T281" i="7" a="1"/>
  <c r="T281" i="7" s="1"/>
  <c r="S177" i="7"/>
  <c r="U228" i="7" a="1"/>
  <c r="U228" i="7" s="1"/>
  <c r="T124" i="7"/>
  <c r="S226" i="8"/>
  <c r="AD87" i="7"/>
  <c r="AG87" i="7"/>
  <c r="U229" i="7" a="1"/>
  <c r="U229" i="7" s="1"/>
  <c r="T125" i="7"/>
  <c r="U285" i="7" a="1"/>
  <c r="U285" i="7" s="1"/>
  <c r="T181" i="7"/>
  <c r="U217" i="7" a="1"/>
  <c r="U217" i="7" s="1"/>
  <c r="T113" i="7"/>
  <c r="BF328" i="8" l="1"/>
  <c r="U210" i="7" a="1"/>
  <c r="U210" i="7" s="1"/>
  <c r="AN79" i="8"/>
  <c r="AN317" i="8" s="1"/>
  <c r="DR328" i="8"/>
  <c r="CX328" i="8"/>
  <c r="DT328" i="8"/>
  <c r="BI328" i="8"/>
  <c r="Z328" i="8"/>
  <c r="BH328" i="8"/>
  <c r="EE328" i="8"/>
  <c r="CL328" i="8"/>
  <c r="DJ328" i="8"/>
  <c r="BW328" i="8"/>
  <c r="BR328" i="8"/>
  <c r="AX328" i="8"/>
  <c r="CR328" i="8"/>
  <c r="EH328" i="8"/>
  <c r="BB328" i="8"/>
  <c r="AM328" i="8"/>
  <c r="CF328" i="8"/>
  <c r="DV328" i="8"/>
  <c r="CT328" i="8"/>
  <c r="DP328" i="8"/>
  <c r="AE328" i="8"/>
  <c r="AE255" i="8"/>
  <c r="AF328" i="8"/>
  <c r="U328" i="8"/>
  <c r="AU328" i="8"/>
  <c r="CP328" i="8"/>
  <c r="DF328" i="8"/>
  <c r="AH328" i="8"/>
  <c r="AO328" i="8"/>
  <c r="BZ328" i="8"/>
  <c r="CU328" i="8"/>
  <c r="BL328" i="8"/>
  <c r="DO328" i="8"/>
  <c r="CJ328" i="8"/>
  <c r="EC328" i="8"/>
  <c r="CG328" i="8"/>
  <c r="CA328" i="8"/>
  <c r="T328" i="8"/>
  <c r="DX328" i="8"/>
  <c r="CQ328" i="8"/>
  <c r="CW328" i="8"/>
  <c r="BV328" i="8"/>
  <c r="Y328" i="8"/>
  <c r="DL328" i="8"/>
  <c r="DW328" i="8"/>
  <c r="AC328" i="8"/>
  <c r="CV328" i="8"/>
  <c r="CY328" i="8"/>
  <c r="BT328" i="8"/>
  <c r="AN328" i="8"/>
  <c r="AL328" i="8"/>
  <c r="V328" i="8"/>
  <c r="CO328" i="8"/>
  <c r="DG328" i="8"/>
  <c r="T327" i="8"/>
  <c r="BC328" i="8"/>
  <c r="CZ328" i="8"/>
  <c r="AV328" i="8"/>
  <c r="EF328" i="8"/>
  <c r="DY328" i="8"/>
  <c r="AK328" i="8"/>
  <c r="BU328" i="8"/>
  <c r="DD328" i="8"/>
  <c r="AR328" i="8"/>
  <c r="BQ328" i="8"/>
  <c r="AA328" i="8"/>
  <c r="BK328" i="8"/>
  <c r="DA328" i="8"/>
  <c r="BE328" i="8"/>
  <c r="CB328" i="8"/>
  <c r="CK328" i="8"/>
  <c r="AQ328" i="8"/>
  <c r="S328" i="8"/>
  <c r="S329" i="8" s="1"/>
  <c r="AZ328" i="8"/>
  <c r="AF255" i="8"/>
  <c r="AI328" i="8"/>
  <c r="DQ328" i="8"/>
  <c r="DM328" i="8"/>
  <c r="DH328" i="8"/>
  <c r="BG328" i="8"/>
  <c r="AK255" i="8"/>
  <c r="DE328" i="8"/>
  <c r="DU328" i="8"/>
  <c r="AS328" i="8"/>
  <c r="AP328" i="8"/>
  <c r="ED328" i="8"/>
  <c r="CM328" i="8"/>
  <c r="AG328" i="8"/>
  <c r="AJ255" i="8"/>
  <c r="BD328" i="8"/>
  <c r="W328" i="8"/>
  <c r="BO328" i="8"/>
  <c r="CD328" i="8"/>
  <c r="BN328" i="8"/>
  <c r="AB328" i="8"/>
  <c r="DC328" i="8"/>
  <c r="BM328" i="8"/>
  <c r="BY328" i="8"/>
  <c r="EB328" i="8"/>
  <c r="EA328" i="8"/>
  <c r="DN328" i="8"/>
  <c r="CH328" i="8"/>
  <c r="AY328" i="8"/>
  <c r="AD328" i="8"/>
  <c r="CC328" i="8"/>
  <c r="CI328" i="8"/>
  <c r="X328" i="8"/>
  <c r="AJ328" i="8"/>
  <c r="BA328" i="8"/>
  <c r="DB328" i="8"/>
  <c r="CN328" i="8"/>
  <c r="AT328" i="8"/>
  <c r="CS328" i="8"/>
  <c r="BX328" i="8"/>
  <c r="EG328" i="8"/>
  <c r="BP328" i="8"/>
  <c r="CE328" i="8"/>
  <c r="DZ328" i="8"/>
  <c r="DK328" i="8"/>
  <c r="BJ328" i="8"/>
  <c r="DI328" i="8"/>
  <c r="G74" i="8"/>
  <c r="G79" i="8" s="1"/>
  <c r="G317" i="8" s="1"/>
  <c r="AL255" i="8"/>
  <c r="BS328" i="8"/>
  <c r="DS328" i="8"/>
  <c r="S19" i="7"/>
  <c r="S221" i="8"/>
  <c r="AU77" i="8"/>
  <c r="AU74" i="8" s="1"/>
  <c r="AT87" i="7"/>
  <c r="H62" i="1"/>
  <c r="I62" i="1" s="1"/>
  <c r="I58" i="1"/>
  <c r="G10" i="1"/>
  <c r="F12" i="1"/>
  <c r="G12" i="1" s="1"/>
  <c r="V232" i="7" a="1"/>
  <c r="V232" i="7" s="1"/>
  <c r="U128" i="7"/>
  <c r="AH79" i="8"/>
  <c r="AH317" i="8" s="1"/>
  <c r="AH255" i="8"/>
  <c r="V263" i="7" a="1"/>
  <c r="V263" i="7" s="1"/>
  <c r="U159" i="7"/>
  <c r="AP79" i="8"/>
  <c r="AP317" i="8" s="1"/>
  <c r="AP255" i="8"/>
  <c r="V297" i="7" a="1"/>
  <c r="V297" i="7" s="1"/>
  <c r="U193" i="7"/>
  <c r="K22" i="1"/>
  <c r="J31" i="1"/>
  <c r="K31" i="1" s="1"/>
  <c r="E55" i="22"/>
  <c r="G55" i="22"/>
  <c r="G38" i="22"/>
  <c r="E38" i="22"/>
  <c r="F62" i="1"/>
  <c r="G62" i="1" s="1"/>
  <c r="G58" i="1"/>
  <c r="V283" i="7" a="1"/>
  <c r="V283" i="7" s="1"/>
  <c r="U179" i="7"/>
  <c r="R15" i="7"/>
  <c r="G18" i="22"/>
  <c r="E18" i="22"/>
  <c r="V244" i="7" a="1"/>
  <c r="V244" i="7" s="1"/>
  <c r="U140" i="7"/>
  <c r="F14" i="1"/>
  <c r="G14" i="1" s="1"/>
  <c r="G15" i="1"/>
  <c r="G36" i="1"/>
  <c r="F45" i="1"/>
  <c r="G45" i="1" s="1"/>
  <c r="E40" i="22"/>
  <c r="G40" i="22"/>
  <c r="V229" i="7" a="1"/>
  <c r="V229" i="7" s="1"/>
  <c r="U125" i="7"/>
  <c r="V252" i="7" a="1"/>
  <c r="V252" i="7" s="1"/>
  <c r="U148" i="7"/>
  <c r="U225" i="7" a="1"/>
  <c r="U225" i="7" s="1"/>
  <c r="T121" i="7"/>
  <c r="V204" i="7" a="1"/>
  <c r="V204" i="7" s="1"/>
  <c r="U100" i="7"/>
  <c r="G10" i="22"/>
  <c r="E10" i="22"/>
  <c r="D12" i="22"/>
  <c r="E12" i="22" s="1"/>
  <c r="V291" i="7" a="1"/>
  <c r="V291" i="7" s="1"/>
  <c r="U187" i="7"/>
  <c r="V260" i="7" a="1"/>
  <c r="V260" i="7" s="1"/>
  <c r="U156" i="7"/>
  <c r="U269" i="7" a="1"/>
  <c r="U269" i="7" s="1"/>
  <c r="T165" i="7"/>
  <c r="D33" i="22"/>
  <c r="E33" i="22" s="1"/>
  <c r="G22" i="22"/>
  <c r="E22" i="22"/>
  <c r="V272" i="7" a="1"/>
  <c r="V272" i="7" s="1"/>
  <c r="U168" i="7"/>
  <c r="V219" i="7" a="1"/>
  <c r="V219" i="7" s="1"/>
  <c r="U115" i="7"/>
  <c r="V271" i="7" a="1"/>
  <c r="V271" i="7" s="1"/>
  <c r="U167" i="7"/>
  <c r="U220" i="7" a="1"/>
  <c r="U220" i="7" s="1"/>
  <c r="T116" i="7"/>
  <c r="V265" i="7" a="1"/>
  <c r="V265" i="7" s="1"/>
  <c r="U161" i="7"/>
  <c r="U257" i="7" a="1"/>
  <c r="U257" i="7" s="1"/>
  <c r="T153" i="7"/>
  <c r="G22" i="1"/>
  <c r="F31" i="1"/>
  <c r="G31" i="1" s="1"/>
  <c r="E22" i="1"/>
  <c r="D31" i="1"/>
  <c r="E31" i="1" s="1"/>
  <c r="G51" i="22"/>
  <c r="E51" i="22"/>
  <c r="G43" i="22"/>
  <c r="E43" i="22"/>
  <c r="V208" i="7" a="1"/>
  <c r="V208" i="7" s="1"/>
  <c r="U104" i="7"/>
  <c r="G15" i="22"/>
  <c r="E15" i="22"/>
  <c r="D14" i="22"/>
  <c r="E14" i="22" s="1"/>
  <c r="U278" i="7" a="1"/>
  <c r="U278" i="7" s="1"/>
  <c r="T174" i="7"/>
  <c r="G45" i="22"/>
  <c r="E45" i="22"/>
  <c r="V217" i="7" a="1"/>
  <c r="V217" i="7" s="1"/>
  <c r="U113" i="7"/>
  <c r="U299" i="7" a="1"/>
  <c r="U299" i="7" s="1"/>
  <c r="T195" i="7"/>
  <c r="U176" i="7"/>
  <c r="V280" i="7" a="1"/>
  <c r="V280" i="7" s="1"/>
  <c r="V239" i="7" a="1"/>
  <c r="V239" i="7" s="1"/>
  <c r="U135" i="7"/>
  <c r="V290" i="7" a="1"/>
  <c r="V290" i="7" s="1"/>
  <c r="U186" i="7"/>
  <c r="AG79" i="8"/>
  <c r="AG317" i="8" s="1"/>
  <c r="AG255" i="8"/>
  <c r="I62" i="7" a="1"/>
  <c r="I62" i="7" s="1"/>
  <c r="H61" i="18"/>
  <c r="BB62" i="7" a="1"/>
  <c r="BB62" i="7" s="1"/>
  <c r="BH62" i="7" a="1"/>
  <c r="BH62" i="7" s="1"/>
  <c r="BC62" i="7" a="1"/>
  <c r="BC62" i="7" s="1"/>
  <c r="BE62" i="7" a="1"/>
  <c r="BE62" i="7" s="1"/>
  <c r="BG62" i="7" a="1"/>
  <c r="BG62" i="7" s="1"/>
  <c r="BD62" i="7" a="1"/>
  <c r="BD62" i="7" s="1"/>
  <c r="BL62" i="7" a="1"/>
  <c r="BL62" i="7" s="1"/>
  <c r="BK62" i="7" a="1"/>
  <c r="BK62" i="7" s="1"/>
  <c r="BM62" i="7" a="1"/>
  <c r="BM62" i="7" s="1"/>
  <c r="BI62" i="7" a="1"/>
  <c r="BI62" i="7" s="1"/>
  <c r="BF62" i="7" a="1"/>
  <c r="BF62" i="7" s="1"/>
  <c r="BJ62" i="7" a="1"/>
  <c r="BJ62" i="7" s="1"/>
  <c r="BB77" i="8"/>
  <c r="BB74" i="8" s="1"/>
  <c r="BA87" i="7"/>
  <c r="AM79" i="8"/>
  <c r="AM317" i="8" s="1"/>
  <c r="AM255" i="8"/>
  <c r="I63" i="7" a="1"/>
  <c r="I63" i="7" s="1"/>
  <c r="H62" i="18"/>
  <c r="BK63" i="7" a="1"/>
  <c r="BK63" i="7" s="1"/>
  <c r="BJ63" i="7" a="1"/>
  <c r="BJ63" i="7" s="1"/>
  <c r="BB63" i="7" a="1"/>
  <c r="BB63" i="7" s="1"/>
  <c r="BM63" i="7" a="1"/>
  <c r="BM63" i="7" s="1"/>
  <c r="BL63" i="7" a="1"/>
  <c r="BL63" i="7" s="1"/>
  <c r="BE63" i="7" a="1"/>
  <c r="BE63" i="7" s="1"/>
  <c r="BG63" i="7" a="1"/>
  <c r="BG63" i="7" s="1"/>
  <c r="BC63" i="7" a="1"/>
  <c r="BC63" i="7" s="1"/>
  <c r="BH63" i="7" a="1"/>
  <c r="BH63" i="7" s="1"/>
  <c r="BD63" i="7" a="1"/>
  <c r="BD63" i="7" s="1"/>
  <c r="BF63" i="7" a="1"/>
  <c r="BF63" i="7" s="1"/>
  <c r="BI63" i="7" a="1"/>
  <c r="BI63" i="7" s="1"/>
  <c r="AW77" i="8"/>
  <c r="AW74" i="8" s="1"/>
  <c r="AV87" i="7"/>
  <c r="G39" i="22"/>
  <c r="E39" i="22"/>
  <c r="U214" i="7" a="1"/>
  <c r="U214" i="7" s="1"/>
  <c r="T110" i="7"/>
  <c r="H9" i="8"/>
  <c r="I7" i="7"/>
  <c r="H7" i="18"/>
  <c r="V256" i="7" a="1"/>
  <c r="V256" i="7" s="1"/>
  <c r="U152" i="7"/>
  <c r="V249" i="7" a="1"/>
  <c r="V249" i="7" s="1"/>
  <c r="U145" i="7"/>
  <c r="L45" i="1"/>
  <c r="M45" i="1" s="1"/>
  <c r="M36" i="1"/>
  <c r="H77" i="8"/>
  <c r="I84" i="7" a="1"/>
  <c r="I84" i="7" s="1"/>
  <c r="H83" i="18"/>
  <c r="BJ84" i="7" a="1"/>
  <c r="BJ84" i="7" s="1"/>
  <c r="BF84" i="7" a="1"/>
  <c r="BF84" i="7" s="1"/>
  <c r="BI84" i="7" a="1"/>
  <c r="BI84" i="7" s="1"/>
  <c r="BH84" i="7" a="1"/>
  <c r="BH84" i="7" s="1"/>
  <c r="BM84" i="7" a="1"/>
  <c r="BM84" i="7" s="1"/>
  <c r="BE84" i="7" a="1"/>
  <c r="BE84" i="7" s="1"/>
  <c r="BB84" i="7" a="1"/>
  <c r="BB84" i="7" s="1"/>
  <c r="BG84" i="7" a="1"/>
  <c r="BG84" i="7" s="1"/>
  <c r="BD84" i="7" a="1"/>
  <c r="BD84" i="7" s="1"/>
  <c r="BK84" i="7" a="1"/>
  <c r="BK84" i="7" s="1"/>
  <c r="BC84" i="7" a="1"/>
  <c r="BC84" i="7" s="1"/>
  <c r="BL84" i="7" a="1"/>
  <c r="BL84" i="7" s="1"/>
  <c r="V253" i="7" a="1"/>
  <c r="V253" i="7" s="1"/>
  <c r="U149" i="7"/>
  <c r="V250" i="7" a="1"/>
  <c r="V250" i="7" s="1"/>
  <c r="U146" i="7"/>
  <c r="V206" i="7" a="1"/>
  <c r="V206" i="7" s="1"/>
  <c r="U102" i="7"/>
  <c r="W9" i="8"/>
  <c r="W7" i="7"/>
  <c r="V215" i="7" a="1"/>
  <c r="V215" i="7" s="1"/>
  <c r="U111" i="7"/>
  <c r="V295" i="7" a="1"/>
  <c r="V295" i="7" s="1"/>
  <c r="U191" i="7"/>
  <c r="U109" i="7"/>
  <c r="V213" i="7" a="1"/>
  <c r="V213" i="7" s="1"/>
  <c r="U279" i="7" a="1"/>
  <c r="U279" i="7" s="1"/>
  <c r="T175" i="7"/>
  <c r="U268" i="7" a="1"/>
  <c r="U268" i="7" s="1"/>
  <c r="T164" i="7"/>
  <c r="V293" i="7" a="1"/>
  <c r="V293" i="7" s="1"/>
  <c r="U189" i="7"/>
  <c r="V286" i="7" a="1"/>
  <c r="V286" i="7" s="1"/>
  <c r="U182" i="7"/>
  <c r="V224" i="7" a="1"/>
  <c r="V224" i="7" s="1"/>
  <c r="U120" i="7"/>
  <c r="E42" i="22"/>
  <c r="G42" i="22"/>
  <c r="G61" i="22"/>
  <c r="E61" i="22"/>
  <c r="K10" i="1"/>
  <c r="J12" i="1"/>
  <c r="K12" i="1" s="1"/>
  <c r="J62" i="1"/>
  <c r="K62" i="1" s="1"/>
  <c r="K58" i="1"/>
  <c r="V231" i="7" a="1"/>
  <c r="V231" i="7" s="1"/>
  <c r="U127" i="7"/>
  <c r="E58" i="1"/>
  <c r="D62" i="1"/>
  <c r="E62" i="1" s="1"/>
  <c r="I10" i="1"/>
  <c r="H12" i="1"/>
  <c r="I12" i="1" s="1"/>
  <c r="V266" i="7" a="1"/>
  <c r="V266" i="7" s="1"/>
  <c r="U162" i="7"/>
  <c r="S11" i="7"/>
  <c r="S22" i="8"/>
  <c r="V246" i="7" a="1"/>
  <c r="V246" i="7" s="1"/>
  <c r="U142" i="7"/>
  <c r="G66" i="22"/>
  <c r="E66" i="22"/>
  <c r="V285" i="7" a="1"/>
  <c r="V285" i="7" s="1"/>
  <c r="U181" i="7"/>
  <c r="V241" i="7" a="1"/>
  <c r="V241" i="7" s="1"/>
  <c r="U137" i="7"/>
  <c r="V298" i="7" a="1"/>
  <c r="V298" i="7" s="1"/>
  <c r="U194" i="7"/>
  <c r="E74" i="8"/>
  <c r="P75" i="8"/>
  <c r="E19" i="1"/>
  <c r="G53" i="22"/>
  <c r="E53" i="22"/>
  <c r="V203" i="7" a="1"/>
  <c r="V203" i="7" s="1"/>
  <c r="U99" i="7"/>
  <c r="U230" i="7" a="1"/>
  <c r="U230" i="7" s="1"/>
  <c r="T126" i="7"/>
  <c r="V277" i="7" a="1"/>
  <c r="V277" i="7" s="1"/>
  <c r="U173" i="7"/>
  <c r="G27" i="22"/>
  <c r="E27" i="22"/>
  <c r="V245" i="7" a="1"/>
  <c r="V245" i="7" s="1"/>
  <c r="U141" i="7"/>
  <c r="V264" i="7" a="1"/>
  <c r="V264" i="7" s="1"/>
  <c r="U160" i="7"/>
  <c r="V289" i="7" a="1"/>
  <c r="V289" i="7" s="1"/>
  <c r="U185" i="7"/>
  <c r="U300" i="7" a="1"/>
  <c r="U300" i="7" s="1"/>
  <c r="T196" i="7"/>
  <c r="BB35" i="7" a="1"/>
  <c r="BB35" i="7" s="1"/>
  <c r="I35" i="7" a="1"/>
  <c r="I35" i="7" s="1"/>
  <c r="H34" i="18"/>
  <c r="BJ35" i="7" a="1"/>
  <c r="BJ35" i="7" s="1"/>
  <c r="BH35" i="7" a="1"/>
  <c r="BH35" i="7" s="1"/>
  <c r="BD35" i="7" a="1"/>
  <c r="BD35" i="7" s="1"/>
  <c r="BF35" i="7" a="1"/>
  <c r="BF35" i="7" s="1"/>
  <c r="BI35" i="7" a="1"/>
  <c r="BI35" i="7" s="1"/>
  <c r="BC35" i="7" a="1"/>
  <c r="BC35" i="7" s="1"/>
  <c r="BL35" i="7" a="1"/>
  <c r="BL35" i="7" s="1"/>
  <c r="BM35" i="7" a="1"/>
  <c r="BM35" i="7" s="1"/>
  <c r="BG35" i="7" a="1"/>
  <c r="BG35" i="7" s="1"/>
  <c r="BK35" i="7" a="1"/>
  <c r="BK35" i="7" s="1"/>
  <c r="BE35" i="7" a="1"/>
  <c r="BE35" i="7" s="1"/>
  <c r="U238" i="7" a="1"/>
  <c r="U238" i="7" s="1"/>
  <c r="T134" i="7"/>
  <c r="U258" i="7" a="1"/>
  <c r="U258" i="7" s="1"/>
  <c r="T154" i="7"/>
  <c r="V233" i="7" a="1"/>
  <c r="V233" i="7" s="1"/>
  <c r="U129" i="7"/>
  <c r="V240" i="7" a="1"/>
  <c r="V240" i="7" s="1"/>
  <c r="U136" i="7"/>
  <c r="H87" i="7"/>
  <c r="H86" i="18" s="1"/>
  <c r="H47" i="1"/>
  <c r="I48" i="1"/>
  <c r="J14" i="1"/>
  <c r="K14" i="1" s="1"/>
  <c r="K15" i="1"/>
  <c r="E54" i="22"/>
  <c r="G54" i="22"/>
  <c r="E59" i="22"/>
  <c r="G59" i="22"/>
  <c r="G46" i="22"/>
  <c r="E46" i="22"/>
  <c r="V284" i="7" a="1"/>
  <c r="V284" i="7" s="1"/>
  <c r="U180" i="7"/>
  <c r="AR77" i="8"/>
  <c r="AR74" i="8" s="1"/>
  <c r="AQ87" i="7"/>
  <c r="V275" i="7" a="1"/>
  <c r="V275" i="7" s="1"/>
  <c r="U171" i="7"/>
  <c r="V216" i="7" a="1"/>
  <c r="V216" i="7" s="1"/>
  <c r="U112" i="7"/>
  <c r="H45" i="1"/>
  <c r="I45" i="1" s="1"/>
  <c r="I36" i="1"/>
  <c r="AQ77" i="8"/>
  <c r="AQ74" i="8" s="1"/>
  <c r="AP87" i="7"/>
  <c r="G11" i="22"/>
  <c r="E11" i="22"/>
  <c r="Q7" i="26"/>
  <c r="P6" i="26"/>
  <c r="AI79" i="8"/>
  <c r="AI317" i="8" s="1"/>
  <c r="AI255" i="8"/>
  <c r="V273" i="7" a="1"/>
  <c r="V273" i="7" s="1"/>
  <c r="U169" i="7"/>
  <c r="G41" i="22"/>
  <c r="E41" i="22"/>
  <c r="AO79" i="8"/>
  <c r="AO317" i="8" s="1"/>
  <c r="AO255" i="8"/>
  <c r="L31" i="1"/>
  <c r="M31" i="1" s="1"/>
  <c r="M22" i="1"/>
  <c r="V218" i="7" a="1"/>
  <c r="V218" i="7" s="1"/>
  <c r="U114" i="7"/>
  <c r="V222" i="7" a="1"/>
  <c r="V222" i="7" s="1"/>
  <c r="U118" i="7"/>
  <c r="AZ77" i="8"/>
  <c r="AZ74" i="8" s="1"/>
  <c r="AY87" i="7"/>
  <c r="H46" i="10"/>
  <c r="H31" i="1"/>
  <c r="I31" i="1" s="1"/>
  <c r="I22" i="1"/>
  <c r="AS77" i="8"/>
  <c r="AS74" i="8" s="1"/>
  <c r="AR87" i="7"/>
  <c r="V227" i="7" a="1"/>
  <c r="V227" i="7" s="1"/>
  <c r="U123" i="7"/>
  <c r="U221" i="7" a="1"/>
  <c r="U221" i="7" s="1"/>
  <c r="T117" i="7"/>
  <c r="V202" i="7" a="1"/>
  <c r="V202" i="7" s="1"/>
  <c r="U98" i="7"/>
  <c r="V210" i="7" a="1"/>
  <c r="V210" i="7" s="1"/>
  <c r="U106" i="7"/>
  <c r="U270" i="7" a="1"/>
  <c r="U270" i="7" s="1"/>
  <c r="T166" i="7"/>
  <c r="V255" i="7" a="1"/>
  <c r="V255" i="7" s="1"/>
  <c r="U151" i="7"/>
  <c r="V242" i="7" a="1"/>
  <c r="V242" i="7" s="1"/>
  <c r="U138" i="7"/>
  <c r="I34" i="7" a="1"/>
  <c r="I34" i="7" s="1"/>
  <c r="BH34" i="7" a="1"/>
  <c r="BH34" i="7" s="1"/>
  <c r="BG34" i="7" a="1"/>
  <c r="BG34" i="7" s="1"/>
  <c r="H33" i="18"/>
  <c r="BD34" i="7" a="1"/>
  <c r="BD34" i="7" s="1"/>
  <c r="BI34" i="7" a="1"/>
  <c r="BI34" i="7" s="1"/>
  <c r="BB34" i="7" a="1"/>
  <c r="BB34" i="7" s="1"/>
  <c r="BJ34" i="7" a="1"/>
  <c r="BJ34" i="7" s="1"/>
  <c r="BK34" i="7" a="1"/>
  <c r="BK34" i="7" s="1"/>
  <c r="BF34" i="7" a="1"/>
  <c r="BF34" i="7" s="1"/>
  <c r="BE34" i="7" a="1"/>
  <c r="BE34" i="7" s="1"/>
  <c r="BM34" i="7" a="1"/>
  <c r="BM34" i="7" s="1"/>
  <c r="BL34" i="7" a="1"/>
  <c r="BL34" i="7" s="1"/>
  <c r="BC34" i="7" a="1"/>
  <c r="BC34" i="7" s="1"/>
  <c r="H71" i="10"/>
  <c r="V294" i="7" a="1"/>
  <c r="V294" i="7" s="1"/>
  <c r="U190" i="7"/>
  <c r="G60" i="22"/>
  <c r="E60" i="22"/>
  <c r="G25" i="22"/>
  <c r="E25" i="22"/>
  <c r="E28" i="22"/>
  <c r="G28" i="22"/>
  <c r="J47" i="1"/>
  <c r="K48" i="1"/>
  <c r="G16" i="22"/>
  <c r="E16" i="22"/>
  <c r="V235" i="7" a="1"/>
  <c r="V235" i="7" s="1"/>
  <c r="U131" i="7"/>
  <c r="G52" i="22"/>
  <c r="E52" i="22"/>
  <c r="U237" i="7" a="1"/>
  <c r="U237" i="7" s="1"/>
  <c r="T133" i="7"/>
  <c r="V262" i="7" a="1"/>
  <c r="V262" i="7" s="1"/>
  <c r="U158" i="7"/>
  <c r="V207" i="7" a="1"/>
  <c r="V207" i="7" s="1"/>
  <c r="U103" i="7"/>
  <c r="M48" i="1"/>
  <c r="L47" i="1"/>
  <c r="G50" i="22"/>
  <c r="E50" i="22"/>
  <c r="AV77" i="8"/>
  <c r="AV74" i="8" s="1"/>
  <c r="AU87" i="7"/>
  <c r="V211" i="7" a="1"/>
  <c r="V211" i="7" s="1"/>
  <c r="U107" i="7"/>
  <c r="V243" i="7" a="1"/>
  <c r="V243" i="7" s="1"/>
  <c r="U139" i="7"/>
  <c r="D14" i="1"/>
  <c r="E14" i="1" s="1"/>
  <c r="E15" i="1"/>
  <c r="AT77" i="8"/>
  <c r="AT74" i="8" s="1"/>
  <c r="AS87" i="7"/>
  <c r="S200" i="8"/>
  <c r="S201" i="8" s="1"/>
  <c r="T197" i="8" s="1"/>
  <c r="T204" i="8" s="1" a="1"/>
  <c r="K69" i="22"/>
  <c r="E86" i="18"/>
  <c r="L62" i="1"/>
  <c r="M62" i="1" s="1"/>
  <c r="M58" i="1"/>
  <c r="F79" i="8"/>
  <c r="F317" i="8" s="1"/>
  <c r="F255" i="8"/>
  <c r="U132" i="7"/>
  <c r="V236" i="7" a="1"/>
  <c r="V236" i="7" s="1"/>
  <c r="F47" i="1"/>
  <c r="G48" i="1"/>
  <c r="U105" i="7"/>
  <c r="V209" i="7" a="1"/>
  <c r="V209" i="7" s="1"/>
  <c r="V201" i="7" a="1"/>
  <c r="V201" i="7" s="1"/>
  <c r="U97" i="7"/>
  <c r="E19" i="22"/>
  <c r="G19" i="22"/>
  <c r="V247" i="7" a="1"/>
  <c r="V247" i="7" s="1"/>
  <c r="U143" i="7"/>
  <c r="G58" i="22"/>
  <c r="E58" i="22"/>
  <c r="U281" i="7" a="1"/>
  <c r="U281" i="7" s="1"/>
  <c r="T177" i="7"/>
  <c r="V254" i="7" a="1"/>
  <c r="V254" i="7" s="1"/>
  <c r="U150" i="7"/>
  <c r="V288" i="7" a="1"/>
  <c r="V288" i="7" s="1"/>
  <c r="U184" i="7"/>
  <c r="V234" i="7" a="1"/>
  <c r="V234" i="7" s="1"/>
  <c r="U130" i="7"/>
  <c r="U205" i="7" a="1"/>
  <c r="U205" i="7" s="1"/>
  <c r="T101" i="7"/>
  <c r="U327" i="8"/>
  <c r="U13" i="7" a="1"/>
  <c r="U13" i="7" s="1"/>
  <c r="U108" i="7"/>
  <c r="V212" i="7" a="1"/>
  <c r="V212" i="7" s="1"/>
  <c r="V259" i="7" a="1"/>
  <c r="V259" i="7" s="1"/>
  <c r="U155" i="7"/>
  <c r="V287" i="7" a="1"/>
  <c r="V287" i="7" s="1"/>
  <c r="U183" i="7"/>
  <c r="V282" i="7" a="1"/>
  <c r="V282" i="7" s="1"/>
  <c r="U178" i="7"/>
  <c r="H78" i="8"/>
  <c r="I85" i="7" a="1"/>
  <c r="I85" i="7" s="1"/>
  <c r="BC85" i="7" a="1"/>
  <c r="BC85" i="7" s="1"/>
  <c r="BD78" i="8" s="1"/>
  <c r="BB85" i="7" a="1"/>
  <c r="BB85" i="7" s="1"/>
  <c r="BC78" i="8" s="1"/>
  <c r="H84" i="18"/>
  <c r="BK85" i="7" a="1"/>
  <c r="BK85" i="7" s="1"/>
  <c r="BL78" i="8" s="1"/>
  <c r="BL85" i="7" a="1"/>
  <c r="BL85" i="7" s="1"/>
  <c r="BM78" i="8" s="1"/>
  <c r="BE85" i="7" a="1"/>
  <c r="BE85" i="7" s="1"/>
  <c r="BF78" i="8" s="1"/>
  <c r="BH85" i="7" a="1"/>
  <c r="BH85" i="7" s="1"/>
  <c r="BI78" i="8" s="1"/>
  <c r="BF85" i="7" a="1"/>
  <c r="BF85" i="7" s="1"/>
  <c r="BG78" i="8" s="1"/>
  <c r="BD85" i="7" a="1"/>
  <c r="BD85" i="7" s="1"/>
  <c r="BE78" i="8" s="1"/>
  <c r="BM85" i="7" a="1"/>
  <c r="BM85" i="7" s="1"/>
  <c r="BN78" i="8" s="1"/>
  <c r="BG85" i="7" a="1"/>
  <c r="BG85" i="7" s="1"/>
  <c r="BH78" i="8" s="1"/>
  <c r="BJ85" i="7" a="1"/>
  <c r="BJ85" i="7" s="1"/>
  <c r="BK78" i="8" s="1"/>
  <c r="BI85" i="7" a="1"/>
  <c r="BI85" i="7" s="1"/>
  <c r="BJ78" i="8" s="1"/>
  <c r="V223" i="7" a="1"/>
  <c r="V223" i="7" s="1"/>
  <c r="U119" i="7"/>
  <c r="G30" i="22"/>
  <c r="E30" i="22"/>
  <c r="G23" i="22"/>
  <c r="E23" i="22"/>
  <c r="E49" i="22"/>
  <c r="G49" i="22"/>
  <c r="J45" i="1"/>
  <c r="K45" i="1" s="1"/>
  <c r="K36" i="1"/>
  <c r="V292" i="7" a="1"/>
  <c r="V292" i="7" s="1"/>
  <c r="U188" i="7"/>
  <c r="G367" i="8"/>
  <c r="E17" i="22"/>
  <c r="G17" i="22"/>
  <c r="S215" i="8"/>
  <c r="S26" i="8"/>
  <c r="G29" i="22"/>
  <c r="E29" i="22"/>
  <c r="V228" i="7" a="1"/>
  <c r="V228" i="7" s="1"/>
  <c r="U124" i="7"/>
  <c r="V296" i="7" a="1"/>
  <c r="V296" i="7" s="1"/>
  <c r="U192" i="7"/>
  <c r="V251" i="7" a="1"/>
  <c r="V251" i="7" s="1"/>
  <c r="U147" i="7"/>
  <c r="H14" i="1"/>
  <c r="I14" i="1" s="1"/>
  <c r="I15" i="1"/>
  <c r="E48" i="1"/>
  <c r="D47" i="1"/>
  <c r="T12" i="7"/>
  <c r="T11" i="7" s="1"/>
  <c r="G26" i="22"/>
  <c r="E26" i="22"/>
  <c r="V226" i="7" a="1"/>
  <c r="V226" i="7" s="1"/>
  <c r="U122" i="7"/>
  <c r="AX77" i="8"/>
  <c r="AX74" i="8" s="1"/>
  <c r="AW87" i="7"/>
  <c r="D45" i="1"/>
  <c r="E45" i="1" s="1"/>
  <c r="E36" i="1"/>
  <c r="V267" i="7" a="1"/>
  <c r="V267" i="7" s="1"/>
  <c r="U163" i="7"/>
  <c r="D12" i="1"/>
  <c r="E12" i="1" s="1"/>
  <c r="E10" i="1"/>
  <c r="V276" i="7" a="1"/>
  <c r="V276" i="7" s="1"/>
  <c r="U172" i="7"/>
  <c r="E48" i="22"/>
  <c r="G48" i="22"/>
  <c r="D47" i="22"/>
  <c r="E47" i="22" s="1"/>
  <c r="G7" i="28"/>
  <c r="H18" i="32"/>
  <c r="E18" i="1"/>
  <c r="V274" i="7" a="1"/>
  <c r="V274" i="7" s="1"/>
  <c r="U170" i="7"/>
  <c r="BA77" i="8"/>
  <c r="BA74" i="8" s="1"/>
  <c r="AZ87" i="7"/>
  <c r="AY77" i="8"/>
  <c r="AY74" i="8" s="1"/>
  <c r="AX87" i="7"/>
  <c r="U261" i="7" a="1"/>
  <c r="U261" i="7" s="1"/>
  <c r="T157" i="7"/>
  <c r="R17" i="7"/>
  <c r="S25" i="8" s="1"/>
  <c r="H67" i="8"/>
  <c r="H367" i="8" s="1"/>
  <c r="H26" i="28" s="1"/>
  <c r="BD78" i="7" a="1"/>
  <c r="BD78" i="7" s="1"/>
  <c r="BE67" i="8" s="1"/>
  <c r="H77" i="18"/>
  <c r="BC78" i="7" a="1"/>
  <c r="BC78" i="7" s="1"/>
  <c r="BD67" i="8" s="1"/>
  <c r="I78" i="7" a="1"/>
  <c r="I78" i="7" s="1"/>
  <c r="BJ78" i="7" a="1"/>
  <c r="BJ78" i="7" s="1"/>
  <c r="BK67" i="8" s="1"/>
  <c r="BK78" i="7" a="1"/>
  <c r="BK78" i="7" s="1"/>
  <c r="BL67" i="8" s="1"/>
  <c r="BE78" i="7" a="1"/>
  <c r="BE78" i="7" s="1"/>
  <c r="BF67" i="8" s="1"/>
  <c r="BG78" i="7" a="1"/>
  <c r="BG78" i="7" s="1"/>
  <c r="BH67" i="8" s="1"/>
  <c r="BB78" i="7" a="1"/>
  <c r="BB78" i="7" s="1"/>
  <c r="BC67" i="8" s="1"/>
  <c r="BL78" i="7" a="1"/>
  <c r="BL78" i="7" s="1"/>
  <c r="BM67" i="8" s="1"/>
  <c r="BH78" i="7" a="1"/>
  <c r="BH78" i="7" s="1"/>
  <c r="BI67" i="8" s="1"/>
  <c r="BF78" i="7" a="1"/>
  <c r="BF78" i="7" s="1"/>
  <c r="BG67" i="8" s="1"/>
  <c r="BM78" i="7" a="1"/>
  <c r="BM78" i="7" s="1"/>
  <c r="BN67" i="8" s="1"/>
  <c r="BI78" i="7" a="1"/>
  <c r="BI78" i="7" s="1"/>
  <c r="BJ67" i="8" s="1"/>
  <c r="V248" i="7" a="1"/>
  <c r="V248" i="7" s="1"/>
  <c r="U144" i="7"/>
  <c r="L14" i="1"/>
  <c r="M14" i="1" s="1"/>
  <c r="M15" i="1"/>
  <c r="G24" i="22"/>
  <c r="E24" i="22"/>
  <c r="G44" i="22"/>
  <c r="E44" i="22"/>
  <c r="G69" i="22"/>
  <c r="E69" i="22"/>
  <c r="M10" i="1"/>
  <c r="L12" i="1"/>
  <c r="M12" i="1" s="1"/>
  <c r="T329" i="8" l="1"/>
  <c r="G255" i="8"/>
  <c r="F20" i="1"/>
  <c r="G20" i="1" s="1"/>
  <c r="H74" i="8"/>
  <c r="H79" i="8" s="1"/>
  <c r="H317" i="8" s="1"/>
  <c r="U12" i="7"/>
  <c r="U11" i="7" s="1"/>
  <c r="V21" i="8" s="1"/>
  <c r="D20" i="22"/>
  <c r="E20" i="22" s="1"/>
  <c r="T19" i="7"/>
  <c r="E70" i="4"/>
  <c r="R22" i="7" s="1"/>
  <c r="G47" i="22"/>
  <c r="H47" i="22" s="1"/>
  <c r="H48" i="22"/>
  <c r="E92" i="4" a="1"/>
  <c r="E92" i="4" s="1"/>
  <c r="E54" i="7" s="1"/>
  <c r="D54" i="7"/>
  <c r="V300" i="7" a="1"/>
  <c r="V300" i="7" s="1"/>
  <c r="U196" i="7"/>
  <c r="I77" i="8"/>
  <c r="J84" i="7" a="1"/>
  <c r="J84" i="7" s="1"/>
  <c r="BS84" i="7" a="1"/>
  <c r="BS84" i="7" s="1"/>
  <c r="I83" i="18"/>
  <c r="BQ84" i="7" a="1"/>
  <c r="BQ84" i="7" s="1"/>
  <c r="BR84" i="7" a="1"/>
  <c r="BR84" i="7" s="1"/>
  <c r="BV84" i="7" a="1"/>
  <c r="BV84" i="7" s="1"/>
  <c r="BY84" i="7" a="1"/>
  <c r="BY84" i="7" s="1"/>
  <c r="BO84" i="7" a="1"/>
  <c r="BO84" i="7" s="1"/>
  <c r="BX84" i="7" a="1"/>
  <c r="BX84" i="7" s="1"/>
  <c r="BN84" i="7" a="1"/>
  <c r="BN84" i="7" s="1"/>
  <c r="BU84" i="7" a="1"/>
  <c r="BU84" i="7" s="1"/>
  <c r="BP84" i="7" a="1"/>
  <c r="BP84" i="7" s="1"/>
  <c r="BT84" i="7" a="1"/>
  <c r="BT84" i="7" s="1"/>
  <c r="BW84" i="7" a="1"/>
  <c r="BW84" i="7" s="1"/>
  <c r="I87" i="7"/>
  <c r="I86" i="18" s="1"/>
  <c r="W243" i="7" a="1"/>
  <c r="W243" i="7" s="1"/>
  <c r="V139" i="7"/>
  <c r="E79" i="8"/>
  <c r="E255" i="8"/>
  <c r="V268" i="7" a="1"/>
  <c r="V268" i="7" s="1"/>
  <c r="U164" i="7"/>
  <c r="W276" i="7" a="1"/>
  <c r="W276" i="7" s="1"/>
  <c r="V172" i="7"/>
  <c r="W247" i="7" a="1"/>
  <c r="W247" i="7" s="1"/>
  <c r="V143" i="7"/>
  <c r="H19" i="22"/>
  <c r="D22" i="7"/>
  <c r="D22" i="18" s="1"/>
  <c r="W216" i="7" a="1"/>
  <c r="W216" i="7" s="1"/>
  <c r="V112" i="7"/>
  <c r="W217" i="7" a="1"/>
  <c r="W217" i="7" s="1"/>
  <c r="V113" i="7"/>
  <c r="W244" i="7" a="1"/>
  <c r="W244" i="7" s="1"/>
  <c r="V140" i="7"/>
  <c r="I78" i="8"/>
  <c r="J85" i="7" a="1"/>
  <c r="J85" i="7" s="1"/>
  <c r="I84" i="18"/>
  <c r="BT85" i="7" a="1"/>
  <c r="BT85" i="7" s="1"/>
  <c r="BU78" i="8" s="1"/>
  <c r="BS85" i="7" a="1"/>
  <c r="BS85" i="7" s="1"/>
  <c r="BT78" i="8" s="1"/>
  <c r="BY85" i="7" a="1"/>
  <c r="BY85" i="7" s="1"/>
  <c r="BZ78" i="8" s="1"/>
  <c r="BU85" i="7" a="1"/>
  <c r="BU85" i="7" s="1"/>
  <c r="BV78" i="8" s="1"/>
  <c r="BW85" i="7" a="1"/>
  <c r="BW85" i="7" s="1"/>
  <c r="BX78" i="8" s="1"/>
  <c r="BX85" i="7" a="1"/>
  <c r="BX85" i="7" s="1"/>
  <c r="BY78" i="8" s="1"/>
  <c r="BO85" i="7" a="1"/>
  <c r="BO85" i="7" s="1"/>
  <c r="BP78" i="8" s="1"/>
  <c r="BR85" i="7" a="1"/>
  <c r="BR85" i="7" s="1"/>
  <c r="BS78" i="8" s="1"/>
  <c r="BP85" i="7" a="1"/>
  <c r="BP85" i="7" s="1"/>
  <c r="BQ78" i="8" s="1"/>
  <c r="BQ85" i="7" a="1"/>
  <c r="BQ85" i="7" s="1"/>
  <c r="BR78" i="8" s="1"/>
  <c r="BV85" i="7" a="1"/>
  <c r="BV85" i="7" s="1"/>
  <c r="BW78" i="8" s="1"/>
  <c r="BN85" i="7" a="1"/>
  <c r="BN85" i="7" s="1"/>
  <c r="BO78" i="8" s="1"/>
  <c r="H16" i="22"/>
  <c r="D19" i="7"/>
  <c r="W275" i="7" a="1"/>
  <c r="W275" i="7" s="1"/>
  <c r="V171" i="7"/>
  <c r="W249" i="7" a="1"/>
  <c r="W249" i="7" s="1"/>
  <c r="V145" i="7"/>
  <c r="H22" i="22"/>
  <c r="G33" i="22"/>
  <c r="H33" i="22" s="1"/>
  <c r="K67" i="4" a="1"/>
  <c r="K67" i="4" s="1"/>
  <c r="D26" i="7"/>
  <c r="I67" i="8"/>
  <c r="BV78" i="7" a="1"/>
  <c r="BV78" i="7" s="1"/>
  <c r="BW67" i="8" s="1"/>
  <c r="BU78" i="7" a="1"/>
  <c r="BU78" i="7" s="1"/>
  <c r="BV67" i="8" s="1"/>
  <c r="BT78" i="7" a="1"/>
  <c r="BT78" i="7" s="1"/>
  <c r="BU67" i="8" s="1"/>
  <c r="J78" i="7" a="1"/>
  <c r="J78" i="7" s="1"/>
  <c r="I77" i="18"/>
  <c r="BO78" i="7" a="1"/>
  <c r="BO78" i="7" s="1"/>
  <c r="BP67" i="8" s="1"/>
  <c r="BX78" i="7" a="1"/>
  <c r="BX78" i="7" s="1"/>
  <c r="BY67" i="8" s="1"/>
  <c r="BR78" i="7" a="1"/>
  <c r="BR78" i="7" s="1"/>
  <c r="BS67" i="8" s="1"/>
  <c r="BP78" i="7" a="1"/>
  <c r="BP78" i="7" s="1"/>
  <c r="BQ67" i="8" s="1"/>
  <c r="BN78" i="7" a="1"/>
  <c r="BN78" i="7" s="1"/>
  <c r="BO67" i="8" s="1"/>
  <c r="BQ78" i="7" a="1"/>
  <c r="BQ78" i="7" s="1"/>
  <c r="BR67" i="8" s="1"/>
  <c r="BY78" i="7" a="1"/>
  <c r="BY78" i="7" s="1"/>
  <c r="BZ67" i="8" s="1"/>
  <c r="BW78" i="7" a="1"/>
  <c r="BW78" i="7" s="1"/>
  <c r="BX67" i="8" s="1"/>
  <c r="BS78" i="7" a="1"/>
  <c r="BS78" i="7" s="1"/>
  <c r="BT67" i="8" s="1"/>
  <c r="H50" i="22"/>
  <c r="E94" i="4" a="1"/>
  <c r="E94" i="4" s="1"/>
  <c r="E56" i="7" s="1"/>
  <c r="D56" i="7"/>
  <c r="D55" i="18" s="1"/>
  <c r="K47" i="1"/>
  <c r="J56" i="1"/>
  <c r="K56" i="1" s="1"/>
  <c r="W298" i="7" a="1"/>
  <c r="W298" i="7" s="1"/>
  <c r="V194" i="7"/>
  <c r="W266" i="7" a="1"/>
  <c r="W266" i="7" s="1"/>
  <c r="V162" i="7"/>
  <c r="BH77" i="8"/>
  <c r="BH74" i="8" s="1"/>
  <c r="BG87" i="7"/>
  <c r="BB79" i="8"/>
  <c r="BB317" i="8" s="1"/>
  <c r="BB255" i="8"/>
  <c r="G26" i="28"/>
  <c r="S270" i="8"/>
  <c r="S304" i="8"/>
  <c r="L56" i="1"/>
  <c r="M56" i="1" s="1"/>
  <c r="M47" i="1"/>
  <c r="H28" i="22"/>
  <c r="K73" i="4"/>
  <c r="E32" i="7" s="1"/>
  <c r="D32" i="7"/>
  <c r="D31" i="18" s="1"/>
  <c r="W210" i="7" a="1"/>
  <c r="W210" i="7" s="1"/>
  <c r="V106" i="7"/>
  <c r="W222" i="7" a="1"/>
  <c r="W222" i="7" s="1"/>
  <c r="V118" i="7"/>
  <c r="AR79" i="8"/>
  <c r="AR317" i="8" s="1"/>
  <c r="AR255" i="8"/>
  <c r="W240" i="7" a="1"/>
  <c r="W240" i="7" s="1"/>
  <c r="V136" i="7"/>
  <c r="H61" i="22"/>
  <c r="D69" i="7"/>
  <c r="D68" i="18" s="1"/>
  <c r="E103" i="4" a="1"/>
  <c r="E103" i="4" s="1"/>
  <c r="E69" i="7" s="1"/>
  <c r="W295" i="7" a="1"/>
  <c r="W295" i="7" s="1"/>
  <c r="V191" i="7"/>
  <c r="BC77" i="8"/>
  <c r="BC74" i="8" s="1"/>
  <c r="BB87" i="7"/>
  <c r="W256" i="7" a="1"/>
  <c r="W256" i="7" s="1"/>
  <c r="V152" i="7"/>
  <c r="W252" i="7" a="1"/>
  <c r="W252" i="7" s="1"/>
  <c r="V148" i="7"/>
  <c r="AU79" i="8"/>
  <c r="AU317" i="8" s="1"/>
  <c r="AU255" i="8"/>
  <c r="V261" i="7" a="1"/>
  <c r="V261" i="7" s="1"/>
  <c r="U157" i="7"/>
  <c r="AQ79" i="8"/>
  <c r="AQ317" i="8" s="1"/>
  <c r="AQ255" i="8"/>
  <c r="W271" i="7" a="1"/>
  <c r="W271" i="7" s="1"/>
  <c r="V167" i="7"/>
  <c r="H38" i="19"/>
  <c r="W280" i="7" a="1"/>
  <c r="W280" i="7" s="1"/>
  <c r="V176" i="7"/>
  <c r="W226" i="7" a="1"/>
  <c r="W226" i="7" s="1"/>
  <c r="V122" i="7"/>
  <c r="J63" i="7" a="1"/>
  <c r="J63" i="7" s="1"/>
  <c r="I62" i="18"/>
  <c r="BQ63" i="7" a="1"/>
  <c r="BQ63" i="7" s="1"/>
  <c r="BR63" i="7" a="1"/>
  <c r="BR63" i="7" s="1"/>
  <c r="BP63" i="7" a="1"/>
  <c r="BP63" i="7" s="1"/>
  <c r="BY63" i="7" a="1"/>
  <c r="BY63" i="7" s="1"/>
  <c r="BN63" i="7" a="1"/>
  <c r="BN63" i="7" s="1"/>
  <c r="BW63" i="7" a="1"/>
  <c r="BW63" i="7" s="1"/>
  <c r="BS63" i="7" a="1"/>
  <c r="BS63" i="7" s="1"/>
  <c r="BU63" i="7" a="1"/>
  <c r="BU63" i="7" s="1"/>
  <c r="BT63" i="7" a="1"/>
  <c r="BT63" i="7" s="1"/>
  <c r="BX63" i="7" a="1"/>
  <c r="BX63" i="7" s="1"/>
  <c r="BV63" i="7" a="1"/>
  <c r="BV63" i="7" s="1"/>
  <c r="BO63" i="7" a="1"/>
  <c r="BO63" i="7" s="1"/>
  <c r="H52" i="22"/>
  <c r="E96" i="4" a="1"/>
  <c r="E96" i="4" s="1"/>
  <c r="E58" i="7" s="1"/>
  <c r="D58" i="7"/>
  <c r="D57" i="18" s="1"/>
  <c r="H43" i="22"/>
  <c r="E88" i="4" a="1"/>
  <c r="E88" i="4" s="1"/>
  <c r="E47" i="7" s="1"/>
  <c r="D47" i="7"/>
  <c r="D46" i="18" s="1"/>
  <c r="W242" i="7" a="1"/>
  <c r="W242" i="7" s="1"/>
  <c r="V138" i="7"/>
  <c r="W211" i="7" a="1"/>
  <c r="W211" i="7" s="1"/>
  <c r="V107" i="7"/>
  <c r="W236" i="7" a="1"/>
  <c r="W236" i="7" s="1"/>
  <c r="V132" i="7"/>
  <c r="W231" i="7" a="1"/>
  <c r="W231" i="7" s="1"/>
  <c r="V127" i="7"/>
  <c r="W232" i="7" a="1"/>
  <c r="W232" i="7" s="1"/>
  <c r="V128" i="7"/>
  <c r="H26" i="22"/>
  <c r="K71" i="4"/>
  <c r="E30" i="7" s="1"/>
  <c r="D30" i="7"/>
  <c r="D29" i="18" s="1"/>
  <c r="W253" i="7" a="1"/>
  <c r="W253" i="7" s="1"/>
  <c r="V149" i="7"/>
  <c r="W235" i="7" a="1"/>
  <c r="W235" i="7" s="1"/>
  <c r="V131" i="7"/>
  <c r="H51" i="22"/>
  <c r="D57" i="7"/>
  <c r="D56" i="18" s="1"/>
  <c r="E95" i="4" a="1"/>
  <c r="E95" i="4" s="1"/>
  <c r="E57" i="7" s="1"/>
  <c r="H44" i="22"/>
  <c r="E89" i="4" a="1"/>
  <c r="E89" i="4" s="1"/>
  <c r="E48" i="7" s="1"/>
  <c r="D48" i="7"/>
  <c r="D47" i="18" s="1"/>
  <c r="T21" i="8"/>
  <c r="S14" i="7"/>
  <c r="S20" i="7"/>
  <c r="S18" i="7"/>
  <c r="W204" i="7" a="1"/>
  <c r="W204" i="7" s="1"/>
  <c r="V100" i="7"/>
  <c r="AV79" i="8"/>
  <c r="AV317" i="8" s="1"/>
  <c r="AV255" i="8"/>
  <c r="BL77" i="8"/>
  <c r="BL74" i="8" s="1"/>
  <c r="BK87" i="7"/>
  <c r="W223" i="7" a="1"/>
  <c r="W223" i="7" s="1"/>
  <c r="V119" i="7"/>
  <c r="L69" i="22"/>
  <c r="M69" i="22"/>
  <c r="I69" i="22"/>
  <c r="AZ79" i="8"/>
  <c r="AZ317" i="8" s="1"/>
  <c r="AZ255" i="8"/>
  <c r="V225" i="7" a="1"/>
  <c r="V225" i="7" s="1"/>
  <c r="U121" i="7"/>
  <c r="BA79" i="8"/>
  <c r="BA317" i="8" s="1"/>
  <c r="BA255" i="8"/>
  <c r="BF77" i="8"/>
  <c r="BF74" i="8" s="1"/>
  <c r="BE87" i="7"/>
  <c r="V269" i="7" a="1"/>
  <c r="V269" i="7" s="1"/>
  <c r="U165" i="7"/>
  <c r="S308" i="8"/>
  <c r="S274" i="8"/>
  <c r="W251" i="7" a="1"/>
  <c r="W251" i="7" s="1"/>
  <c r="V147" i="7"/>
  <c r="W215" i="7" a="1"/>
  <c r="W215" i="7" s="1"/>
  <c r="V111" i="7"/>
  <c r="V278" i="7" a="1"/>
  <c r="V278" i="7" s="1"/>
  <c r="U174" i="7"/>
  <c r="W263" i="7" a="1"/>
  <c r="W263" i="7" s="1"/>
  <c r="V159" i="7"/>
  <c r="E71" i="4"/>
  <c r="R21" i="7" s="1"/>
  <c r="W288" i="7" a="1"/>
  <c r="W288" i="7" s="1"/>
  <c r="V184" i="7"/>
  <c r="V105" i="7"/>
  <c r="W209" i="7" a="1"/>
  <c r="W209" i="7" s="1"/>
  <c r="W207" i="7" a="1"/>
  <c r="W207" i="7" s="1"/>
  <c r="V103" i="7"/>
  <c r="H25" i="22"/>
  <c r="D29" i="7"/>
  <c r="D28" i="18" s="1"/>
  <c r="K70" i="4"/>
  <c r="E29" i="7" s="1"/>
  <c r="P7" i="26"/>
  <c r="Q8" i="26"/>
  <c r="W284" i="7" a="1"/>
  <c r="W284" i="7" s="1"/>
  <c r="V180" i="7"/>
  <c r="BX35" i="7" a="1"/>
  <c r="BX35" i="7" s="1"/>
  <c r="BW35" i="7" a="1"/>
  <c r="BW35" i="7" s="1"/>
  <c r="J35" i="7" a="1"/>
  <c r="J35" i="7" s="1"/>
  <c r="I34" i="18"/>
  <c r="BT35" i="7" a="1"/>
  <c r="BT35" i="7" s="1"/>
  <c r="BY35" i="7" a="1"/>
  <c r="BY35" i="7" s="1"/>
  <c r="BQ35" i="7" a="1"/>
  <c r="BQ35" i="7" s="1"/>
  <c r="BS35" i="7" a="1"/>
  <c r="BS35" i="7" s="1"/>
  <c r="BV35" i="7" a="1"/>
  <c r="BV35" i="7" s="1"/>
  <c r="BO35" i="7" a="1"/>
  <c r="BO35" i="7" s="1"/>
  <c r="BN35" i="7" a="1"/>
  <c r="BN35" i="7" s="1"/>
  <c r="BR35" i="7" a="1"/>
  <c r="BR35" i="7" s="1"/>
  <c r="BP35" i="7" a="1"/>
  <c r="BP35" i="7" s="1"/>
  <c r="BU35" i="7" a="1"/>
  <c r="BU35" i="7" s="1"/>
  <c r="W203" i="7" a="1"/>
  <c r="W203" i="7" s="1"/>
  <c r="V99" i="7"/>
  <c r="W285" i="7" a="1"/>
  <c r="W285" i="7" s="1"/>
  <c r="V181" i="7"/>
  <c r="X9" i="8"/>
  <c r="X7" i="7"/>
  <c r="BI77" i="8"/>
  <c r="BI74" i="8" s="1"/>
  <c r="BH87" i="7"/>
  <c r="H7" i="28"/>
  <c r="I18" i="32"/>
  <c r="W265" i="7" a="1"/>
  <c r="W265" i="7" s="1"/>
  <c r="V161" i="7"/>
  <c r="W260" i="7" a="1"/>
  <c r="W260" i="7" s="1"/>
  <c r="V156" i="7"/>
  <c r="H40" i="22"/>
  <c r="D44" i="7"/>
  <c r="D43" i="18" s="1"/>
  <c r="E85" i="4" a="1"/>
  <c r="E85" i="4" s="1"/>
  <c r="E44" i="7" s="1"/>
  <c r="W294" i="7" a="1"/>
  <c r="W294" i="7" s="1"/>
  <c r="V190" i="7"/>
  <c r="H55" i="22"/>
  <c r="E99" i="4" a="1"/>
  <c r="E99" i="4" s="1"/>
  <c r="E61" i="7" s="1"/>
  <c r="D61" i="7"/>
  <c r="D60" i="18" s="1"/>
  <c r="AS79" i="8"/>
  <c r="AS317" i="8" s="1"/>
  <c r="AS255" i="8"/>
  <c r="W246" i="7" a="1"/>
  <c r="W246" i="7" s="1"/>
  <c r="V142" i="7"/>
  <c r="H58" i="22"/>
  <c r="D66" i="7"/>
  <c r="E100" i="4" a="1"/>
  <c r="E100" i="4" s="1"/>
  <c r="E66" i="7" s="1"/>
  <c r="W219" i="7" a="1"/>
  <c r="W219" i="7" s="1"/>
  <c r="V115" i="7"/>
  <c r="AW79" i="8"/>
  <c r="AW317" i="8" s="1"/>
  <c r="AW255" i="8"/>
  <c r="U21" i="8"/>
  <c r="T14" i="7"/>
  <c r="U22" i="8" s="1"/>
  <c r="T18" i="7"/>
  <c r="T17" i="7" s="1"/>
  <c r="U25" i="8" s="1"/>
  <c r="T20" i="7"/>
  <c r="U26" i="8" s="1"/>
  <c r="H41" i="22"/>
  <c r="E86" i="4" a="1"/>
  <c r="E86" i="4" s="1"/>
  <c r="E45" i="7" s="1"/>
  <c r="D45" i="7"/>
  <c r="D44" i="18" s="1"/>
  <c r="W264" i="7" a="1"/>
  <c r="W264" i="7" s="1"/>
  <c r="V160" i="7"/>
  <c r="BD77" i="8"/>
  <c r="BD74" i="8" s="1"/>
  <c r="BC87" i="7"/>
  <c r="W272" i="7" a="1"/>
  <c r="W272" i="7" s="1"/>
  <c r="V168" i="7"/>
  <c r="D20" i="1"/>
  <c r="E20" i="1" s="1"/>
  <c r="I47" i="1"/>
  <c r="H56" i="1"/>
  <c r="I56" i="1" s="1"/>
  <c r="J20" i="1"/>
  <c r="K20" i="1" s="1"/>
  <c r="S23" i="8"/>
  <c r="H45" i="22"/>
  <c r="E90" i="4" a="1"/>
  <c r="E90" i="4" s="1"/>
  <c r="E49" i="7" s="1"/>
  <c r="D49" i="7"/>
  <c r="D48" i="18" s="1"/>
  <c r="T204" i="8"/>
  <c r="T206" i="8"/>
  <c r="H20" i="1"/>
  <c r="I20" i="1" s="1"/>
  <c r="W201" i="7" a="1"/>
  <c r="W201" i="7" s="1"/>
  <c r="V97" i="7"/>
  <c r="W218" i="7" a="1"/>
  <c r="W218" i="7" s="1"/>
  <c r="V114" i="7"/>
  <c r="W245" i="7" a="1"/>
  <c r="W245" i="7" s="1"/>
  <c r="V141" i="7"/>
  <c r="BN77" i="8"/>
  <c r="BN74" i="8" s="1"/>
  <c r="BM87" i="7"/>
  <c r="W248" i="7" a="1"/>
  <c r="W248" i="7" s="1"/>
  <c r="V144" i="7"/>
  <c r="W296" i="7" a="1"/>
  <c r="W296" i="7" s="1"/>
  <c r="V192" i="7"/>
  <c r="W287" i="7" a="1"/>
  <c r="W287" i="7" s="1"/>
  <c r="V183" i="7"/>
  <c r="V221" i="7" a="1"/>
  <c r="V221" i="7" s="1"/>
  <c r="U117" i="7"/>
  <c r="V258" i="7" a="1"/>
  <c r="V258" i="7" s="1"/>
  <c r="U154" i="7"/>
  <c r="H27" i="22"/>
  <c r="D31" i="7"/>
  <c r="D30" i="18" s="1"/>
  <c r="K72" i="4"/>
  <c r="E31" i="7" s="1"/>
  <c r="W224" i="7" a="1"/>
  <c r="W224" i="7" s="1"/>
  <c r="V120" i="7"/>
  <c r="BJ77" i="8"/>
  <c r="BJ74" i="8" s="1"/>
  <c r="BI87" i="7"/>
  <c r="W290" i="7" a="1"/>
  <c r="W290" i="7" s="1"/>
  <c r="V186" i="7"/>
  <c r="V237" i="7" a="1"/>
  <c r="V237" i="7" s="1"/>
  <c r="U133" i="7"/>
  <c r="W208" i="7" a="1"/>
  <c r="W208" i="7" s="1"/>
  <c r="V104" i="7"/>
  <c r="H29" i="22"/>
  <c r="K74" i="4"/>
  <c r="E33" i="7" s="1"/>
  <c r="D33" i="7"/>
  <c r="D32" i="18" s="1"/>
  <c r="J34" i="7" a="1"/>
  <c r="J34" i="7" s="1"/>
  <c r="BV34" i="7" a="1"/>
  <c r="BV34" i="7" s="1"/>
  <c r="BT34" i="7" a="1"/>
  <c r="BT34" i="7" s="1"/>
  <c r="BS34" i="7" a="1"/>
  <c r="BS34" i="7" s="1"/>
  <c r="BR34" i="7" a="1"/>
  <c r="BR34" i="7" s="1"/>
  <c r="BQ34" i="7" a="1"/>
  <c r="BQ34" i="7" s="1"/>
  <c r="BW34" i="7" a="1"/>
  <c r="BW34" i="7" s="1"/>
  <c r="I33" i="18"/>
  <c r="BO34" i="7" a="1"/>
  <c r="BO34" i="7" s="1"/>
  <c r="BX34" i="7" a="1"/>
  <c r="BX34" i="7" s="1"/>
  <c r="BP34" i="7" a="1"/>
  <c r="BP34" i="7" s="1"/>
  <c r="BN34" i="7" a="1"/>
  <c r="BN34" i="7" s="1"/>
  <c r="BY34" i="7" a="1"/>
  <c r="BY34" i="7" s="1"/>
  <c r="BU34" i="7" a="1"/>
  <c r="BU34" i="7" s="1"/>
  <c r="H54" i="22"/>
  <c r="D60" i="7"/>
  <c r="E98" i="4" a="1"/>
  <c r="E98" i="4" s="1"/>
  <c r="W293" i="7" a="1"/>
  <c r="W293" i="7" s="1"/>
  <c r="V189" i="7"/>
  <c r="H39" i="22"/>
  <c r="E84" i="4" a="1"/>
  <c r="E84" i="4" s="1"/>
  <c r="E43" i="7" s="1"/>
  <c r="D43" i="7"/>
  <c r="D42" i="18" s="1"/>
  <c r="W212" i="7" a="1"/>
  <c r="W212" i="7" s="1"/>
  <c r="V108" i="7"/>
  <c r="V230" i="7" a="1"/>
  <c r="V230" i="7" s="1"/>
  <c r="U126" i="7"/>
  <c r="V299" i="7" a="1"/>
  <c r="V299" i="7" s="1"/>
  <c r="U195" i="7"/>
  <c r="V327" i="8"/>
  <c r="V13" i="7" a="1"/>
  <c r="V13" i="7" s="1"/>
  <c r="E47" i="1"/>
  <c r="D56" i="1"/>
  <c r="E56" i="1" s="1"/>
  <c r="U329" i="8"/>
  <c r="W255" i="7" a="1"/>
  <c r="W255" i="7" s="1"/>
  <c r="V151" i="7"/>
  <c r="AY79" i="8"/>
  <c r="AY317" i="8" s="1"/>
  <c r="AY255" i="8"/>
  <c r="H17" i="22"/>
  <c r="D20" i="7"/>
  <c r="D20" i="18" s="1"/>
  <c r="V270" i="7" a="1"/>
  <c r="V270" i="7" s="1"/>
  <c r="U166" i="7"/>
  <c r="BE77" i="8"/>
  <c r="BE74" i="8" s="1"/>
  <c r="BD87" i="7"/>
  <c r="H18" i="22"/>
  <c r="D21" i="7"/>
  <c r="D21" i="18" s="1"/>
  <c r="W267" i="7" a="1"/>
  <c r="W267" i="7" s="1"/>
  <c r="V163" i="7"/>
  <c r="W234" i="7" a="1"/>
  <c r="W234" i="7" s="1"/>
  <c r="V130" i="7"/>
  <c r="V257" i="7" a="1"/>
  <c r="V257" i="7" s="1"/>
  <c r="U153" i="7"/>
  <c r="W292" i="7" a="1"/>
  <c r="W292" i="7" s="1"/>
  <c r="V188" i="7"/>
  <c r="W202" i="7" a="1"/>
  <c r="W202" i="7" s="1"/>
  <c r="V98" i="7"/>
  <c r="I9" i="8"/>
  <c r="I7" i="18"/>
  <c r="J7" i="7"/>
  <c r="S222" i="8"/>
  <c r="T218" i="8" s="1"/>
  <c r="T225" i="8" s="1" a="1"/>
  <c r="W254" i="7" a="1"/>
  <c r="W254" i="7" s="1"/>
  <c r="V150" i="7"/>
  <c r="AT79" i="8"/>
  <c r="AT317" i="8" s="1"/>
  <c r="AT255" i="8"/>
  <c r="W262" i="7" a="1"/>
  <c r="W262" i="7" s="1"/>
  <c r="V158" i="7"/>
  <c r="H60" i="22"/>
  <c r="E102" i="4" a="1"/>
  <c r="E102" i="4" s="1"/>
  <c r="E68" i="7" s="1"/>
  <c r="D68" i="7"/>
  <c r="D67" i="18" s="1"/>
  <c r="H11" i="22"/>
  <c r="D14" i="7"/>
  <c r="D14" i="18" s="1"/>
  <c r="H46" i="22"/>
  <c r="D50" i="7"/>
  <c r="D49" i="18" s="1"/>
  <c r="E91" i="4" a="1"/>
  <c r="E91" i="4" s="1"/>
  <c r="E50" i="7" s="1"/>
  <c r="H53" i="22"/>
  <c r="E97" i="4" a="1"/>
  <c r="E97" i="4" s="1"/>
  <c r="E59" i="7" s="1"/>
  <c r="D59" i="7"/>
  <c r="D58" i="18" s="1"/>
  <c r="H66" i="22"/>
  <c r="D78" i="7"/>
  <c r="I66" i="22"/>
  <c r="BG77" i="8"/>
  <c r="BG74" i="8" s="1"/>
  <c r="BF87" i="7"/>
  <c r="H15" i="22"/>
  <c r="G14" i="22"/>
  <c r="H14" i="22" s="1"/>
  <c r="D18" i="7"/>
  <c r="V220" i="7" a="1"/>
  <c r="V220" i="7" s="1"/>
  <c r="U116" i="7"/>
  <c r="W291" i="7" a="1"/>
  <c r="W291" i="7" s="1"/>
  <c r="V187" i="7"/>
  <c r="H38" i="22"/>
  <c r="E83" i="4" a="1"/>
  <c r="E83" i="4" s="1"/>
  <c r="E42" i="7" s="1"/>
  <c r="D42" i="7"/>
  <c r="V281" i="7" a="1"/>
  <c r="V281" i="7" s="1"/>
  <c r="U177" i="7"/>
  <c r="W277" i="7" a="1"/>
  <c r="W277" i="7" s="1"/>
  <c r="V173" i="7"/>
  <c r="W250" i="7" a="1"/>
  <c r="W250" i="7" s="1"/>
  <c r="V146" i="7"/>
  <c r="H23" i="22"/>
  <c r="D27" i="7"/>
  <c r="K68" i="4"/>
  <c r="E27" i="7" s="1"/>
  <c r="H10" i="22"/>
  <c r="G12" i="22"/>
  <c r="H12" i="22" s="1"/>
  <c r="D11" i="7"/>
  <c r="H69" i="22"/>
  <c r="B116" i="4"/>
  <c r="D87" i="7"/>
  <c r="D86" i="18" s="1"/>
  <c r="W289" i="7" a="1"/>
  <c r="W289" i="7" s="1"/>
  <c r="V185" i="7"/>
  <c r="H30" i="22"/>
  <c r="K75" i="4"/>
  <c r="E36" i="7" s="1"/>
  <c r="D36" i="7"/>
  <c r="D35" i="18" s="1"/>
  <c r="BM77" i="8"/>
  <c r="BM74" i="8" s="1"/>
  <c r="BL87" i="7"/>
  <c r="V279" i="7" a="1"/>
  <c r="V279" i="7" s="1"/>
  <c r="U175" i="7"/>
  <c r="W297" i="7" a="1"/>
  <c r="W297" i="7" s="1"/>
  <c r="V193" i="7"/>
  <c r="W273" i="7" a="1"/>
  <c r="W273" i="7" s="1"/>
  <c r="V169" i="7"/>
  <c r="V109" i="7"/>
  <c r="W213" i="7" a="1"/>
  <c r="W213" i="7" s="1"/>
  <c r="H24" i="22"/>
  <c r="K69" i="4"/>
  <c r="E28" i="7" s="1"/>
  <c r="D28" i="7"/>
  <c r="D27" i="18" s="1"/>
  <c r="V205" i="7" a="1"/>
  <c r="V205" i="7" s="1"/>
  <c r="U101" i="7"/>
  <c r="I61" i="18"/>
  <c r="BX62" i="7" a="1"/>
  <c r="BX62" i="7" s="1"/>
  <c r="BS62" i="7" a="1"/>
  <c r="BS62" i="7" s="1"/>
  <c r="BQ62" i="7" a="1"/>
  <c r="BQ62" i="7" s="1"/>
  <c r="BR62" i="7" a="1"/>
  <c r="BR62" i="7" s="1"/>
  <c r="J62" i="7" a="1"/>
  <c r="J62" i="7" s="1"/>
  <c r="BW62" i="7" a="1"/>
  <c r="BW62" i="7" s="1"/>
  <c r="BU62" i="7" a="1"/>
  <c r="BU62" i="7" s="1"/>
  <c r="BT62" i="7" a="1"/>
  <c r="BT62" i="7" s="1"/>
  <c r="BP62" i="7" a="1"/>
  <c r="BP62" i="7" s="1"/>
  <c r="BY62" i="7" a="1"/>
  <c r="BY62" i="7" s="1"/>
  <c r="BN62" i="7" a="1"/>
  <c r="BN62" i="7" s="1"/>
  <c r="BV62" i="7" a="1"/>
  <c r="BV62" i="7" s="1"/>
  <c r="BO62" i="7" a="1"/>
  <c r="BO62" i="7" s="1"/>
  <c r="W274" i="7" a="1"/>
  <c r="W274" i="7" s="1"/>
  <c r="V170" i="7"/>
  <c r="W282" i="7" a="1"/>
  <c r="W282" i="7" s="1"/>
  <c r="V178" i="7"/>
  <c r="W241" i="7" a="1"/>
  <c r="W241" i="7" s="1"/>
  <c r="V137" i="7"/>
  <c r="H42" i="22"/>
  <c r="E87" i="4" a="1"/>
  <c r="E87" i="4" s="1"/>
  <c r="E46" i="7" s="1"/>
  <c r="D46" i="7"/>
  <c r="D45" i="18" s="1"/>
  <c r="W283" i="7" a="1"/>
  <c r="W283" i="7" s="1"/>
  <c r="V179" i="7"/>
  <c r="W233" i="7" a="1"/>
  <c r="W233" i="7" s="1"/>
  <c r="V129" i="7"/>
  <c r="W229" i="7" a="1"/>
  <c r="W229" i="7" s="1"/>
  <c r="V125" i="7"/>
  <c r="L20" i="1"/>
  <c r="M20" i="1" s="1"/>
  <c r="AX79" i="8"/>
  <c r="AX317" i="8" s="1"/>
  <c r="AX255" i="8"/>
  <c r="W228" i="7" a="1"/>
  <c r="W228" i="7" s="1"/>
  <c r="V124" i="7"/>
  <c r="H49" i="22"/>
  <c r="E93" i="4" a="1"/>
  <c r="E93" i="4" s="1"/>
  <c r="E55" i="7" s="1"/>
  <c r="D55" i="7"/>
  <c r="D54" i="18" s="1"/>
  <c r="W259" i="7" a="1"/>
  <c r="W259" i="7" s="1"/>
  <c r="V155" i="7"/>
  <c r="G47" i="1"/>
  <c r="F56" i="1"/>
  <c r="W227" i="7" a="1"/>
  <c r="W227" i="7" s="1"/>
  <c r="V123" i="7"/>
  <c r="H59" i="22"/>
  <c r="D67" i="7"/>
  <c r="V238" i="7" a="1"/>
  <c r="V238" i="7" s="1"/>
  <c r="U134" i="7"/>
  <c r="W286" i="7" a="1"/>
  <c r="W286" i="7" s="1"/>
  <c r="V182" i="7"/>
  <c r="W206" i="7" a="1"/>
  <c r="W206" i="7" s="1"/>
  <c r="V102" i="7"/>
  <c r="BK77" i="8"/>
  <c r="BK74" i="8" s="1"/>
  <c r="BJ87" i="7"/>
  <c r="V214" i="7" a="1"/>
  <c r="V214" i="7" s="1"/>
  <c r="U110" i="7"/>
  <c r="W239" i="7" a="1"/>
  <c r="W239" i="7" s="1"/>
  <c r="V135" i="7"/>
  <c r="D62" i="22"/>
  <c r="E62" i="22" s="1"/>
  <c r="F33" i="1" l="1"/>
  <c r="H255" i="8"/>
  <c r="H33" i="1"/>
  <c r="U18" i="7"/>
  <c r="U20" i="7"/>
  <c r="V26" i="8" s="1"/>
  <c r="U14" i="7"/>
  <c r="V22" i="8" s="1"/>
  <c r="V23" i="8" s="1"/>
  <c r="G62" i="22"/>
  <c r="H62" i="22" s="1"/>
  <c r="D33" i="1"/>
  <c r="E33" i="1" s="1"/>
  <c r="V12" i="7"/>
  <c r="V11" i="7" s="1"/>
  <c r="J33" i="1"/>
  <c r="K33" i="1" s="1"/>
  <c r="U19" i="7"/>
  <c r="U17" i="7" s="1"/>
  <c r="V25" i="8" s="1"/>
  <c r="T15" i="7"/>
  <c r="T22" i="7" s="1"/>
  <c r="U28" i="8" s="1"/>
  <c r="D35" i="22"/>
  <c r="E35" i="22" s="1"/>
  <c r="S27" i="8"/>
  <c r="R23" i="7"/>
  <c r="S28" i="8"/>
  <c r="BY77" i="8"/>
  <c r="BY74" i="8" s="1"/>
  <c r="BX87" i="7"/>
  <c r="BE79" i="8"/>
  <c r="BE317" i="8" s="1"/>
  <c r="BE255" i="8"/>
  <c r="BN79" i="8"/>
  <c r="BN317" i="8" s="1"/>
  <c r="BN255" i="8"/>
  <c r="K34" i="7" a="1"/>
  <c r="K34" i="7" s="1"/>
  <c r="CF34" i="7" a="1"/>
  <c r="CF34" i="7" s="1"/>
  <c r="CG34" i="7" a="1"/>
  <c r="CG34" i="7" s="1"/>
  <c r="CD34" i="7" a="1"/>
  <c r="CD34" i="7" s="1"/>
  <c r="J33" i="18"/>
  <c r="CA34" i="7" a="1"/>
  <c r="CA34" i="7" s="1"/>
  <c r="CB34" i="7" a="1"/>
  <c r="CB34" i="7" s="1"/>
  <c r="BZ34" i="7" a="1"/>
  <c r="BZ34" i="7" s="1"/>
  <c r="CC34" i="7" a="1"/>
  <c r="CC34" i="7" s="1"/>
  <c r="CJ34" i="7" a="1"/>
  <c r="CJ34" i="7" s="1"/>
  <c r="CK34" i="7" a="1"/>
  <c r="CK34" i="7" s="1"/>
  <c r="CI34" i="7" a="1"/>
  <c r="CI34" i="7" s="1"/>
  <c r="CE34" i="7" a="1"/>
  <c r="CE34" i="7" s="1"/>
  <c r="CH34" i="7" a="1"/>
  <c r="CH34" i="7" s="1"/>
  <c r="X263" i="7" a="1"/>
  <c r="X263" i="7" s="1"/>
  <c r="W159" i="7"/>
  <c r="D18" i="18"/>
  <c r="D17" i="7"/>
  <c r="D17" i="18" s="1"/>
  <c r="E370" i="8"/>
  <c r="E56" i="8"/>
  <c r="K58" i="22"/>
  <c r="W66" i="7" a="1"/>
  <c r="W66" i="7" s="1"/>
  <c r="V66" i="7" a="1"/>
  <c r="V66" i="7" s="1"/>
  <c r="L91" i="4"/>
  <c r="AC66" i="7" a="1"/>
  <c r="AC66" i="7" s="1"/>
  <c r="X66" i="7" a="1"/>
  <c r="X66" i="7" s="1"/>
  <c r="E65" i="18"/>
  <c r="AB66" i="7" a="1"/>
  <c r="AB66" i="7" s="1"/>
  <c r="Y66" i="7" a="1"/>
  <c r="Y66" i="7" s="1"/>
  <c r="AA66" i="7" a="1"/>
  <c r="AA66" i="7" s="1"/>
  <c r="T66" i="7" a="1"/>
  <c r="T66" i="7" s="1"/>
  <c r="R66" i="7" a="1"/>
  <c r="R66" i="7" s="1"/>
  <c r="U66" i="7" a="1"/>
  <c r="U66" i="7" s="1"/>
  <c r="S66" i="7" a="1"/>
  <c r="S66" i="7" s="1"/>
  <c r="Z66" i="7" a="1"/>
  <c r="Z66" i="7" s="1"/>
  <c r="F66" i="7" a="1"/>
  <c r="F66" i="7" s="1"/>
  <c r="X227" i="7" a="1"/>
  <c r="X227" i="7" s="1"/>
  <c r="W123" i="7"/>
  <c r="W278" i="7" a="1"/>
  <c r="W278" i="7" s="1"/>
  <c r="V174" i="7"/>
  <c r="X277" i="7" a="1"/>
  <c r="X277" i="7" s="1"/>
  <c r="W173" i="7"/>
  <c r="X280" i="7" a="1"/>
  <c r="X280" i="7" s="1"/>
  <c r="W176" i="7"/>
  <c r="F29" i="7" a="1"/>
  <c r="F29" i="7" s="1"/>
  <c r="V29" i="7" a="1"/>
  <c r="V29" i="7" s="1"/>
  <c r="K25" i="22"/>
  <c r="U29" i="7" a="1"/>
  <c r="U29" i="7" s="1"/>
  <c r="E28" i="18"/>
  <c r="Y29" i="7" a="1"/>
  <c r="Y29" i="7" s="1"/>
  <c r="X29" i="7" a="1"/>
  <c r="X29" i="7" s="1"/>
  <c r="AA29" i="7" a="1"/>
  <c r="AA29" i="7" s="1"/>
  <c r="W29" i="7" a="1"/>
  <c r="W29" i="7" s="1"/>
  <c r="T29" i="7" a="1"/>
  <c r="T29" i="7" s="1"/>
  <c r="R29" i="7" a="1"/>
  <c r="R29" i="7" s="1"/>
  <c r="S29" i="7" a="1"/>
  <c r="S29" i="7" s="1"/>
  <c r="Z29" i="7" a="1"/>
  <c r="Z29" i="7" s="1"/>
  <c r="AB29" i="7" a="1"/>
  <c r="AB29" i="7" s="1"/>
  <c r="AC29" i="7" a="1"/>
  <c r="AC29" i="7" s="1"/>
  <c r="W214" i="7" a="1"/>
  <c r="W214" i="7" s="1"/>
  <c r="V110" i="7"/>
  <c r="X292" i="7" a="1"/>
  <c r="X292" i="7" s="1"/>
  <c r="W188" i="7"/>
  <c r="X259" i="7" a="1"/>
  <c r="X259" i="7" s="1"/>
  <c r="W155" i="7"/>
  <c r="F57" i="7" a="1"/>
  <c r="F57" i="7" s="1"/>
  <c r="K51" i="22"/>
  <c r="U57" i="7" a="1"/>
  <c r="U57" i="7" s="1"/>
  <c r="E56" i="18"/>
  <c r="AB57" i="7" a="1"/>
  <c r="AB57" i="7" s="1"/>
  <c r="AA57" i="7" a="1"/>
  <c r="AA57" i="7" s="1"/>
  <c r="Z57" i="7" a="1"/>
  <c r="Z57" i="7" s="1"/>
  <c r="L88" i="4"/>
  <c r="AC57" i="7" a="1"/>
  <c r="AC57" i="7" s="1"/>
  <c r="R57" i="7" a="1"/>
  <c r="R57" i="7" s="1"/>
  <c r="Y57" i="7" a="1"/>
  <c r="Y57" i="7" s="1"/>
  <c r="W57" i="7" a="1"/>
  <c r="W57" i="7" s="1"/>
  <c r="X57" i="7" a="1"/>
  <c r="X57" i="7" s="1"/>
  <c r="V57" i="7" a="1"/>
  <c r="V57" i="7" s="1"/>
  <c r="T57" i="7" a="1"/>
  <c r="T57" i="7" s="1"/>
  <c r="S57" i="7" a="1"/>
  <c r="S57" i="7" s="1"/>
  <c r="J77" i="8"/>
  <c r="K84" i="7" a="1"/>
  <c r="K84" i="7" s="1"/>
  <c r="CJ84" i="7" a="1"/>
  <c r="CJ84" i="7" s="1"/>
  <c r="CI84" i="7" a="1"/>
  <c r="CI84" i="7" s="1"/>
  <c r="J83" i="18"/>
  <c r="BZ84" i="7" a="1"/>
  <c r="BZ84" i="7" s="1"/>
  <c r="CE84" i="7" a="1"/>
  <c r="CE84" i="7" s="1"/>
  <c r="CD84" i="7" a="1"/>
  <c r="CD84" i="7" s="1"/>
  <c r="CF84" i="7" a="1"/>
  <c r="CF84" i="7" s="1"/>
  <c r="CG84" i="7" a="1"/>
  <c r="CG84" i="7" s="1"/>
  <c r="CC84" i="7" a="1"/>
  <c r="CC84" i="7" s="1"/>
  <c r="CA84" i="7" a="1"/>
  <c r="CA84" i="7" s="1"/>
  <c r="CB84" i="7" a="1"/>
  <c r="CB84" i="7" s="1"/>
  <c r="CK84" i="7" a="1"/>
  <c r="CK84" i="7" s="1"/>
  <c r="CH84" i="7" a="1"/>
  <c r="CH84" i="7" s="1"/>
  <c r="J87" i="7"/>
  <c r="J86" i="18" s="1"/>
  <c r="D367" i="8"/>
  <c r="D26" i="28" s="1"/>
  <c r="D77" i="18"/>
  <c r="W257" i="7" a="1"/>
  <c r="W257" i="7" s="1"/>
  <c r="V153" i="7"/>
  <c r="W237" i="7" a="1"/>
  <c r="W237" i="7" s="1"/>
  <c r="V133" i="7"/>
  <c r="W221" i="7" a="1"/>
  <c r="W221" i="7" s="1"/>
  <c r="V117" i="7"/>
  <c r="X201" i="7" a="1"/>
  <c r="X201" i="7" s="1"/>
  <c r="W97" i="7"/>
  <c r="G33" i="1"/>
  <c r="X246" i="7" a="1"/>
  <c r="X246" i="7" s="1"/>
  <c r="W142" i="7"/>
  <c r="X265" i="7" a="1"/>
  <c r="X265" i="7" s="1"/>
  <c r="W161" i="7"/>
  <c r="X204" i="7" a="1"/>
  <c r="X204" i="7" s="1"/>
  <c r="W100" i="7"/>
  <c r="X271" i="7" a="1"/>
  <c r="X271" i="7" s="1"/>
  <c r="W167" i="7"/>
  <c r="X256" i="7" a="1"/>
  <c r="X256" i="7" s="1"/>
  <c r="W152" i="7"/>
  <c r="X222" i="7" a="1"/>
  <c r="X222" i="7" s="1"/>
  <c r="W118" i="7"/>
  <c r="X243" i="7" a="1"/>
  <c r="X243" i="7" s="1"/>
  <c r="W139" i="7"/>
  <c r="I74" i="8"/>
  <c r="T225" i="8"/>
  <c r="BH79" i="8"/>
  <c r="BH317" i="8" s="1"/>
  <c r="BH255" i="8"/>
  <c r="X274" i="7" a="1"/>
  <c r="X274" i="7" s="1"/>
  <c r="W170" i="7"/>
  <c r="X223" i="7" a="1"/>
  <c r="X223" i="7" s="1"/>
  <c r="W119" i="7"/>
  <c r="I33" i="1"/>
  <c r="E41" i="8"/>
  <c r="V44" i="7" a="1"/>
  <c r="V44" i="7" s="1"/>
  <c r="W41" i="8" s="1"/>
  <c r="E43" i="18"/>
  <c r="F44" i="7" a="1"/>
  <c r="F44" i="7" s="1"/>
  <c r="W44" i="7" a="1"/>
  <c r="W44" i="7" s="1"/>
  <c r="X41" i="8" s="1"/>
  <c r="K40" i="22"/>
  <c r="X44" i="7" a="1"/>
  <c r="X44" i="7" s="1"/>
  <c r="Y41" i="8" s="1"/>
  <c r="AB44" i="7" a="1"/>
  <c r="AB44" i="7" s="1"/>
  <c r="AC41" i="8" s="1"/>
  <c r="Y44" i="7" a="1"/>
  <c r="Y44" i="7" s="1"/>
  <c r="Z41" i="8" s="1"/>
  <c r="AC44" i="7" a="1"/>
  <c r="AC44" i="7" s="1"/>
  <c r="AD41" i="8" s="1"/>
  <c r="AA44" i="7" a="1"/>
  <c r="AA44" i="7" s="1"/>
  <c r="AB41" i="8" s="1"/>
  <c r="T44" i="7" a="1"/>
  <c r="T44" i="7" s="1"/>
  <c r="U41" i="8" s="1"/>
  <c r="R44" i="7" a="1"/>
  <c r="R44" i="7" s="1"/>
  <c r="S41" i="8" s="1"/>
  <c r="U44" i="7" a="1"/>
  <c r="U44" i="7" s="1"/>
  <c r="V41" i="8" s="1"/>
  <c r="S44" i="7" a="1"/>
  <c r="S44" i="7" s="1"/>
  <c r="T41" i="8" s="1"/>
  <c r="Z44" i="7" a="1"/>
  <c r="Z44" i="7" s="1"/>
  <c r="AA41" i="8" s="1"/>
  <c r="X240" i="7" a="1"/>
  <c r="X240" i="7" s="1"/>
  <c r="W136" i="7"/>
  <c r="D370" i="8"/>
  <c r="D29" i="28" s="1"/>
  <c r="D70" i="7"/>
  <c r="D69" i="18" s="1"/>
  <c r="D65" i="18"/>
  <c r="G56" i="1"/>
  <c r="F64" i="1"/>
  <c r="G64" i="1" s="1"/>
  <c r="X252" i="7" a="1"/>
  <c r="X252" i="7" s="1"/>
  <c r="W148" i="7"/>
  <c r="X244" i="7" a="1"/>
  <c r="X244" i="7" s="1"/>
  <c r="W140" i="7"/>
  <c r="X262" i="7" a="1"/>
  <c r="X262" i="7" s="1"/>
  <c r="W158" i="7"/>
  <c r="X273" i="7" a="1"/>
  <c r="X273" i="7" s="1"/>
  <c r="W169" i="7"/>
  <c r="X236" i="7" a="1"/>
  <c r="X236" i="7" s="1"/>
  <c r="W132" i="7"/>
  <c r="BK79" i="8"/>
  <c r="BK317" i="8" s="1"/>
  <c r="BK255" i="8"/>
  <c r="F55" i="7" a="1"/>
  <c r="F55" i="7" s="1"/>
  <c r="T55" i="7" a="1"/>
  <c r="T55" i="7" s="1"/>
  <c r="E54" i="18"/>
  <c r="L86" i="4"/>
  <c r="Z55" i="7" a="1"/>
  <c r="Z55" i="7" s="1"/>
  <c r="Y55" i="7" a="1"/>
  <c r="Y55" i="7" s="1"/>
  <c r="AA55" i="7" a="1"/>
  <c r="AA55" i="7" s="1"/>
  <c r="K49" i="22"/>
  <c r="W55" i="7" a="1"/>
  <c r="W55" i="7" s="1"/>
  <c r="S55" i="7" a="1"/>
  <c r="S55" i="7" s="1"/>
  <c r="V55" i="7" a="1"/>
  <c r="V55" i="7" s="1"/>
  <c r="U55" i="7" a="1"/>
  <c r="U55" i="7" s="1"/>
  <c r="AB55" i="7" a="1"/>
  <c r="AB55" i="7" s="1"/>
  <c r="AC55" i="7" a="1"/>
  <c r="AC55" i="7" s="1"/>
  <c r="R55" i="7" a="1"/>
  <c r="R55" i="7" s="1"/>
  <c r="X55" i="7" a="1"/>
  <c r="X55" i="7" s="1"/>
  <c r="E43" i="8"/>
  <c r="F46" i="7" a="1"/>
  <c r="F46" i="7" s="1"/>
  <c r="E45" i="18"/>
  <c r="K42" i="22"/>
  <c r="V46" i="7" a="1"/>
  <c r="V46" i="7" s="1"/>
  <c r="W43" i="8" s="1"/>
  <c r="S46" i="7" a="1"/>
  <c r="S46" i="7" s="1"/>
  <c r="T43" i="8" s="1"/>
  <c r="AC46" i="7" a="1"/>
  <c r="AC46" i="7" s="1"/>
  <c r="AD43" i="8" s="1"/>
  <c r="AB46" i="7" a="1"/>
  <c r="AB46" i="7" s="1"/>
  <c r="AC43" i="8" s="1"/>
  <c r="R46" i="7" a="1"/>
  <c r="R46" i="7" s="1"/>
  <c r="S43" i="8" s="1"/>
  <c r="W46" i="7" a="1"/>
  <c r="W46" i="7" s="1"/>
  <c r="X43" i="8" s="1"/>
  <c r="Y46" i="7" a="1"/>
  <c r="Y46" i="7" s="1"/>
  <c r="Z43" i="8" s="1"/>
  <c r="T46" i="7" a="1"/>
  <c r="T46" i="7" s="1"/>
  <c r="U43" i="8" s="1"/>
  <c r="U46" i="7" a="1"/>
  <c r="U46" i="7" s="1"/>
  <c r="V43" i="8" s="1"/>
  <c r="X46" i="7" a="1"/>
  <c r="X46" i="7" s="1"/>
  <c r="Y43" i="8" s="1"/>
  <c r="AA46" i="7" a="1"/>
  <c r="AA46" i="7" s="1"/>
  <c r="AB43" i="8" s="1"/>
  <c r="Z46" i="7" a="1"/>
  <c r="Z46" i="7" s="1"/>
  <c r="AA43" i="8" s="1"/>
  <c r="J61" i="18"/>
  <c r="CG62" i="7" a="1"/>
  <c r="CG62" i="7" s="1"/>
  <c r="K62" i="7" a="1"/>
  <c r="K62" i="7" s="1"/>
  <c r="CH62" i="7" a="1"/>
  <c r="CH62" i="7" s="1"/>
  <c r="CI62" i="7" a="1"/>
  <c r="CI62" i="7" s="1"/>
  <c r="CD62" i="7" a="1"/>
  <c r="CD62" i="7" s="1"/>
  <c r="CC62" i="7" a="1"/>
  <c r="CC62" i="7" s="1"/>
  <c r="CA62" i="7" a="1"/>
  <c r="CA62" i="7" s="1"/>
  <c r="CJ62" i="7" a="1"/>
  <c r="CJ62" i="7" s="1"/>
  <c r="CK62" i="7" a="1"/>
  <c r="CK62" i="7" s="1"/>
  <c r="CF62" i="7" a="1"/>
  <c r="CF62" i="7" s="1"/>
  <c r="BZ62" i="7" a="1"/>
  <c r="BZ62" i="7" s="1"/>
  <c r="CE62" i="7" a="1"/>
  <c r="CE62" i="7" s="1"/>
  <c r="CB62" i="7" a="1"/>
  <c r="CB62" i="7" s="1"/>
  <c r="X297" i="7" a="1"/>
  <c r="X297" i="7" s="1"/>
  <c r="W193" i="7"/>
  <c r="G20" i="22"/>
  <c r="H20" i="22" s="1"/>
  <c r="D51" i="7"/>
  <c r="D41" i="18"/>
  <c r="W230" i="7" a="1"/>
  <c r="W230" i="7" s="1"/>
  <c r="V126" i="7"/>
  <c r="X207" i="7" a="1"/>
  <c r="X207" i="7" s="1"/>
  <c r="W103" i="7"/>
  <c r="L64" i="1"/>
  <c r="M64" i="1" s="1"/>
  <c r="X211" i="7" a="1"/>
  <c r="X211" i="7" s="1"/>
  <c r="W107" i="7"/>
  <c r="F56" i="7" a="1"/>
  <c r="F56" i="7" s="1"/>
  <c r="K50" i="22"/>
  <c r="L87" i="4"/>
  <c r="AA56" i="7" a="1"/>
  <c r="AA56" i="7" s="1"/>
  <c r="E55" i="18"/>
  <c r="Z56" i="7" a="1"/>
  <c r="Z56" i="7" s="1"/>
  <c r="Y56" i="7" a="1"/>
  <c r="Y56" i="7" s="1"/>
  <c r="R56" i="7" a="1"/>
  <c r="R56" i="7" s="1"/>
  <c r="S56" i="7" a="1"/>
  <c r="S56" i="7" s="1"/>
  <c r="W56" i="7" a="1"/>
  <c r="W56" i="7" s="1"/>
  <c r="X56" i="7" a="1"/>
  <c r="X56" i="7" s="1"/>
  <c r="U56" i="7" a="1"/>
  <c r="U56" i="7" s="1"/>
  <c r="AB56" i="7" a="1"/>
  <c r="AB56" i="7" s="1"/>
  <c r="V56" i="7" a="1"/>
  <c r="V56" i="7" s="1"/>
  <c r="T56" i="7" a="1"/>
  <c r="T56" i="7" s="1"/>
  <c r="AC56" i="7" a="1"/>
  <c r="AC56" i="7" s="1"/>
  <c r="I367" i="8"/>
  <c r="X30" i="7" a="1"/>
  <c r="X30" i="7" s="1"/>
  <c r="Y30" i="7" a="1"/>
  <c r="Y30" i="7" s="1"/>
  <c r="E29" i="18"/>
  <c r="R30" i="7" a="1"/>
  <c r="R30" i="7" s="1"/>
  <c r="K26" i="22"/>
  <c r="AA30" i="7" a="1"/>
  <c r="AA30" i="7" s="1"/>
  <c r="Z30" i="7" a="1"/>
  <c r="Z30" i="7" s="1"/>
  <c r="F30" i="7" a="1"/>
  <c r="F30" i="7" s="1"/>
  <c r="AB30" i="7" a="1"/>
  <c r="AB30" i="7" s="1"/>
  <c r="S30" i="7" a="1"/>
  <c r="S30" i="7" s="1"/>
  <c r="W30" i="7" a="1"/>
  <c r="W30" i="7" s="1"/>
  <c r="V30" i="7" a="1"/>
  <c r="V30" i="7" s="1"/>
  <c r="U30" i="7" a="1"/>
  <c r="U30" i="7" s="1"/>
  <c r="T30" i="7" a="1"/>
  <c r="T30" i="7" s="1"/>
  <c r="AC30" i="7" a="1"/>
  <c r="AC30" i="7" s="1"/>
  <c r="X249" i="7" a="1"/>
  <c r="X249" i="7" s="1"/>
  <c r="W145" i="7"/>
  <c r="E33" i="8"/>
  <c r="F36" i="7" a="1"/>
  <c r="F36" i="7" s="1"/>
  <c r="K30" i="22"/>
  <c r="AA36" i="7" a="1"/>
  <c r="AA36" i="7" s="1"/>
  <c r="AB33" i="8" s="1"/>
  <c r="E35" i="18"/>
  <c r="Y36" i="7" a="1"/>
  <c r="Y36" i="7" s="1"/>
  <c r="Z33" i="8" s="1"/>
  <c r="X36" i="7" a="1"/>
  <c r="X36" i="7" s="1"/>
  <c r="Y33" i="8" s="1"/>
  <c r="W36" i="7" a="1"/>
  <c r="W36" i="7" s="1"/>
  <c r="X33" i="8" s="1"/>
  <c r="V36" i="7" a="1"/>
  <c r="V36" i="7" s="1"/>
  <c r="W33" i="8" s="1"/>
  <c r="AC36" i="7" a="1"/>
  <c r="AC36" i="7" s="1"/>
  <c r="AD33" i="8" s="1"/>
  <c r="Z36" i="7" a="1"/>
  <c r="Z36" i="7" s="1"/>
  <c r="AA33" i="8" s="1"/>
  <c r="U36" i="7" a="1"/>
  <c r="U36" i="7" s="1"/>
  <c r="V33" i="8" s="1"/>
  <c r="AB36" i="7" a="1"/>
  <c r="AB36" i="7" s="1"/>
  <c r="AC33" i="8" s="1"/>
  <c r="R36" i="7" a="1"/>
  <c r="R36" i="7" s="1"/>
  <c r="S33" i="8" s="1"/>
  <c r="S36" i="7" a="1"/>
  <c r="S36" i="7" s="1"/>
  <c r="T33" i="8" s="1"/>
  <c r="T36" i="7" a="1"/>
  <c r="T36" i="7" s="1"/>
  <c r="U33" i="8" s="1"/>
  <c r="E42" i="8"/>
  <c r="K41" i="22"/>
  <c r="X45" i="7" a="1"/>
  <c r="X45" i="7" s="1"/>
  <c r="Y42" i="8" s="1"/>
  <c r="W45" i="7" a="1"/>
  <c r="W45" i="7" s="1"/>
  <c r="X42" i="8" s="1"/>
  <c r="E44" i="18"/>
  <c r="V45" i="7" a="1"/>
  <c r="V45" i="7" s="1"/>
  <c r="W42" i="8" s="1"/>
  <c r="R45" i="7" a="1"/>
  <c r="R45" i="7" s="1"/>
  <c r="S42" i="8" s="1"/>
  <c r="U45" i="7" a="1"/>
  <c r="U45" i="7" s="1"/>
  <c r="V42" i="8" s="1"/>
  <c r="F45" i="7" a="1"/>
  <c r="F45" i="7" s="1"/>
  <c r="S45" i="7" a="1"/>
  <c r="S45" i="7" s="1"/>
  <c r="T42" i="8" s="1"/>
  <c r="AB45" i="7" a="1"/>
  <c r="AB45" i="7" s="1"/>
  <c r="AC42" i="8" s="1"/>
  <c r="T45" i="7" a="1"/>
  <c r="T45" i="7" s="1"/>
  <c r="U42" i="8" s="1"/>
  <c r="AC45" i="7" a="1"/>
  <c r="AC45" i="7" s="1"/>
  <c r="AD42" i="8" s="1"/>
  <c r="Z45" i="7" a="1"/>
  <c r="Z45" i="7" s="1"/>
  <c r="AA42" i="8" s="1"/>
  <c r="AA45" i="7" a="1"/>
  <c r="AA45" i="7" s="1"/>
  <c r="AB42" i="8" s="1"/>
  <c r="Y45" i="7" a="1"/>
  <c r="Y45" i="7" s="1"/>
  <c r="Z42" i="8" s="1"/>
  <c r="BP77" i="8"/>
  <c r="BP74" i="8" s="1"/>
  <c r="BO87" i="7"/>
  <c r="X224" i="7" a="1"/>
  <c r="X224" i="7" s="1"/>
  <c r="W120" i="7"/>
  <c r="F58" i="7" a="1"/>
  <c r="F58" i="7" s="1"/>
  <c r="AB58" i="7" a="1"/>
  <c r="AB58" i="7" s="1"/>
  <c r="AA58" i="7" a="1"/>
  <c r="AA58" i="7" s="1"/>
  <c r="K52" i="22"/>
  <c r="Z58" i="7" a="1"/>
  <c r="Z58" i="7" s="1"/>
  <c r="E57" i="18"/>
  <c r="L89" i="4"/>
  <c r="X58" i="7" a="1"/>
  <c r="X58" i="7" s="1"/>
  <c r="U58" i="7" a="1"/>
  <c r="U58" i="7" s="1"/>
  <c r="R58" i="7" a="1"/>
  <c r="R58" i="7" s="1"/>
  <c r="T58" i="7" a="1"/>
  <c r="T58" i="7" s="1"/>
  <c r="Y58" i="7" a="1"/>
  <c r="Y58" i="7" s="1"/>
  <c r="S58" i="7" a="1"/>
  <c r="S58" i="7" s="1"/>
  <c r="V58" i="7" a="1"/>
  <c r="V58" i="7" s="1"/>
  <c r="AC58" i="7" a="1"/>
  <c r="AC58" i="7" s="1"/>
  <c r="W58" i="7" a="1"/>
  <c r="W58" i="7" s="1"/>
  <c r="D363" i="8"/>
  <c r="D22" i="28" s="1"/>
  <c r="D59" i="18"/>
  <c r="X226" i="7" a="1"/>
  <c r="X226" i="7" s="1"/>
  <c r="W122" i="7"/>
  <c r="F33" i="7" a="1"/>
  <c r="F33" i="7" s="1"/>
  <c r="K29" i="22"/>
  <c r="Z33" i="7" a="1"/>
  <c r="Z33" i="7" s="1"/>
  <c r="V33" i="7" a="1"/>
  <c r="V33" i="7" s="1"/>
  <c r="E32" i="18"/>
  <c r="U33" i="7" a="1"/>
  <c r="U33" i="7" s="1"/>
  <c r="R33" i="7" a="1"/>
  <c r="R33" i="7" s="1"/>
  <c r="X33" i="7" a="1"/>
  <c r="X33" i="7" s="1"/>
  <c r="S33" i="7" a="1"/>
  <c r="S33" i="7" s="1"/>
  <c r="AC33" i="7" a="1"/>
  <c r="AC33" i="7" s="1"/>
  <c r="W33" i="7" a="1"/>
  <c r="W33" i="7" s="1"/>
  <c r="Y33" i="7" a="1"/>
  <c r="Y33" i="7" s="1"/>
  <c r="T33" i="7" a="1"/>
  <c r="T33" i="7" s="1"/>
  <c r="AB33" i="7" a="1"/>
  <c r="AB33" i="7" s="1"/>
  <c r="AA33" i="7" a="1"/>
  <c r="AA33" i="7" s="1"/>
  <c r="X239" i="7" a="1"/>
  <c r="X239" i="7" s="1"/>
  <c r="W135" i="7"/>
  <c r="H64" i="1"/>
  <c r="I64" i="1" s="1"/>
  <c r="E317" i="8"/>
  <c r="E39" i="8"/>
  <c r="E51" i="7"/>
  <c r="E50" i="18" s="1"/>
  <c r="F42" i="7" a="1"/>
  <c r="F42" i="7" s="1"/>
  <c r="K38" i="22"/>
  <c r="T42" i="7" a="1"/>
  <c r="T42" i="7" s="1"/>
  <c r="L83" i="4"/>
  <c r="AC42" i="7" a="1"/>
  <c r="AC42" i="7" s="1"/>
  <c r="E41" i="18"/>
  <c r="R42" i="7" a="1"/>
  <c r="R42" i="7" s="1"/>
  <c r="U42" i="7" a="1"/>
  <c r="U42" i="7" s="1"/>
  <c r="V42" i="7" a="1"/>
  <c r="V42" i="7" s="1"/>
  <c r="Z42" i="7" a="1"/>
  <c r="Z42" i="7" s="1"/>
  <c r="S42" i="7" a="1"/>
  <c r="S42" i="7" s="1"/>
  <c r="AA42" i="7" a="1"/>
  <c r="AA42" i="7" s="1"/>
  <c r="AB42" i="7" a="1"/>
  <c r="AB42" i="7" s="1"/>
  <c r="W42" i="7" a="1"/>
  <c r="W42" i="7" s="1"/>
  <c r="X42" i="7" a="1"/>
  <c r="X42" i="7" s="1"/>
  <c r="Y42" i="7" a="1"/>
  <c r="Y42" i="7" s="1"/>
  <c r="X234" i="7" a="1"/>
  <c r="X234" i="7" s="1"/>
  <c r="W130" i="7"/>
  <c r="X255" i="7" a="1"/>
  <c r="X255" i="7" s="1"/>
  <c r="W151" i="7"/>
  <c r="X290" i="7" a="1"/>
  <c r="X290" i="7" s="1"/>
  <c r="W186" i="7"/>
  <c r="X287" i="7" a="1"/>
  <c r="X287" i="7" s="1"/>
  <c r="W183" i="7"/>
  <c r="X272" i="7" a="1"/>
  <c r="X272" i="7" s="1"/>
  <c r="W168" i="7"/>
  <c r="S17" i="7"/>
  <c r="T25" i="8" s="1"/>
  <c r="BC79" i="8"/>
  <c r="BC317" i="8" s="1"/>
  <c r="BC255" i="8"/>
  <c r="X210" i="7" a="1"/>
  <c r="X210" i="7" s="1"/>
  <c r="W106" i="7"/>
  <c r="D357" i="8"/>
  <c r="D37" i="7"/>
  <c r="D36" i="18" s="1"/>
  <c r="D25" i="18"/>
  <c r="X216" i="7" a="1"/>
  <c r="X216" i="7" s="1"/>
  <c r="W112" i="7"/>
  <c r="BX77" i="8"/>
  <c r="BX74" i="8" s="1"/>
  <c r="BW87" i="7"/>
  <c r="W300" i="7" a="1"/>
  <c r="W300" i="7" s="1"/>
  <c r="V196" i="7"/>
  <c r="X291" i="7" a="1"/>
  <c r="X291" i="7" s="1"/>
  <c r="W187" i="7"/>
  <c r="T22" i="8"/>
  <c r="T23" i="8" s="1"/>
  <c r="J9" i="8"/>
  <c r="J7" i="18"/>
  <c r="K7" i="7"/>
  <c r="E46" i="8"/>
  <c r="F49" i="7" a="1"/>
  <c r="F49" i="7" s="1"/>
  <c r="E48" i="18"/>
  <c r="AB49" i="7" a="1"/>
  <c r="AB49" i="7" s="1"/>
  <c r="AC46" i="8" s="1"/>
  <c r="R49" i="7" a="1"/>
  <c r="R49" i="7" s="1"/>
  <c r="S46" i="8" s="1"/>
  <c r="AA49" i="7" a="1"/>
  <c r="AA49" i="7" s="1"/>
  <c r="AB46" i="8" s="1"/>
  <c r="K45" i="22"/>
  <c r="Z49" i="7" a="1"/>
  <c r="Z49" i="7" s="1"/>
  <c r="AA46" i="8" s="1"/>
  <c r="S49" i="7" a="1"/>
  <c r="S49" i="7" s="1"/>
  <c r="T46" i="8" s="1"/>
  <c r="T49" i="7" a="1"/>
  <c r="T49" i="7" s="1"/>
  <c r="U46" i="8" s="1"/>
  <c r="AC49" i="7" a="1"/>
  <c r="AC49" i="7" s="1"/>
  <c r="AD46" i="8" s="1"/>
  <c r="V49" i="7" a="1"/>
  <c r="V49" i="7" s="1"/>
  <c r="W46" i="8" s="1"/>
  <c r="X49" i="7" a="1"/>
  <c r="X49" i="7" s="1"/>
  <c r="Y46" i="8" s="1"/>
  <c r="Y49" i="7" a="1"/>
  <c r="Y49" i="7" s="1"/>
  <c r="Z46" i="8" s="1"/>
  <c r="U49" i="7" a="1"/>
  <c r="U49" i="7" s="1"/>
  <c r="V46" i="8" s="1"/>
  <c r="W49" i="7" a="1"/>
  <c r="W49" i="7" s="1"/>
  <c r="X46" i="8" s="1"/>
  <c r="X266" i="7" a="1"/>
  <c r="X266" i="7" s="1"/>
  <c r="W162" i="7"/>
  <c r="W327" i="8"/>
  <c r="W13" i="7" a="1"/>
  <c r="W13" i="7" s="1"/>
  <c r="J78" i="8"/>
  <c r="K85" i="7" a="1"/>
  <c r="K85" i="7" s="1"/>
  <c r="J84" i="18"/>
  <c r="CB85" i="7" a="1"/>
  <c r="CB85" i="7" s="1"/>
  <c r="CC78" i="8" s="1"/>
  <c r="CH85" i="7" a="1"/>
  <c r="CH85" i="7" s="1"/>
  <c r="CI78" i="8" s="1"/>
  <c r="CA85" i="7" a="1"/>
  <c r="CA85" i="7" s="1"/>
  <c r="CB78" i="8" s="1"/>
  <c r="CJ85" i="7" a="1"/>
  <c r="CJ85" i="7" s="1"/>
  <c r="CK78" i="8" s="1"/>
  <c r="CK85" i="7" a="1"/>
  <c r="CK85" i="7" s="1"/>
  <c r="CL78" i="8" s="1"/>
  <c r="CI85" i="7" a="1"/>
  <c r="CI85" i="7" s="1"/>
  <c r="CJ78" i="8" s="1"/>
  <c r="CE85" i="7" a="1"/>
  <c r="CE85" i="7" s="1"/>
  <c r="CF78" i="8" s="1"/>
  <c r="CC85" i="7" a="1"/>
  <c r="CC85" i="7" s="1"/>
  <c r="CD78" i="8" s="1"/>
  <c r="BZ85" i="7" a="1"/>
  <c r="BZ85" i="7" s="1"/>
  <c r="CA78" i="8" s="1"/>
  <c r="CD85" i="7" a="1"/>
  <c r="CD85" i="7" s="1"/>
  <c r="CE78" i="8" s="1"/>
  <c r="CF85" i="7" a="1"/>
  <c r="CF85" i="7" s="1"/>
  <c r="CG78" i="8" s="1"/>
  <c r="CG85" i="7" a="1"/>
  <c r="CG85" i="7" s="1"/>
  <c r="CH78" i="8" s="1"/>
  <c r="X289" i="7" a="1"/>
  <c r="X289" i="7" s="1"/>
  <c r="W185" i="7"/>
  <c r="X245" i="7" a="1"/>
  <c r="X245" i="7" s="1"/>
  <c r="W141" i="7"/>
  <c r="W268" i="7" a="1"/>
  <c r="W268" i="7" s="1"/>
  <c r="V164" i="7"/>
  <c r="X202" i="7" a="1"/>
  <c r="X202" i="7" s="1"/>
  <c r="W98" i="7"/>
  <c r="BR77" i="8"/>
  <c r="BR74" i="8" s="1"/>
  <c r="BQ87" i="7"/>
  <c r="W114" i="7"/>
  <c r="X218" i="7" a="1"/>
  <c r="X218" i="7" s="1"/>
  <c r="BG79" i="8"/>
  <c r="BG317" i="8" s="1"/>
  <c r="BG255" i="8"/>
  <c r="X260" i="7" a="1"/>
  <c r="X260" i="7" s="1"/>
  <c r="W156" i="7"/>
  <c r="BT77" i="8"/>
  <c r="BT74" i="8" s="1"/>
  <c r="BS87" i="7"/>
  <c r="D11" i="18"/>
  <c r="D15" i="7"/>
  <c r="D15" i="18" s="1"/>
  <c r="D112" i="18"/>
  <c r="X217" i="7" a="1"/>
  <c r="X217" i="7" s="1"/>
  <c r="W113" i="7"/>
  <c r="X206" i="7" a="1"/>
  <c r="X206" i="7" s="1"/>
  <c r="W102" i="7"/>
  <c r="W279" i="7" a="1"/>
  <c r="W279" i="7" s="1"/>
  <c r="V175" i="7"/>
  <c r="E51" i="8"/>
  <c r="F59" i="7" a="1"/>
  <c r="F59" i="7" s="1"/>
  <c r="K53" i="22"/>
  <c r="V59" i="7" a="1"/>
  <c r="V59" i="7" s="1"/>
  <c r="W51" i="8" s="1"/>
  <c r="L90" i="4"/>
  <c r="E58" i="18"/>
  <c r="AA59" i="7" a="1"/>
  <c r="AA59" i="7" s="1"/>
  <c r="AB51" i="8" s="1"/>
  <c r="AB59" i="7" a="1"/>
  <c r="AB59" i="7" s="1"/>
  <c r="AC51" i="8" s="1"/>
  <c r="AC59" i="7" a="1"/>
  <c r="AC59" i="7" s="1"/>
  <c r="AD51" i="8" s="1"/>
  <c r="X59" i="7" a="1"/>
  <c r="X59" i="7" s="1"/>
  <c r="Y51" i="8" s="1"/>
  <c r="U59" i="7" a="1"/>
  <c r="U59" i="7" s="1"/>
  <c r="V51" i="8" s="1"/>
  <c r="Z59" i="7" a="1"/>
  <c r="Z59" i="7" s="1"/>
  <c r="AA51" i="8" s="1"/>
  <c r="T59" i="7" a="1"/>
  <c r="T59" i="7" s="1"/>
  <c r="U51" i="8" s="1"/>
  <c r="S59" i="7" a="1"/>
  <c r="S59" i="7" s="1"/>
  <c r="T51" i="8" s="1"/>
  <c r="R59" i="7" a="1"/>
  <c r="R59" i="7" s="1"/>
  <c r="S51" i="8" s="1"/>
  <c r="Y59" i="7" a="1"/>
  <c r="Y59" i="7" s="1"/>
  <c r="Z51" i="8" s="1"/>
  <c r="W59" i="7" a="1"/>
  <c r="W59" i="7" s="1"/>
  <c r="X51" i="8" s="1"/>
  <c r="X212" i="7" a="1"/>
  <c r="X212" i="7" s="1"/>
  <c r="W108" i="7"/>
  <c r="U23" i="8"/>
  <c r="W105" i="7"/>
  <c r="X209" i="7" a="1"/>
  <c r="X209" i="7" s="1"/>
  <c r="X235" i="7" a="1"/>
  <c r="X235" i="7" s="1"/>
  <c r="W131" i="7"/>
  <c r="E26" i="7"/>
  <c r="BU77" i="8"/>
  <c r="BU74" i="8" s="1"/>
  <c r="BT87" i="7"/>
  <c r="D53" i="7"/>
  <c r="D53" i="18"/>
  <c r="D64" i="1"/>
  <c r="E64" i="1" s="1"/>
  <c r="D364" i="8"/>
  <c r="D23" i="28" s="1"/>
  <c r="D66" i="18"/>
  <c r="X293" i="7" a="1"/>
  <c r="X293" i="7" s="1"/>
  <c r="W189" i="7"/>
  <c r="X285" i="7" a="1"/>
  <c r="X285" i="7" s="1"/>
  <c r="W181" i="7"/>
  <c r="S15" i="7"/>
  <c r="E60" i="7"/>
  <c r="BZ77" i="8"/>
  <c r="BZ74" i="8" s="1"/>
  <c r="BY87" i="7"/>
  <c r="W270" i="7" a="1"/>
  <c r="W270" i="7" s="1"/>
  <c r="V166" i="7"/>
  <c r="X203" i="7" a="1"/>
  <c r="X203" i="7" s="1"/>
  <c r="W99" i="7"/>
  <c r="BL79" i="8"/>
  <c r="BL317" i="8" s="1"/>
  <c r="BL255" i="8"/>
  <c r="X229" i="7" a="1"/>
  <c r="X229" i="7" s="1"/>
  <c r="W125" i="7"/>
  <c r="BS77" i="8"/>
  <c r="BS74" i="8" s="1"/>
  <c r="BR87" i="7"/>
  <c r="E45" i="8"/>
  <c r="K44" i="22"/>
  <c r="F48" i="7" a="1"/>
  <c r="F48" i="7" s="1"/>
  <c r="E47" i="18"/>
  <c r="R48" i="7" a="1"/>
  <c r="R48" i="7" s="1"/>
  <c r="S45" i="8" s="1"/>
  <c r="S48" i="7" a="1"/>
  <c r="S48" i="7" s="1"/>
  <c r="T45" i="8" s="1"/>
  <c r="W48" i="7" a="1"/>
  <c r="W48" i="7" s="1"/>
  <c r="X45" i="8" s="1"/>
  <c r="Y48" i="7" a="1"/>
  <c r="Y48" i="7" s="1"/>
  <c r="Z45" i="8" s="1"/>
  <c r="Z48" i="7" a="1"/>
  <c r="Z48" i="7" s="1"/>
  <c r="AA45" i="8" s="1"/>
  <c r="AC48" i="7" a="1"/>
  <c r="AC48" i="7" s="1"/>
  <c r="AD45" i="8" s="1"/>
  <c r="X48" i="7" a="1"/>
  <c r="X48" i="7" s="1"/>
  <c r="Y45" i="8" s="1"/>
  <c r="V48" i="7" a="1"/>
  <c r="V48" i="7" s="1"/>
  <c r="W45" i="8" s="1"/>
  <c r="AB48" i="7" a="1"/>
  <c r="AB48" i="7" s="1"/>
  <c r="AC45" i="8" s="1"/>
  <c r="AA48" i="7" a="1"/>
  <c r="AA48" i="7" s="1"/>
  <c r="AB45" i="8" s="1"/>
  <c r="T48" i="7" a="1"/>
  <c r="T48" i="7" s="1"/>
  <c r="U45" i="8" s="1"/>
  <c r="U48" i="7" a="1"/>
  <c r="U48" i="7" s="1"/>
  <c r="V45" i="8" s="1"/>
  <c r="I38" i="19"/>
  <c r="W225" i="7" a="1"/>
  <c r="W225" i="7" s="1"/>
  <c r="V121" i="7"/>
  <c r="X251" i="7" a="1"/>
  <c r="X251" i="7" s="1"/>
  <c r="W147" i="7"/>
  <c r="X228" i="7" a="1"/>
  <c r="X228" i="7" s="1"/>
  <c r="W124" i="7"/>
  <c r="E32" i="8"/>
  <c r="F27" i="7" a="1"/>
  <c r="F27" i="7" s="1"/>
  <c r="K23" i="22"/>
  <c r="T27" i="7" a="1"/>
  <c r="T27" i="7" s="1"/>
  <c r="AB27" i="7" a="1"/>
  <c r="AB27" i="7" s="1"/>
  <c r="U27" i="7" a="1"/>
  <c r="U27" i="7" s="1"/>
  <c r="E26" i="18"/>
  <c r="AA27" i="7" a="1"/>
  <c r="AA27" i="7" s="1"/>
  <c r="V27" i="7" a="1"/>
  <c r="V27" i="7" s="1"/>
  <c r="S27" i="7" a="1"/>
  <c r="S27" i="7" s="1"/>
  <c r="Y27" i="7" a="1"/>
  <c r="Y27" i="7" s="1"/>
  <c r="AC27" i="7" a="1"/>
  <c r="AC27" i="7" s="1"/>
  <c r="W27" i="7" a="1"/>
  <c r="W27" i="7" s="1"/>
  <c r="R27" i="7" a="1"/>
  <c r="R27" i="7" s="1"/>
  <c r="X27" i="7" a="1"/>
  <c r="X27" i="7" s="1"/>
  <c r="Z27" i="7" a="1"/>
  <c r="Z27" i="7" s="1"/>
  <c r="X254" i="7" a="1"/>
  <c r="X254" i="7" s="1"/>
  <c r="W150" i="7"/>
  <c r="X267" i="7" a="1"/>
  <c r="X267" i="7" s="1"/>
  <c r="W163" i="7"/>
  <c r="BJ79" i="8"/>
  <c r="BJ317" i="8" s="1"/>
  <c r="BJ255" i="8"/>
  <c r="X296" i="7" a="1"/>
  <c r="X296" i="7" s="1"/>
  <c r="W192" i="7"/>
  <c r="BD79" i="8"/>
  <c r="BD317" i="8" s="1"/>
  <c r="BD255" i="8"/>
  <c r="BI79" i="8"/>
  <c r="BI317" i="8" s="1"/>
  <c r="BI255" i="8"/>
  <c r="W269" i="7" a="1"/>
  <c r="W269" i="7" s="1"/>
  <c r="V165" i="7"/>
  <c r="T26" i="8"/>
  <c r="X242" i="7" a="1"/>
  <c r="X242" i="7" s="1"/>
  <c r="W138" i="7"/>
  <c r="X295" i="7" a="1"/>
  <c r="X295" i="7" s="1"/>
  <c r="W191" i="7"/>
  <c r="F32" i="7" a="1"/>
  <c r="F32" i="7" s="1"/>
  <c r="Z32" i="7" a="1"/>
  <c r="Z32" i="7" s="1"/>
  <c r="AA32" i="7" a="1"/>
  <c r="AA32" i="7" s="1"/>
  <c r="E31" i="18"/>
  <c r="AC32" i="7" a="1"/>
  <c r="AC32" i="7" s="1"/>
  <c r="AB32" i="7" a="1"/>
  <c r="AB32" i="7" s="1"/>
  <c r="K28" i="22"/>
  <c r="S32" i="7" a="1"/>
  <c r="S32" i="7" s="1"/>
  <c r="X32" i="7" a="1"/>
  <c r="X32" i="7" s="1"/>
  <c r="V32" i="7" a="1"/>
  <c r="V32" i="7" s="1"/>
  <c r="R32" i="7" a="1"/>
  <c r="R32" i="7" s="1"/>
  <c r="U32" i="7" a="1"/>
  <c r="U32" i="7" s="1"/>
  <c r="W32" i="7" a="1"/>
  <c r="W32" i="7" s="1"/>
  <c r="T32" i="7" a="1"/>
  <c r="T32" i="7" s="1"/>
  <c r="Y32" i="7" a="1"/>
  <c r="Y32" i="7" s="1"/>
  <c r="BQ77" i="8"/>
  <c r="BQ74" i="8" s="1"/>
  <c r="BP87" i="7"/>
  <c r="E53" i="7"/>
  <c r="AA54" i="7" a="1"/>
  <c r="AA54" i="7" s="1"/>
  <c r="K48" i="22"/>
  <c r="Z54" i="7" a="1"/>
  <c r="Z54" i="7" s="1"/>
  <c r="Y54" i="7" a="1"/>
  <c r="Y54" i="7" s="1"/>
  <c r="X54" i="7" a="1"/>
  <c r="X54" i="7" s="1"/>
  <c r="F54" i="7" a="1"/>
  <c r="F54" i="7" s="1"/>
  <c r="E53" i="18"/>
  <c r="L85" i="4"/>
  <c r="S54" i="7" a="1"/>
  <c r="S54" i="7" s="1"/>
  <c r="AC54" i="7" a="1"/>
  <c r="AC54" i="7" s="1"/>
  <c r="V54" i="7" a="1"/>
  <c r="V54" i="7" s="1"/>
  <c r="R54" i="7" a="1"/>
  <c r="R54" i="7" s="1"/>
  <c r="W54" i="7" a="1"/>
  <c r="W54" i="7" s="1"/>
  <c r="T54" i="7" a="1"/>
  <c r="T54" i="7" s="1"/>
  <c r="AB54" i="7" a="1"/>
  <c r="AB54" i="7" s="1"/>
  <c r="U54" i="7" a="1"/>
  <c r="U54" i="7" s="1"/>
  <c r="W205" i="7" a="1"/>
  <c r="W205" i="7" s="1"/>
  <c r="V101" i="7"/>
  <c r="K63" i="7" a="1"/>
  <c r="K63" i="7" s="1"/>
  <c r="J62" i="18"/>
  <c r="CG63" i="7" a="1"/>
  <c r="CG63" i="7" s="1"/>
  <c r="CB63" i="7" a="1"/>
  <c r="CB63" i="7" s="1"/>
  <c r="CD63" i="7" a="1"/>
  <c r="CD63" i="7" s="1"/>
  <c r="CC63" i="7" a="1"/>
  <c r="CC63" i="7" s="1"/>
  <c r="CH63" i="7" a="1"/>
  <c r="CH63" i="7" s="1"/>
  <c r="CI63" i="7" a="1"/>
  <c r="CI63" i="7" s="1"/>
  <c r="BZ63" i="7" a="1"/>
  <c r="BZ63" i="7" s="1"/>
  <c r="CF63" i="7" a="1"/>
  <c r="CF63" i="7" s="1"/>
  <c r="CJ63" i="7" a="1"/>
  <c r="CJ63" i="7" s="1"/>
  <c r="CE63" i="7" a="1"/>
  <c r="CE63" i="7" s="1"/>
  <c r="CK63" i="7" a="1"/>
  <c r="CK63" i="7" s="1"/>
  <c r="CA63" i="7" a="1"/>
  <c r="CA63" i="7" s="1"/>
  <c r="W220" i="7" a="1"/>
  <c r="W220" i="7" s="1"/>
  <c r="V116" i="7"/>
  <c r="X219" i="7" a="1"/>
  <c r="X219" i="7" s="1"/>
  <c r="W115" i="7"/>
  <c r="X276" i="7" a="1"/>
  <c r="X276" i="7" s="1"/>
  <c r="W172" i="7"/>
  <c r="X284" i="7" a="1"/>
  <c r="X284" i="7" s="1"/>
  <c r="W180" i="7"/>
  <c r="E58" i="8"/>
  <c r="X68" i="7" a="1"/>
  <c r="X68" i="7" s="1"/>
  <c r="Y58" i="8" s="1"/>
  <c r="W68" i="7" a="1"/>
  <c r="W68" i="7" s="1"/>
  <c r="X58" i="8" s="1"/>
  <c r="E67" i="18"/>
  <c r="K60" i="22"/>
  <c r="F68" i="7" a="1"/>
  <c r="F68" i="7" s="1"/>
  <c r="Y68" i="7" a="1"/>
  <c r="Y68" i="7" s="1"/>
  <c r="Z58" i="8" s="1"/>
  <c r="S68" i="7" a="1"/>
  <c r="S68" i="7" s="1"/>
  <c r="T58" i="8" s="1"/>
  <c r="AC68" i="7" a="1"/>
  <c r="AC68" i="7" s="1"/>
  <c r="AD58" i="8" s="1"/>
  <c r="V68" i="7" a="1"/>
  <c r="V68" i="7" s="1"/>
  <c r="W58" i="8" s="1"/>
  <c r="AB68" i="7" a="1"/>
  <c r="AB68" i="7" s="1"/>
  <c r="AC58" i="8" s="1"/>
  <c r="T68" i="7" a="1"/>
  <c r="T68" i="7" s="1"/>
  <c r="U58" i="8" s="1"/>
  <c r="U68" i="7" a="1"/>
  <c r="U68" i="7" s="1"/>
  <c r="V58" i="8" s="1"/>
  <c r="Z68" i="7" a="1"/>
  <c r="Z68" i="7" s="1"/>
  <c r="AA58" i="8" s="1"/>
  <c r="AA68" i="7" a="1"/>
  <c r="AA68" i="7" s="1"/>
  <c r="AB58" i="8" s="1"/>
  <c r="R68" i="7" a="1"/>
  <c r="R68" i="7" s="1"/>
  <c r="S58" i="8" s="1"/>
  <c r="V329" i="8"/>
  <c r="D328" i="8"/>
  <c r="D19" i="18"/>
  <c r="X213" i="7" a="1"/>
  <c r="X213" i="7" s="1"/>
  <c r="W109" i="7"/>
  <c r="X233" i="7" a="1"/>
  <c r="X233" i="7" s="1"/>
  <c r="W129" i="7"/>
  <c r="W299" i="7" a="1"/>
  <c r="W299" i="7" s="1"/>
  <c r="V195" i="7"/>
  <c r="J67" i="8"/>
  <c r="J367" i="8" s="1"/>
  <c r="J26" i="28" s="1"/>
  <c r="K78" i="7" a="1"/>
  <c r="K78" i="7" s="1"/>
  <c r="CA78" i="7" a="1"/>
  <c r="CA78" i="7" s="1"/>
  <c r="CB67" i="8" s="1"/>
  <c r="J77" i="18"/>
  <c r="CG78" i="7" a="1"/>
  <c r="CG78" i="7" s="1"/>
  <c r="CH67" i="8" s="1"/>
  <c r="CB78" i="7" a="1"/>
  <c r="CB78" i="7" s="1"/>
  <c r="CC67" i="8" s="1"/>
  <c r="CC78" i="7" a="1"/>
  <c r="CC78" i="7" s="1"/>
  <c r="CD67" i="8" s="1"/>
  <c r="CD78" i="7" a="1"/>
  <c r="CD78" i="7" s="1"/>
  <c r="CE67" i="8" s="1"/>
  <c r="CJ78" i="7" a="1"/>
  <c r="CJ78" i="7" s="1"/>
  <c r="CK67" i="8" s="1"/>
  <c r="CE78" i="7" a="1"/>
  <c r="CE78" i="7" s="1"/>
  <c r="CF67" i="8" s="1"/>
  <c r="CH78" i="7" a="1"/>
  <c r="CH78" i="7" s="1"/>
  <c r="CI67" i="8" s="1"/>
  <c r="CK78" i="7" a="1"/>
  <c r="CK78" i="7" s="1"/>
  <c r="CL67" i="8" s="1"/>
  <c r="BZ78" i="7" a="1"/>
  <c r="BZ78" i="7" s="1"/>
  <c r="CA67" i="8" s="1"/>
  <c r="CI78" i="7" a="1"/>
  <c r="CI78" i="7" s="1"/>
  <c r="CJ67" i="8" s="1"/>
  <c r="CF78" i="7" a="1"/>
  <c r="CF78" i="7" s="1"/>
  <c r="CG67" i="8" s="1"/>
  <c r="W281" i="7" a="1"/>
  <c r="W281" i="7" s="1"/>
  <c r="V177" i="7"/>
  <c r="W258" i="7" a="1"/>
  <c r="W258" i="7" s="1"/>
  <c r="V154" i="7"/>
  <c r="X241" i="7" a="1"/>
  <c r="X241" i="7" s="1"/>
  <c r="W137" i="7"/>
  <c r="BM79" i="8"/>
  <c r="BM317" i="8" s="1"/>
  <c r="BM255" i="8"/>
  <c r="D356" i="8"/>
  <c r="D26" i="18"/>
  <c r="E47" i="8"/>
  <c r="F50" i="7" a="1"/>
  <c r="F50" i="7" s="1"/>
  <c r="K46" i="22"/>
  <c r="E49" i="18"/>
  <c r="AA50" i="7" a="1"/>
  <c r="AA50" i="7" s="1"/>
  <c r="AB47" i="8" s="1"/>
  <c r="Z50" i="7" a="1"/>
  <c r="Z50" i="7" s="1"/>
  <c r="AA47" i="8" s="1"/>
  <c r="W50" i="7" a="1"/>
  <c r="W50" i="7" s="1"/>
  <c r="X47" i="8" s="1"/>
  <c r="X50" i="7" a="1"/>
  <c r="X50" i="7" s="1"/>
  <c r="Y47" i="8" s="1"/>
  <c r="R50" i="7" a="1"/>
  <c r="R50" i="7" s="1"/>
  <c r="S47" i="8" s="1"/>
  <c r="Y50" i="7" a="1"/>
  <c r="Y50" i="7" s="1"/>
  <c r="Z47" i="8" s="1"/>
  <c r="V50" i="7" a="1"/>
  <c r="V50" i="7" s="1"/>
  <c r="W47" i="8" s="1"/>
  <c r="AB50" i="7" a="1"/>
  <c r="AB50" i="7" s="1"/>
  <c r="AC47" i="8" s="1"/>
  <c r="AC50" i="7" a="1"/>
  <c r="AC50" i="7" s="1"/>
  <c r="AD47" i="8" s="1"/>
  <c r="U50" i="7" a="1"/>
  <c r="U50" i="7" s="1"/>
  <c r="V47" i="8" s="1"/>
  <c r="S50" i="7" a="1"/>
  <c r="S50" i="7" s="1"/>
  <c r="T47" i="8" s="1"/>
  <c r="T50" i="7" a="1"/>
  <c r="T50" i="7" s="1"/>
  <c r="U47" i="8" s="1"/>
  <c r="J64" i="1"/>
  <c r="K64" i="1" s="1"/>
  <c r="E40" i="8"/>
  <c r="F43" i="7" a="1"/>
  <c r="F43" i="7" s="1"/>
  <c r="K39" i="22"/>
  <c r="AB43" i="7" a="1"/>
  <c r="AB43" i="7" s="1"/>
  <c r="AC40" i="8" s="1"/>
  <c r="Y43" i="7" a="1"/>
  <c r="Y43" i="7" s="1"/>
  <c r="Z40" i="8" s="1"/>
  <c r="X43" i="7" a="1"/>
  <c r="X43" i="7" s="1"/>
  <c r="Y40" i="8" s="1"/>
  <c r="L84" i="4"/>
  <c r="E42" i="18"/>
  <c r="AC43" i="7" a="1"/>
  <c r="AC43" i="7" s="1"/>
  <c r="AD40" i="8" s="1"/>
  <c r="T43" i="7" a="1"/>
  <c r="T43" i="7" s="1"/>
  <c r="U40" i="8" s="1"/>
  <c r="V43" i="7" a="1"/>
  <c r="V43" i="7" s="1"/>
  <c r="W40" i="8" s="1"/>
  <c r="AA43" i="7" a="1"/>
  <c r="AA43" i="7" s="1"/>
  <c r="AB40" i="8" s="1"/>
  <c r="R43" i="7" a="1"/>
  <c r="R43" i="7" s="1"/>
  <c r="S40" i="8" s="1"/>
  <c r="W43" i="7" a="1"/>
  <c r="W43" i="7" s="1"/>
  <c r="X40" i="8" s="1"/>
  <c r="S43" i="7" a="1"/>
  <c r="S43" i="7" s="1"/>
  <c r="T40" i="8" s="1"/>
  <c r="U43" i="7" a="1"/>
  <c r="U43" i="7" s="1"/>
  <c r="V40" i="8" s="1"/>
  <c r="Z43" i="7" a="1"/>
  <c r="Z43" i="7" s="1"/>
  <c r="AA40" i="8" s="1"/>
  <c r="T205" i="8"/>
  <c r="Y9" i="8"/>
  <c r="Y7" i="7"/>
  <c r="X253" i="7" a="1"/>
  <c r="X253" i="7" s="1"/>
  <c r="W149" i="7"/>
  <c r="E59" i="8"/>
  <c r="F69" i="7" a="1"/>
  <c r="F69" i="7" s="1"/>
  <c r="K61" i="22"/>
  <c r="E68" i="18"/>
  <c r="T69" i="7" a="1"/>
  <c r="T69" i="7" s="1"/>
  <c r="U59" i="8" s="1"/>
  <c r="AA69" i="7" a="1"/>
  <c r="AA69" i="7" s="1"/>
  <c r="AB59" i="8" s="1"/>
  <c r="R69" i="7" a="1"/>
  <c r="R69" i="7" s="1"/>
  <c r="S59" i="8" s="1"/>
  <c r="V69" i="7" a="1"/>
  <c r="V69" i="7" s="1"/>
  <c r="W59" i="8" s="1"/>
  <c r="Y69" i="7" a="1"/>
  <c r="Y69" i="7" s="1"/>
  <c r="Z59" i="8" s="1"/>
  <c r="Z69" i="7" a="1"/>
  <c r="Z69" i="7" s="1"/>
  <c r="AA59" i="8" s="1"/>
  <c r="S69" i="7" a="1"/>
  <c r="S69" i="7" s="1"/>
  <c r="T59" i="8" s="1"/>
  <c r="AB69" i="7" a="1"/>
  <c r="AB69" i="7" s="1"/>
  <c r="AC59" i="8" s="1"/>
  <c r="X69" i="7" a="1"/>
  <c r="X69" i="7" s="1"/>
  <c r="Y59" i="8" s="1"/>
  <c r="W69" i="7" a="1"/>
  <c r="W69" i="7" s="1"/>
  <c r="X59" i="8" s="1"/>
  <c r="AC69" i="7" a="1"/>
  <c r="AC69" i="7" s="1"/>
  <c r="AD59" i="8" s="1"/>
  <c r="U69" i="7" a="1"/>
  <c r="U69" i="7" s="1"/>
  <c r="V59" i="8" s="1"/>
  <c r="BV77" i="8"/>
  <c r="BV74" i="8" s="1"/>
  <c r="BU87" i="7"/>
  <c r="X247" i="7" a="1"/>
  <c r="X247" i="7" s="1"/>
  <c r="W143" i="7"/>
  <c r="X250" i="7" a="1"/>
  <c r="X250" i="7" s="1"/>
  <c r="W146" i="7"/>
  <c r="X294" i="7" a="1"/>
  <c r="X294" i="7" s="1"/>
  <c r="W190" i="7"/>
  <c r="X275" i="7" a="1"/>
  <c r="X275" i="7" s="1"/>
  <c r="W171" i="7"/>
  <c r="F28" i="7" a="1"/>
  <c r="F28" i="7" s="1"/>
  <c r="T28" i="7" a="1"/>
  <c r="T28" i="7" s="1"/>
  <c r="AB28" i="7" a="1"/>
  <c r="AB28" i="7" s="1"/>
  <c r="K24" i="22"/>
  <c r="E27" i="18"/>
  <c r="U28" i="7" a="1"/>
  <c r="U28" i="7" s="1"/>
  <c r="V28" i="7" a="1"/>
  <c r="V28" i="7" s="1"/>
  <c r="AA28" i="7" a="1"/>
  <c r="AA28" i="7" s="1"/>
  <c r="S28" i="7" a="1"/>
  <c r="S28" i="7" s="1"/>
  <c r="X28" i="7" a="1"/>
  <c r="X28" i="7" s="1"/>
  <c r="Y28" i="7" a="1"/>
  <c r="Y28" i="7" s="1"/>
  <c r="W28" i="7" a="1"/>
  <c r="W28" i="7" s="1"/>
  <c r="R28" i="7" a="1"/>
  <c r="R28" i="7" s="1"/>
  <c r="Z28" i="7" a="1"/>
  <c r="Z28" i="7" s="1"/>
  <c r="AC28" i="7" a="1"/>
  <c r="AC28" i="7" s="1"/>
  <c r="I7" i="28"/>
  <c r="J18" i="32"/>
  <c r="F31" i="7" a="1"/>
  <c r="F31" i="7" s="1"/>
  <c r="K27" i="22"/>
  <c r="AA31" i="7" a="1"/>
  <c r="AA31" i="7" s="1"/>
  <c r="E30" i="18"/>
  <c r="U31" i="7" a="1"/>
  <c r="U31" i="7" s="1"/>
  <c r="T31" i="7" a="1"/>
  <c r="T31" i="7" s="1"/>
  <c r="AC31" i="7" a="1"/>
  <c r="AC31" i="7" s="1"/>
  <c r="R31" i="7" a="1"/>
  <c r="R31" i="7" s="1"/>
  <c r="S31" i="7" a="1"/>
  <c r="S31" i="7" s="1"/>
  <c r="Y31" i="7" a="1"/>
  <c r="Y31" i="7" s="1"/>
  <c r="AB31" i="7" a="1"/>
  <c r="AB31" i="7" s="1"/>
  <c r="V31" i="7" a="1"/>
  <c r="V31" i="7" s="1"/>
  <c r="Z31" i="7" a="1"/>
  <c r="Z31" i="7" s="1"/>
  <c r="X31" i="7" a="1"/>
  <c r="X31" i="7" s="1"/>
  <c r="W31" i="7" a="1"/>
  <c r="W31" i="7" s="1"/>
  <c r="X232" i="7" a="1"/>
  <c r="X232" i="7" s="1"/>
  <c r="W128" i="7"/>
  <c r="BW77" i="8"/>
  <c r="BW74" i="8" s="1"/>
  <c r="BV87" i="7"/>
  <c r="P8" i="26"/>
  <c r="Q9" i="26"/>
  <c r="X298" i="7" a="1"/>
  <c r="X298" i="7" s="1"/>
  <c r="W194" i="7"/>
  <c r="X231" i="7" a="1"/>
  <c r="X231" i="7" s="1"/>
  <c r="W127" i="7"/>
  <c r="X215" i="7" a="1"/>
  <c r="X215" i="7" s="1"/>
  <c r="W111" i="7"/>
  <c r="X208" i="7" a="1"/>
  <c r="X208" i="7" s="1"/>
  <c r="W104" i="7"/>
  <c r="X283" i="7" a="1"/>
  <c r="X283" i="7" s="1"/>
  <c r="W179" i="7"/>
  <c r="X286" i="7" a="1"/>
  <c r="X286" i="7" s="1"/>
  <c r="W182" i="7"/>
  <c r="W238" i="7" a="1"/>
  <c r="W238" i="7" s="1"/>
  <c r="V134" i="7"/>
  <c r="X282" i="7" a="1"/>
  <c r="X282" i="7" s="1"/>
  <c r="W178" i="7"/>
  <c r="L33" i="1"/>
  <c r="X248" i="7" a="1"/>
  <c r="X248" i="7" s="1"/>
  <c r="W144" i="7"/>
  <c r="T193" i="8"/>
  <c r="X264" i="7" a="1"/>
  <c r="X264" i="7" s="1"/>
  <c r="W160" i="7"/>
  <c r="E53" i="8"/>
  <c r="F61" i="7" a="1"/>
  <c r="F61" i="7" s="1"/>
  <c r="W61" i="7" a="1"/>
  <c r="W61" i="7" s="1"/>
  <c r="X53" i="8" s="1"/>
  <c r="E60" i="18"/>
  <c r="K55" i="22"/>
  <c r="AB61" i="7" a="1"/>
  <c r="AB61" i="7" s="1"/>
  <c r="AC53" i="8" s="1"/>
  <c r="AC61" i="7" a="1"/>
  <c r="AC61" i="7" s="1"/>
  <c r="AD53" i="8" s="1"/>
  <c r="Z61" i="7" a="1"/>
  <c r="Z61" i="7" s="1"/>
  <c r="AA53" i="8" s="1"/>
  <c r="U61" i="7" a="1"/>
  <c r="U61" i="7" s="1"/>
  <c r="V53" i="8" s="1"/>
  <c r="S61" i="7" a="1"/>
  <c r="S61" i="7" s="1"/>
  <c r="T53" i="8" s="1"/>
  <c r="T61" i="7" a="1"/>
  <c r="T61" i="7" s="1"/>
  <c r="U53" i="8" s="1"/>
  <c r="Y61" i="7" a="1"/>
  <c r="Y61" i="7" s="1"/>
  <c r="Z53" i="8" s="1"/>
  <c r="V61" i="7" a="1"/>
  <c r="V61" i="7" s="1"/>
  <c r="W53" i="8" s="1"/>
  <c r="R61" i="7" a="1"/>
  <c r="R61" i="7" s="1"/>
  <c r="S53" i="8" s="1"/>
  <c r="AA61" i="7" a="1"/>
  <c r="AA61" i="7" s="1"/>
  <c r="AB53" i="8" s="1"/>
  <c r="X61" i="7" a="1"/>
  <c r="X61" i="7" s="1"/>
  <c r="Y53" i="8" s="1"/>
  <c r="K35" i="7" a="1"/>
  <c r="K35" i="7" s="1"/>
  <c r="J34" i="18"/>
  <c r="CH35" i="7" a="1"/>
  <c r="CH35" i="7" s="1"/>
  <c r="CG35" i="7" a="1"/>
  <c r="CG35" i="7" s="1"/>
  <c r="CJ35" i="7" a="1"/>
  <c r="CJ35" i="7" s="1"/>
  <c r="CK35" i="7" a="1"/>
  <c r="CK35" i="7" s="1"/>
  <c r="CI35" i="7" a="1"/>
  <c r="CI35" i="7" s="1"/>
  <c r="CB35" i="7" a="1"/>
  <c r="CB35" i="7" s="1"/>
  <c r="CF35" i="7" a="1"/>
  <c r="CF35" i="7" s="1"/>
  <c r="CE35" i="7" a="1"/>
  <c r="CE35" i="7" s="1"/>
  <c r="CD35" i="7" a="1"/>
  <c r="CD35" i="7" s="1"/>
  <c r="CC35" i="7" a="1"/>
  <c r="CC35" i="7" s="1"/>
  <c r="BZ35" i="7" a="1"/>
  <c r="BZ35" i="7" s="1"/>
  <c r="CA35" i="7" a="1"/>
  <c r="CA35" i="7" s="1"/>
  <c r="X288" i="7" a="1"/>
  <c r="X288" i="7" s="1"/>
  <c r="W184" i="7"/>
  <c r="BF79" i="8"/>
  <c r="BF317" i="8" s="1"/>
  <c r="BF255" i="8"/>
  <c r="E44" i="8"/>
  <c r="F47" i="7" a="1"/>
  <c r="F47" i="7" s="1"/>
  <c r="K43" i="22"/>
  <c r="Z47" i="7" a="1"/>
  <c r="Z47" i="7" s="1"/>
  <c r="AA44" i="8" s="1"/>
  <c r="AA47" i="7" a="1"/>
  <c r="AA47" i="7" s="1"/>
  <c r="AB44" i="8" s="1"/>
  <c r="E46" i="18"/>
  <c r="S47" i="7" a="1"/>
  <c r="S47" i="7" s="1"/>
  <c r="T44" i="8" s="1"/>
  <c r="AC47" i="7" a="1"/>
  <c r="AC47" i="7" s="1"/>
  <c r="AD44" i="8" s="1"/>
  <c r="W47" i="7" a="1"/>
  <c r="W47" i="7" s="1"/>
  <c r="X44" i="8" s="1"/>
  <c r="AB47" i="7" a="1"/>
  <c r="AB47" i="7" s="1"/>
  <c r="AC44" i="8" s="1"/>
  <c r="V47" i="7" a="1"/>
  <c r="V47" i="7" s="1"/>
  <c r="W44" i="8" s="1"/>
  <c r="T47" i="7" a="1"/>
  <c r="T47" i="7" s="1"/>
  <c r="U44" i="8" s="1"/>
  <c r="U47" i="7" a="1"/>
  <c r="U47" i="7" s="1"/>
  <c r="V44" i="8" s="1"/>
  <c r="X47" i="7" a="1"/>
  <c r="X47" i="7" s="1"/>
  <c r="Y44" i="8" s="1"/>
  <c r="R47" i="7" a="1"/>
  <c r="R47" i="7" s="1"/>
  <c r="S44" i="8" s="1"/>
  <c r="Y47" i="7" a="1"/>
  <c r="Y47" i="7" s="1"/>
  <c r="Z44" i="8" s="1"/>
  <c r="W261" i="7" a="1"/>
  <c r="W261" i="7" s="1"/>
  <c r="V157" i="7"/>
  <c r="BO77" i="8"/>
  <c r="BO74" i="8" s="1"/>
  <c r="BN87" i="7"/>
  <c r="D66" i="1" l="1"/>
  <c r="U15" i="7"/>
  <c r="D65" i="22"/>
  <c r="D67" i="22" s="1"/>
  <c r="AB53" i="7"/>
  <c r="J74" i="8"/>
  <c r="W12" i="7"/>
  <c r="W11" i="7" s="1"/>
  <c r="W14" i="7" s="1"/>
  <c r="X22" i="8" s="1"/>
  <c r="V19" i="7"/>
  <c r="V53" i="7"/>
  <c r="W50" i="8" s="1"/>
  <c r="U21" i="7"/>
  <c r="V27" i="8" s="1"/>
  <c r="AB32" i="8"/>
  <c r="AC32" i="8"/>
  <c r="AC53" i="7"/>
  <c r="AD50" i="8" s="1"/>
  <c r="T21" i="7"/>
  <c r="U27" i="8" s="1"/>
  <c r="U29" i="8" s="1"/>
  <c r="U22" i="7"/>
  <c r="V28" i="8" s="1"/>
  <c r="F66" i="1"/>
  <c r="F70" i="1" s="1"/>
  <c r="X21" i="8"/>
  <c r="X258" i="7" a="1"/>
  <c r="X258" i="7" s="1"/>
  <c r="W154" i="7"/>
  <c r="Y275" i="7" a="1"/>
  <c r="Y275" i="7" s="1"/>
  <c r="X171" i="7"/>
  <c r="T39" i="8"/>
  <c r="S51" i="7"/>
  <c r="CI77" i="8"/>
  <c r="CI74" i="8" s="1"/>
  <c r="CH87" i="7"/>
  <c r="E29" i="28"/>
  <c r="M39" i="22"/>
  <c r="L39" i="22"/>
  <c r="I39" i="22"/>
  <c r="D23" i="7"/>
  <c r="D39" i="7" s="1"/>
  <c r="D38" i="18" s="1"/>
  <c r="L46" i="22"/>
  <c r="I46" i="22"/>
  <c r="M46" i="22"/>
  <c r="X327" i="8"/>
  <c r="X13" i="7" a="1"/>
  <c r="X13" i="7" s="1"/>
  <c r="Y244" i="7" a="1"/>
  <c r="Y244" i="7" s="1"/>
  <c r="X140" i="7"/>
  <c r="I25" i="22"/>
  <c r="M25" i="22"/>
  <c r="L25" i="22"/>
  <c r="I53" i="22"/>
  <c r="M53" i="22"/>
  <c r="L53" i="22"/>
  <c r="CW62" i="7" a="1"/>
  <c r="CW62" i="7" s="1"/>
  <c r="K61" i="18"/>
  <c r="L62" i="7" a="1"/>
  <c r="L62" i="7" s="1"/>
  <c r="CN62" i="7" a="1"/>
  <c r="CN62" i="7" s="1"/>
  <c r="CM62" i="7" a="1"/>
  <c r="CM62" i="7" s="1"/>
  <c r="CP62" i="7" a="1"/>
  <c r="CP62" i="7" s="1"/>
  <c r="CS62" i="7" a="1"/>
  <c r="CS62" i="7" s="1"/>
  <c r="CU62" i="7" a="1"/>
  <c r="CU62" i="7" s="1"/>
  <c r="CO62" i="7" a="1"/>
  <c r="CO62" i="7" s="1"/>
  <c r="CV62" i="7" a="1"/>
  <c r="CV62" i="7" s="1"/>
  <c r="CL62" i="7" a="1"/>
  <c r="CL62" i="7" s="1"/>
  <c r="CQ62" i="7" a="1"/>
  <c r="CQ62" i="7" s="1"/>
  <c r="CR62" i="7" a="1"/>
  <c r="CR62" i="7" s="1"/>
  <c r="CT62" i="7" a="1"/>
  <c r="CT62" i="7" s="1"/>
  <c r="Y233" i="7" a="1"/>
  <c r="Y233" i="7" s="1"/>
  <c r="X129" i="7"/>
  <c r="F51" i="8"/>
  <c r="G59" i="7" a="1"/>
  <c r="G59" i="7" s="1"/>
  <c r="AL59" i="7" a="1"/>
  <c r="AL59" i="7" s="1"/>
  <c r="AM51" i="8" s="1"/>
  <c r="F58" i="18"/>
  <c r="AN59" i="7" a="1"/>
  <c r="AN59" i="7" s="1"/>
  <c r="AO51" i="8" s="1"/>
  <c r="AD59" i="7" a="1"/>
  <c r="AD59" i="7" s="1"/>
  <c r="AE51" i="8" s="1"/>
  <c r="AE59" i="7" a="1"/>
  <c r="AE59" i="7" s="1"/>
  <c r="AF51" i="8" s="1"/>
  <c r="AO59" i="7" a="1"/>
  <c r="AO59" i="7" s="1"/>
  <c r="AP51" i="8" s="1"/>
  <c r="AM59" i="7" a="1"/>
  <c r="AM59" i="7" s="1"/>
  <c r="AN51" i="8" s="1"/>
  <c r="AH59" i="7" a="1"/>
  <c r="AH59" i="7" s="1"/>
  <c r="AI51" i="8" s="1"/>
  <c r="AJ59" i="7" a="1"/>
  <c r="AJ59" i="7" s="1"/>
  <c r="AK51" i="8" s="1"/>
  <c r="AK59" i="7" a="1"/>
  <c r="AK59" i="7" s="1"/>
  <c r="AL51" i="8" s="1"/>
  <c r="AI59" i="7" a="1"/>
  <c r="AI59" i="7" s="1"/>
  <c r="AJ51" i="8" s="1"/>
  <c r="AG59" i="7" a="1"/>
  <c r="AG59" i="7" s="1"/>
  <c r="AH51" i="8" s="1"/>
  <c r="AF59" i="7" a="1"/>
  <c r="AF59" i="7" s="1"/>
  <c r="AG51" i="8" s="1"/>
  <c r="F42" i="8"/>
  <c r="F44" i="18"/>
  <c r="AL45" i="7" a="1"/>
  <c r="AL45" i="7" s="1"/>
  <c r="AM42" i="8" s="1"/>
  <c r="AG45" i="7" a="1"/>
  <c r="AG45" i="7" s="1"/>
  <c r="AH42" i="8" s="1"/>
  <c r="AK45" i="7" a="1"/>
  <c r="AK45" i="7" s="1"/>
  <c r="AL42" i="8" s="1"/>
  <c r="AF45" i="7" a="1"/>
  <c r="AF45" i="7" s="1"/>
  <c r="AG42" i="8" s="1"/>
  <c r="G45" i="7" a="1"/>
  <c r="G45" i="7" s="1"/>
  <c r="AH45" i="7" a="1"/>
  <c r="AH45" i="7" s="1"/>
  <c r="AI42" i="8" s="1"/>
  <c r="AN45" i="7" a="1"/>
  <c r="AN45" i="7" s="1"/>
  <c r="AO42" i="8" s="1"/>
  <c r="AO45" i="7" a="1"/>
  <c r="AO45" i="7" s="1"/>
  <c r="AP42" i="8" s="1"/>
  <c r="AI45" i="7" a="1"/>
  <c r="AI45" i="7" s="1"/>
  <c r="AJ42" i="8" s="1"/>
  <c r="AE45" i="7" a="1"/>
  <c r="AE45" i="7" s="1"/>
  <c r="AF42" i="8" s="1"/>
  <c r="AJ45" i="7" a="1"/>
  <c r="AJ45" i="7" s="1"/>
  <c r="AK42" i="8" s="1"/>
  <c r="AD45" i="7" a="1"/>
  <c r="AD45" i="7" s="1"/>
  <c r="AE42" i="8" s="1"/>
  <c r="AM45" i="7" a="1"/>
  <c r="AM45" i="7" s="1"/>
  <c r="AN42" i="8" s="1"/>
  <c r="D360" i="8"/>
  <c r="D50" i="18"/>
  <c r="AB56" i="8"/>
  <c r="Y53" i="7"/>
  <c r="Y201" i="7" a="1"/>
  <c r="Y201" i="7" s="1"/>
  <c r="X97" i="7"/>
  <c r="Y231" i="7" a="1"/>
  <c r="Y231" i="7" s="1"/>
  <c r="X127" i="7"/>
  <c r="X220" i="7" a="1"/>
  <c r="X220" i="7" s="1"/>
  <c r="W116" i="7"/>
  <c r="Y290" i="7" a="1"/>
  <c r="Y290" i="7" s="1"/>
  <c r="X186" i="7"/>
  <c r="Y256" i="7" a="1"/>
  <c r="Y256" i="7" s="1"/>
  <c r="X152" i="7"/>
  <c r="F44" i="8"/>
  <c r="G47" i="7" a="1"/>
  <c r="G47" i="7" s="1"/>
  <c r="AF47" i="7" a="1"/>
  <c r="AF47" i="7" s="1"/>
  <c r="AG44" i="8" s="1"/>
  <c r="AO47" i="7" a="1"/>
  <c r="AO47" i="7" s="1"/>
  <c r="AP44" i="8" s="1"/>
  <c r="AN47" i="7" a="1"/>
  <c r="AN47" i="7" s="1"/>
  <c r="AO44" i="8" s="1"/>
  <c r="AE47" i="7" a="1"/>
  <c r="AE47" i="7" s="1"/>
  <c r="AF44" i="8" s="1"/>
  <c r="AD47" i="7" a="1"/>
  <c r="AD47" i="7" s="1"/>
  <c r="AE44" i="8" s="1"/>
  <c r="F46" i="18"/>
  <c r="AH47" i="7" a="1"/>
  <c r="AH47" i="7" s="1"/>
  <c r="AI44" i="8" s="1"/>
  <c r="AK47" i="7" a="1"/>
  <c r="AK47" i="7" s="1"/>
  <c r="AL44" i="8" s="1"/>
  <c r="AI47" i="7" a="1"/>
  <c r="AI47" i="7" s="1"/>
  <c r="AJ44" i="8" s="1"/>
  <c r="AL47" i="7" a="1"/>
  <c r="AL47" i="7" s="1"/>
  <c r="AM44" i="8" s="1"/>
  <c r="AG47" i="7" a="1"/>
  <c r="AG47" i="7" s="1"/>
  <c r="AH44" i="8" s="1"/>
  <c r="AJ47" i="7" a="1"/>
  <c r="AJ47" i="7" s="1"/>
  <c r="AK44" i="8" s="1"/>
  <c r="AM47" i="7" a="1"/>
  <c r="AM47" i="7" s="1"/>
  <c r="AN44" i="8" s="1"/>
  <c r="Y213" i="7" a="1"/>
  <c r="Y213" i="7" s="1"/>
  <c r="X109" i="7"/>
  <c r="K47" i="22"/>
  <c r="M48" i="22"/>
  <c r="L48" i="22"/>
  <c r="I48" i="22"/>
  <c r="Y32" i="8"/>
  <c r="Y228" i="7" a="1"/>
  <c r="Y228" i="7" s="1"/>
  <c r="X124" i="7"/>
  <c r="Y285" i="7" a="1"/>
  <c r="Y285" i="7" s="1"/>
  <c r="X181" i="7"/>
  <c r="Y235" i="7" a="1"/>
  <c r="Y235" i="7" s="1"/>
  <c r="X131" i="7"/>
  <c r="X279" i="7" a="1"/>
  <c r="X279" i="7" s="1"/>
  <c r="W175" i="7"/>
  <c r="Y210" i="7" a="1"/>
  <c r="Y210" i="7" s="1"/>
  <c r="X106" i="7"/>
  <c r="I26" i="28"/>
  <c r="F55" i="18"/>
  <c r="AO56" i="7" a="1"/>
  <c r="AO56" i="7" s="1"/>
  <c r="G56" i="7" a="1"/>
  <c r="G56" i="7" s="1"/>
  <c r="AM56" i="7" a="1"/>
  <c r="AM56" i="7" s="1"/>
  <c r="AL56" i="7" a="1"/>
  <c r="AL56" i="7" s="1"/>
  <c r="AI56" i="7" a="1"/>
  <c r="AI56" i="7" s="1"/>
  <c r="AN56" i="7" a="1"/>
  <c r="AN56" i="7" s="1"/>
  <c r="AD56" i="7" a="1"/>
  <c r="AD56" i="7" s="1"/>
  <c r="AE56" i="7" a="1"/>
  <c r="AE56" i="7" s="1"/>
  <c r="AK56" i="7" a="1"/>
  <c r="AK56" i="7" s="1"/>
  <c r="AJ56" i="7" a="1"/>
  <c r="AJ56" i="7" s="1"/>
  <c r="AF56" i="7" a="1"/>
  <c r="AF56" i="7" s="1"/>
  <c r="AG56" i="7" a="1"/>
  <c r="AG56" i="7" s="1"/>
  <c r="AH56" i="7" a="1"/>
  <c r="AH56" i="7" s="1"/>
  <c r="Y297" i="7" a="1"/>
  <c r="Y297" i="7" s="1"/>
  <c r="X193" i="7"/>
  <c r="I40" i="22"/>
  <c r="M40" i="22"/>
  <c r="L40" i="22"/>
  <c r="X221" i="7" a="1"/>
  <c r="X221" i="7" s="1"/>
  <c r="W117" i="7"/>
  <c r="CE77" i="8"/>
  <c r="CE74" i="8" s="1"/>
  <c r="CD87" i="7"/>
  <c r="Z9" i="8"/>
  <c r="Z7" i="7"/>
  <c r="Y242" i="7" a="1"/>
  <c r="Y242" i="7" s="1"/>
  <c r="X138" i="7"/>
  <c r="L49" i="22"/>
  <c r="M49" i="22"/>
  <c r="I49" i="22"/>
  <c r="M45" i="22"/>
  <c r="L45" i="22"/>
  <c r="I45" i="22"/>
  <c r="BZ79" i="8"/>
  <c r="BZ317" i="8" s="1"/>
  <c r="BZ255" i="8"/>
  <c r="Y294" i="7" a="1"/>
  <c r="Y294" i="7" s="1"/>
  <c r="X190" i="7"/>
  <c r="Y289" i="7" a="1"/>
  <c r="Y289" i="7" s="1"/>
  <c r="X185" i="7"/>
  <c r="G33" i="7" a="1"/>
  <c r="G33" i="7" s="1"/>
  <c r="F32" i="18"/>
  <c r="AJ33" i="7" a="1"/>
  <c r="AJ33" i="7" s="1"/>
  <c r="AN33" i="7" a="1"/>
  <c r="AN33" i="7" s="1"/>
  <c r="AI33" i="7" a="1"/>
  <c r="AI33" i="7" s="1"/>
  <c r="AG33" i="7" a="1"/>
  <c r="AG33" i="7" s="1"/>
  <c r="AM33" i="7" a="1"/>
  <c r="AM33" i="7" s="1"/>
  <c r="AK33" i="7" a="1"/>
  <c r="AK33" i="7" s="1"/>
  <c r="AO33" i="7" a="1"/>
  <c r="AO33" i="7" s="1"/>
  <c r="AF33" i="7" a="1"/>
  <c r="AF33" i="7" s="1"/>
  <c r="AH33" i="7" a="1"/>
  <c r="AH33" i="7" s="1"/>
  <c r="AE33" i="7" a="1"/>
  <c r="AE33" i="7" s="1"/>
  <c r="AD33" i="7" a="1"/>
  <c r="AD33" i="7" s="1"/>
  <c r="AL33" i="7" a="1"/>
  <c r="AL33" i="7" s="1"/>
  <c r="T194" i="8"/>
  <c r="W329" i="8"/>
  <c r="CD77" i="8"/>
  <c r="CD74" i="8" s="1"/>
  <c r="CC87" i="7"/>
  <c r="W21" i="8"/>
  <c r="V14" i="7"/>
  <c r="V15" i="7" s="1"/>
  <c r="V20" i="7"/>
  <c r="V18" i="7"/>
  <c r="M52" i="22"/>
  <c r="I52" i="22"/>
  <c r="L52" i="22"/>
  <c r="AO55" i="7" a="1"/>
  <c r="AO55" i="7" s="1"/>
  <c r="G55" i="7" a="1"/>
  <c r="G55" i="7" s="1"/>
  <c r="AJ55" i="7" a="1"/>
  <c r="AJ55" i="7" s="1"/>
  <c r="F54" i="18"/>
  <c r="AL55" i="7" a="1"/>
  <c r="AL55" i="7" s="1"/>
  <c r="AI55" i="7" a="1"/>
  <c r="AI55" i="7" s="1"/>
  <c r="AE55" i="7" a="1"/>
  <c r="AE55" i="7" s="1"/>
  <c r="AM55" i="7" a="1"/>
  <c r="AM55" i="7" s="1"/>
  <c r="AD55" i="7" a="1"/>
  <c r="AD55" i="7" s="1"/>
  <c r="AG55" i="7" a="1"/>
  <c r="AG55" i="7" s="1"/>
  <c r="AF55" i="7" a="1"/>
  <c r="AF55" i="7" s="1"/>
  <c r="AN55" i="7" a="1"/>
  <c r="AN55" i="7" s="1"/>
  <c r="AK55" i="7" a="1"/>
  <c r="AK55" i="7" s="1"/>
  <c r="AH55" i="7" a="1"/>
  <c r="AH55" i="7" s="1"/>
  <c r="BO79" i="8"/>
  <c r="BO317" i="8" s="1"/>
  <c r="BO255" i="8"/>
  <c r="Z53" i="7"/>
  <c r="K9" i="8"/>
  <c r="K7" i="18"/>
  <c r="L7" i="7"/>
  <c r="L50" i="22"/>
  <c r="I50" i="22"/>
  <c r="M50" i="22"/>
  <c r="CG77" i="8"/>
  <c r="CG74" i="8" s="1"/>
  <c r="CF87" i="7"/>
  <c r="Y282" i="7" a="1"/>
  <c r="Y282" i="7" s="1"/>
  <c r="X178" i="7"/>
  <c r="Y298" i="7" a="1"/>
  <c r="Y298" i="7" s="1"/>
  <c r="X194" i="7"/>
  <c r="I61" i="22"/>
  <c r="L61" i="22"/>
  <c r="M61" i="22"/>
  <c r="F58" i="8"/>
  <c r="F67" i="18"/>
  <c r="AN68" i="7" a="1"/>
  <c r="AN68" i="7" s="1"/>
  <c r="AO58" i="8" s="1"/>
  <c r="AO68" i="7" a="1"/>
  <c r="AO68" i="7" s="1"/>
  <c r="AP58" i="8" s="1"/>
  <c r="G68" i="7" a="1"/>
  <c r="G68" i="7" s="1"/>
  <c r="AM68" i="7" a="1"/>
  <c r="AM68" i="7" s="1"/>
  <c r="AN58" i="8" s="1"/>
  <c r="AD68" i="7" a="1"/>
  <c r="AD68" i="7" s="1"/>
  <c r="AE58" i="8" s="1"/>
  <c r="AI68" i="7" a="1"/>
  <c r="AI68" i="7" s="1"/>
  <c r="AJ58" i="8" s="1"/>
  <c r="AK68" i="7" a="1"/>
  <c r="AK68" i="7" s="1"/>
  <c r="AL58" i="8" s="1"/>
  <c r="AL68" i="7" a="1"/>
  <c r="AL68" i="7" s="1"/>
  <c r="AM58" i="8" s="1"/>
  <c r="AH68" i="7" a="1"/>
  <c r="AH68" i="7" s="1"/>
  <c r="AI58" i="8" s="1"/>
  <c r="AE68" i="7" a="1"/>
  <c r="AE68" i="7" s="1"/>
  <c r="AF58" i="8" s="1"/>
  <c r="AG68" i="7" a="1"/>
  <c r="AG68" i="7" s="1"/>
  <c r="AH58" i="8" s="1"/>
  <c r="AF68" i="7" a="1"/>
  <c r="AF68" i="7" s="1"/>
  <c r="AG58" i="8" s="1"/>
  <c r="AJ68" i="7" a="1"/>
  <c r="AJ68" i="7" s="1"/>
  <c r="AK58" i="8" s="1"/>
  <c r="X205" i="7" a="1"/>
  <c r="X205" i="7" s="1"/>
  <c r="W101" i="7"/>
  <c r="AA53" i="7"/>
  <c r="S32" i="8"/>
  <c r="G35" i="22"/>
  <c r="Y260" i="7" a="1"/>
  <c r="Y260" i="7" s="1"/>
  <c r="X156" i="7"/>
  <c r="J7" i="28"/>
  <c r="K18" i="32"/>
  <c r="Y255" i="7" a="1"/>
  <c r="Y255" i="7" s="1"/>
  <c r="X151" i="7"/>
  <c r="U39" i="8"/>
  <c r="T51" i="7"/>
  <c r="G58" i="7" a="1"/>
  <c r="G58" i="7" s="1"/>
  <c r="F57" i="18"/>
  <c r="AN58" i="7" a="1"/>
  <c r="AN58" i="7" s="1"/>
  <c r="AK58" i="7" a="1"/>
  <c r="AK58" i="7" s="1"/>
  <c r="AH58" i="7" a="1"/>
  <c r="AH58" i="7" s="1"/>
  <c r="AG58" i="7" a="1"/>
  <c r="AG58" i="7" s="1"/>
  <c r="AM58" i="7" a="1"/>
  <c r="AM58" i="7" s="1"/>
  <c r="AL58" i="7" a="1"/>
  <c r="AL58" i="7" s="1"/>
  <c r="AJ58" i="7" a="1"/>
  <c r="AJ58" i="7" s="1"/>
  <c r="AO58" i="7" a="1"/>
  <c r="AO58" i="7" s="1"/>
  <c r="AI58" i="7" a="1"/>
  <c r="AI58" i="7" s="1"/>
  <c r="AD58" i="7" a="1"/>
  <c r="AD58" i="7" s="1"/>
  <c r="AF58" i="7" a="1"/>
  <c r="AF58" i="7" s="1"/>
  <c r="AE58" i="7" a="1"/>
  <c r="AE58" i="7" s="1"/>
  <c r="Y271" i="7" a="1"/>
  <c r="Y271" i="7" s="1"/>
  <c r="X167" i="7"/>
  <c r="CF77" i="8"/>
  <c r="CF74" i="8" s="1"/>
  <c r="CE87" i="7"/>
  <c r="Y277" i="7" a="1"/>
  <c r="Y277" i="7" s="1"/>
  <c r="X173" i="7"/>
  <c r="Y56" i="8"/>
  <c r="G28" i="7" a="1"/>
  <c r="G28" i="7" s="1"/>
  <c r="AJ28" i="7" a="1"/>
  <c r="AJ28" i="7" s="1"/>
  <c r="AD28" i="7" a="1"/>
  <c r="AD28" i="7" s="1"/>
  <c r="AL28" i="7" a="1"/>
  <c r="AL28" i="7" s="1"/>
  <c r="AK28" i="7" a="1"/>
  <c r="AK28" i="7" s="1"/>
  <c r="F27" i="18"/>
  <c r="AI28" i="7" a="1"/>
  <c r="AI28" i="7" s="1"/>
  <c r="AF28" i="7" a="1"/>
  <c r="AF28" i="7" s="1"/>
  <c r="AN28" i="7" a="1"/>
  <c r="AN28" i="7" s="1"/>
  <c r="AO28" i="7" a="1"/>
  <c r="AO28" i="7" s="1"/>
  <c r="AH28" i="7" a="1"/>
  <c r="AH28" i="7" s="1"/>
  <c r="AE28" i="7" a="1"/>
  <c r="AE28" i="7" s="1"/>
  <c r="AM28" i="7" a="1"/>
  <c r="AM28" i="7" s="1"/>
  <c r="AG28" i="7" a="1"/>
  <c r="AG28" i="7" s="1"/>
  <c r="X270" i="7" a="1"/>
  <c r="X270" i="7" s="1"/>
  <c r="W166" i="7"/>
  <c r="Y207" i="7" a="1"/>
  <c r="Y207" i="7" s="1"/>
  <c r="X103" i="7"/>
  <c r="M44" i="22"/>
  <c r="I44" i="22"/>
  <c r="L44" i="22"/>
  <c r="Y246" i="7" a="1"/>
  <c r="Y246" i="7" s="1"/>
  <c r="X142" i="7"/>
  <c r="K78" i="8"/>
  <c r="L85" i="7" a="1"/>
  <c r="L85" i="7" s="1"/>
  <c r="CS85" i="7" a="1"/>
  <c r="CS85" i="7" s="1"/>
  <c r="CT78" i="8" s="1"/>
  <c r="K84" i="18"/>
  <c r="CO85" i="7" a="1"/>
  <c r="CO85" i="7" s="1"/>
  <c r="CP78" i="8" s="1"/>
  <c r="CR85" i="7" a="1"/>
  <c r="CR85" i="7" s="1"/>
  <c r="CS78" i="8" s="1"/>
  <c r="CU85" i="7" a="1"/>
  <c r="CU85" i="7" s="1"/>
  <c r="CV78" i="8" s="1"/>
  <c r="CT85" i="7" a="1"/>
  <c r="CT85" i="7" s="1"/>
  <c r="CU78" i="8" s="1"/>
  <c r="CN85" i="7" a="1"/>
  <c r="CN85" i="7" s="1"/>
  <c r="CO78" i="8" s="1"/>
  <c r="CM85" i="7" a="1"/>
  <c r="CM85" i="7" s="1"/>
  <c r="CN78" i="8" s="1"/>
  <c r="CV85" i="7" a="1"/>
  <c r="CV85" i="7" s="1"/>
  <c r="CW78" i="8" s="1"/>
  <c r="CL85" i="7" a="1"/>
  <c r="CL85" i="7" s="1"/>
  <c r="CM78" i="8" s="1"/>
  <c r="CW85" i="7" a="1"/>
  <c r="CW85" i="7" s="1"/>
  <c r="CX78" i="8" s="1"/>
  <c r="CP85" i="7" a="1"/>
  <c r="CP85" i="7" s="1"/>
  <c r="CQ78" i="8" s="1"/>
  <c r="CQ85" i="7" a="1"/>
  <c r="CQ85" i="7" s="1"/>
  <c r="CR78" i="8" s="1"/>
  <c r="BY79" i="8"/>
  <c r="BY317" i="8" s="1"/>
  <c r="BY255" i="8"/>
  <c r="Y259" i="7" a="1"/>
  <c r="Y259" i="7" s="1"/>
  <c r="X155" i="7"/>
  <c r="Y264" i="7" a="1"/>
  <c r="Y264" i="7" s="1"/>
  <c r="X160" i="7"/>
  <c r="Y219" i="7" a="1"/>
  <c r="Y219" i="7" s="1"/>
  <c r="X115" i="7"/>
  <c r="Y229" i="7" a="1"/>
  <c r="Y229" i="7" s="1"/>
  <c r="X125" i="7"/>
  <c r="S39" i="8"/>
  <c r="R51" i="7"/>
  <c r="Y263" i="7" a="1"/>
  <c r="Y263" i="7" s="1"/>
  <c r="X159" i="7"/>
  <c r="S22" i="7"/>
  <c r="S21" i="7"/>
  <c r="X214" i="7" a="1"/>
  <c r="X214" i="7" s="1"/>
  <c r="W110" i="7"/>
  <c r="M33" i="1"/>
  <c r="L66" i="1"/>
  <c r="BT79" i="8"/>
  <c r="BT317" i="8" s="1"/>
  <c r="BT255" i="8"/>
  <c r="U53" i="7"/>
  <c r="X32" i="8"/>
  <c r="Y293" i="7" a="1"/>
  <c r="Y293" i="7" s="1"/>
  <c r="X189" i="7"/>
  <c r="M38" i="22"/>
  <c r="L38" i="22"/>
  <c r="I38" i="22"/>
  <c r="M26" i="22"/>
  <c r="L26" i="22"/>
  <c r="I26" i="22"/>
  <c r="Y211" i="7" a="1"/>
  <c r="Y211" i="7" s="1"/>
  <c r="X107" i="7"/>
  <c r="F41" i="8"/>
  <c r="G44" i="7" a="1"/>
  <c r="G44" i="7" s="1"/>
  <c r="F43" i="18"/>
  <c r="AM44" i="7" a="1"/>
  <c r="AM44" i="7" s="1"/>
  <c r="AN41" i="8" s="1"/>
  <c r="AL44" i="7" a="1"/>
  <c r="AL44" i="7" s="1"/>
  <c r="AM41" i="8" s="1"/>
  <c r="AK44" i="7" a="1"/>
  <c r="AK44" i="7" s="1"/>
  <c r="AL41" i="8" s="1"/>
  <c r="AG44" i="7" a="1"/>
  <c r="AG44" i="7" s="1"/>
  <c r="AH41" i="8" s="1"/>
  <c r="AD44" i="7" a="1"/>
  <c r="AD44" i="7" s="1"/>
  <c r="AE41" i="8" s="1"/>
  <c r="AE44" i="7" a="1"/>
  <c r="AE44" i="7" s="1"/>
  <c r="AF41" i="8" s="1"/>
  <c r="AO44" i="7" a="1"/>
  <c r="AO44" i="7" s="1"/>
  <c r="AP41" i="8" s="1"/>
  <c r="AH44" i="7" a="1"/>
  <c r="AH44" i="7" s="1"/>
  <c r="AI41" i="8" s="1"/>
  <c r="AJ44" i="7" a="1"/>
  <c r="AJ44" i="7" s="1"/>
  <c r="AK41" i="8" s="1"/>
  <c r="AF44" i="7" a="1"/>
  <c r="AF44" i="7" s="1"/>
  <c r="AG41" i="8" s="1"/>
  <c r="AN44" i="7" a="1"/>
  <c r="AN44" i="7" s="1"/>
  <c r="AO41" i="8" s="1"/>
  <c r="AI44" i="7" a="1"/>
  <c r="AI44" i="7" s="1"/>
  <c r="AJ41" i="8" s="1"/>
  <c r="T227" i="8"/>
  <c r="X237" i="7" a="1"/>
  <c r="X237" i="7" s="1"/>
  <c r="W133" i="7"/>
  <c r="CA77" i="8"/>
  <c r="CA74" i="8" s="1"/>
  <c r="BZ87" i="7"/>
  <c r="AD56" i="8"/>
  <c r="Y232" i="7" a="1"/>
  <c r="Y232" i="7" s="1"/>
  <c r="X128" i="7"/>
  <c r="Y218" i="7" a="1"/>
  <c r="Y218" i="7" s="1"/>
  <c r="X114" i="7"/>
  <c r="X169" i="7"/>
  <c r="Y273" i="7" a="1"/>
  <c r="Y273" i="7" s="1"/>
  <c r="J79" i="8"/>
  <c r="J317" i="8" s="1"/>
  <c r="J255" i="8"/>
  <c r="Y288" i="7" a="1"/>
  <c r="Y288" i="7" s="1"/>
  <c r="X184" i="7"/>
  <c r="AA56" i="8"/>
  <c r="V32" i="8"/>
  <c r="H66" i="1"/>
  <c r="L29" i="22"/>
  <c r="M29" i="22"/>
  <c r="I29" i="22"/>
  <c r="F40" i="8"/>
  <c r="G43" i="7" a="1"/>
  <c r="G43" i="7" s="1"/>
  <c r="F42" i="18"/>
  <c r="AO43" i="7" a="1"/>
  <c r="AO43" i="7" s="1"/>
  <c r="AP40" i="8" s="1"/>
  <c r="AL43" i="7" a="1"/>
  <c r="AL43" i="7" s="1"/>
  <c r="AM40" i="8" s="1"/>
  <c r="AN43" i="7" a="1"/>
  <c r="AN43" i="7" s="1"/>
  <c r="AO40" i="8" s="1"/>
  <c r="AM43" i="7" a="1"/>
  <c r="AM43" i="7" s="1"/>
  <c r="AN40" i="8" s="1"/>
  <c r="AH43" i="7" a="1"/>
  <c r="AH43" i="7" s="1"/>
  <c r="AI40" i="8" s="1"/>
  <c r="AJ43" i="7" a="1"/>
  <c r="AJ43" i="7" s="1"/>
  <c r="AK40" i="8" s="1"/>
  <c r="AD43" i="7" a="1"/>
  <c r="AD43" i="7" s="1"/>
  <c r="AE40" i="8" s="1"/>
  <c r="AI43" i="7" a="1"/>
  <c r="AI43" i="7" s="1"/>
  <c r="AJ40" i="8" s="1"/>
  <c r="AF43" i="7" a="1"/>
  <c r="AF43" i="7" s="1"/>
  <c r="AG40" i="8" s="1"/>
  <c r="AE43" i="7" a="1"/>
  <c r="AE43" i="7" s="1"/>
  <c r="AF40" i="8" s="1"/>
  <c r="AK43" i="7" a="1"/>
  <c r="AK43" i="7" s="1"/>
  <c r="AL40" i="8" s="1"/>
  <c r="AG43" i="7" a="1"/>
  <c r="AG43" i="7" s="1"/>
  <c r="AH40" i="8" s="1"/>
  <c r="X269" i="7" a="1"/>
  <c r="X269" i="7" s="1"/>
  <c r="W165" i="7"/>
  <c r="W39" i="8"/>
  <c r="V51" i="7"/>
  <c r="Y243" i="7" a="1"/>
  <c r="Y243" i="7" s="1"/>
  <c r="X139" i="7"/>
  <c r="CC77" i="8"/>
  <c r="CC74" i="8" s="1"/>
  <c r="CB87" i="7"/>
  <c r="S56" i="8"/>
  <c r="F47" i="8"/>
  <c r="G50" i="7" a="1"/>
  <c r="G50" i="7" s="1"/>
  <c r="F49" i="18"/>
  <c r="AO50" i="7" a="1"/>
  <c r="AO50" i="7" s="1"/>
  <c r="AP47" i="8" s="1"/>
  <c r="AG50" i="7" a="1"/>
  <c r="AG50" i="7" s="1"/>
  <c r="AH47" i="8" s="1"/>
  <c r="AL50" i="7" a="1"/>
  <c r="AL50" i="7" s="1"/>
  <c r="AM47" i="8" s="1"/>
  <c r="AE50" i="7" a="1"/>
  <c r="AE50" i="7" s="1"/>
  <c r="AF47" i="8" s="1"/>
  <c r="AH50" i="7" a="1"/>
  <c r="AH50" i="7" s="1"/>
  <c r="AI47" i="8" s="1"/>
  <c r="AD50" i="7" a="1"/>
  <c r="AD50" i="7" s="1"/>
  <c r="AE47" i="8" s="1"/>
  <c r="AF50" i="7" a="1"/>
  <c r="AF50" i="7" s="1"/>
  <c r="AG47" i="8" s="1"/>
  <c r="AM50" i="7" a="1"/>
  <c r="AM50" i="7" s="1"/>
  <c r="AN47" i="8" s="1"/>
  <c r="AN50" i="7" a="1"/>
  <c r="AN50" i="7" s="1"/>
  <c r="AO47" i="8" s="1"/>
  <c r="AJ50" i="7" a="1"/>
  <c r="AJ50" i="7" s="1"/>
  <c r="AK47" i="8" s="1"/>
  <c r="AI50" i="7" a="1"/>
  <c r="AI50" i="7" s="1"/>
  <c r="AJ47" i="8" s="1"/>
  <c r="AK50" i="7" a="1"/>
  <c r="AK50" i="7" s="1"/>
  <c r="AL47" i="8" s="1"/>
  <c r="Y267" i="7" a="1"/>
  <c r="Y267" i="7" s="1"/>
  <c r="X163" i="7"/>
  <c r="Y292" i="7" a="1"/>
  <c r="Y292" i="7" s="1"/>
  <c r="X188" i="7"/>
  <c r="X53" i="7"/>
  <c r="Y212" i="7" a="1"/>
  <c r="Y212" i="7" s="1"/>
  <c r="X108" i="7"/>
  <c r="Y252" i="7" a="1"/>
  <c r="Y252" i="7" s="1"/>
  <c r="X148" i="7"/>
  <c r="E66" i="1"/>
  <c r="D70" i="1"/>
  <c r="CH77" i="8"/>
  <c r="CH74" i="8" s="1"/>
  <c r="CG87" i="7"/>
  <c r="L43" i="22"/>
  <c r="M43" i="22"/>
  <c r="I43" i="22"/>
  <c r="AA32" i="8"/>
  <c r="F29" i="18"/>
  <c r="AH30" i="7" a="1"/>
  <c r="AH30" i="7" s="1"/>
  <c r="AJ30" i="7" a="1"/>
  <c r="AJ30" i="7" s="1"/>
  <c r="AG30" i="7" a="1"/>
  <c r="AG30" i="7" s="1"/>
  <c r="G30" i="7" a="1"/>
  <c r="G30" i="7" s="1"/>
  <c r="AM30" i="7" a="1"/>
  <c r="AM30" i="7" s="1"/>
  <c r="AK30" i="7" a="1"/>
  <c r="AK30" i="7" s="1"/>
  <c r="AI30" i="7" a="1"/>
  <c r="AI30" i="7" s="1"/>
  <c r="AE30" i="7" a="1"/>
  <c r="AE30" i="7" s="1"/>
  <c r="AO30" i="7" a="1"/>
  <c r="AO30" i="7" s="1"/>
  <c r="AN30" i="7" a="1"/>
  <c r="AN30" i="7" s="1"/>
  <c r="AL30" i="7" a="1"/>
  <c r="AL30" i="7" s="1"/>
  <c r="AD30" i="7" a="1"/>
  <c r="AD30" i="7" s="1"/>
  <c r="AF30" i="7" a="1"/>
  <c r="AF30" i="7" s="1"/>
  <c r="F59" i="8"/>
  <c r="G69" i="7" a="1"/>
  <c r="G69" i="7" s="1"/>
  <c r="AK69" i="7" a="1"/>
  <c r="AK69" i="7" s="1"/>
  <c r="AL59" i="8" s="1"/>
  <c r="F68" i="18"/>
  <c r="AE69" i="7" a="1"/>
  <c r="AE69" i="7" s="1"/>
  <c r="AF59" i="8" s="1"/>
  <c r="AD69" i="7" a="1"/>
  <c r="AD69" i="7" s="1"/>
  <c r="AE59" i="8" s="1"/>
  <c r="AF69" i="7" a="1"/>
  <c r="AF69" i="7" s="1"/>
  <c r="AG59" i="8" s="1"/>
  <c r="AG69" i="7" a="1"/>
  <c r="AG69" i="7" s="1"/>
  <c r="AH59" i="8" s="1"/>
  <c r="AM69" i="7" a="1"/>
  <c r="AM69" i="7" s="1"/>
  <c r="AN59" i="8" s="1"/>
  <c r="AH69" i="7" a="1"/>
  <c r="AH69" i="7" s="1"/>
  <c r="AI59" i="8" s="1"/>
  <c r="AJ69" i="7" a="1"/>
  <c r="AJ69" i="7" s="1"/>
  <c r="AK59" i="8" s="1"/>
  <c r="AO69" i="7" a="1"/>
  <c r="AO69" i="7" s="1"/>
  <c r="AP59" i="8" s="1"/>
  <c r="AL69" i="7" a="1"/>
  <c r="AL69" i="7" s="1"/>
  <c r="AM59" i="8" s="1"/>
  <c r="AN69" i="7" a="1"/>
  <c r="AN69" i="7" s="1"/>
  <c r="AO59" i="8" s="1"/>
  <c r="AI69" i="7" a="1"/>
  <c r="AI69" i="7" s="1"/>
  <c r="AJ59" i="8" s="1"/>
  <c r="Y209" i="7" a="1"/>
  <c r="Y209" i="7" s="1"/>
  <c r="X105" i="7"/>
  <c r="X238" i="7" a="1"/>
  <c r="X238" i="7" s="1"/>
  <c r="W134" i="7"/>
  <c r="AC50" i="8"/>
  <c r="AO32" i="7" a="1"/>
  <c r="AO32" i="7" s="1"/>
  <c r="AM32" i="7" a="1"/>
  <c r="AM32" i="7" s="1"/>
  <c r="AK32" i="7" a="1"/>
  <c r="AK32" i="7" s="1"/>
  <c r="AL32" i="7" a="1"/>
  <c r="AL32" i="7" s="1"/>
  <c r="F31" i="18"/>
  <c r="G32" i="7" a="1"/>
  <c r="G32" i="7" s="1"/>
  <c r="AJ32" i="7" a="1"/>
  <c r="AJ32" i="7" s="1"/>
  <c r="AN32" i="7" a="1"/>
  <c r="AN32" i="7" s="1"/>
  <c r="AI32" i="7" a="1"/>
  <c r="AI32" i="7" s="1"/>
  <c r="AD32" i="7" a="1"/>
  <c r="AD32" i="7" s="1"/>
  <c r="AG32" i="7" a="1"/>
  <c r="AG32" i="7" s="1"/>
  <c r="AF32" i="7" a="1"/>
  <c r="AF32" i="7" s="1"/>
  <c r="AH32" i="7" a="1"/>
  <c r="AH32" i="7" s="1"/>
  <c r="AE32" i="7" a="1"/>
  <c r="AE32" i="7" s="1"/>
  <c r="AD32" i="8"/>
  <c r="Y206" i="7" a="1"/>
  <c r="Y206" i="7" s="1"/>
  <c r="X102" i="7"/>
  <c r="Y234" i="7" a="1"/>
  <c r="Y234" i="7" s="1"/>
  <c r="X130" i="7"/>
  <c r="F39" i="8"/>
  <c r="F51" i="7"/>
  <c r="F50" i="18" s="1"/>
  <c r="G42" i="7" a="1"/>
  <c r="G42" i="7" s="1"/>
  <c r="AM42" i="7" a="1"/>
  <c r="AM42" i="7" s="1"/>
  <c r="AD42" i="7" a="1"/>
  <c r="AD42" i="7" s="1"/>
  <c r="AE42" i="7" a="1"/>
  <c r="AE42" i="7" s="1"/>
  <c r="F41" i="18"/>
  <c r="AH42" i="7" a="1"/>
  <c r="AH42" i="7" s="1"/>
  <c r="AO42" i="7" a="1"/>
  <c r="AO42" i="7" s="1"/>
  <c r="AI42" i="7" a="1"/>
  <c r="AI42" i="7" s="1"/>
  <c r="AF42" i="7" a="1"/>
  <c r="AF42" i="7" s="1"/>
  <c r="AJ42" i="7" a="1"/>
  <c r="AJ42" i="7" s="1"/>
  <c r="AN42" i="7" a="1"/>
  <c r="AN42" i="7" s="1"/>
  <c r="AG42" i="7" a="1"/>
  <c r="AG42" i="7" s="1"/>
  <c r="AL42" i="7" a="1"/>
  <c r="AL42" i="7" s="1"/>
  <c r="AK42" i="7" a="1"/>
  <c r="AK42" i="7" s="1"/>
  <c r="Y224" i="7" a="1"/>
  <c r="Y224" i="7" s="1"/>
  <c r="X120" i="7"/>
  <c r="M30" i="22"/>
  <c r="L30" i="22"/>
  <c r="I30" i="22"/>
  <c r="Y204" i="7" a="1"/>
  <c r="Y204" i="7" s="1"/>
  <c r="X100" i="7"/>
  <c r="X278" i="7" a="1"/>
  <c r="X278" i="7" s="1"/>
  <c r="W174" i="7"/>
  <c r="X300" i="7" a="1"/>
  <c r="X300" i="7" s="1"/>
  <c r="W196" i="7"/>
  <c r="AC39" i="8"/>
  <c r="AB51" i="7"/>
  <c r="I58" i="22"/>
  <c r="M58" i="22"/>
  <c r="L58" i="22"/>
  <c r="D362" i="8"/>
  <c r="D64" i="7"/>
  <c r="D63" i="18" s="1"/>
  <c r="D52" i="18"/>
  <c r="BX79" i="8"/>
  <c r="BX317" i="8" s="1"/>
  <c r="BX255" i="8"/>
  <c r="Y262" i="7" a="1"/>
  <c r="Y262" i="7" s="1"/>
  <c r="X158" i="7"/>
  <c r="Y272" i="7" a="1"/>
  <c r="Y272" i="7" s="1"/>
  <c r="X168" i="7"/>
  <c r="X299" i="7" a="1"/>
  <c r="X299" i="7" s="1"/>
  <c r="W195" i="7"/>
  <c r="Y239" i="7" a="1"/>
  <c r="Y239" i="7" s="1"/>
  <c r="X135" i="7"/>
  <c r="Y223" i="7" a="1"/>
  <c r="Y223" i="7" s="1"/>
  <c r="X119" i="7"/>
  <c r="E52" i="8"/>
  <c r="F60" i="7" a="1"/>
  <c r="F60" i="7" s="1"/>
  <c r="K54" i="22"/>
  <c r="AB60" i="7" a="1"/>
  <c r="AB60" i="7" s="1"/>
  <c r="AC52" i="8" s="1"/>
  <c r="AA60" i="7" a="1"/>
  <c r="AA60" i="7" s="1"/>
  <c r="AB52" i="8" s="1"/>
  <c r="E59" i="18"/>
  <c r="AC60" i="7" a="1"/>
  <c r="AC60" i="7" s="1"/>
  <c r="AD52" i="8" s="1"/>
  <c r="X60" i="7" a="1"/>
  <c r="X60" i="7" s="1"/>
  <c r="Y52" i="8" s="1"/>
  <c r="Z60" i="7" a="1"/>
  <c r="Z60" i="7" s="1"/>
  <c r="AA52" i="8" s="1"/>
  <c r="T60" i="7" a="1"/>
  <c r="T60" i="7" s="1"/>
  <c r="U52" i="8" s="1"/>
  <c r="V60" i="7" a="1"/>
  <c r="V60" i="7" s="1"/>
  <c r="W52" i="8" s="1"/>
  <c r="U60" i="7" a="1"/>
  <c r="U60" i="7" s="1"/>
  <c r="V52" i="8" s="1"/>
  <c r="S60" i="7" a="1"/>
  <c r="S60" i="7" s="1"/>
  <c r="T52" i="8" s="1"/>
  <c r="R60" i="7" a="1"/>
  <c r="R60" i="7" s="1"/>
  <c r="S52" i="8" s="1"/>
  <c r="Y60" i="7" a="1"/>
  <c r="Y60" i="7" s="1"/>
  <c r="Z52" i="8" s="1"/>
  <c r="W60" i="7" a="1"/>
  <c r="W60" i="7" s="1"/>
  <c r="X52" i="8" s="1"/>
  <c r="V39" i="8"/>
  <c r="U51" i="7"/>
  <c r="F32" i="8"/>
  <c r="G27" i="7" a="1"/>
  <c r="G27" i="7" s="1"/>
  <c r="AJ27" i="7" a="1"/>
  <c r="AJ27" i="7" s="1"/>
  <c r="F26" i="18"/>
  <c r="AL27" i="7" a="1"/>
  <c r="AL27" i="7" s="1"/>
  <c r="AK27" i="7" a="1"/>
  <c r="AK27" i="7" s="1"/>
  <c r="AI27" i="7" a="1"/>
  <c r="AI27" i="7" s="1"/>
  <c r="AD27" i="7" a="1"/>
  <c r="AD27" i="7" s="1"/>
  <c r="AO27" i="7" a="1"/>
  <c r="AO27" i="7" s="1"/>
  <c r="AG27" i="7" a="1"/>
  <c r="AG27" i="7" s="1"/>
  <c r="AE27" i="7" a="1"/>
  <c r="AE27" i="7" s="1"/>
  <c r="AM27" i="7" a="1"/>
  <c r="AM27" i="7" s="1"/>
  <c r="AF27" i="7" a="1"/>
  <c r="AF27" i="7" s="1"/>
  <c r="AH27" i="7" a="1"/>
  <c r="AH27" i="7" s="1"/>
  <c r="AN27" i="7" a="1"/>
  <c r="AN27" i="7" s="1"/>
  <c r="F46" i="8"/>
  <c r="G49" i="7" a="1"/>
  <c r="G49" i="7" s="1"/>
  <c r="AO49" i="7" a="1"/>
  <c r="AO49" i="7" s="1"/>
  <c r="AP46" i="8" s="1"/>
  <c r="F48" i="18"/>
  <c r="AF49" i="7" a="1"/>
  <c r="AF49" i="7" s="1"/>
  <c r="AG46" i="8" s="1"/>
  <c r="AE49" i="7" a="1"/>
  <c r="AE49" i="7" s="1"/>
  <c r="AF46" i="8" s="1"/>
  <c r="AD49" i="7" a="1"/>
  <c r="AD49" i="7" s="1"/>
  <c r="AE46" i="8" s="1"/>
  <c r="AH49" i="7" a="1"/>
  <c r="AH49" i="7" s="1"/>
  <c r="AI46" i="8" s="1"/>
  <c r="AK49" i="7" a="1"/>
  <c r="AK49" i="7" s="1"/>
  <c r="AL46" i="8" s="1"/>
  <c r="AJ49" i="7" a="1"/>
  <c r="AJ49" i="7" s="1"/>
  <c r="AK46" i="8" s="1"/>
  <c r="AG49" i="7" a="1"/>
  <c r="AG49" i="7" s="1"/>
  <c r="AH46" i="8" s="1"/>
  <c r="AN49" i="7" a="1"/>
  <c r="AN49" i="7" s="1"/>
  <c r="AO46" i="8" s="1"/>
  <c r="AI49" i="7" a="1"/>
  <c r="AI49" i="7" s="1"/>
  <c r="AJ46" i="8" s="1"/>
  <c r="AL49" i="7" a="1"/>
  <c r="AL49" i="7" s="1"/>
  <c r="AM46" i="8" s="1"/>
  <c r="AM49" i="7" a="1"/>
  <c r="AM49" i="7" s="1"/>
  <c r="AN46" i="8" s="1"/>
  <c r="Y274" i="7" a="1"/>
  <c r="Y274" i="7" s="1"/>
  <c r="X170" i="7"/>
  <c r="Y248" i="7" a="1"/>
  <c r="Y248" i="7" s="1"/>
  <c r="X144" i="7"/>
  <c r="E356" i="8"/>
  <c r="Y247" i="7" a="1"/>
  <c r="Y247" i="7" s="1"/>
  <c r="X143" i="7"/>
  <c r="Y280" i="7" a="1"/>
  <c r="Y280" i="7" s="1"/>
  <c r="X176" i="7"/>
  <c r="BV79" i="8"/>
  <c r="BV317" i="8" s="1"/>
  <c r="BV255" i="8"/>
  <c r="Y251" i="7" a="1"/>
  <c r="Y251" i="7" s="1"/>
  <c r="X147" i="7"/>
  <c r="M24" i="22"/>
  <c r="L24" i="22"/>
  <c r="I24" i="22"/>
  <c r="T53" i="7"/>
  <c r="BQ79" i="8"/>
  <c r="BQ317" i="8" s="1"/>
  <c r="BQ255" i="8"/>
  <c r="T199" i="8"/>
  <c r="Z32" i="8"/>
  <c r="Z39" i="8"/>
  <c r="Y51" i="7"/>
  <c r="L41" i="22"/>
  <c r="I41" i="22"/>
  <c r="M41" i="22"/>
  <c r="F33" i="8"/>
  <c r="G36" i="7" a="1"/>
  <c r="G36" i="7" s="1"/>
  <c r="F35" i="18"/>
  <c r="AL36" i="7" a="1"/>
  <c r="AL36" i="7" s="1"/>
  <c r="AM33" i="8" s="1"/>
  <c r="AK36" i="7" a="1"/>
  <c r="AK36" i="7" s="1"/>
  <c r="AL33" i="8" s="1"/>
  <c r="AJ36" i="7" a="1"/>
  <c r="AJ36" i="7" s="1"/>
  <c r="AK33" i="8" s="1"/>
  <c r="AI36" i="7" a="1"/>
  <c r="AI36" i="7" s="1"/>
  <c r="AJ33" i="8" s="1"/>
  <c r="AD36" i="7" a="1"/>
  <c r="AD36" i="7" s="1"/>
  <c r="AE33" i="8" s="1"/>
  <c r="AE36" i="7" a="1"/>
  <c r="AE36" i="7" s="1"/>
  <c r="AF33" i="8" s="1"/>
  <c r="AM36" i="7" a="1"/>
  <c r="AM36" i="7" s="1"/>
  <c r="AN33" i="8" s="1"/>
  <c r="AO36" i="7" a="1"/>
  <c r="AO36" i="7" s="1"/>
  <c r="AP33" i="8" s="1"/>
  <c r="AG36" i="7" a="1"/>
  <c r="AG36" i="7" s="1"/>
  <c r="AH33" i="8" s="1"/>
  <c r="AN36" i="7" a="1"/>
  <c r="AN36" i="7" s="1"/>
  <c r="AO33" i="8" s="1"/>
  <c r="AF36" i="7" a="1"/>
  <c r="AF36" i="7" s="1"/>
  <c r="AG33" i="8" s="1"/>
  <c r="AH36" i="7" a="1"/>
  <c r="AH36" i="7" s="1"/>
  <c r="AI33" i="8" s="1"/>
  <c r="X257" i="7" a="1"/>
  <c r="X257" i="7" s="1"/>
  <c r="W153" i="7"/>
  <c r="CJ77" i="8"/>
  <c r="CJ74" i="8" s="1"/>
  <c r="CI87" i="7"/>
  <c r="W56" i="8"/>
  <c r="S29" i="8"/>
  <c r="Y283" i="7" a="1"/>
  <c r="Y283" i="7" s="1"/>
  <c r="X179" i="7"/>
  <c r="Y249" i="7" a="1"/>
  <c r="Y249" i="7" s="1"/>
  <c r="X145" i="7"/>
  <c r="F370" i="8"/>
  <c r="F29" i="28" s="1"/>
  <c r="F56" i="8"/>
  <c r="AM66" i="7" a="1"/>
  <c r="AM66" i="7" s="1"/>
  <c r="AN66" i="7" a="1"/>
  <c r="AN66" i="7" s="1"/>
  <c r="AL66" i="7" a="1"/>
  <c r="AL66" i="7" s="1"/>
  <c r="F65" i="18"/>
  <c r="AG66" i="7" a="1"/>
  <c r="AG66" i="7" s="1"/>
  <c r="AO66" i="7" a="1"/>
  <c r="AO66" i="7" s="1"/>
  <c r="AD66" i="7" a="1"/>
  <c r="AD66" i="7" s="1"/>
  <c r="AE66" i="7" a="1"/>
  <c r="AE66" i="7" s="1"/>
  <c r="AH66" i="7" a="1"/>
  <c r="AH66" i="7" s="1"/>
  <c r="AJ66" i="7" a="1"/>
  <c r="AJ66" i="7" s="1"/>
  <c r="AK66" i="7" a="1"/>
  <c r="AK66" i="7" s="1"/>
  <c r="AI66" i="7" a="1"/>
  <c r="AI66" i="7" s="1"/>
  <c r="AF66" i="7" a="1"/>
  <c r="AF66" i="7" s="1"/>
  <c r="G66" i="7" a="1"/>
  <c r="G66" i="7" s="1"/>
  <c r="K67" i="8"/>
  <c r="K367" i="8" s="1"/>
  <c r="K26" i="28" s="1"/>
  <c r="L78" i="7" a="1"/>
  <c r="L78" i="7" s="1"/>
  <c r="CN78" i="7" a="1"/>
  <c r="CN78" i="7" s="1"/>
  <c r="CO67" i="8" s="1"/>
  <c r="CS78" i="7" a="1"/>
  <c r="CS78" i="7" s="1"/>
  <c r="CT67" i="8" s="1"/>
  <c r="CM78" i="7" a="1"/>
  <c r="CM78" i="7" s="1"/>
  <c r="CN67" i="8" s="1"/>
  <c r="CL78" i="7" a="1"/>
  <c r="CL78" i="7" s="1"/>
  <c r="CM67" i="8" s="1"/>
  <c r="K77" i="18"/>
  <c r="CT78" i="7" a="1"/>
  <c r="CT78" i="7" s="1"/>
  <c r="CU67" i="8" s="1"/>
  <c r="CR78" i="7" a="1"/>
  <c r="CR78" i="7" s="1"/>
  <c r="CS67" i="8" s="1"/>
  <c r="CV78" i="7" a="1"/>
  <c r="CV78" i="7" s="1"/>
  <c r="CW67" i="8" s="1"/>
  <c r="CP78" i="7" a="1"/>
  <c r="CP78" i="7" s="1"/>
  <c r="CQ67" i="8" s="1"/>
  <c r="CW78" i="7" a="1"/>
  <c r="CW78" i="7" s="1"/>
  <c r="CX67" i="8" s="1"/>
  <c r="CQ78" i="7" a="1"/>
  <c r="CQ78" i="7" s="1"/>
  <c r="CR67" i="8" s="1"/>
  <c r="CO78" i="7" a="1"/>
  <c r="CO78" i="7" s="1"/>
  <c r="CP67" i="8" s="1"/>
  <c r="CU78" i="7" a="1"/>
  <c r="CU78" i="7" s="1"/>
  <c r="CV67" i="8" s="1"/>
  <c r="AB39" i="8"/>
  <c r="AA51" i="7"/>
  <c r="S53" i="7"/>
  <c r="Y245" i="7" a="1"/>
  <c r="Y245" i="7" s="1"/>
  <c r="X141" i="7"/>
  <c r="X230" i="7" a="1"/>
  <c r="X230" i="7" s="1"/>
  <c r="W126" i="7"/>
  <c r="CL77" i="8"/>
  <c r="CL74" i="8" s="1"/>
  <c r="CK87" i="7"/>
  <c r="BS79" i="8"/>
  <c r="BS317" i="8" s="1"/>
  <c r="BS255" i="8"/>
  <c r="Y216" i="7" a="1"/>
  <c r="Y216" i="7" s="1"/>
  <c r="X112" i="7"/>
  <c r="M42" i="22"/>
  <c r="L42" i="22"/>
  <c r="I42" i="22"/>
  <c r="Y215" i="7" a="1"/>
  <c r="Y215" i="7" s="1"/>
  <c r="X111" i="7"/>
  <c r="U56" i="8"/>
  <c r="L63" i="7" a="1"/>
  <c r="L63" i="7" s="1"/>
  <c r="K62" i="18"/>
  <c r="CW63" i="7" a="1"/>
  <c r="CW63" i="7" s="1"/>
  <c r="CQ63" i="7" a="1"/>
  <c r="CQ63" i="7" s="1"/>
  <c r="CP63" i="7" a="1"/>
  <c r="CP63" i="7" s="1"/>
  <c r="CT63" i="7" a="1"/>
  <c r="CT63" i="7" s="1"/>
  <c r="CR63" i="7" a="1"/>
  <c r="CR63" i="7" s="1"/>
  <c r="CN63" i="7" a="1"/>
  <c r="CN63" i="7" s="1"/>
  <c r="CM63" i="7" a="1"/>
  <c r="CM63" i="7" s="1"/>
  <c r="CS63" i="7" a="1"/>
  <c r="CS63" i="7" s="1"/>
  <c r="CU63" i="7" a="1"/>
  <c r="CU63" i="7" s="1"/>
  <c r="CL63" i="7" a="1"/>
  <c r="CL63" i="7" s="1"/>
  <c r="CV63" i="7" a="1"/>
  <c r="CV63" i="7" s="1"/>
  <c r="CO63" i="7" a="1"/>
  <c r="CO63" i="7" s="1"/>
  <c r="Y287" i="7" a="1"/>
  <c r="Y287" i="7" s="1"/>
  <c r="X183" i="7"/>
  <c r="Y222" i="7" a="1"/>
  <c r="Y222" i="7" s="1"/>
  <c r="X118" i="7"/>
  <c r="Y254" i="7" a="1"/>
  <c r="Y254" i="7" s="1"/>
  <c r="X150" i="7"/>
  <c r="Y266" i="7" a="1"/>
  <c r="Y266" i="7" s="1"/>
  <c r="X162" i="7"/>
  <c r="Z56" i="8"/>
  <c r="X268" i="7" a="1"/>
  <c r="X268" i="7" s="1"/>
  <c r="W164" i="7"/>
  <c r="AC56" i="8"/>
  <c r="Q10" i="26"/>
  <c r="P9" i="26"/>
  <c r="D329" i="8"/>
  <c r="Y286" i="7" a="1"/>
  <c r="Y286" i="7" s="1"/>
  <c r="X182" i="7"/>
  <c r="M27" i="22"/>
  <c r="L27" i="22"/>
  <c r="I27" i="22"/>
  <c r="Y253" i="7" a="1"/>
  <c r="Y253" i="7" s="1"/>
  <c r="X149" i="7"/>
  <c r="X137" i="7"/>
  <c r="Y241" i="7" a="1"/>
  <c r="Y241" i="7" s="1"/>
  <c r="W53" i="7"/>
  <c r="Y295" i="7" a="1"/>
  <c r="Y295" i="7" s="1"/>
  <c r="X191" i="7"/>
  <c r="T32" i="8"/>
  <c r="X225" i="7" a="1"/>
  <c r="X225" i="7" s="1"/>
  <c r="W121" i="7"/>
  <c r="Y203" i="7" a="1"/>
  <c r="Y203" i="7" s="1"/>
  <c r="X99" i="7"/>
  <c r="Y217" i="7" a="1"/>
  <c r="Y217" i="7" s="1"/>
  <c r="X113" i="7"/>
  <c r="Y291" i="7" a="1"/>
  <c r="Y291" i="7" s="1"/>
  <c r="X187" i="7"/>
  <c r="Y39" i="8"/>
  <c r="X51" i="7"/>
  <c r="BP79" i="8"/>
  <c r="BP317" i="8" s="1"/>
  <c r="BP255" i="8"/>
  <c r="Y236" i="7" a="1"/>
  <c r="Y236" i="7" s="1"/>
  <c r="X132" i="7"/>
  <c r="Y240" i="7" a="1"/>
  <c r="Y240" i="7" s="1"/>
  <c r="X136" i="7"/>
  <c r="CK77" i="8"/>
  <c r="CK74" i="8" s="1"/>
  <c r="CJ87" i="7"/>
  <c r="Y227" i="7" a="1"/>
  <c r="Y227" i="7" s="1"/>
  <c r="X123" i="7"/>
  <c r="X56" i="8"/>
  <c r="F45" i="8"/>
  <c r="G48" i="7" a="1"/>
  <c r="G48" i="7" s="1"/>
  <c r="AF48" i="7" a="1"/>
  <c r="AF48" i="7" s="1"/>
  <c r="AG45" i="8" s="1"/>
  <c r="F47" i="18"/>
  <c r="AI48" i="7" a="1"/>
  <c r="AI48" i="7" s="1"/>
  <c r="AJ45" i="8" s="1"/>
  <c r="AN48" i="7" a="1"/>
  <c r="AN48" i="7" s="1"/>
  <c r="AO45" i="8" s="1"/>
  <c r="AD48" i="7" a="1"/>
  <c r="AD48" i="7" s="1"/>
  <c r="AE45" i="8" s="1"/>
  <c r="AO48" i="7" a="1"/>
  <c r="AO48" i="7" s="1"/>
  <c r="AP45" i="8" s="1"/>
  <c r="AK48" i="7" a="1"/>
  <c r="AK48" i="7" s="1"/>
  <c r="AL45" i="8" s="1"/>
  <c r="AH48" i="7" a="1"/>
  <c r="AH48" i="7" s="1"/>
  <c r="AI45" i="8" s="1"/>
  <c r="AL48" i="7" a="1"/>
  <c r="AL48" i="7" s="1"/>
  <c r="AM45" i="8" s="1"/>
  <c r="AG48" i="7" a="1"/>
  <c r="AG48" i="7" s="1"/>
  <c r="AH45" i="8" s="1"/>
  <c r="AM48" i="7" a="1"/>
  <c r="AM48" i="7" s="1"/>
  <c r="AN45" i="8" s="1"/>
  <c r="AE48" i="7" a="1"/>
  <c r="AE48" i="7" s="1"/>
  <c r="AF45" i="8" s="1"/>
  <c r="AJ48" i="7" a="1"/>
  <c r="AJ48" i="7" s="1"/>
  <c r="AK45" i="8" s="1"/>
  <c r="G57" i="7" a="1"/>
  <c r="G57" i="7" s="1"/>
  <c r="F56" i="18"/>
  <c r="AK57" i="7" a="1"/>
  <c r="AK57" i="7" s="1"/>
  <c r="AH57" i="7" a="1"/>
  <c r="AH57" i="7" s="1"/>
  <c r="AG57" i="7" a="1"/>
  <c r="AG57" i="7" s="1"/>
  <c r="AM57" i="7" a="1"/>
  <c r="AM57" i="7" s="1"/>
  <c r="AL57" i="7" a="1"/>
  <c r="AL57" i="7" s="1"/>
  <c r="AI57" i="7" a="1"/>
  <c r="AI57" i="7" s="1"/>
  <c r="AO57" i="7" a="1"/>
  <c r="AO57" i="7" s="1"/>
  <c r="AE57" i="7" a="1"/>
  <c r="AE57" i="7" s="1"/>
  <c r="AD57" i="7" a="1"/>
  <c r="AD57" i="7" s="1"/>
  <c r="AN57" i="7" a="1"/>
  <c r="AN57" i="7" s="1"/>
  <c r="AJ57" i="7" a="1"/>
  <c r="AJ57" i="7" s="1"/>
  <c r="AF57" i="7" a="1"/>
  <c r="AF57" i="7" s="1"/>
  <c r="F53" i="8"/>
  <c r="G61" i="7" a="1"/>
  <c r="G61" i="7" s="1"/>
  <c r="F60" i="18"/>
  <c r="AM61" i="7" a="1"/>
  <c r="AM61" i="7" s="1"/>
  <c r="AN53" i="8" s="1"/>
  <c r="AD61" i="7" a="1"/>
  <c r="AD61" i="7" s="1"/>
  <c r="AE53" i="8" s="1"/>
  <c r="AL61" i="7" a="1"/>
  <c r="AL61" i="7" s="1"/>
  <c r="AM53" i="8" s="1"/>
  <c r="AI61" i="7" a="1"/>
  <c r="AI61" i="7" s="1"/>
  <c r="AJ53" i="8" s="1"/>
  <c r="AF61" i="7" a="1"/>
  <c r="AF61" i="7" s="1"/>
  <c r="AG53" i="8" s="1"/>
  <c r="AK61" i="7" a="1"/>
  <c r="AK61" i="7" s="1"/>
  <c r="AL53" i="8" s="1"/>
  <c r="AN61" i="7" a="1"/>
  <c r="AN61" i="7" s="1"/>
  <c r="AO53" i="8" s="1"/>
  <c r="AH61" i="7" a="1"/>
  <c r="AH61" i="7" s="1"/>
  <c r="AI53" i="8" s="1"/>
  <c r="AO61" i="7" a="1"/>
  <c r="AO61" i="7" s="1"/>
  <c r="AP53" i="8" s="1"/>
  <c r="AJ61" i="7" a="1"/>
  <c r="AJ61" i="7" s="1"/>
  <c r="AK53" i="8" s="1"/>
  <c r="AE61" i="7" a="1"/>
  <c r="AE61" i="7" s="1"/>
  <c r="AF53" i="8" s="1"/>
  <c r="AG61" i="7" a="1"/>
  <c r="AG61" i="7" s="1"/>
  <c r="AH53" i="8" s="1"/>
  <c r="Y208" i="7" a="1"/>
  <c r="Y208" i="7" s="1"/>
  <c r="X104" i="7"/>
  <c r="Y284" i="7" a="1"/>
  <c r="Y284" i="7" s="1"/>
  <c r="X180" i="7"/>
  <c r="I79" i="8"/>
  <c r="I255" i="8"/>
  <c r="T56" i="8"/>
  <c r="X281" i="7" a="1"/>
  <c r="X281" i="7" s="1"/>
  <c r="W177" i="7"/>
  <c r="BU79" i="8"/>
  <c r="BU317" i="8" s="1"/>
  <c r="BU255" i="8"/>
  <c r="BR79" i="8"/>
  <c r="BR317" i="8" s="1"/>
  <c r="BR255" i="8"/>
  <c r="AA39" i="8"/>
  <c r="Z51" i="7"/>
  <c r="V56" i="8"/>
  <c r="Y276" i="7" a="1"/>
  <c r="Y276" i="7" s="1"/>
  <c r="X172" i="7"/>
  <c r="U32" i="8"/>
  <c r="E31" i="8"/>
  <c r="F26" i="7" a="1"/>
  <c r="F26" i="7" s="1"/>
  <c r="R26" i="7" a="1"/>
  <c r="R26" i="7" s="1"/>
  <c r="AA26" i="7" a="1"/>
  <c r="AA26" i="7" s="1"/>
  <c r="E37" i="7"/>
  <c r="E36" i="18" s="1"/>
  <c r="K22" i="22"/>
  <c r="E25" i="18"/>
  <c r="Z26" i="7" a="1"/>
  <c r="Z26" i="7" s="1"/>
  <c r="U26" i="7" a="1"/>
  <c r="U26" i="7" s="1"/>
  <c r="T26" i="7" a="1"/>
  <c r="T26" i="7" s="1"/>
  <c r="S26" i="7" a="1"/>
  <c r="S26" i="7" s="1"/>
  <c r="V26" i="7" a="1"/>
  <c r="V26" i="7" s="1"/>
  <c r="Y26" i="7" a="1"/>
  <c r="Y26" i="7" s="1"/>
  <c r="AB26" i="7" a="1"/>
  <c r="AB26" i="7" s="1"/>
  <c r="AC26" i="7" a="1"/>
  <c r="AC26" i="7" s="1"/>
  <c r="X26" i="7" a="1"/>
  <c r="X26" i="7" s="1"/>
  <c r="W26" i="7" a="1"/>
  <c r="W26" i="7" s="1"/>
  <c r="L34" i="7" a="1"/>
  <c r="L34" i="7" s="1"/>
  <c r="K33" i="18"/>
  <c r="CT34" i="7" a="1"/>
  <c r="CT34" i="7" s="1"/>
  <c r="CQ34" i="7" a="1"/>
  <c r="CQ34" i="7" s="1"/>
  <c r="CL34" i="7" a="1"/>
  <c r="CL34" i="7" s="1"/>
  <c r="CN34" i="7" a="1"/>
  <c r="CN34" i="7" s="1"/>
  <c r="CM34" i="7" a="1"/>
  <c r="CM34" i="7" s="1"/>
  <c r="CP34" i="7" a="1"/>
  <c r="CP34" i="7" s="1"/>
  <c r="CW34" i="7" a="1"/>
  <c r="CW34" i="7" s="1"/>
  <c r="CO34" i="7" a="1"/>
  <c r="CO34" i="7" s="1"/>
  <c r="CV34" i="7" a="1"/>
  <c r="CV34" i="7" s="1"/>
  <c r="CR34" i="7" a="1"/>
  <c r="CR34" i="7" s="1"/>
  <c r="CU34" i="7" a="1"/>
  <c r="CU34" i="7" s="1"/>
  <c r="CS34" i="7" a="1"/>
  <c r="CS34" i="7" s="1"/>
  <c r="F53" i="7"/>
  <c r="AO54" i="7" a="1"/>
  <c r="AO54" i="7" s="1"/>
  <c r="AN54" i="7" a="1"/>
  <c r="AN54" i="7" s="1"/>
  <c r="F53" i="18"/>
  <c r="G54" i="7" a="1"/>
  <c r="G54" i="7" s="1"/>
  <c r="AI54" i="7" a="1"/>
  <c r="AI54" i="7" s="1"/>
  <c r="AF54" i="7" a="1"/>
  <c r="AF54" i="7" s="1"/>
  <c r="AE54" i="7" a="1"/>
  <c r="AE54" i="7" s="1"/>
  <c r="AD54" i="7" a="1"/>
  <c r="AD54" i="7" s="1"/>
  <c r="AG54" i="7" a="1"/>
  <c r="AG54" i="7" s="1"/>
  <c r="AL54" i="7" a="1"/>
  <c r="AL54" i="7" s="1"/>
  <c r="AJ54" i="7" a="1"/>
  <c r="AJ54" i="7" s="1"/>
  <c r="AH54" i="7" a="1"/>
  <c r="AH54" i="7" s="1"/>
  <c r="AM54" i="7" a="1"/>
  <c r="AM54" i="7" s="1"/>
  <c r="AK54" i="7" a="1"/>
  <c r="AK54" i="7" s="1"/>
  <c r="M23" i="22"/>
  <c r="I23" i="22"/>
  <c r="L23" i="22"/>
  <c r="CB77" i="8"/>
  <c r="CB74" i="8" s="1"/>
  <c r="CA87" i="7"/>
  <c r="Y250" i="7" a="1"/>
  <c r="Y250" i="7" s="1"/>
  <c r="X146" i="7"/>
  <c r="L28" i="22"/>
  <c r="M28" i="22"/>
  <c r="I28" i="22"/>
  <c r="Y202" i="7" a="1"/>
  <c r="Y202" i="7" s="1"/>
  <c r="X98" i="7"/>
  <c r="Y226" i="7" a="1"/>
  <c r="Y226" i="7" s="1"/>
  <c r="X122" i="7"/>
  <c r="F43" i="8"/>
  <c r="G46" i="7" a="1"/>
  <c r="G46" i="7" s="1"/>
  <c r="AO46" i="7" a="1"/>
  <c r="AO46" i="7" s="1"/>
  <c r="AP43" i="8" s="1"/>
  <c r="AF46" i="7" a="1"/>
  <c r="AF46" i="7" s="1"/>
  <c r="AG43" i="8" s="1"/>
  <c r="AD46" i="7" a="1"/>
  <c r="AD46" i="7" s="1"/>
  <c r="AE43" i="8" s="1"/>
  <c r="F45" i="18"/>
  <c r="AI46" i="7" a="1"/>
  <c r="AI46" i="7" s="1"/>
  <c r="AJ43" i="8" s="1"/>
  <c r="AM46" i="7" a="1"/>
  <c r="AM46" i="7" s="1"/>
  <c r="AN43" i="8" s="1"/>
  <c r="AK46" i="7" a="1"/>
  <c r="AK46" i="7" s="1"/>
  <c r="AL43" i="8" s="1"/>
  <c r="AN46" i="7" a="1"/>
  <c r="AN46" i="7" s="1"/>
  <c r="AO43" i="8" s="1"/>
  <c r="AH46" i="7" a="1"/>
  <c r="AH46" i="7" s="1"/>
  <c r="AI43" i="8" s="1"/>
  <c r="AJ46" i="7" a="1"/>
  <c r="AJ46" i="7" s="1"/>
  <c r="AK43" i="8" s="1"/>
  <c r="AE46" i="7" a="1"/>
  <c r="AE46" i="7" s="1"/>
  <c r="AF43" i="8" s="1"/>
  <c r="AL46" i="7" a="1"/>
  <c r="AL46" i="7" s="1"/>
  <c r="AM43" i="8" s="1"/>
  <c r="AG46" i="7" a="1"/>
  <c r="AG46" i="7" s="1"/>
  <c r="AH43" i="8" s="1"/>
  <c r="G29" i="7" a="1"/>
  <c r="G29" i="7" s="1"/>
  <c r="AO29" i="7" a="1"/>
  <c r="AO29" i="7" s="1"/>
  <c r="AN29" i="7" a="1"/>
  <c r="AN29" i="7" s="1"/>
  <c r="AH29" i="7" a="1"/>
  <c r="AH29" i="7" s="1"/>
  <c r="AF29" i="7" a="1"/>
  <c r="AF29" i="7" s="1"/>
  <c r="AD29" i="7" a="1"/>
  <c r="AD29" i="7" s="1"/>
  <c r="F28" i="18"/>
  <c r="AI29" i="7" a="1"/>
  <c r="AI29" i="7" s="1"/>
  <c r="AJ29" i="7" a="1"/>
  <c r="AJ29" i="7" s="1"/>
  <c r="AL29" i="7" a="1"/>
  <c r="AL29" i="7" s="1"/>
  <c r="AE29" i="7" a="1"/>
  <c r="AE29" i="7" s="1"/>
  <c r="AK29" i="7" a="1"/>
  <c r="AK29" i="7" s="1"/>
  <c r="AG29" i="7" a="1"/>
  <c r="AG29" i="7" s="1"/>
  <c r="AM29" i="7" a="1"/>
  <c r="AM29" i="7" s="1"/>
  <c r="D16" i="28"/>
  <c r="D355" i="8"/>
  <c r="D14" i="28" s="1"/>
  <c r="D15" i="28"/>
  <c r="J66" i="1"/>
  <c r="AD39" i="8"/>
  <c r="AC51" i="7"/>
  <c r="X261" i="7" a="1"/>
  <c r="X261" i="7" s="1"/>
  <c r="W157" i="7"/>
  <c r="I60" i="22"/>
  <c r="M60" i="22"/>
  <c r="L60" i="22"/>
  <c r="E50" i="8"/>
  <c r="E64" i="7"/>
  <c r="E63" i="18" s="1"/>
  <c r="E52" i="18"/>
  <c r="M55" i="22"/>
  <c r="L55" i="22"/>
  <c r="I55" i="22"/>
  <c r="BW79" i="8"/>
  <c r="BW317" i="8" s="1"/>
  <c r="BW255" i="8"/>
  <c r="L35" i="7" a="1"/>
  <c r="L35" i="7" s="1"/>
  <c r="CW35" i="7" a="1"/>
  <c r="CW35" i="7" s="1"/>
  <c r="CV35" i="7" a="1"/>
  <c r="CV35" i="7" s="1"/>
  <c r="K34" i="18"/>
  <c r="CS35" i="7" a="1"/>
  <c r="CS35" i="7" s="1"/>
  <c r="CU35" i="7" a="1"/>
  <c r="CU35" i="7" s="1"/>
  <c r="CM35" i="7" a="1"/>
  <c r="CM35" i="7" s="1"/>
  <c r="CO35" i="7" a="1"/>
  <c r="CO35" i="7" s="1"/>
  <c r="CN35" i="7" a="1"/>
  <c r="CN35" i="7" s="1"/>
  <c r="CP35" i="7" a="1"/>
  <c r="CP35" i="7" s="1"/>
  <c r="CT35" i="7" a="1"/>
  <c r="CT35" i="7" s="1"/>
  <c r="CL35" i="7" a="1"/>
  <c r="CL35" i="7" s="1"/>
  <c r="CR35" i="7" a="1"/>
  <c r="CR35" i="7" s="1"/>
  <c r="CQ35" i="7" a="1"/>
  <c r="CQ35" i="7" s="1"/>
  <c r="G31" i="7" a="1"/>
  <c r="G31" i="7" s="1"/>
  <c r="F30" i="18"/>
  <c r="AM31" i="7" a="1"/>
  <c r="AM31" i="7" s="1"/>
  <c r="AL31" i="7" a="1"/>
  <c r="AL31" i="7" s="1"/>
  <c r="AK31" i="7" a="1"/>
  <c r="AK31" i="7" s="1"/>
  <c r="AJ31" i="7" a="1"/>
  <c r="AJ31" i="7" s="1"/>
  <c r="AD31" i="7" a="1"/>
  <c r="AD31" i="7" s="1"/>
  <c r="AI31" i="7" a="1"/>
  <c r="AI31" i="7" s="1"/>
  <c r="AO31" i="7" a="1"/>
  <c r="AO31" i="7" s="1"/>
  <c r="AN31" i="7" a="1"/>
  <c r="AN31" i="7" s="1"/>
  <c r="AG31" i="7" a="1"/>
  <c r="AG31" i="7" s="1"/>
  <c r="AF31" i="7" a="1"/>
  <c r="AF31" i="7" s="1"/>
  <c r="AH31" i="7" a="1"/>
  <c r="AH31" i="7" s="1"/>
  <c r="AE31" i="7" a="1"/>
  <c r="AE31" i="7" s="1"/>
  <c r="E67" i="22"/>
  <c r="D70" i="22"/>
  <c r="E70" i="22" s="1"/>
  <c r="R53" i="7"/>
  <c r="Y296" i="7" a="1"/>
  <c r="Y296" i="7" s="1"/>
  <c r="X192" i="7"/>
  <c r="W32" i="8"/>
  <c r="X39" i="8"/>
  <c r="W51" i="7"/>
  <c r="E48" i="8"/>
  <c r="E360" i="8" s="1"/>
  <c r="Y265" i="7" a="1"/>
  <c r="Y265" i="7" s="1"/>
  <c r="X161" i="7"/>
  <c r="K77" i="8"/>
  <c r="L84" i="7" a="1"/>
  <c r="L84" i="7" s="1"/>
  <c r="CW84" i="7" a="1"/>
  <c r="CW84" i="7" s="1"/>
  <c r="K83" i="18"/>
  <c r="CU84" i="7" a="1"/>
  <c r="CU84" i="7" s="1"/>
  <c r="CN84" i="7" a="1"/>
  <c r="CN84" i="7" s="1"/>
  <c r="CQ84" i="7" a="1"/>
  <c r="CQ84" i="7" s="1"/>
  <c r="CL84" i="7" a="1"/>
  <c r="CL84" i="7" s="1"/>
  <c r="CR84" i="7" a="1"/>
  <c r="CR84" i="7" s="1"/>
  <c r="CS84" i="7" a="1"/>
  <c r="CS84" i="7" s="1"/>
  <c r="CT84" i="7" a="1"/>
  <c r="CT84" i="7" s="1"/>
  <c r="CP84" i="7" a="1"/>
  <c r="CP84" i="7" s="1"/>
  <c r="CO84" i="7" a="1"/>
  <c r="CO84" i="7" s="1"/>
  <c r="CM84" i="7" a="1"/>
  <c r="CM84" i="7" s="1"/>
  <c r="CV84" i="7" a="1"/>
  <c r="CV84" i="7" s="1"/>
  <c r="K87" i="7"/>
  <c r="K86" i="18" s="1"/>
  <c r="M51" i="22"/>
  <c r="L51" i="22"/>
  <c r="I51" i="22"/>
  <c r="U23" i="7" l="1"/>
  <c r="AK32" i="8"/>
  <c r="V29" i="8"/>
  <c r="G66" i="1"/>
  <c r="AJ53" i="7"/>
  <c r="AK50" i="8" s="1"/>
  <c r="T23" i="7"/>
  <c r="W54" i="8"/>
  <c r="W18" i="7"/>
  <c r="W19" i="7"/>
  <c r="X12" i="7"/>
  <c r="X11" i="7" s="1"/>
  <c r="V64" i="7"/>
  <c r="W20" i="7"/>
  <c r="X26" i="8" s="1"/>
  <c r="Y21" i="8"/>
  <c r="X20" i="7"/>
  <c r="Y26" i="8" s="1"/>
  <c r="X18" i="7"/>
  <c r="X14" i="7"/>
  <c r="Y22" i="8" s="1"/>
  <c r="CK79" i="8"/>
  <c r="CK317" i="8" s="1"/>
  <c r="CK255" i="8"/>
  <c r="S31" i="8"/>
  <c r="S34" i="8" s="1"/>
  <c r="S36" i="8" s="1"/>
  <c r="S290" i="8" s="1"/>
  <c r="R37" i="7"/>
  <c r="R39" i="7" s="1"/>
  <c r="H70" i="1"/>
  <c r="I66" i="1"/>
  <c r="E19" i="28"/>
  <c r="AM39" i="8"/>
  <c r="AL51" i="7"/>
  <c r="CU77" i="8"/>
  <c r="CU74" i="8" s="1"/>
  <c r="CT87" i="7"/>
  <c r="Y300" i="7" a="1"/>
  <c r="Y300" i="7" s="1"/>
  <c r="X196" i="7"/>
  <c r="Z289" i="7" a="1"/>
  <c r="Z289" i="7" s="1"/>
  <c r="Y185" i="7"/>
  <c r="CT77" i="8"/>
  <c r="CT74" i="8" s="1"/>
  <c r="CS87" i="7"/>
  <c r="Y327" i="8"/>
  <c r="Y13" i="7" a="1"/>
  <c r="Y13" i="7" s="1"/>
  <c r="X48" i="8"/>
  <c r="CC79" i="8"/>
  <c r="CC317" i="8" s="1"/>
  <c r="CC255" i="8"/>
  <c r="AS58" i="7" a="1"/>
  <c r="AS58" i="7" s="1"/>
  <c r="G57" i="18"/>
  <c r="AR58" i="7" a="1"/>
  <c r="AR58" i="7" s="1"/>
  <c r="AQ58" i="7" a="1"/>
  <c r="AQ58" i="7" s="1"/>
  <c r="AP58" i="7" a="1"/>
  <c r="AP58" i="7" s="1"/>
  <c r="H58" i="7" a="1"/>
  <c r="H58" i="7" s="1"/>
  <c r="AT58" i="7" a="1"/>
  <c r="AT58" i="7" s="1"/>
  <c r="BA58" i="7" a="1"/>
  <c r="BA58" i="7" s="1"/>
  <c r="AU58" i="7" a="1"/>
  <c r="AU58" i="7" s="1"/>
  <c r="AX58" i="7" a="1"/>
  <c r="AX58" i="7" s="1"/>
  <c r="AW58" i="7" a="1"/>
  <c r="AW58" i="7" s="1"/>
  <c r="AV58" i="7" a="1"/>
  <c r="AV58" i="7" s="1"/>
  <c r="AY58" i="7" a="1"/>
  <c r="AY58" i="7" s="1"/>
  <c r="AZ58" i="7" a="1"/>
  <c r="AZ58" i="7" s="1"/>
  <c r="Z251" i="7" a="1"/>
  <c r="Z251" i="7" s="1"/>
  <c r="Y147" i="7"/>
  <c r="Y205" i="7" a="1"/>
  <c r="Y205" i="7" s="1"/>
  <c r="X101" i="7"/>
  <c r="E362" i="8"/>
  <c r="E54" i="8"/>
  <c r="Z31" i="8"/>
  <c r="Z34" i="8" s="1"/>
  <c r="Y37" i="7"/>
  <c r="Z249" i="7" a="1"/>
  <c r="Z249" i="7" s="1"/>
  <c r="Y145" i="7"/>
  <c r="AG32" i="8"/>
  <c r="Z275" i="7" a="1"/>
  <c r="Z275" i="7" s="1"/>
  <c r="Y171" i="7"/>
  <c r="Z254" i="7" a="1"/>
  <c r="Z254" i="7" s="1"/>
  <c r="Y150" i="7"/>
  <c r="Z223" i="7" a="1"/>
  <c r="Z223" i="7" s="1"/>
  <c r="Y119" i="7"/>
  <c r="AP39" i="8"/>
  <c r="AO51" i="7"/>
  <c r="T214" i="8"/>
  <c r="T220" i="8" s="1"/>
  <c r="U48" i="8"/>
  <c r="CV77" i="8"/>
  <c r="CV74" i="8" s="1"/>
  <c r="CU87" i="7"/>
  <c r="AL53" i="7"/>
  <c r="T31" i="8"/>
  <c r="T34" i="8" s="1"/>
  <c r="S37" i="7"/>
  <c r="I317" i="8"/>
  <c r="AK56" i="8"/>
  <c r="Z283" i="7" a="1"/>
  <c r="Z283" i="7" s="1"/>
  <c r="Y179" i="7"/>
  <c r="AF32" i="8"/>
  <c r="Z204" i="7" a="1"/>
  <c r="Z204" i="7" s="1"/>
  <c r="Y100" i="7"/>
  <c r="AI39" i="8"/>
  <c r="AH51" i="7"/>
  <c r="AC54" i="8"/>
  <c r="Z211" i="7" a="1"/>
  <c r="Z211" i="7" s="1"/>
  <c r="Y107" i="7"/>
  <c r="Z229" i="7" a="1"/>
  <c r="Z229" i="7" s="1"/>
  <c r="Y125" i="7"/>
  <c r="AA50" i="8"/>
  <c r="AA54" i="8" s="1"/>
  <c r="Z64" i="7"/>
  <c r="AA9" i="8"/>
  <c r="AA7" i="7"/>
  <c r="Y279" i="7" a="1"/>
  <c r="Y279" i="7" s="1"/>
  <c r="X175" i="7"/>
  <c r="Z256" i="7" a="1"/>
  <c r="Z256" i="7" s="1"/>
  <c r="Y152" i="7"/>
  <c r="D19" i="28"/>
  <c r="Z233" i="7" a="1"/>
  <c r="Z233" i="7" s="1"/>
  <c r="Y129" i="7"/>
  <c r="Y258" i="7" a="1"/>
  <c r="Y258" i="7" s="1"/>
  <c r="X154" i="7"/>
  <c r="CN77" i="8"/>
  <c r="CN74" i="8" s="1"/>
  <c r="CM87" i="7"/>
  <c r="AB31" i="8"/>
  <c r="AB34" i="8" s="1"/>
  <c r="AA37" i="7"/>
  <c r="E15" i="28"/>
  <c r="G47" i="8"/>
  <c r="H50" i="7" a="1"/>
  <c r="H50" i="7" s="1"/>
  <c r="G49" i="18"/>
  <c r="AQ50" i="7" a="1"/>
  <c r="AQ50" i="7" s="1"/>
  <c r="AR47" i="8" s="1"/>
  <c r="AP50" i="7" a="1"/>
  <c r="AP50" i="7" s="1"/>
  <c r="AQ47" i="8" s="1"/>
  <c r="AS50" i="7" a="1"/>
  <c r="AS50" i="7" s="1"/>
  <c r="AT47" i="8" s="1"/>
  <c r="AY50" i="7" a="1"/>
  <c r="AY50" i="7" s="1"/>
  <c r="AZ47" i="8" s="1"/>
  <c r="AU50" i="7" a="1"/>
  <c r="AU50" i="7" s="1"/>
  <c r="AV47" i="8" s="1"/>
  <c r="AZ50" i="7" a="1"/>
  <c r="AZ50" i="7" s="1"/>
  <c r="BA47" i="8" s="1"/>
  <c r="BA50" i="7" a="1"/>
  <c r="BA50" i="7" s="1"/>
  <c r="BB47" i="8" s="1"/>
  <c r="AT50" i="7" a="1"/>
  <c r="AT50" i="7" s="1"/>
  <c r="AU47" i="8" s="1"/>
  <c r="AR50" i="7" a="1"/>
  <c r="AR50" i="7" s="1"/>
  <c r="AS47" i="8" s="1"/>
  <c r="AV50" i="7" a="1"/>
  <c r="AV50" i="7" s="1"/>
  <c r="AW47" i="8" s="1"/>
  <c r="AW50" i="7" a="1"/>
  <c r="AW50" i="7" s="1"/>
  <c r="AX47" i="8" s="1"/>
  <c r="AX50" i="7" a="1"/>
  <c r="AX50" i="7" s="1"/>
  <c r="AY47" i="8" s="1"/>
  <c r="G55" i="18"/>
  <c r="AR56" i="7" a="1"/>
  <c r="AR56" i="7" s="1"/>
  <c r="H56" i="7" a="1"/>
  <c r="H56" i="7" s="1"/>
  <c r="AQ56" i="7" a="1"/>
  <c r="AQ56" i="7" s="1"/>
  <c r="AP56" i="7" a="1"/>
  <c r="AP56" i="7" s="1"/>
  <c r="AX56" i="7" a="1"/>
  <c r="AX56" i="7" s="1"/>
  <c r="AU56" i="7" a="1"/>
  <c r="AU56" i="7" s="1"/>
  <c r="AS56" i="7" a="1"/>
  <c r="AS56" i="7" s="1"/>
  <c r="AY56" i="7" a="1"/>
  <c r="AY56" i="7" s="1"/>
  <c r="AV56" i="7" a="1"/>
  <c r="AV56" i="7" s="1"/>
  <c r="BA56" i="7" a="1"/>
  <c r="BA56" i="7" s="1"/>
  <c r="AW56" i="7" a="1"/>
  <c r="AW56" i="7" s="1"/>
  <c r="AZ56" i="7" a="1"/>
  <c r="AZ56" i="7" s="1"/>
  <c r="AT56" i="7" a="1"/>
  <c r="AT56" i="7" s="1"/>
  <c r="CP77" i="8"/>
  <c r="CP74" i="8" s="1"/>
  <c r="CO87" i="7"/>
  <c r="M34" i="7" a="1"/>
  <c r="M34" i="7" s="1"/>
  <c r="DD34" i="7" a="1"/>
  <c r="DD34" i="7" s="1"/>
  <c r="L33" i="18"/>
  <c r="DC34" i="7" a="1"/>
  <c r="DC34" i="7" s="1"/>
  <c r="DB34" i="7" a="1"/>
  <c r="DB34" i="7" s="1"/>
  <c r="CZ34" i="7" a="1"/>
  <c r="CZ34" i="7" s="1"/>
  <c r="CX34" i="7" a="1"/>
  <c r="CX34" i="7" s="1"/>
  <c r="DA34" i="7" a="1"/>
  <c r="DA34" i="7" s="1"/>
  <c r="DE34" i="7" a="1"/>
  <c r="DE34" i="7" s="1"/>
  <c r="DG34" i="7" a="1"/>
  <c r="DG34" i="7" s="1"/>
  <c r="DH34" i="7" a="1"/>
  <c r="DH34" i="7" s="1"/>
  <c r="DI34" i="7" a="1"/>
  <c r="DI34" i="7" s="1"/>
  <c r="CY34" i="7" a="1"/>
  <c r="CY34" i="7" s="1"/>
  <c r="DF34" i="7" a="1"/>
  <c r="DF34" i="7" s="1"/>
  <c r="AO56" i="8"/>
  <c r="F48" i="8"/>
  <c r="F360" i="8" s="1"/>
  <c r="L78" i="8"/>
  <c r="M85" i="7" a="1"/>
  <c r="M85" i="7" s="1"/>
  <c r="L84" i="18"/>
  <c r="DF85" i="7" a="1"/>
  <c r="DF85" i="7" s="1"/>
  <c r="DG78" i="8" s="1"/>
  <c r="CX85" i="7" a="1"/>
  <c r="CX85" i="7" s="1"/>
  <c r="CY78" i="8" s="1"/>
  <c r="CZ85" i="7" a="1"/>
  <c r="CZ85" i="7" s="1"/>
  <c r="DA78" i="8" s="1"/>
  <c r="DE85" i="7" a="1"/>
  <c r="DE85" i="7" s="1"/>
  <c r="DF78" i="8" s="1"/>
  <c r="DI85" i="7" a="1"/>
  <c r="DI85" i="7" s="1"/>
  <c r="DJ78" i="8" s="1"/>
  <c r="DA85" i="7" a="1"/>
  <c r="DA85" i="7" s="1"/>
  <c r="DB78" i="8" s="1"/>
  <c r="DB85" i="7" a="1"/>
  <c r="DB85" i="7" s="1"/>
  <c r="DC78" i="8" s="1"/>
  <c r="CY85" i="7" a="1"/>
  <c r="CY85" i="7" s="1"/>
  <c r="CZ78" i="8" s="1"/>
  <c r="DH85" i="7" a="1"/>
  <c r="DH85" i="7" s="1"/>
  <c r="DI78" i="8" s="1"/>
  <c r="DD85" i="7" a="1"/>
  <c r="DD85" i="7" s="1"/>
  <c r="DE78" i="8" s="1"/>
  <c r="DG85" i="7" a="1"/>
  <c r="DG85" i="7" s="1"/>
  <c r="DH78" i="8" s="1"/>
  <c r="DC85" i="7" a="1"/>
  <c r="DC85" i="7" s="1"/>
  <c r="DD78" i="8" s="1"/>
  <c r="CG79" i="8"/>
  <c r="CG317" i="8" s="1"/>
  <c r="CG255" i="8"/>
  <c r="G70" i="1"/>
  <c r="F74" i="1"/>
  <c r="F31" i="8"/>
  <c r="F34" i="8" s="1"/>
  <c r="G26" i="7" a="1"/>
  <c r="G26" i="7" s="1"/>
  <c r="AH26" i="7" a="1"/>
  <c r="AH26" i="7" s="1"/>
  <c r="F37" i="7"/>
  <c r="F36" i="18" s="1"/>
  <c r="F25" i="18"/>
  <c r="AK26" i="7" a="1"/>
  <c r="AK26" i="7" s="1"/>
  <c r="AJ26" i="7" a="1"/>
  <c r="AJ26" i="7" s="1"/>
  <c r="AI26" i="7" a="1"/>
  <c r="AI26" i="7" s="1"/>
  <c r="AL26" i="7" a="1"/>
  <c r="AL26" i="7" s="1"/>
  <c r="AG26" i="7" a="1"/>
  <c r="AG26" i="7" s="1"/>
  <c r="AE26" i="7" a="1"/>
  <c r="AE26" i="7" s="1"/>
  <c r="AO26" i="7" a="1"/>
  <c r="AO26" i="7" s="1"/>
  <c r="AN26" i="7" a="1"/>
  <c r="AN26" i="7" s="1"/>
  <c r="AF26" i="7" a="1"/>
  <c r="AF26" i="7" s="1"/>
  <c r="AM26" i="7" a="1"/>
  <c r="AM26" i="7" s="1"/>
  <c r="AD26" i="7" a="1"/>
  <c r="AD26" i="7" s="1"/>
  <c r="CI79" i="8"/>
  <c r="CI317" i="8" s="1"/>
  <c r="CI255" i="8"/>
  <c r="F50" i="8"/>
  <c r="F64" i="7"/>
  <c r="F63" i="18" s="1"/>
  <c r="F52" i="18"/>
  <c r="L67" i="8"/>
  <c r="L367" i="8" s="1"/>
  <c r="M78" i="7" a="1"/>
  <c r="M78" i="7" s="1"/>
  <c r="DD78" i="7" a="1"/>
  <c r="DD78" i="7" s="1"/>
  <c r="DE67" i="8" s="1"/>
  <c r="L77" i="18"/>
  <c r="CX78" i="7" a="1"/>
  <c r="CX78" i="7" s="1"/>
  <c r="CY67" i="8" s="1"/>
  <c r="CY78" i="7" a="1"/>
  <c r="CY78" i="7" s="1"/>
  <c r="CZ67" i="8" s="1"/>
  <c r="DC78" i="7" a="1"/>
  <c r="DC78" i="7" s="1"/>
  <c r="DD67" i="8" s="1"/>
  <c r="DE78" i="7" a="1"/>
  <c r="DE78" i="7" s="1"/>
  <c r="DF67" i="8" s="1"/>
  <c r="DF78" i="7" a="1"/>
  <c r="DF78" i="7" s="1"/>
  <c r="DG67" i="8" s="1"/>
  <c r="DG78" i="7" a="1"/>
  <c r="DG78" i="7" s="1"/>
  <c r="DH67" i="8" s="1"/>
  <c r="CZ78" i="7" a="1"/>
  <c r="CZ78" i="7" s="1"/>
  <c r="DA67" i="8" s="1"/>
  <c r="DB78" i="7" a="1"/>
  <c r="DB78" i="7" s="1"/>
  <c r="DC67" i="8" s="1"/>
  <c r="DH78" i="7" a="1"/>
  <c r="DH78" i="7" s="1"/>
  <c r="DI67" i="8" s="1"/>
  <c r="DI78" i="7" a="1"/>
  <c r="DI78" i="7" s="1"/>
  <c r="DJ67" i="8" s="1"/>
  <c r="DA78" i="7" a="1"/>
  <c r="DA78" i="7" s="1"/>
  <c r="DB67" i="8" s="1"/>
  <c r="F356" i="8"/>
  <c r="Z244" i="7" a="1"/>
  <c r="Z244" i="7" s="1"/>
  <c r="Y140" i="7"/>
  <c r="Y31" i="8"/>
  <c r="Y34" i="8" s="1"/>
  <c r="X37" i="7"/>
  <c r="AD31" i="8"/>
  <c r="AD34" i="8" s="1"/>
  <c r="AC37" i="7"/>
  <c r="G370" i="8"/>
  <c r="G29" i="28" s="1"/>
  <c r="G56" i="8"/>
  <c r="G65" i="18"/>
  <c r="AS66" i="7" a="1"/>
  <c r="AS66" i="7" s="1"/>
  <c r="AR66" i="7" a="1"/>
  <c r="AR66" i="7" s="1"/>
  <c r="AW66" i="7" a="1"/>
  <c r="AW66" i="7" s="1"/>
  <c r="AZ66" i="7" a="1"/>
  <c r="AZ66" i="7" s="1"/>
  <c r="AX66" i="7" a="1"/>
  <c r="AX66" i="7" s="1"/>
  <c r="AQ66" i="7" a="1"/>
  <c r="AQ66" i="7" s="1"/>
  <c r="AV66" i="7" a="1"/>
  <c r="AV66" i="7" s="1"/>
  <c r="AU66" i="7" a="1"/>
  <c r="AU66" i="7" s="1"/>
  <c r="AY66" i="7" a="1"/>
  <c r="AY66" i="7" s="1"/>
  <c r="AP66" i="7" a="1"/>
  <c r="AP66" i="7" s="1"/>
  <c r="BA66" i="7" a="1"/>
  <c r="BA66" i="7" s="1"/>
  <c r="AT66" i="7" a="1"/>
  <c r="AT66" i="7" s="1"/>
  <c r="H66" i="7" a="1"/>
  <c r="H66" i="7" s="1"/>
  <c r="AO32" i="8"/>
  <c r="CH79" i="8"/>
  <c r="CH317" i="8" s="1"/>
  <c r="CH255" i="8"/>
  <c r="CA79" i="8"/>
  <c r="CA317" i="8" s="1"/>
  <c r="CA255" i="8"/>
  <c r="M47" i="22"/>
  <c r="L47" i="22"/>
  <c r="I47" i="22"/>
  <c r="T48" i="8"/>
  <c r="Z276" i="7" a="1"/>
  <c r="Z276" i="7" s="1"/>
  <c r="Y172" i="7"/>
  <c r="Z246" i="7" a="1"/>
  <c r="Z246" i="7" s="1"/>
  <c r="Y142" i="7"/>
  <c r="G51" i="8"/>
  <c r="H59" i="7" a="1"/>
  <c r="H59" i="7" s="1"/>
  <c r="AR59" i="7" a="1"/>
  <c r="AR59" i="7" s="1"/>
  <c r="AS51" i="8" s="1"/>
  <c r="AQ59" i="7" a="1"/>
  <c r="AQ59" i="7" s="1"/>
  <c r="AR51" i="8" s="1"/>
  <c r="G58" i="18"/>
  <c r="AP59" i="7" a="1"/>
  <c r="AP59" i="7" s="1"/>
  <c r="AQ51" i="8" s="1"/>
  <c r="AS59" i="7" a="1"/>
  <c r="AS59" i="7" s="1"/>
  <c r="AT51" i="8" s="1"/>
  <c r="AU59" i="7" a="1"/>
  <c r="AU59" i="7" s="1"/>
  <c r="AV51" i="8" s="1"/>
  <c r="AW59" i="7" a="1"/>
  <c r="AW59" i="7" s="1"/>
  <c r="AX51" i="8" s="1"/>
  <c r="AY59" i="7" a="1"/>
  <c r="AY59" i="7" s="1"/>
  <c r="AZ51" i="8" s="1"/>
  <c r="BA59" i="7" a="1"/>
  <c r="BA59" i="7" s="1"/>
  <c r="BB51" i="8" s="1"/>
  <c r="AV59" i="7" a="1"/>
  <c r="AV59" i="7" s="1"/>
  <c r="AW51" i="8" s="1"/>
  <c r="AX59" i="7" a="1"/>
  <c r="AX59" i="7" s="1"/>
  <c r="AY51" i="8" s="1"/>
  <c r="AZ59" i="7" a="1"/>
  <c r="AZ59" i="7" s="1"/>
  <c r="BA51" i="8" s="1"/>
  <c r="AT59" i="7" a="1"/>
  <c r="AT59" i="7" s="1"/>
  <c r="AU51" i="8" s="1"/>
  <c r="CR77" i="8"/>
  <c r="CR74" i="8" s="1"/>
  <c r="CQ87" i="7"/>
  <c r="AJ56" i="8"/>
  <c r="Z48" i="8"/>
  <c r="D74" i="1"/>
  <c r="E70" i="1"/>
  <c r="K7" i="28"/>
  <c r="L18" i="32"/>
  <c r="Z242" i="7" a="1"/>
  <c r="Z242" i="7" s="1"/>
  <c r="Y138" i="7"/>
  <c r="Z296" i="7" a="1"/>
  <c r="Z296" i="7" s="1"/>
  <c r="Y192" i="7"/>
  <c r="S50" i="8"/>
  <c r="S54" i="8" s="1"/>
  <c r="R64" i="7"/>
  <c r="AG53" i="7"/>
  <c r="U31" i="8"/>
  <c r="T37" i="7"/>
  <c r="BA57" i="7" a="1"/>
  <c r="BA57" i="7" s="1"/>
  <c r="G56" i="18"/>
  <c r="AQ57" i="7" a="1"/>
  <c r="AQ57" i="7" s="1"/>
  <c r="AP57" i="7" a="1"/>
  <c r="AP57" i="7" s="1"/>
  <c r="H57" i="7" a="1"/>
  <c r="H57" i="7" s="1"/>
  <c r="AR57" i="7" a="1"/>
  <c r="AR57" i="7" s="1"/>
  <c r="AU57" i="7" a="1"/>
  <c r="AU57" i="7" s="1"/>
  <c r="AX57" i="7" a="1"/>
  <c r="AX57" i="7" s="1"/>
  <c r="AW57" i="7" a="1"/>
  <c r="AW57" i="7" s="1"/>
  <c r="AV57" i="7" a="1"/>
  <c r="AV57" i="7" s="1"/>
  <c r="AT57" i="7" a="1"/>
  <c r="AT57" i="7" s="1"/>
  <c r="AS57" i="7" a="1"/>
  <c r="AS57" i="7" s="1"/>
  <c r="AY57" i="7" a="1"/>
  <c r="AY57" i="7" s="1"/>
  <c r="AZ57" i="7" a="1"/>
  <c r="AZ57" i="7" s="1"/>
  <c r="Z295" i="7" a="1"/>
  <c r="Z295" i="7" s="1"/>
  <c r="Y191" i="7"/>
  <c r="Z222" i="7" a="1"/>
  <c r="Z222" i="7" s="1"/>
  <c r="Y118" i="7"/>
  <c r="AI56" i="8"/>
  <c r="T200" i="8"/>
  <c r="T201" i="8"/>
  <c r="U197" i="8" s="1"/>
  <c r="U204" i="8" s="1" a="1"/>
  <c r="AH32" i="8"/>
  <c r="Z239" i="7" a="1"/>
  <c r="Z239" i="7" s="1"/>
  <c r="Y135" i="7"/>
  <c r="D361" i="8"/>
  <c r="D20" i="28" s="1"/>
  <c r="D21" i="28"/>
  <c r="H30" i="7" a="1"/>
  <c r="H30" i="7" s="1"/>
  <c r="G29" i="18"/>
  <c r="AQ30" i="7" a="1"/>
  <c r="AQ30" i="7" s="1"/>
  <c r="AP30" i="7" a="1"/>
  <c r="AP30" i="7" s="1"/>
  <c r="AZ30" i="7" a="1"/>
  <c r="AZ30" i="7" s="1"/>
  <c r="BA30" i="7" a="1"/>
  <c r="BA30" i="7" s="1"/>
  <c r="AR30" i="7" a="1"/>
  <c r="AR30" i="7" s="1"/>
  <c r="AS30" i="7" a="1"/>
  <c r="AS30" i="7" s="1"/>
  <c r="AY30" i="7" a="1"/>
  <c r="AY30" i="7" s="1"/>
  <c r="AU30" i="7" a="1"/>
  <c r="AU30" i="7" s="1"/>
  <c r="AW30" i="7" a="1"/>
  <c r="AW30" i="7" s="1"/>
  <c r="AT30" i="7" a="1"/>
  <c r="AT30" i="7" s="1"/>
  <c r="AV30" i="7" a="1"/>
  <c r="AV30" i="7" s="1"/>
  <c r="AX30" i="7" a="1"/>
  <c r="AX30" i="7" s="1"/>
  <c r="W48" i="8"/>
  <c r="G40" i="8"/>
  <c r="H43" i="7" a="1"/>
  <c r="H43" i="7" s="1"/>
  <c r="BA43" i="7" a="1"/>
  <c r="BA43" i="7" s="1"/>
  <c r="BB40" i="8" s="1"/>
  <c r="AR43" i="7" a="1"/>
  <c r="AR43" i="7" s="1"/>
  <c r="AS40" i="8" s="1"/>
  <c r="AW43" i="7" a="1"/>
  <c r="AW43" i="7" s="1"/>
  <c r="AX40" i="8" s="1"/>
  <c r="AZ43" i="7" a="1"/>
  <c r="AZ43" i="7" s="1"/>
  <c r="BA40" i="8" s="1"/>
  <c r="G42" i="18"/>
  <c r="AV43" i="7" a="1"/>
  <c r="AV43" i="7" s="1"/>
  <c r="AW40" i="8" s="1"/>
  <c r="AX43" i="7" a="1"/>
  <c r="AX43" i="7" s="1"/>
  <c r="AY40" i="8" s="1"/>
  <c r="AQ43" i="7" a="1"/>
  <c r="AQ43" i="7" s="1"/>
  <c r="AR40" i="8" s="1"/>
  <c r="AP43" i="7" a="1"/>
  <c r="AP43" i="7" s="1"/>
  <c r="AQ40" i="8" s="1"/>
  <c r="AT43" i="7" a="1"/>
  <c r="AT43" i="7" s="1"/>
  <c r="AU40" i="8" s="1"/>
  <c r="AS43" i="7" a="1"/>
  <c r="AS43" i="7" s="1"/>
  <c r="AT40" i="8" s="1"/>
  <c r="AY43" i="7" a="1"/>
  <c r="AY43" i="7" s="1"/>
  <c r="AZ40" i="8" s="1"/>
  <c r="AU43" i="7" a="1"/>
  <c r="AU43" i="7" s="1"/>
  <c r="AV40" i="8" s="1"/>
  <c r="Z255" i="7" a="1"/>
  <c r="Z255" i="7" s="1"/>
  <c r="Y151" i="7"/>
  <c r="AZ55" i="7" a="1"/>
  <c r="AZ55" i="7" s="1"/>
  <c r="AQ55" i="7" a="1"/>
  <c r="AQ55" i="7" s="1"/>
  <c r="AP55" i="7" a="1"/>
  <c r="AP55" i="7" s="1"/>
  <c r="H55" i="7" a="1"/>
  <c r="H55" i="7" s="1"/>
  <c r="G54" i="18"/>
  <c r="AY55" i="7" a="1"/>
  <c r="AY55" i="7" s="1"/>
  <c r="AR55" i="7" a="1"/>
  <c r="AR55" i="7" s="1"/>
  <c r="AS55" i="7" a="1"/>
  <c r="AS55" i="7" s="1"/>
  <c r="AV55" i="7" a="1"/>
  <c r="AV55" i="7" s="1"/>
  <c r="AX55" i="7" a="1"/>
  <c r="AX55" i="7" s="1"/>
  <c r="AU55" i="7" a="1"/>
  <c r="AU55" i="7" s="1"/>
  <c r="BA55" i="7" a="1"/>
  <c r="BA55" i="7" s="1"/>
  <c r="AW55" i="7" a="1"/>
  <c r="AW55" i="7" s="1"/>
  <c r="AT55" i="7" a="1"/>
  <c r="AT55" i="7" s="1"/>
  <c r="D354" i="8"/>
  <c r="D122" i="18"/>
  <c r="D113" i="18" s="1"/>
  <c r="D23" i="18"/>
  <c r="Z291" i="7" a="1"/>
  <c r="Z291" i="7" s="1"/>
  <c r="Y187" i="7"/>
  <c r="Z209" i="7" a="1"/>
  <c r="Z209" i="7" s="1"/>
  <c r="Y105" i="7"/>
  <c r="T27" i="8"/>
  <c r="H35" i="22"/>
  <c r="G65" i="22"/>
  <c r="E101" i="4" a="1"/>
  <c r="E101" i="4" s="1"/>
  <c r="Y257" i="7" a="1"/>
  <c r="Y257" i="7" s="1"/>
  <c r="X153" i="7"/>
  <c r="AL39" i="8"/>
  <c r="AK51" i="7"/>
  <c r="V17" i="7"/>
  <c r="W25" i="8" s="1"/>
  <c r="Z217" i="7" a="1"/>
  <c r="Z217" i="7" s="1"/>
  <c r="Y113" i="7"/>
  <c r="AN56" i="8"/>
  <c r="H32" i="7" a="1"/>
  <c r="H32" i="7" s="1"/>
  <c r="G31" i="18"/>
  <c r="AX32" i="7" a="1"/>
  <c r="AX32" i="7" s="1"/>
  <c r="AR32" i="7" a="1"/>
  <c r="AR32" i="7" s="1"/>
  <c r="AY32" i="7" a="1"/>
  <c r="AY32" i="7" s="1"/>
  <c r="AQ32" i="7" a="1"/>
  <c r="AQ32" i="7" s="1"/>
  <c r="BA32" i="7" a="1"/>
  <c r="BA32" i="7" s="1"/>
  <c r="AS32" i="7" a="1"/>
  <c r="AS32" i="7" s="1"/>
  <c r="AP32" i="7" a="1"/>
  <c r="AP32" i="7" s="1"/>
  <c r="AZ32" i="7" a="1"/>
  <c r="AZ32" i="7" s="1"/>
  <c r="AT32" i="7" a="1"/>
  <c r="AT32" i="7" s="1"/>
  <c r="AU32" i="7" a="1"/>
  <c r="AU32" i="7" s="1"/>
  <c r="AV32" i="7" a="1"/>
  <c r="AV32" i="7" s="1"/>
  <c r="AW32" i="7" a="1"/>
  <c r="AW32" i="7" s="1"/>
  <c r="Z277" i="7" a="1"/>
  <c r="Z277" i="7" s="1"/>
  <c r="Y173" i="7"/>
  <c r="E34" i="8"/>
  <c r="E357" i="8" a="1"/>
  <c r="E357" i="8" s="1"/>
  <c r="G46" i="8"/>
  <c r="H49" i="7" a="1"/>
  <c r="H49" i="7" s="1"/>
  <c r="AV49" i="7" a="1"/>
  <c r="AV49" i="7" s="1"/>
  <c r="AW46" i="8" s="1"/>
  <c r="G48" i="18"/>
  <c r="AR49" i="7" a="1"/>
  <c r="AR49" i="7" s="1"/>
  <c r="AS46" i="8" s="1"/>
  <c r="AQ49" i="7" a="1"/>
  <c r="AQ49" i="7" s="1"/>
  <c r="AR46" i="8" s="1"/>
  <c r="AP49" i="7" a="1"/>
  <c r="AP49" i="7" s="1"/>
  <c r="AQ46" i="8" s="1"/>
  <c r="AW49" i="7" a="1"/>
  <c r="AW49" i="7" s="1"/>
  <c r="AX46" i="8" s="1"/>
  <c r="AX49" i="7" a="1"/>
  <c r="AX49" i="7" s="1"/>
  <c r="AY46" i="8" s="1"/>
  <c r="BA49" i="7" a="1"/>
  <c r="BA49" i="7" s="1"/>
  <c r="BB46" i="8" s="1"/>
  <c r="AY49" i="7" a="1"/>
  <c r="AY49" i="7" s="1"/>
  <c r="AZ46" i="8" s="1"/>
  <c r="AZ49" i="7" a="1"/>
  <c r="AZ49" i="7" s="1"/>
  <c r="BA46" i="8" s="1"/>
  <c r="AS49" i="7" a="1"/>
  <c r="AS49" i="7" s="1"/>
  <c r="AT46" i="8" s="1"/>
  <c r="AU49" i="7" a="1"/>
  <c r="AU49" i="7" s="1"/>
  <c r="AV46" i="8" s="1"/>
  <c r="AT49" i="7" a="1"/>
  <c r="AT49" i="7" s="1"/>
  <c r="AU46" i="8" s="1"/>
  <c r="H29" i="7" a="1"/>
  <c r="H29" i="7" s="1"/>
  <c r="AZ29" i="7" a="1"/>
  <c r="AZ29" i="7" s="1"/>
  <c r="AX29" i="7" a="1"/>
  <c r="AX29" i="7" s="1"/>
  <c r="AQ29" i="7" a="1"/>
  <c r="AQ29" i="7" s="1"/>
  <c r="AP29" i="7" a="1"/>
  <c r="AP29" i="7" s="1"/>
  <c r="AW29" i="7" a="1"/>
  <c r="AW29" i="7" s="1"/>
  <c r="G28" i="18"/>
  <c r="AR29" i="7" a="1"/>
  <c r="AR29" i="7" s="1"/>
  <c r="AY29" i="7" a="1"/>
  <c r="AY29" i="7" s="1"/>
  <c r="AV29" i="7" a="1"/>
  <c r="AV29" i="7" s="1"/>
  <c r="AT29" i="7" a="1"/>
  <c r="AT29" i="7" s="1"/>
  <c r="AU29" i="7" a="1"/>
  <c r="AU29" i="7" s="1"/>
  <c r="BA29" i="7" a="1"/>
  <c r="BA29" i="7" s="1"/>
  <c r="AS29" i="7" a="1"/>
  <c r="AS29" i="7" s="1"/>
  <c r="Z274" i="7" a="1"/>
  <c r="Z274" i="7" s="1"/>
  <c r="Y170" i="7"/>
  <c r="CF79" i="8"/>
  <c r="CF317" i="8" s="1"/>
  <c r="CF255" i="8"/>
  <c r="CS77" i="8"/>
  <c r="CS74" i="8" s="1"/>
  <c r="CR87" i="7"/>
  <c r="AK53" i="7"/>
  <c r="Z286" i="7" a="1"/>
  <c r="Z286" i="7" s="1"/>
  <c r="Y182" i="7"/>
  <c r="DD62" i="7" a="1"/>
  <c r="DD62" i="7" s="1"/>
  <c r="CY62" i="7" a="1"/>
  <c r="CY62" i="7" s="1"/>
  <c r="M62" i="7" a="1"/>
  <c r="M62" i="7" s="1"/>
  <c r="CX62" i="7" a="1"/>
  <c r="CX62" i="7" s="1"/>
  <c r="L61" i="18"/>
  <c r="DC62" i="7" a="1"/>
  <c r="DC62" i="7" s="1"/>
  <c r="DI62" i="7" a="1"/>
  <c r="DI62" i="7" s="1"/>
  <c r="DE62" i="7" a="1"/>
  <c r="DE62" i="7" s="1"/>
  <c r="CZ62" i="7" a="1"/>
  <c r="CZ62" i="7" s="1"/>
  <c r="DF62" i="7" a="1"/>
  <c r="DF62" i="7" s="1"/>
  <c r="DG62" i="7" a="1"/>
  <c r="DG62" i="7" s="1"/>
  <c r="DH62" i="7" a="1"/>
  <c r="DH62" i="7" s="1"/>
  <c r="DA62" i="7" a="1"/>
  <c r="DA62" i="7" s="1"/>
  <c r="DB62" i="7" a="1"/>
  <c r="DB62" i="7" s="1"/>
  <c r="E363" i="8" a="1"/>
  <c r="E363" i="8" s="1"/>
  <c r="G41" i="8"/>
  <c r="H44" i="7" a="1"/>
  <c r="H44" i="7" s="1"/>
  <c r="G43" i="18"/>
  <c r="AV44" i="7" a="1"/>
  <c r="AV44" i="7" s="1"/>
  <c r="AW41" i="8" s="1"/>
  <c r="BA44" i="7" a="1"/>
  <c r="BA44" i="7" s="1"/>
  <c r="BB41" i="8" s="1"/>
  <c r="AU44" i="7" a="1"/>
  <c r="AU44" i="7" s="1"/>
  <c r="AV41" i="8" s="1"/>
  <c r="AR44" i="7" a="1"/>
  <c r="AR44" i="7" s="1"/>
  <c r="AS41" i="8" s="1"/>
  <c r="AT44" i="7" a="1"/>
  <c r="AT44" i="7" s="1"/>
  <c r="AU41" i="8" s="1"/>
  <c r="AW44" i="7" a="1"/>
  <c r="AW44" i="7" s="1"/>
  <c r="AX41" i="8" s="1"/>
  <c r="AZ44" i="7" a="1"/>
  <c r="AZ44" i="7" s="1"/>
  <c r="BA41" i="8" s="1"/>
  <c r="AX44" i="7" a="1"/>
  <c r="AX44" i="7" s="1"/>
  <c r="AY41" i="8" s="1"/>
  <c r="AQ44" i="7" a="1"/>
  <c r="AQ44" i="7" s="1"/>
  <c r="AR41" i="8" s="1"/>
  <c r="AS44" i="7" a="1"/>
  <c r="AS44" i="7" s="1"/>
  <c r="AT41" i="8" s="1"/>
  <c r="AY44" i="7" a="1"/>
  <c r="AY44" i="7" s="1"/>
  <c r="AZ41" i="8" s="1"/>
  <c r="AP44" i="7" a="1"/>
  <c r="AP44" i="7" s="1"/>
  <c r="AQ41" i="8" s="1"/>
  <c r="Z271" i="7" a="1"/>
  <c r="Z271" i="7" s="1"/>
  <c r="Y167" i="7"/>
  <c r="Y225" i="7" a="1"/>
  <c r="Y225" i="7" s="1"/>
  <c r="X121" i="7"/>
  <c r="AJ39" i="8"/>
  <c r="AI51" i="7"/>
  <c r="CO77" i="8"/>
  <c r="CO74" i="8" s="1"/>
  <c r="CN87" i="7"/>
  <c r="G45" i="8"/>
  <c r="H48" i="7" a="1"/>
  <c r="H48" i="7" s="1"/>
  <c r="AV48" i="7" a="1"/>
  <c r="AV48" i="7" s="1"/>
  <c r="AW45" i="8" s="1"/>
  <c r="AU48" i="7" a="1"/>
  <c r="AU48" i="7" s="1"/>
  <c r="AV45" i="8" s="1"/>
  <c r="AP48" i="7" a="1"/>
  <c r="AP48" i="7" s="1"/>
  <c r="AQ45" i="8" s="1"/>
  <c r="G47" i="18"/>
  <c r="AY48" i="7" a="1"/>
  <c r="AY48" i="7" s="1"/>
  <c r="AZ45" i="8" s="1"/>
  <c r="AW48" i="7" a="1"/>
  <c r="AW48" i="7" s="1"/>
  <c r="AX45" i="8" s="1"/>
  <c r="BA48" i="7" a="1"/>
  <c r="BA48" i="7" s="1"/>
  <c r="BB45" i="8" s="1"/>
  <c r="AX48" i="7" a="1"/>
  <c r="AX48" i="7" s="1"/>
  <c r="AY45" i="8" s="1"/>
  <c r="AQ48" i="7" a="1"/>
  <c r="AQ48" i="7" s="1"/>
  <c r="AR45" i="8" s="1"/>
  <c r="AR48" i="7" a="1"/>
  <c r="AR48" i="7" s="1"/>
  <c r="AS45" i="8" s="1"/>
  <c r="AZ48" i="7" a="1"/>
  <c r="AZ48" i="7" s="1"/>
  <c r="BA45" i="8" s="1"/>
  <c r="AT48" i="7" a="1"/>
  <c r="AT48" i="7" s="1"/>
  <c r="AU45" i="8" s="1"/>
  <c r="AS48" i="7" a="1"/>
  <c r="AS48" i="7" s="1"/>
  <c r="AT45" i="8" s="1"/>
  <c r="Z288" i="7" a="1"/>
  <c r="Z288" i="7" s="1"/>
  <c r="Y184" i="7"/>
  <c r="AD53" i="7"/>
  <c r="G53" i="8"/>
  <c r="H61" i="7" a="1"/>
  <c r="H61" i="7" s="1"/>
  <c r="G60" i="18"/>
  <c r="AY61" i="7" a="1"/>
  <c r="AY61" i="7" s="1"/>
  <c r="AZ53" i="8" s="1"/>
  <c r="AS61" i="7" a="1"/>
  <c r="AS61" i="7" s="1"/>
  <c r="AT53" i="8" s="1"/>
  <c r="AP61" i="7" a="1"/>
  <c r="AP61" i="7" s="1"/>
  <c r="AQ53" i="8" s="1"/>
  <c r="BA61" i="7" a="1"/>
  <c r="BA61" i="7" s="1"/>
  <c r="BB53" i="8" s="1"/>
  <c r="AU61" i="7" a="1"/>
  <c r="AU61" i="7" s="1"/>
  <c r="AV53" i="8" s="1"/>
  <c r="AW61" i="7" a="1"/>
  <c r="AW61" i="7" s="1"/>
  <c r="AX53" i="8" s="1"/>
  <c r="AQ61" i="7" a="1"/>
  <c r="AQ61" i="7" s="1"/>
  <c r="AR53" i="8" s="1"/>
  <c r="AX61" i="7" a="1"/>
  <c r="AX61" i="7" s="1"/>
  <c r="AY53" i="8" s="1"/>
  <c r="AT61" i="7" a="1"/>
  <c r="AT61" i="7" s="1"/>
  <c r="AU53" i="8" s="1"/>
  <c r="AV61" i="7" a="1"/>
  <c r="AV61" i="7" s="1"/>
  <c r="AW53" i="8" s="1"/>
  <c r="AZ61" i="7" a="1"/>
  <c r="AZ61" i="7" s="1"/>
  <c r="BA53" i="8" s="1"/>
  <c r="AR61" i="7" a="1"/>
  <c r="AR61" i="7" s="1"/>
  <c r="AS53" i="8" s="1"/>
  <c r="X50" i="8"/>
  <c r="X54" i="8" s="1"/>
  <c r="W64" i="7"/>
  <c r="AP32" i="8"/>
  <c r="Z252" i="7" a="1"/>
  <c r="Z252" i="7" s="1"/>
  <c r="Y148" i="7"/>
  <c r="Z219" i="7" a="1"/>
  <c r="Z219" i="7" s="1"/>
  <c r="Y115" i="7"/>
  <c r="Z235" i="7" a="1"/>
  <c r="Z235" i="7" s="1"/>
  <c r="Y131" i="7"/>
  <c r="Z290" i="7" a="1"/>
  <c r="Z290" i="7" s="1"/>
  <c r="Y186" i="7"/>
  <c r="AD48" i="8"/>
  <c r="CB79" i="8"/>
  <c r="CB317" i="8" s="1"/>
  <c r="CB255" i="8"/>
  <c r="Z224" i="7" a="1"/>
  <c r="Z224" i="7" s="1"/>
  <c r="Y120" i="7"/>
  <c r="Y268" i="7" a="1"/>
  <c r="Y268" i="7" s="1"/>
  <c r="X164" i="7"/>
  <c r="AC48" i="8"/>
  <c r="H33" i="7" a="1"/>
  <c r="H33" i="7" s="1"/>
  <c r="BA33" i="7" a="1"/>
  <c r="BA33" i="7" s="1"/>
  <c r="AR33" i="7" a="1"/>
  <c r="AR33" i="7" s="1"/>
  <c r="G32" i="18"/>
  <c r="AQ33" i="7" a="1"/>
  <c r="AQ33" i="7" s="1"/>
  <c r="AP33" i="7" a="1"/>
  <c r="AP33" i="7" s="1"/>
  <c r="AZ33" i="7" a="1"/>
  <c r="AZ33" i="7" s="1"/>
  <c r="AS33" i="7" a="1"/>
  <c r="AS33" i="7" s="1"/>
  <c r="AX33" i="7" a="1"/>
  <c r="AX33" i="7" s="1"/>
  <c r="AU33" i="7" a="1"/>
  <c r="AU33" i="7" s="1"/>
  <c r="AY33" i="7" a="1"/>
  <c r="AY33" i="7" s="1"/>
  <c r="AV33" i="7" a="1"/>
  <c r="AV33" i="7" s="1"/>
  <c r="AT33" i="7" a="1"/>
  <c r="AT33" i="7" s="1"/>
  <c r="AW33" i="7" a="1"/>
  <c r="AW33" i="7" s="1"/>
  <c r="CQ77" i="8"/>
  <c r="CQ74" i="8" s="1"/>
  <c r="CP87" i="7"/>
  <c r="Z248" i="7" a="1"/>
  <c r="Z248" i="7" s="1"/>
  <c r="Y144" i="7"/>
  <c r="Z267" i="7" a="1"/>
  <c r="Z267" i="7" s="1"/>
  <c r="Y163" i="7"/>
  <c r="X31" i="8"/>
  <c r="X34" i="8" s="1"/>
  <c r="W37" i="7"/>
  <c r="Z297" i="7" a="1"/>
  <c r="Z297" i="7" s="1"/>
  <c r="Y193" i="7"/>
  <c r="Z203" i="7" a="1"/>
  <c r="Z203" i="7" s="1"/>
  <c r="Y99" i="7"/>
  <c r="W22" i="8"/>
  <c r="W23" i="8" s="1"/>
  <c r="X329" i="8"/>
  <c r="CM77" i="8"/>
  <c r="CM74" i="8" s="1"/>
  <c r="CL87" i="7"/>
  <c r="AC31" i="8"/>
  <c r="AC34" i="8" s="1"/>
  <c r="AB37" i="7"/>
  <c r="Z216" i="7" a="1"/>
  <c r="Z216" i="7" s="1"/>
  <c r="Y112" i="7"/>
  <c r="AG56" i="8"/>
  <c r="V48" i="8"/>
  <c r="AG39" i="8"/>
  <c r="AF51" i="7"/>
  <c r="Z210" i="7" a="1"/>
  <c r="Z210" i="7" s="1"/>
  <c r="Y106" i="7"/>
  <c r="Z202" i="7" a="1"/>
  <c r="Z202" i="7" s="1"/>
  <c r="Y98" i="7"/>
  <c r="Z206" i="7" a="1"/>
  <c r="Z206" i="7" s="1"/>
  <c r="Y102" i="7"/>
  <c r="Y237" i="7" a="1"/>
  <c r="Y237" i="7" s="1"/>
  <c r="X133" i="7"/>
  <c r="Z213" i="7" a="1"/>
  <c r="Z213" i="7" s="1"/>
  <c r="Y109" i="7"/>
  <c r="W31" i="8"/>
  <c r="W34" i="8" s="1"/>
  <c r="V37" i="7"/>
  <c r="AN32" i="8"/>
  <c r="CX77" i="8"/>
  <c r="CX74" i="8" s="1"/>
  <c r="CW87" i="7"/>
  <c r="V31" i="8"/>
  <c r="U37" i="7"/>
  <c r="AF56" i="8"/>
  <c r="Z273" i="7" a="1"/>
  <c r="Z273" i="7" s="1"/>
  <c r="Y169" i="7"/>
  <c r="L77" i="8"/>
  <c r="L74" i="8" s="1"/>
  <c r="M84" i="7" a="1"/>
  <c r="M84" i="7" s="1"/>
  <c r="L83" i="18"/>
  <c r="CY84" i="7" a="1"/>
  <c r="CY84" i="7" s="1"/>
  <c r="DH84" i="7" a="1"/>
  <c r="DH84" i="7" s="1"/>
  <c r="DB84" i="7" a="1"/>
  <c r="DB84" i="7" s="1"/>
  <c r="CX84" i="7" a="1"/>
  <c r="CX84" i="7" s="1"/>
  <c r="CZ84" i="7" a="1"/>
  <c r="CZ84" i="7" s="1"/>
  <c r="DF84" i="7" a="1"/>
  <c r="DF84" i="7" s="1"/>
  <c r="DG84" i="7" a="1"/>
  <c r="DG84" i="7" s="1"/>
  <c r="DA84" i="7" a="1"/>
  <c r="DA84" i="7" s="1"/>
  <c r="DD84" i="7" a="1"/>
  <c r="DD84" i="7" s="1"/>
  <c r="DI84" i="7" a="1"/>
  <c r="DI84" i="7" s="1"/>
  <c r="DE84" i="7" a="1"/>
  <c r="DE84" i="7" s="1"/>
  <c r="DC84" i="7" a="1"/>
  <c r="DC84" i="7" s="1"/>
  <c r="L87" i="7"/>
  <c r="L86" i="18" s="1"/>
  <c r="M35" i="7" a="1"/>
  <c r="M35" i="7" s="1"/>
  <c r="DF35" i="7" a="1"/>
  <c r="DF35" i="7" s="1"/>
  <c r="DE35" i="7" a="1"/>
  <c r="DE35" i="7" s="1"/>
  <c r="L34" i="18"/>
  <c r="DI35" i="7" a="1"/>
  <c r="DI35" i="7" s="1"/>
  <c r="CZ35" i="7" a="1"/>
  <c r="CZ35" i="7" s="1"/>
  <c r="DC35" i="7" a="1"/>
  <c r="DC35" i="7" s="1"/>
  <c r="DA35" i="7" a="1"/>
  <c r="DA35" i="7" s="1"/>
  <c r="DD35" i="7" a="1"/>
  <c r="DD35" i="7" s="1"/>
  <c r="DG35" i="7" a="1"/>
  <c r="DG35" i="7" s="1"/>
  <c r="CX35" i="7" a="1"/>
  <c r="CX35" i="7" s="1"/>
  <c r="CY35" i="7" a="1"/>
  <c r="CY35" i="7" s="1"/>
  <c r="DB35" i="7" a="1"/>
  <c r="DB35" i="7" s="1"/>
  <c r="DH35" i="7" a="1"/>
  <c r="DH35" i="7" s="1"/>
  <c r="AE53" i="7"/>
  <c r="AA31" i="8"/>
  <c r="AA34" i="8" s="1"/>
  <c r="Z37" i="7"/>
  <c r="Z241" i="7" a="1"/>
  <c r="Z241" i="7" s="1"/>
  <c r="Y137" i="7"/>
  <c r="Z287" i="7" a="1"/>
  <c r="Z287" i="7" s="1"/>
  <c r="Y183" i="7"/>
  <c r="CL79" i="8"/>
  <c r="CL317" i="8" s="1"/>
  <c r="CL255" i="8"/>
  <c r="AE56" i="8"/>
  <c r="Z280" i="7" a="1"/>
  <c r="Z280" i="7" s="1"/>
  <c r="Y176" i="7"/>
  <c r="AE32" i="8"/>
  <c r="AE39" i="8"/>
  <c r="AD51" i="7"/>
  <c r="Y269" i="7" a="1"/>
  <c r="Y269" i="7" s="1"/>
  <c r="X165" i="7"/>
  <c r="L70" i="1"/>
  <c r="M66" i="1"/>
  <c r="T226" i="8"/>
  <c r="Z298" i="7" a="1"/>
  <c r="Z298" i="7" s="1"/>
  <c r="Y194" i="7"/>
  <c r="CD79" i="8"/>
  <c r="CD317" i="8" s="1"/>
  <c r="CD255" i="8"/>
  <c r="CE79" i="8"/>
  <c r="CE317" i="8" s="1"/>
  <c r="CE255" i="8"/>
  <c r="Z245" i="7" a="1"/>
  <c r="Z245" i="7" s="1"/>
  <c r="Y141" i="7"/>
  <c r="G43" i="8"/>
  <c r="H46" i="7" a="1"/>
  <c r="H46" i="7" s="1"/>
  <c r="G45" i="18"/>
  <c r="AU46" i="7" a="1"/>
  <c r="AU46" i="7" s="1"/>
  <c r="AV43" i="8" s="1"/>
  <c r="AT46" i="7" a="1"/>
  <c r="AT46" i="7" s="1"/>
  <c r="AU43" i="8" s="1"/>
  <c r="AY46" i="7" a="1"/>
  <c r="AY46" i="7" s="1"/>
  <c r="AZ43" i="8" s="1"/>
  <c r="BA46" i="7" a="1"/>
  <c r="BA46" i="7" s="1"/>
  <c r="BB43" i="8" s="1"/>
  <c r="AQ46" i="7" a="1"/>
  <c r="AQ46" i="7" s="1"/>
  <c r="AR43" i="8" s="1"/>
  <c r="AW46" i="7" a="1"/>
  <c r="AW46" i="7" s="1"/>
  <c r="AX43" i="8" s="1"/>
  <c r="AR46" i="7" a="1"/>
  <c r="AR46" i="7" s="1"/>
  <c r="AS43" i="8" s="1"/>
  <c r="AX46" i="7" a="1"/>
  <c r="AX46" i="7" s="1"/>
  <c r="AY43" i="8" s="1"/>
  <c r="AZ46" i="7" a="1"/>
  <c r="AZ46" i="7" s="1"/>
  <c r="BA43" i="8" s="1"/>
  <c r="AS46" i="7" a="1"/>
  <c r="AS46" i="7" s="1"/>
  <c r="AT43" i="8" s="1"/>
  <c r="AP46" i="7" a="1"/>
  <c r="AP46" i="7" s="1"/>
  <c r="AQ43" i="8" s="1"/>
  <c r="AV46" i="7" a="1"/>
  <c r="AV46" i="7" s="1"/>
  <c r="AW43" i="8" s="1"/>
  <c r="Z201" i="7" a="1"/>
  <c r="Z201" i="7" s="1"/>
  <c r="Y97" i="7"/>
  <c r="AO39" i="8"/>
  <c r="AN51" i="7"/>
  <c r="Z236" i="7" a="1"/>
  <c r="Z236" i="7" s="1"/>
  <c r="Y132" i="7"/>
  <c r="AM53" i="7"/>
  <c r="AI32" i="8"/>
  <c r="S48" i="8"/>
  <c r="L9" i="8"/>
  <c r="L7" i="18"/>
  <c r="M7" i="7"/>
  <c r="Z243" i="7" a="1"/>
  <c r="Z243" i="7" s="1"/>
  <c r="Y139" i="7"/>
  <c r="V50" i="8"/>
  <c r="V54" i="8" s="1"/>
  <c r="U64" i="7"/>
  <c r="AL56" i="8"/>
  <c r="AB64" i="7"/>
  <c r="Z284" i="7" a="1"/>
  <c r="Z284" i="7" s="1"/>
  <c r="Y180" i="7"/>
  <c r="M63" i="7" a="1"/>
  <c r="M63" i="7" s="1"/>
  <c r="L62" i="18"/>
  <c r="DH63" i="7" a="1"/>
  <c r="DH63" i="7" s="1"/>
  <c r="DC63" i="7" a="1"/>
  <c r="DC63" i="7" s="1"/>
  <c r="DI63" i="7" a="1"/>
  <c r="DI63" i="7" s="1"/>
  <c r="CX63" i="7" a="1"/>
  <c r="CX63" i="7" s="1"/>
  <c r="CY63" i="7" a="1"/>
  <c r="CY63" i="7" s="1"/>
  <c r="DA63" i="7" a="1"/>
  <c r="DA63" i="7" s="1"/>
  <c r="DF63" i="7" a="1"/>
  <c r="DF63" i="7" s="1"/>
  <c r="DE63" i="7" a="1"/>
  <c r="DE63" i="7" s="1"/>
  <c r="CZ63" i="7" a="1"/>
  <c r="CZ63" i="7" s="1"/>
  <c r="DD63" i="7" a="1"/>
  <c r="DD63" i="7" s="1"/>
  <c r="DG63" i="7" a="1"/>
  <c r="DG63" i="7" s="1"/>
  <c r="DB63" i="7" a="1"/>
  <c r="DB63" i="7" s="1"/>
  <c r="AF39" i="8"/>
  <c r="AE51" i="7"/>
  <c r="K74" i="8"/>
  <c r="Y261" i="7" a="1"/>
  <c r="Y261" i="7" s="1"/>
  <c r="X157" i="7"/>
  <c r="AF53" i="7"/>
  <c r="Y104" i="7"/>
  <c r="Z208" i="7" a="1"/>
  <c r="Z208" i="7" s="1"/>
  <c r="AP56" i="8"/>
  <c r="AJ32" i="8"/>
  <c r="Y299" i="7" a="1"/>
  <c r="Y299" i="7" s="1"/>
  <c r="X195" i="7"/>
  <c r="AN39" i="8"/>
  <c r="AM51" i="7"/>
  <c r="Z212" i="7" a="1"/>
  <c r="Z212" i="7" s="1"/>
  <c r="Y108" i="7"/>
  <c r="Z264" i="7" a="1"/>
  <c r="Z264" i="7" s="1"/>
  <c r="Y160" i="7"/>
  <c r="U39" i="7"/>
  <c r="Z285" i="7" a="1"/>
  <c r="Z285" i="7" s="1"/>
  <c r="Y181" i="7"/>
  <c r="Y220" i="7" a="1"/>
  <c r="Y220" i="7" s="1"/>
  <c r="X116" i="7"/>
  <c r="S23" i="7"/>
  <c r="Z215" i="7" a="1"/>
  <c r="Z215" i="7" s="1"/>
  <c r="Y111" i="7"/>
  <c r="Z232" i="7" a="1"/>
  <c r="Z232" i="7" s="1"/>
  <c r="Y128" i="7"/>
  <c r="K66" i="1"/>
  <c r="J70" i="1"/>
  <c r="AN53" i="7"/>
  <c r="T50" i="8"/>
  <c r="T54" i="8" s="1"/>
  <c r="S64" i="7"/>
  <c r="G58" i="8"/>
  <c r="H68" i="7" a="1"/>
  <c r="H68" i="7" s="1"/>
  <c r="G67" i="18"/>
  <c r="AT68" i="7" a="1"/>
  <c r="AT68" i="7" s="1"/>
  <c r="AU58" i="8" s="1"/>
  <c r="AY68" i="7" a="1"/>
  <c r="AY68" i="7" s="1"/>
  <c r="AZ58" i="8" s="1"/>
  <c r="BA68" i="7" a="1"/>
  <c r="BA68" i="7" s="1"/>
  <c r="BB58" i="8" s="1"/>
  <c r="AU68" i="7" a="1"/>
  <c r="AU68" i="7" s="1"/>
  <c r="AV58" i="8" s="1"/>
  <c r="AR68" i="7" a="1"/>
  <c r="AR68" i="7" s="1"/>
  <c r="AS58" i="8" s="1"/>
  <c r="AQ68" i="7" a="1"/>
  <c r="AQ68" i="7" s="1"/>
  <c r="AR58" i="8" s="1"/>
  <c r="AW68" i="7" a="1"/>
  <c r="AW68" i="7" s="1"/>
  <c r="AX58" i="8" s="1"/>
  <c r="AV68" i="7" a="1"/>
  <c r="AV68" i="7" s="1"/>
  <c r="AW58" i="8" s="1"/>
  <c r="AX68" i="7" a="1"/>
  <c r="AX68" i="7" s="1"/>
  <c r="AY58" i="8" s="1"/>
  <c r="AZ68" i="7" a="1"/>
  <c r="AZ68" i="7" s="1"/>
  <c r="BA58" i="8" s="1"/>
  <c r="AS68" i="7" a="1"/>
  <c r="AS68" i="7" s="1"/>
  <c r="AT58" i="8" s="1"/>
  <c r="AP68" i="7" a="1"/>
  <c r="AP68" i="7" s="1"/>
  <c r="AQ58" i="8" s="1"/>
  <c r="G32" i="8"/>
  <c r="H27" i="7" a="1"/>
  <c r="H27" i="7" s="1"/>
  <c r="AZ27" i="7" a="1"/>
  <c r="AZ27" i="7" s="1"/>
  <c r="AR27" i="7" a="1"/>
  <c r="AR27" i="7" s="1"/>
  <c r="G26" i="18"/>
  <c r="BA27" i="7" a="1"/>
  <c r="BA27" i="7" s="1"/>
  <c r="AQ27" i="7" a="1"/>
  <c r="AQ27" i="7" s="1"/>
  <c r="AY27" i="7" a="1"/>
  <c r="AY27" i="7" s="1"/>
  <c r="AU27" i="7" a="1"/>
  <c r="AU27" i="7" s="1"/>
  <c r="AT27" i="7" a="1"/>
  <c r="AT27" i="7" s="1"/>
  <c r="AS27" i="7" a="1"/>
  <c r="AS27" i="7" s="1"/>
  <c r="AW27" i="7" a="1"/>
  <c r="AW27" i="7" s="1"/>
  <c r="AV27" i="7" a="1"/>
  <c r="AV27" i="7" s="1"/>
  <c r="AX27" i="7" a="1"/>
  <c r="AX27" i="7" s="1"/>
  <c r="AP27" i="7" a="1"/>
  <c r="AP27" i="7" s="1"/>
  <c r="G42" i="8"/>
  <c r="AV45" i="7" a="1"/>
  <c r="AV45" i="7" s="1"/>
  <c r="AW42" i="8" s="1"/>
  <c r="G44" i="18"/>
  <c r="AU45" i="7" a="1"/>
  <c r="AU45" i="7" s="1"/>
  <c r="AV42" i="8" s="1"/>
  <c r="H45" i="7" a="1"/>
  <c r="H45" i="7" s="1"/>
  <c r="AT45" i="7" a="1"/>
  <c r="AT45" i="7" s="1"/>
  <c r="AU42" i="8" s="1"/>
  <c r="AW45" i="7" a="1"/>
  <c r="AW45" i="7" s="1"/>
  <c r="AX42" i="8" s="1"/>
  <c r="AP45" i="7" a="1"/>
  <c r="AP45" i="7" s="1"/>
  <c r="AQ42" i="8" s="1"/>
  <c r="AS45" i="7" a="1"/>
  <c r="AS45" i="7" s="1"/>
  <c r="AT42" i="8" s="1"/>
  <c r="AR45" i="7" a="1"/>
  <c r="AR45" i="7" s="1"/>
  <c r="AS42" i="8" s="1"/>
  <c r="AZ45" i="7" a="1"/>
  <c r="AZ45" i="7" s="1"/>
  <c r="BA42" i="8" s="1"/>
  <c r="BA45" i="7" a="1"/>
  <c r="BA45" i="7" s="1"/>
  <c r="BB42" i="8" s="1"/>
  <c r="AY45" i="7" a="1"/>
  <c r="AY45" i="7" s="1"/>
  <c r="AZ42" i="8" s="1"/>
  <c r="AX45" i="7" a="1"/>
  <c r="AX45" i="7" s="1"/>
  <c r="AY42" i="8" s="1"/>
  <c r="AQ45" i="7" a="1"/>
  <c r="AQ45" i="7" s="1"/>
  <c r="AR42" i="8" s="1"/>
  <c r="Z240" i="7" a="1"/>
  <c r="Z240" i="7" s="1"/>
  <c r="Y136" i="7"/>
  <c r="AH39" i="8"/>
  <c r="AG51" i="7"/>
  <c r="W26" i="8"/>
  <c r="AB48" i="8"/>
  <c r="M54" i="22"/>
  <c r="L54" i="22"/>
  <c r="I54" i="22"/>
  <c r="AB50" i="8"/>
  <c r="AB54" i="8" s="1"/>
  <c r="AA64" i="7"/>
  <c r="Z50" i="8"/>
  <c r="Z54" i="8" s="1"/>
  <c r="Y64" i="7"/>
  <c r="Z226" i="7" a="1"/>
  <c r="Z226" i="7" s="1"/>
  <c r="Y122" i="7"/>
  <c r="F52" i="8"/>
  <c r="G60" i="7" a="1"/>
  <c r="G60" i="7" s="1"/>
  <c r="F59" i="18"/>
  <c r="AI60" i="7" a="1"/>
  <c r="AI60" i="7" s="1"/>
  <c r="AJ52" i="8" s="1"/>
  <c r="AF60" i="7" a="1"/>
  <c r="AF60" i="7" s="1"/>
  <c r="AG52" i="8" s="1"/>
  <c r="AD60" i="7" a="1"/>
  <c r="AD60" i="7" s="1"/>
  <c r="AE52" i="8" s="1"/>
  <c r="AN60" i="7" a="1"/>
  <c r="AN60" i="7" s="1"/>
  <c r="AO52" i="8" s="1"/>
  <c r="AH60" i="7" a="1"/>
  <c r="AH60" i="7" s="1"/>
  <c r="AI52" i="8" s="1"/>
  <c r="AE60" i="7" a="1"/>
  <c r="AE60" i="7" s="1"/>
  <c r="AF52" i="8" s="1"/>
  <c r="AJ60" i="7" a="1"/>
  <c r="AJ60" i="7" s="1"/>
  <c r="AK52" i="8" s="1"/>
  <c r="AM60" i="7" a="1"/>
  <c r="AM60" i="7" s="1"/>
  <c r="AN52" i="8" s="1"/>
  <c r="AO60" i="7" a="1"/>
  <c r="AO60" i="7" s="1"/>
  <c r="AP52" i="8" s="1"/>
  <c r="AL60" i="7" a="1"/>
  <c r="AL60" i="7" s="1"/>
  <c r="AM52" i="8" s="1"/>
  <c r="AG60" i="7" a="1"/>
  <c r="AG60" i="7" s="1"/>
  <c r="AH52" i="8" s="1"/>
  <c r="AK60" i="7" a="1"/>
  <c r="AK60" i="7" s="1"/>
  <c r="AL52" i="8" s="1"/>
  <c r="Z294" i="7" a="1"/>
  <c r="Z294" i="7" s="1"/>
  <c r="Y190" i="7"/>
  <c r="G44" i="8"/>
  <c r="H47" i="7" a="1"/>
  <c r="H47" i="7" s="1"/>
  <c r="AQ47" i="7" a="1"/>
  <c r="AQ47" i="7" s="1"/>
  <c r="AR44" i="8" s="1"/>
  <c r="AP47" i="7" a="1"/>
  <c r="AP47" i="7" s="1"/>
  <c r="AQ44" i="8" s="1"/>
  <c r="G46" i="18"/>
  <c r="AU47" i="7" a="1"/>
  <c r="AU47" i="7" s="1"/>
  <c r="AV44" i="8" s="1"/>
  <c r="BA47" i="7" a="1"/>
  <c r="BA47" i="7" s="1"/>
  <c r="BB44" i="8" s="1"/>
  <c r="AT47" i="7" a="1"/>
  <c r="AT47" i="7" s="1"/>
  <c r="AU44" i="8" s="1"/>
  <c r="AW47" i="7" a="1"/>
  <c r="AW47" i="7" s="1"/>
  <c r="AX44" i="8" s="1"/>
  <c r="AV47" i="7" a="1"/>
  <c r="AV47" i="7" s="1"/>
  <c r="AW44" i="8" s="1"/>
  <c r="AR47" i="7" a="1"/>
  <c r="AR47" i="7" s="1"/>
  <c r="AS44" i="8" s="1"/>
  <c r="AX47" i="7" a="1"/>
  <c r="AX47" i="7" s="1"/>
  <c r="AY44" i="8" s="1"/>
  <c r="AZ47" i="7" a="1"/>
  <c r="AZ47" i="7" s="1"/>
  <c r="BA44" i="8" s="1"/>
  <c r="AY47" i="7" a="1"/>
  <c r="AY47" i="7" s="1"/>
  <c r="AZ44" i="8" s="1"/>
  <c r="AS47" i="7" a="1"/>
  <c r="AS47" i="7" s="1"/>
  <c r="AT44" i="8" s="1"/>
  <c r="AH53" i="7"/>
  <c r="Y278" i="7" a="1"/>
  <c r="Y278" i="7" s="1"/>
  <c r="X174" i="7"/>
  <c r="X23" i="8"/>
  <c r="AA48" i="8"/>
  <c r="Q11" i="26"/>
  <c r="P10" i="26"/>
  <c r="H31" i="7" a="1"/>
  <c r="H31" i="7" s="1"/>
  <c r="G30" i="18"/>
  <c r="AW31" i="7" a="1"/>
  <c r="AW31" i="7" s="1"/>
  <c r="AU31" i="7" a="1"/>
  <c r="AU31" i="7" s="1"/>
  <c r="AR31" i="7" a="1"/>
  <c r="AR31" i="7" s="1"/>
  <c r="AQ31" i="7" a="1"/>
  <c r="AQ31" i="7" s="1"/>
  <c r="AZ31" i="7" a="1"/>
  <c r="AZ31" i="7" s="1"/>
  <c r="AT31" i="7" a="1"/>
  <c r="AT31" i="7" s="1"/>
  <c r="AV31" i="7" a="1"/>
  <c r="AV31" i="7" s="1"/>
  <c r="AX31" i="7" a="1"/>
  <c r="AX31" i="7" s="1"/>
  <c r="BA31" i="7" a="1"/>
  <c r="BA31" i="7" s="1"/>
  <c r="AP31" i="7" a="1"/>
  <c r="AP31" i="7" s="1"/>
  <c r="AS31" i="7" a="1"/>
  <c r="AS31" i="7" s="1"/>
  <c r="AY31" i="7" a="1"/>
  <c r="AY31" i="7" s="1"/>
  <c r="Z250" i="7" a="1"/>
  <c r="Z250" i="7" s="1"/>
  <c r="Y146" i="7"/>
  <c r="AI53" i="7"/>
  <c r="L22" i="22"/>
  <c r="M22" i="22"/>
  <c r="K33" i="22"/>
  <c r="I22" i="22"/>
  <c r="Z227" i="7" a="1"/>
  <c r="Z227" i="7" s="1"/>
  <c r="Y123" i="7"/>
  <c r="Y48" i="8"/>
  <c r="Y230" i="7" a="1"/>
  <c r="Y230" i="7" s="1"/>
  <c r="X126" i="7"/>
  <c r="AH56" i="8"/>
  <c r="Z247" i="7" a="1"/>
  <c r="Z247" i="7" s="1"/>
  <c r="Y143" i="7"/>
  <c r="AL32" i="8"/>
  <c r="G39" i="8"/>
  <c r="G51" i="7"/>
  <c r="G50" i="18" s="1"/>
  <c r="H42" i="7" a="1"/>
  <c r="H42" i="7" s="1"/>
  <c r="BA42" i="7" a="1"/>
  <c r="BA42" i="7" s="1"/>
  <c r="AR42" i="7" a="1"/>
  <c r="AR42" i="7" s="1"/>
  <c r="G41" i="18"/>
  <c r="AV42" i="7" a="1"/>
  <c r="AV42" i="7" s="1"/>
  <c r="AQ42" i="7" a="1"/>
  <c r="AQ42" i="7" s="1"/>
  <c r="AY42" i="7" a="1"/>
  <c r="AY42" i="7" s="1"/>
  <c r="AP42" i="7" a="1"/>
  <c r="AP42" i="7" s="1"/>
  <c r="AU42" i="7" a="1"/>
  <c r="AU42" i="7" s="1"/>
  <c r="AX42" i="7" a="1"/>
  <c r="AX42" i="7" s="1"/>
  <c r="AW42" i="7" a="1"/>
  <c r="AW42" i="7" s="1"/>
  <c r="AS42" i="7" a="1"/>
  <c r="AS42" i="7" s="1"/>
  <c r="AZ42" i="7" a="1"/>
  <c r="AZ42" i="7" s="1"/>
  <c r="AT42" i="7" a="1"/>
  <c r="AT42" i="7" s="1"/>
  <c r="Y238" i="7" a="1"/>
  <c r="Y238" i="7" s="1"/>
  <c r="X134" i="7"/>
  <c r="G59" i="8"/>
  <c r="H69" i="7" a="1"/>
  <c r="H69" i="7" s="1"/>
  <c r="G68" i="18"/>
  <c r="AY69" i="7" a="1"/>
  <c r="AY69" i="7" s="1"/>
  <c r="AZ59" i="8" s="1"/>
  <c r="AT69" i="7" a="1"/>
  <c r="AT69" i="7" s="1"/>
  <c r="AU59" i="8" s="1"/>
  <c r="AW69" i="7" a="1"/>
  <c r="AW69" i="7" s="1"/>
  <c r="AX59" i="8" s="1"/>
  <c r="AR69" i="7" a="1"/>
  <c r="AR69" i="7" s="1"/>
  <c r="AS59" i="8" s="1"/>
  <c r="AX69" i="7" a="1"/>
  <c r="AX69" i="7" s="1"/>
  <c r="AY59" i="8" s="1"/>
  <c r="AQ69" i="7" a="1"/>
  <c r="AQ69" i="7" s="1"/>
  <c r="AR59" i="8" s="1"/>
  <c r="AZ69" i="7" a="1"/>
  <c r="AZ69" i="7" s="1"/>
  <c r="BA59" i="8" s="1"/>
  <c r="AS69" i="7" a="1"/>
  <c r="AS69" i="7" s="1"/>
  <c r="AT59" i="8" s="1"/>
  <c r="BA69" i="7" a="1"/>
  <c r="BA69" i="7" s="1"/>
  <c r="BB59" i="8" s="1"/>
  <c r="AV69" i="7" a="1"/>
  <c r="AV69" i="7" s="1"/>
  <c r="AW59" i="8" s="1"/>
  <c r="AP69" i="7" a="1"/>
  <c r="AP69" i="7" s="1"/>
  <c r="AQ59" i="8" s="1"/>
  <c r="AU69" i="7" a="1"/>
  <c r="AU69" i="7" s="1"/>
  <c r="AV59" i="8" s="1"/>
  <c r="Y50" i="8"/>
  <c r="Y54" i="8" s="1"/>
  <c r="X64" i="7"/>
  <c r="Z218" i="7" a="1"/>
  <c r="Z218" i="7" s="1"/>
  <c r="Y114" i="7"/>
  <c r="Z207" i="7" a="1"/>
  <c r="Z207" i="7" s="1"/>
  <c r="Y103" i="7"/>
  <c r="H28" i="7" a="1"/>
  <c r="H28" i="7" s="1"/>
  <c r="AZ28" i="7" a="1"/>
  <c r="AZ28" i="7" s="1"/>
  <c r="AR28" i="7" a="1"/>
  <c r="AR28" i="7" s="1"/>
  <c r="AT28" i="7" a="1"/>
  <c r="AT28" i="7" s="1"/>
  <c r="BA28" i="7" a="1"/>
  <c r="BA28" i="7" s="1"/>
  <c r="G27" i="18"/>
  <c r="AQ28" i="7" a="1"/>
  <c r="AQ28" i="7" s="1"/>
  <c r="AY28" i="7" a="1"/>
  <c r="AY28" i="7" s="1"/>
  <c r="AU28" i="7" a="1"/>
  <c r="AU28" i="7" s="1"/>
  <c r="AS28" i="7" a="1"/>
  <c r="AS28" i="7" s="1"/>
  <c r="AP28" i="7" a="1"/>
  <c r="AP28" i="7" s="1"/>
  <c r="AW28" i="7" a="1"/>
  <c r="AW28" i="7" s="1"/>
  <c r="AX28" i="7" a="1"/>
  <c r="AX28" i="7" s="1"/>
  <c r="AV28" i="7" a="1"/>
  <c r="AV28" i="7" s="1"/>
  <c r="Z282" i="7" a="1"/>
  <c r="Z282" i="7" s="1"/>
  <c r="Y178" i="7"/>
  <c r="AC64" i="7"/>
  <c r="Y221" i="7" a="1"/>
  <c r="Y221" i="7" s="1"/>
  <c r="X117" i="7"/>
  <c r="W15" i="7"/>
  <c r="AM56" i="8"/>
  <c r="Z292" i="7" a="1"/>
  <c r="Z292" i="7" s="1"/>
  <c r="Y188" i="7"/>
  <c r="Y270" i="7" a="1"/>
  <c r="Y270" i="7" s="1"/>
  <c r="X166" i="7"/>
  <c r="Z262" i="7" a="1"/>
  <c r="Z262" i="7" s="1"/>
  <c r="Y158" i="7"/>
  <c r="T28" i="8"/>
  <c r="AO53" i="7"/>
  <c r="Z234" i="7" a="1"/>
  <c r="Z234" i="7" s="1"/>
  <c r="Y130" i="7"/>
  <c r="Z263" i="7" a="1"/>
  <c r="Z263" i="7" s="1"/>
  <c r="Y159" i="7"/>
  <c r="Y281" i="7" a="1"/>
  <c r="Y281" i="7" s="1"/>
  <c r="X177" i="7"/>
  <c r="AK39" i="8"/>
  <c r="AJ51" i="7"/>
  <c r="Z293" i="7" a="1"/>
  <c r="Z293" i="7" s="1"/>
  <c r="Y189" i="7"/>
  <c r="Z266" i="7" a="1"/>
  <c r="Z266" i="7" s="1"/>
  <c r="Y162" i="7"/>
  <c r="CW77" i="8"/>
  <c r="CW74" i="8" s="1"/>
  <c r="CV87" i="7"/>
  <c r="Z265" i="7" a="1"/>
  <c r="Z265" i="7" s="1"/>
  <c r="Y161" i="7"/>
  <c r="G53" i="7"/>
  <c r="AQ54" i="7" a="1"/>
  <c r="AQ54" i="7" s="1"/>
  <c r="AP54" i="7" a="1"/>
  <c r="AP54" i="7" s="1"/>
  <c r="H54" i="7" a="1"/>
  <c r="H54" i="7" s="1"/>
  <c r="G53" i="18"/>
  <c r="AS54" i="7" a="1"/>
  <c r="AS54" i="7" s="1"/>
  <c r="AY54" i="7" a="1"/>
  <c r="AY54" i="7" s="1"/>
  <c r="BA54" i="7" a="1"/>
  <c r="BA54" i="7" s="1"/>
  <c r="AT54" i="7" a="1"/>
  <c r="AT54" i="7" s="1"/>
  <c r="AX54" i="7" a="1"/>
  <c r="AX54" i="7" s="1"/>
  <c r="AR54" i="7" a="1"/>
  <c r="AR54" i="7" s="1"/>
  <c r="AW54" i="7" a="1"/>
  <c r="AW54" i="7" s="1"/>
  <c r="AV54" i="7" a="1"/>
  <c r="AV54" i="7" s="1"/>
  <c r="AZ54" i="7" a="1"/>
  <c r="AZ54" i="7" s="1"/>
  <c r="AU54" i="7" a="1"/>
  <c r="AU54" i="7" s="1"/>
  <c r="Z253" i="7" a="1"/>
  <c r="Z253" i="7" s="1"/>
  <c r="Y149" i="7"/>
  <c r="CJ79" i="8"/>
  <c r="CJ317" i="8" s="1"/>
  <c r="CJ255" i="8"/>
  <c r="G33" i="8"/>
  <c r="H36" i="7" a="1"/>
  <c r="H36" i="7" s="1"/>
  <c r="AZ36" i="7" a="1"/>
  <c r="AZ36" i="7" s="1"/>
  <c r="BA33" i="8" s="1"/>
  <c r="G35" i="18"/>
  <c r="AV36" i="7" a="1"/>
  <c r="AV36" i="7" s="1"/>
  <c r="AW33" i="8" s="1"/>
  <c r="AU36" i="7" a="1"/>
  <c r="AU36" i="7" s="1"/>
  <c r="AV33" i="8" s="1"/>
  <c r="AR36" i="7" a="1"/>
  <c r="AR36" i="7" s="1"/>
  <c r="AS33" i="8" s="1"/>
  <c r="AY36" i="7" a="1"/>
  <c r="AY36" i="7" s="1"/>
  <c r="AZ33" i="8" s="1"/>
  <c r="AP36" i="7" a="1"/>
  <c r="AP36" i="7" s="1"/>
  <c r="AQ33" i="8" s="1"/>
  <c r="AS36" i="7" a="1"/>
  <c r="AS36" i="7" s="1"/>
  <c r="AT33" i="8" s="1"/>
  <c r="AT36" i="7" a="1"/>
  <c r="AT36" i="7" s="1"/>
  <c r="AU33" i="8" s="1"/>
  <c r="BA36" i="7" a="1"/>
  <c r="BA36" i="7" s="1"/>
  <c r="BB33" i="8" s="1"/>
  <c r="AW36" i="7" a="1"/>
  <c r="AW36" i="7" s="1"/>
  <c r="AX33" i="8" s="1"/>
  <c r="AQ36" i="7" a="1"/>
  <c r="AQ36" i="7" s="1"/>
  <c r="AR33" i="8" s="1"/>
  <c r="AX36" i="7" a="1"/>
  <c r="AX36" i="7" s="1"/>
  <c r="AY33" i="8" s="1"/>
  <c r="U50" i="8"/>
  <c r="U54" i="8" s="1"/>
  <c r="T64" i="7"/>
  <c r="AM32" i="8"/>
  <c r="Z272" i="7" a="1"/>
  <c r="Z272" i="7" s="1"/>
  <c r="Y168" i="7"/>
  <c r="Y214" i="7" a="1"/>
  <c r="Y214" i="7" s="1"/>
  <c r="X110" i="7"/>
  <c r="Z259" i="7" a="1"/>
  <c r="Z259" i="7" s="1"/>
  <c r="Y155" i="7"/>
  <c r="Z260" i="7" a="1"/>
  <c r="Z260" i="7" s="1"/>
  <c r="Y156" i="7"/>
  <c r="AD54" i="8"/>
  <c r="Z228" i="7" a="1"/>
  <c r="Z228" i="7" s="1"/>
  <c r="Y124" i="7"/>
  <c r="Z231" i="7" a="1"/>
  <c r="Z231" i="7" s="1"/>
  <c r="Y127" i="7"/>
  <c r="D72" i="7"/>
  <c r="D74" i="7" s="1"/>
  <c r="D73" i="18" s="1"/>
  <c r="AT53" i="7" l="1"/>
  <c r="AJ64" i="7"/>
  <c r="G356" i="8"/>
  <c r="G15" i="28" s="1"/>
  <c r="T39" i="7"/>
  <c r="W17" i="7"/>
  <c r="X25" i="8" s="1"/>
  <c r="AK54" i="8"/>
  <c r="V21" i="7"/>
  <c r="W27" i="8" s="1"/>
  <c r="X19" i="7"/>
  <c r="X17" i="7" s="1"/>
  <c r="Y25" i="8" s="1"/>
  <c r="V22" i="7"/>
  <c r="W28" i="8" s="1"/>
  <c r="AZ53" i="7"/>
  <c r="BA50" i="8" s="1"/>
  <c r="AZ32" i="8"/>
  <c r="AV53" i="7"/>
  <c r="AW50" i="8" s="1"/>
  <c r="AR32" i="8"/>
  <c r="D359" i="8"/>
  <c r="D18" i="28" s="1"/>
  <c r="Y12" i="7"/>
  <c r="Y11" i="7" s="1"/>
  <c r="Y20" i="7" s="1"/>
  <c r="Z21" i="8"/>
  <c r="T221" i="8"/>
  <c r="AA245" i="7" a="1"/>
  <c r="AA245" i="7" s="1"/>
  <c r="Z141" i="7"/>
  <c r="AA239" i="7" a="1"/>
  <c r="AA239" i="7" s="1"/>
  <c r="Z135" i="7"/>
  <c r="AS56" i="8"/>
  <c r="AA263" i="7" a="1"/>
  <c r="AA263" i="7" s="1"/>
  <c r="Z159" i="7"/>
  <c r="AY39" i="8"/>
  <c r="AX51" i="7"/>
  <c r="G52" i="8"/>
  <c r="H60" i="7" a="1"/>
  <c r="H60" i="7" s="1"/>
  <c r="AT60" i="7" a="1"/>
  <c r="AT60" i="7" s="1"/>
  <c r="AU52" i="8" s="1"/>
  <c r="AR60" i="7" a="1"/>
  <c r="AR60" i="7" s="1"/>
  <c r="AS52" i="8" s="1"/>
  <c r="AS60" i="7" a="1"/>
  <c r="AS60" i="7" s="1"/>
  <c r="AT52" i="8" s="1"/>
  <c r="AQ60" i="7" a="1"/>
  <c r="AQ60" i="7" s="1"/>
  <c r="AR52" i="8" s="1"/>
  <c r="G59" i="18"/>
  <c r="BA60" i="7" a="1"/>
  <c r="BA60" i="7" s="1"/>
  <c r="BB52" i="8" s="1"/>
  <c r="AP60" i="7" a="1"/>
  <c r="AP60" i="7" s="1"/>
  <c r="AQ52" i="8" s="1"/>
  <c r="AY60" i="7" a="1"/>
  <c r="AY60" i="7" s="1"/>
  <c r="AZ52" i="8" s="1"/>
  <c r="AX60" i="7" a="1"/>
  <c r="AX60" i="7" s="1"/>
  <c r="AY52" i="8" s="1"/>
  <c r="AZ60" i="7" a="1"/>
  <c r="AZ60" i="7" s="1"/>
  <c r="BA52" i="8" s="1"/>
  <c r="AU60" i="7" a="1"/>
  <c r="AU60" i="7" s="1"/>
  <c r="AV52" i="8" s="1"/>
  <c r="AV60" i="7" a="1"/>
  <c r="AV60" i="7" s="1"/>
  <c r="AW52" i="8" s="1"/>
  <c r="AW60" i="7" a="1"/>
  <c r="AW60" i="7" s="1"/>
  <c r="AX52" i="8" s="1"/>
  <c r="AA284" i="7" a="1"/>
  <c r="AA284" i="7" s="1"/>
  <c r="Z180" i="7"/>
  <c r="AA229" i="7" a="1"/>
  <c r="AA229" i="7" s="1"/>
  <c r="Z125" i="7"/>
  <c r="AW53" i="7"/>
  <c r="AA296" i="7" a="1"/>
  <c r="AA296" i="7" s="1"/>
  <c r="Z192" i="7"/>
  <c r="CR79" i="8"/>
  <c r="CR317" i="8" s="1"/>
  <c r="CR255" i="8"/>
  <c r="AR53" i="7"/>
  <c r="H45" i="8"/>
  <c r="I48" i="7" a="1"/>
  <c r="I48" i="7" s="1"/>
  <c r="BF48" i="7" a="1"/>
  <c r="BF48" i="7" s="1"/>
  <c r="BG45" i="8" s="1"/>
  <c r="BE48" i="7" a="1"/>
  <c r="BE48" i="7" s="1"/>
  <c r="BF45" i="8" s="1"/>
  <c r="H47" i="18"/>
  <c r="BH48" i="7" a="1"/>
  <c r="BH48" i="7" s="1"/>
  <c r="BI45" i="8" s="1"/>
  <c r="BJ48" i="7" a="1"/>
  <c r="BJ48" i="7" s="1"/>
  <c r="BK45" i="8" s="1"/>
  <c r="BM48" i="7" a="1"/>
  <c r="BM48" i="7" s="1"/>
  <c r="BN45" i="8" s="1"/>
  <c r="BI48" i="7" a="1"/>
  <c r="BI48" i="7" s="1"/>
  <c r="BJ45" i="8" s="1"/>
  <c r="BC48" i="7" a="1"/>
  <c r="BC48" i="7" s="1"/>
  <c r="BD45" i="8" s="1"/>
  <c r="BD48" i="7" a="1"/>
  <c r="BD48" i="7" s="1"/>
  <c r="BE45" i="8" s="1"/>
  <c r="BG48" i="7" a="1"/>
  <c r="BG48" i="7" s="1"/>
  <c r="BH45" i="8" s="1"/>
  <c r="BK48" i="7" a="1"/>
  <c r="BK48" i="7" s="1"/>
  <c r="BL45" i="8" s="1"/>
  <c r="BB48" i="7" a="1"/>
  <c r="BB48" i="7" s="1"/>
  <c r="BC45" i="8" s="1"/>
  <c r="BL48" i="7" a="1"/>
  <c r="BL48" i="7" s="1"/>
  <c r="BM45" i="8" s="1"/>
  <c r="AX53" i="7"/>
  <c r="AZ39" i="8"/>
  <c r="AY51" i="7"/>
  <c r="H42" i="8"/>
  <c r="I45" i="7" a="1"/>
  <c r="I45" i="7" s="1"/>
  <c r="H44" i="18"/>
  <c r="BK45" i="7" a="1"/>
  <c r="BK45" i="7" s="1"/>
  <c r="BL42" i="8" s="1"/>
  <c r="BJ45" i="7" a="1"/>
  <c r="BJ45" i="7" s="1"/>
  <c r="BK42" i="8" s="1"/>
  <c r="BI45" i="7" a="1"/>
  <c r="BI45" i="7" s="1"/>
  <c r="BJ42" i="8" s="1"/>
  <c r="BF45" i="7" a="1"/>
  <c r="BF45" i="7" s="1"/>
  <c r="BG42" i="8" s="1"/>
  <c r="BE45" i="7" a="1"/>
  <c r="BE45" i="7" s="1"/>
  <c r="BF42" i="8" s="1"/>
  <c r="BB45" i="7" a="1"/>
  <c r="BB45" i="7" s="1"/>
  <c r="BC42" i="8" s="1"/>
  <c r="BD45" i="7" a="1"/>
  <c r="BD45" i="7" s="1"/>
  <c r="BE42" i="8" s="1"/>
  <c r="BM45" i="7" a="1"/>
  <c r="BM45" i="7" s="1"/>
  <c r="BN42" i="8" s="1"/>
  <c r="BC45" i="7" a="1"/>
  <c r="BC45" i="7" s="1"/>
  <c r="BD42" i="8" s="1"/>
  <c r="BH45" i="7" a="1"/>
  <c r="BH45" i="7" s="1"/>
  <c r="BI42" i="8" s="1"/>
  <c r="BG45" i="7" a="1"/>
  <c r="BG45" i="7" s="1"/>
  <c r="BH42" i="8" s="1"/>
  <c r="BL45" i="7" a="1"/>
  <c r="BL45" i="7" s="1"/>
  <c r="BM42" i="8" s="1"/>
  <c r="Z237" i="7" a="1"/>
  <c r="Z237" i="7" s="1"/>
  <c r="Y133" i="7"/>
  <c r="G31" i="8"/>
  <c r="G34" i="8" s="1"/>
  <c r="G37" i="7"/>
  <c r="G36" i="18" s="1"/>
  <c r="AQ26" i="7" a="1"/>
  <c r="AQ26" i="7" s="1"/>
  <c r="AX26" i="7" a="1"/>
  <c r="AX26" i="7" s="1"/>
  <c r="G25" i="18"/>
  <c r="AZ26" i="7" a="1"/>
  <c r="AZ26" i="7" s="1"/>
  <c r="AP26" i="7" a="1"/>
  <c r="AP26" i="7" s="1"/>
  <c r="H26" i="7" a="1"/>
  <c r="H26" i="7" s="1"/>
  <c r="BA26" i="7" a="1"/>
  <c r="BA26" i="7" s="1"/>
  <c r="AR26" i="7" a="1"/>
  <c r="AR26" i="7" s="1"/>
  <c r="AY26" i="7" a="1"/>
  <c r="AY26" i="7" s="1"/>
  <c r="AW26" i="7" a="1"/>
  <c r="AW26" i="7" s="1"/>
  <c r="AV26" i="7" a="1"/>
  <c r="AV26" i="7" s="1"/>
  <c r="AT26" i="7" a="1"/>
  <c r="AT26" i="7" s="1"/>
  <c r="AS26" i="7" a="1"/>
  <c r="AS26" i="7" s="1"/>
  <c r="AU26" i="7" a="1"/>
  <c r="AU26" i="7" s="1"/>
  <c r="AA272" i="7" a="1"/>
  <c r="AA272" i="7" s="1"/>
  <c r="Z168" i="7"/>
  <c r="BA32" i="8"/>
  <c r="AA233" i="7" a="1"/>
  <c r="AA233" i="7" s="1"/>
  <c r="Z129" i="7"/>
  <c r="AW39" i="8"/>
  <c r="AV51" i="7"/>
  <c r="AA280" i="7" a="1"/>
  <c r="AA280" i="7" s="1"/>
  <c r="Z176" i="7"/>
  <c r="DF77" i="8"/>
  <c r="DF74" i="8" s="1"/>
  <c r="DE87" i="7"/>
  <c r="AA254" i="7" a="1"/>
  <c r="AA254" i="7" s="1"/>
  <c r="Z150" i="7"/>
  <c r="H33" i="8"/>
  <c r="I36" i="7" a="1"/>
  <c r="I36" i="7" s="1"/>
  <c r="H35" i="18"/>
  <c r="BK36" i="7" a="1"/>
  <c r="BK36" i="7" s="1"/>
  <c r="BL33" i="8" s="1"/>
  <c r="BH36" i="7" a="1"/>
  <c r="BH36" i="7" s="1"/>
  <c r="BI33" i="8" s="1"/>
  <c r="BJ36" i="7" a="1"/>
  <c r="BJ36" i="7" s="1"/>
  <c r="BK33" i="8" s="1"/>
  <c r="BI36" i="7" a="1"/>
  <c r="BI36" i="7" s="1"/>
  <c r="BJ33" i="8" s="1"/>
  <c r="BL36" i="7" a="1"/>
  <c r="BL36" i="7" s="1"/>
  <c r="BM33" i="8" s="1"/>
  <c r="BG36" i="7" a="1"/>
  <c r="BG36" i="7" s="1"/>
  <c r="BH33" i="8" s="1"/>
  <c r="BF36" i="7" a="1"/>
  <c r="BF36" i="7" s="1"/>
  <c r="BG33" i="8" s="1"/>
  <c r="BD36" i="7" a="1"/>
  <c r="BD36" i="7" s="1"/>
  <c r="BE33" i="8" s="1"/>
  <c r="BM36" i="7" a="1"/>
  <c r="BM36" i="7" s="1"/>
  <c r="BN33" i="8" s="1"/>
  <c r="BC36" i="7" a="1"/>
  <c r="BC36" i="7" s="1"/>
  <c r="BD33" i="8" s="1"/>
  <c r="BE36" i="7" a="1"/>
  <c r="BE36" i="7" s="1"/>
  <c r="BF33" i="8" s="1"/>
  <c r="BB36" i="7" a="1"/>
  <c r="BB36" i="7" s="1"/>
  <c r="BC33" i="8" s="1"/>
  <c r="CM79" i="8"/>
  <c r="CM317" i="8" s="1"/>
  <c r="CM255" i="8"/>
  <c r="BB56" i="8"/>
  <c r="AM48" i="8"/>
  <c r="AA227" i="7" a="1"/>
  <c r="AA227" i="7" s="1"/>
  <c r="Z123" i="7"/>
  <c r="BB33" i="7" a="1"/>
  <c r="BB33" i="7" s="1"/>
  <c r="I33" i="7" a="1"/>
  <c r="I33" i="7" s="1"/>
  <c r="H32" i="18"/>
  <c r="BF33" i="7" a="1"/>
  <c r="BF33" i="7" s="1"/>
  <c r="BD33" i="7" a="1"/>
  <c r="BD33" i="7" s="1"/>
  <c r="BK33" i="7" a="1"/>
  <c r="BK33" i="7" s="1"/>
  <c r="BC33" i="7" a="1"/>
  <c r="BC33" i="7" s="1"/>
  <c r="BH33" i="7" a="1"/>
  <c r="BH33" i="7" s="1"/>
  <c r="BL33" i="7" a="1"/>
  <c r="BL33" i="7" s="1"/>
  <c r="BJ33" i="7" a="1"/>
  <c r="BJ33" i="7" s="1"/>
  <c r="BG33" i="7" a="1"/>
  <c r="BG33" i="7" s="1"/>
  <c r="BI33" i="7" a="1"/>
  <c r="BI33" i="7" s="1"/>
  <c r="BM33" i="7" a="1"/>
  <c r="BM33" i="7" s="1"/>
  <c r="BE33" i="7" a="1"/>
  <c r="BE33" i="7" s="1"/>
  <c r="AA222" i="7" a="1"/>
  <c r="AA222" i="7" s="1"/>
  <c r="Z118" i="7"/>
  <c r="AA231" i="7" a="1"/>
  <c r="AA231" i="7" s="1"/>
  <c r="Z127" i="7"/>
  <c r="AA218" i="7" a="1"/>
  <c r="AA218" i="7" s="1"/>
  <c r="Z114" i="7"/>
  <c r="H59" i="8"/>
  <c r="I69" i="7" a="1"/>
  <c r="I69" i="7" s="1"/>
  <c r="H68" i="18"/>
  <c r="BB69" i="7" a="1"/>
  <c r="BB69" i="7" s="1"/>
  <c r="BC59" i="8" s="1"/>
  <c r="BL69" i="7" a="1"/>
  <c r="BL69" i="7" s="1"/>
  <c r="BM59" i="8" s="1"/>
  <c r="BH69" i="7" a="1"/>
  <c r="BH69" i="7" s="1"/>
  <c r="BI59" i="8" s="1"/>
  <c r="BJ69" i="7" a="1"/>
  <c r="BJ69" i="7" s="1"/>
  <c r="BK59" i="8" s="1"/>
  <c r="BI69" i="7" a="1"/>
  <c r="BI69" i="7" s="1"/>
  <c r="BJ59" i="8" s="1"/>
  <c r="BM69" i="7" a="1"/>
  <c r="BM69" i="7" s="1"/>
  <c r="BN59" i="8" s="1"/>
  <c r="BD69" i="7" a="1"/>
  <c r="BD69" i="7" s="1"/>
  <c r="BE59" i="8" s="1"/>
  <c r="BE69" i="7" a="1"/>
  <c r="BE69" i="7" s="1"/>
  <c r="BF59" i="8" s="1"/>
  <c r="BC69" i="7" a="1"/>
  <c r="BC69" i="7" s="1"/>
  <c r="BD59" i="8" s="1"/>
  <c r="BK69" i="7" a="1"/>
  <c r="BK69" i="7" s="1"/>
  <c r="BL59" i="8" s="1"/>
  <c r="BG69" i="7" a="1"/>
  <c r="BG69" i="7" s="1"/>
  <c r="BH59" i="8" s="1"/>
  <c r="BF69" i="7" a="1"/>
  <c r="BF69" i="7" s="1"/>
  <c r="BG59" i="8" s="1"/>
  <c r="BB39" i="8"/>
  <c r="BA51" i="7"/>
  <c r="AQ32" i="8"/>
  <c r="AO50" i="8"/>
  <c r="AO54" i="8" s="1"/>
  <c r="AN64" i="7"/>
  <c r="AA212" i="7" a="1"/>
  <c r="AA212" i="7" s="1"/>
  <c r="Z108" i="7"/>
  <c r="Z104" i="7"/>
  <c r="AA208" i="7" a="1"/>
  <c r="AA208" i="7" s="1"/>
  <c r="DB77" i="8"/>
  <c r="DB74" i="8" s="1"/>
  <c r="DA87" i="7"/>
  <c r="V34" i="8"/>
  <c r="AJ48" i="8"/>
  <c r="AA277" i="7" a="1"/>
  <c r="AA277" i="7" s="1"/>
  <c r="Z173" i="7"/>
  <c r="T29" i="8"/>
  <c r="T36" i="8"/>
  <c r="T290" i="8" s="1"/>
  <c r="AZ56" i="8"/>
  <c r="AO31" i="8"/>
  <c r="AO34" i="8" s="1"/>
  <c r="AN37" i="7"/>
  <c r="M78" i="8"/>
  <c r="N85" i="7" a="1"/>
  <c r="N85" i="7" s="1"/>
  <c r="M84" i="18"/>
  <c r="DT85" i="7" a="1"/>
  <c r="DT85" i="7" s="1"/>
  <c r="DU78" i="8" s="1"/>
  <c r="DR85" i="7" a="1"/>
  <c r="DR85" i="7" s="1"/>
  <c r="DS78" i="8" s="1"/>
  <c r="DQ85" i="7" a="1"/>
  <c r="DQ85" i="7" s="1"/>
  <c r="DR78" i="8" s="1"/>
  <c r="DJ85" i="7" a="1"/>
  <c r="DJ85" i="7" s="1"/>
  <c r="DK78" i="8" s="1"/>
  <c r="DM85" i="7" a="1"/>
  <c r="DM85" i="7" s="1"/>
  <c r="DN78" i="8" s="1"/>
  <c r="DO85" i="7" a="1"/>
  <c r="DO85" i="7" s="1"/>
  <c r="DP78" i="8" s="1"/>
  <c r="DL85" i="7" a="1"/>
  <c r="DL85" i="7" s="1"/>
  <c r="DM78" i="8" s="1"/>
  <c r="DK85" i="7" a="1"/>
  <c r="DK85" i="7" s="1"/>
  <c r="DL78" i="8" s="1"/>
  <c r="DP85" i="7" a="1"/>
  <c r="DP85" i="7" s="1"/>
  <c r="DQ78" i="8" s="1"/>
  <c r="DN85" i="7" a="1"/>
  <c r="DN85" i="7" s="1"/>
  <c r="DO78" i="8" s="1"/>
  <c r="DU85" i="7" a="1"/>
  <c r="DU85" i="7" s="1"/>
  <c r="DV78" i="8" s="1"/>
  <c r="DS85" i="7" a="1"/>
  <c r="DS85" i="7" s="1"/>
  <c r="DT78" i="8" s="1"/>
  <c r="AA256" i="7" a="1"/>
  <c r="AA256" i="7" s="1"/>
  <c r="Z152" i="7"/>
  <c r="AI48" i="8"/>
  <c r="AX39" i="8"/>
  <c r="AW51" i="7"/>
  <c r="H51" i="8"/>
  <c r="BB59" i="7" a="1"/>
  <c r="BB59" i="7" s="1"/>
  <c r="BC51" i="8" s="1"/>
  <c r="I59" i="7" a="1"/>
  <c r="I59" i="7" s="1"/>
  <c r="BI59" i="7" a="1"/>
  <c r="BI59" i="7" s="1"/>
  <c r="BJ51" i="8" s="1"/>
  <c r="BG59" i="7" a="1"/>
  <c r="BG59" i="7" s="1"/>
  <c r="BH51" i="8" s="1"/>
  <c r="BH59" i="7" a="1"/>
  <c r="BH59" i="7" s="1"/>
  <c r="BI51" i="8" s="1"/>
  <c r="H58" i="18"/>
  <c r="BD59" i="7" a="1"/>
  <c r="BD59" i="7" s="1"/>
  <c r="BE51" i="8" s="1"/>
  <c r="BF59" i="7" a="1"/>
  <c r="BF59" i="7" s="1"/>
  <c r="BG51" i="8" s="1"/>
  <c r="BJ59" i="7" a="1"/>
  <c r="BJ59" i="7" s="1"/>
  <c r="BK51" i="8" s="1"/>
  <c r="BK59" i="7" a="1"/>
  <c r="BK59" i="7" s="1"/>
  <c r="BL51" i="8" s="1"/>
  <c r="BC59" i="7" a="1"/>
  <c r="BC59" i="7" s="1"/>
  <c r="BD51" i="8" s="1"/>
  <c r="BE59" i="7" a="1"/>
  <c r="BE59" i="7" s="1"/>
  <c r="BF51" i="8" s="1"/>
  <c r="BL59" i="7" a="1"/>
  <c r="BL59" i="7" s="1"/>
  <c r="BM51" i="8" s="1"/>
  <c r="BM59" i="7" a="1"/>
  <c r="BM59" i="7" s="1"/>
  <c r="BN51" i="8" s="1"/>
  <c r="AT56" i="8"/>
  <c r="F362" i="8"/>
  <c r="F54" i="8"/>
  <c r="AP48" i="8"/>
  <c r="AA294" i="7" a="1"/>
  <c r="AA294" i="7" s="1"/>
  <c r="Z190" i="7"/>
  <c r="AI31" i="8"/>
  <c r="AI34" i="8" s="1"/>
  <c r="AH37" i="7"/>
  <c r="Y117" i="7"/>
  <c r="Z221" i="7" a="1"/>
  <c r="Z221" i="7" s="1"/>
  <c r="H56" i="18"/>
  <c r="I57" i="7" a="1"/>
  <c r="I57" i="7" s="1"/>
  <c r="BH57" i="7" a="1"/>
  <c r="BH57" i="7" s="1"/>
  <c r="BG57" i="7" a="1"/>
  <c r="BG57" i="7" s="1"/>
  <c r="BF57" i="7" a="1"/>
  <c r="BF57" i="7" s="1"/>
  <c r="BI57" i="7" a="1"/>
  <c r="BI57" i="7" s="1"/>
  <c r="BK57" i="7" a="1"/>
  <c r="BK57" i="7" s="1"/>
  <c r="BC57" i="7" a="1"/>
  <c r="BC57" i="7" s="1"/>
  <c r="BL57" i="7" a="1"/>
  <c r="BL57" i="7" s="1"/>
  <c r="BM57" i="7" a="1"/>
  <c r="BM57" i="7" s="1"/>
  <c r="BJ57" i="7" a="1"/>
  <c r="BJ57" i="7" s="1"/>
  <c r="BB57" i="7" a="1"/>
  <c r="BB57" i="7" s="1"/>
  <c r="BE57" i="7" a="1"/>
  <c r="BE57" i="7" s="1"/>
  <c r="BD57" i="7" a="1"/>
  <c r="BD57" i="7" s="1"/>
  <c r="CU79" i="8"/>
  <c r="CU317" i="8" s="1"/>
  <c r="CU255" i="8"/>
  <c r="BJ28" i="7" a="1"/>
  <c r="BJ28" i="7" s="1"/>
  <c r="BH28" i="7" a="1"/>
  <c r="BH28" i="7" s="1"/>
  <c r="H27" i="18"/>
  <c r="BB28" i="7" a="1"/>
  <c r="BB28" i="7" s="1"/>
  <c r="I28" i="7" a="1"/>
  <c r="I28" i="7" s="1"/>
  <c r="BG28" i="7" a="1"/>
  <c r="BG28" i="7" s="1"/>
  <c r="BI28" i="7" a="1"/>
  <c r="BI28" i="7" s="1"/>
  <c r="BE28" i="7" a="1"/>
  <c r="BE28" i="7" s="1"/>
  <c r="BD28" i="7" a="1"/>
  <c r="BD28" i="7" s="1"/>
  <c r="BK28" i="7" a="1"/>
  <c r="BK28" i="7" s="1"/>
  <c r="BF28" i="7" a="1"/>
  <c r="BF28" i="7" s="1"/>
  <c r="BC28" i="7" a="1"/>
  <c r="BC28" i="7" s="1"/>
  <c r="BL28" i="7" a="1"/>
  <c r="BL28" i="7" s="1"/>
  <c r="BM28" i="7" a="1"/>
  <c r="BM28" i="7" s="1"/>
  <c r="AF50" i="8"/>
  <c r="AF54" i="8" s="1"/>
  <c r="AE64" i="7"/>
  <c r="I29" i="7" a="1"/>
  <c r="I29" i="7" s="1"/>
  <c r="BG29" i="7" a="1"/>
  <c r="BG29" i="7" s="1"/>
  <c r="BF29" i="7" a="1"/>
  <c r="BF29" i="7" s="1"/>
  <c r="BH29" i="7" a="1"/>
  <c r="BH29" i="7" s="1"/>
  <c r="H28" i="18"/>
  <c r="BI29" i="7" a="1"/>
  <c r="BI29" i="7" s="1"/>
  <c r="BJ29" i="7" a="1"/>
  <c r="BJ29" i="7" s="1"/>
  <c r="BB29" i="7" a="1"/>
  <c r="BB29" i="7" s="1"/>
  <c r="BE29" i="7" a="1"/>
  <c r="BE29" i="7" s="1"/>
  <c r="BL29" i="7" a="1"/>
  <c r="BL29" i="7" s="1"/>
  <c r="BM29" i="7" a="1"/>
  <c r="BM29" i="7" s="1"/>
  <c r="BC29" i="7" a="1"/>
  <c r="BC29" i="7" s="1"/>
  <c r="BD29" i="7" a="1"/>
  <c r="BD29" i="7" s="1"/>
  <c r="BK29" i="7" a="1"/>
  <c r="BK29" i="7" s="1"/>
  <c r="BA53" i="7"/>
  <c r="H32" i="8"/>
  <c r="H26" i="18"/>
  <c r="BH27" i="7" a="1"/>
  <c r="BH27" i="7" s="1"/>
  <c r="BG27" i="7" a="1"/>
  <c r="BG27" i="7" s="1"/>
  <c r="BB27" i="7" a="1"/>
  <c r="BB27" i="7" s="1"/>
  <c r="I27" i="7" a="1"/>
  <c r="I27" i="7" s="1"/>
  <c r="BK27" i="7" a="1"/>
  <c r="BK27" i="7" s="1"/>
  <c r="BJ27" i="7" a="1"/>
  <c r="BJ27" i="7" s="1"/>
  <c r="BD27" i="7" a="1"/>
  <c r="BD27" i="7" s="1"/>
  <c r="BL27" i="7" a="1"/>
  <c r="BL27" i="7" s="1"/>
  <c r="BE27" i="7" a="1"/>
  <c r="BE27" i="7" s="1"/>
  <c r="BI27" i="7" a="1"/>
  <c r="BI27" i="7" s="1"/>
  <c r="BF27" i="7" a="1"/>
  <c r="BF27" i="7" s="1"/>
  <c r="BC27" i="7" a="1"/>
  <c r="BC27" i="7" s="1"/>
  <c r="BM27" i="7" a="1"/>
  <c r="BM27" i="7" s="1"/>
  <c r="AA206" i="7" a="1"/>
  <c r="AA206" i="7" s="1"/>
  <c r="Z102" i="7"/>
  <c r="AA251" i="7" a="1"/>
  <c r="AA251" i="7" s="1"/>
  <c r="Z147" i="7"/>
  <c r="DJ77" i="8"/>
  <c r="DJ74" i="8" s="1"/>
  <c r="DI87" i="7"/>
  <c r="AA290" i="7" a="1"/>
  <c r="AA290" i="7" s="1"/>
  <c r="Z186" i="7"/>
  <c r="AQ56" i="8"/>
  <c r="AG31" i="8"/>
  <c r="AG34" i="8" s="1"/>
  <c r="AF37" i="7"/>
  <c r="X15" i="7"/>
  <c r="H53" i="7"/>
  <c r="BG54" i="7" a="1"/>
  <c r="BG54" i="7" s="1"/>
  <c r="BF54" i="7" a="1"/>
  <c r="BF54" i="7" s="1"/>
  <c r="BE54" i="7" a="1"/>
  <c r="BE54" i="7" s="1"/>
  <c r="I54" i="7" a="1"/>
  <c r="I54" i="7" s="1"/>
  <c r="BD54" i="7" a="1"/>
  <c r="BD54" i="7" s="1"/>
  <c r="H53" i="18"/>
  <c r="BH54" i="7" a="1"/>
  <c r="BH54" i="7" s="1"/>
  <c r="BJ54" i="7" a="1"/>
  <c r="BJ54" i="7" s="1"/>
  <c r="BI54" i="7" a="1"/>
  <c r="BI54" i="7" s="1"/>
  <c r="BB54" i="7" a="1"/>
  <c r="BB54" i="7" s="1"/>
  <c r="BK54" i="7" a="1"/>
  <c r="BK54" i="7" s="1"/>
  <c r="BM54" i="7" a="1"/>
  <c r="BM54" i="7" s="1"/>
  <c r="BL54" i="7" a="1"/>
  <c r="BL54" i="7" s="1"/>
  <c r="BC54" i="7" a="1"/>
  <c r="BC54" i="7" s="1"/>
  <c r="AK48" i="8"/>
  <c r="AA262" i="7" a="1"/>
  <c r="AA262" i="7" s="1"/>
  <c r="Z158" i="7"/>
  <c r="H39" i="8"/>
  <c r="H51" i="7"/>
  <c r="H50" i="18" s="1"/>
  <c r="I42" i="7" a="1"/>
  <c r="I42" i="7" s="1"/>
  <c r="BC42" i="7" a="1"/>
  <c r="BC42" i="7" s="1"/>
  <c r="BB42" i="7" a="1"/>
  <c r="BB42" i="7" s="1"/>
  <c r="H41" i="18"/>
  <c r="BE42" i="7" a="1"/>
  <c r="BE42" i="7" s="1"/>
  <c r="BG42" i="7" a="1"/>
  <c r="BG42" i="7" s="1"/>
  <c r="BK42" i="7" a="1"/>
  <c r="BK42" i="7" s="1"/>
  <c r="BL42" i="7" a="1"/>
  <c r="BL42" i="7" s="1"/>
  <c r="BF42" i="7" a="1"/>
  <c r="BF42" i="7" s="1"/>
  <c r="BM42" i="7" a="1"/>
  <c r="BM42" i="7" s="1"/>
  <c r="BD42" i="7" a="1"/>
  <c r="BD42" i="7" s="1"/>
  <c r="BJ42" i="7" a="1"/>
  <c r="BJ42" i="7" s="1"/>
  <c r="BH42" i="7" a="1"/>
  <c r="BH42" i="7" s="1"/>
  <c r="BI42" i="7" a="1"/>
  <c r="BI42" i="7" s="1"/>
  <c r="AY32" i="8"/>
  <c r="K70" i="1"/>
  <c r="J74" i="1"/>
  <c r="AO48" i="8"/>
  <c r="DH77" i="8"/>
  <c r="DH74" i="8" s="1"/>
  <c r="DG87" i="7"/>
  <c r="AA210" i="7" a="1"/>
  <c r="AA210" i="7" s="1"/>
  <c r="Z106" i="7"/>
  <c r="CQ79" i="8"/>
  <c r="CQ317" i="8" s="1"/>
  <c r="CQ255" i="8"/>
  <c r="AA235" i="7" a="1"/>
  <c r="AA235" i="7" s="1"/>
  <c r="Z131" i="7"/>
  <c r="N62" i="7" a="1"/>
  <c r="N62" i="7" s="1"/>
  <c r="DM62" i="7" a="1"/>
  <c r="DM62" i="7" s="1"/>
  <c r="DO62" i="7" a="1"/>
  <c r="DO62" i="7" s="1"/>
  <c r="DN62" i="7" a="1"/>
  <c r="DN62" i="7" s="1"/>
  <c r="M61" i="18"/>
  <c r="DT62" i="7" a="1"/>
  <c r="DT62" i="7" s="1"/>
  <c r="DK62" i="7" a="1"/>
  <c r="DK62" i="7" s="1"/>
  <c r="DL62" i="7" a="1"/>
  <c r="DL62" i="7" s="1"/>
  <c r="DS62" i="7" a="1"/>
  <c r="DS62" i="7" s="1"/>
  <c r="DQ62" i="7" a="1"/>
  <c r="DQ62" i="7" s="1"/>
  <c r="DJ62" i="7" a="1"/>
  <c r="DJ62" i="7" s="1"/>
  <c r="DR62" i="7" a="1"/>
  <c r="DR62" i="7" s="1"/>
  <c r="DP62" i="7" a="1"/>
  <c r="DP62" i="7" s="1"/>
  <c r="DU62" i="7" a="1"/>
  <c r="DU62" i="7" s="1"/>
  <c r="H40" i="8"/>
  <c r="I43" i="7" a="1"/>
  <c r="I43" i="7" s="1"/>
  <c r="BC43" i="7" a="1"/>
  <c r="BC43" i="7" s="1"/>
  <c r="BD40" i="8" s="1"/>
  <c r="BB43" i="7" a="1"/>
  <c r="BB43" i="7" s="1"/>
  <c r="BC40" i="8" s="1"/>
  <c r="BK43" i="7" a="1"/>
  <c r="BK43" i="7" s="1"/>
  <c r="BL40" i="8" s="1"/>
  <c r="H42" i="18"/>
  <c r="BM43" i="7" a="1"/>
  <c r="BM43" i="7" s="1"/>
  <c r="BN40" i="8" s="1"/>
  <c r="BL43" i="7" a="1"/>
  <c r="BL43" i="7" s="1"/>
  <c r="BM40" i="8" s="1"/>
  <c r="BD43" i="7" a="1"/>
  <c r="BD43" i="7" s="1"/>
  <c r="BE40" i="8" s="1"/>
  <c r="BG43" i="7" a="1"/>
  <c r="BG43" i="7" s="1"/>
  <c r="BH40" i="8" s="1"/>
  <c r="BH43" i="7" a="1"/>
  <c r="BH43" i="7" s="1"/>
  <c r="BI40" i="8" s="1"/>
  <c r="BJ43" i="7" a="1"/>
  <c r="BJ43" i="7" s="1"/>
  <c r="BK40" i="8" s="1"/>
  <c r="BI43" i="7" a="1"/>
  <c r="BI43" i="7" s="1"/>
  <c r="BJ40" i="8" s="1"/>
  <c r="BF43" i="7" a="1"/>
  <c r="BF43" i="7" s="1"/>
  <c r="BG40" i="8" s="1"/>
  <c r="BE43" i="7" a="1"/>
  <c r="BE43" i="7" s="1"/>
  <c r="BF40" i="8" s="1"/>
  <c r="AA295" i="7" a="1"/>
  <c r="AA295" i="7" s="1"/>
  <c r="Z191" i="7"/>
  <c r="D79" i="1"/>
  <c r="E79" i="1" s="1"/>
  <c r="E74" i="1"/>
  <c r="AV56" i="8"/>
  <c r="AP31" i="8"/>
  <c r="AP34" i="8" s="1"/>
  <c r="AO37" i="7"/>
  <c r="H55" i="18"/>
  <c r="BG56" i="7" a="1"/>
  <c r="BG56" i="7" s="1"/>
  <c r="BF56" i="7" a="1"/>
  <c r="BF56" i="7" s="1"/>
  <c r="BE56" i="7" a="1"/>
  <c r="BE56" i="7" s="1"/>
  <c r="I56" i="7" a="1"/>
  <c r="I56" i="7" s="1"/>
  <c r="BK56" i="7" a="1"/>
  <c r="BK56" i="7" s="1"/>
  <c r="BC56" i="7" a="1"/>
  <c r="BC56" i="7" s="1"/>
  <c r="BL56" i="7" a="1"/>
  <c r="BL56" i="7" s="1"/>
  <c r="BM56" i="7" a="1"/>
  <c r="BM56" i="7" s="1"/>
  <c r="BB56" i="7" a="1"/>
  <c r="BB56" i="7" s="1"/>
  <c r="BJ56" i="7" a="1"/>
  <c r="BJ56" i="7" s="1"/>
  <c r="BH56" i="7" a="1"/>
  <c r="BH56" i="7" s="1"/>
  <c r="BD56" i="7" a="1"/>
  <c r="BD56" i="7" s="1"/>
  <c r="BI56" i="7" a="1"/>
  <c r="BI56" i="7" s="1"/>
  <c r="H47" i="8"/>
  <c r="BG50" i="7" a="1"/>
  <c r="BG50" i="7" s="1"/>
  <c r="BH47" i="8" s="1"/>
  <c r="H49" i="18"/>
  <c r="BF50" i="7" a="1"/>
  <c r="BF50" i="7" s="1"/>
  <c r="BG47" i="8" s="1"/>
  <c r="BE50" i="7" a="1"/>
  <c r="BE50" i="7" s="1"/>
  <c r="BF47" i="8" s="1"/>
  <c r="BD50" i="7" a="1"/>
  <c r="BD50" i="7" s="1"/>
  <c r="BE47" i="8" s="1"/>
  <c r="I50" i="7" a="1"/>
  <c r="I50" i="7" s="1"/>
  <c r="BH50" i="7" a="1"/>
  <c r="BH50" i="7" s="1"/>
  <c r="BI47" i="8" s="1"/>
  <c r="BJ50" i="7" a="1"/>
  <c r="BJ50" i="7" s="1"/>
  <c r="BK47" i="8" s="1"/>
  <c r="BC50" i="7" a="1"/>
  <c r="BC50" i="7" s="1"/>
  <c r="BD47" i="8" s="1"/>
  <c r="BM50" i="7" a="1"/>
  <c r="BM50" i="7" s="1"/>
  <c r="BN47" i="8" s="1"/>
  <c r="BB50" i="7" a="1"/>
  <c r="BB50" i="7" s="1"/>
  <c r="BC47" i="8" s="1"/>
  <c r="BI50" i="7" a="1"/>
  <c r="BI50" i="7" s="1"/>
  <c r="BJ47" i="8" s="1"/>
  <c r="BL50" i="7" a="1"/>
  <c r="BL50" i="7" s="1"/>
  <c r="BM47" i="8" s="1"/>
  <c r="BK50" i="7" a="1"/>
  <c r="BK50" i="7" s="1"/>
  <c r="BL47" i="8" s="1"/>
  <c r="Z269" i="7" a="1"/>
  <c r="Z269" i="7" s="1"/>
  <c r="Y165" i="7"/>
  <c r="D353" i="8"/>
  <c r="D13" i="28"/>
  <c r="AA289" i="7" a="1"/>
  <c r="AA289" i="7" s="1"/>
  <c r="Z185" i="7"/>
  <c r="AA250" i="7" a="1"/>
  <c r="AA250" i="7" s="1"/>
  <c r="Z146" i="7"/>
  <c r="BB32" i="8"/>
  <c r="AA213" i="7" a="1"/>
  <c r="AA213" i="7" s="1"/>
  <c r="Z109" i="7"/>
  <c r="CW79" i="8"/>
  <c r="CW317" i="8" s="1"/>
  <c r="CW255" i="8"/>
  <c r="AQ39" i="8"/>
  <c r="AP51" i="7"/>
  <c r="AA216" i="7" a="1"/>
  <c r="AA216" i="7" s="1"/>
  <c r="Z112" i="7"/>
  <c r="AS32" i="8"/>
  <c r="AR39" i="8"/>
  <c r="AQ51" i="7"/>
  <c r="F357" i="8" a="1"/>
  <c r="F357" i="8" s="1"/>
  <c r="F355" i="8" s="1"/>
  <c r="F14" i="28" s="1"/>
  <c r="E16" i="28"/>
  <c r="AU56" i="8"/>
  <c r="AY53" i="7"/>
  <c r="I32" i="7" a="1"/>
  <c r="I32" i="7" s="1"/>
  <c r="H31" i="18"/>
  <c r="BG32" i="7" a="1"/>
  <c r="BG32" i="7" s="1"/>
  <c r="BF32" i="7" a="1"/>
  <c r="BF32" i="7" s="1"/>
  <c r="BH32" i="7" a="1"/>
  <c r="BH32" i="7" s="1"/>
  <c r="BI32" i="7" a="1"/>
  <c r="BI32" i="7" s="1"/>
  <c r="BK32" i="7" a="1"/>
  <c r="BK32" i="7" s="1"/>
  <c r="BB32" i="7" a="1"/>
  <c r="BB32" i="7" s="1"/>
  <c r="BM32" i="7" a="1"/>
  <c r="BM32" i="7" s="1"/>
  <c r="BJ32" i="7" a="1"/>
  <c r="BJ32" i="7" s="1"/>
  <c r="BC32" i="7" a="1"/>
  <c r="BC32" i="7" s="1"/>
  <c r="BL32" i="7" a="1"/>
  <c r="BL32" i="7" s="1"/>
  <c r="BD32" i="7" a="1"/>
  <c r="BD32" i="7" s="1"/>
  <c r="BE32" i="7" a="1"/>
  <c r="BE32" i="7" s="1"/>
  <c r="AN31" i="8"/>
  <c r="AN34" i="8" s="1"/>
  <c r="AM37" i="7"/>
  <c r="AS53" i="7"/>
  <c r="AS39" i="8"/>
  <c r="AR51" i="7"/>
  <c r="AA228" i="7" a="1"/>
  <c r="AA228" i="7" s="1"/>
  <c r="Z124" i="7"/>
  <c r="L33" i="22"/>
  <c r="M33" i="22"/>
  <c r="I33" i="22"/>
  <c r="AW32" i="8"/>
  <c r="AG50" i="8"/>
  <c r="AG54" i="8" s="1"/>
  <c r="AF64" i="7"/>
  <c r="AA243" i="7" a="1"/>
  <c r="AA243" i="7" s="1"/>
  <c r="Z139" i="7"/>
  <c r="AA298" i="7" a="1"/>
  <c r="AA298" i="7" s="1"/>
  <c r="Z194" i="7"/>
  <c r="DG77" i="8"/>
  <c r="DG74" i="8" s="1"/>
  <c r="DF87" i="7"/>
  <c r="CX79" i="8"/>
  <c r="CX317" i="8" s="1"/>
  <c r="CX255" i="8"/>
  <c r="Z225" i="7" a="1"/>
  <c r="Z225" i="7" s="1"/>
  <c r="Y121" i="7"/>
  <c r="H41" i="8"/>
  <c r="I44" i="7" a="1"/>
  <c r="I44" i="7" s="1"/>
  <c r="H43" i="18"/>
  <c r="BM44" i="7" a="1"/>
  <c r="BM44" i="7" s="1"/>
  <c r="BN41" i="8" s="1"/>
  <c r="BI44" i="7" a="1"/>
  <c r="BI44" i="7" s="1"/>
  <c r="BJ41" i="8" s="1"/>
  <c r="BE44" i="7" a="1"/>
  <c r="BE44" i="7" s="1"/>
  <c r="BF41" i="8" s="1"/>
  <c r="BG44" i="7" a="1"/>
  <c r="BG44" i="7" s="1"/>
  <c r="BH41" i="8" s="1"/>
  <c r="BJ44" i="7" a="1"/>
  <c r="BJ44" i="7" s="1"/>
  <c r="BK41" i="8" s="1"/>
  <c r="BB44" i="7" a="1"/>
  <c r="BB44" i="7" s="1"/>
  <c r="BC41" i="8" s="1"/>
  <c r="BD44" i="7" a="1"/>
  <c r="BD44" i="7" s="1"/>
  <c r="BE41" i="8" s="1"/>
  <c r="BH44" i="7" a="1"/>
  <c r="BH44" i="7" s="1"/>
  <c r="BI41" i="8" s="1"/>
  <c r="BL44" i="7" a="1"/>
  <c r="BL44" i="7" s="1"/>
  <c r="BM41" i="8" s="1"/>
  <c r="BC44" i="7" a="1"/>
  <c r="BC44" i="7" s="1"/>
  <c r="BD41" i="8" s="1"/>
  <c r="BK44" i="7" a="1"/>
  <c r="BK44" i="7" s="1"/>
  <c r="BL41" i="8" s="1"/>
  <c r="BF44" i="7" a="1"/>
  <c r="BF44" i="7" s="1"/>
  <c r="BG41" i="8" s="1"/>
  <c r="AA217" i="7" a="1"/>
  <c r="AA217" i="7" s="1"/>
  <c r="Z113" i="7"/>
  <c r="AA209" i="7" a="1"/>
  <c r="AA209" i="7" s="1"/>
  <c r="Z105" i="7"/>
  <c r="AA255" i="7" a="1"/>
  <c r="AA255" i="7" s="1"/>
  <c r="Z151" i="7"/>
  <c r="I30" i="7" a="1"/>
  <c r="I30" i="7" s="1"/>
  <c r="BH30" i="7" a="1"/>
  <c r="BH30" i="7" s="1"/>
  <c r="BB30" i="7" a="1"/>
  <c r="BB30" i="7" s="1"/>
  <c r="BJ30" i="7" a="1"/>
  <c r="BJ30" i="7" s="1"/>
  <c r="H29" i="18"/>
  <c r="BL30" i="7" a="1"/>
  <c r="BL30" i="7" s="1"/>
  <c r="BG30" i="7" a="1"/>
  <c r="BG30" i="7" s="1"/>
  <c r="BC30" i="7" a="1"/>
  <c r="BC30" i="7" s="1"/>
  <c r="BD30" i="7" a="1"/>
  <c r="BD30" i="7" s="1"/>
  <c r="BM30" i="7" a="1"/>
  <c r="BM30" i="7" s="1"/>
  <c r="BF30" i="7" a="1"/>
  <c r="BF30" i="7" s="1"/>
  <c r="BE30" i="7" a="1"/>
  <c r="BE30" i="7" s="1"/>
  <c r="BK30" i="7" a="1"/>
  <c r="BK30" i="7" s="1"/>
  <c r="BI30" i="7" a="1"/>
  <c r="BI30" i="7" s="1"/>
  <c r="AW56" i="8"/>
  <c r="AF31" i="8"/>
  <c r="AF34" i="8" s="1"/>
  <c r="AE37" i="7"/>
  <c r="Z279" i="7" a="1"/>
  <c r="Z279" i="7" s="1"/>
  <c r="Y175" i="7"/>
  <c r="AA204" i="7" a="1"/>
  <c r="AA204" i="7" s="1"/>
  <c r="Z100" i="7"/>
  <c r="AA249" i="7" a="1"/>
  <c r="AA249" i="7" s="1"/>
  <c r="Z145" i="7"/>
  <c r="Z327" i="8"/>
  <c r="Z13" i="7" a="1"/>
  <c r="Z13" i="7" s="1"/>
  <c r="AA247" i="7" a="1"/>
  <c r="AA247" i="7" s="1"/>
  <c r="Z143" i="7"/>
  <c r="AA241" i="7" a="1"/>
  <c r="AA241" i="7" s="1"/>
  <c r="Z137" i="7"/>
  <c r="AA224" i="7" a="1"/>
  <c r="AA224" i="7" s="1"/>
  <c r="Z120" i="7"/>
  <c r="AL48" i="8"/>
  <c r="AA265" i="7" a="1"/>
  <c r="AA265" i="7" s="1"/>
  <c r="Z161" i="7"/>
  <c r="Q12" i="26"/>
  <c r="P11" i="26"/>
  <c r="CN79" i="8"/>
  <c r="CN317" i="8" s="1"/>
  <c r="CN255" i="8"/>
  <c r="AN50" i="8"/>
  <c r="AN54" i="8" s="1"/>
  <c r="AM64" i="7"/>
  <c r="Z257" i="7" a="1"/>
  <c r="Z257" i="7" s="1"/>
  <c r="Y153" i="7"/>
  <c r="N35" i="7" a="1"/>
  <c r="N35" i="7" s="1"/>
  <c r="DS35" i="7" a="1"/>
  <c r="DS35" i="7" s="1"/>
  <c r="M34" i="18"/>
  <c r="DU35" i="7" a="1"/>
  <c r="DU35" i="7" s="1"/>
  <c r="DK35" i="7" a="1"/>
  <c r="DK35" i="7" s="1"/>
  <c r="DP35" i="7" a="1"/>
  <c r="DP35" i="7" s="1"/>
  <c r="DT35" i="7" a="1"/>
  <c r="DT35" i="7" s="1"/>
  <c r="DJ35" i="7" a="1"/>
  <c r="DJ35" i="7" s="1"/>
  <c r="DL35" i="7" a="1"/>
  <c r="DL35" i="7" s="1"/>
  <c r="DR35" i="7" a="1"/>
  <c r="DR35" i="7" s="1"/>
  <c r="DO35" i="7" a="1"/>
  <c r="DO35" i="7" s="1"/>
  <c r="DM35" i="7" a="1"/>
  <c r="DM35" i="7" s="1"/>
  <c r="DN35" i="7" a="1"/>
  <c r="DN35" i="7" s="1"/>
  <c r="DQ35" i="7" a="1"/>
  <c r="DQ35" i="7" s="1"/>
  <c r="H46" i="8"/>
  <c r="I49" i="7" a="1"/>
  <c r="I49" i="7" s="1"/>
  <c r="BG49" i="7" a="1"/>
  <c r="BG49" i="7" s="1"/>
  <c r="BH46" i="8" s="1"/>
  <c r="BF49" i="7" a="1"/>
  <c r="BF49" i="7" s="1"/>
  <c r="BG46" i="8" s="1"/>
  <c r="BE49" i="7" a="1"/>
  <c r="BE49" i="7" s="1"/>
  <c r="BF46" i="8" s="1"/>
  <c r="BD49" i="7" a="1"/>
  <c r="BD49" i="7" s="1"/>
  <c r="BE46" i="8" s="1"/>
  <c r="H48" i="18"/>
  <c r="BJ49" i="7" a="1"/>
  <c r="BJ49" i="7" s="1"/>
  <c r="BK46" i="8" s="1"/>
  <c r="BI49" i="7" a="1"/>
  <c r="BI49" i="7" s="1"/>
  <c r="BJ46" i="8" s="1"/>
  <c r="BH49" i="7" a="1"/>
  <c r="BH49" i="7" s="1"/>
  <c r="BI46" i="8" s="1"/>
  <c r="BK49" i="7" a="1"/>
  <c r="BK49" i="7" s="1"/>
  <c r="BL46" i="8" s="1"/>
  <c r="BL49" i="7" a="1"/>
  <c r="BL49" i="7" s="1"/>
  <c r="BM46" i="8" s="1"/>
  <c r="BC49" i="7" a="1"/>
  <c r="BC49" i="7" s="1"/>
  <c r="BD46" i="8" s="1"/>
  <c r="BM49" i="7" a="1"/>
  <c r="BM49" i="7" s="1"/>
  <c r="BN46" i="8" s="1"/>
  <c r="BB49" i="7" a="1"/>
  <c r="BB49" i="7" s="1"/>
  <c r="BC46" i="8" s="1"/>
  <c r="AA226" i="7" a="1"/>
  <c r="AA226" i="7" s="1"/>
  <c r="Z122" i="7"/>
  <c r="G67" i="22"/>
  <c r="H65" i="22"/>
  <c r="D123" i="18"/>
  <c r="D71" i="18"/>
  <c r="D80" i="7"/>
  <c r="H58" i="8"/>
  <c r="I68" i="7" a="1"/>
  <c r="I68" i="7" s="1"/>
  <c r="BD68" i="7" a="1"/>
  <c r="BD68" i="7" s="1"/>
  <c r="BE58" i="8" s="1"/>
  <c r="H67" i="18"/>
  <c r="BC68" i="7" a="1"/>
  <c r="BC68" i="7" s="1"/>
  <c r="BD58" i="8" s="1"/>
  <c r="BE68" i="7" a="1"/>
  <c r="BE68" i="7" s="1"/>
  <c r="BF58" i="8" s="1"/>
  <c r="BJ68" i="7" a="1"/>
  <c r="BJ68" i="7" s="1"/>
  <c r="BK58" i="8" s="1"/>
  <c r="BF68" i="7" a="1"/>
  <c r="BF68" i="7" s="1"/>
  <c r="BG58" i="8" s="1"/>
  <c r="BK68" i="7" a="1"/>
  <c r="BK68" i="7" s="1"/>
  <c r="BL58" i="8" s="1"/>
  <c r="BB68" i="7" a="1"/>
  <c r="BB68" i="7" s="1"/>
  <c r="BC58" i="8" s="1"/>
  <c r="BI68" i="7" a="1"/>
  <c r="BI68" i="7" s="1"/>
  <c r="BJ58" i="8" s="1"/>
  <c r="BL68" i="7" a="1"/>
  <c r="BL68" i="7" s="1"/>
  <c r="BM58" i="8" s="1"/>
  <c r="BG68" i="7" a="1"/>
  <c r="BG68" i="7" s="1"/>
  <c r="BH58" i="8" s="1"/>
  <c r="BM68" i="7" a="1"/>
  <c r="BM68" i="7" s="1"/>
  <c r="BN58" i="8" s="1"/>
  <c r="BH68" i="7" a="1"/>
  <c r="BH68" i="7" s="1"/>
  <c r="BI58" i="8" s="1"/>
  <c r="AE31" i="8"/>
  <c r="AE34" i="8" s="1"/>
  <c r="AD37" i="7"/>
  <c r="AM50" i="8"/>
  <c r="AM54" i="8" s="1"/>
  <c r="AL64" i="7"/>
  <c r="AA282" i="7" a="1"/>
  <c r="AA282" i="7" s="1"/>
  <c r="Z178" i="7"/>
  <c r="AA248" i="7" a="1"/>
  <c r="AA248" i="7" s="1"/>
  <c r="Z144" i="7"/>
  <c r="AP53" i="7"/>
  <c r="AQ53" i="7"/>
  <c r="Z238" i="7" a="1"/>
  <c r="Z238" i="7" s="1"/>
  <c r="Y134" i="7"/>
  <c r="AX32" i="8"/>
  <c r="AN48" i="8"/>
  <c r="M9" i="8"/>
  <c r="M7" i="18"/>
  <c r="N7" i="7"/>
  <c r="H43" i="8"/>
  <c r="I46" i="7" a="1"/>
  <c r="I46" i="7" s="1"/>
  <c r="BE46" i="7" a="1"/>
  <c r="BE46" i="7" s="1"/>
  <c r="BF43" i="8" s="1"/>
  <c r="H45" i="18"/>
  <c r="BD46" i="7" a="1"/>
  <c r="BD46" i="7" s="1"/>
  <c r="BE43" i="8" s="1"/>
  <c r="BC46" i="7" a="1"/>
  <c r="BC46" i="7" s="1"/>
  <c r="BD43" i="8" s="1"/>
  <c r="BH46" i="7" a="1"/>
  <c r="BH46" i="7" s="1"/>
  <c r="BI43" i="8" s="1"/>
  <c r="BI46" i="7" a="1"/>
  <c r="BI46" i="7" s="1"/>
  <c r="BJ43" i="8" s="1"/>
  <c r="BF46" i="7" a="1"/>
  <c r="BF46" i="7" s="1"/>
  <c r="BG43" i="8" s="1"/>
  <c r="BL46" i="7" a="1"/>
  <c r="BL46" i="7" s="1"/>
  <c r="BM43" i="8" s="1"/>
  <c r="BM46" i="7" a="1"/>
  <c r="BM46" i="7" s="1"/>
  <c r="BN43" i="8" s="1"/>
  <c r="BJ46" i="7" a="1"/>
  <c r="BJ46" i="7" s="1"/>
  <c r="BK43" i="8" s="1"/>
  <c r="BB46" i="7" a="1"/>
  <c r="BB46" i="7" s="1"/>
  <c r="BC43" i="8" s="1"/>
  <c r="BK46" i="7" a="1"/>
  <c r="BK46" i="7" s="1"/>
  <c r="BL43" i="8" s="1"/>
  <c r="BG46" i="7" a="1"/>
  <c r="BG46" i="7" s="1"/>
  <c r="BH43" i="8" s="1"/>
  <c r="DA77" i="8"/>
  <c r="DA74" i="8" s="1"/>
  <c r="CZ87" i="7"/>
  <c r="Z268" i="7" a="1"/>
  <c r="Z268" i="7" s="1"/>
  <c r="Y164" i="7"/>
  <c r="AR56" i="8"/>
  <c r="AA244" i="7" a="1"/>
  <c r="AA244" i="7" s="1"/>
  <c r="Z140" i="7"/>
  <c r="AH31" i="8"/>
  <c r="AH34" i="8" s="1"/>
  <c r="AG37" i="7"/>
  <c r="F19" i="28"/>
  <c r="DO34" i="7" a="1"/>
  <c r="DO34" i="7" s="1"/>
  <c r="DN34" i="7" a="1"/>
  <c r="DN34" i="7" s="1"/>
  <c r="N34" i="7" a="1"/>
  <c r="N34" i="7" s="1"/>
  <c r="DM34" i="7" a="1"/>
  <c r="DM34" i="7" s="1"/>
  <c r="DL34" i="7" a="1"/>
  <c r="DL34" i="7" s="1"/>
  <c r="M33" i="18"/>
  <c r="DR34" i="7" a="1"/>
  <c r="DR34" i="7" s="1"/>
  <c r="DP34" i="7" a="1"/>
  <c r="DP34" i="7" s="1"/>
  <c r="DT34" i="7" a="1"/>
  <c r="DT34" i="7" s="1"/>
  <c r="DQ34" i="7" a="1"/>
  <c r="DQ34" i="7" s="1"/>
  <c r="DJ34" i="7" a="1"/>
  <c r="DJ34" i="7" s="1"/>
  <c r="DU34" i="7" a="1"/>
  <c r="DU34" i="7" s="1"/>
  <c r="DS34" i="7" a="1"/>
  <c r="DS34" i="7" s="1"/>
  <c r="DK34" i="7" a="1"/>
  <c r="DK34" i="7" s="1"/>
  <c r="AB9" i="8"/>
  <c r="AB7" i="7"/>
  <c r="Y329" i="8"/>
  <c r="Z214" i="7" a="1"/>
  <c r="Z214" i="7" s="1"/>
  <c r="Y110" i="7"/>
  <c r="L79" i="8"/>
  <c r="L317" i="8" s="1"/>
  <c r="L255" i="8"/>
  <c r="AA246" i="7" a="1"/>
  <c r="AA246" i="7" s="1"/>
  <c r="Z142" i="7"/>
  <c r="AA223" i="7" a="1"/>
  <c r="AA223" i="7" s="1"/>
  <c r="Z119" i="7"/>
  <c r="Z205" i="7" a="1"/>
  <c r="Z205" i="7" s="1"/>
  <c r="Y101" i="7"/>
  <c r="AA266" i="7" a="1"/>
  <c r="AA266" i="7" s="1"/>
  <c r="Z162" i="7"/>
  <c r="AA236" i="7" a="1"/>
  <c r="AA236" i="7" s="1"/>
  <c r="Z132" i="7"/>
  <c r="DD77" i="8"/>
  <c r="DD74" i="8" s="1"/>
  <c r="DC87" i="7"/>
  <c r="H370" i="8"/>
  <c r="H29" i="28" s="1"/>
  <c r="H56" i="8"/>
  <c r="BC66" i="7" a="1"/>
  <c r="BC66" i="7" s="1"/>
  <c r="BB66" i="7" a="1"/>
  <c r="BB66" i="7" s="1"/>
  <c r="BD66" i="7" a="1"/>
  <c r="BD66" i="7" s="1"/>
  <c r="BI66" i="7" a="1"/>
  <c r="BI66" i="7" s="1"/>
  <c r="H65" i="18"/>
  <c r="BL66" i="7" a="1"/>
  <c r="BL66" i="7" s="1"/>
  <c r="BM66" i="7" a="1"/>
  <c r="BM66" i="7" s="1"/>
  <c r="BJ66" i="7" a="1"/>
  <c r="BJ66" i="7" s="1"/>
  <c r="BE66" i="7" a="1"/>
  <c r="BE66" i="7" s="1"/>
  <c r="BG66" i="7" a="1"/>
  <c r="BG66" i="7" s="1"/>
  <c r="BF66" i="7" a="1"/>
  <c r="BF66" i="7" s="1"/>
  <c r="BK66" i="7" a="1"/>
  <c r="BK66" i="7" s="1"/>
  <c r="BH66" i="7" a="1"/>
  <c r="BH66" i="7" s="1"/>
  <c r="I66" i="7" a="1"/>
  <c r="I66" i="7" s="1"/>
  <c r="AA267" i="7" a="1"/>
  <c r="AA267" i="7" s="1"/>
  <c r="Z163" i="7"/>
  <c r="CO79" i="8"/>
  <c r="CO317" i="8" s="1"/>
  <c r="CO255" i="8"/>
  <c r="F79" i="1"/>
  <c r="G79" i="1" s="1"/>
  <c r="G74" i="1"/>
  <c r="AA293" i="7" a="1"/>
  <c r="AA293" i="7" s="1"/>
  <c r="Z189" i="7"/>
  <c r="AA264" i="7" a="1"/>
  <c r="AA264" i="7" s="1"/>
  <c r="Z160" i="7"/>
  <c r="AA240" i="7" a="1"/>
  <c r="AA240" i="7" s="1"/>
  <c r="Z136" i="7"/>
  <c r="CV79" i="8"/>
  <c r="CV317" i="8" s="1"/>
  <c r="CV255" i="8"/>
  <c r="G50" i="8"/>
  <c r="G64" i="7"/>
  <c r="G63" i="18" s="1"/>
  <c r="G52" i="18"/>
  <c r="G48" i="8"/>
  <c r="G360" i="8" s="1"/>
  <c r="AT32" i="8"/>
  <c r="AA232" i="7" a="1"/>
  <c r="AA232" i="7" s="1"/>
  <c r="Z128" i="7"/>
  <c r="Z261" i="7" a="1"/>
  <c r="Z261" i="7" s="1"/>
  <c r="Y157" i="7"/>
  <c r="CY77" i="8"/>
  <c r="CY74" i="8" s="1"/>
  <c r="CX87" i="7"/>
  <c r="AG48" i="8"/>
  <c r="AA219" i="7" a="1"/>
  <c r="AA219" i="7" s="1"/>
  <c r="Z115" i="7"/>
  <c r="AA271" i="7" a="1"/>
  <c r="AA271" i="7" s="1"/>
  <c r="Z167" i="7"/>
  <c r="F363" i="8" a="1"/>
  <c r="F363" i="8" s="1"/>
  <c r="E22" i="28"/>
  <c r="AA291" i="7" a="1"/>
  <c r="AA291" i="7" s="1"/>
  <c r="Z187" i="7"/>
  <c r="U34" i="8"/>
  <c r="U36" i="8" s="1"/>
  <c r="U290" i="8" s="1"/>
  <c r="AY56" i="8"/>
  <c r="M67" i="8"/>
  <c r="M367" i="8" s="1"/>
  <c r="M26" i="28" s="1"/>
  <c r="N78" i="7" a="1"/>
  <c r="N78" i="7" s="1"/>
  <c r="DL78" i="7" a="1"/>
  <c r="DL78" i="7" s="1"/>
  <c r="DM67" i="8" s="1"/>
  <c r="M77" i="18"/>
  <c r="DM78" i="7" a="1"/>
  <c r="DM78" i="7" s="1"/>
  <c r="DN67" i="8" s="1"/>
  <c r="DT78" i="7" a="1"/>
  <c r="DT78" i="7" s="1"/>
  <c r="DU67" i="8" s="1"/>
  <c r="DS78" i="7" a="1"/>
  <c r="DS78" i="7" s="1"/>
  <c r="DT67" i="8" s="1"/>
  <c r="DN78" i="7" a="1"/>
  <c r="DN78" i="7" s="1"/>
  <c r="DO67" i="8" s="1"/>
  <c r="DO78" i="7" a="1"/>
  <c r="DO78" i="7" s="1"/>
  <c r="DP67" i="8" s="1"/>
  <c r="DJ78" i="7" a="1"/>
  <c r="DJ78" i="7" s="1"/>
  <c r="DK67" i="8" s="1"/>
  <c r="DQ78" i="7" a="1"/>
  <c r="DQ78" i="7" s="1"/>
  <c r="DR67" i="8" s="1"/>
  <c r="DK78" i="7" a="1"/>
  <c r="DK78" i="7" s="1"/>
  <c r="DL67" i="8" s="1"/>
  <c r="DP78" i="7" a="1"/>
  <c r="DP78" i="7" s="1"/>
  <c r="DQ67" i="8" s="1"/>
  <c r="DU78" i="7" a="1"/>
  <c r="DU78" i="7" s="1"/>
  <c r="DV67" i="8" s="1"/>
  <c r="DR78" i="7" a="1"/>
  <c r="DR78" i="7" s="1"/>
  <c r="DS67" i="8" s="1"/>
  <c r="AM31" i="8"/>
  <c r="AM34" i="8" s="1"/>
  <c r="AL37" i="7"/>
  <c r="E355" i="8"/>
  <c r="T215" i="8"/>
  <c r="I70" i="1"/>
  <c r="H74" i="1"/>
  <c r="AA259" i="7" a="1"/>
  <c r="AA259" i="7" s="1"/>
  <c r="Z155" i="7"/>
  <c r="CZ77" i="8"/>
  <c r="CZ74" i="8" s="1"/>
  <c r="CY87" i="7"/>
  <c r="H53" i="8"/>
  <c r="I61" i="7" a="1"/>
  <c r="I61" i="7" s="1"/>
  <c r="BC61" i="7" a="1"/>
  <c r="BC61" i="7" s="1"/>
  <c r="BD53" i="8" s="1"/>
  <c r="BI61" i="7" a="1"/>
  <c r="BI61" i="7" s="1"/>
  <c r="BJ53" i="8" s="1"/>
  <c r="BH61" i="7" a="1"/>
  <c r="BH61" i="7" s="1"/>
  <c r="BI53" i="8" s="1"/>
  <c r="H60" i="18"/>
  <c r="BJ61" i="7" a="1"/>
  <c r="BJ61" i="7" s="1"/>
  <c r="BK53" i="8" s="1"/>
  <c r="BB61" i="7" a="1"/>
  <c r="BB61" i="7" s="1"/>
  <c r="BC53" i="8" s="1"/>
  <c r="BK61" i="7" a="1"/>
  <c r="BK61" i="7" s="1"/>
  <c r="BL53" i="8" s="1"/>
  <c r="BD61" i="7" a="1"/>
  <c r="BD61" i="7" s="1"/>
  <c r="BE53" i="8" s="1"/>
  <c r="BF61" i="7" a="1"/>
  <c r="BF61" i="7" s="1"/>
  <c r="BG53" i="8" s="1"/>
  <c r="BE61" i="7" a="1"/>
  <c r="BE61" i="7" s="1"/>
  <c r="BF53" i="8" s="1"/>
  <c r="BL61" i="7" a="1"/>
  <c r="BL61" i="7" s="1"/>
  <c r="BM53" i="8" s="1"/>
  <c r="BM61" i="7" a="1"/>
  <c r="BM61" i="7" s="1"/>
  <c r="BN53" i="8" s="1"/>
  <c r="BG61" i="7" a="1"/>
  <c r="BG61" i="7" s="1"/>
  <c r="BH53" i="8" s="1"/>
  <c r="AL31" i="8"/>
  <c r="AL34" i="8" s="1"/>
  <c r="AK37" i="7"/>
  <c r="E361" i="8"/>
  <c r="E21" i="28"/>
  <c r="CS79" i="8"/>
  <c r="CS317" i="8" s="1"/>
  <c r="CS255" i="8"/>
  <c r="Z220" i="7" a="1"/>
  <c r="Z220" i="7" s="1"/>
  <c r="Y116" i="7"/>
  <c r="M77" i="8"/>
  <c r="N84" i="7" a="1"/>
  <c r="N84" i="7" s="1"/>
  <c r="M83" i="18"/>
  <c r="DO84" i="7" a="1"/>
  <c r="DO84" i="7" s="1"/>
  <c r="DM84" i="7" a="1"/>
  <c r="DM84" i="7" s="1"/>
  <c r="DN84" i="7" a="1"/>
  <c r="DN84" i="7" s="1"/>
  <c r="DJ84" i="7" a="1"/>
  <c r="DJ84" i="7" s="1"/>
  <c r="DR84" i="7" a="1"/>
  <c r="DR84" i="7" s="1"/>
  <c r="DL84" i="7" a="1"/>
  <c r="DL84" i="7" s="1"/>
  <c r="DP84" i="7" a="1"/>
  <c r="DP84" i="7" s="1"/>
  <c r="DK84" i="7" a="1"/>
  <c r="DK84" i="7" s="1"/>
  <c r="DT84" i="7" a="1"/>
  <c r="DT84" i="7" s="1"/>
  <c r="DU84" i="7" a="1"/>
  <c r="DU84" i="7" s="1"/>
  <c r="DQ84" i="7" a="1"/>
  <c r="DQ84" i="7" s="1"/>
  <c r="DS84" i="7" a="1"/>
  <c r="DS84" i="7" s="1"/>
  <c r="M87" i="7"/>
  <c r="M86" i="18" s="1"/>
  <c r="AE50" i="8"/>
  <c r="AE54" i="8" s="1"/>
  <c r="AD64" i="7"/>
  <c r="U204" i="8"/>
  <c r="U206" i="8"/>
  <c r="U193" i="8" s="1"/>
  <c r="AA234" i="7" a="1"/>
  <c r="AA234" i="7" s="1"/>
  <c r="Z130" i="7"/>
  <c r="Z230" i="7" a="1"/>
  <c r="Z230" i="7" s="1"/>
  <c r="Y126" i="7"/>
  <c r="AH48" i="8"/>
  <c r="AA288" i="7" a="1"/>
  <c r="AA288" i="7" s="1"/>
  <c r="Z184" i="7"/>
  <c r="AA242" i="7" a="1"/>
  <c r="AA242" i="7" s="1"/>
  <c r="Z138" i="7"/>
  <c r="AA211" i="7" a="1"/>
  <c r="AA211" i="7" s="1"/>
  <c r="Z107" i="7"/>
  <c r="AU50" i="8"/>
  <c r="AA273" i="7" a="1"/>
  <c r="AA273" i="7" s="1"/>
  <c r="Z169" i="7"/>
  <c r="AA276" i="7" a="1"/>
  <c r="AA276" i="7" s="1"/>
  <c r="Z172" i="7"/>
  <c r="AA274" i="7" a="1"/>
  <c r="AA274" i="7" s="1"/>
  <c r="Z170" i="7"/>
  <c r="AA202" i="7" a="1"/>
  <c r="AA202" i="7" s="1"/>
  <c r="Z98" i="7"/>
  <c r="AA275" i="7" a="1"/>
  <c r="AA275" i="7" s="1"/>
  <c r="Z171" i="7"/>
  <c r="Z270" i="7" a="1"/>
  <c r="Z270" i="7" s="1"/>
  <c r="Y166" i="7"/>
  <c r="AU39" i="8"/>
  <c r="AT51" i="7"/>
  <c r="H44" i="8"/>
  <c r="I47" i="7" a="1"/>
  <c r="I47" i="7" s="1"/>
  <c r="BE47" i="7" a="1"/>
  <c r="BE47" i="7" s="1"/>
  <c r="BF44" i="8" s="1"/>
  <c r="H46" i="18"/>
  <c r="BD47" i="7" a="1"/>
  <c r="BD47" i="7" s="1"/>
  <c r="BE44" i="8" s="1"/>
  <c r="BC47" i="7" a="1"/>
  <c r="BC47" i="7" s="1"/>
  <c r="BD44" i="8" s="1"/>
  <c r="BB47" i="7" a="1"/>
  <c r="BB47" i="7" s="1"/>
  <c r="BC44" i="8" s="1"/>
  <c r="BM47" i="7" a="1"/>
  <c r="BM47" i="7" s="1"/>
  <c r="BN44" i="8" s="1"/>
  <c r="BH47" i="7" a="1"/>
  <c r="BH47" i="7" s="1"/>
  <c r="BI44" i="8" s="1"/>
  <c r="BJ47" i="7" a="1"/>
  <c r="BJ47" i="7" s="1"/>
  <c r="BK44" i="8" s="1"/>
  <c r="BL47" i="7" a="1"/>
  <c r="BL47" i="7" s="1"/>
  <c r="BM44" i="8" s="1"/>
  <c r="BG47" i="7" a="1"/>
  <c r="BG47" i="7" s="1"/>
  <c r="BH44" i="8" s="1"/>
  <c r="BI47" i="7" a="1"/>
  <c r="BI47" i="7" s="1"/>
  <c r="BJ44" i="8" s="1"/>
  <c r="BK47" i="7" a="1"/>
  <c r="BK47" i="7" s="1"/>
  <c r="BL44" i="8" s="1"/>
  <c r="BF47" i="7" a="1"/>
  <c r="BF47" i="7" s="1"/>
  <c r="BG44" i="8" s="1"/>
  <c r="AU32" i="8"/>
  <c r="Z299" i="7" a="1"/>
  <c r="Z299" i="7" s="1"/>
  <c r="Y195" i="7"/>
  <c r="K79" i="8"/>
  <c r="K255" i="8"/>
  <c r="L7" i="28"/>
  <c r="M18" i="32"/>
  <c r="AA201" i="7" a="1"/>
  <c r="AA201" i="7" s="1"/>
  <c r="Z97" i="7"/>
  <c r="L74" i="1"/>
  <c r="M70" i="1"/>
  <c r="AA287" i="7" a="1"/>
  <c r="AA287" i="7" s="1"/>
  <c r="Z183" i="7"/>
  <c r="DC77" i="8"/>
  <c r="DC74" i="8" s="1"/>
  <c r="DB87" i="7"/>
  <c r="AA203" i="7" a="1"/>
  <c r="AA203" i="7" s="1"/>
  <c r="Z99" i="7"/>
  <c r="AA286" i="7" a="1"/>
  <c r="AA286" i="7" s="1"/>
  <c r="Z182" i="7"/>
  <c r="AH50" i="8"/>
  <c r="AH54" i="8" s="1"/>
  <c r="AG64" i="7"/>
  <c r="BA56" i="8"/>
  <c r="L26" i="28"/>
  <c r="AJ31" i="8"/>
  <c r="AJ34" i="8" s="1"/>
  <c r="AI37" i="7"/>
  <c r="CP79" i="8"/>
  <c r="CP317" i="8" s="1"/>
  <c r="CP255" i="8"/>
  <c r="AA283" i="7" a="1"/>
  <c r="AA283" i="7" s="1"/>
  <c r="Z179" i="7"/>
  <c r="CT79" i="8"/>
  <c r="CT317" i="8" s="1"/>
  <c r="CT255" i="8"/>
  <c r="S39" i="7"/>
  <c r="AA297" i="7" a="1"/>
  <c r="AA297" i="7" s="1"/>
  <c r="Z193" i="7"/>
  <c r="AF48" i="8"/>
  <c r="AV39" i="8"/>
  <c r="AU51" i="7"/>
  <c r="Z300" i="7" a="1"/>
  <c r="Z300" i="7" s="1"/>
  <c r="Y196" i="7"/>
  <c r="AE48" i="8"/>
  <c r="T304" i="8"/>
  <c r="T270" i="8"/>
  <c r="Z258" i="7" a="1"/>
  <c r="Z258" i="7" s="1"/>
  <c r="Y154" i="7"/>
  <c r="AA285" i="7" a="1"/>
  <c r="AA285" i="7" s="1"/>
  <c r="Z181" i="7"/>
  <c r="AP50" i="8"/>
  <c r="AP54" i="8" s="1"/>
  <c r="AO64" i="7"/>
  <c r="I55" i="7" a="1"/>
  <c r="I55" i="7" s="1"/>
  <c r="BG55" i="7" a="1"/>
  <c r="BG55" i="7" s="1"/>
  <c r="H54" i="18"/>
  <c r="BF55" i="7" a="1"/>
  <c r="BF55" i="7" s="1"/>
  <c r="BE55" i="7" a="1"/>
  <c r="BE55" i="7" s="1"/>
  <c r="BM55" i="7" a="1"/>
  <c r="BM55" i="7" s="1"/>
  <c r="BL55" i="7" a="1"/>
  <c r="BL55" i="7" s="1"/>
  <c r="BJ55" i="7" a="1"/>
  <c r="BJ55" i="7" s="1"/>
  <c r="BB55" i="7" a="1"/>
  <c r="BB55" i="7" s="1"/>
  <c r="BC55" i="7" a="1"/>
  <c r="BC55" i="7" s="1"/>
  <c r="BH55" i="7" a="1"/>
  <c r="BH55" i="7" s="1"/>
  <c r="BD55" i="7" a="1"/>
  <c r="BD55" i="7" s="1"/>
  <c r="BI55" i="7" a="1"/>
  <c r="BI55" i="7" s="1"/>
  <c r="BK55" i="7" a="1"/>
  <c r="BK55" i="7" s="1"/>
  <c r="AA207" i="7" a="1"/>
  <c r="AA207" i="7" s="1"/>
  <c r="Z103" i="7"/>
  <c r="DE77" i="8"/>
  <c r="DE74" i="8" s="1"/>
  <c r="DD87" i="7"/>
  <c r="Z281" i="7" a="1"/>
  <c r="Z281" i="7" s="1"/>
  <c r="Y177" i="7"/>
  <c r="AA260" i="7" a="1"/>
  <c r="AA260" i="7" s="1"/>
  <c r="Z156" i="7"/>
  <c r="AA253" i="7" a="1"/>
  <c r="AA253" i="7" s="1"/>
  <c r="Z149" i="7"/>
  <c r="BA39" i="8"/>
  <c r="AZ51" i="7"/>
  <c r="Z278" i="7" a="1"/>
  <c r="Z278" i="7" s="1"/>
  <c r="Y174" i="7"/>
  <c r="AU53" i="7"/>
  <c r="AA292" i="7" a="1"/>
  <c r="AA292" i="7" s="1"/>
  <c r="Z188" i="7"/>
  <c r="AT39" i="8"/>
  <c r="AS51" i="7"/>
  <c r="AJ50" i="8"/>
  <c r="AJ54" i="8" s="1"/>
  <c r="AI64" i="7"/>
  <c r="H30" i="18"/>
  <c r="BF31" i="7" a="1"/>
  <c r="BF31" i="7" s="1"/>
  <c r="BE31" i="7" a="1"/>
  <c r="BE31" i="7" s="1"/>
  <c r="BC31" i="7" a="1"/>
  <c r="BC31" i="7" s="1"/>
  <c r="BB31" i="7" a="1"/>
  <c r="BB31" i="7" s="1"/>
  <c r="I31" i="7" a="1"/>
  <c r="I31" i="7" s="1"/>
  <c r="BL31" i="7" a="1"/>
  <c r="BL31" i="7" s="1"/>
  <c r="BM31" i="7" a="1"/>
  <c r="BM31" i="7" s="1"/>
  <c r="BG31" i="7" a="1"/>
  <c r="BG31" i="7" s="1"/>
  <c r="BJ31" i="7" a="1"/>
  <c r="BJ31" i="7" s="1"/>
  <c r="BH31" i="7" a="1"/>
  <c r="BH31" i="7" s="1"/>
  <c r="BD31" i="7" a="1"/>
  <c r="BD31" i="7" s="1"/>
  <c r="BI31" i="7" a="1"/>
  <c r="BI31" i="7" s="1"/>
  <c r="BK31" i="7" a="1"/>
  <c r="BK31" i="7" s="1"/>
  <c r="AI50" i="8"/>
  <c r="AI54" i="8" s="1"/>
  <c r="AH64" i="7"/>
  <c r="AV32" i="8"/>
  <c r="AA215" i="7" a="1"/>
  <c r="AA215" i="7" s="1"/>
  <c r="Z111" i="7"/>
  <c r="N63" i="7" a="1"/>
  <c r="N63" i="7" s="1"/>
  <c r="M62" i="18"/>
  <c r="DM63" i="7" a="1"/>
  <c r="DM63" i="7" s="1"/>
  <c r="DN63" i="7" a="1"/>
  <c r="DN63" i="7" s="1"/>
  <c r="DT63" i="7" a="1"/>
  <c r="DT63" i="7" s="1"/>
  <c r="DK63" i="7" a="1"/>
  <c r="DK63" i="7" s="1"/>
  <c r="DS63" i="7" a="1"/>
  <c r="DS63" i="7" s="1"/>
  <c r="DQ63" i="7" a="1"/>
  <c r="DQ63" i="7" s="1"/>
  <c r="DO63" i="7" a="1"/>
  <c r="DO63" i="7" s="1"/>
  <c r="DL63" i="7" a="1"/>
  <c r="DL63" i="7" s="1"/>
  <c r="DR63" i="7" a="1"/>
  <c r="DR63" i="7" s="1"/>
  <c r="DP63" i="7" a="1"/>
  <c r="DP63" i="7" s="1"/>
  <c r="DJ63" i="7" a="1"/>
  <c r="DJ63" i="7" s="1"/>
  <c r="DU63" i="7" a="1"/>
  <c r="DU63" i="7" s="1"/>
  <c r="DI77" i="8"/>
  <c r="DI74" i="8" s="1"/>
  <c r="DH87" i="7"/>
  <c r="AA252" i="7" a="1"/>
  <c r="AA252" i="7" s="1"/>
  <c r="Z148" i="7"/>
  <c r="AL50" i="8"/>
  <c r="AL54" i="8" s="1"/>
  <c r="AK64" i="7"/>
  <c r="AX56" i="8"/>
  <c r="F15" i="28"/>
  <c r="AK31" i="8"/>
  <c r="AK34" i="8" s="1"/>
  <c r="AJ37" i="7"/>
  <c r="BH58" i="7" a="1"/>
  <c r="BH58" i="7" s="1"/>
  <c r="BG58" i="7" a="1"/>
  <c r="BG58" i="7" s="1"/>
  <c r="H57" i="18"/>
  <c r="BF58" i="7" a="1"/>
  <c r="BF58" i="7" s="1"/>
  <c r="I58" i="7" a="1"/>
  <c r="I58" i="7" s="1"/>
  <c r="BD58" i="7" a="1"/>
  <c r="BD58" i="7" s="1"/>
  <c r="BK58" i="7" a="1"/>
  <c r="BK58" i="7" s="1"/>
  <c r="BC58" i="7" a="1"/>
  <c r="BC58" i="7" s="1"/>
  <c r="BM58" i="7" a="1"/>
  <c r="BM58" i="7" s="1"/>
  <c r="BB58" i="7" a="1"/>
  <c r="BB58" i="7" s="1"/>
  <c r="BE58" i="7" a="1"/>
  <c r="BE58" i="7" s="1"/>
  <c r="BI58" i="7" a="1"/>
  <c r="BI58" i="7" s="1"/>
  <c r="BL58" i="7" a="1"/>
  <c r="BL58" i="7" s="1"/>
  <c r="BJ58" i="7" a="1"/>
  <c r="BJ58" i="7" s="1"/>
  <c r="Y23" i="8"/>
  <c r="W29" i="8" l="1"/>
  <c r="BA54" i="8"/>
  <c r="W22" i="7"/>
  <c r="X28" i="8" s="1"/>
  <c r="Y14" i="7"/>
  <c r="Z22" i="8" s="1"/>
  <c r="Z23" i="8" s="1"/>
  <c r="Y18" i="7"/>
  <c r="W21" i="7"/>
  <c r="X27" i="8" s="1"/>
  <c r="BD53" i="7"/>
  <c r="BE50" i="8" s="1"/>
  <c r="Y19" i="7"/>
  <c r="AU54" i="8"/>
  <c r="AW54" i="8"/>
  <c r="AT64" i="7"/>
  <c r="AZ64" i="7"/>
  <c r="V23" i="7"/>
  <c r="V39" i="7" s="1"/>
  <c r="BC32" i="8"/>
  <c r="U194" i="8"/>
  <c r="AA214" i="7" a="1"/>
  <c r="AA214" i="7" s="1"/>
  <c r="Z110" i="7"/>
  <c r="N78" i="8"/>
  <c r="P78" i="8" s="1"/>
  <c r="O85" i="7" a="1"/>
  <c r="O85" i="7" s="1"/>
  <c r="N84" i="18"/>
  <c r="EG85" i="7" a="1"/>
  <c r="EG85" i="7" s="1"/>
  <c r="EH78" i="8" s="1"/>
  <c r="DW85" i="7" a="1"/>
  <c r="DW85" i="7" s="1"/>
  <c r="DX78" i="8" s="1"/>
  <c r="ED85" i="7" a="1"/>
  <c r="ED85" i="7" s="1"/>
  <c r="EE78" i="8" s="1"/>
  <c r="EE85" i="7" a="1"/>
  <c r="EE85" i="7" s="1"/>
  <c r="EF78" i="8" s="1"/>
  <c r="DY85" i="7" a="1"/>
  <c r="DY85" i="7" s="1"/>
  <c r="DZ78" i="8" s="1"/>
  <c r="DX85" i="7" a="1"/>
  <c r="DX85" i="7" s="1"/>
  <c r="DY78" i="8" s="1"/>
  <c r="EC85" i="7" a="1"/>
  <c r="EC85" i="7" s="1"/>
  <c r="ED78" i="8" s="1"/>
  <c r="EF85" i="7" a="1"/>
  <c r="EF85" i="7" s="1"/>
  <c r="EG78" i="8" s="1"/>
  <c r="DV85" i="7" a="1"/>
  <c r="DV85" i="7" s="1"/>
  <c r="DW78" i="8" s="1"/>
  <c r="EA85" i="7" a="1"/>
  <c r="EA85" i="7" s="1"/>
  <c r="EB78" i="8" s="1"/>
  <c r="EB85" i="7" a="1"/>
  <c r="EB85" i="7" s="1"/>
  <c r="EC78" i="8" s="1"/>
  <c r="DZ85" i="7" a="1"/>
  <c r="DZ85" i="7" s="1"/>
  <c r="EA78" i="8" s="1"/>
  <c r="AB234" i="7" a="1"/>
  <c r="AB234" i="7" s="1"/>
  <c r="AA130" i="7"/>
  <c r="AB264" i="7" a="1"/>
  <c r="AB264" i="7" s="1"/>
  <c r="AA160" i="7"/>
  <c r="I40" i="8"/>
  <c r="J43" i="7" a="1"/>
  <c r="J43" i="7" s="1"/>
  <c r="BQ43" i="7" a="1"/>
  <c r="BQ43" i="7" s="1"/>
  <c r="BR40" i="8" s="1"/>
  <c r="I42" i="18"/>
  <c r="BP43" i="7" a="1"/>
  <c r="BP43" i="7" s="1"/>
  <c r="BQ40" i="8" s="1"/>
  <c r="BN43" i="7" a="1"/>
  <c r="BN43" i="7" s="1"/>
  <c r="BO40" i="8" s="1"/>
  <c r="BR43" i="7" a="1"/>
  <c r="BR43" i="7" s="1"/>
  <c r="BS40" i="8" s="1"/>
  <c r="BT43" i="7" a="1"/>
  <c r="BT43" i="7" s="1"/>
  <c r="BU40" i="8" s="1"/>
  <c r="BW43" i="7" a="1"/>
  <c r="BW43" i="7" s="1"/>
  <c r="BX40" i="8" s="1"/>
  <c r="BY43" i="7" a="1"/>
  <c r="BY43" i="7" s="1"/>
  <c r="BZ40" i="8" s="1"/>
  <c r="BU43" i="7" a="1"/>
  <c r="BU43" i="7" s="1"/>
  <c r="BV40" i="8" s="1"/>
  <c r="BO43" i="7" a="1"/>
  <c r="BO43" i="7" s="1"/>
  <c r="BP40" i="8" s="1"/>
  <c r="BX43" i="7" a="1"/>
  <c r="BX43" i="7" s="1"/>
  <c r="BY40" i="8" s="1"/>
  <c r="BS43" i="7" a="1"/>
  <c r="BS43" i="7" s="1"/>
  <c r="BT40" i="8" s="1"/>
  <c r="BV43" i="7" a="1"/>
  <c r="BV43" i="7" s="1"/>
  <c r="BW40" i="8" s="1"/>
  <c r="AB271" i="7" a="1"/>
  <c r="AB271" i="7" s="1"/>
  <c r="AA167" i="7"/>
  <c r="AB295" i="7" a="1"/>
  <c r="AB295" i="7" s="1"/>
  <c r="AA191" i="7"/>
  <c r="AB277" i="7" a="1"/>
  <c r="AB277" i="7" s="1"/>
  <c r="AA173" i="7"/>
  <c r="AA300" i="7" a="1"/>
  <c r="AA300" i="7" s="1"/>
  <c r="Z196" i="7"/>
  <c r="U199" i="8"/>
  <c r="BF53" i="7"/>
  <c r="M7" i="28"/>
  <c r="N18" i="32"/>
  <c r="P12" i="26"/>
  <c r="Q13" i="26"/>
  <c r="AB201" i="7" a="1"/>
  <c r="AB201" i="7" s="1"/>
  <c r="AA97" i="7"/>
  <c r="AC9" i="8"/>
  <c r="AC7" i="7"/>
  <c r="AV48" i="8"/>
  <c r="AQ48" i="8"/>
  <c r="BN39" i="8"/>
  <c r="BM51" i="7"/>
  <c r="BN32" i="8"/>
  <c r="AB272" i="7" a="1"/>
  <c r="AB272" i="7" s="1"/>
  <c r="AA168" i="7"/>
  <c r="I42" i="8"/>
  <c r="J45" i="7" a="1"/>
  <c r="J45" i="7" s="1"/>
  <c r="I44" i="18"/>
  <c r="BV45" i="7" a="1"/>
  <c r="BV45" i="7" s="1"/>
  <c r="BW42" i="8" s="1"/>
  <c r="BU45" i="7" a="1"/>
  <c r="BU45" i="7" s="1"/>
  <c r="BV42" i="8" s="1"/>
  <c r="BT45" i="7" a="1"/>
  <c r="BT45" i="7" s="1"/>
  <c r="BU42" i="8" s="1"/>
  <c r="BS45" i="7" a="1"/>
  <c r="BS45" i="7" s="1"/>
  <c r="BT42" i="8" s="1"/>
  <c r="BO45" i="7" a="1"/>
  <c r="BO45" i="7" s="1"/>
  <c r="BP42" i="8" s="1"/>
  <c r="BX45" i="7" a="1"/>
  <c r="BX45" i="7" s="1"/>
  <c r="BY42" i="8" s="1"/>
  <c r="BN45" i="7" a="1"/>
  <c r="BN45" i="7" s="1"/>
  <c r="BO42" i="8" s="1"/>
  <c r="BY45" i="7" a="1"/>
  <c r="BY45" i="7" s="1"/>
  <c r="BZ42" i="8" s="1"/>
  <c r="BP45" i="7" a="1"/>
  <c r="BP45" i="7" s="1"/>
  <c r="BQ42" i="8" s="1"/>
  <c r="BW45" i="7" a="1"/>
  <c r="BW45" i="7" s="1"/>
  <c r="BX42" i="8" s="1"/>
  <c r="BR45" i="7" a="1"/>
  <c r="BR45" i="7" s="1"/>
  <c r="BS42" i="8" s="1"/>
  <c r="BQ45" i="7" a="1"/>
  <c r="BQ45" i="7" s="1"/>
  <c r="BR42" i="8" s="1"/>
  <c r="H52" i="8"/>
  <c r="BH60" i="7" a="1"/>
  <c r="BH60" i="7" s="1"/>
  <c r="BI52" i="8" s="1"/>
  <c r="BG60" i="7" a="1"/>
  <c r="BG60" i="7" s="1"/>
  <c r="BH52" i="8" s="1"/>
  <c r="H59" i="18"/>
  <c r="I60" i="7" a="1"/>
  <c r="I60" i="7" s="1"/>
  <c r="BJ60" i="7" a="1"/>
  <c r="BJ60" i="7" s="1"/>
  <c r="BK52" i="8" s="1"/>
  <c r="BD60" i="7" a="1"/>
  <c r="BD60" i="7" s="1"/>
  <c r="BE52" i="8" s="1"/>
  <c r="BF60" i="7" a="1"/>
  <c r="BF60" i="7" s="1"/>
  <c r="BG52" i="8" s="1"/>
  <c r="BK60" i="7" a="1"/>
  <c r="BK60" i="7" s="1"/>
  <c r="BL52" i="8" s="1"/>
  <c r="BC60" i="7" a="1"/>
  <c r="BC60" i="7" s="1"/>
  <c r="BD52" i="8" s="1"/>
  <c r="BI60" i="7" a="1"/>
  <c r="BI60" i="7" s="1"/>
  <c r="BJ52" i="8" s="1"/>
  <c r="BL60" i="7" a="1"/>
  <c r="BL60" i="7" s="1"/>
  <c r="BM52" i="8" s="1"/>
  <c r="BB60" i="7" a="1"/>
  <c r="BB60" i="7" s="1"/>
  <c r="BC52" i="8" s="1"/>
  <c r="BM60" i="7" a="1"/>
  <c r="BM60" i="7" s="1"/>
  <c r="BN52" i="8" s="1"/>
  <c r="BE60" i="7" a="1"/>
  <c r="BE60" i="7" s="1"/>
  <c r="BF52" i="8" s="1"/>
  <c r="T274" i="8"/>
  <c r="T308" i="8"/>
  <c r="N77" i="8"/>
  <c r="O84" i="7" a="1"/>
  <c r="O84" i="7" s="1"/>
  <c r="N83" i="18"/>
  <c r="DV84" i="7" a="1"/>
  <c r="DV84" i="7" s="1"/>
  <c r="EC84" i="7" a="1"/>
  <c r="EC84" i="7" s="1"/>
  <c r="EG84" i="7" a="1"/>
  <c r="EG84" i="7" s="1"/>
  <c r="DZ84" i="7" a="1"/>
  <c r="DZ84" i="7" s="1"/>
  <c r="EF84" i="7" a="1"/>
  <c r="EF84" i="7" s="1"/>
  <c r="ED84" i="7" a="1"/>
  <c r="ED84" i="7" s="1"/>
  <c r="EE84" i="7" a="1"/>
  <c r="EE84" i="7" s="1"/>
  <c r="DX84" i="7" a="1"/>
  <c r="DX84" i="7" s="1"/>
  <c r="DW84" i="7" a="1"/>
  <c r="DW84" i="7" s="1"/>
  <c r="EA84" i="7" a="1"/>
  <c r="EA84" i="7" s="1"/>
  <c r="DY84" i="7" a="1"/>
  <c r="DY84" i="7" s="1"/>
  <c r="EB84" i="7" a="1"/>
  <c r="EB84" i="7" s="1"/>
  <c r="N87" i="7"/>
  <c r="N86" i="18" s="1"/>
  <c r="BE56" i="8"/>
  <c r="BG39" i="8"/>
  <c r="BF51" i="7"/>
  <c r="BC53" i="7"/>
  <c r="X22" i="7"/>
  <c r="Y28" i="8" s="1"/>
  <c r="X21" i="7"/>
  <c r="BD32" i="8"/>
  <c r="AA221" i="7" a="1"/>
  <c r="AA221" i="7" s="1"/>
  <c r="Z117" i="7"/>
  <c r="V36" i="8"/>
  <c r="I59" i="8"/>
  <c r="J69" i="7" a="1"/>
  <c r="J69" i="7" s="1"/>
  <c r="I68" i="18"/>
  <c r="BS69" i="7" a="1"/>
  <c r="BS69" i="7" s="1"/>
  <c r="BT59" i="8" s="1"/>
  <c r="BN69" i="7" a="1"/>
  <c r="BN69" i="7" s="1"/>
  <c r="BO59" i="8" s="1"/>
  <c r="BW69" i="7" a="1"/>
  <c r="BW69" i="7" s="1"/>
  <c r="BX59" i="8" s="1"/>
  <c r="BQ69" i="7" a="1"/>
  <c r="BQ69" i="7" s="1"/>
  <c r="BR59" i="8" s="1"/>
  <c r="BR69" i="7" a="1"/>
  <c r="BR69" i="7" s="1"/>
  <c r="BS59" i="8" s="1"/>
  <c r="BO69" i="7" a="1"/>
  <c r="BO69" i="7" s="1"/>
  <c r="BP59" i="8" s="1"/>
  <c r="BX69" i="7" a="1"/>
  <c r="BX69" i="7" s="1"/>
  <c r="BY59" i="8" s="1"/>
  <c r="BU69" i="7" a="1"/>
  <c r="BU69" i="7" s="1"/>
  <c r="BV59" i="8" s="1"/>
  <c r="BY69" i="7" a="1"/>
  <c r="BY69" i="7" s="1"/>
  <c r="BZ59" i="8" s="1"/>
  <c r="BP69" i="7" a="1"/>
  <c r="BP69" i="7" s="1"/>
  <c r="BQ59" i="8" s="1"/>
  <c r="BT69" i="7" a="1"/>
  <c r="BT69" i="7" s="1"/>
  <c r="BU59" i="8" s="1"/>
  <c r="BV69" i="7" a="1"/>
  <c r="BV69" i="7" s="1"/>
  <c r="BW59" i="8" s="1"/>
  <c r="I33" i="8"/>
  <c r="I35" i="18"/>
  <c r="BX36" i="7" a="1"/>
  <c r="BX36" i="7" s="1"/>
  <c r="BY33" i="8" s="1"/>
  <c r="BW36" i="7" a="1"/>
  <c r="BW36" i="7" s="1"/>
  <c r="BX33" i="8" s="1"/>
  <c r="BT36" i="7" a="1"/>
  <c r="BT36" i="7" s="1"/>
  <c r="BU33" i="8" s="1"/>
  <c r="BS36" i="7" a="1"/>
  <c r="BS36" i="7" s="1"/>
  <c r="BT33" i="8" s="1"/>
  <c r="J36" i="7" a="1"/>
  <c r="J36" i="7" s="1"/>
  <c r="BU36" i="7" a="1"/>
  <c r="BU36" i="7" s="1"/>
  <c r="BV33" i="8" s="1"/>
  <c r="BR36" i="7" a="1"/>
  <c r="BR36" i="7" s="1"/>
  <c r="BS33" i="8" s="1"/>
  <c r="BO36" i="7" a="1"/>
  <c r="BO36" i="7" s="1"/>
  <c r="BP33" i="8" s="1"/>
  <c r="BP36" i="7" a="1"/>
  <c r="BP36" i="7" s="1"/>
  <c r="BQ33" i="8" s="1"/>
  <c r="BY36" i="7" a="1"/>
  <c r="BY36" i="7" s="1"/>
  <c r="BZ33" i="8" s="1"/>
  <c r="BN36" i="7" a="1"/>
  <c r="BN36" i="7" s="1"/>
  <c r="BO33" i="8" s="1"/>
  <c r="BQ36" i="7" a="1"/>
  <c r="BQ36" i="7" s="1"/>
  <c r="BR33" i="8" s="1"/>
  <c r="BV36" i="7" a="1"/>
  <c r="BV36" i="7" s="1"/>
  <c r="BW33" i="8" s="1"/>
  <c r="AV31" i="8"/>
  <c r="AV34" i="8" s="1"/>
  <c r="AU37" i="7"/>
  <c r="T222" i="8"/>
  <c r="U218" i="8" s="1"/>
  <c r="U225" i="8" s="1" a="1"/>
  <c r="AB294" i="7" a="1"/>
  <c r="AB294" i="7" s="1"/>
  <c r="AA190" i="7"/>
  <c r="DJ79" i="8"/>
  <c r="DJ317" i="8" s="1"/>
  <c r="DJ255" i="8"/>
  <c r="DS77" i="8"/>
  <c r="DS74" i="8" s="1"/>
  <c r="DR87" i="7"/>
  <c r="G19" i="28"/>
  <c r="AB256" i="7" a="1"/>
  <c r="AB256" i="7" s="1"/>
  <c r="AA152" i="7"/>
  <c r="AB296" i="7" a="1"/>
  <c r="AB296" i="7" s="1"/>
  <c r="AA192" i="7"/>
  <c r="AB273" i="7" a="1"/>
  <c r="AB273" i="7" s="1"/>
  <c r="AA169" i="7"/>
  <c r="DA79" i="8"/>
  <c r="DA317" i="8" s="1"/>
  <c r="DA255" i="8"/>
  <c r="BI32" i="8"/>
  <c r="I58" i="8"/>
  <c r="J68" i="7" a="1"/>
  <c r="J68" i="7" s="1"/>
  <c r="I67" i="18"/>
  <c r="BT68" i="7" a="1"/>
  <c r="BT68" i="7" s="1"/>
  <c r="BU58" i="8" s="1"/>
  <c r="BU68" i="7" a="1"/>
  <c r="BU68" i="7" s="1"/>
  <c r="BV58" i="8" s="1"/>
  <c r="BS68" i="7" a="1"/>
  <c r="BS68" i="7" s="1"/>
  <c r="BT58" i="8" s="1"/>
  <c r="BX68" i="7" a="1"/>
  <c r="BX68" i="7" s="1"/>
  <c r="BY58" i="8" s="1"/>
  <c r="BV68" i="7" a="1"/>
  <c r="BV68" i="7" s="1"/>
  <c r="BW58" i="8" s="1"/>
  <c r="BO68" i="7" a="1"/>
  <c r="BO68" i="7" s="1"/>
  <c r="BP58" i="8" s="1"/>
  <c r="BR68" i="7" a="1"/>
  <c r="BR68" i="7" s="1"/>
  <c r="BS58" i="8" s="1"/>
  <c r="BY68" i="7" a="1"/>
  <c r="BY68" i="7" s="1"/>
  <c r="BZ58" i="8" s="1"/>
  <c r="BP68" i="7" a="1"/>
  <c r="BP68" i="7" s="1"/>
  <c r="BQ58" i="8" s="1"/>
  <c r="BQ68" i="7" a="1"/>
  <c r="BQ68" i="7" s="1"/>
  <c r="BR58" i="8" s="1"/>
  <c r="BW68" i="7" a="1"/>
  <c r="BW68" i="7" s="1"/>
  <c r="BX58" i="8" s="1"/>
  <c r="BN68" i="7" a="1"/>
  <c r="BN68" i="7" s="1"/>
  <c r="BO58" i="8" s="1"/>
  <c r="Z329" i="8"/>
  <c r="BI39" i="8"/>
  <c r="BH51" i="7"/>
  <c r="AB245" i="7" a="1"/>
  <c r="AB245" i="7" s="1"/>
  <c r="AA141" i="7"/>
  <c r="G357" i="8" a="1"/>
  <c r="G357" i="8" s="1"/>
  <c r="F16" i="28"/>
  <c r="AV50" i="8"/>
  <c r="AV54" i="8" s="1"/>
  <c r="AU64" i="7"/>
  <c r="BJ56" i="8"/>
  <c r="AA278" i="7" a="1"/>
  <c r="AA278" i="7" s="1"/>
  <c r="Z174" i="7"/>
  <c r="AB274" i="7" a="1"/>
  <c r="AB274" i="7" s="1"/>
  <c r="AA170" i="7"/>
  <c r="AB242" i="7" a="1"/>
  <c r="AB242" i="7" s="1"/>
  <c r="AA138" i="7"/>
  <c r="M74" i="8"/>
  <c r="AB259" i="7" a="1"/>
  <c r="AB259" i="7" s="1"/>
  <c r="AA155" i="7"/>
  <c r="CY79" i="8"/>
  <c r="CY317" i="8" s="1"/>
  <c r="CY255" i="8"/>
  <c r="BC56" i="8"/>
  <c r="AB246" i="7" a="1"/>
  <c r="AB246" i="7" s="1"/>
  <c r="AA142" i="7"/>
  <c r="AB265" i="7" a="1"/>
  <c r="AB265" i="7" s="1"/>
  <c r="AA161" i="7"/>
  <c r="AB204" i="7" a="1"/>
  <c r="AB204" i="7" s="1"/>
  <c r="AA100" i="7"/>
  <c r="AR48" i="8"/>
  <c r="AB289" i="7" a="1"/>
  <c r="AB289" i="7" s="1"/>
  <c r="AA185" i="7"/>
  <c r="AB210" i="7" a="1"/>
  <c r="AB210" i="7" s="1"/>
  <c r="AA106" i="7"/>
  <c r="BM39" i="8"/>
  <c r="BL51" i="7"/>
  <c r="BL53" i="7"/>
  <c r="BG32" i="8"/>
  <c r="AT31" i="8"/>
  <c r="AT34" i="8" s="1"/>
  <c r="AS37" i="7"/>
  <c r="AA237" i="7" a="1"/>
  <c r="AA237" i="7" s="1"/>
  <c r="Z133" i="7"/>
  <c r="AB284" i="7" a="1"/>
  <c r="AB284" i="7" s="1"/>
  <c r="AA180" i="7"/>
  <c r="AB236" i="7" a="1"/>
  <c r="AB236" i="7" s="1"/>
  <c r="AA132" i="7"/>
  <c r="H31" i="8"/>
  <c r="H37" i="7"/>
  <c r="H36" i="18" s="1"/>
  <c r="H25" i="18"/>
  <c r="I26" i="7" a="1"/>
  <c r="I26" i="7" s="1"/>
  <c r="BG26" i="7" a="1"/>
  <c r="BG26" i="7" s="1"/>
  <c r="BF26" i="7" a="1"/>
  <c r="BF26" i="7" s="1"/>
  <c r="BC26" i="7" a="1"/>
  <c r="BC26" i="7" s="1"/>
  <c r="BD26" i="7" a="1"/>
  <c r="BD26" i="7" s="1"/>
  <c r="BI26" i="7" a="1"/>
  <c r="BI26" i="7" s="1"/>
  <c r="BL26" i="7" a="1"/>
  <c r="BL26" i="7" s="1"/>
  <c r="BM26" i="7" a="1"/>
  <c r="BM26" i="7" s="1"/>
  <c r="BB26" i="7" a="1"/>
  <c r="BB26" i="7" s="1"/>
  <c r="BJ26" i="7" a="1"/>
  <c r="BJ26" i="7" s="1"/>
  <c r="BE26" i="7" a="1"/>
  <c r="BE26" i="7" s="1"/>
  <c r="BK26" i="7" a="1"/>
  <c r="BK26" i="7" s="1"/>
  <c r="BH26" i="7" a="1"/>
  <c r="BH26" i="7" s="1"/>
  <c r="BF56" i="8"/>
  <c r="AA281" i="7" a="1"/>
  <c r="AA281" i="7" s="1"/>
  <c r="Z177" i="7"/>
  <c r="BK56" i="8"/>
  <c r="BH32" i="8"/>
  <c r="BE53" i="7"/>
  <c r="AT48" i="8"/>
  <c r="I53" i="8"/>
  <c r="J61" i="7" a="1"/>
  <c r="J61" i="7" s="1"/>
  <c r="BS61" i="7" a="1"/>
  <c r="BS61" i="7" s="1"/>
  <c r="BT53" i="8" s="1"/>
  <c r="I60" i="18"/>
  <c r="BU61" i="7" a="1"/>
  <c r="BU61" i="7" s="1"/>
  <c r="BV53" i="8" s="1"/>
  <c r="BW61" i="7" a="1"/>
  <c r="BW61" i="7" s="1"/>
  <c r="BX53" i="8" s="1"/>
  <c r="BY61" i="7" a="1"/>
  <c r="BY61" i="7" s="1"/>
  <c r="BZ53" i="8" s="1"/>
  <c r="BR61" i="7" a="1"/>
  <c r="BR61" i="7" s="1"/>
  <c r="BS53" i="8" s="1"/>
  <c r="BT61" i="7" a="1"/>
  <c r="BT61" i="7" s="1"/>
  <c r="BU53" i="8" s="1"/>
  <c r="BQ61" i="7" a="1"/>
  <c r="BQ61" i="7" s="1"/>
  <c r="BR53" i="8" s="1"/>
  <c r="BN61" i="7" a="1"/>
  <c r="BN61" i="7" s="1"/>
  <c r="BO53" i="8" s="1"/>
  <c r="BV61" i="7" a="1"/>
  <c r="BV61" i="7" s="1"/>
  <c r="BW53" i="8" s="1"/>
  <c r="BP61" i="7" a="1"/>
  <c r="BP61" i="7" s="1"/>
  <c r="BQ53" i="8" s="1"/>
  <c r="BX61" i="7" a="1"/>
  <c r="BX61" i="7" s="1"/>
  <c r="BY53" i="8" s="1"/>
  <c r="BO61" i="7" a="1"/>
  <c r="BO61" i="7" s="1"/>
  <c r="BP53" i="8" s="1"/>
  <c r="AB233" i="7" a="1"/>
  <c r="AB233" i="7" s="1"/>
  <c r="AA129" i="7"/>
  <c r="AX50" i="8"/>
  <c r="AX54" i="8" s="1"/>
  <c r="AW64" i="7"/>
  <c r="AB283" i="7" a="1"/>
  <c r="AB283" i="7" s="1"/>
  <c r="AA179" i="7"/>
  <c r="DP77" i="8"/>
  <c r="DP74" i="8" s="1"/>
  <c r="DO87" i="7"/>
  <c r="BB50" i="8"/>
  <c r="BB54" i="8" s="1"/>
  <c r="BA64" i="7"/>
  <c r="AB229" i="7" a="1"/>
  <c r="AB229" i="7" s="1"/>
  <c r="AA125" i="7"/>
  <c r="BD56" i="8"/>
  <c r="AA238" i="7" a="1"/>
  <c r="AA238" i="7" s="1"/>
  <c r="Z134" i="7"/>
  <c r="G70" i="22"/>
  <c r="H70" i="22" s="1"/>
  <c r="H67" i="22"/>
  <c r="O35" i="7" a="1"/>
  <c r="O35" i="7" s="1"/>
  <c r="N34" i="18"/>
  <c r="ED35" i="7" a="1"/>
  <c r="ED35" i="7" s="1"/>
  <c r="EB35" i="7" a="1"/>
  <c r="EB35" i="7" s="1"/>
  <c r="EC35" i="7" a="1"/>
  <c r="EC35" i="7" s="1"/>
  <c r="DV35" i="7" a="1"/>
  <c r="DV35" i="7" s="1"/>
  <c r="EA35" i="7" a="1"/>
  <c r="EA35" i="7" s="1"/>
  <c r="DY35" i="7" a="1"/>
  <c r="DY35" i="7" s="1"/>
  <c r="EE35" i="7" a="1"/>
  <c r="EE35" i="7" s="1"/>
  <c r="DX35" i="7" a="1"/>
  <c r="DX35" i="7" s="1"/>
  <c r="EG35" i="7" a="1"/>
  <c r="EG35" i="7" s="1"/>
  <c r="EF35" i="7" a="1"/>
  <c r="EF35" i="7" s="1"/>
  <c r="DZ35" i="7" a="1"/>
  <c r="DZ35" i="7" s="1"/>
  <c r="DW35" i="7" a="1"/>
  <c r="DW35" i="7" s="1"/>
  <c r="AB228" i="7" a="1"/>
  <c r="AB228" i="7" s="1"/>
  <c r="AA124" i="7"/>
  <c r="BL39" i="8"/>
  <c r="BK51" i="7"/>
  <c r="BM53" i="7"/>
  <c r="BJ32" i="8"/>
  <c r="BB48" i="8"/>
  <c r="AU31" i="8"/>
  <c r="AU34" i="8" s="1"/>
  <c r="AT37" i="7"/>
  <c r="I45" i="8"/>
  <c r="J48" i="7" a="1"/>
  <c r="J48" i="7" s="1"/>
  <c r="BT48" i="7" a="1"/>
  <c r="BT48" i="7" s="1"/>
  <c r="BU45" i="8" s="1"/>
  <c r="BV48" i="7" a="1"/>
  <c r="BV48" i="7" s="1"/>
  <c r="BW45" i="8" s="1"/>
  <c r="BU48" i="7" a="1"/>
  <c r="BU48" i="7" s="1"/>
  <c r="BV45" i="8" s="1"/>
  <c r="I47" i="18"/>
  <c r="BN48" i="7" a="1"/>
  <c r="BN48" i="7" s="1"/>
  <c r="BO45" i="8" s="1"/>
  <c r="BQ48" i="7" a="1"/>
  <c r="BQ48" i="7" s="1"/>
  <c r="BR45" i="8" s="1"/>
  <c r="BR48" i="7" a="1"/>
  <c r="BR48" i="7" s="1"/>
  <c r="BS45" i="8" s="1"/>
  <c r="BO48" i="7" a="1"/>
  <c r="BO48" i="7" s="1"/>
  <c r="BP45" i="8" s="1"/>
  <c r="BX48" i="7" a="1"/>
  <c r="BX48" i="7" s="1"/>
  <c r="BY45" i="8" s="1"/>
  <c r="BS48" i="7" a="1"/>
  <c r="BS48" i="7" s="1"/>
  <c r="BT45" i="8" s="1"/>
  <c r="BY48" i="7" a="1"/>
  <c r="BY48" i="7" s="1"/>
  <c r="BZ45" i="8" s="1"/>
  <c r="BW48" i="7" a="1"/>
  <c r="BW48" i="7" s="1"/>
  <c r="BX45" i="8" s="1"/>
  <c r="BP48" i="7" a="1"/>
  <c r="BP48" i="7" s="1"/>
  <c r="BQ45" i="8" s="1"/>
  <c r="I32" i="8"/>
  <c r="BP27" i="7" a="1"/>
  <c r="BP27" i="7" s="1"/>
  <c r="I26" i="18"/>
  <c r="BX27" i="7" a="1"/>
  <c r="BX27" i="7" s="1"/>
  <c r="J27" i="7" a="1"/>
  <c r="J27" i="7" s="1"/>
  <c r="BW27" i="7" a="1"/>
  <c r="BW27" i="7" s="1"/>
  <c r="BQ27" i="7" a="1"/>
  <c r="BQ27" i="7" s="1"/>
  <c r="BR27" i="7" a="1"/>
  <c r="BR27" i="7" s="1"/>
  <c r="BO27" i="7" a="1"/>
  <c r="BO27" i="7" s="1"/>
  <c r="BT27" i="7" a="1"/>
  <c r="BT27" i="7" s="1"/>
  <c r="BN27" i="7" a="1"/>
  <c r="BN27" i="7" s="1"/>
  <c r="BV27" i="7" a="1"/>
  <c r="BV27" i="7" s="1"/>
  <c r="BY27" i="7" a="1"/>
  <c r="BY27" i="7" s="1"/>
  <c r="BS27" i="7" a="1"/>
  <c r="BS27" i="7" s="1"/>
  <c r="BU27" i="7" a="1"/>
  <c r="BU27" i="7" s="1"/>
  <c r="AB282" i="7" a="1"/>
  <c r="AB282" i="7" s="1"/>
  <c r="AA178" i="7"/>
  <c r="AZ50" i="8"/>
  <c r="AZ54" i="8" s="1"/>
  <c r="AY64" i="7"/>
  <c r="AB209" i="7" a="1"/>
  <c r="AB209" i="7" s="1"/>
  <c r="AA105" i="7"/>
  <c r="AB293" i="7" a="1"/>
  <c r="AB293" i="7" s="1"/>
  <c r="AA189" i="7"/>
  <c r="AB235" i="7" a="1"/>
  <c r="AB235" i="7" s="1"/>
  <c r="AA131" i="7"/>
  <c r="AA108" i="7"/>
  <c r="AB212" i="7" a="1"/>
  <c r="AB212" i="7" s="1"/>
  <c r="AB216" i="7" a="1"/>
  <c r="AB216" i="7" s="1"/>
  <c r="AA112" i="7"/>
  <c r="AB262" i="7" a="1"/>
  <c r="AB262" i="7" s="1"/>
  <c r="AA158" i="7"/>
  <c r="Z26" i="8"/>
  <c r="AB252" i="7" a="1"/>
  <c r="AB252" i="7" s="1"/>
  <c r="AA148" i="7"/>
  <c r="AB285" i="7" a="1"/>
  <c r="AB285" i="7" s="1"/>
  <c r="AA181" i="7"/>
  <c r="AB286" i="7" a="1"/>
  <c r="AB286" i="7" s="1"/>
  <c r="AA182" i="7"/>
  <c r="I44" i="8"/>
  <c r="J47" i="7" a="1"/>
  <c r="J47" i="7" s="1"/>
  <c r="BS47" i="7" a="1"/>
  <c r="BS47" i="7" s="1"/>
  <c r="BT44" i="8" s="1"/>
  <c r="BR47" i="7" a="1"/>
  <c r="BR47" i="7" s="1"/>
  <c r="BS44" i="8" s="1"/>
  <c r="BN47" i="7" a="1"/>
  <c r="BN47" i="7" s="1"/>
  <c r="BO44" i="8" s="1"/>
  <c r="I46" i="18"/>
  <c r="BW47" i="7" a="1"/>
  <c r="BW47" i="7" s="1"/>
  <c r="BX44" i="8" s="1"/>
  <c r="BX47" i="7" a="1"/>
  <c r="BX47" i="7" s="1"/>
  <c r="BY44" i="8" s="1"/>
  <c r="BU47" i="7" a="1"/>
  <c r="BU47" i="7" s="1"/>
  <c r="BV44" i="8" s="1"/>
  <c r="BO47" i="7" a="1"/>
  <c r="BO47" i="7" s="1"/>
  <c r="BP44" i="8" s="1"/>
  <c r="BV47" i="7" a="1"/>
  <c r="BV47" i="7" s="1"/>
  <c r="BW44" i="8" s="1"/>
  <c r="BY47" i="7" a="1"/>
  <c r="BY47" i="7" s="1"/>
  <c r="BZ44" i="8" s="1"/>
  <c r="BP47" i="7" a="1"/>
  <c r="BP47" i="7" s="1"/>
  <c r="BQ44" i="8" s="1"/>
  <c r="BQ47" i="7" a="1"/>
  <c r="BQ47" i="7" s="1"/>
  <c r="BR44" i="8" s="1"/>
  <c r="BT47" i="7" a="1"/>
  <c r="BT47" i="7" s="1"/>
  <c r="BU44" i="8" s="1"/>
  <c r="AB288" i="7" a="1"/>
  <c r="AB288" i="7" s="1"/>
  <c r="AA184" i="7"/>
  <c r="DT77" i="8"/>
  <c r="DT74" i="8" s="1"/>
  <c r="DS87" i="7"/>
  <c r="AA220" i="7" a="1"/>
  <c r="AA220" i="7" s="1"/>
  <c r="Z116" i="7"/>
  <c r="H79" i="1"/>
  <c r="I79" i="1" s="1"/>
  <c r="I74" i="1"/>
  <c r="AB267" i="7" a="1"/>
  <c r="AB267" i="7" s="1"/>
  <c r="AA163" i="7"/>
  <c r="AB244" i="7" a="1"/>
  <c r="AB244" i="7" s="1"/>
  <c r="AA140" i="7"/>
  <c r="AR50" i="8"/>
  <c r="AR54" i="8" s="1"/>
  <c r="AQ64" i="7"/>
  <c r="I46" i="8"/>
  <c r="BP49" i="7" a="1"/>
  <c r="BP49" i="7" s="1"/>
  <c r="BQ46" i="8" s="1"/>
  <c r="I48" i="18"/>
  <c r="J49" i="7" a="1"/>
  <c r="J49" i="7" s="1"/>
  <c r="BT49" i="7" a="1"/>
  <c r="BT49" i="7" s="1"/>
  <c r="BU46" i="8" s="1"/>
  <c r="BU49" i="7" a="1"/>
  <c r="BU49" i="7" s="1"/>
  <c r="BV46" i="8" s="1"/>
  <c r="BV49" i="7" a="1"/>
  <c r="BV49" i="7" s="1"/>
  <c r="BW46" i="8" s="1"/>
  <c r="BX49" i="7" a="1"/>
  <c r="BX49" i="7" s="1"/>
  <c r="BY46" i="8" s="1"/>
  <c r="BQ49" i="7" a="1"/>
  <c r="BQ49" i="7" s="1"/>
  <c r="BR46" i="8" s="1"/>
  <c r="BR49" i="7" a="1"/>
  <c r="BR49" i="7" s="1"/>
  <c r="BS46" i="8" s="1"/>
  <c r="BS49" i="7" a="1"/>
  <c r="BS49" i="7" s="1"/>
  <c r="BT46" i="8" s="1"/>
  <c r="BO49" i="7" a="1"/>
  <c r="BO49" i="7" s="1"/>
  <c r="BP46" i="8" s="1"/>
  <c r="BN49" i="7" a="1"/>
  <c r="BN49" i="7" s="1"/>
  <c r="BO46" i="8" s="1"/>
  <c r="BY49" i="7" a="1"/>
  <c r="BY49" i="7" s="1"/>
  <c r="BZ46" i="8" s="1"/>
  <c r="BW49" i="7" a="1"/>
  <c r="BW49" i="7" s="1"/>
  <c r="BX46" i="8" s="1"/>
  <c r="AA279" i="7" a="1"/>
  <c r="AA279" i="7" s="1"/>
  <c r="Z175" i="7"/>
  <c r="D366" i="8"/>
  <c r="D25" i="28" s="1"/>
  <c r="D12" i="28"/>
  <c r="DH79" i="8"/>
  <c r="DH317" i="8" s="1"/>
  <c r="DH255" i="8"/>
  <c r="BH39" i="8"/>
  <c r="BG51" i="7"/>
  <c r="BK53" i="7"/>
  <c r="BF32" i="8"/>
  <c r="AX48" i="8"/>
  <c r="AB218" i="7" a="1"/>
  <c r="AB218" i="7" s="1"/>
  <c r="AA114" i="7"/>
  <c r="AB254" i="7" a="1"/>
  <c r="AB254" i="7" s="1"/>
  <c r="AA150" i="7"/>
  <c r="AW31" i="8"/>
  <c r="AW34" i="8" s="1"/>
  <c r="AV37" i="7"/>
  <c r="AZ48" i="8"/>
  <c r="AY48" i="8"/>
  <c r="AB260" i="7" a="1"/>
  <c r="AB260" i="7" s="1"/>
  <c r="AA156" i="7"/>
  <c r="AB276" i="7" a="1"/>
  <c r="AB276" i="7" s="1"/>
  <c r="AA172" i="7"/>
  <c r="AB247" i="7" a="1"/>
  <c r="AB247" i="7" s="1"/>
  <c r="AA143" i="7"/>
  <c r="AQ31" i="8"/>
  <c r="AQ34" i="8" s="1"/>
  <c r="AP37" i="7"/>
  <c r="AB266" i="7" a="1"/>
  <c r="AB266" i="7" s="1"/>
  <c r="AA162" i="7"/>
  <c r="I41" i="8"/>
  <c r="J44" i="7" a="1"/>
  <c r="J44" i="7" s="1"/>
  <c r="BT44" i="7" a="1"/>
  <c r="BT44" i="7" s="1"/>
  <c r="BU41" i="8" s="1"/>
  <c r="I43" i="18"/>
  <c r="BY44" i="7" a="1"/>
  <c r="BY44" i="7" s="1"/>
  <c r="BZ41" i="8" s="1"/>
  <c r="BO44" i="7" a="1"/>
  <c r="BO44" i="7" s="1"/>
  <c r="BP41" i="8" s="1"/>
  <c r="BX44" i="7" a="1"/>
  <c r="BX44" i="7" s="1"/>
  <c r="BY41" i="8" s="1"/>
  <c r="BP44" i="7" a="1"/>
  <c r="BP44" i="7" s="1"/>
  <c r="BQ41" i="8" s="1"/>
  <c r="BN44" i="7" a="1"/>
  <c r="BN44" i="7" s="1"/>
  <c r="BO41" i="8" s="1"/>
  <c r="BW44" i="7" a="1"/>
  <c r="BW44" i="7" s="1"/>
  <c r="BX41" i="8" s="1"/>
  <c r="BV44" i="7" a="1"/>
  <c r="BV44" i="7" s="1"/>
  <c r="BW41" i="8" s="1"/>
  <c r="BU44" i="7" a="1"/>
  <c r="BU44" i="7" s="1"/>
  <c r="BV41" i="8" s="1"/>
  <c r="BS44" i="7" a="1"/>
  <c r="BS44" i="7" s="1"/>
  <c r="BT41" i="8" s="1"/>
  <c r="BQ44" i="7" a="1"/>
  <c r="BQ44" i="7" s="1"/>
  <c r="BR41" i="8" s="1"/>
  <c r="BR44" i="7" a="1"/>
  <c r="BR44" i="7" s="1"/>
  <c r="BS41" i="8" s="1"/>
  <c r="AB227" i="7" a="1"/>
  <c r="AB227" i="7" s="1"/>
  <c r="AA123" i="7"/>
  <c r="AW48" i="8"/>
  <c r="M74" i="1"/>
  <c r="L79" i="1"/>
  <c r="M79" i="1" s="1"/>
  <c r="N9" i="8"/>
  <c r="N7" i="18"/>
  <c r="O7" i="7"/>
  <c r="H48" i="8"/>
  <c r="H360" i="8" s="1"/>
  <c r="DO77" i="8"/>
  <c r="DO74" i="8" s="1"/>
  <c r="DN87" i="7"/>
  <c r="BM56" i="8"/>
  <c r="AB217" i="7" a="1"/>
  <c r="AB217" i="7" s="1"/>
  <c r="AA113" i="7"/>
  <c r="AB251" i="7" a="1"/>
  <c r="AB251" i="7" s="1"/>
  <c r="AA147" i="7"/>
  <c r="AY31" i="8"/>
  <c r="AY34" i="8" s="1"/>
  <c r="AX37" i="7"/>
  <c r="AB202" i="7" a="1"/>
  <c r="AB202" i="7" s="1"/>
  <c r="AA98" i="7"/>
  <c r="BR29" i="7" a="1"/>
  <c r="BR29" i="7" s="1"/>
  <c r="BQ29" i="7" a="1"/>
  <c r="BQ29" i="7" s="1"/>
  <c r="BP29" i="7" a="1"/>
  <c r="BP29" i="7" s="1"/>
  <c r="I28" i="18"/>
  <c r="J29" i="7" a="1"/>
  <c r="J29" i="7" s="1"/>
  <c r="BY29" i="7" a="1"/>
  <c r="BY29" i="7" s="1"/>
  <c r="BT29" i="7" a="1"/>
  <c r="BT29" i="7" s="1"/>
  <c r="BO29" i="7" a="1"/>
  <c r="BO29" i="7" s="1"/>
  <c r="BU29" i="7" a="1"/>
  <c r="BU29" i="7" s="1"/>
  <c r="BW29" i="7" a="1"/>
  <c r="BW29" i="7" s="1"/>
  <c r="BV29" i="7" a="1"/>
  <c r="BV29" i="7" s="1"/>
  <c r="BS29" i="7" a="1"/>
  <c r="BS29" i="7" s="1"/>
  <c r="BX29" i="7" a="1"/>
  <c r="BX29" i="7" s="1"/>
  <c r="BN29" i="7" a="1"/>
  <c r="BN29" i="7" s="1"/>
  <c r="J57" i="7" a="1"/>
  <c r="J57" i="7" s="1"/>
  <c r="I56" i="18"/>
  <c r="BW57" i="7" a="1"/>
  <c r="BW57" i="7" s="1"/>
  <c r="BV57" i="7" a="1"/>
  <c r="BV57" i="7" s="1"/>
  <c r="BQ57" i="7" a="1"/>
  <c r="BQ57" i="7" s="1"/>
  <c r="BP57" i="7" a="1"/>
  <c r="BP57" i="7" s="1"/>
  <c r="BX57" i="7" a="1"/>
  <c r="BX57" i="7" s="1"/>
  <c r="BS57" i="7" a="1"/>
  <c r="BS57" i="7" s="1"/>
  <c r="BN57" i="7" a="1"/>
  <c r="BN57" i="7" s="1"/>
  <c r="BO57" i="7" a="1"/>
  <c r="BO57" i="7" s="1"/>
  <c r="BU57" i="7" a="1"/>
  <c r="BU57" i="7" s="1"/>
  <c r="BT57" i="7" a="1"/>
  <c r="BT57" i="7" s="1"/>
  <c r="BY57" i="7" a="1"/>
  <c r="BY57" i="7" s="1"/>
  <c r="BR57" i="7" a="1"/>
  <c r="BR57" i="7" s="1"/>
  <c r="AA119" i="7"/>
  <c r="AB223" i="7" a="1"/>
  <c r="AB223" i="7" s="1"/>
  <c r="AB250" i="7" a="1"/>
  <c r="AB250" i="7" s="1"/>
  <c r="AA146" i="7"/>
  <c r="O63" i="7" a="1"/>
  <c r="O63" i="7" s="1"/>
  <c r="EC63" i="7" a="1"/>
  <c r="EC63" i="7" s="1"/>
  <c r="DW63" i="7" a="1"/>
  <c r="DW63" i="7" s="1"/>
  <c r="N62" i="18"/>
  <c r="DV63" i="7" a="1"/>
  <c r="DV63" i="7" s="1"/>
  <c r="EA63" i="7" a="1"/>
  <c r="EA63" i="7" s="1"/>
  <c r="DY63" i="7" a="1"/>
  <c r="DY63" i="7" s="1"/>
  <c r="DX63" i="7" a="1"/>
  <c r="DX63" i="7" s="1"/>
  <c r="EB63" i="7" a="1"/>
  <c r="EB63" i="7" s="1"/>
  <c r="EE63" i="7" a="1"/>
  <c r="EE63" i="7" s="1"/>
  <c r="DZ63" i="7" a="1"/>
  <c r="DZ63" i="7" s="1"/>
  <c r="ED63" i="7" a="1"/>
  <c r="ED63" i="7" s="1"/>
  <c r="EF63" i="7" a="1"/>
  <c r="EF63" i="7" s="1"/>
  <c r="EG63" i="7" a="1"/>
  <c r="EG63" i="7" s="1"/>
  <c r="I57" i="18"/>
  <c r="BY58" i="7" a="1"/>
  <c r="BY58" i="7" s="1"/>
  <c r="BW58" i="7" a="1"/>
  <c r="BW58" i="7" s="1"/>
  <c r="BV58" i="7" a="1"/>
  <c r="BV58" i="7" s="1"/>
  <c r="J58" i="7" a="1"/>
  <c r="J58" i="7" s="1"/>
  <c r="BX58" i="7" a="1"/>
  <c r="BX58" i="7" s="1"/>
  <c r="BO58" i="7" a="1"/>
  <c r="BO58" i="7" s="1"/>
  <c r="BS58" i="7" a="1"/>
  <c r="BS58" i="7" s="1"/>
  <c r="BQ58" i="7" a="1"/>
  <c r="BQ58" i="7" s="1"/>
  <c r="BR58" i="7" a="1"/>
  <c r="BR58" i="7" s="1"/>
  <c r="BT58" i="7" a="1"/>
  <c r="BT58" i="7" s="1"/>
  <c r="BU58" i="7" a="1"/>
  <c r="BU58" i="7" s="1"/>
  <c r="BN58" i="7" a="1"/>
  <c r="BN58" i="7" s="1"/>
  <c r="BP58" i="7" a="1"/>
  <c r="BP58" i="7" s="1"/>
  <c r="BA48" i="8"/>
  <c r="AB297" i="7" a="1"/>
  <c r="AB297" i="7" s="1"/>
  <c r="AA193" i="7"/>
  <c r="AA299" i="7" a="1"/>
  <c r="AA299" i="7" s="1"/>
  <c r="Z195" i="7"/>
  <c r="DR77" i="8"/>
  <c r="DR74" i="8" s="1"/>
  <c r="DQ87" i="7"/>
  <c r="AA261" i="7" a="1"/>
  <c r="AA261" i="7" s="1"/>
  <c r="Z157" i="7"/>
  <c r="AB240" i="7" a="1"/>
  <c r="AB240" i="7" s="1"/>
  <c r="AA136" i="7"/>
  <c r="I370" i="8"/>
  <c r="I56" i="8"/>
  <c r="BS66" i="7" a="1"/>
  <c r="BS66" i="7" s="1"/>
  <c r="BT66" i="7" a="1"/>
  <c r="BT66" i="7" s="1"/>
  <c r="I65" i="18"/>
  <c r="BR66" i="7" a="1"/>
  <c r="BR66" i="7" s="1"/>
  <c r="BO66" i="7" a="1"/>
  <c r="BO66" i="7" s="1"/>
  <c r="BX66" i="7" a="1"/>
  <c r="BX66" i="7" s="1"/>
  <c r="BP66" i="7" a="1"/>
  <c r="BP66" i="7" s="1"/>
  <c r="BY66" i="7" a="1"/>
  <c r="BY66" i="7" s="1"/>
  <c r="BN66" i="7" a="1"/>
  <c r="BN66" i="7" s="1"/>
  <c r="BW66" i="7" a="1"/>
  <c r="BW66" i="7" s="1"/>
  <c r="BU66" i="7" a="1"/>
  <c r="BU66" i="7" s="1"/>
  <c r="BQ66" i="7" a="1"/>
  <c r="BQ66" i="7" s="1"/>
  <c r="BV66" i="7" a="1"/>
  <c r="BV66" i="7" s="1"/>
  <c r="J66" i="7" a="1"/>
  <c r="J66" i="7" s="1"/>
  <c r="AQ50" i="8"/>
  <c r="AQ54" i="8" s="1"/>
  <c r="AP64" i="7"/>
  <c r="AB226" i="7" a="1"/>
  <c r="AB226" i="7" s="1"/>
  <c r="AA122" i="7"/>
  <c r="AA257" i="7" a="1"/>
  <c r="AA257" i="7" s="1"/>
  <c r="Z153" i="7"/>
  <c r="BF39" i="8"/>
  <c r="BE51" i="7"/>
  <c r="BB53" i="7"/>
  <c r="BM32" i="8"/>
  <c r="J33" i="7" a="1"/>
  <c r="J33" i="7" s="1"/>
  <c r="BW33" i="7" a="1"/>
  <c r="BW33" i="7" s="1"/>
  <c r="BP33" i="7" a="1"/>
  <c r="BP33" i="7" s="1"/>
  <c r="BN33" i="7" a="1"/>
  <c r="BN33" i="7" s="1"/>
  <c r="I32" i="18"/>
  <c r="BY33" i="7" a="1"/>
  <c r="BY33" i="7" s="1"/>
  <c r="BV33" i="7" a="1"/>
  <c r="BV33" i="7" s="1"/>
  <c r="BS33" i="7" a="1"/>
  <c r="BS33" i="7" s="1"/>
  <c r="BT33" i="7" a="1"/>
  <c r="BT33" i="7" s="1"/>
  <c r="BR33" i="7" a="1"/>
  <c r="BR33" i="7" s="1"/>
  <c r="BO33" i="7" a="1"/>
  <c r="BO33" i="7" s="1"/>
  <c r="BX33" i="7" a="1"/>
  <c r="BX33" i="7" s="1"/>
  <c r="BQ33" i="7" a="1"/>
  <c r="BQ33" i="7" s="1"/>
  <c r="BU33" i="7" a="1"/>
  <c r="BU33" i="7" s="1"/>
  <c r="AX31" i="8"/>
  <c r="AX34" i="8" s="1"/>
  <c r="AW37" i="7"/>
  <c r="AY50" i="8"/>
  <c r="AY54" i="8" s="1"/>
  <c r="AX64" i="7"/>
  <c r="AS50" i="8"/>
  <c r="AS54" i="8" s="1"/>
  <c r="AR64" i="7"/>
  <c r="W36" i="8"/>
  <c r="BH56" i="8"/>
  <c r="I39" i="8"/>
  <c r="J42" i="7" a="1"/>
  <c r="J42" i="7" s="1"/>
  <c r="BR42" i="7" a="1"/>
  <c r="BR42" i="7" s="1"/>
  <c r="BQ42" i="7" a="1"/>
  <c r="BQ42" i="7" s="1"/>
  <c r="BP42" i="7" a="1"/>
  <c r="BP42" i="7" s="1"/>
  <c r="I41" i="18"/>
  <c r="I51" i="7"/>
  <c r="I50" i="18" s="1"/>
  <c r="BN42" i="7" a="1"/>
  <c r="BN42" i="7" s="1"/>
  <c r="BY42" i="7" a="1"/>
  <c r="BY42" i="7" s="1"/>
  <c r="BW42" i="7" a="1"/>
  <c r="BW42" i="7" s="1"/>
  <c r="BU42" i="7" a="1"/>
  <c r="BU42" i="7" s="1"/>
  <c r="BS42" i="7" a="1"/>
  <c r="BS42" i="7" s="1"/>
  <c r="BT42" i="7" a="1"/>
  <c r="BT42" i="7" s="1"/>
  <c r="BO42" i="7" a="1"/>
  <c r="BO42" i="7" s="1"/>
  <c r="BV42" i="7" a="1"/>
  <c r="BV42" i="7" s="1"/>
  <c r="BX42" i="7" a="1"/>
  <c r="BX42" i="7" s="1"/>
  <c r="DM77" i="8"/>
  <c r="DM74" i="8" s="1"/>
  <c r="DL87" i="7"/>
  <c r="AA268" i="7" a="1"/>
  <c r="AA268" i="7" s="1"/>
  <c r="Z164" i="7"/>
  <c r="O62" i="7" a="1"/>
  <c r="O62" i="7" s="1"/>
  <c r="EE62" i="7" a="1"/>
  <c r="EE62" i="7" s="1"/>
  <c r="EC62" i="7" a="1"/>
  <c r="EC62" i="7" s="1"/>
  <c r="ED62" i="7" a="1"/>
  <c r="ED62" i="7" s="1"/>
  <c r="N61" i="18"/>
  <c r="EA62" i="7" a="1"/>
  <c r="EA62" i="7" s="1"/>
  <c r="DV62" i="7" a="1"/>
  <c r="DV62" i="7" s="1"/>
  <c r="DW62" i="7" a="1"/>
  <c r="DW62" i="7" s="1"/>
  <c r="DY62" i="7" a="1"/>
  <c r="DY62" i="7" s="1"/>
  <c r="EF62" i="7" a="1"/>
  <c r="EF62" i="7" s="1"/>
  <c r="DX62" i="7" a="1"/>
  <c r="DX62" i="7" s="1"/>
  <c r="EB62" i="7" a="1"/>
  <c r="EB62" i="7" s="1"/>
  <c r="DZ62" i="7" a="1"/>
  <c r="DZ62" i="7" s="1"/>
  <c r="EG62" i="7" a="1"/>
  <c r="EG62" i="7" s="1"/>
  <c r="N67" i="8"/>
  <c r="O78" i="7" a="1"/>
  <c r="O78" i="7" s="1"/>
  <c r="ED78" i="7" a="1"/>
  <c r="ED78" i="7" s="1"/>
  <c r="EE67" i="8" s="1"/>
  <c r="DW78" i="7" a="1"/>
  <c r="DW78" i="7" s="1"/>
  <c r="DX67" i="8" s="1"/>
  <c r="N77" i="18"/>
  <c r="DV78" i="7" a="1"/>
  <c r="DV78" i="7" s="1"/>
  <c r="DW67" i="8" s="1"/>
  <c r="DX78" i="7" a="1"/>
  <c r="DX78" i="7" s="1"/>
  <c r="DY67" i="8" s="1"/>
  <c r="EC78" i="7" a="1"/>
  <c r="EC78" i="7" s="1"/>
  <c r="ED67" i="8" s="1"/>
  <c r="DZ78" i="7" a="1"/>
  <c r="DZ78" i="7" s="1"/>
  <c r="EA67" i="8" s="1"/>
  <c r="EA78" i="7" a="1"/>
  <c r="EA78" i="7" s="1"/>
  <c r="EB67" i="8" s="1"/>
  <c r="DY78" i="7" a="1"/>
  <c r="DY78" i="7" s="1"/>
  <c r="DZ67" i="8" s="1"/>
  <c r="EE78" i="7" a="1"/>
  <c r="EE78" i="7" s="1"/>
  <c r="EF67" i="8" s="1"/>
  <c r="EG78" i="7" a="1"/>
  <c r="EG78" i="7" s="1"/>
  <c r="EH67" i="8" s="1"/>
  <c r="EB78" i="7" a="1"/>
  <c r="EB78" i="7" s="1"/>
  <c r="EC67" i="8" s="1"/>
  <c r="EF78" i="7" a="1"/>
  <c r="EF78" i="7" s="1"/>
  <c r="EG67" i="8" s="1"/>
  <c r="J54" i="7" a="1"/>
  <c r="J54" i="7" s="1"/>
  <c r="I53" i="7"/>
  <c r="BW54" i="7" a="1"/>
  <c r="BW54" i="7" s="1"/>
  <c r="BV54" i="7" a="1"/>
  <c r="BV54" i="7" s="1"/>
  <c r="BU54" i="7" a="1"/>
  <c r="BU54" i="7" s="1"/>
  <c r="I53" i="18"/>
  <c r="BT54" i="7" a="1"/>
  <c r="BT54" i="7" s="1"/>
  <c r="BQ54" i="7" a="1"/>
  <c r="BQ54" i="7" s="1"/>
  <c r="BR54" i="7" a="1"/>
  <c r="BR54" i="7" s="1"/>
  <c r="BO54" i="7" a="1"/>
  <c r="BO54" i="7" s="1"/>
  <c r="BN54" i="7" a="1"/>
  <c r="BN54" i="7" s="1"/>
  <c r="BX54" i="7" a="1"/>
  <c r="BX54" i="7" s="1"/>
  <c r="BY54" i="7" a="1"/>
  <c r="BY54" i="7" s="1"/>
  <c r="BP54" i="7" a="1"/>
  <c r="BP54" i="7" s="1"/>
  <c r="BS54" i="7" a="1"/>
  <c r="BS54" i="7" s="1"/>
  <c r="AB275" i="7" a="1"/>
  <c r="AB275" i="7" s="1"/>
  <c r="AA171" i="7"/>
  <c r="BN56" i="8"/>
  <c r="BJ39" i="8"/>
  <c r="BI51" i="7"/>
  <c r="DE79" i="8"/>
  <c r="DE317" i="8" s="1"/>
  <c r="DE255" i="8"/>
  <c r="DN77" i="8"/>
  <c r="DN74" i="8" s="1"/>
  <c r="DM87" i="7"/>
  <c r="AA225" i="7" a="1"/>
  <c r="AA225" i="7" s="1"/>
  <c r="Z121" i="7"/>
  <c r="BG53" i="7"/>
  <c r="H356" i="8"/>
  <c r="J55" i="7" a="1"/>
  <c r="J55" i="7" s="1"/>
  <c r="BW55" i="7" a="1"/>
  <c r="BW55" i="7" s="1"/>
  <c r="BV55" i="7" a="1"/>
  <c r="BV55" i="7" s="1"/>
  <c r="BU55" i="7" a="1"/>
  <c r="BU55" i="7" s="1"/>
  <c r="BP55" i="7" a="1"/>
  <c r="BP55" i="7" s="1"/>
  <c r="I54" i="18"/>
  <c r="BX55" i="7" a="1"/>
  <c r="BX55" i="7" s="1"/>
  <c r="BN55" i="7" a="1"/>
  <c r="BN55" i="7" s="1"/>
  <c r="BQ55" i="7" a="1"/>
  <c r="BQ55" i="7" s="1"/>
  <c r="BR55" i="7" a="1"/>
  <c r="BR55" i="7" s="1"/>
  <c r="BS55" i="7" a="1"/>
  <c r="BS55" i="7" s="1"/>
  <c r="BO55" i="7" a="1"/>
  <c r="BO55" i="7" s="1"/>
  <c r="BT55" i="7" a="1"/>
  <c r="BT55" i="7" s="1"/>
  <c r="BY55" i="7" a="1"/>
  <c r="BY55" i="7" s="1"/>
  <c r="G362" i="8"/>
  <c r="G54" i="8"/>
  <c r="AB206" i="7" a="1"/>
  <c r="AB206" i="7" s="1"/>
  <c r="AA102" i="7"/>
  <c r="AB207" i="7" a="1"/>
  <c r="AB207" i="7" s="1"/>
  <c r="AA103" i="7"/>
  <c r="AB211" i="7" a="1"/>
  <c r="AB211" i="7" s="1"/>
  <c r="AA107" i="7"/>
  <c r="CZ79" i="8"/>
  <c r="CZ317" i="8" s="1"/>
  <c r="CZ255" i="8"/>
  <c r="K317" i="8"/>
  <c r="DI79" i="8"/>
  <c r="DI317" i="8" s="1"/>
  <c r="DI255" i="8"/>
  <c r="AB215" i="7" a="1"/>
  <c r="AB215" i="7" s="1"/>
  <c r="AA111" i="7"/>
  <c r="AA258" i="7" a="1"/>
  <c r="AA258" i="7" s="1"/>
  <c r="Z154" i="7"/>
  <c r="AB203" i="7" a="1"/>
  <c r="AB203" i="7" s="1"/>
  <c r="AA99" i="7"/>
  <c r="DV77" i="8"/>
  <c r="DV74" i="8" s="1"/>
  <c r="DU87" i="7"/>
  <c r="BI56" i="8"/>
  <c r="AB224" i="7" a="1"/>
  <c r="AB224" i="7" s="1"/>
  <c r="AA120" i="7"/>
  <c r="DG79" i="8"/>
  <c r="DG317" i="8" s="1"/>
  <c r="DG255" i="8"/>
  <c r="AB213" i="7" a="1"/>
  <c r="AB213" i="7" s="1"/>
  <c r="AA109" i="7"/>
  <c r="AA269" i="7" a="1"/>
  <c r="AA269" i="7" s="1"/>
  <c r="Z165" i="7"/>
  <c r="BI53" i="7"/>
  <c r="BE32" i="8"/>
  <c r="AB231" i="7" a="1"/>
  <c r="AB231" i="7" s="1"/>
  <c r="AA127" i="7"/>
  <c r="DF79" i="8"/>
  <c r="DF317" i="8" s="1"/>
  <c r="DF255" i="8"/>
  <c r="AZ31" i="8"/>
  <c r="AZ34" i="8" s="1"/>
  <c r="AY37" i="7"/>
  <c r="AB263" i="7" a="1"/>
  <c r="AB263" i="7" s="1"/>
  <c r="AA159" i="7"/>
  <c r="D89" i="7"/>
  <c r="AB208" i="7" a="1"/>
  <c r="AB208" i="7" s="1"/>
  <c r="AA104" i="7"/>
  <c r="AA270" i="7" a="1"/>
  <c r="AA270" i="7" s="1"/>
  <c r="Z166" i="7"/>
  <c r="AB243" i="7" a="1"/>
  <c r="AB243" i="7" s="1"/>
  <c r="AA139" i="7"/>
  <c r="BP28" i="7" a="1"/>
  <c r="BP28" i="7" s="1"/>
  <c r="J28" i="7" a="1"/>
  <c r="J28" i="7" s="1"/>
  <c r="BX28" i="7" a="1"/>
  <c r="BX28" i="7" s="1"/>
  <c r="I27" i="18"/>
  <c r="BW28" i="7" a="1"/>
  <c r="BW28" i="7" s="1"/>
  <c r="BR28" i="7" a="1"/>
  <c r="BR28" i="7" s="1"/>
  <c r="BQ28" i="7" a="1"/>
  <c r="BQ28" i="7" s="1"/>
  <c r="BY28" i="7" a="1"/>
  <c r="BY28" i="7" s="1"/>
  <c r="BV28" i="7" a="1"/>
  <c r="BV28" i="7" s="1"/>
  <c r="BO28" i="7" a="1"/>
  <c r="BO28" i="7" s="1"/>
  <c r="BT28" i="7" a="1"/>
  <c r="BT28" i="7" s="1"/>
  <c r="BU28" i="7" a="1"/>
  <c r="BU28" i="7" s="1"/>
  <c r="BN28" i="7" a="1"/>
  <c r="BN28" i="7" s="1"/>
  <c r="BS28" i="7" a="1"/>
  <c r="BS28" i="7" s="1"/>
  <c r="E14" i="28"/>
  <c r="O34" i="7" a="1"/>
  <c r="O34" i="7" s="1"/>
  <c r="N33" i="18"/>
  <c r="EB34" i="7" a="1"/>
  <c r="EB34" i="7" s="1"/>
  <c r="DZ34" i="7" a="1"/>
  <c r="DZ34" i="7" s="1"/>
  <c r="DX34" i="7" a="1"/>
  <c r="DX34" i="7" s="1"/>
  <c r="DW34" i="7" a="1"/>
  <c r="DW34" i="7" s="1"/>
  <c r="EC34" i="7" a="1"/>
  <c r="EC34" i="7" s="1"/>
  <c r="EE34" i="7" a="1"/>
  <c r="EE34" i="7" s="1"/>
  <c r="EF34" i="7" a="1"/>
  <c r="EF34" i="7" s="1"/>
  <c r="EA34" i="7" a="1"/>
  <c r="EA34" i="7" s="1"/>
  <c r="EG34" i="7" a="1"/>
  <c r="EG34" i="7" s="1"/>
  <c r="ED34" i="7" a="1"/>
  <c r="ED34" i="7" s="1"/>
  <c r="DV34" i="7" a="1"/>
  <c r="DV34" i="7" s="1"/>
  <c r="DY34" i="7" a="1"/>
  <c r="DY34" i="7" s="1"/>
  <c r="AB239" i="7" a="1"/>
  <c r="AB239" i="7" s="1"/>
  <c r="AA135" i="7"/>
  <c r="Z12" i="7"/>
  <c r="Z11" i="7" s="1"/>
  <c r="AA205" i="7" a="1"/>
  <c r="AA205" i="7" s="1"/>
  <c r="Z101" i="7"/>
  <c r="BK39" i="8"/>
  <c r="BJ51" i="7"/>
  <c r="I47" i="8"/>
  <c r="J50" i="7" a="1"/>
  <c r="J50" i="7" s="1"/>
  <c r="I49" i="18"/>
  <c r="BW50" i="7" a="1"/>
  <c r="BW50" i="7" s="1"/>
  <c r="BX47" i="8" s="1"/>
  <c r="BV50" i="7" a="1"/>
  <c r="BV50" i="7" s="1"/>
  <c r="BW47" i="8" s="1"/>
  <c r="BU50" i="7" a="1"/>
  <c r="BU50" i="7" s="1"/>
  <c r="BV47" i="8" s="1"/>
  <c r="BT50" i="7" a="1"/>
  <c r="BT50" i="7" s="1"/>
  <c r="BU47" i="8" s="1"/>
  <c r="BQ50" i="7" a="1"/>
  <c r="BQ50" i="7" s="1"/>
  <c r="BR47" i="8" s="1"/>
  <c r="BR50" i="7" a="1"/>
  <c r="BR50" i="7" s="1"/>
  <c r="BS47" i="8" s="1"/>
  <c r="BN50" i="7" a="1"/>
  <c r="BN50" i="7" s="1"/>
  <c r="BO47" i="8" s="1"/>
  <c r="BX50" i="7" a="1"/>
  <c r="BX50" i="7" s="1"/>
  <c r="BY47" i="8" s="1"/>
  <c r="BY50" i="7" a="1"/>
  <c r="BY50" i="7" s="1"/>
  <c r="BZ47" i="8" s="1"/>
  <c r="BO50" i="7" a="1"/>
  <c r="BO50" i="7" s="1"/>
  <c r="BP47" i="8" s="1"/>
  <c r="BS50" i="7" a="1"/>
  <c r="BS50" i="7" s="1"/>
  <c r="BT47" i="8" s="1"/>
  <c r="BP50" i="7" a="1"/>
  <c r="BP50" i="7" s="1"/>
  <c r="BQ47" i="8" s="1"/>
  <c r="BE39" i="8"/>
  <c r="BD51" i="7"/>
  <c r="I51" i="8"/>
  <c r="BX59" i="7" a="1"/>
  <c r="BX59" i="7" s="1"/>
  <c r="BY51" i="8" s="1"/>
  <c r="J59" i="7" a="1"/>
  <c r="J59" i="7" s="1"/>
  <c r="BW59" i="7" a="1"/>
  <c r="BW59" i="7" s="1"/>
  <c r="BX51" i="8" s="1"/>
  <c r="BR59" i="7" a="1"/>
  <c r="BR59" i="7" s="1"/>
  <c r="BS51" i="8" s="1"/>
  <c r="I58" i="18"/>
  <c r="BO59" i="7" a="1"/>
  <c r="BO59" i="7" s="1"/>
  <c r="BP51" i="8" s="1"/>
  <c r="BT59" i="7" a="1"/>
  <c r="BT59" i="7" s="1"/>
  <c r="BU51" i="8" s="1"/>
  <c r="BS59" i="7" a="1"/>
  <c r="BS59" i="7" s="1"/>
  <c r="BT51" i="8" s="1"/>
  <c r="BV59" i="7" a="1"/>
  <c r="BV59" i="7" s="1"/>
  <c r="BW51" i="8" s="1"/>
  <c r="BY59" i="7" a="1"/>
  <c r="BY59" i="7" s="1"/>
  <c r="BZ51" i="8" s="1"/>
  <c r="BN59" i="7" a="1"/>
  <c r="BN59" i="7" s="1"/>
  <c r="BO51" i="8" s="1"/>
  <c r="BP59" i="7" a="1"/>
  <c r="BP59" i="7" s="1"/>
  <c r="BQ51" i="8" s="1"/>
  <c r="BU59" i="7" a="1"/>
  <c r="BU59" i="7" s="1"/>
  <c r="BV51" i="8" s="1"/>
  <c r="BQ59" i="7" a="1"/>
  <c r="BQ59" i="7" s="1"/>
  <c r="BR51" i="8" s="1"/>
  <c r="I30" i="18"/>
  <c r="BW31" i="7" a="1"/>
  <c r="BW31" i="7" s="1"/>
  <c r="J31" i="7" a="1"/>
  <c r="J31" i="7" s="1"/>
  <c r="BV31" i="7" a="1"/>
  <c r="BV31" i="7" s="1"/>
  <c r="BN31" i="7" a="1"/>
  <c r="BN31" i="7" s="1"/>
  <c r="BU31" i="7" a="1"/>
  <c r="BU31" i="7" s="1"/>
  <c r="BT31" i="7" a="1"/>
  <c r="BT31" i="7" s="1"/>
  <c r="BS31" i="7" a="1"/>
  <c r="BS31" i="7" s="1"/>
  <c r="BO31" i="7" a="1"/>
  <c r="BO31" i="7" s="1"/>
  <c r="BY31" i="7" a="1"/>
  <c r="BY31" i="7" s="1"/>
  <c r="BR31" i="7" a="1"/>
  <c r="BR31" i="7" s="1"/>
  <c r="BX31" i="7" a="1"/>
  <c r="BX31" i="7" s="1"/>
  <c r="BQ31" i="7" a="1"/>
  <c r="BQ31" i="7" s="1"/>
  <c r="BP31" i="7" a="1"/>
  <c r="BP31" i="7" s="1"/>
  <c r="AB253" i="7" a="1"/>
  <c r="AB253" i="7" s="1"/>
  <c r="AA149" i="7"/>
  <c r="DU77" i="8"/>
  <c r="DU74" i="8" s="1"/>
  <c r="DT87" i="7"/>
  <c r="AB291" i="7" a="1"/>
  <c r="AB291" i="7" s="1"/>
  <c r="AA187" i="7"/>
  <c r="AB232" i="7" a="1"/>
  <c r="AB232" i="7" s="1"/>
  <c r="AA128" i="7"/>
  <c r="BL56" i="8"/>
  <c r="DD79" i="8"/>
  <c r="DD317" i="8" s="1"/>
  <c r="DD255" i="8"/>
  <c r="AB248" i="7" a="1"/>
  <c r="AB248" i="7" s="1"/>
  <c r="AA144" i="7"/>
  <c r="J30" i="7" a="1"/>
  <c r="J30" i="7" s="1"/>
  <c r="BU30" i="7" a="1"/>
  <c r="BU30" i="7" s="1"/>
  <c r="BR30" i="7" a="1"/>
  <c r="BR30" i="7" s="1"/>
  <c r="BT30" i="7" a="1"/>
  <c r="BT30" i="7" s="1"/>
  <c r="I29" i="18"/>
  <c r="BQ30" i="7" a="1"/>
  <c r="BQ30" i="7" s="1"/>
  <c r="BO30" i="7" a="1"/>
  <c r="BO30" i="7" s="1"/>
  <c r="BV30" i="7" a="1"/>
  <c r="BV30" i="7" s="1"/>
  <c r="BY30" i="7" a="1"/>
  <c r="BY30" i="7" s="1"/>
  <c r="BW30" i="7" a="1"/>
  <c r="BW30" i="7" s="1"/>
  <c r="BS30" i="7" a="1"/>
  <c r="BS30" i="7" s="1"/>
  <c r="BX30" i="7" a="1"/>
  <c r="BX30" i="7" s="1"/>
  <c r="BP30" i="7" a="1"/>
  <c r="BP30" i="7" s="1"/>
  <c r="BN30" i="7" a="1"/>
  <c r="BN30" i="7" s="1"/>
  <c r="AS48" i="8"/>
  <c r="BC39" i="8"/>
  <c r="BB51" i="7"/>
  <c r="BJ53" i="7"/>
  <c r="AB290" i="7" a="1"/>
  <c r="AB290" i="7" s="1"/>
  <c r="AA186" i="7"/>
  <c r="BK32" i="8"/>
  <c r="AS31" i="8"/>
  <c r="AS34" i="8" s="1"/>
  <c r="AR37" i="7"/>
  <c r="AV64" i="7"/>
  <c r="DQ77" i="8"/>
  <c r="DQ74" i="8" s="1"/>
  <c r="DP87" i="7"/>
  <c r="AB255" i="7" a="1"/>
  <c r="AB255" i="7" s="1"/>
  <c r="AA151" i="7"/>
  <c r="AB287" i="7" a="1"/>
  <c r="AB287" i="7" s="1"/>
  <c r="AA183" i="7"/>
  <c r="G363" i="8" a="1"/>
  <c r="G363" i="8" s="1"/>
  <c r="F22" i="28"/>
  <c r="I43" i="8"/>
  <c r="J46" i="7" a="1"/>
  <c r="J46" i="7" s="1"/>
  <c r="I45" i="18"/>
  <c r="BT46" i="7" a="1"/>
  <c r="BT46" i="7" s="1"/>
  <c r="BU43" i="8" s="1"/>
  <c r="BR46" i="7" a="1"/>
  <c r="BR46" i="7" s="1"/>
  <c r="BS43" i="8" s="1"/>
  <c r="BS46" i="7" a="1"/>
  <c r="BS46" i="7" s="1"/>
  <c r="BT43" i="8" s="1"/>
  <c r="BX46" i="7" a="1"/>
  <c r="BX46" i="7" s="1"/>
  <c r="BY43" i="8" s="1"/>
  <c r="BV46" i="7" a="1"/>
  <c r="BV46" i="7" s="1"/>
  <c r="BW43" i="8" s="1"/>
  <c r="BO46" i="7" a="1"/>
  <c r="BO46" i="7" s="1"/>
  <c r="BP43" i="8" s="1"/>
  <c r="BW46" i="7" a="1"/>
  <c r="BW46" i="7" s="1"/>
  <c r="BX43" i="8" s="1"/>
  <c r="BU46" i="7" a="1"/>
  <c r="BU46" i="7" s="1"/>
  <c r="BV43" i="8" s="1"/>
  <c r="BP46" i="7" a="1"/>
  <c r="BP46" i="7" s="1"/>
  <c r="BQ43" i="8" s="1"/>
  <c r="BQ46" i="7" a="1"/>
  <c r="BQ46" i="7" s="1"/>
  <c r="BR43" i="8" s="1"/>
  <c r="BN46" i="7" a="1"/>
  <c r="BN46" i="7" s="1"/>
  <c r="BO43" i="8" s="1"/>
  <c r="BY46" i="7" a="1"/>
  <c r="BY46" i="7" s="1"/>
  <c r="BZ43" i="8" s="1"/>
  <c r="BA31" i="8"/>
  <c r="BA34" i="8" s="1"/>
  <c r="AZ37" i="7"/>
  <c r="DK77" i="8"/>
  <c r="DK74" i="8" s="1"/>
  <c r="DJ87" i="7"/>
  <c r="AA327" i="8"/>
  <c r="AA13" i="7" a="1"/>
  <c r="AA13" i="7" s="1"/>
  <c r="E20" i="28"/>
  <c r="AB219" i="7" a="1"/>
  <c r="AB219" i="7" s="1"/>
  <c r="AA115" i="7"/>
  <c r="F361" i="8"/>
  <c r="F21" i="28"/>
  <c r="AR31" i="8"/>
  <c r="AR34" i="8" s="1"/>
  <c r="AQ37" i="7"/>
  <c r="AB292" i="7" a="1"/>
  <c r="AB292" i="7" s="1"/>
  <c r="AA188" i="7"/>
  <c r="U205" i="8"/>
  <c r="AB249" i="7" a="1"/>
  <c r="AB249" i="7" s="1"/>
  <c r="AA145" i="7"/>
  <c r="J56" i="7" a="1"/>
  <c r="J56" i="7" s="1"/>
  <c r="BX56" i="7" a="1"/>
  <c r="BX56" i="7" s="1"/>
  <c r="I55" i="18"/>
  <c r="BW56" i="7" a="1"/>
  <c r="BW56" i="7" s="1"/>
  <c r="BV56" i="7" a="1"/>
  <c r="BV56" i="7" s="1"/>
  <c r="BU56" i="7" a="1"/>
  <c r="BU56" i="7" s="1"/>
  <c r="BY56" i="7" a="1"/>
  <c r="BY56" i="7" s="1"/>
  <c r="BN56" i="7" a="1"/>
  <c r="BN56" i="7" s="1"/>
  <c r="BQ56" i="7" a="1"/>
  <c r="BQ56" i="7" s="1"/>
  <c r="BO56" i="7" a="1"/>
  <c r="BO56" i="7" s="1"/>
  <c r="BS56" i="7" a="1"/>
  <c r="BS56" i="7" s="1"/>
  <c r="BR56" i="7" a="1"/>
  <c r="BR56" i="7" s="1"/>
  <c r="BT56" i="7" a="1"/>
  <c r="BT56" i="7" s="1"/>
  <c r="BP56" i="7" a="1"/>
  <c r="BP56" i="7" s="1"/>
  <c r="H50" i="8"/>
  <c r="H64" i="7"/>
  <c r="H52" i="18"/>
  <c r="DC79" i="8"/>
  <c r="DC317" i="8" s="1"/>
  <c r="DC255" i="8"/>
  <c r="AU48" i="8"/>
  <c r="AA230" i="7" a="1"/>
  <c r="AA230" i="7" s="1"/>
  <c r="Z126" i="7"/>
  <c r="DL77" i="8"/>
  <c r="DL74" i="8" s="1"/>
  <c r="DK87" i="7"/>
  <c r="BG56" i="8"/>
  <c r="AB241" i="7" a="1"/>
  <c r="AB241" i="7" s="1"/>
  <c r="AA137" i="7"/>
  <c r="AB298" i="7" a="1"/>
  <c r="AB298" i="7" s="1"/>
  <c r="AA194" i="7"/>
  <c r="AT50" i="8"/>
  <c r="AT54" i="8" s="1"/>
  <c r="AS64" i="7"/>
  <c r="J32" i="7" a="1"/>
  <c r="J32" i="7" s="1"/>
  <c r="BQ32" i="7" a="1"/>
  <c r="BQ32" i="7" s="1"/>
  <c r="BP32" i="7" a="1"/>
  <c r="BP32" i="7" s="1"/>
  <c r="I31" i="18"/>
  <c r="BR32" i="7" a="1"/>
  <c r="BR32" i="7" s="1"/>
  <c r="BU32" i="7" a="1"/>
  <c r="BU32" i="7" s="1"/>
  <c r="BS32" i="7" a="1"/>
  <c r="BS32" i="7" s="1"/>
  <c r="BY32" i="7" a="1"/>
  <c r="BY32" i="7" s="1"/>
  <c r="BN32" i="7" a="1"/>
  <c r="BN32" i="7" s="1"/>
  <c r="BW32" i="7" a="1"/>
  <c r="BW32" i="7" s="1"/>
  <c r="BV32" i="7" a="1"/>
  <c r="BV32" i="7" s="1"/>
  <c r="BO32" i="7" a="1"/>
  <c r="BO32" i="7" s="1"/>
  <c r="BX32" i="7" a="1"/>
  <c r="BX32" i="7" s="1"/>
  <c r="BT32" i="7" a="1"/>
  <c r="BT32" i="7" s="1"/>
  <c r="J79" i="1"/>
  <c r="K79" i="1" s="1"/>
  <c r="K74" i="1"/>
  <c r="BD39" i="8"/>
  <c r="BC51" i="7"/>
  <c r="BH53" i="7"/>
  <c r="BL32" i="8"/>
  <c r="DB79" i="8"/>
  <c r="DB317" i="8" s="1"/>
  <c r="DB255" i="8"/>
  <c r="AB222" i="7" a="1"/>
  <c r="AB222" i="7" s="1"/>
  <c r="AA118" i="7"/>
  <c r="AB280" i="7" a="1"/>
  <c r="AB280" i="7" s="1"/>
  <c r="AA176" i="7"/>
  <c r="BB31" i="8"/>
  <c r="BB34" i="8" s="1"/>
  <c r="BA37" i="7"/>
  <c r="Y15" i="7" l="1"/>
  <c r="Y17" i="7"/>
  <c r="Z25" i="8" s="1"/>
  <c r="BE54" i="8"/>
  <c r="BD64" i="7"/>
  <c r="W23" i="7"/>
  <c r="W39" i="7" s="1"/>
  <c r="D368" i="8"/>
  <c r="D27" i="28" s="1"/>
  <c r="BW53" i="7"/>
  <c r="BV32" i="8"/>
  <c r="BR53" i="7"/>
  <c r="BS50" i="8" s="1"/>
  <c r="Z19" i="7"/>
  <c r="AA12" i="7"/>
  <c r="AA11" i="7" s="1"/>
  <c r="AA18" i="7" s="1"/>
  <c r="AA20" i="7"/>
  <c r="AB26" i="8" s="1"/>
  <c r="BC31" i="8"/>
  <c r="BC34" i="8" s="1"/>
  <c r="BB37" i="7"/>
  <c r="BH50" i="8"/>
  <c r="BH54" i="8" s="1"/>
  <c r="BG64" i="7"/>
  <c r="BC50" i="8"/>
  <c r="BC54" i="8" s="1"/>
  <c r="BB64" i="7"/>
  <c r="AC266" i="7" a="1"/>
  <c r="AC266" i="7" s="1"/>
  <c r="AB162" i="7"/>
  <c r="BG31" i="8"/>
  <c r="BG34" i="8" s="1"/>
  <c r="BF37" i="7"/>
  <c r="O77" i="8"/>
  <c r="ES84" i="7" a="1"/>
  <c r="ES84" i="7" s="1"/>
  <c r="EM84" i="7" a="1"/>
  <c r="EM84" i="7" s="1"/>
  <c r="O83" i="18"/>
  <c r="EJ84" i="7" a="1"/>
  <c r="EJ84" i="7" s="1"/>
  <c r="EP84" i="7" a="1"/>
  <c r="EP84" i="7" s="1"/>
  <c r="ER84" i="7" a="1"/>
  <c r="ER84" i="7" s="1"/>
  <c r="EN84" i="7" a="1"/>
  <c r="EN84" i="7" s="1"/>
  <c r="EH84" i="7" a="1"/>
  <c r="EH84" i="7" s="1"/>
  <c r="EO84" i="7" a="1"/>
  <c r="EO84" i="7" s="1"/>
  <c r="EO87" i="7" s="1"/>
  <c r="EQ84" i="7" a="1"/>
  <c r="EQ84" i="7" s="1"/>
  <c r="EL84" i="7" a="1"/>
  <c r="EL84" i="7" s="1"/>
  <c r="EI84" i="7" a="1"/>
  <c r="EI84" i="7" s="1"/>
  <c r="EK84" i="7" a="1"/>
  <c r="EK84" i="7" s="1"/>
  <c r="O87" i="7"/>
  <c r="O86" i="18" s="1"/>
  <c r="K32" i="7" a="1"/>
  <c r="K32" i="7" s="1"/>
  <c r="J31" i="18"/>
  <c r="CC32" i="7" a="1"/>
  <c r="CC32" i="7" s="1"/>
  <c r="CA32" i="7" a="1"/>
  <c r="CA32" i="7" s="1"/>
  <c r="BZ32" i="7" a="1"/>
  <c r="BZ32" i="7" s="1"/>
  <c r="CH32" i="7" a="1"/>
  <c r="CH32" i="7" s="1"/>
  <c r="CD32" i="7" a="1"/>
  <c r="CD32" i="7" s="1"/>
  <c r="CE32" i="7" a="1"/>
  <c r="CE32" i="7" s="1"/>
  <c r="CI32" i="7" a="1"/>
  <c r="CI32" i="7" s="1"/>
  <c r="CB32" i="7" a="1"/>
  <c r="CB32" i="7" s="1"/>
  <c r="CG32" i="7" a="1"/>
  <c r="CG32" i="7" s="1"/>
  <c r="CK32" i="7" a="1"/>
  <c r="CK32" i="7" s="1"/>
  <c r="CF32" i="7" a="1"/>
  <c r="CF32" i="7" s="1"/>
  <c r="CJ32" i="7" a="1"/>
  <c r="CJ32" i="7" s="1"/>
  <c r="AC262" i="7" a="1"/>
  <c r="AC262" i="7" s="1"/>
  <c r="AB158" i="7"/>
  <c r="I31" i="8"/>
  <c r="I34" i="8" s="1"/>
  <c r="I37" i="7"/>
  <c r="I36" i="18" s="1"/>
  <c r="I25" i="18"/>
  <c r="BN26" i="7" a="1"/>
  <c r="BN26" i="7" s="1"/>
  <c r="BW26" i="7" a="1"/>
  <c r="BW26" i="7" s="1"/>
  <c r="J26" i="7" a="1"/>
  <c r="J26" i="7" s="1"/>
  <c r="BV26" i="7" a="1"/>
  <c r="BV26" i="7" s="1"/>
  <c r="BQ26" i="7" a="1"/>
  <c r="BQ26" i="7" s="1"/>
  <c r="BP26" i="7" a="1"/>
  <c r="BP26" i="7" s="1"/>
  <c r="BX26" i="7" a="1"/>
  <c r="BX26" i="7" s="1"/>
  <c r="BS26" i="7" a="1"/>
  <c r="BS26" i="7" s="1"/>
  <c r="BT26" i="7" a="1"/>
  <c r="BT26" i="7" s="1"/>
  <c r="BO26" i="7" a="1"/>
  <c r="BO26" i="7" s="1"/>
  <c r="BR26" i="7" a="1"/>
  <c r="BR26" i="7" s="1"/>
  <c r="BU26" i="7" a="1"/>
  <c r="BU26" i="7" s="1"/>
  <c r="BY26" i="7" a="1"/>
  <c r="BY26" i="7" s="1"/>
  <c r="AC215" i="7" a="1"/>
  <c r="AC215" i="7" s="1"/>
  <c r="AB111" i="7"/>
  <c r="BC48" i="8"/>
  <c r="N367" i="8"/>
  <c r="P67" i="8"/>
  <c r="H39" i="19" s="1"/>
  <c r="DR79" i="8"/>
  <c r="DR317" i="8" s="1"/>
  <c r="DR255" i="8"/>
  <c r="AB220" i="7" a="1"/>
  <c r="AB220" i="7" s="1"/>
  <c r="AA116" i="7"/>
  <c r="AB281" i="7" a="1"/>
  <c r="AB281" i="7" s="1"/>
  <c r="AA177" i="7"/>
  <c r="DU79" i="8"/>
  <c r="DU317" i="8" s="1"/>
  <c r="DU255" i="8"/>
  <c r="K54" i="7" a="1"/>
  <c r="K54" i="7" s="1"/>
  <c r="J53" i="7"/>
  <c r="CK54" i="7" a="1"/>
  <c r="CK54" i="7" s="1"/>
  <c r="J53" i="18"/>
  <c r="CJ54" i="7" a="1"/>
  <c r="CJ54" i="7" s="1"/>
  <c r="CH54" i="7" a="1"/>
  <c r="CH54" i="7" s="1"/>
  <c r="CA54" i="7" a="1"/>
  <c r="CA54" i="7" s="1"/>
  <c r="CE54" i="7" a="1"/>
  <c r="CE54" i="7" s="1"/>
  <c r="CG54" i="7" a="1"/>
  <c r="CG54" i="7" s="1"/>
  <c r="CD54" i="7" a="1"/>
  <c r="CD54" i="7" s="1"/>
  <c r="CB54" i="7" a="1"/>
  <c r="CB54" i="7" s="1"/>
  <c r="CF54" i="7" a="1"/>
  <c r="CF54" i="7" s="1"/>
  <c r="CI54" i="7" a="1"/>
  <c r="CI54" i="7" s="1"/>
  <c r="CC54" i="7" a="1"/>
  <c r="CC54" i="7" s="1"/>
  <c r="BZ54" i="7" a="1"/>
  <c r="BZ54" i="7" s="1"/>
  <c r="AC283" i="7" a="1"/>
  <c r="AC283" i="7" s="1"/>
  <c r="AB179" i="7"/>
  <c r="BX32" i="8"/>
  <c r="BR39" i="8"/>
  <c r="BQ51" i="7"/>
  <c r="AC282" i="7" a="1"/>
  <c r="AC282" i="7" s="1"/>
  <c r="AB178" i="7"/>
  <c r="H357" i="8" a="1"/>
  <c r="H357" i="8" s="1"/>
  <c r="G16" i="28"/>
  <c r="G355" i="8"/>
  <c r="AC277" i="7" a="1"/>
  <c r="AC277" i="7" s="1"/>
  <c r="AB173" i="7"/>
  <c r="AC287" i="7" a="1"/>
  <c r="AC287" i="7" s="1"/>
  <c r="AB183" i="7"/>
  <c r="BS39" i="8"/>
  <c r="BR51" i="7"/>
  <c r="BL48" i="8"/>
  <c r="BH31" i="8"/>
  <c r="BH34" i="8" s="1"/>
  <c r="BG37" i="7"/>
  <c r="AC273" i="7" a="1"/>
  <c r="AC273" i="7" s="1"/>
  <c r="AB169" i="7"/>
  <c r="N74" i="8"/>
  <c r="P77" i="8"/>
  <c r="J57" i="18"/>
  <c r="K58" i="7" a="1"/>
  <c r="K58" i="7" s="1"/>
  <c r="CE58" i="7" a="1"/>
  <c r="CE58" i="7" s="1"/>
  <c r="BZ58" i="7" a="1"/>
  <c r="BZ58" i="7" s="1"/>
  <c r="CI58" i="7" a="1"/>
  <c r="CI58" i="7" s="1"/>
  <c r="CG58" i="7" a="1"/>
  <c r="CG58" i="7" s="1"/>
  <c r="CD58" i="7" a="1"/>
  <c r="CD58" i="7" s="1"/>
  <c r="CA58" i="7" a="1"/>
  <c r="CA58" i="7" s="1"/>
  <c r="CK58" i="7" a="1"/>
  <c r="CK58" i="7" s="1"/>
  <c r="CJ58" i="7" a="1"/>
  <c r="CJ58" i="7" s="1"/>
  <c r="CF58" i="7" a="1"/>
  <c r="CF58" i="7" s="1"/>
  <c r="CC58" i="7" a="1"/>
  <c r="CC58" i="7" s="1"/>
  <c r="CB58" i="7" a="1"/>
  <c r="CB58" i="7" s="1"/>
  <c r="CH58" i="7" a="1"/>
  <c r="CH58" i="7" s="1"/>
  <c r="AC245" i="7" a="1"/>
  <c r="AC245" i="7" s="1"/>
  <c r="AB141" i="7"/>
  <c r="AC295" i="7" a="1"/>
  <c r="AC295" i="7" s="1"/>
  <c r="AB191" i="7"/>
  <c r="J51" i="8"/>
  <c r="CH59" i="7" a="1"/>
  <c r="CH59" i="7" s="1"/>
  <c r="CI51" i="8" s="1"/>
  <c r="K59" i="7" a="1"/>
  <c r="K59" i="7" s="1"/>
  <c r="J58" i="18"/>
  <c r="CE59" i="7" a="1"/>
  <c r="CE59" i="7" s="1"/>
  <c r="CF51" i="8" s="1"/>
  <c r="CI59" i="7" a="1"/>
  <c r="CI59" i="7" s="1"/>
  <c r="CJ51" i="8" s="1"/>
  <c r="CB59" i="7" a="1"/>
  <c r="CB59" i="7" s="1"/>
  <c r="CC51" i="8" s="1"/>
  <c r="CG59" i="7" a="1"/>
  <c r="CG59" i="7" s="1"/>
  <c r="CH51" i="8" s="1"/>
  <c r="CC59" i="7" a="1"/>
  <c r="CC59" i="7" s="1"/>
  <c r="CD51" i="8" s="1"/>
  <c r="CD59" i="7" a="1"/>
  <c r="CD59" i="7" s="1"/>
  <c r="CE51" i="8" s="1"/>
  <c r="CK59" i="7" a="1"/>
  <c r="CK59" i="7" s="1"/>
  <c r="CL51" i="8" s="1"/>
  <c r="CA59" i="7" a="1"/>
  <c r="CA59" i="7" s="1"/>
  <c r="CB51" i="8" s="1"/>
  <c r="BZ59" i="7" a="1"/>
  <c r="BZ59" i="7" s="1"/>
  <c r="CA51" i="8" s="1"/>
  <c r="CJ59" i="7" a="1"/>
  <c r="CJ59" i="7" s="1"/>
  <c r="CK51" i="8" s="1"/>
  <c r="CF59" i="7" a="1"/>
  <c r="CF59" i="7" s="1"/>
  <c r="CG51" i="8" s="1"/>
  <c r="DO79" i="8"/>
  <c r="DO317" i="8" s="1"/>
  <c r="DO255" i="8"/>
  <c r="AC296" i="7" a="1"/>
  <c r="AC296" i="7" s="1"/>
  <c r="AB192" i="7"/>
  <c r="AB269" i="7" a="1"/>
  <c r="AB269" i="7" s="1"/>
  <c r="AA165" i="7"/>
  <c r="BS53" i="7"/>
  <c r="BP56" i="8"/>
  <c r="AC265" i="7" a="1"/>
  <c r="AC265" i="7" s="1"/>
  <c r="AB161" i="7"/>
  <c r="DZ77" i="8"/>
  <c r="DZ74" i="8" s="1"/>
  <c r="DY87" i="7"/>
  <c r="AC219" i="7" a="1"/>
  <c r="AC219" i="7" s="1"/>
  <c r="AB115" i="7"/>
  <c r="D88" i="18"/>
  <c r="AB108" i="7"/>
  <c r="AC212" i="7" a="1"/>
  <c r="AC212" i="7" s="1"/>
  <c r="H34" i="8"/>
  <c r="J47" i="8"/>
  <c r="K50" i="7" a="1"/>
  <c r="K50" i="7" s="1"/>
  <c r="CK50" i="7" a="1"/>
  <c r="CK50" i="7" s="1"/>
  <c r="CL47" i="8" s="1"/>
  <c r="CJ50" i="7" a="1"/>
  <c r="CJ50" i="7" s="1"/>
  <c r="CK47" i="8" s="1"/>
  <c r="J49" i="18"/>
  <c r="CH50" i="7" a="1"/>
  <c r="CH50" i="7" s="1"/>
  <c r="CI47" i="8" s="1"/>
  <c r="CA50" i="7" a="1"/>
  <c r="CA50" i="7" s="1"/>
  <c r="CB47" i="8" s="1"/>
  <c r="CE50" i="7" a="1"/>
  <c r="CE50" i="7" s="1"/>
  <c r="CF47" i="8" s="1"/>
  <c r="CG50" i="7" a="1"/>
  <c r="CG50" i="7" s="1"/>
  <c r="CH47" i="8" s="1"/>
  <c r="CB50" i="7" a="1"/>
  <c r="CB50" i="7" s="1"/>
  <c r="CC47" i="8" s="1"/>
  <c r="BZ50" i="7" a="1"/>
  <c r="BZ50" i="7" s="1"/>
  <c r="CA47" i="8" s="1"/>
  <c r="CF50" i="7" a="1"/>
  <c r="CF50" i="7" s="1"/>
  <c r="CG47" i="8" s="1"/>
  <c r="CC50" i="7" a="1"/>
  <c r="CC50" i="7" s="1"/>
  <c r="CD47" i="8" s="1"/>
  <c r="CD50" i="7" a="1"/>
  <c r="CD50" i="7" s="1"/>
  <c r="CE47" i="8" s="1"/>
  <c r="CI50" i="7" a="1"/>
  <c r="CI50" i="7" s="1"/>
  <c r="CJ47" i="8" s="1"/>
  <c r="AC213" i="7" a="1"/>
  <c r="AC213" i="7" s="1"/>
  <c r="AB109" i="7"/>
  <c r="AC203" i="7" a="1"/>
  <c r="AC203" i="7" s="1"/>
  <c r="AB99" i="7"/>
  <c r="BY53" i="7"/>
  <c r="BP39" i="8"/>
  <c r="BO51" i="7"/>
  <c r="AC297" i="7" a="1"/>
  <c r="AC297" i="7" s="1"/>
  <c r="AB193" i="7"/>
  <c r="O9" i="8"/>
  <c r="O7" i="28" s="1"/>
  <c r="O7" i="18"/>
  <c r="AB279" i="7" a="1"/>
  <c r="AB279" i="7" s="1"/>
  <c r="AA175" i="7"/>
  <c r="AC286" i="7" a="1"/>
  <c r="AC286" i="7" s="1"/>
  <c r="AB182" i="7"/>
  <c r="BU32" i="8"/>
  <c r="J53" i="8"/>
  <c r="CI61" i="7" a="1"/>
  <c r="CI61" i="7" s="1"/>
  <c r="CJ53" i="8" s="1"/>
  <c r="K61" i="7" a="1"/>
  <c r="K61" i="7" s="1"/>
  <c r="J60" i="18"/>
  <c r="CJ61" i="7" a="1"/>
  <c r="CJ61" i="7" s="1"/>
  <c r="CK53" i="8" s="1"/>
  <c r="CK61" i="7" a="1"/>
  <c r="CK61" i="7" s="1"/>
  <c r="CL53" i="8" s="1"/>
  <c r="CH61" i="7" a="1"/>
  <c r="CH61" i="7" s="1"/>
  <c r="CI53" i="8" s="1"/>
  <c r="CG61" i="7" a="1"/>
  <c r="CG61" i="7" s="1"/>
  <c r="CH53" i="8" s="1"/>
  <c r="CF61" i="7" a="1"/>
  <c r="CF61" i="7" s="1"/>
  <c r="CG53" i="8" s="1"/>
  <c r="CB61" i="7" a="1"/>
  <c r="CB61" i="7" s="1"/>
  <c r="CC53" i="8" s="1"/>
  <c r="BZ61" i="7" a="1"/>
  <c r="BZ61" i="7" s="1"/>
  <c r="CA53" i="8" s="1"/>
  <c r="CD61" i="7" a="1"/>
  <c r="CD61" i="7" s="1"/>
  <c r="CE53" i="8" s="1"/>
  <c r="CC61" i="7" a="1"/>
  <c r="CC61" i="7" s="1"/>
  <c r="CD53" i="8" s="1"/>
  <c r="CA61" i="7" a="1"/>
  <c r="CA61" i="7" s="1"/>
  <c r="CB53" i="8" s="1"/>
  <c r="CE61" i="7" a="1"/>
  <c r="CE61" i="7" s="1"/>
  <c r="CF53" i="8" s="1"/>
  <c r="BI31" i="8"/>
  <c r="BI34" i="8" s="1"/>
  <c r="BH37" i="7"/>
  <c r="AC246" i="7" a="1"/>
  <c r="AC246" i="7" s="1"/>
  <c r="AB142" i="7"/>
  <c r="AB221" i="7" a="1"/>
  <c r="AB221" i="7" s="1"/>
  <c r="AA117" i="7"/>
  <c r="DX77" i="8"/>
  <c r="DX74" i="8" s="1"/>
  <c r="DW87" i="7"/>
  <c r="AC201" i="7" a="1"/>
  <c r="AC201" i="7" s="1"/>
  <c r="AB97" i="7"/>
  <c r="J40" i="8"/>
  <c r="BZ43" i="7" a="1"/>
  <c r="BZ43" i="7" s="1"/>
  <c r="CA40" i="8" s="1"/>
  <c r="J42" i="18"/>
  <c r="CK43" i="7" a="1"/>
  <c r="CK43" i="7" s="1"/>
  <c r="CL40" i="8" s="1"/>
  <c r="CJ43" i="7" a="1"/>
  <c r="CJ43" i="7" s="1"/>
  <c r="CK40" i="8" s="1"/>
  <c r="K43" i="7" a="1"/>
  <c r="K43" i="7" s="1"/>
  <c r="CB43" i="7" a="1"/>
  <c r="CB43" i="7" s="1"/>
  <c r="CC40" i="8" s="1"/>
  <c r="CD43" i="7" a="1"/>
  <c r="CD43" i="7" s="1"/>
  <c r="CE40" i="8" s="1"/>
  <c r="CF43" i="7" a="1"/>
  <c r="CF43" i="7" s="1"/>
  <c r="CG40" i="8" s="1"/>
  <c r="CH43" i="7" a="1"/>
  <c r="CH43" i="7" s="1"/>
  <c r="CI40" i="8" s="1"/>
  <c r="CC43" i="7" a="1"/>
  <c r="CC43" i="7" s="1"/>
  <c r="CD40" i="8" s="1"/>
  <c r="CA43" i="7" a="1"/>
  <c r="CA43" i="7" s="1"/>
  <c r="CB40" i="8" s="1"/>
  <c r="CI43" i="7" a="1"/>
  <c r="CI43" i="7" s="1"/>
  <c r="CJ40" i="8" s="1"/>
  <c r="CE43" i="7" a="1"/>
  <c r="CE43" i="7" s="1"/>
  <c r="CF40" i="8" s="1"/>
  <c r="CG43" i="7" a="1"/>
  <c r="CG43" i="7" s="1"/>
  <c r="CH40" i="8" s="1"/>
  <c r="BL50" i="8"/>
  <c r="BL54" i="8" s="1"/>
  <c r="BK64" i="7"/>
  <c r="BF50" i="8"/>
  <c r="BF54" i="8" s="1"/>
  <c r="BE64" i="7"/>
  <c r="AC239" i="7" a="1"/>
  <c r="AC239" i="7" s="1"/>
  <c r="AB135" i="7"/>
  <c r="O67" i="8"/>
  <c r="O367" i="8" s="1"/>
  <c r="O26" i="28" s="1"/>
  <c r="EP78" i="7" a="1"/>
  <c r="EP78" i="7" s="1"/>
  <c r="EO78" i="7" a="1"/>
  <c r="EO78" i="7" s="1"/>
  <c r="O77" i="18"/>
  <c r="ES78" i="7" a="1"/>
  <c r="ES78" i="7" s="1"/>
  <c r="EH78" i="7" a="1"/>
  <c r="EH78" i="7" s="1"/>
  <c r="EM78" i="7" a="1"/>
  <c r="EM78" i="7" s="1"/>
  <c r="EI78" i="7" a="1"/>
  <c r="EI78" i="7" s="1"/>
  <c r="ER78" i="7" a="1"/>
  <c r="ER78" i="7" s="1"/>
  <c r="EL78" i="7" a="1"/>
  <c r="EL78" i="7" s="1"/>
  <c r="EQ78" i="7" a="1"/>
  <c r="EQ78" i="7" s="1"/>
  <c r="EJ78" i="7" a="1"/>
  <c r="EJ78" i="7" s="1"/>
  <c r="EN78" i="7" a="1"/>
  <c r="EN78" i="7" s="1"/>
  <c r="EK78" i="7" a="1"/>
  <c r="EK78" i="7" s="1"/>
  <c r="DP79" i="8"/>
  <c r="DP317" i="8" s="1"/>
  <c r="DP255" i="8"/>
  <c r="I52" i="8"/>
  <c r="I59" i="18"/>
  <c r="BX60" i="7" a="1"/>
  <c r="BX60" i="7" s="1"/>
  <c r="BY52" i="8" s="1"/>
  <c r="J60" i="7" a="1"/>
  <c r="J60" i="7" s="1"/>
  <c r="BW60" i="7" a="1"/>
  <c r="BW60" i="7" s="1"/>
  <c r="BX52" i="8" s="1"/>
  <c r="BY60" i="7" a="1"/>
  <c r="BY60" i="7" s="1"/>
  <c r="BZ52" i="8" s="1"/>
  <c r="BO60" i="7" a="1"/>
  <c r="BO60" i="7" s="1"/>
  <c r="BP52" i="8" s="1"/>
  <c r="BT60" i="7" a="1"/>
  <c r="BT60" i="7" s="1"/>
  <c r="BU52" i="8" s="1"/>
  <c r="BQ60" i="7" a="1"/>
  <c r="BQ60" i="7" s="1"/>
  <c r="BR52" i="8" s="1"/>
  <c r="BS60" i="7" a="1"/>
  <c r="BS60" i="7" s="1"/>
  <c r="BT52" i="8" s="1"/>
  <c r="BV60" i="7" a="1"/>
  <c r="BV60" i="7" s="1"/>
  <c r="BW52" i="8" s="1"/>
  <c r="BP60" i="7" a="1"/>
  <c r="BP60" i="7" s="1"/>
  <c r="BQ52" i="8" s="1"/>
  <c r="BN60" i="7" a="1"/>
  <c r="BN60" i="7" s="1"/>
  <c r="BO52" i="8" s="1"/>
  <c r="BU60" i="7" a="1"/>
  <c r="BU60" i="7" s="1"/>
  <c r="BV52" i="8" s="1"/>
  <c r="BR60" i="7" a="1"/>
  <c r="BR60" i="7" s="1"/>
  <c r="BS52" i="8" s="1"/>
  <c r="BD48" i="8"/>
  <c r="I50" i="8"/>
  <c r="I64" i="7"/>
  <c r="I63" i="18" s="1"/>
  <c r="I52" i="18"/>
  <c r="BZ56" i="8"/>
  <c r="J59" i="8"/>
  <c r="K69" i="7" a="1"/>
  <c r="K69" i="7" s="1"/>
  <c r="J68" i="18"/>
  <c r="CJ69" i="7" a="1"/>
  <c r="CJ69" i="7" s="1"/>
  <c r="CK59" i="8" s="1"/>
  <c r="CH69" i="7" a="1"/>
  <c r="CH69" i="7" s="1"/>
  <c r="CI59" i="8" s="1"/>
  <c r="CB69" i="7" a="1"/>
  <c r="CB69" i="7" s="1"/>
  <c r="CC59" i="8" s="1"/>
  <c r="CG69" i="7" a="1"/>
  <c r="CG69" i="7" s="1"/>
  <c r="CH59" i="8" s="1"/>
  <c r="CE69" i="7" a="1"/>
  <c r="CE69" i="7" s="1"/>
  <c r="CF59" i="8" s="1"/>
  <c r="CC69" i="7" a="1"/>
  <c r="CC69" i="7" s="1"/>
  <c r="CD59" i="8" s="1"/>
  <c r="CD69" i="7" a="1"/>
  <c r="CD69" i="7" s="1"/>
  <c r="CE59" i="8" s="1"/>
  <c r="CF69" i="7" a="1"/>
  <c r="CF69" i="7" s="1"/>
  <c r="CG59" i="8" s="1"/>
  <c r="CA69" i="7" a="1"/>
  <c r="CA69" i="7" s="1"/>
  <c r="CB59" i="8" s="1"/>
  <c r="CK69" i="7" a="1"/>
  <c r="CK69" i="7" s="1"/>
  <c r="CL59" i="8" s="1"/>
  <c r="BZ69" i="7" a="1"/>
  <c r="BZ69" i="7" s="1"/>
  <c r="CA59" i="8" s="1"/>
  <c r="CI69" i="7" a="1"/>
  <c r="CI69" i="7" s="1"/>
  <c r="CJ59" i="8" s="1"/>
  <c r="BJ50" i="8"/>
  <c r="BJ54" i="8" s="1"/>
  <c r="BI64" i="7"/>
  <c r="J39" i="8"/>
  <c r="K42" i="7" a="1"/>
  <c r="K42" i="7" s="1"/>
  <c r="J51" i="7"/>
  <c r="J50" i="18" s="1"/>
  <c r="J41" i="18"/>
  <c r="CF42" i="7" a="1"/>
  <c r="CF42" i="7" s="1"/>
  <c r="CA42" i="7" a="1"/>
  <c r="CA42" i="7" s="1"/>
  <c r="CB42" i="7" a="1"/>
  <c r="CB42" i="7" s="1"/>
  <c r="BZ42" i="7" a="1"/>
  <c r="BZ42" i="7" s="1"/>
  <c r="CD42" i="7" a="1"/>
  <c r="CD42" i="7" s="1"/>
  <c r="CC42" i="7" a="1"/>
  <c r="CC42" i="7" s="1"/>
  <c r="CJ42" i="7" a="1"/>
  <c r="CJ42" i="7" s="1"/>
  <c r="CH42" i="7" a="1"/>
  <c r="CH42" i="7" s="1"/>
  <c r="CK42" i="7" a="1"/>
  <c r="CK42" i="7" s="1"/>
  <c r="CG42" i="7" a="1"/>
  <c r="CG42" i="7" s="1"/>
  <c r="CE42" i="7" a="1"/>
  <c r="CE42" i="7" s="1"/>
  <c r="CI42" i="7" a="1"/>
  <c r="CI42" i="7" s="1"/>
  <c r="AC242" i="7" a="1"/>
  <c r="AC242" i="7" s="1"/>
  <c r="AB138" i="7"/>
  <c r="U225" i="8"/>
  <c r="U227" i="8" s="1"/>
  <c r="AD9" i="8"/>
  <c r="AD7" i="7"/>
  <c r="K30" i="7" a="1"/>
  <c r="K30" i="7" s="1"/>
  <c r="CK30" i="7" a="1"/>
  <c r="CK30" i="7" s="1"/>
  <c r="CJ30" i="7" a="1"/>
  <c r="CJ30" i="7" s="1"/>
  <c r="J29" i="18"/>
  <c r="CD30" i="7" a="1"/>
  <c r="CD30" i="7" s="1"/>
  <c r="CC30" i="7" a="1"/>
  <c r="CC30" i="7" s="1"/>
  <c r="CE30" i="7" a="1"/>
  <c r="CE30" i="7" s="1"/>
  <c r="CA30" i="7" a="1"/>
  <c r="CA30" i="7" s="1"/>
  <c r="CF30" i="7" a="1"/>
  <c r="CF30" i="7" s="1"/>
  <c r="CG30" i="7" a="1"/>
  <c r="CG30" i="7" s="1"/>
  <c r="CB30" i="7" a="1"/>
  <c r="CB30" i="7" s="1"/>
  <c r="CI30" i="7" a="1"/>
  <c r="CI30" i="7" s="1"/>
  <c r="BZ30" i="7" a="1"/>
  <c r="BZ30" i="7" s="1"/>
  <c r="CH30" i="7" a="1"/>
  <c r="CH30" i="7" s="1"/>
  <c r="AC275" i="7" a="1"/>
  <c r="AC275" i="7" s="1"/>
  <c r="AB171" i="7"/>
  <c r="CK29" i="7" a="1"/>
  <c r="CK29" i="7" s="1"/>
  <c r="CJ29" i="7" a="1"/>
  <c r="CJ29" i="7" s="1"/>
  <c r="CH29" i="7" a="1"/>
  <c r="CH29" i="7" s="1"/>
  <c r="K29" i="7" a="1"/>
  <c r="K29" i="7" s="1"/>
  <c r="CB29" i="7" a="1"/>
  <c r="CB29" i="7" s="1"/>
  <c r="BZ29" i="7" a="1"/>
  <c r="BZ29" i="7" s="1"/>
  <c r="J28" i="18"/>
  <c r="CG29" i="7" a="1"/>
  <c r="CG29" i="7" s="1"/>
  <c r="CD29" i="7" a="1"/>
  <c r="CD29" i="7" s="1"/>
  <c r="CA29" i="7" a="1"/>
  <c r="CA29" i="7" s="1"/>
  <c r="CC29" i="7" a="1"/>
  <c r="CC29" i="7" s="1"/>
  <c r="CF29" i="7" a="1"/>
  <c r="CF29" i="7" s="1"/>
  <c r="CE29" i="7" a="1"/>
  <c r="CE29" i="7" s="1"/>
  <c r="CI29" i="7" a="1"/>
  <c r="CI29" i="7" s="1"/>
  <c r="AC254" i="7" a="1"/>
  <c r="AC254" i="7" s="1"/>
  <c r="AB150" i="7"/>
  <c r="DT79" i="8"/>
  <c r="DT317" i="8" s="1"/>
  <c r="DT255" i="8"/>
  <c r="BZ32" i="8"/>
  <c r="EC77" i="8"/>
  <c r="EC74" i="8" s="1"/>
  <c r="EB87" i="7"/>
  <c r="AC208" i="7" a="1"/>
  <c r="AC208" i="7" s="1"/>
  <c r="AB104" i="7"/>
  <c r="BY39" i="8"/>
  <c r="BX51" i="7"/>
  <c r="ES63" i="7" a="1"/>
  <c r="ES63" i="7" s="1"/>
  <c r="O62" i="18"/>
  <c r="EN63" i="7" a="1"/>
  <c r="EN63" i="7" s="1"/>
  <c r="EQ63" i="7" a="1"/>
  <c r="EQ63" i="7" s="1"/>
  <c r="EI63" i="7" a="1"/>
  <c r="EI63" i="7" s="1"/>
  <c r="EJ63" i="7" a="1"/>
  <c r="EJ63" i="7" s="1"/>
  <c r="EO63" i="7" a="1"/>
  <c r="EO63" i="7" s="1"/>
  <c r="EK63" i="7" a="1"/>
  <c r="EK63" i="7" s="1"/>
  <c r="ER63" i="7" a="1"/>
  <c r="ER63" i="7" s="1"/>
  <c r="EH63" i="7" a="1"/>
  <c r="EH63" i="7" s="1"/>
  <c r="EM63" i="7" a="1"/>
  <c r="EM63" i="7" s="1"/>
  <c r="EP63" i="7" a="1"/>
  <c r="EP63" i="7" s="1"/>
  <c r="EL63" i="7" a="1"/>
  <c r="EL63" i="7" s="1"/>
  <c r="AC216" i="7" a="1"/>
  <c r="AC216" i="7" s="1"/>
  <c r="AB112" i="7"/>
  <c r="AC274" i="7" a="1"/>
  <c r="AC274" i="7" s="1"/>
  <c r="AB170" i="7"/>
  <c r="AC271" i="7" a="1"/>
  <c r="AC271" i="7" s="1"/>
  <c r="AB167" i="7"/>
  <c r="AC280" i="7" a="1"/>
  <c r="AC280" i="7" s="1"/>
  <c r="AB176" i="7"/>
  <c r="AC253" i="7" a="1"/>
  <c r="AC253" i="7" s="1"/>
  <c r="AB149" i="7"/>
  <c r="BP53" i="7"/>
  <c r="BW39" i="8"/>
  <c r="BV51" i="7"/>
  <c r="AC218" i="7" a="1"/>
  <c r="AC218" i="7" s="1"/>
  <c r="AB114" i="7"/>
  <c r="J45" i="8"/>
  <c r="K48" i="7" a="1"/>
  <c r="K48" i="7" s="1"/>
  <c r="CK48" i="7" a="1"/>
  <c r="CK48" i="7" s="1"/>
  <c r="CL45" i="8" s="1"/>
  <c r="CJ48" i="7" a="1"/>
  <c r="CJ48" i="7" s="1"/>
  <c r="CK45" i="8" s="1"/>
  <c r="CI48" i="7" a="1"/>
  <c r="CI48" i="7" s="1"/>
  <c r="CJ45" i="8" s="1"/>
  <c r="J47" i="18"/>
  <c r="CE48" i="7" a="1"/>
  <c r="CE48" i="7" s="1"/>
  <c r="CF45" i="8" s="1"/>
  <c r="CB48" i="7" a="1"/>
  <c r="CB48" i="7" s="1"/>
  <c r="CC45" i="8" s="1"/>
  <c r="CD48" i="7" a="1"/>
  <c r="CD48" i="7" s="1"/>
  <c r="CE45" i="8" s="1"/>
  <c r="CA48" i="7" a="1"/>
  <c r="CA48" i="7" s="1"/>
  <c r="CB45" i="8" s="1"/>
  <c r="CG48" i="7" a="1"/>
  <c r="CG48" i="7" s="1"/>
  <c r="CH45" i="8" s="1"/>
  <c r="CF48" i="7" a="1"/>
  <c r="CF48" i="7" s="1"/>
  <c r="CG45" i="8" s="1"/>
  <c r="CC48" i="7" a="1"/>
  <c r="CC48" i="7" s="1"/>
  <c r="CD45" i="8" s="1"/>
  <c r="BZ48" i="7" a="1"/>
  <c r="BZ48" i="7" s="1"/>
  <c r="CA45" i="8" s="1"/>
  <c r="CH48" i="7" a="1"/>
  <c r="CH48" i="7" s="1"/>
  <c r="CI45" i="8" s="1"/>
  <c r="BM50" i="8"/>
  <c r="BM54" i="8" s="1"/>
  <c r="BL64" i="7"/>
  <c r="EB77" i="8"/>
  <c r="EB74" i="8" s="1"/>
  <c r="EA87" i="7"/>
  <c r="AC222" i="7" a="1"/>
  <c r="AC222" i="7" s="1"/>
  <c r="AB118" i="7"/>
  <c r="AC241" i="7" a="1"/>
  <c r="AC241" i="7" s="1"/>
  <c r="AB137" i="7"/>
  <c r="AC263" i="7" a="1"/>
  <c r="AC263" i="7" s="1"/>
  <c r="AB159" i="7"/>
  <c r="AC211" i="7" a="1"/>
  <c r="AC211" i="7" s="1"/>
  <c r="AB107" i="7"/>
  <c r="BX53" i="7"/>
  <c r="BU39" i="8"/>
  <c r="BT51" i="7"/>
  <c r="AC226" i="7" a="1"/>
  <c r="AC226" i="7" s="1"/>
  <c r="AB122" i="7"/>
  <c r="BU56" i="8"/>
  <c r="AC250" i="7" a="1"/>
  <c r="AC250" i="7" s="1"/>
  <c r="AB146" i="7"/>
  <c r="AC247" i="7" a="1"/>
  <c r="AC247" i="7" s="1"/>
  <c r="AB143" i="7"/>
  <c r="BP32" i="8"/>
  <c r="BL31" i="8"/>
  <c r="BL34" i="8" s="1"/>
  <c r="BK37" i="7"/>
  <c r="AB278" i="7" a="1"/>
  <c r="AB278" i="7" s="1"/>
  <c r="AA174" i="7"/>
  <c r="BI48" i="8"/>
  <c r="DY77" i="8"/>
  <c r="DY74" i="8" s="1"/>
  <c r="DX87" i="7"/>
  <c r="P13" i="26"/>
  <c r="Q14" i="26"/>
  <c r="BO56" i="8"/>
  <c r="AC294" i="7" a="1"/>
  <c r="AC294" i="7" s="1"/>
  <c r="AB190" i="7"/>
  <c r="AB268" i="7" a="1"/>
  <c r="AB268" i="7" s="1"/>
  <c r="AA164" i="7"/>
  <c r="AB225" i="7" a="1"/>
  <c r="AB225" i="7" s="1"/>
  <c r="AA121" i="7"/>
  <c r="J46" i="8"/>
  <c r="K49" i="7" a="1"/>
  <c r="K49" i="7" s="1"/>
  <c r="CK49" i="7" a="1"/>
  <c r="CK49" i="7" s="1"/>
  <c r="CL46" i="8" s="1"/>
  <c r="CJ49" i="7" a="1"/>
  <c r="CJ49" i="7" s="1"/>
  <c r="CK46" i="8" s="1"/>
  <c r="CF49" i="7" a="1"/>
  <c r="CF49" i="7" s="1"/>
  <c r="CG46" i="8" s="1"/>
  <c r="J48" i="18"/>
  <c r="CA49" i="7" a="1"/>
  <c r="CA49" i="7" s="1"/>
  <c r="CB46" i="8" s="1"/>
  <c r="CG49" i="7" a="1"/>
  <c r="CG49" i="7" s="1"/>
  <c r="CH46" i="8" s="1"/>
  <c r="CE49" i="7" a="1"/>
  <c r="CE49" i="7" s="1"/>
  <c r="CF46" i="8" s="1"/>
  <c r="CC49" i="7" a="1"/>
  <c r="CC49" i="7" s="1"/>
  <c r="CD46" i="8" s="1"/>
  <c r="BZ49" i="7" a="1"/>
  <c r="BZ49" i="7" s="1"/>
  <c r="CA46" i="8" s="1"/>
  <c r="CH49" i="7" a="1"/>
  <c r="CH49" i="7" s="1"/>
  <c r="CI46" i="8" s="1"/>
  <c r="CB49" i="7" a="1"/>
  <c r="CB49" i="7" s="1"/>
  <c r="CC46" i="8" s="1"/>
  <c r="CI49" i="7" a="1"/>
  <c r="CI49" i="7" s="1"/>
  <c r="CJ46" i="8" s="1"/>
  <c r="CD49" i="7" a="1"/>
  <c r="CD49" i="7" s="1"/>
  <c r="CE46" i="8" s="1"/>
  <c r="BT32" i="8"/>
  <c r="AC204" i="7" a="1"/>
  <c r="AC204" i="7" s="1"/>
  <c r="AB100" i="7"/>
  <c r="F20" i="28"/>
  <c r="DM79" i="8"/>
  <c r="DM317" i="8" s="1"/>
  <c r="DM255" i="8"/>
  <c r="BF48" i="8"/>
  <c r="AC228" i="7" a="1"/>
  <c r="AC228" i="7" s="1"/>
  <c r="AB124" i="7"/>
  <c r="V290" i="8"/>
  <c r="DV79" i="8"/>
  <c r="DV317" i="8" s="1"/>
  <c r="DV255" i="8"/>
  <c r="DN79" i="8"/>
  <c r="DN317" i="8" s="1"/>
  <c r="DN255" i="8"/>
  <c r="I48" i="8"/>
  <c r="I360" i="8" s="1"/>
  <c r="BW32" i="8"/>
  <c r="AC248" i="7" a="1"/>
  <c r="AC248" i="7" s="1"/>
  <c r="AB144" i="7"/>
  <c r="BS56" i="8"/>
  <c r="AC288" i="7" a="1"/>
  <c r="AC288" i="7" s="1"/>
  <c r="AB184" i="7"/>
  <c r="BO32" i="8"/>
  <c r="BE48" i="8"/>
  <c r="AB258" i="7" a="1"/>
  <c r="AB258" i="7" s="1"/>
  <c r="AA154" i="7"/>
  <c r="BN53" i="7"/>
  <c r="BT39" i="8"/>
  <c r="BS51" i="7"/>
  <c r="W290" i="8"/>
  <c r="BT56" i="8"/>
  <c r="AB119" i="7"/>
  <c r="AC223" i="7" a="1"/>
  <c r="AC223" i="7" s="1"/>
  <c r="N7" i="28"/>
  <c r="O18" i="32"/>
  <c r="AC285" i="7" a="1"/>
  <c r="AC285" i="7" s="1"/>
  <c r="AB181" i="7"/>
  <c r="AC235" i="7" a="1"/>
  <c r="AC235" i="7" s="1"/>
  <c r="AB131" i="7"/>
  <c r="BS32" i="8"/>
  <c r="AC233" i="7" a="1"/>
  <c r="AC233" i="7" s="1"/>
  <c r="AB129" i="7"/>
  <c r="BF31" i="8"/>
  <c r="BF34" i="8" s="1"/>
  <c r="BE37" i="7"/>
  <c r="AC236" i="7" a="1"/>
  <c r="AC236" i="7" s="1"/>
  <c r="AB132" i="7"/>
  <c r="BM48" i="8"/>
  <c r="J58" i="8"/>
  <c r="K68" i="7" a="1"/>
  <c r="K68" i="7" s="1"/>
  <c r="CK68" i="7" a="1"/>
  <c r="CK68" i="7" s="1"/>
  <c r="CL58" i="8" s="1"/>
  <c r="CJ68" i="7" a="1"/>
  <c r="CJ68" i="7" s="1"/>
  <c r="CK58" i="8" s="1"/>
  <c r="BZ68" i="7" a="1"/>
  <c r="BZ68" i="7" s="1"/>
  <c r="CA58" i="8" s="1"/>
  <c r="J67" i="18"/>
  <c r="CE68" i="7" a="1"/>
  <c r="CE68" i="7" s="1"/>
  <c r="CF58" i="8" s="1"/>
  <c r="CI68" i="7" a="1"/>
  <c r="CI68" i="7" s="1"/>
  <c r="CJ58" i="8" s="1"/>
  <c r="CF68" i="7" a="1"/>
  <c r="CF68" i="7" s="1"/>
  <c r="CG58" i="8" s="1"/>
  <c r="CG68" i="7" a="1"/>
  <c r="CG68" i="7" s="1"/>
  <c r="CH58" i="8" s="1"/>
  <c r="CB68" i="7" a="1"/>
  <c r="CB68" i="7" s="1"/>
  <c r="CC58" i="8" s="1"/>
  <c r="CA68" i="7" a="1"/>
  <c r="CA68" i="7" s="1"/>
  <c r="CB58" i="8" s="1"/>
  <c r="CD68" i="7" a="1"/>
  <c r="CD68" i="7" s="1"/>
  <c r="CE58" i="8" s="1"/>
  <c r="CC68" i="7" a="1"/>
  <c r="CC68" i="7" s="1"/>
  <c r="CD58" i="8" s="1"/>
  <c r="CH68" i="7" a="1"/>
  <c r="CH68" i="7" s="1"/>
  <c r="CI58" i="8" s="1"/>
  <c r="EF77" i="8"/>
  <c r="EF74" i="8" s="1"/>
  <c r="EE87" i="7"/>
  <c r="AA329" i="8"/>
  <c r="AC243" i="7" a="1"/>
  <c r="AC243" i="7" s="1"/>
  <c r="AB139" i="7"/>
  <c r="BX50" i="8"/>
  <c r="BX54" i="8" s="1"/>
  <c r="M79" i="8"/>
  <c r="M255" i="8"/>
  <c r="K31" i="7" a="1"/>
  <c r="K31" i="7" s="1"/>
  <c r="CG31" i="7" a="1"/>
  <c r="CG31" i="7" s="1"/>
  <c r="J30" i="18"/>
  <c r="CF31" i="7" a="1"/>
  <c r="CF31" i="7" s="1"/>
  <c r="CK31" i="7" a="1"/>
  <c r="CK31" i="7" s="1"/>
  <c r="BZ31" i="7" a="1"/>
  <c r="BZ31" i="7" s="1"/>
  <c r="CC31" i="7" a="1"/>
  <c r="CC31" i="7" s="1"/>
  <c r="CI31" i="7" a="1"/>
  <c r="CI31" i="7" s="1"/>
  <c r="CE31" i="7" a="1"/>
  <c r="CE31" i="7" s="1"/>
  <c r="CB31" i="7" a="1"/>
  <c r="CB31" i="7" s="1"/>
  <c r="CH31" i="7" a="1"/>
  <c r="CH31" i="7" s="1"/>
  <c r="CD31" i="7" a="1"/>
  <c r="CD31" i="7" s="1"/>
  <c r="CJ31" i="7" a="1"/>
  <c r="CJ31" i="7" s="1"/>
  <c r="CA31" i="7" a="1"/>
  <c r="CA31" i="7" s="1"/>
  <c r="ER35" i="7" a="1"/>
  <c r="ER35" i="7" s="1"/>
  <c r="EL35" i="7" a="1"/>
  <c r="EL35" i="7" s="1"/>
  <c r="O34" i="18"/>
  <c r="EO35" i="7" a="1"/>
  <c r="EO35" i="7" s="1"/>
  <c r="EJ35" i="7" a="1"/>
  <c r="EJ35" i="7" s="1"/>
  <c r="EI35" i="7" a="1"/>
  <c r="EI35" i="7" s="1"/>
  <c r="EM35" i="7" a="1"/>
  <c r="EM35" i="7" s="1"/>
  <c r="EP35" i="7" a="1"/>
  <c r="EP35" i="7" s="1"/>
  <c r="EQ35" i="7" a="1"/>
  <c r="EQ35" i="7" s="1"/>
  <c r="EH35" i="7" a="1"/>
  <c r="EH35" i="7" s="1"/>
  <c r="EK35" i="7" a="1"/>
  <c r="EK35" i="7" s="1"/>
  <c r="ES35" i="7" a="1"/>
  <c r="ES35" i="7" s="1"/>
  <c r="EN35" i="7" a="1"/>
  <c r="EN35" i="7" s="1"/>
  <c r="AB270" i="7" a="1"/>
  <c r="AB270" i="7" s="1"/>
  <c r="AA166" i="7"/>
  <c r="BQ56" i="8"/>
  <c r="J42" i="8"/>
  <c r="J44" i="18"/>
  <c r="CJ45" i="7" a="1"/>
  <c r="CJ45" i="7" s="1"/>
  <c r="CK42" i="8" s="1"/>
  <c r="K45" i="7" a="1"/>
  <c r="K45" i="7" s="1"/>
  <c r="CG45" i="7" a="1"/>
  <c r="CG45" i="7" s="1"/>
  <c r="CH42" i="8" s="1"/>
  <c r="CH45" i="7" a="1"/>
  <c r="CH45" i="7" s="1"/>
  <c r="CI42" i="8" s="1"/>
  <c r="CI45" i="7" a="1"/>
  <c r="CI45" i="7" s="1"/>
  <c r="CJ42" i="8" s="1"/>
  <c r="CE45" i="7" a="1"/>
  <c r="CE45" i="7" s="1"/>
  <c r="CF42" i="8" s="1"/>
  <c r="CA45" i="7" a="1"/>
  <c r="CA45" i="7" s="1"/>
  <c r="CB42" i="8" s="1"/>
  <c r="CB45" i="7" a="1"/>
  <c r="CB45" i="7" s="1"/>
  <c r="CC42" i="8" s="1"/>
  <c r="CD45" i="7" a="1"/>
  <c r="CD45" i="7" s="1"/>
  <c r="CE42" i="8" s="1"/>
  <c r="CF45" i="7" a="1"/>
  <c r="CF45" i="7" s="1"/>
  <c r="CG42" i="8" s="1"/>
  <c r="CC45" i="7" a="1"/>
  <c r="CC45" i="7" s="1"/>
  <c r="CD42" i="8" s="1"/>
  <c r="CK45" i="7" a="1"/>
  <c r="CK45" i="7" s="1"/>
  <c r="CL42" i="8" s="1"/>
  <c r="BZ45" i="7" a="1"/>
  <c r="BZ45" i="7" s="1"/>
  <c r="CA42" i="8" s="1"/>
  <c r="AC255" i="7" a="1"/>
  <c r="AC255" i="7" s="1"/>
  <c r="AB151" i="7"/>
  <c r="BY56" i="8"/>
  <c r="J44" i="8"/>
  <c r="K47" i="7" a="1"/>
  <c r="K47" i="7" s="1"/>
  <c r="J46" i="18"/>
  <c r="CD47" i="7" a="1"/>
  <c r="CD47" i="7" s="1"/>
  <c r="CE44" i="8" s="1"/>
  <c r="CC47" i="7" a="1"/>
  <c r="CC47" i="7" s="1"/>
  <c r="CD44" i="8" s="1"/>
  <c r="CA47" i="7" a="1"/>
  <c r="CA47" i="7" s="1"/>
  <c r="CB44" i="8" s="1"/>
  <c r="CB47" i="7" a="1"/>
  <c r="CB47" i="7" s="1"/>
  <c r="CC44" i="8" s="1"/>
  <c r="CK47" i="7" a="1"/>
  <c r="CK47" i="7" s="1"/>
  <c r="CL44" i="8" s="1"/>
  <c r="CE47" i="7" a="1"/>
  <c r="CE47" i="7" s="1"/>
  <c r="CF44" i="8" s="1"/>
  <c r="BZ47" i="7" a="1"/>
  <c r="BZ47" i="7" s="1"/>
  <c r="CA44" i="8" s="1"/>
  <c r="CI47" i="7" a="1"/>
  <c r="CI47" i="7" s="1"/>
  <c r="CJ44" i="8" s="1"/>
  <c r="CG47" i="7" a="1"/>
  <c r="CG47" i="7" s="1"/>
  <c r="CH44" i="8" s="1"/>
  <c r="CF47" i="7" a="1"/>
  <c r="CF47" i="7" s="1"/>
  <c r="CG44" i="8" s="1"/>
  <c r="CH47" i="7" a="1"/>
  <c r="CH47" i="7" s="1"/>
  <c r="CI44" i="8" s="1"/>
  <c r="CJ47" i="7" a="1"/>
  <c r="CJ47" i="7" s="1"/>
  <c r="CK44" i="8" s="1"/>
  <c r="AA195" i="7"/>
  <c r="AB299" i="7" a="1"/>
  <c r="AB299" i="7" s="1"/>
  <c r="H19" i="28"/>
  <c r="AC298" i="7" a="1"/>
  <c r="AC298" i="7" s="1"/>
  <c r="AB194" i="7"/>
  <c r="DQ79" i="8"/>
  <c r="DQ317" i="8" s="1"/>
  <c r="DQ255" i="8"/>
  <c r="AB257" i="7" a="1"/>
  <c r="AB257" i="7" s="1"/>
  <c r="AA153" i="7"/>
  <c r="AB238" i="7" a="1"/>
  <c r="AB238" i="7" s="1"/>
  <c r="AA134" i="7"/>
  <c r="AC256" i="7" a="1"/>
  <c r="AC256" i="7" s="1"/>
  <c r="AB152" i="7"/>
  <c r="AC272" i="7" a="1"/>
  <c r="AC272" i="7" s="1"/>
  <c r="AB168" i="7"/>
  <c r="K56" i="7" a="1"/>
  <c r="K56" i="7" s="1"/>
  <c r="CK56" i="7" a="1"/>
  <c r="CK56" i="7" s="1"/>
  <c r="J55" i="18"/>
  <c r="CD56" i="7" a="1"/>
  <c r="CD56" i="7" s="1"/>
  <c r="CC56" i="7" a="1"/>
  <c r="CC56" i="7" s="1"/>
  <c r="CB56" i="7" a="1"/>
  <c r="CB56" i="7" s="1"/>
  <c r="CH56" i="7" a="1"/>
  <c r="CH56" i="7" s="1"/>
  <c r="CG56" i="7" a="1"/>
  <c r="CG56" i="7" s="1"/>
  <c r="CE56" i="7" a="1"/>
  <c r="CE56" i="7" s="1"/>
  <c r="CF56" i="7" a="1"/>
  <c r="CF56" i="7" s="1"/>
  <c r="CJ56" i="7" a="1"/>
  <c r="CJ56" i="7" s="1"/>
  <c r="CI56" i="7" a="1"/>
  <c r="CI56" i="7" s="1"/>
  <c r="BZ56" i="7" a="1"/>
  <c r="BZ56" i="7" s="1"/>
  <c r="CA56" i="7" a="1"/>
  <c r="CA56" i="7" s="1"/>
  <c r="AB327" i="8"/>
  <c r="AB13" i="7" a="1"/>
  <c r="AB13" i="7" s="1"/>
  <c r="AB103" i="7"/>
  <c r="AC207" i="7" a="1"/>
  <c r="AC207" i="7" s="1"/>
  <c r="BO53" i="7"/>
  <c r="BV39" i="8"/>
  <c r="BU51" i="7"/>
  <c r="K57" i="7" a="1"/>
  <c r="K57" i="7" s="1"/>
  <c r="CG57" i="7" a="1"/>
  <c r="CG57" i="7" s="1"/>
  <c r="J56" i="18"/>
  <c r="CE57" i="7" a="1"/>
  <c r="CE57" i="7" s="1"/>
  <c r="BZ57" i="7" a="1"/>
  <c r="BZ57" i="7" s="1"/>
  <c r="CI57" i="7" a="1"/>
  <c r="CI57" i="7" s="1"/>
  <c r="CF57" i="7" a="1"/>
  <c r="CF57" i="7" s="1"/>
  <c r="CD57" i="7" a="1"/>
  <c r="CD57" i="7" s="1"/>
  <c r="CB57" i="7" a="1"/>
  <c r="CB57" i="7" s="1"/>
  <c r="CH57" i="7" a="1"/>
  <c r="CH57" i="7" s="1"/>
  <c r="CA57" i="7" a="1"/>
  <c r="CA57" i="7" s="1"/>
  <c r="CK57" i="7" a="1"/>
  <c r="CK57" i="7" s="1"/>
  <c r="CJ57" i="7" a="1"/>
  <c r="CJ57" i="7" s="1"/>
  <c r="CC57" i="7" a="1"/>
  <c r="CC57" i="7" s="1"/>
  <c r="AC202" i="7" a="1"/>
  <c r="AC202" i="7" s="1"/>
  <c r="AB98" i="7"/>
  <c r="AC276" i="7" a="1"/>
  <c r="AC276" i="7" s="1"/>
  <c r="AB172" i="7"/>
  <c r="AC244" i="7" a="1"/>
  <c r="AC244" i="7" s="1"/>
  <c r="AB140" i="7"/>
  <c r="BR32" i="8"/>
  <c r="BK31" i="8"/>
  <c r="BK34" i="8" s="1"/>
  <c r="BJ37" i="7"/>
  <c r="Y27" i="8"/>
  <c r="X23" i="7"/>
  <c r="EE77" i="8"/>
  <c r="EE74" i="8" s="1"/>
  <c r="ED87" i="7"/>
  <c r="AC264" i="7" a="1"/>
  <c r="AC264" i="7" s="1"/>
  <c r="AB160" i="7"/>
  <c r="O78" i="8"/>
  <c r="EH85" i="7" a="1"/>
  <c r="EH85" i="7" s="1"/>
  <c r="O84" i="18"/>
  <c r="EM85" i="7" a="1"/>
  <c r="EM85" i="7" s="1"/>
  <c r="EJ85" i="7" a="1"/>
  <c r="EJ85" i="7" s="1"/>
  <c r="EN85" i="7" a="1"/>
  <c r="EN85" i="7" s="1"/>
  <c r="ER85" i="7" a="1"/>
  <c r="ER85" i="7" s="1"/>
  <c r="EO85" i="7" a="1"/>
  <c r="EO85" i="7" s="1"/>
  <c r="EK85" i="7" a="1"/>
  <c r="EK85" i="7" s="1"/>
  <c r="EL85" i="7" a="1"/>
  <c r="EL85" i="7" s="1"/>
  <c r="EI85" i="7" a="1"/>
  <c r="EI85" i="7" s="1"/>
  <c r="EQ85" i="7" a="1"/>
  <c r="EQ85" i="7" s="1"/>
  <c r="ES85" i="7" a="1"/>
  <c r="ES85" i="7" s="1"/>
  <c r="EP85" i="7" a="1"/>
  <c r="EP85" i="7" s="1"/>
  <c r="H63" i="18"/>
  <c r="BX39" i="8"/>
  <c r="BW51" i="7"/>
  <c r="AC293" i="7" a="1"/>
  <c r="AC293" i="7" s="1"/>
  <c r="AB189" i="7"/>
  <c r="Y22" i="7"/>
  <c r="Z28" i="8" s="1"/>
  <c r="Y21" i="7"/>
  <c r="Z27" i="8" s="1"/>
  <c r="Z29" i="8" s="1"/>
  <c r="Z36" i="8" s="1"/>
  <c r="H362" i="8"/>
  <c r="H54" i="8"/>
  <c r="BZ39" i="8"/>
  <c r="BY51" i="7"/>
  <c r="BN31" i="8"/>
  <c r="BN34" i="8" s="1"/>
  <c r="BM37" i="7"/>
  <c r="EA77" i="8"/>
  <c r="EA74" i="8" s="1"/>
  <c r="DZ87" i="7"/>
  <c r="J43" i="8"/>
  <c r="K46" i="7" a="1"/>
  <c r="K46" i="7" s="1"/>
  <c r="J45" i="18"/>
  <c r="CH46" i="7" a="1"/>
  <c r="CH46" i="7" s="1"/>
  <c r="CI43" i="8" s="1"/>
  <c r="CB46" i="7" a="1"/>
  <c r="CB46" i="7" s="1"/>
  <c r="CC43" i="8" s="1"/>
  <c r="CE46" i="7" a="1"/>
  <c r="CE46" i="7" s="1"/>
  <c r="CF43" i="8" s="1"/>
  <c r="CA46" i="7" a="1"/>
  <c r="CA46" i="7" s="1"/>
  <c r="CB43" i="8" s="1"/>
  <c r="CC46" i="7" a="1"/>
  <c r="CC46" i="7" s="1"/>
  <c r="CD43" i="8" s="1"/>
  <c r="CF46" i="7" a="1"/>
  <c r="CF46" i="7" s="1"/>
  <c r="CG43" i="8" s="1"/>
  <c r="CI46" i="7" a="1"/>
  <c r="CI46" i="7" s="1"/>
  <c r="CJ43" i="8" s="1"/>
  <c r="CG46" i="7" a="1"/>
  <c r="CG46" i="7" s="1"/>
  <c r="CH43" i="8" s="1"/>
  <c r="BZ46" i="7" a="1"/>
  <c r="BZ46" i="7" s="1"/>
  <c r="CA43" i="8" s="1"/>
  <c r="CJ46" i="7" a="1"/>
  <c r="CJ46" i="7" s="1"/>
  <c r="CK43" i="8" s="1"/>
  <c r="CK46" i="7" a="1"/>
  <c r="CK46" i="7" s="1"/>
  <c r="CL43" i="8" s="1"/>
  <c r="CD46" i="7" a="1"/>
  <c r="CD46" i="7" s="1"/>
  <c r="CE43" i="8" s="1"/>
  <c r="BT53" i="7"/>
  <c r="BO39" i="8"/>
  <c r="BN51" i="7"/>
  <c r="AC209" i="7" a="1"/>
  <c r="AC209" i="7" s="1"/>
  <c r="AB105" i="7"/>
  <c r="AC284" i="7" a="1"/>
  <c r="AC284" i="7" s="1"/>
  <c r="AB180" i="7"/>
  <c r="U200" i="8"/>
  <c r="U201" i="8"/>
  <c r="V197" i="8" s="1"/>
  <c r="V204" i="8" s="1" a="1"/>
  <c r="AC232" i="7" a="1"/>
  <c r="AC232" i="7" s="1"/>
  <c r="AB128" i="7"/>
  <c r="AC224" i="7" a="1"/>
  <c r="AC224" i="7" s="1"/>
  <c r="AB120" i="7"/>
  <c r="AC206" i="7" a="1"/>
  <c r="AC206" i="7" s="1"/>
  <c r="AB102" i="7"/>
  <c r="BJ48" i="8"/>
  <c r="BR56" i="8"/>
  <c r="AC251" i="7" a="1"/>
  <c r="AC251" i="7" s="1"/>
  <c r="AB147" i="7"/>
  <c r="BJ31" i="8"/>
  <c r="BJ34" i="8" s="1"/>
  <c r="BI37" i="7"/>
  <c r="J33" i="8"/>
  <c r="K36" i="7" a="1"/>
  <c r="K36" i="7" s="1"/>
  <c r="CG36" i="7" a="1"/>
  <c r="CG36" i="7" s="1"/>
  <c r="CH33" i="8" s="1"/>
  <c r="CJ36" i="7" a="1"/>
  <c r="CJ36" i="7" s="1"/>
  <c r="CK33" i="8" s="1"/>
  <c r="CI36" i="7" a="1"/>
  <c r="CI36" i="7" s="1"/>
  <c r="CJ33" i="8" s="1"/>
  <c r="J35" i="18"/>
  <c r="CH36" i="7" a="1"/>
  <c r="CH36" i="7" s="1"/>
  <c r="CI33" i="8" s="1"/>
  <c r="CC36" i="7" a="1"/>
  <c r="CC36" i="7" s="1"/>
  <c r="CD33" i="8" s="1"/>
  <c r="CF36" i="7" a="1"/>
  <c r="CF36" i="7" s="1"/>
  <c r="CG33" i="8" s="1"/>
  <c r="CA36" i="7" a="1"/>
  <c r="CA36" i="7" s="1"/>
  <c r="CB33" i="8" s="1"/>
  <c r="CK36" i="7" a="1"/>
  <c r="CK36" i="7" s="1"/>
  <c r="CL33" i="8" s="1"/>
  <c r="CB36" i="7" a="1"/>
  <c r="CB36" i="7" s="1"/>
  <c r="CC33" i="8" s="1"/>
  <c r="BZ36" i="7" a="1"/>
  <c r="BZ36" i="7" s="1"/>
  <c r="CA33" i="8" s="1"/>
  <c r="CE36" i="7" a="1"/>
  <c r="CE36" i="7" s="1"/>
  <c r="CF33" i="8" s="1"/>
  <c r="CD36" i="7" a="1"/>
  <c r="CD36" i="7" s="1"/>
  <c r="CE33" i="8" s="1"/>
  <c r="BI50" i="8"/>
  <c r="BI54" i="8" s="1"/>
  <c r="BH64" i="7"/>
  <c r="AB230" i="7" a="1"/>
  <c r="AB230" i="7" s="1"/>
  <c r="AA126" i="7"/>
  <c r="BK50" i="8"/>
  <c r="BK54" i="8" s="1"/>
  <c r="BJ64" i="7"/>
  <c r="AA21" i="8"/>
  <c r="Z20" i="7"/>
  <c r="Z18" i="7"/>
  <c r="Z14" i="7"/>
  <c r="AA22" i="8" s="1"/>
  <c r="O33" i="18"/>
  <c r="EJ34" i="7" a="1"/>
  <c r="EJ34" i="7" s="1"/>
  <c r="EM34" i="7" a="1"/>
  <c r="EM34" i="7" s="1"/>
  <c r="EN34" i="7" a="1"/>
  <c r="EN34" i="7" s="1"/>
  <c r="EQ34" i="7" a="1"/>
  <c r="EQ34" i="7" s="1"/>
  <c r="EK34" i="7" a="1"/>
  <c r="EK34" i="7" s="1"/>
  <c r="ES34" i="7" a="1"/>
  <c r="ES34" i="7" s="1"/>
  <c r="ER34" i="7" a="1"/>
  <c r="ER34" i="7" s="1"/>
  <c r="EP34" i="7" a="1"/>
  <c r="EP34" i="7" s="1"/>
  <c r="EL34" i="7" a="1"/>
  <c r="EL34" i="7" s="1"/>
  <c r="EO34" i="7" a="1"/>
  <c r="EO34" i="7" s="1"/>
  <c r="EI34" i="7" a="1"/>
  <c r="EI34" i="7" s="1"/>
  <c r="EH34" i="7" a="1"/>
  <c r="EH34" i="7" s="1"/>
  <c r="BU53" i="7"/>
  <c r="BV56" i="8"/>
  <c r="BQ32" i="8"/>
  <c r="BN50" i="8"/>
  <c r="BN54" i="8" s="1"/>
  <c r="BM64" i="7"/>
  <c r="BE31" i="8"/>
  <c r="BE34" i="8" s="1"/>
  <c r="BD37" i="7"/>
  <c r="AB237" i="7" a="1"/>
  <c r="AB237" i="7" s="1"/>
  <c r="AA133" i="7"/>
  <c r="BG48" i="8"/>
  <c r="DW77" i="8"/>
  <c r="DW74" i="8" s="1"/>
  <c r="DV87" i="7"/>
  <c r="AB300" i="7" a="1"/>
  <c r="AB300" i="7" s="1"/>
  <c r="AA196" i="7"/>
  <c r="AB214" i="7" a="1"/>
  <c r="AB214" i="7" s="1"/>
  <c r="AA110" i="7"/>
  <c r="AC252" i="7" a="1"/>
  <c r="AC252" i="7" s="1"/>
  <c r="AB148" i="7"/>
  <c r="AC229" i="7" a="1"/>
  <c r="AC229" i="7" s="1"/>
  <c r="AB125" i="7"/>
  <c r="AC210" i="7" a="1"/>
  <c r="AC210" i="7" s="1"/>
  <c r="AB106" i="7"/>
  <c r="DS79" i="8"/>
  <c r="DS317" i="8" s="1"/>
  <c r="DS255" i="8"/>
  <c r="EG77" i="8"/>
  <c r="EG74" i="8" s="1"/>
  <c r="EF87" i="7"/>
  <c r="AC249" i="7" a="1"/>
  <c r="AC249" i="7" s="1"/>
  <c r="AB145" i="7"/>
  <c r="BK48" i="8"/>
  <c r="BQ53" i="7"/>
  <c r="J370" i="8"/>
  <c r="J29" i="28" s="1"/>
  <c r="J56" i="8"/>
  <c r="CI66" i="7" a="1"/>
  <c r="CI66" i="7" s="1"/>
  <c r="CH66" i="7" a="1"/>
  <c r="CH66" i="7" s="1"/>
  <c r="J65" i="18"/>
  <c r="CJ66" i="7" a="1"/>
  <c r="CJ66" i="7" s="1"/>
  <c r="CF66" i="7" a="1"/>
  <c r="CF66" i="7" s="1"/>
  <c r="CB66" i="7" a="1"/>
  <c r="CB66" i="7" s="1"/>
  <c r="CC66" i="7" a="1"/>
  <c r="CC66" i="7" s="1"/>
  <c r="CD66" i="7" a="1"/>
  <c r="CD66" i="7" s="1"/>
  <c r="CA66" i="7" a="1"/>
  <c r="CA66" i="7" s="1"/>
  <c r="CE66" i="7" a="1"/>
  <c r="CE66" i="7" s="1"/>
  <c r="BZ66" i="7" a="1"/>
  <c r="BZ66" i="7" s="1"/>
  <c r="CK66" i="7" a="1"/>
  <c r="CK66" i="7" s="1"/>
  <c r="CG66" i="7" a="1"/>
  <c r="CG66" i="7" s="1"/>
  <c r="K66" i="7" a="1"/>
  <c r="K66" i="7" s="1"/>
  <c r="I29" i="28"/>
  <c r="AB156" i="7"/>
  <c r="AC260" i="7" a="1"/>
  <c r="AC260" i="7" s="1"/>
  <c r="J32" i="8"/>
  <c r="CF27" i="7" a="1"/>
  <c r="CF27" i="7" s="1"/>
  <c r="J26" i="18"/>
  <c r="K27" i="7" a="1"/>
  <c r="K27" i="7" s="1"/>
  <c r="CG27" i="7" a="1"/>
  <c r="CG27" i="7" s="1"/>
  <c r="CH27" i="7" a="1"/>
  <c r="CH27" i="7" s="1"/>
  <c r="CE27" i="7" a="1"/>
  <c r="CE27" i="7" s="1"/>
  <c r="BZ27" i="7" a="1"/>
  <c r="BZ27" i="7" s="1"/>
  <c r="CJ27" i="7" a="1"/>
  <c r="CJ27" i="7" s="1"/>
  <c r="CD27" i="7" a="1"/>
  <c r="CD27" i="7" s="1"/>
  <c r="CC27" i="7" a="1"/>
  <c r="CC27" i="7" s="1"/>
  <c r="CK27" i="7" a="1"/>
  <c r="CK27" i="7" s="1"/>
  <c r="CI27" i="7" a="1"/>
  <c r="CI27" i="7" s="1"/>
  <c r="CA27" i="7" a="1"/>
  <c r="CA27" i="7" s="1"/>
  <c r="CB27" i="7" a="1"/>
  <c r="CB27" i="7" s="1"/>
  <c r="BD50" i="8"/>
  <c r="BD54" i="8" s="1"/>
  <c r="BC64" i="7"/>
  <c r="BN48" i="8"/>
  <c r="BG50" i="8"/>
  <c r="BG54" i="8" s="1"/>
  <c r="BF64" i="7"/>
  <c r="AC234" i="7" a="1"/>
  <c r="AC234" i="7" s="1"/>
  <c r="AB130" i="7"/>
  <c r="DL79" i="8"/>
  <c r="DL317" i="8" s="1"/>
  <c r="DL255" i="8"/>
  <c r="DK79" i="8"/>
  <c r="DK317" i="8" s="1"/>
  <c r="DK255" i="8"/>
  <c r="J32" i="18"/>
  <c r="CH33" i="7" a="1"/>
  <c r="CH33" i="7" s="1"/>
  <c r="CG33" i="7" a="1"/>
  <c r="CG33" i="7" s="1"/>
  <c r="BZ33" i="7" a="1"/>
  <c r="BZ33" i="7" s="1"/>
  <c r="K33" i="7" a="1"/>
  <c r="K33" i="7" s="1"/>
  <c r="CD33" i="7" a="1"/>
  <c r="CD33" i="7" s="1"/>
  <c r="CI33" i="7" a="1"/>
  <c r="CI33" i="7" s="1"/>
  <c r="CF33" i="7" a="1"/>
  <c r="CF33" i="7" s="1"/>
  <c r="CC33" i="7" a="1"/>
  <c r="CC33" i="7" s="1"/>
  <c r="CA33" i="7" a="1"/>
  <c r="CA33" i="7" s="1"/>
  <c r="CK33" i="7" a="1"/>
  <c r="CK33" i="7" s="1"/>
  <c r="CE33" i="7" a="1"/>
  <c r="CE33" i="7" s="1"/>
  <c r="CJ33" i="7" a="1"/>
  <c r="CJ33" i="7" s="1"/>
  <c r="CB33" i="7" a="1"/>
  <c r="CB33" i="7" s="1"/>
  <c r="BW56" i="8"/>
  <c r="AC267" i="7" a="1"/>
  <c r="AC267" i="7" s="1"/>
  <c r="AB163" i="7"/>
  <c r="BY32" i="8"/>
  <c r="BM31" i="8"/>
  <c r="BM34" i="8" s="1"/>
  <c r="BL37" i="7"/>
  <c r="AC289" i="7" a="1"/>
  <c r="AC289" i="7" s="1"/>
  <c r="AB185" i="7"/>
  <c r="EH77" i="8"/>
  <c r="EH74" i="8" s="1"/>
  <c r="EG87" i="7"/>
  <c r="AC290" i="7" a="1"/>
  <c r="AC290" i="7" s="1"/>
  <c r="AB186" i="7"/>
  <c r="AB205" i="7" a="1"/>
  <c r="AB205" i="7" s="1"/>
  <c r="AA101" i="7"/>
  <c r="CF28" i="7" a="1"/>
  <c r="CF28" i="7" s="1"/>
  <c r="BZ28" i="7" a="1"/>
  <c r="BZ28" i="7" s="1"/>
  <c r="K28" i="7" a="1"/>
  <c r="K28" i="7" s="1"/>
  <c r="J27" i="18"/>
  <c r="CH28" i="7" a="1"/>
  <c r="CH28" i="7" s="1"/>
  <c r="CG28" i="7" a="1"/>
  <c r="CG28" i="7" s="1"/>
  <c r="CE28" i="7" a="1"/>
  <c r="CE28" i="7" s="1"/>
  <c r="CA28" i="7" a="1"/>
  <c r="CA28" i="7" s="1"/>
  <c r="CJ28" i="7" a="1"/>
  <c r="CJ28" i="7" s="1"/>
  <c r="CB28" i="7" a="1"/>
  <c r="CB28" i="7" s="1"/>
  <c r="CC28" i="7" a="1"/>
  <c r="CC28" i="7" s="1"/>
  <c r="CD28" i="7" a="1"/>
  <c r="CD28" i="7" s="1"/>
  <c r="CI28" i="7" a="1"/>
  <c r="CI28" i="7" s="1"/>
  <c r="CK28" i="7" a="1"/>
  <c r="CK28" i="7" s="1"/>
  <c r="K55" i="7" a="1"/>
  <c r="K55" i="7" s="1"/>
  <c r="CF55" i="7" a="1"/>
  <c r="CF55" i="7" s="1"/>
  <c r="J54" i="18"/>
  <c r="CK55" i="7" a="1"/>
  <c r="CK55" i="7" s="1"/>
  <c r="CD55" i="7" a="1"/>
  <c r="CD55" i="7" s="1"/>
  <c r="CC55" i="7" a="1"/>
  <c r="CC55" i="7" s="1"/>
  <c r="CB55" i="7" a="1"/>
  <c r="CB55" i="7" s="1"/>
  <c r="CH55" i="7" a="1"/>
  <c r="CH55" i="7" s="1"/>
  <c r="CA55" i="7" a="1"/>
  <c r="CA55" i="7" s="1"/>
  <c r="CG55" i="7" a="1"/>
  <c r="CG55" i="7" s="1"/>
  <c r="CE55" i="7" a="1"/>
  <c r="CE55" i="7" s="1"/>
  <c r="BZ55" i="7" a="1"/>
  <c r="BZ55" i="7" s="1"/>
  <c r="CJ55" i="7" a="1"/>
  <c r="CJ55" i="7" s="1"/>
  <c r="CI55" i="7" a="1"/>
  <c r="CI55" i="7" s="1"/>
  <c r="AB136" i="7"/>
  <c r="AC240" i="7" a="1"/>
  <c r="AC240" i="7" s="1"/>
  <c r="J41" i="8"/>
  <c r="CJ44" i="7" a="1"/>
  <c r="CJ44" i="7" s="1"/>
  <c r="CK41" i="8" s="1"/>
  <c r="K44" i="7" a="1"/>
  <c r="K44" i="7" s="1"/>
  <c r="CI44" i="7" a="1"/>
  <c r="CI44" i="7" s="1"/>
  <c r="CJ41" i="8" s="1"/>
  <c r="CH44" i="7" a="1"/>
  <c r="CH44" i="7" s="1"/>
  <c r="CI41" i="8" s="1"/>
  <c r="BZ44" i="7" a="1"/>
  <c r="BZ44" i="7" s="1"/>
  <c r="CA41" i="8" s="1"/>
  <c r="J43" i="18"/>
  <c r="CE44" i="7" a="1"/>
  <c r="CE44" i="7" s="1"/>
  <c r="CF41" i="8" s="1"/>
  <c r="CG44" i="7" a="1"/>
  <c r="CG44" i="7" s="1"/>
  <c r="CH41" i="8" s="1"/>
  <c r="CF44" i="7" a="1"/>
  <c r="CF44" i="7" s="1"/>
  <c r="CG41" i="8" s="1"/>
  <c r="CC44" i="7" a="1"/>
  <c r="CC44" i="7" s="1"/>
  <c r="CD41" i="8" s="1"/>
  <c r="CD44" i="7" a="1"/>
  <c r="CD44" i="7" s="1"/>
  <c r="CE41" i="8" s="1"/>
  <c r="CA44" i="7" a="1"/>
  <c r="CA44" i="7" s="1"/>
  <c r="CB41" i="8" s="1"/>
  <c r="CB44" i="7" a="1"/>
  <c r="CB44" i="7" s="1"/>
  <c r="CC41" i="8" s="1"/>
  <c r="CK44" i="7" a="1"/>
  <c r="CK44" i="7" s="1"/>
  <c r="CL41" i="8" s="1"/>
  <c r="BH48" i="8"/>
  <c r="X29" i="8"/>
  <c r="X36" i="8"/>
  <c r="X290" i="8" s="1"/>
  <c r="ED77" i="8"/>
  <c r="ED74" i="8" s="1"/>
  <c r="EC87" i="7"/>
  <c r="AC292" i="7" a="1"/>
  <c r="AC292" i="7" s="1"/>
  <c r="AB188" i="7"/>
  <c r="H363" i="8" a="1"/>
  <c r="H363" i="8" s="1"/>
  <c r="G22" i="28"/>
  <c r="AC291" i="7" a="1"/>
  <c r="AC291" i="7" s="1"/>
  <c r="AB187" i="7"/>
  <c r="AC231" i="7" a="1"/>
  <c r="AC231" i="7" s="1"/>
  <c r="AB127" i="7"/>
  <c r="G361" i="8"/>
  <c r="G21" i="28"/>
  <c r="H355" i="8"/>
  <c r="H14" i="28" s="1"/>
  <c r="H15" i="28"/>
  <c r="BV53" i="7"/>
  <c r="ES62" i="7" a="1"/>
  <c r="ES62" i="7" s="1"/>
  <c r="EJ62" i="7" a="1"/>
  <c r="EJ62" i="7" s="1"/>
  <c r="O61" i="18"/>
  <c r="EQ62" i="7" a="1"/>
  <c r="EQ62" i="7" s="1"/>
  <c r="EO62" i="7" a="1"/>
  <c r="EO62" i="7" s="1"/>
  <c r="EH62" i="7" a="1"/>
  <c r="EH62" i="7" s="1"/>
  <c r="EI62" i="7" a="1"/>
  <c r="EI62" i="7" s="1"/>
  <c r="EM62" i="7" a="1"/>
  <c r="EM62" i="7" s="1"/>
  <c r="ER62" i="7" a="1"/>
  <c r="ER62" i="7" s="1"/>
  <c r="EL62" i="7" a="1"/>
  <c r="EL62" i="7" s="1"/>
  <c r="EN62" i="7" a="1"/>
  <c r="EN62" i="7" s="1"/>
  <c r="EK62" i="7" a="1"/>
  <c r="EK62" i="7" s="1"/>
  <c r="EP62" i="7" a="1"/>
  <c r="EP62" i="7" s="1"/>
  <c r="BQ39" i="8"/>
  <c r="BP51" i="7"/>
  <c r="BX56" i="8"/>
  <c r="AB261" i="7" a="1"/>
  <c r="AB261" i="7" s="1"/>
  <c r="AA157" i="7"/>
  <c r="AC217" i="7" a="1"/>
  <c r="AC217" i="7" s="1"/>
  <c r="AB113" i="7"/>
  <c r="AC227" i="7" a="1"/>
  <c r="AC227" i="7" s="1"/>
  <c r="AB123" i="7"/>
  <c r="I356" i="8"/>
  <c r="BD31" i="8"/>
  <c r="BD34" i="8" s="1"/>
  <c r="BC37" i="7"/>
  <c r="AC259" i="7" a="1"/>
  <c r="AC259" i="7" s="1"/>
  <c r="AB155" i="7"/>
  <c r="EQ87" i="7" l="1"/>
  <c r="AB21" i="8"/>
  <c r="EL87" i="7"/>
  <c r="CH53" i="7"/>
  <c r="CI50" i="8" s="1"/>
  <c r="EK87" i="7"/>
  <c r="AA14" i="7"/>
  <c r="AB22" i="8" s="1"/>
  <c r="AB23" i="8" s="1"/>
  <c r="AA19" i="7"/>
  <c r="AA17" i="7" s="1"/>
  <c r="AB25" i="8" s="1"/>
  <c r="CK53" i="7"/>
  <c r="CD32" i="8"/>
  <c r="EI87" i="7"/>
  <c r="U214" i="8"/>
  <c r="U220" i="8" s="1"/>
  <c r="Z290" i="8"/>
  <c r="AD201" i="7" a="1"/>
  <c r="AD201" i="7" s="1"/>
  <c r="AC97" i="7"/>
  <c r="AD296" i="7" a="1"/>
  <c r="AD296" i="7" s="1"/>
  <c r="AC192" i="7"/>
  <c r="BS48" i="8"/>
  <c r="AD283" i="7" a="1"/>
  <c r="AD283" i="7" s="1"/>
  <c r="AC179" i="7"/>
  <c r="BW31" i="8"/>
  <c r="BW34" i="8" s="1"/>
  <c r="BV37" i="7"/>
  <c r="EN87" i="7"/>
  <c r="K370" i="8"/>
  <c r="K29" i="28" s="1"/>
  <c r="K56" i="8"/>
  <c r="K65" i="18"/>
  <c r="CO66" i="7" a="1"/>
  <c r="CO66" i="7" s="1"/>
  <c r="CV66" i="7" a="1"/>
  <c r="CV66" i="7" s="1"/>
  <c r="CT66" i="7" a="1"/>
  <c r="CT66" i="7" s="1"/>
  <c r="CN66" i="7" a="1"/>
  <c r="CN66" i="7" s="1"/>
  <c r="CP66" i="7" a="1"/>
  <c r="CP66" i="7" s="1"/>
  <c r="CR66" i="7" a="1"/>
  <c r="CR66" i="7" s="1"/>
  <c r="CM66" i="7" a="1"/>
  <c r="CM66" i="7" s="1"/>
  <c r="CS66" i="7" a="1"/>
  <c r="CS66" i="7" s="1"/>
  <c r="CL66" i="7" a="1"/>
  <c r="CL66" i="7" s="1"/>
  <c r="CQ66" i="7" a="1"/>
  <c r="CQ66" i="7" s="1"/>
  <c r="CU66" i="7" a="1"/>
  <c r="CU66" i="7" s="1"/>
  <c r="CW66" i="7" a="1"/>
  <c r="CW66" i="7" s="1"/>
  <c r="L66" i="7" a="1"/>
  <c r="L66" i="7" s="1"/>
  <c r="AC225" i="7" a="1"/>
  <c r="AC225" i="7" s="1"/>
  <c r="AB121" i="7"/>
  <c r="AD291" i="7" a="1"/>
  <c r="AD291" i="7" s="1"/>
  <c r="AC187" i="7"/>
  <c r="AB195" i="7"/>
  <c r="AC299" i="7" a="1"/>
  <c r="AC299" i="7" s="1"/>
  <c r="K33" i="8"/>
  <c r="CW36" i="7" a="1"/>
  <c r="CW36" i="7" s="1"/>
  <c r="CX33" i="8" s="1"/>
  <c r="CV36" i="7" a="1"/>
  <c r="CV36" i="7" s="1"/>
  <c r="CW33" i="8" s="1"/>
  <c r="CR36" i="7" a="1"/>
  <c r="CR36" i="7" s="1"/>
  <c r="CS33" i="8" s="1"/>
  <c r="CM36" i="7" a="1"/>
  <c r="CM36" i="7" s="1"/>
  <c r="CN33" i="8" s="1"/>
  <c r="L36" i="7" a="1"/>
  <c r="L36" i="7" s="1"/>
  <c r="K35" i="18"/>
  <c r="CP36" i="7" a="1"/>
  <c r="CP36" i="7" s="1"/>
  <c r="CQ33" i="8" s="1"/>
  <c r="CU36" i="7" a="1"/>
  <c r="CU36" i="7" s="1"/>
  <c r="CV33" i="8" s="1"/>
  <c r="CS36" i="7" a="1"/>
  <c r="CS36" i="7" s="1"/>
  <c r="CT33" i="8" s="1"/>
  <c r="CO36" i="7" a="1"/>
  <c r="CO36" i="7" s="1"/>
  <c r="CP33" i="8" s="1"/>
  <c r="CN36" i="7" a="1"/>
  <c r="CN36" i="7" s="1"/>
  <c r="CO33" i="8" s="1"/>
  <c r="CQ36" i="7" a="1"/>
  <c r="CQ36" i="7" s="1"/>
  <c r="CR33" i="8" s="1"/>
  <c r="CL36" i="7" a="1"/>
  <c r="CL36" i="7" s="1"/>
  <c r="CM33" i="8" s="1"/>
  <c r="CT36" i="7" a="1"/>
  <c r="CT36" i="7" s="1"/>
  <c r="CU33" i="8" s="1"/>
  <c r="AD243" i="7" a="1"/>
  <c r="AD243" i="7" s="1"/>
  <c r="AC139" i="7"/>
  <c r="BT48" i="8"/>
  <c r="CJ39" i="8"/>
  <c r="CI51" i="7"/>
  <c r="BY50" i="8"/>
  <c r="BY54" i="8" s="1"/>
  <c r="BX64" i="7"/>
  <c r="I39" i="19"/>
  <c r="AD202" i="7" a="1"/>
  <c r="AD202" i="7" s="1"/>
  <c r="AC98" i="7"/>
  <c r="AD285" i="7" a="1"/>
  <c r="AD285" i="7" s="1"/>
  <c r="AC181" i="7"/>
  <c r="N26" i="28"/>
  <c r="P367" i="8"/>
  <c r="AC214" i="7" a="1"/>
  <c r="AC214" i="7" s="1"/>
  <c r="AB110" i="7"/>
  <c r="AD253" i="7" a="1"/>
  <c r="AD253" i="7" s="1"/>
  <c r="AC149" i="7"/>
  <c r="ED79" i="8"/>
  <c r="ED317" i="8" s="1"/>
  <c r="ED255" i="8"/>
  <c r="CL33" i="7" a="1"/>
  <c r="CL33" i="7" s="1"/>
  <c r="K32" i="18"/>
  <c r="CV33" i="7" a="1"/>
  <c r="CV33" i="7" s="1"/>
  <c r="CU33" i="7" a="1"/>
  <c r="CU33" i="7" s="1"/>
  <c r="L33" i="7" a="1"/>
  <c r="L33" i="7" s="1"/>
  <c r="CM33" i="7" a="1"/>
  <c r="CM33" i="7" s="1"/>
  <c r="CO33" i="7" a="1"/>
  <c r="CO33" i="7" s="1"/>
  <c r="CW33" i="7" a="1"/>
  <c r="CW33" i="7" s="1"/>
  <c r="CN33" i="7" a="1"/>
  <c r="CN33" i="7" s="1"/>
  <c r="CQ33" i="7" a="1"/>
  <c r="CQ33" i="7" s="1"/>
  <c r="CP33" i="7" a="1"/>
  <c r="CP33" i="7" s="1"/>
  <c r="CT33" i="7" a="1"/>
  <c r="CT33" i="7" s="1"/>
  <c r="CR33" i="7" a="1"/>
  <c r="CR33" i="7" s="1"/>
  <c r="CS33" i="7" a="1"/>
  <c r="CS33" i="7" s="1"/>
  <c r="CH32" i="8"/>
  <c r="CD56" i="8"/>
  <c r="BV50" i="8"/>
  <c r="BV54" i="8" s="1"/>
  <c r="BU64" i="7"/>
  <c r="Z15" i="7"/>
  <c r="AD251" i="7" a="1"/>
  <c r="AD251" i="7" s="1"/>
  <c r="AC147" i="7"/>
  <c r="AD284" i="7" a="1"/>
  <c r="AD284" i="7" s="1"/>
  <c r="AC180" i="7"/>
  <c r="BP50" i="8"/>
  <c r="BP54" i="8" s="1"/>
  <c r="BO64" i="7"/>
  <c r="EF79" i="8"/>
  <c r="EF317" i="8" s="1"/>
  <c r="EF255" i="8"/>
  <c r="AD294" i="7" a="1"/>
  <c r="AD294" i="7" s="1"/>
  <c r="AC190" i="7"/>
  <c r="AD263" i="7" a="1"/>
  <c r="AD263" i="7" s="1"/>
  <c r="AC159" i="7"/>
  <c r="CS30" i="7" a="1"/>
  <c r="CS30" i="7" s="1"/>
  <c r="CM30" i="7" a="1"/>
  <c r="CM30" i="7" s="1"/>
  <c r="CL30" i="7" a="1"/>
  <c r="CL30" i="7" s="1"/>
  <c r="K29" i="18"/>
  <c r="CU30" i="7" a="1"/>
  <c r="CU30" i="7" s="1"/>
  <c r="CV30" i="7" a="1"/>
  <c r="CV30" i="7" s="1"/>
  <c r="L30" i="7" a="1"/>
  <c r="L30" i="7" s="1"/>
  <c r="CP30" i="7" a="1"/>
  <c r="CP30" i="7" s="1"/>
  <c r="CR30" i="7" a="1"/>
  <c r="CR30" i="7" s="1"/>
  <c r="CO30" i="7" a="1"/>
  <c r="CO30" i="7" s="1"/>
  <c r="CW30" i="7" a="1"/>
  <c r="CW30" i="7" s="1"/>
  <c r="CN30" i="7" a="1"/>
  <c r="CN30" i="7" s="1"/>
  <c r="CT30" i="7" a="1"/>
  <c r="CT30" i="7" s="1"/>
  <c r="CQ30" i="7" a="1"/>
  <c r="CQ30" i="7" s="1"/>
  <c r="CK39" i="8"/>
  <c r="CJ51" i="7"/>
  <c r="J52" i="8"/>
  <c r="BZ60" i="7" a="1"/>
  <c r="BZ60" i="7" s="1"/>
  <c r="CA52" i="8" s="1"/>
  <c r="J59" i="18"/>
  <c r="K60" i="7" a="1"/>
  <c r="K60" i="7" s="1"/>
  <c r="CE60" i="7" a="1"/>
  <c r="CE60" i="7" s="1"/>
  <c r="CF52" i="8" s="1"/>
  <c r="CJ60" i="7" a="1"/>
  <c r="CJ60" i="7" s="1"/>
  <c r="CK52" i="8" s="1"/>
  <c r="CK60" i="7" a="1"/>
  <c r="CK60" i="7" s="1"/>
  <c r="CL52" i="8" s="1"/>
  <c r="CG60" i="7" a="1"/>
  <c r="CG60" i="7" s="1"/>
  <c r="CH52" i="8" s="1"/>
  <c r="CI60" i="7" a="1"/>
  <c r="CI60" i="7" s="1"/>
  <c r="CJ52" i="8" s="1"/>
  <c r="CB60" i="7" a="1"/>
  <c r="CB60" i="7" s="1"/>
  <c r="CC52" i="8" s="1"/>
  <c r="CD60" i="7" a="1"/>
  <c r="CD60" i="7" s="1"/>
  <c r="CE52" i="8" s="1"/>
  <c r="CC60" i="7" a="1"/>
  <c r="CC60" i="7" s="1"/>
  <c r="CD52" i="8" s="1"/>
  <c r="CH60" i="7" a="1"/>
  <c r="CH60" i="7" s="1"/>
  <c r="CI52" i="8" s="1"/>
  <c r="CA60" i="7" a="1"/>
  <c r="CA60" i="7" s="1"/>
  <c r="CB52" i="8" s="1"/>
  <c r="CF60" i="7" a="1"/>
  <c r="CF60" i="7" s="1"/>
  <c r="CG52" i="8" s="1"/>
  <c r="AD297" i="7" a="1"/>
  <c r="AD297" i="7" s="1"/>
  <c r="AC193" i="7"/>
  <c r="K51" i="8"/>
  <c r="L59" i="7" a="1"/>
  <c r="L59" i="7" s="1"/>
  <c r="K58" i="18"/>
  <c r="CN59" i="7" a="1"/>
  <c r="CN59" i="7" s="1"/>
  <c r="CO51" i="8" s="1"/>
  <c r="CO59" i="7" a="1"/>
  <c r="CO59" i="7" s="1"/>
  <c r="CP51" i="8" s="1"/>
  <c r="CM59" i="7" a="1"/>
  <c r="CM59" i="7" s="1"/>
  <c r="CN51" i="8" s="1"/>
  <c r="CL59" i="7" a="1"/>
  <c r="CL59" i="7" s="1"/>
  <c r="CM51" i="8" s="1"/>
  <c r="CP59" i="7" a="1"/>
  <c r="CP59" i="7" s="1"/>
  <c r="CQ51" i="8" s="1"/>
  <c r="CQ59" i="7" a="1"/>
  <c r="CQ59" i="7" s="1"/>
  <c r="CR51" i="8" s="1"/>
  <c r="CU59" i="7" a="1"/>
  <c r="CU59" i="7" s="1"/>
  <c r="CV51" i="8" s="1"/>
  <c r="CT59" i="7" a="1"/>
  <c r="CT59" i="7" s="1"/>
  <c r="CU51" i="8" s="1"/>
  <c r="CR59" i="7" a="1"/>
  <c r="CR59" i="7" s="1"/>
  <c r="CS51" i="8" s="1"/>
  <c r="CV59" i="7" a="1"/>
  <c r="CV59" i="7" s="1"/>
  <c r="CW51" i="8" s="1"/>
  <c r="CS59" i="7" a="1"/>
  <c r="CS59" i="7" s="1"/>
  <c r="CT51" i="8" s="1"/>
  <c r="CW59" i="7" a="1"/>
  <c r="CW59" i="7" s="1"/>
  <c r="CX51" i="8" s="1"/>
  <c r="BZ53" i="7"/>
  <c r="J31" i="8"/>
  <c r="J37" i="7"/>
  <c r="J36" i="18" s="1"/>
  <c r="CD26" i="7" a="1"/>
  <c r="CD26" i="7" s="1"/>
  <c r="J25" i="18"/>
  <c r="K26" i="7" a="1"/>
  <c r="K26" i="7" s="1"/>
  <c r="CF26" i="7" a="1"/>
  <c r="CF26" i="7" s="1"/>
  <c r="CG26" i="7" a="1"/>
  <c r="CG26" i="7" s="1"/>
  <c r="CI26" i="7" a="1"/>
  <c r="CI26" i="7" s="1"/>
  <c r="CJ26" i="7" a="1"/>
  <c r="CJ26" i="7" s="1"/>
  <c r="CE26" i="7" a="1"/>
  <c r="CE26" i="7" s="1"/>
  <c r="CA26" i="7" a="1"/>
  <c r="CA26" i="7" s="1"/>
  <c r="CB26" i="7" a="1"/>
  <c r="CB26" i="7" s="1"/>
  <c r="CH26" i="7" a="1"/>
  <c r="CH26" i="7" s="1"/>
  <c r="CK26" i="7" a="1"/>
  <c r="CK26" i="7" s="1"/>
  <c r="BZ26" i="7" a="1"/>
  <c r="BZ26" i="7" s="1"/>
  <c r="CC26" i="7" a="1"/>
  <c r="CC26" i="7" s="1"/>
  <c r="ER87" i="7"/>
  <c r="CL32" i="8"/>
  <c r="AD232" i="7" a="1"/>
  <c r="AD232" i="7" s="1"/>
  <c r="AC128" i="7"/>
  <c r="AD242" i="7" a="1"/>
  <c r="AD242" i="7" s="1"/>
  <c r="AC138" i="7"/>
  <c r="CJ53" i="7"/>
  <c r="AD217" i="7" a="1"/>
  <c r="AD217" i="7" s="1"/>
  <c r="AC113" i="7"/>
  <c r="AD248" i="7" a="1"/>
  <c r="AD248" i="7" s="1"/>
  <c r="AC144" i="7"/>
  <c r="K59" i="8"/>
  <c r="L69" i="7" a="1"/>
  <c r="L69" i="7" s="1"/>
  <c r="K68" i="18"/>
  <c r="CV69" i="7" a="1"/>
  <c r="CV69" i="7" s="1"/>
  <c r="CW59" i="8" s="1"/>
  <c r="CT69" i="7" a="1"/>
  <c r="CT69" i="7" s="1"/>
  <c r="CU59" i="8" s="1"/>
  <c r="CU69" i="7" a="1"/>
  <c r="CU69" i="7" s="1"/>
  <c r="CV59" i="8" s="1"/>
  <c r="CN69" i="7" a="1"/>
  <c r="CN69" i="7" s="1"/>
  <c r="CO59" i="8" s="1"/>
  <c r="CW69" i="7" a="1"/>
  <c r="CW69" i="7" s="1"/>
  <c r="CX59" i="8" s="1"/>
  <c r="CR69" i="7" a="1"/>
  <c r="CR69" i="7" s="1"/>
  <c r="CS59" i="8" s="1"/>
  <c r="CS69" i="7" a="1"/>
  <c r="CS69" i="7" s="1"/>
  <c r="CT59" i="8" s="1"/>
  <c r="CQ69" i="7" a="1"/>
  <c r="CQ69" i="7" s="1"/>
  <c r="CR59" i="8" s="1"/>
  <c r="CL69" i="7" a="1"/>
  <c r="CL69" i="7" s="1"/>
  <c r="CM59" i="8" s="1"/>
  <c r="CO69" i="7" a="1"/>
  <c r="CO69" i="7" s="1"/>
  <c r="CP59" i="8" s="1"/>
  <c r="CP69" i="7" a="1"/>
  <c r="CP69" i="7" s="1"/>
  <c r="CQ59" i="8" s="1"/>
  <c r="CM69" i="7" a="1"/>
  <c r="CM69" i="7" s="1"/>
  <c r="CN59" i="8" s="1"/>
  <c r="BT50" i="8"/>
  <c r="BT54" i="8" s="1"/>
  <c r="BS64" i="7"/>
  <c r="L57" i="7" a="1"/>
  <c r="L57" i="7" s="1"/>
  <c r="K56" i="18"/>
  <c r="CW57" i="7" a="1"/>
  <c r="CW57" i="7" s="1"/>
  <c r="CL57" i="7" a="1"/>
  <c r="CL57" i="7" s="1"/>
  <c r="CN57" i="7" a="1"/>
  <c r="CN57" i="7" s="1"/>
  <c r="CM57" i="7" a="1"/>
  <c r="CM57" i="7" s="1"/>
  <c r="CT57" i="7" a="1"/>
  <c r="CT57" i="7" s="1"/>
  <c r="CV57" i="7" a="1"/>
  <c r="CV57" i="7" s="1"/>
  <c r="CQ57" i="7" a="1"/>
  <c r="CQ57" i="7" s="1"/>
  <c r="CU57" i="7" a="1"/>
  <c r="CU57" i="7" s="1"/>
  <c r="CO57" i="7" a="1"/>
  <c r="CO57" i="7" s="1"/>
  <c r="CS57" i="7" a="1"/>
  <c r="CS57" i="7" s="1"/>
  <c r="CR57" i="7" a="1"/>
  <c r="CR57" i="7" s="1"/>
  <c r="CP57" i="7" a="1"/>
  <c r="CP57" i="7" s="1"/>
  <c r="BO50" i="8"/>
  <c r="BO54" i="8" s="1"/>
  <c r="BN64" i="7"/>
  <c r="CF39" i="8"/>
  <c r="CE51" i="7"/>
  <c r="CL50" i="8"/>
  <c r="AC261" i="7" a="1"/>
  <c r="AC261" i="7" s="1"/>
  <c r="AB157" i="7"/>
  <c r="AD264" i="7" a="1"/>
  <c r="AD264" i="7" s="1"/>
  <c r="AC160" i="7"/>
  <c r="CH39" i="8"/>
  <c r="CG51" i="7"/>
  <c r="AC269" i="7" a="1"/>
  <c r="AC269" i="7" s="1"/>
  <c r="AB165" i="7"/>
  <c r="AD211" i="7" a="1"/>
  <c r="AD211" i="7" s="1"/>
  <c r="AC107" i="7"/>
  <c r="L54" i="7" a="1"/>
  <c r="L54" i="7" s="1"/>
  <c r="K53" i="7"/>
  <c r="CM54" i="7" a="1"/>
  <c r="CM54" i="7" s="1"/>
  <c r="CL54" i="7" a="1"/>
  <c r="CL54" i="7" s="1"/>
  <c r="K53" i="18"/>
  <c r="CN54" i="7" a="1"/>
  <c r="CN54" i="7" s="1"/>
  <c r="CU54" i="7" a="1"/>
  <c r="CU54" i="7" s="1"/>
  <c r="CP54" i="7" a="1"/>
  <c r="CP54" i="7" s="1"/>
  <c r="CS54" i="7" a="1"/>
  <c r="CS54" i="7" s="1"/>
  <c r="CV54" i="7" a="1"/>
  <c r="CV54" i="7" s="1"/>
  <c r="CW54" i="7" a="1"/>
  <c r="CW54" i="7" s="1"/>
  <c r="CQ54" i="7" a="1"/>
  <c r="CQ54" i="7" s="1"/>
  <c r="CT54" i="7" a="1"/>
  <c r="CT54" i="7" s="1"/>
  <c r="CO54" i="7" a="1"/>
  <c r="CO54" i="7" s="1"/>
  <c r="CR54" i="7" a="1"/>
  <c r="CR54" i="7" s="1"/>
  <c r="EH87" i="7"/>
  <c r="AD249" i="7" a="1"/>
  <c r="AD249" i="7" s="1"/>
  <c r="AC145" i="7"/>
  <c r="BV48" i="8"/>
  <c r="BW50" i="8"/>
  <c r="BW54" i="8" s="1"/>
  <c r="BV64" i="7"/>
  <c r="AD259" i="7" a="1"/>
  <c r="AD259" i="7" s="1"/>
  <c r="AC155" i="7"/>
  <c r="K32" i="8"/>
  <c r="K356" i="8" s="1"/>
  <c r="CV27" i="7" a="1"/>
  <c r="CV27" i="7" s="1"/>
  <c r="K26" i="18"/>
  <c r="L27" i="7" a="1"/>
  <c r="L27" i="7" s="1"/>
  <c r="CN27" i="7" a="1"/>
  <c r="CN27" i="7" s="1"/>
  <c r="CW27" i="7" a="1"/>
  <c r="CW27" i="7" s="1"/>
  <c r="CM27" i="7" a="1"/>
  <c r="CM27" i="7" s="1"/>
  <c r="CU27" i="7" a="1"/>
  <c r="CU27" i="7" s="1"/>
  <c r="CQ27" i="7" a="1"/>
  <c r="CQ27" i="7" s="1"/>
  <c r="CP27" i="7" a="1"/>
  <c r="CP27" i="7" s="1"/>
  <c r="CL27" i="7" a="1"/>
  <c r="CL27" i="7" s="1"/>
  <c r="CS27" i="7" a="1"/>
  <c r="CS27" i="7" s="1"/>
  <c r="CT27" i="7" a="1"/>
  <c r="CT27" i="7" s="1"/>
  <c r="CO27" i="7" a="1"/>
  <c r="CO27" i="7" s="1"/>
  <c r="CR27" i="7" a="1"/>
  <c r="CR27" i="7" s="1"/>
  <c r="CC56" i="8"/>
  <c r="AC300" i="7" a="1"/>
  <c r="AC300" i="7" s="1"/>
  <c r="AB196" i="7"/>
  <c r="Z17" i="7"/>
  <c r="AA25" i="8" s="1"/>
  <c r="AC103" i="7"/>
  <c r="AD207" i="7" a="1"/>
  <c r="AD207" i="7" s="1"/>
  <c r="AC119" i="7"/>
  <c r="AD223" i="7" a="1"/>
  <c r="AD223" i="7" s="1"/>
  <c r="AD280" i="7" a="1"/>
  <c r="AD280" i="7" s="1"/>
  <c r="AC176" i="7"/>
  <c r="AE9" i="8"/>
  <c r="AE7" i="7"/>
  <c r="CD39" i="8"/>
  <c r="CC51" i="7"/>
  <c r="DX79" i="8"/>
  <c r="DX317" i="8" s="1"/>
  <c r="DX255" i="8"/>
  <c r="AD287" i="7" a="1"/>
  <c r="AD287" i="7" s="1"/>
  <c r="AC183" i="7"/>
  <c r="CC53" i="7"/>
  <c r="BX31" i="8"/>
  <c r="BX34" i="8" s="1"/>
  <c r="BW37" i="7"/>
  <c r="EP87" i="7"/>
  <c r="AD210" i="7" a="1"/>
  <c r="AD210" i="7" s="1"/>
  <c r="AC106" i="7"/>
  <c r="AD208" i="7" a="1"/>
  <c r="AD208" i="7" s="1"/>
  <c r="AC104" i="7"/>
  <c r="AD290" i="7" a="1"/>
  <c r="AD290" i="7" s="1"/>
  <c r="AC186" i="7"/>
  <c r="AD244" i="7" a="1"/>
  <c r="AD244" i="7" s="1"/>
  <c r="AC140" i="7"/>
  <c r="BU31" i="8"/>
  <c r="BU34" i="8" s="1"/>
  <c r="BT37" i="7"/>
  <c r="AC230" i="7" a="1"/>
  <c r="AC230" i="7" s="1"/>
  <c r="AB126" i="7"/>
  <c r="BX48" i="8"/>
  <c r="EC79" i="8"/>
  <c r="EC317" i="8" s="1"/>
  <c r="EC255" i="8"/>
  <c r="CA56" i="8"/>
  <c r="AD228" i="7" a="1"/>
  <c r="AD228" i="7" s="1"/>
  <c r="AC124" i="7"/>
  <c r="CF56" i="8"/>
  <c r="AC258" i="7" a="1"/>
  <c r="AC258" i="7" s="1"/>
  <c r="AB154" i="7"/>
  <c r="CL39" i="8"/>
  <c r="CK51" i="7"/>
  <c r="AB12" i="7"/>
  <c r="AB11" i="7" s="1"/>
  <c r="BR31" i="8"/>
  <c r="BR34" i="8" s="1"/>
  <c r="BQ37" i="7"/>
  <c r="AD234" i="7" a="1"/>
  <c r="AD234" i="7" s="1"/>
  <c r="AC130" i="7"/>
  <c r="EE79" i="8"/>
  <c r="EE317" i="8" s="1"/>
  <c r="EE255" i="8"/>
  <c r="CI39" i="8"/>
  <c r="CH51" i="7"/>
  <c r="EG79" i="8"/>
  <c r="EG317" i="8" s="1"/>
  <c r="EG255" i="8"/>
  <c r="BQ48" i="8"/>
  <c r="CG56" i="8"/>
  <c r="AA26" i="8"/>
  <c r="AD209" i="7" a="1"/>
  <c r="AD209" i="7" s="1"/>
  <c r="AC105" i="7"/>
  <c r="H361" i="8"/>
  <c r="H21" i="28"/>
  <c r="X39" i="7"/>
  <c r="AD255" i="7" a="1"/>
  <c r="AD255" i="7" s="1"/>
  <c r="AC151" i="7"/>
  <c r="L31" i="7" a="1"/>
  <c r="L31" i="7" s="1"/>
  <c r="CS31" i="7" a="1"/>
  <c r="CS31" i="7" s="1"/>
  <c r="K30" i="18"/>
  <c r="CU31" i="7" a="1"/>
  <c r="CU31" i="7" s="1"/>
  <c r="CT31" i="7" a="1"/>
  <c r="CT31" i="7" s="1"/>
  <c r="CN31" i="7" a="1"/>
  <c r="CN31" i="7" s="1"/>
  <c r="CQ31" i="7" a="1"/>
  <c r="CQ31" i="7" s="1"/>
  <c r="CR31" i="7" a="1"/>
  <c r="CR31" i="7" s="1"/>
  <c r="CP31" i="7" a="1"/>
  <c r="CP31" i="7" s="1"/>
  <c r="CO31" i="7" a="1"/>
  <c r="CO31" i="7" s="1"/>
  <c r="CM31" i="7" a="1"/>
  <c r="CM31" i="7" s="1"/>
  <c r="CW31" i="7" a="1"/>
  <c r="CW31" i="7" s="1"/>
  <c r="CV31" i="7" a="1"/>
  <c r="CV31" i="7" s="1"/>
  <c r="CL31" i="7" a="1"/>
  <c r="CL31" i="7" s="1"/>
  <c r="AD247" i="7" a="1"/>
  <c r="AD247" i="7" s="1"/>
  <c r="AC143" i="7"/>
  <c r="AD241" i="7" a="1"/>
  <c r="AD241" i="7" s="1"/>
  <c r="AC137" i="7"/>
  <c r="AD254" i="7" a="1"/>
  <c r="AD254" i="7" s="1"/>
  <c r="AC150" i="7"/>
  <c r="AD275" i="7" a="1"/>
  <c r="AD275" i="7" s="1"/>
  <c r="AC171" i="7"/>
  <c r="CE39" i="8"/>
  <c r="CD51" i="7"/>
  <c r="I362" i="8"/>
  <c r="I54" i="8"/>
  <c r="CI53" i="7"/>
  <c r="BO31" i="8"/>
  <c r="BO34" i="8" s="1"/>
  <c r="BN37" i="7"/>
  <c r="EJ87" i="7"/>
  <c r="BR64" i="7"/>
  <c r="AD227" i="7" a="1"/>
  <c r="AD227" i="7" s="1"/>
  <c r="AC123" i="7"/>
  <c r="K47" i="8"/>
  <c r="L50" i="7" a="1"/>
  <c r="L50" i="7" s="1"/>
  <c r="CM50" i="7" a="1"/>
  <c r="CM50" i="7" s="1"/>
  <c r="CN47" i="8" s="1"/>
  <c r="CL50" i="7" a="1"/>
  <c r="CL50" i="7" s="1"/>
  <c r="CM47" i="8" s="1"/>
  <c r="K49" i="18"/>
  <c r="CN50" i="7" a="1"/>
  <c r="CN50" i="7" s="1"/>
  <c r="CO47" i="8" s="1"/>
  <c r="CU50" i="7" a="1"/>
  <c r="CU50" i="7" s="1"/>
  <c r="CV47" i="8" s="1"/>
  <c r="CS50" i="7" a="1"/>
  <c r="CS50" i="7" s="1"/>
  <c r="CT47" i="8" s="1"/>
  <c r="CP50" i="7" a="1"/>
  <c r="CP50" i="7" s="1"/>
  <c r="CQ47" i="8" s="1"/>
  <c r="CQ50" i="7" a="1"/>
  <c r="CQ50" i="7" s="1"/>
  <c r="CR47" i="8" s="1"/>
  <c r="CW50" i="7" a="1"/>
  <c r="CW50" i="7" s="1"/>
  <c r="CX47" i="8" s="1"/>
  <c r="CV50" i="7" a="1"/>
  <c r="CV50" i="7" s="1"/>
  <c r="CW47" i="8" s="1"/>
  <c r="CT50" i="7" a="1"/>
  <c r="CT50" i="7" s="1"/>
  <c r="CU47" i="8" s="1"/>
  <c r="CO50" i="7" a="1"/>
  <c r="CO50" i="7" s="1"/>
  <c r="CP47" i="8" s="1"/>
  <c r="CR50" i="7" a="1"/>
  <c r="CR50" i="7" s="1"/>
  <c r="CS47" i="8" s="1"/>
  <c r="AC125" i="7"/>
  <c r="AD229" i="7" a="1"/>
  <c r="AD229" i="7" s="1"/>
  <c r="AD213" i="7" a="1"/>
  <c r="AD213" i="7" s="1"/>
  <c r="AC109" i="7"/>
  <c r="I363" i="8" a="1"/>
  <c r="I363" i="8" s="1"/>
  <c r="H22" i="28"/>
  <c r="AD235" i="7" a="1"/>
  <c r="AD235" i="7" s="1"/>
  <c r="AC131" i="7"/>
  <c r="AC238" i="7" a="1"/>
  <c r="AC238" i="7" s="1"/>
  <c r="AB134" i="7"/>
  <c r="L29" i="7" a="1"/>
  <c r="L29" i="7" s="1"/>
  <c r="K28" i="18"/>
  <c r="CT29" i="7" a="1"/>
  <c r="CT29" i="7" s="1"/>
  <c r="CS29" i="7" a="1"/>
  <c r="CS29" i="7" s="1"/>
  <c r="CO29" i="7" a="1"/>
  <c r="CO29" i="7" s="1"/>
  <c r="CR29" i="7" a="1"/>
  <c r="CR29" i="7" s="1"/>
  <c r="CL29" i="7" a="1"/>
  <c r="CL29" i="7" s="1"/>
  <c r="CN29" i="7" a="1"/>
  <c r="CN29" i="7" s="1"/>
  <c r="CM29" i="7" a="1"/>
  <c r="CM29" i="7" s="1"/>
  <c r="CV29" i="7" a="1"/>
  <c r="CV29" i="7" s="1"/>
  <c r="CQ29" i="7" a="1"/>
  <c r="CQ29" i="7" s="1"/>
  <c r="CU29" i="7" a="1"/>
  <c r="CU29" i="7" s="1"/>
  <c r="CW29" i="7" a="1"/>
  <c r="CW29" i="7" s="1"/>
  <c r="CP29" i="7" a="1"/>
  <c r="CP29" i="7" s="1"/>
  <c r="BQ31" i="8"/>
  <c r="BQ34" i="8" s="1"/>
  <c r="BP37" i="7"/>
  <c r="K42" i="8"/>
  <c r="L45" i="7" a="1"/>
  <c r="L45" i="7" s="1"/>
  <c r="CW45" i="7" a="1"/>
  <c r="CW45" i="7" s="1"/>
  <c r="CX42" i="8" s="1"/>
  <c r="CS45" i="7" a="1"/>
  <c r="CS45" i="7" s="1"/>
  <c r="CT42" i="8" s="1"/>
  <c r="CT45" i="7" a="1"/>
  <c r="CT45" i="7" s="1"/>
  <c r="CU42" i="8" s="1"/>
  <c r="K44" i="18"/>
  <c r="CP45" i="7" a="1"/>
  <c r="CP45" i="7" s="1"/>
  <c r="CQ42" i="8" s="1"/>
  <c r="CO45" i="7" a="1"/>
  <c r="CO45" i="7" s="1"/>
  <c r="CP42" i="8" s="1"/>
  <c r="CV45" i="7" a="1"/>
  <c r="CV45" i="7" s="1"/>
  <c r="CW42" i="8" s="1"/>
  <c r="CU45" i="7" a="1"/>
  <c r="CU45" i="7" s="1"/>
  <c r="CV42" i="8" s="1"/>
  <c r="CL45" i="7" a="1"/>
  <c r="CL45" i="7" s="1"/>
  <c r="CM42" i="8" s="1"/>
  <c r="CN45" i="7" a="1"/>
  <c r="CN45" i="7" s="1"/>
  <c r="CO42" i="8" s="1"/>
  <c r="CM45" i="7" a="1"/>
  <c r="CM45" i="7" s="1"/>
  <c r="CN42" i="8" s="1"/>
  <c r="CQ45" i="7" a="1"/>
  <c r="CQ45" i="7" s="1"/>
  <c r="CR42" i="8" s="1"/>
  <c r="CR45" i="7" a="1"/>
  <c r="CR45" i="7" s="1"/>
  <c r="CS42" i="8" s="1"/>
  <c r="AC268" i="7" a="1"/>
  <c r="AC268" i="7" s="1"/>
  <c r="AB164" i="7"/>
  <c r="AD289" i="7" a="1"/>
  <c r="AD289" i="7" s="1"/>
  <c r="AC185" i="7"/>
  <c r="CE56" i="8"/>
  <c r="CG32" i="8"/>
  <c r="CK56" i="8"/>
  <c r="DW79" i="8"/>
  <c r="DW317" i="8" s="1"/>
  <c r="DW255" i="8"/>
  <c r="L56" i="7" a="1"/>
  <c r="L56" i="7" s="1"/>
  <c r="CM56" i="7" a="1"/>
  <c r="CM56" i="7" s="1"/>
  <c r="CL56" i="7" a="1"/>
  <c r="CL56" i="7" s="1"/>
  <c r="K55" i="18"/>
  <c r="CQ56" i="7" a="1"/>
  <c r="CQ56" i="7" s="1"/>
  <c r="CW56" i="7" a="1"/>
  <c r="CW56" i="7" s="1"/>
  <c r="CU56" i="7" a="1"/>
  <c r="CU56" i="7" s="1"/>
  <c r="CR56" i="7" a="1"/>
  <c r="CR56" i="7" s="1"/>
  <c r="CS56" i="7" a="1"/>
  <c r="CS56" i="7" s="1"/>
  <c r="CV56" i="7" a="1"/>
  <c r="CV56" i="7" s="1"/>
  <c r="CN56" i="7" a="1"/>
  <c r="CN56" i="7" s="1"/>
  <c r="CO56" i="7" a="1"/>
  <c r="CO56" i="7" s="1"/>
  <c r="CP56" i="7" a="1"/>
  <c r="CP56" i="7" s="1"/>
  <c r="CT56" i="7" a="1"/>
  <c r="CT56" i="7" s="1"/>
  <c r="AD271" i="7" a="1"/>
  <c r="AD271" i="7" s="1"/>
  <c r="AC167" i="7"/>
  <c r="CA39" i="8"/>
  <c r="BZ51" i="7"/>
  <c r="AC221" i="7" a="1"/>
  <c r="AC221" i="7" s="1"/>
  <c r="AB117" i="7"/>
  <c r="AD219" i="7" a="1"/>
  <c r="AD219" i="7" s="1"/>
  <c r="AC115" i="7"/>
  <c r="L58" i="7" a="1"/>
  <c r="L58" i="7" s="1"/>
  <c r="CN58" i="7" a="1"/>
  <c r="CN58" i="7" s="1"/>
  <c r="K57" i="18"/>
  <c r="CM58" i="7" a="1"/>
  <c r="CM58" i="7" s="1"/>
  <c r="CL58" i="7" a="1"/>
  <c r="CL58" i="7" s="1"/>
  <c r="CT58" i="7" a="1"/>
  <c r="CT58" i="7" s="1"/>
  <c r="CQ58" i="7" a="1"/>
  <c r="CQ58" i="7" s="1"/>
  <c r="CU58" i="7" a="1"/>
  <c r="CU58" i="7" s="1"/>
  <c r="CW58" i="7" a="1"/>
  <c r="CW58" i="7" s="1"/>
  <c r="CV58" i="7" a="1"/>
  <c r="CV58" i="7" s="1"/>
  <c r="CR58" i="7" a="1"/>
  <c r="CR58" i="7" s="1"/>
  <c r="CO58" i="7" a="1"/>
  <c r="CO58" i="7" s="1"/>
  <c r="CP58" i="7" a="1"/>
  <c r="CP58" i="7" s="1"/>
  <c r="CS58" i="7" a="1"/>
  <c r="CS58" i="7" s="1"/>
  <c r="AD277" i="7" a="1"/>
  <c r="AD277" i="7" s="1"/>
  <c r="AC173" i="7"/>
  <c r="CF53" i="7"/>
  <c r="BS54" i="8"/>
  <c r="AD240" i="7" a="1"/>
  <c r="AD240" i="7" s="1"/>
  <c r="AC136" i="7"/>
  <c r="AD272" i="7" a="1"/>
  <c r="AD272" i="7" s="1"/>
  <c r="AC168" i="7"/>
  <c r="AD282" i="7" a="1"/>
  <c r="AD282" i="7" s="1"/>
  <c r="AC178" i="7"/>
  <c r="BR50" i="8"/>
  <c r="BR54" i="8" s="1"/>
  <c r="BQ64" i="7"/>
  <c r="CL56" i="8"/>
  <c r="AC278" i="7" a="1"/>
  <c r="AC278" i="7" s="1"/>
  <c r="AB174" i="7"/>
  <c r="J48" i="8"/>
  <c r="J360" i="8" s="1"/>
  <c r="BT31" i="8"/>
  <c r="BT34" i="8" s="1"/>
  <c r="BS37" i="7"/>
  <c r="AD276" i="7" a="1"/>
  <c r="AD276" i="7" s="1"/>
  <c r="AC172" i="7"/>
  <c r="CF32" i="8"/>
  <c r="I19" i="28"/>
  <c r="CI32" i="8"/>
  <c r="CV28" i="7" a="1"/>
  <c r="CV28" i="7" s="1"/>
  <c r="CN28" i="7" a="1"/>
  <c r="CN28" i="7" s="1"/>
  <c r="CP28" i="7" a="1"/>
  <c r="CP28" i="7" s="1"/>
  <c r="L28" i="7" a="1"/>
  <c r="L28" i="7" s="1"/>
  <c r="K27" i="18"/>
  <c r="CM28" i="7" a="1"/>
  <c r="CM28" i="7" s="1"/>
  <c r="CW28" i="7" a="1"/>
  <c r="CW28" i="7" s="1"/>
  <c r="CO28" i="7" a="1"/>
  <c r="CO28" i="7" s="1"/>
  <c r="CL28" i="7" a="1"/>
  <c r="CL28" i="7" s="1"/>
  <c r="CQ28" i="7" a="1"/>
  <c r="CQ28" i="7" s="1"/>
  <c r="CU28" i="7" a="1"/>
  <c r="CU28" i="7" s="1"/>
  <c r="CT28" i="7" a="1"/>
  <c r="CT28" i="7" s="1"/>
  <c r="CR28" i="7" a="1"/>
  <c r="CR28" i="7" s="1"/>
  <c r="CS28" i="7" a="1"/>
  <c r="CS28" i="7" s="1"/>
  <c r="J356" i="8"/>
  <c r="K43" i="8"/>
  <c r="L46" i="7" a="1"/>
  <c r="L46" i="7" s="1"/>
  <c r="K45" i="18"/>
  <c r="CR46" i="7" a="1"/>
  <c r="CR46" i="7" s="1"/>
  <c r="CS43" i="8" s="1"/>
  <c r="CQ46" i="7" a="1"/>
  <c r="CQ46" i="7" s="1"/>
  <c r="CR43" i="8" s="1"/>
  <c r="CS46" i="7" a="1"/>
  <c r="CS46" i="7" s="1"/>
  <c r="CT43" i="8" s="1"/>
  <c r="CO46" i="7" a="1"/>
  <c r="CO46" i="7" s="1"/>
  <c r="CP43" i="8" s="1"/>
  <c r="CL46" i="7" a="1"/>
  <c r="CL46" i="7" s="1"/>
  <c r="CM43" i="8" s="1"/>
  <c r="CV46" i="7" a="1"/>
  <c r="CV46" i="7" s="1"/>
  <c r="CW43" i="8" s="1"/>
  <c r="CP46" i="7" a="1"/>
  <c r="CP46" i="7" s="1"/>
  <c r="CQ43" i="8" s="1"/>
  <c r="CT46" i="7" a="1"/>
  <c r="CT46" i="7" s="1"/>
  <c r="CU43" i="8" s="1"/>
  <c r="CW46" i="7" a="1"/>
  <c r="CW46" i="7" s="1"/>
  <c r="CX43" i="8" s="1"/>
  <c r="CM46" i="7" a="1"/>
  <c r="CM46" i="7" s="1"/>
  <c r="CN43" i="8" s="1"/>
  <c r="CU46" i="7" a="1"/>
  <c r="CU46" i="7" s="1"/>
  <c r="CV43" i="8" s="1"/>
  <c r="CN46" i="7" a="1"/>
  <c r="CN46" i="7" s="1"/>
  <c r="CO43" i="8" s="1"/>
  <c r="Y29" i="8"/>
  <c r="AC327" i="8"/>
  <c r="AC13" i="7" a="1"/>
  <c r="AC13" i="7" s="1"/>
  <c r="Q15" i="26"/>
  <c r="P14" i="26"/>
  <c r="AD250" i="7" a="1"/>
  <c r="AD250" i="7" s="1"/>
  <c r="AC146" i="7"/>
  <c r="AD222" i="7" a="1"/>
  <c r="AD222" i="7" s="1"/>
  <c r="AC118" i="7"/>
  <c r="CC39" i="8"/>
  <c r="CB51" i="7"/>
  <c r="K53" i="8"/>
  <c r="L61" i="7" a="1"/>
  <c r="L61" i="7" s="1"/>
  <c r="CO61" i="7" a="1"/>
  <c r="CO61" i="7" s="1"/>
  <c r="CP53" i="8" s="1"/>
  <c r="CP61" i="7" a="1"/>
  <c r="CP61" i="7" s="1"/>
  <c r="CQ53" i="8" s="1"/>
  <c r="CN61" i="7" a="1"/>
  <c r="CN61" i="7" s="1"/>
  <c r="CO53" i="8" s="1"/>
  <c r="K60" i="18"/>
  <c r="CM61" i="7" a="1"/>
  <c r="CM61" i="7" s="1"/>
  <c r="CN53" i="8" s="1"/>
  <c r="CS61" i="7" a="1"/>
  <c r="CS61" i="7" s="1"/>
  <c r="CT53" i="8" s="1"/>
  <c r="CU61" i="7" a="1"/>
  <c r="CU61" i="7" s="1"/>
  <c r="CV53" i="8" s="1"/>
  <c r="CQ61" i="7" a="1"/>
  <c r="CQ61" i="7" s="1"/>
  <c r="CR53" i="8" s="1"/>
  <c r="CV61" i="7" a="1"/>
  <c r="CV61" i="7" s="1"/>
  <c r="CW53" i="8" s="1"/>
  <c r="CW61" i="7" a="1"/>
  <c r="CW61" i="7" s="1"/>
  <c r="CX53" i="8" s="1"/>
  <c r="CT61" i="7" a="1"/>
  <c r="CT61" i="7" s="1"/>
  <c r="CU53" i="8" s="1"/>
  <c r="CL61" i="7" a="1"/>
  <c r="CL61" i="7" s="1"/>
  <c r="CM53" i="8" s="1"/>
  <c r="CR61" i="7" a="1"/>
  <c r="CR61" i="7" s="1"/>
  <c r="CS53" i="8" s="1"/>
  <c r="AD295" i="7" a="1"/>
  <c r="AD295" i="7" s="1"/>
  <c r="AC191" i="7"/>
  <c r="CB53" i="7"/>
  <c r="AD215" i="7" a="1"/>
  <c r="AD215" i="7" s="1"/>
  <c r="AC111" i="7"/>
  <c r="EM87" i="7"/>
  <c r="AD203" i="7" a="1"/>
  <c r="AD203" i="7" s="1"/>
  <c r="AC99" i="7"/>
  <c r="BP31" i="8"/>
  <c r="BP34" i="8" s="1"/>
  <c r="BO37" i="7"/>
  <c r="K39" i="8"/>
  <c r="K51" i="7"/>
  <c r="K50" i="18" s="1"/>
  <c r="K41" i="18"/>
  <c r="CN42" i="7" a="1"/>
  <c r="CN42" i="7" s="1"/>
  <c r="L42" i="7" a="1"/>
  <c r="L42" i="7" s="1"/>
  <c r="CP42" i="7" a="1"/>
  <c r="CP42" i="7" s="1"/>
  <c r="CR42" i="7" a="1"/>
  <c r="CR42" i="7" s="1"/>
  <c r="CT42" i="7" a="1"/>
  <c r="CT42" i="7" s="1"/>
  <c r="CM42" i="7" a="1"/>
  <c r="CM42" i="7" s="1"/>
  <c r="CS42" i="7" a="1"/>
  <c r="CS42" i="7" s="1"/>
  <c r="CU42" i="7" a="1"/>
  <c r="CU42" i="7" s="1"/>
  <c r="CO42" i="7" a="1"/>
  <c r="CO42" i="7" s="1"/>
  <c r="CL42" i="7" a="1"/>
  <c r="CL42" i="7" s="1"/>
  <c r="CV42" i="7" a="1"/>
  <c r="CV42" i="7" s="1"/>
  <c r="CW42" i="7" a="1"/>
  <c r="CW42" i="7" s="1"/>
  <c r="CQ42" i="7" a="1"/>
  <c r="CQ42" i="7" s="1"/>
  <c r="CE32" i="8"/>
  <c r="U304" i="8"/>
  <c r="U270" i="8"/>
  <c r="K44" i="8"/>
  <c r="L47" i="7" a="1"/>
  <c r="L47" i="7" s="1"/>
  <c r="K46" i="18"/>
  <c r="CP47" i="7" a="1"/>
  <c r="CP47" i="7" s="1"/>
  <c r="CQ44" i="8" s="1"/>
  <c r="CM47" i="7" a="1"/>
  <c r="CM47" i="7" s="1"/>
  <c r="CN44" i="8" s="1"/>
  <c r="CL47" i="7" a="1"/>
  <c r="CL47" i="7" s="1"/>
  <c r="CM44" i="8" s="1"/>
  <c r="CO47" i="7" a="1"/>
  <c r="CO47" i="7" s="1"/>
  <c r="CP44" i="8" s="1"/>
  <c r="CU47" i="7" a="1"/>
  <c r="CU47" i="7" s="1"/>
  <c r="CV44" i="8" s="1"/>
  <c r="CS47" i="7" a="1"/>
  <c r="CS47" i="7" s="1"/>
  <c r="CT44" i="8" s="1"/>
  <c r="CV47" i="7" a="1"/>
  <c r="CV47" i="7" s="1"/>
  <c r="CW44" i="8" s="1"/>
  <c r="CR47" i="7" a="1"/>
  <c r="CR47" i="7" s="1"/>
  <c r="CS44" i="8" s="1"/>
  <c r="CQ47" i="7" a="1"/>
  <c r="CQ47" i="7" s="1"/>
  <c r="CR44" i="8" s="1"/>
  <c r="CT47" i="7" a="1"/>
  <c r="CT47" i="7" s="1"/>
  <c r="CU44" i="8" s="1"/>
  <c r="CW47" i="7" a="1"/>
  <c r="CW47" i="7" s="1"/>
  <c r="CX44" i="8" s="1"/>
  <c r="CN47" i="7" a="1"/>
  <c r="CN47" i="7" s="1"/>
  <c r="CO44" i="8" s="1"/>
  <c r="CA32" i="8"/>
  <c r="J50" i="8"/>
  <c r="J64" i="7"/>
  <c r="J63" i="18" s="1"/>
  <c r="J52" i="18"/>
  <c r="AD292" i="7" a="1"/>
  <c r="AD292" i="7" s="1"/>
  <c r="AC188" i="7"/>
  <c r="K58" i="8"/>
  <c r="L68" i="7" a="1"/>
  <c r="L68" i="7" s="1"/>
  <c r="CQ68" i="7" a="1"/>
  <c r="CQ68" i="7" s="1"/>
  <c r="CR58" i="8" s="1"/>
  <c r="CL68" i="7" a="1"/>
  <c r="CL68" i="7" s="1"/>
  <c r="CM58" i="8" s="1"/>
  <c r="K67" i="18"/>
  <c r="CP68" i="7" a="1"/>
  <c r="CP68" i="7" s="1"/>
  <c r="CQ58" i="8" s="1"/>
  <c r="CU68" i="7" a="1"/>
  <c r="CU68" i="7" s="1"/>
  <c r="CV58" i="8" s="1"/>
  <c r="CS68" i="7" a="1"/>
  <c r="CS68" i="7" s="1"/>
  <c r="CT58" i="8" s="1"/>
  <c r="CO68" i="7" a="1"/>
  <c r="CO68" i="7" s="1"/>
  <c r="CP58" i="8" s="1"/>
  <c r="CW68" i="7" a="1"/>
  <c r="CW68" i="7" s="1"/>
  <c r="CX58" i="8" s="1"/>
  <c r="CN68" i="7" a="1"/>
  <c r="CN68" i="7" s="1"/>
  <c r="CO58" i="8" s="1"/>
  <c r="CT68" i="7" a="1"/>
  <c r="CT68" i="7" s="1"/>
  <c r="CU58" i="8" s="1"/>
  <c r="CR68" i="7" a="1"/>
  <c r="CR68" i="7" s="1"/>
  <c r="CS58" i="8" s="1"/>
  <c r="CV68" i="7" a="1"/>
  <c r="CV68" i="7" s="1"/>
  <c r="CW58" i="8" s="1"/>
  <c r="CM68" i="7" a="1"/>
  <c r="CM68" i="7" s="1"/>
  <c r="CN58" i="8" s="1"/>
  <c r="AD212" i="7" a="1"/>
  <c r="AD212" i="7" s="1"/>
  <c r="AC108" i="7"/>
  <c r="AC257" i="7" a="1"/>
  <c r="AC257" i="7" s="1"/>
  <c r="AB153" i="7"/>
  <c r="AD267" i="7" a="1"/>
  <c r="AD267" i="7" s="1"/>
  <c r="AC163" i="7"/>
  <c r="AD260" i="7" a="1"/>
  <c r="AD260" i="7" s="1"/>
  <c r="AC156" i="7"/>
  <c r="CI56" i="8"/>
  <c r="BO48" i="8"/>
  <c r="AB329" i="8"/>
  <c r="AD298" i="7" a="1"/>
  <c r="AD298" i="7" s="1"/>
  <c r="AC194" i="7"/>
  <c r="AD236" i="7" a="1"/>
  <c r="AD236" i="7" s="1"/>
  <c r="AC132" i="7"/>
  <c r="AD274" i="7" a="1"/>
  <c r="AD274" i="7" s="1"/>
  <c r="AC170" i="7"/>
  <c r="CB39" i="8"/>
  <c r="CA51" i="7"/>
  <c r="AD246" i="7" a="1"/>
  <c r="AD246" i="7" s="1"/>
  <c r="AC142" i="7"/>
  <c r="BP48" i="8"/>
  <c r="DZ79" i="8"/>
  <c r="DZ317" i="8" s="1"/>
  <c r="DZ255" i="8"/>
  <c r="H40" i="19"/>
  <c r="H41" i="19" s="1"/>
  <c r="P74" i="8"/>
  <c r="G14" i="28"/>
  <c r="CD53" i="7"/>
  <c r="Y23" i="7"/>
  <c r="ES87" i="7"/>
  <c r="BZ50" i="8"/>
  <c r="BZ54" i="8" s="1"/>
  <c r="BY64" i="7"/>
  <c r="AD245" i="7" a="1"/>
  <c r="AD245" i="7" s="1"/>
  <c r="AC141" i="7"/>
  <c r="N79" i="8"/>
  <c r="N317" i="8" s="1"/>
  <c r="N255" i="8"/>
  <c r="P255" i="8" s="1"/>
  <c r="CG53" i="7"/>
  <c r="AC281" i="7" a="1"/>
  <c r="AC281" i="7" s="1"/>
  <c r="AB177" i="7"/>
  <c r="BZ31" i="8"/>
  <c r="BZ34" i="8" s="1"/>
  <c r="BY37" i="7"/>
  <c r="O74" i="8"/>
  <c r="CH56" i="8"/>
  <c r="V204" i="8"/>
  <c r="V206" i="8" s="1"/>
  <c r="V193" i="8" s="1"/>
  <c r="BU48" i="8"/>
  <c r="EH79" i="8"/>
  <c r="EH317" i="8" s="1"/>
  <c r="EH255" i="8"/>
  <c r="BR48" i="8"/>
  <c r="AD252" i="7" a="1"/>
  <c r="AD252" i="7" s="1"/>
  <c r="AC148" i="7"/>
  <c r="BZ48" i="8"/>
  <c r="BQ50" i="8"/>
  <c r="BQ54" i="8" s="1"/>
  <c r="BP64" i="7"/>
  <c r="G20" i="28"/>
  <c r="CJ56" i="8"/>
  <c r="BU50" i="8"/>
  <c r="BU54" i="8" s="1"/>
  <c r="BT64" i="7"/>
  <c r="M317" i="8"/>
  <c r="K46" i="8"/>
  <c r="L49" i="7" a="1"/>
  <c r="L49" i="7" s="1"/>
  <c r="K48" i="18"/>
  <c r="CV49" i="7" a="1"/>
  <c r="CV49" i="7" s="1"/>
  <c r="CW46" i="8" s="1"/>
  <c r="CT49" i="7" a="1"/>
  <c r="CT49" i="7" s="1"/>
  <c r="CU46" i="8" s="1"/>
  <c r="CL49" i="7" a="1"/>
  <c r="CL49" i="7" s="1"/>
  <c r="CM46" i="8" s="1"/>
  <c r="CN49" i="7" a="1"/>
  <c r="CN49" i="7" s="1"/>
  <c r="CO46" i="8" s="1"/>
  <c r="CP49" i="7" a="1"/>
  <c r="CP49" i="7" s="1"/>
  <c r="CQ46" i="8" s="1"/>
  <c r="CR49" i="7" a="1"/>
  <c r="CR49" i="7" s="1"/>
  <c r="CS46" i="8" s="1"/>
  <c r="CM49" i="7" a="1"/>
  <c r="CM49" i="7" s="1"/>
  <c r="CN46" i="8" s="1"/>
  <c r="CS49" i="7" a="1"/>
  <c r="CS49" i="7" s="1"/>
  <c r="CT46" i="8" s="1"/>
  <c r="CW49" i="7" a="1"/>
  <c r="CW49" i="7" s="1"/>
  <c r="CX46" i="8" s="1"/>
  <c r="CU49" i="7" a="1"/>
  <c r="CU49" i="7" s="1"/>
  <c r="CV46" i="8" s="1"/>
  <c r="CO49" i="7" a="1"/>
  <c r="CO49" i="7" s="1"/>
  <c r="CP46" i="8" s="1"/>
  <c r="CQ49" i="7" a="1"/>
  <c r="CQ49" i="7" s="1"/>
  <c r="CR46" i="8" s="1"/>
  <c r="K45" i="8"/>
  <c r="L48" i="7" a="1"/>
  <c r="L48" i="7" s="1"/>
  <c r="CL48" i="7" a="1"/>
  <c r="CL48" i="7" s="1"/>
  <c r="CM45" i="8" s="1"/>
  <c r="K47" i="18"/>
  <c r="CU48" i="7" a="1"/>
  <c r="CU48" i="7" s="1"/>
  <c r="CV45" i="8" s="1"/>
  <c r="CP48" i="7" a="1"/>
  <c r="CP48" i="7" s="1"/>
  <c r="CQ45" i="8" s="1"/>
  <c r="CO48" i="7" a="1"/>
  <c r="CO48" i="7" s="1"/>
  <c r="CP45" i="8" s="1"/>
  <c r="CR48" i="7" a="1"/>
  <c r="CR48" i="7" s="1"/>
  <c r="CS45" i="8" s="1"/>
  <c r="CV48" i="7" a="1"/>
  <c r="CV48" i="7" s="1"/>
  <c r="CW45" i="8" s="1"/>
  <c r="CM48" i="7" a="1"/>
  <c r="CM48" i="7" s="1"/>
  <c r="CN45" i="8" s="1"/>
  <c r="CQ48" i="7" a="1"/>
  <c r="CQ48" i="7" s="1"/>
  <c r="CR45" i="8" s="1"/>
  <c r="CT48" i="7" a="1"/>
  <c r="CT48" i="7" s="1"/>
  <c r="CU45" i="8" s="1"/>
  <c r="CW48" i="7" a="1"/>
  <c r="CW48" i="7" s="1"/>
  <c r="CX45" i="8" s="1"/>
  <c r="CS48" i="7" a="1"/>
  <c r="CS48" i="7" s="1"/>
  <c r="CT45" i="8" s="1"/>
  <c r="CN48" i="7" a="1"/>
  <c r="CN48" i="7" s="1"/>
  <c r="CO45" i="8" s="1"/>
  <c r="AA23" i="8"/>
  <c r="EA79" i="8"/>
  <c r="EA317" i="8" s="1"/>
  <c r="EA255" i="8"/>
  <c r="AC270" i="7" a="1"/>
  <c r="AC270" i="7" s="1"/>
  <c r="AB166" i="7"/>
  <c r="AD204" i="7" a="1"/>
  <c r="AD204" i="7" s="1"/>
  <c r="AC100" i="7"/>
  <c r="DY79" i="8"/>
  <c r="DY317" i="8" s="1"/>
  <c r="DY255" i="8"/>
  <c r="AD216" i="7" a="1"/>
  <c r="AD216" i="7" s="1"/>
  <c r="AC112" i="7"/>
  <c r="BY48" i="8"/>
  <c r="AD239" i="7" a="1"/>
  <c r="AD239" i="7" s="1"/>
  <c r="AC135" i="7"/>
  <c r="K40" i="8"/>
  <c r="CP43" i="7" a="1"/>
  <c r="CP43" i="7" s="1"/>
  <c r="CQ40" i="8" s="1"/>
  <c r="K42" i="18"/>
  <c r="CN43" i="7" a="1"/>
  <c r="CN43" i="7" s="1"/>
  <c r="CO40" i="8" s="1"/>
  <c r="L43" i="7" a="1"/>
  <c r="L43" i="7" s="1"/>
  <c r="CO43" i="7" a="1"/>
  <c r="CO43" i="7" s="1"/>
  <c r="CP40" i="8" s="1"/>
  <c r="CQ43" i="7" a="1"/>
  <c r="CQ43" i="7" s="1"/>
  <c r="CR40" i="8" s="1"/>
  <c r="CT43" i="7" a="1"/>
  <c r="CT43" i="7" s="1"/>
  <c r="CU40" i="8" s="1"/>
  <c r="CM43" i="7" a="1"/>
  <c r="CM43" i="7" s="1"/>
  <c r="CN40" i="8" s="1"/>
  <c r="CV43" i="7" a="1"/>
  <c r="CV43" i="7" s="1"/>
  <c r="CW40" i="8" s="1"/>
  <c r="CW43" i="7" a="1"/>
  <c r="CW43" i="7" s="1"/>
  <c r="CX40" i="8" s="1"/>
  <c r="CL43" i="7" a="1"/>
  <c r="CL43" i="7" s="1"/>
  <c r="CM40" i="8" s="1"/>
  <c r="CS43" i="7" a="1"/>
  <c r="CS43" i="7" s="1"/>
  <c r="CT40" i="8" s="1"/>
  <c r="CU43" i="7" a="1"/>
  <c r="CU43" i="7" s="1"/>
  <c r="CV40" i="8" s="1"/>
  <c r="CR43" i="7" a="1"/>
  <c r="CR43" i="7" s="1"/>
  <c r="CS40" i="8" s="1"/>
  <c r="AD265" i="7" a="1"/>
  <c r="AD265" i="7" s="1"/>
  <c r="AC161" i="7"/>
  <c r="I357" i="8" a="1"/>
  <c r="I357" i="8" s="1"/>
  <c r="I355" i="8" s="1"/>
  <c r="H16" i="28"/>
  <c r="CE53" i="7"/>
  <c r="BV31" i="8"/>
  <c r="BV34" i="8" s="1"/>
  <c r="BU37" i="7"/>
  <c r="AD262" i="7" a="1"/>
  <c r="AD262" i="7" s="1"/>
  <c r="AC158" i="7"/>
  <c r="CL32" i="7" a="1"/>
  <c r="CL32" i="7" s="1"/>
  <c r="CM32" i="7" a="1"/>
  <c r="CM32" i="7" s="1"/>
  <c r="K31" i="18"/>
  <c r="CW32" i="7" a="1"/>
  <c r="CW32" i="7" s="1"/>
  <c r="L32" i="7" a="1"/>
  <c r="L32" i="7" s="1"/>
  <c r="CN32" i="7" a="1"/>
  <c r="CN32" i="7" s="1"/>
  <c r="CV32" i="7" a="1"/>
  <c r="CV32" i="7" s="1"/>
  <c r="CO32" i="7" a="1"/>
  <c r="CO32" i="7" s="1"/>
  <c r="CU32" i="7" a="1"/>
  <c r="CU32" i="7" s="1"/>
  <c r="CS32" i="7" a="1"/>
  <c r="CS32" i="7" s="1"/>
  <c r="CQ32" i="7" a="1"/>
  <c r="CQ32" i="7" s="1"/>
  <c r="CR32" i="7" a="1"/>
  <c r="CR32" i="7" s="1"/>
  <c r="CP32" i="7" a="1"/>
  <c r="CP32" i="7" s="1"/>
  <c r="CT32" i="7" a="1"/>
  <c r="CT32" i="7" s="1"/>
  <c r="AD233" i="7" a="1"/>
  <c r="AD233" i="7" s="1"/>
  <c r="AC129" i="7"/>
  <c r="AD218" i="7" a="1"/>
  <c r="AD218" i="7" s="1"/>
  <c r="AC114" i="7"/>
  <c r="AD286" i="7" a="1"/>
  <c r="AD286" i="7" s="1"/>
  <c r="AC182" i="7"/>
  <c r="AD256" i="7" a="1"/>
  <c r="AD256" i="7" s="1"/>
  <c r="AC152" i="7"/>
  <c r="AD266" i="7" a="1"/>
  <c r="AD266" i="7" s="1"/>
  <c r="AC162" i="7"/>
  <c r="CK32" i="8"/>
  <c r="BW48" i="8"/>
  <c r="AC279" i="7" a="1"/>
  <c r="AC279" i="7" s="1"/>
  <c r="AB175" i="7"/>
  <c r="BY31" i="8"/>
  <c r="BY34" i="8" s="1"/>
  <c r="BX37" i="7"/>
  <c r="CB56" i="8"/>
  <c r="I15" i="28"/>
  <c r="K41" i="8"/>
  <c r="L44" i="7" a="1"/>
  <c r="L44" i="7" s="1"/>
  <c r="CW44" i="7" a="1"/>
  <c r="CW44" i="7" s="1"/>
  <c r="CX41" i="8" s="1"/>
  <c r="K43" i="18"/>
  <c r="CL44" i="7" a="1"/>
  <c r="CL44" i="7" s="1"/>
  <c r="CM41" i="8" s="1"/>
  <c r="CV44" i="7" a="1"/>
  <c r="CV44" i="7" s="1"/>
  <c r="CW41" i="8" s="1"/>
  <c r="CR44" i="7" a="1"/>
  <c r="CR44" i="7" s="1"/>
  <c r="CS41" i="8" s="1"/>
  <c r="CP44" i="7" a="1"/>
  <c r="CP44" i="7" s="1"/>
  <c r="CQ41" i="8" s="1"/>
  <c r="CT44" i="7" a="1"/>
  <c r="CT44" i="7" s="1"/>
  <c r="CU41" i="8" s="1"/>
  <c r="CN44" i="7" a="1"/>
  <c r="CN44" i="7" s="1"/>
  <c r="CO41" i="8" s="1"/>
  <c r="CM44" i="7" a="1"/>
  <c r="CM44" i="7" s="1"/>
  <c r="CN41" i="8" s="1"/>
  <c r="CU44" i="7" a="1"/>
  <c r="CU44" i="7" s="1"/>
  <c r="CV41" i="8" s="1"/>
  <c r="CS44" i="7" a="1"/>
  <c r="CS44" i="7" s="1"/>
  <c r="CT41" i="8" s="1"/>
  <c r="CQ44" i="7" a="1"/>
  <c r="CQ44" i="7" s="1"/>
  <c r="CR41" i="8" s="1"/>
  <c r="CO44" i="7" a="1"/>
  <c r="CO44" i="7" s="1"/>
  <c r="CP41" i="8" s="1"/>
  <c r="CC32" i="8"/>
  <c r="AD206" i="7" a="1"/>
  <c r="AD206" i="7" s="1"/>
  <c r="AC102" i="7"/>
  <c r="AD288" i="7" a="1"/>
  <c r="AD288" i="7" s="1"/>
  <c r="AC184" i="7"/>
  <c r="EB79" i="8"/>
  <c r="EB317" i="8" s="1"/>
  <c r="EB255" i="8"/>
  <c r="U226" i="8"/>
  <c r="CG39" i="8"/>
  <c r="CF51" i="7"/>
  <c r="CB32" i="8"/>
  <c r="AD231" i="7" a="1"/>
  <c r="AD231" i="7" s="1"/>
  <c r="AC127" i="7"/>
  <c r="L55" i="7" a="1"/>
  <c r="L55" i="7" s="1"/>
  <c r="CV55" i="7" a="1"/>
  <c r="CV55" i="7" s="1"/>
  <c r="CL55" i="7" a="1"/>
  <c r="CL55" i="7" s="1"/>
  <c r="CM55" i="7" a="1"/>
  <c r="CM55" i="7" s="1"/>
  <c r="K54" i="18"/>
  <c r="CU55" i="7" a="1"/>
  <c r="CU55" i="7" s="1"/>
  <c r="CW55" i="7" a="1"/>
  <c r="CW55" i="7" s="1"/>
  <c r="CS55" i="7" a="1"/>
  <c r="CS55" i="7" s="1"/>
  <c r="CR55" i="7" a="1"/>
  <c r="CR55" i="7" s="1"/>
  <c r="CN55" i="7" a="1"/>
  <c r="CN55" i="7" s="1"/>
  <c r="CO55" i="7" a="1"/>
  <c r="CO55" i="7" s="1"/>
  <c r="CP55" i="7" a="1"/>
  <c r="CP55" i="7" s="1"/>
  <c r="CQ55" i="7" a="1"/>
  <c r="CQ55" i="7" s="1"/>
  <c r="CT55" i="7" a="1"/>
  <c r="CT55" i="7" s="1"/>
  <c r="AC205" i="7" a="1"/>
  <c r="AC205" i="7" s="1"/>
  <c r="AB101" i="7"/>
  <c r="CJ32" i="8"/>
  <c r="AC237" i="7" a="1"/>
  <c r="AC237" i="7" s="1"/>
  <c r="AB133" i="7"/>
  <c r="AD224" i="7" a="1"/>
  <c r="AD224" i="7" s="1"/>
  <c r="AC120" i="7"/>
  <c r="AD293" i="7" a="1"/>
  <c r="AD293" i="7" s="1"/>
  <c r="AC189" i="7"/>
  <c r="BW64" i="7"/>
  <c r="AD226" i="7" a="1"/>
  <c r="AD226" i="7" s="1"/>
  <c r="AC122" i="7"/>
  <c r="AD273" i="7" a="1"/>
  <c r="AD273" i="7" s="1"/>
  <c r="AC169" i="7"/>
  <c r="CA53" i="7"/>
  <c r="AC220" i="7" a="1"/>
  <c r="AC220" i="7" s="1"/>
  <c r="AB116" i="7"/>
  <c r="BS31" i="8"/>
  <c r="BS34" i="8" s="1"/>
  <c r="BR37" i="7"/>
  <c r="AA15" i="7" l="1"/>
  <c r="AA22" i="7" s="1"/>
  <c r="AB28" i="8" s="1"/>
  <c r="P79" i="8"/>
  <c r="R16" i="8" s="1"/>
  <c r="CH64" i="7"/>
  <c r="CI54" i="8"/>
  <c r="CP53" i="7"/>
  <c r="CQ50" i="8" s="1"/>
  <c r="CN53" i="7"/>
  <c r="CO50" i="8" s="1"/>
  <c r="CP32" i="8"/>
  <c r="CM32" i="8"/>
  <c r="AB19" i="7"/>
  <c r="CK64" i="7"/>
  <c r="CV53" i="7"/>
  <c r="CW50" i="8" s="1"/>
  <c r="CS53" i="7"/>
  <c r="CT50" i="8" s="1"/>
  <c r="I14" i="28"/>
  <c r="V194" i="8"/>
  <c r="AD220" i="7" a="1"/>
  <c r="AD220" i="7" s="1"/>
  <c r="AC116" i="7"/>
  <c r="L53" i="8"/>
  <c r="M61" i="7" a="1"/>
  <c r="M61" i="7" s="1"/>
  <c r="CY61" i="7" a="1"/>
  <c r="CY61" i="7" s="1"/>
  <c r="CZ53" i="8" s="1"/>
  <c r="L60" i="18"/>
  <c r="DI61" i="7" a="1"/>
  <c r="DI61" i="7" s="1"/>
  <c r="DJ53" i="8" s="1"/>
  <c r="DE61" i="7" a="1"/>
  <c r="DE61" i="7" s="1"/>
  <c r="DF53" i="8" s="1"/>
  <c r="CZ61" i="7" a="1"/>
  <c r="CZ61" i="7" s="1"/>
  <c r="DA53" i="8" s="1"/>
  <c r="CX61" i="7" a="1"/>
  <c r="CX61" i="7" s="1"/>
  <c r="CY53" i="8" s="1"/>
  <c r="DG61" i="7" a="1"/>
  <c r="DG61" i="7" s="1"/>
  <c r="DH53" i="8" s="1"/>
  <c r="DA61" i="7" a="1"/>
  <c r="DA61" i="7" s="1"/>
  <c r="DB53" i="8" s="1"/>
  <c r="DD61" i="7" a="1"/>
  <c r="DD61" i="7" s="1"/>
  <c r="DE53" i="8" s="1"/>
  <c r="DC61" i="7" a="1"/>
  <c r="DC61" i="7" s="1"/>
  <c r="DD53" i="8" s="1"/>
  <c r="DH61" i="7" a="1"/>
  <c r="DH61" i="7" s="1"/>
  <c r="DI53" i="8" s="1"/>
  <c r="DB61" i="7" a="1"/>
  <c r="DB61" i="7" s="1"/>
  <c r="DC53" i="8" s="1"/>
  <c r="DF61" i="7" a="1"/>
  <c r="DF61" i="7" s="1"/>
  <c r="DG53" i="8" s="1"/>
  <c r="AE266" i="7" a="1"/>
  <c r="AE266" i="7" s="1"/>
  <c r="AD162" i="7"/>
  <c r="M28" i="7" a="1"/>
  <c r="M28" i="7" s="1"/>
  <c r="DD28" i="7" a="1"/>
  <c r="DD28" i="7" s="1"/>
  <c r="L27" i="18"/>
  <c r="DF28" i="7" a="1"/>
  <c r="DF28" i="7" s="1"/>
  <c r="CX28" i="7" a="1"/>
  <c r="CX28" i="7" s="1"/>
  <c r="DC28" i="7" a="1"/>
  <c r="DC28" i="7" s="1"/>
  <c r="DE28" i="7" a="1"/>
  <c r="DE28" i="7" s="1"/>
  <c r="DB28" i="7" a="1"/>
  <c r="DB28" i="7" s="1"/>
  <c r="DA28" i="7" a="1"/>
  <c r="DA28" i="7" s="1"/>
  <c r="DG28" i="7" a="1"/>
  <c r="DG28" i="7" s="1"/>
  <c r="DI28" i="7" a="1"/>
  <c r="DI28" i="7" s="1"/>
  <c r="CY28" i="7" a="1"/>
  <c r="CY28" i="7" s="1"/>
  <c r="DH28" i="7" a="1"/>
  <c r="DH28" i="7" s="1"/>
  <c r="CZ28" i="7" a="1"/>
  <c r="CZ28" i="7" s="1"/>
  <c r="AE241" i="7" a="1"/>
  <c r="AE241" i="7" s="1"/>
  <c r="AD137" i="7"/>
  <c r="AC12" i="7"/>
  <c r="AC11" i="7" s="1"/>
  <c r="AE280" i="7" a="1"/>
  <c r="AE280" i="7" s="1"/>
  <c r="AD176" i="7"/>
  <c r="AE273" i="7" a="1"/>
  <c r="AE273" i="7" s="1"/>
  <c r="AD169" i="7"/>
  <c r="AD238" i="7" a="1"/>
  <c r="AD238" i="7" s="1"/>
  <c r="AC134" i="7"/>
  <c r="AE260" i="7" a="1"/>
  <c r="AE260" i="7" s="1"/>
  <c r="AD156" i="7"/>
  <c r="AE276" i="7" a="1"/>
  <c r="AE276" i="7" s="1"/>
  <c r="AD172" i="7"/>
  <c r="I361" i="8"/>
  <c r="I21" i="28"/>
  <c r="CL48" i="8"/>
  <c r="CR39" i="8"/>
  <c r="CQ51" i="7"/>
  <c r="J15" i="28"/>
  <c r="CV32" i="8"/>
  <c r="CL54" i="8"/>
  <c r="CE31" i="8"/>
  <c r="CE34" i="8" s="1"/>
  <c r="CD37" i="7"/>
  <c r="AD225" i="7" a="1"/>
  <c r="AD225" i="7" s="1"/>
  <c r="AC121" i="7"/>
  <c r="I40" i="19"/>
  <c r="CX39" i="8"/>
  <c r="CW51" i="7"/>
  <c r="CG50" i="8"/>
  <c r="CG54" i="8" s="1"/>
  <c r="CF64" i="7"/>
  <c r="M58" i="7" a="1"/>
  <c r="M58" i="7" s="1"/>
  <c r="L57" i="18"/>
  <c r="DE58" i="7" a="1"/>
  <c r="DE58" i="7" s="1"/>
  <c r="DC58" i="7" a="1"/>
  <c r="DC58" i="7" s="1"/>
  <c r="DB58" i="7" a="1"/>
  <c r="DB58" i="7" s="1"/>
  <c r="DD58" i="7" a="1"/>
  <c r="DD58" i="7" s="1"/>
  <c r="DF58" i="7" a="1"/>
  <c r="DF58" i="7" s="1"/>
  <c r="DG58" i="7" a="1"/>
  <c r="DG58" i="7" s="1"/>
  <c r="CX58" i="7" a="1"/>
  <c r="CX58" i="7" s="1"/>
  <c r="CY58" i="7" a="1"/>
  <c r="CY58" i="7" s="1"/>
  <c r="CZ58" i="7" a="1"/>
  <c r="CZ58" i="7" s="1"/>
  <c r="DA58" i="7" a="1"/>
  <c r="DA58" i="7" s="1"/>
  <c r="DH58" i="7" a="1"/>
  <c r="DH58" i="7" s="1"/>
  <c r="DI58" i="7" a="1"/>
  <c r="DI58" i="7" s="1"/>
  <c r="AD258" i="7" a="1"/>
  <c r="AD258" i="7" s="1"/>
  <c r="AC154" i="7"/>
  <c r="AD103" i="7"/>
  <c r="AE207" i="7" a="1"/>
  <c r="AE207" i="7" s="1"/>
  <c r="CN32" i="8"/>
  <c r="CM53" i="7"/>
  <c r="AE253" i="7" a="1"/>
  <c r="AE253" i="7" s="1"/>
  <c r="AD149" i="7"/>
  <c r="L370" i="8"/>
  <c r="L29" i="28" s="1"/>
  <c r="L56" i="8"/>
  <c r="CY66" i="7" a="1"/>
  <c r="CY66" i="7" s="1"/>
  <c r="CZ66" i="7" a="1"/>
  <c r="CZ66" i="7" s="1"/>
  <c r="L65" i="18"/>
  <c r="CX66" i="7" a="1"/>
  <c r="CX66" i="7" s="1"/>
  <c r="DB66" i="7" a="1"/>
  <c r="DB66" i="7" s="1"/>
  <c r="DE66" i="7" a="1"/>
  <c r="DE66" i="7" s="1"/>
  <c r="DH66" i="7" a="1"/>
  <c r="DH66" i="7" s="1"/>
  <c r="DC66" i="7" a="1"/>
  <c r="DC66" i="7" s="1"/>
  <c r="DI66" i="7" a="1"/>
  <c r="DI66" i="7" s="1"/>
  <c r="DA66" i="7" a="1"/>
  <c r="DA66" i="7" s="1"/>
  <c r="DD66" i="7" a="1"/>
  <c r="DD66" i="7" s="1"/>
  <c r="DF66" i="7" a="1"/>
  <c r="DF66" i="7" s="1"/>
  <c r="DG66" i="7" a="1"/>
  <c r="DG66" i="7" s="1"/>
  <c r="M66" i="7" a="1"/>
  <c r="M66" i="7" s="1"/>
  <c r="M55" i="7" a="1"/>
  <c r="M55" i="7" s="1"/>
  <c r="DC55" i="7" a="1"/>
  <c r="DC55" i="7" s="1"/>
  <c r="DB55" i="7" a="1"/>
  <c r="DB55" i="7" s="1"/>
  <c r="DA55" i="7" a="1"/>
  <c r="DA55" i="7" s="1"/>
  <c r="L54" i="18"/>
  <c r="DH55" i="7" a="1"/>
  <c r="DH55" i="7" s="1"/>
  <c r="DI55" i="7" a="1"/>
  <c r="DI55" i="7" s="1"/>
  <c r="DE55" i="7" a="1"/>
  <c r="DE55" i="7" s="1"/>
  <c r="CX55" i="7" a="1"/>
  <c r="CX55" i="7" s="1"/>
  <c r="CY55" i="7" a="1"/>
  <c r="CY55" i="7" s="1"/>
  <c r="DD55" i="7" a="1"/>
  <c r="DD55" i="7" s="1"/>
  <c r="DF55" i="7" a="1"/>
  <c r="DF55" i="7" s="1"/>
  <c r="DG55" i="7" a="1"/>
  <c r="DG55" i="7" s="1"/>
  <c r="CZ55" i="7" a="1"/>
  <c r="CZ55" i="7" s="1"/>
  <c r="J362" i="8"/>
  <c r="J54" i="8"/>
  <c r="AE259" i="7" a="1"/>
  <c r="AE259" i="7" s="1"/>
  <c r="AD155" i="7"/>
  <c r="AE252" i="7" a="1"/>
  <c r="AE252" i="7" s="1"/>
  <c r="AD148" i="7"/>
  <c r="Y36" i="8"/>
  <c r="Y290" i="8" s="1"/>
  <c r="AE285" i="7" a="1"/>
  <c r="AE285" i="7" s="1"/>
  <c r="AD181" i="7"/>
  <c r="L41" i="8"/>
  <c r="M44" i="7" a="1"/>
  <c r="M44" i="7" s="1"/>
  <c r="DG44" i="7" a="1"/>
  <c r="DG44" i="7" s="1"/>
  <c r="DH41" i="8" s="1"/>
  <c r="CY44" i="7" a="1"/>
  <c r="CY44" i="7" s="1"/>
  <c r="CZ41" i="8" s="1"/>
  <c r="CX44" i="7" a="1"/>
  <c r="CX44" i="7" s="1"/>
  <c r="CY41" i="8" s="1"/>
  <c r="L43" i="18"/>
  <c r="DD44" i="7" a="1"/>
  <c r="DD44" i="7" s="1"/>
  <c r="DE41" i="8" s="1"/>
  <c r="DB44" i="7" a="1"/>
  <c r="DB44" i="7" s="1"/>
  <c r="DC41" i="8" s="1"/>
  <c r="DE44" i="7" a="1"/>
  <c r="DE44" i="7" s="1"/>
  <c r="DF41" i="8" s="1"/>
  <c r="DH44" i="7" a="1"/>
  <c r="DH44" i="7" s="1"/>
  <c r="DI41" i="8" s="1"/>
  <c r="DF44" i="7" a="1"/>
  <c r="DF44" i="7" s="1"/>
  <c r="DG41" i="8" s="1"/>
  <c r="DC44" i="7" a="1"/>
  <c r="DC44" i="7" s="1"/>
  <c r="DD41" i="8" s="1"/>
  <c r="DA44" i="7" a="1"/>
  <c r="DA44" i="7" s="1"/>
  <c r="DB41" i="8" s="1"/>
  <c r="CZ44" i="7" a="1"/>
  <c r="CZ44" i="7" s="1"/>
  <c r="DA41" i="8" s="1"/>
  <c r="DI44" i="7" a="1"/>
  <c r="DI44" i="7" s="1"/>
  <c r="DJ41" i="8" s="1"/>
  <c r="AD268" i="7" a="1"/>
  <c r="AD268" i="7" s="1"/>
  <c r="AC164" i="7"/>
  <c r="AE291" i="7" a="1"/>
  <c r="AE291" i="7" s="1"/>
  <c r="AD187" i="7"/>
  <c r="AE204" i="7" a="1"/>
  <c r="AE204" i="7" s="1"/>
  <c r="AD100" i="7"/>
  <c r="O79" i="8"/>
  <c r="O317" i="8" s="1"/>
  <c r="O316" i="8" s="1"/>
  <c r="O255" i="8"/>
  <c r="CQ32" i="8"/>
  <c r="AD270" i="7" a="1"/>
  <c r="AD270" i="7" s="1"/>
  <c r="AC166" i="7"/>
  <c r="AD183" i="7"/>
  <c r="AE287" i="7" a="1"/>
  <c r="AE287" i="7" s="1"/>
  <c r="M30" i="7" a="1"/>
  <c r="M30" i="7" s="1"/>
  <c r="DC30" i="7" a="1"/>
  <c r="DC30" i="7" s="1"/>
  <c r="DB30" i="7" a="1"/>
  <c r="DB30" i="7" s="1"/>
  <c r="L29" i="18"/>
  <c r="CX30" i="7" a="1"/>
  <c r="CX30" i="7" s="1"/>
  <c r="DD30" i="7" a="1"/>
  <c r="DD30" i="7" s="1"/>
  <c r="DA30" i="7" a="1"/>
  <c r="DA30" i="7" s="1"/>
  <c r="DF30" i="7" a="1"/>
  <c r="DF30" i="7" s="1"/>
  <c r="DH30" i="7" a="1"/>
  <c r="DH30" i="7" s="1"/>
  <c r="DI30" i="7" a="1"/>
  <c r="DI30" i="7" s="1"/>
  <c r="CY30" i="7" a="1"/>
  <c r="CY30" i="7" s="1"/>
  <c r="CZ30" i="7" a="1"/>
  <c r="CZ30" i="7" s="1"/>
  <c r="DE30" i="7" a="1"/>
  <c r="DE30" i="7" s="1"/>
  <c r="DG30" i="7" a="1"/>
  <c r="DG30" i="7" s="1"/>
  <c r="CG48" i="8"/>
  <c r="AE286" i="7" a="1"/>
  <c r="AE286" i="7" s="1"/>
  <c r="AD182" i="7"/>
  <c r="AE239" i="7" a="1"/>
  <c r="AE239" i="7" s="1"/>
  <c r="AD135" i="7"/>
  <c r="AD281" i="7" a="1"/>
  <c r="AD281" i="7" s="1"/>
  <c r="AC177" i="7"/>
  <c r="AE236" i="7" a="1"/>
  <c r="AE236" i="7" s="1"/>
  <c r="AD132" i="7"/>
  <c r="AE267" i="7" a="1"/>
  <c r="AE267" i="7" s="1"/>
  <c r="AD163" i="7"/>
  <c r="CW39" i="8"/>
  <c r="CV51" i="7"/>
  <c r="AE250" i="7" a="1"/>
  <c r="AE250" i="7" s="1"/>
  <c r="AD146" i="7"/>
  <c r="J363" i="8" a="1"/>
  <c r="J363" i="8" s="1"/>
  <c r="I22" i="28"/>
  <c r="CE48" i="8"/>
  <c r="H20" i="28"/>
  <c r="CX32" i="8"/>
  <c r="K50" i="8"/>
  <c r="K64" i="7"/>
  <c r="K63" i="18" s="1"/>
  <c r="K52" i="18"/>
  <c r="J34" i="8"/>
  <c r="K52" i="8"/>
  <c r="CN60" i="7" a="1"/>
  <c r="CN60" i="7" s="1"/>
  <c r="CO52" i="8" s="1"/>
  <c r="L60" i="7" a="1"/>
  <c r="L60" i="7" s="1"/>
  <c r="CM60" i="7" a="1"/>
  <c r="CM60" i="7" s="1"/>
  <c r="CN52" i="8" s="1"/>
  <c r="K59" i="18"/>
  <c r="CO60" i="7" a="1"/>
  <c r="CO60" i="7" s="1"/>
  <c r="CP52" i="8" s="1"/>
  <c r="CP60" i="7" a="1"/>
  <c r="CP60" i="7" s="1"/>
  <c r="CQ52" i="8" s="1"/>
  <c r="CW60" i="7" a="1"/>
  <c r="CW60" i="7" s="1"/>
  <c r="CX52" i="8" s="1"/>
  <c r="CL60" i="7" a="1"/>
  <c r="CL60" i="7" s="1"/>
  <c r="CM52" i="8" s="1"/>
  <c r="CS60" i="7" a="1"/>
  <c r="CS60" i="7" s="1"/>
  <c r="CT52" i="8" s="1"/>
  <c r="CV60" i="7" a="1"/>
  <c r="CV60" i="7" s="1"/>
  <c r="CW52" i="8" s="1"/>
  <c r="CT60" i="7" a="1"/>
  <c r="CT60" i="7" s="1"/>
  <c r="CU52" i="8" s="1"/>
  <c r="CU60" i="7" a="1"/>
  <c r="CU60" i="7" s="1"/>
  <c r="CV52" i="8" s="1"/>
  <c r="CR60" i="7" a="1"/>
  <c r="CR60" i="7" s="1"/>
  <c r="CS52" i="8" s="1"/>
  <c r="CQ60" i="7" a="1"/>
  <c r="CQ60" i="7" s="1"/>
  <c r="CR52" i="8" s="1"/>
  <c r="CX56" i="8"/>
  <c r="L45" i="8"/>
  <c r="M48" i="7" a="1"/>
  <c r="M48" i="7" s="1"/>
  <c r="DI48" i="7" a="1"/>
  <c r="DI48" i="7" s="1"/>
  <c r="DJ45" i="8" s="1"/>
  <c r="DA48" i="7" a="1"/>
  <c r="DA48" i="7" s="1"/>
  <c r="DB45" i="8" s="1"/>
  <c r="L47" i="18"/>
  <c r="CZ48" i="7" a="1"/>
  <c r="CZ48" i="7" s="1"/>
  <c r="DA45" i="8" s="1"/>
  <c r="CY48" i="7" a="1"/>
  <c r="CY48" i="7" s="1"/>
  <c r="CZ45" i="8" s="1"/>
  <c r="DD48" i="7" a="1"/>
  <c r="DD48" i="7" s="1"/>
  <c r="DE45" i="8" s="1"/>
  <c r="DB48" i="7" a="1"/>
  <c r="DB48" i="7" s="1"/>
  <c r="DC45" i="8" s="1"/>
  <c r="DH48" i="7" a="1"/>
  <c r="DH48" i="7" s="1"/>
  <c r="DI45" i="8" s="1"/>
  <c r="DE48" i="7" a="1"/>
  <c r="DE48" i="7" s="1"/>
  <c r="DF45" i="8" s="1"/>
  <c r="DC48" i="7" a="1"/>
  <c r="DC48" i="7" s="1"/>
  <c r="DD45" i="8" s="1"/>
  <c r="DF48" i="7" a="1"/>
  <c r="DF48" i="7" s="1"/>
  <c r="DG45" i="8" s="1"/>
  <c r="DG48" i="7" a="1"/>
  <c r="DG48" i="7" s="1"/>
  <c r="DH45" i="8" s="1"/>
  <c r="CX48" i="7" a="1"/>
  <c r="CX48" i="7" s="1"/>
  <c r="CY45" i="8" s="1"/>
  <c r="L39" i="8"/>
  <c r="CY42" i="7" a="1"/>
  <c r="CY42" i="7" s="1"/>
  <c r="L51" i="7"/>
  <c r="L50" i="18" s="1"/>
  <c r="L41" i="18"/>
  <c r="M42" i="7" a="1"/>
  <c r="M42" i="7" s="1"/>
  <c r="DD42" i="7" a="1"/>
  <c r="DD42" i="7" s="1"/>
  <c r="DE42" i="7" a="1"/>
  <c r="DE42" i="7" s="1"/>
  <c r="DC42" i="7" a="1"/>
  <c r="DC42" i="7" s="1"/>
  <c r="DI42" i="7" a="1"/>
  <c r="DI42" i="7" s="1"/>
  <c r="CZ42" i="7" a="1"/>
  <c r="CZ42" i="7" s="1"/>
  <c r="DF42" i="7" a="1"/>
  <c r="DF42" i="7" s="1"/>
  <c r="CX42" i="7" a="1"/>
  <c r="CX42" i="7" s="1"/>
  <c r="DB42" i="7" a="1"/>
  <c r="DB42" i="7" s="1"/>
  <c r="DA42" i="7" a="1"/>
  <c r="DA42" i="7" s="1"/>
  <c r="DG42" i="7" a="1"/>
  <c r="DG42" i="7" s="1"/>
  <c r="DH42" i="7" a="1"/>
  <c r="DH42" i="7" s="1"/>
  <c r="CJ31" i="8"/>
  <c r="CJ34" i="8" s="1"/>
  <c r="CI37" i="7"/>
  <c r="CU56" i="8"/>
  <c r="L40" i="8"/>
  <c r="DA43" i="7" a="1"/>
  <c r="DA43" i="7" s="1"/>
  <c r="DB40" i="8" s="1"/>
  <c r="CZ43" i="7" a="1"/>
  <c r="CZ43" i="7" s="1"/>
  <c r="DA40" i="8" s="1"/>
  <c r="CY43" i="7" a="1"/>
  <c r="CY43" i="7" s="1"/>
  <c r="CZ40" i="8" s="1"/>
  <c r="L42" i="18"/>
  <c r="CX43" i="7" a="1"/>
  <c r="CX43" i="7" s="1"/>
  <c r="CY40" i="8" s="1"/>
  <c r="M43" i="7" a="1"/>
  <c r="M43" i="7" s="1"/>
  <c r="DH43" i="7" a="1"/>
  <c r="DH43" i="7" s="1"/>
  <c r="DI40" i="8" s="1"/>
  <c r="DD43" i="7" a="1"/>
  <c r="DD43" i="7" s="1"/>
  <c r="DE40" i="8" s="1"/>
  <c r="DI43" i="7" a="1"/>
  <c r="DI43" i="7" s="1"/>
  <c r="DJ40" i="8" s="1"/>
  <c r="DC43" i="7" a="1"/>
  <c r="DC43" i="7" s="1"/>
  <c r="DD40" i="8" s="1"/>
  <c r="DE43" i="7" a="1"/>
  <c r="DE43" i="7" s="1"/>
  <c r="DF40" i="8" s="1"/>
  <c r="DF43" i="7" a="1"/>
  <c r="DF43" i="7" s="1"/>
  <c r="DG40" i="8" s="1"/>
  <c r="DB43" i="7" a="1"/>
  <c r="DB43" i="7" s="1"/>
  <c r="DC40" i="8" s="1"/>
  <c r="DG43" i="7" a="1"/>
  <c r="DG43" i="7" s="1"/>
  <c r="DH40" i="8" s="1"/>
  <c r="CH31" i="8"/>
  <c r="CH34" i="8" s="1"/>
  <c r="CG37" i="7"/>
  <c r="AE272" i="7" a="1"/>
  <c r="AE272" i="7" s="1"/>
  <c r="AD168" i="7"/>
  <c r="AE223" i="7" a="1"/>
  <c r="AE223" i="7" s="1"/>
  <c r="AD119" i="7"/>
  <c r="AE226" i="7" a="1"/>
  <c r="AE226" i="7" s="1"/>
  <c r="AD122" i="7"/>
  <c r="AE240" i="7" a="1"/>
  <c r="AE240" i="7" s="1"/>
  <c r="AD136" i="7"/>
  <c r="AE222" i="7" a="1"/>
  <c r="AE222" i="7" s="1"/>
  <c r="AD118" i="7"/>
  <c r="AD230" i="7" a="1"/>
  <c r="AD230" i="7" s="1"/>
  <c r="AC126" i="7"/>
  <c r="CL53" i="7"/>
  <c r="AE293" i="7" a="1"/>
  <c r="AE293" i="7" s="1"/>
  <c r="AD189" i="7"/>
  <c r="L31" i="18"/>
  <c r="DA32" i="7" a="1"/>
  <c r="DA32" i="7" s="1"/>
  <c r="CY32" i="7" a="1"/>
  <c r="CY32" i="7" s="1"/>
  <c r="CX32" i="7" a="1"/>
  <c r="CX32" i="7" s="1"/>
  <c r="M32" i="7" a="1"/>
  <c r="M32" i="7" s="1"/>
  <c r="DE32" i="7" a="1"/>
  <c r="DE32" i="7" s="1"/>
  <c r="DG32" i="7" a="1"/>
  <c r="DG32" i="7" s="1"/>
  <c r="CZ32" i="7" a="1"/>
  <c r="CZ32" i="7" s="1"/>
  <c r="DH32" i="7" a="1"/>
  <c r="DH32" i="7" s="1"/>
  <c r="DI32" i="7" a="1"/>
  <c r="DI32" i="7" s="1"/>
  <c r="DC32" i="7" a="1"/>
  <c r="DC32" i="7" s="1"/>
  <c r="DB32" i="7" a="1"/>
  <c r="DB32" i="7" s="1"/>
  <c r="DF32" i="7" a="1"/>
  <c r="DF32" i="7" s="1"/>
  <c r="DD32" i="7" a="1"/>
  <c r="DD32" i="7" s="1"/>
  <c r="CH50" i="8"/>
  <c r="CH54" i="8" s="1"/>
  <c r="CG64" i="7"/>
  <c r="CM39" i="8"/>
  <c r="CL51" i="7"/>
  <c r="J19" i="28"/>
  <c r="AE277" i="7" a="1"/>
  <c r="AE277" i="7" s="1"/>
  <c r="AD173" i="7"/>
  <c r="AE219" i="7" a="1"/>
  <c r="AE219" i="7" s="1"/>
  <c r="AD115" i="7"/>
  <c r="CI48" i="8"/>
  <c r="CO32" i="8"/>
  <c r="AE249" i="7" a="1"/>
  <c r="AE249" i="7" s="1"/>
  <c r="AD145" i="7"/>
  <c r="M54" i="7" a="1"/>
  <c r="M54" i="7" s="1"/>
  <c r="L53" i="7"/>
  <c r="DC54" i="7" a="1"/>
  <c r="DC54" i="7" s="1"/>
  <c r="L53" i="18"/>
  <c r="DB54" i="7" a="1"/>
  <c r="DB54" i="7" s="1"/>
  <c r="DA54" i="7" a="1"/>
  <c r="DA54" i="7" s="1"/>
  <c r="CZ54" i="7" a="1"/>
  <c r="CZ54" i="7" s="1"/>
  <c r="DD54" i="7" a="1"/>
  <c r="DD54" i="7" s="1"/>
  <c r="DH54" i="7" a="1"/>
  <c r="DH54" i="7" s="1"/>
  <c r="CY54" i="7" a="1"/>
  <c r="CY54" i="7" s="1"/>
  <c r="DI54" i="7" a="1"/>
  <c r="DI54" i="7" s="1"/>
  <c r="CX54" i="7" a="1"/>
  <c r="CX54" i="7" s="1"/>
  <c r="DE54" i="7" a="1"/>
  <c r="DE54" i="7" s="1"/>
  <c r="DG54" i="7" a="1"/>
  <c r="DG54" i="7" s="1"/>
  <c r="DF54" i="7" a="1"/>
  <c r="DF54" i="7" s="1"/>
  <c r="CF48" i="8"/>
  <c r="M57" i="7" a="1"/>
  <c r="M57" i="7" s="1"/>
  <c r="DC57" i="7" a="1"/>
  <c r="DC57" i="7" s="1"/>
  <c r="DB57" i="7" a="1"/>
  <c r="DB57" i="7" s="1"/>
  <c r="L56" i="18"/>
  <c r="DD57" i="7" a="1"/>
  <c r="DD57" i="7" s="1"/>
  <c r="DF57" i="7" a="1"/>
  <c r="DF57" i="7" s="1"/>
  <c r="DG57" i="7" a="1"/>
  <c r="DG57" i="7" s="1"/>
  <c r="CX57" i="7" a="1"/>
  <c r="CX57" i="7" s="1"/>
  <c r="CY57" i="7" a="1"/>
  <c r="CY57" i="7" s="1"/>
  <c r="DE57" i="7" a="1"/>
  <c r="DE57" i="7" s="1"/>
  <c r="DH57" i="7" a="1"/>
  <c r="DH57" i="7" s="1"/>
  <c r="DA57" i="7" a="1"/>
  <c r="DA57" i="7" s="1"/>
  <c r="CZ57" i="7" a="1"/>
  <c r="CZ57" i="7" s="1"/>
  <c r="DI57" i="7" a="1"/>
  <c r="DI57" i="7" s="1"/>
  <c r="L59" i="8"/>
  <c r="L68" i="18"/>
  <c r="DB69" i="7" a="1"/>
  <c r="DB69" i="7" s="1"/>
  <c r="DC59" i="8" s="1"/>
  <c r="M69" i="7" a="1"/>
  <c r="M69" i="7" s="1"/>
  <c r="DE69" i="7" a="1"/>
  <c r="DE69" i="7" s="1"/>
  <c r="DF59" i="8" s="1"/>
  <c r="DF69" i="7" a="1"/>
  <c r="DF69" i="7" s="1"/>
  <c r="DG59" i="8" s="1"/>
  <c r="DG69" i="7" a="1"/>
  <c r="DG69" i="7" s="1"/>
  <c r="DH59" i="8" s="1"/>
  <c r="DH69" i="7" a="1"/>
  <c r="DH69" i="7" s="1"/>
  <c r="DI59" i="8" s="1"/>
  <c r="DI69" i="7" a="1"/>
  <c r="DI69" i="7" s="1"/>
  <c r="DJ59" i="8" s="1"/>
  <c r="DA69" i="7" a="1"/>
  <c r="DA69" i="7" s="1"/>
  <c r="DB59" i="8" s="1"/>
  <c r="CX69" i="7" a="1"/>
  <c r="CX69" i="7" s="1"/>
  <c r="CY59" i="8" s="1"/>
  <c r="CZ69" i="7" a="1"/>
  <c r="CZ69" i="7" s="1"/>
  <c r="DA59" i="8" s="1"/>
  <c r="CY69" i="7" a="1"/>
  <c r="CY69" i="7" s="1"/>
  <c r="CZ59" i="8" s="1"/>
  <c r="DD69" i="7" a="1"/>
  <c r="DD69" i="7" s="1"/>
  <c r="DE59" i="8" s="1"/>
  <c r="DC69" i="7" a="1"/>
  <c r="DC69" i="7" s="1"/>
  <c r="DD59" i="8" s="1"/>
  <c r="CD31" i="8"/>
  <c r="CD34" i="8" s="1"/>
  <c r="CC37" i="7"/>
  <c r="L51" i="8"/>
  <c r="M59" i="7" a="1"/>
  <c r="M59" i="7" s="1"/>
  <c r="DD59" i="7" a="1"/>
  <c r="DD59" i="7" s="1"/>
  <c r="DE51" i="8" s="1"/>
  <c r="L58" i="18"/>
  <c r="DC59" i="7" a="1"/>
  <c r="DC59" i="7" s="1"/>
  <c r="DD51" i="8" s="1"/>
  <c r="CX59" i="7" a="1"/>
  <c r="CX59" i="7" s="1"/>
  <c r="CY51" i="8" s="1"/>
  <c r="CZ59" i="7" a="1"/>
  <c r="CZ59" i="7" s="1"/>
  <c r="DA51" i="8" s="1"/>
  <c r="DA59" i="7" a="1"/>
  <c r="DA59" i="7" s="1"/>
  <c r="DB51" i="8" s="1"/>
  <c r="DE59" i="7" a="1"/>
  <c r="DE59" i="7" s="1"/>
  <c r="DF51" i="8" s="1"/>
  <c r="DG59" i="7" a="1"/>
  <c r="DG59" i="7" s="1"/>
  <c r="DH51" i="8" s="1"/>
  <c r="CY59" i="7" a="1"/>
  <c r="CY59" i="7" s="1"/>
  <c r="CZ51" i="8" s="1"/>
  <c r="DH59" i="7" a="1"/>
  <c r="DH59" i="7" s="1"/>
  <c r="DI51" i="8" s="1"/>
  <c r="DF59" i="7" a="1"/>
  <c r="DF59" i="7" s="1"/>
  <c r="DG51" i="8" s="1"/>
  <c r="DI59" i="7" a="1"/>
  <c r="DI59" i="7" s="1"/>
  <c r="DJ51" i="8" s="1"/>
  <c r="DB59" i="7" a="1"/>
  <c r="DB59" i="7" s="1"/>
  <c r="DC51" i="8" s="1"/>
  <c r="AE284" i="7" a="1"/>
  <c r="AE284" i="7" s="1"/>
  <c r="AD180" i="7"/>
  <c r="L33" i="8"/>
  <c r="CX36" i="7" a="1"/>
  <c r="CX36" i="7" s="1"/>
  <c r="CY33" i="8" s="1"/>
  <c r="M36" i="7" a="1"/>
  <c r="M36" i="7" s="1"/>
  <c r="DH36" i="7" a="1"/>
  <c r="DH36" i="7" s="1"/>
  <c r="DI33" i="8" s="1"/>
  <c r="DG36" i="7" a="1"/>
  <c r="DG36" i="7" s="1"/>
  <c r="DH33" i="8" s="1"/>
  <c r="DF36" i="7" a="1"/>
  <c r="DF36" i="7" s="1"/>
  <c r="DG33" i="8" s="1"/>
  <c r="L35" i="18"/>
  <c r="DI36" i="7" a="1"/>
  <c r="DI36" i="7" s="1"/>
  <c r="DJ33" i="8" s="1"/>
  <c r="CZ36" i="7" a="1"/>
  <c r="CZ36" i="7" s="1"/>
  <c r="DA33" i="8" s="1"/>
  <c r="DC36" i="7" a="1"/>
  <c r="DC36" i="7" s="1"/>
  <c r="DD33" i="8" s="1"/>
  <c r="CY36" i="7" a="1"/>
  <c r="CY36" i="7" s="1"/>
  <c r="CZ33" i="8" s="1"/>
  <c r="DB36" i="7" a="1"/>
  <c r="DB36" i="7" s="1"/>
  <c r="DC33" i="8" s="1"/>
  <c r="DE36" i="7" a="1"/>
  <c r="DE36" i="7" s="1"/>
  <c r="DF33" i="8" s="1"/>
  <c r="DA36" i="7" a="1"/>
  <c r="DA36" i="7" s="1"/>
  <c r="DB33" i="8" s="1"/>
  <c r="DD36" i="7" a="1"/>
  <c r="DD36" i="7" s="1"/>
  <c r="DE33" i="8" s="1"/>
  <c r="CV56" i="8"/>
  <c r="CC50" i="8"/>
  <c r="CC54" i="8" s="1"/>
  <c r="CB64" i="7"/>
  <c r="L42" i="8"/>
  <c r="M45" i="7" a="1"/>
  <c r="M45" i="7" s="1"/>
  <c r="CX45" i="7" a="1"/>
  <c r="CX45" i="7" s="1"/>
  <c r="CY42" i="8" s="1"/>
  <c r="DI45" i="7" a="1"/>
  <c r="DI45" i="7" s="1"/>
  <c r="DJ42" i="8" s="1"/>
  <c r="DG45" i="7" a="1"/>
  <c r="DG45" i="7" s="1"/>
  <c r="DH42" i="8" s="1"/>
  <c r="DF45" i="7" a="1"/>
  <c r="DF45" i="7" s="1"/>
  <c r="DG42" i="8" s="1"/>
  <c r="DH45" i="7" a="1"/>
  <c r="DH45" i="7" s="1"/>
  <c r="DI42" i="8" s="1"/>
  <c r="L44" i="18"/>
  <c r="DD45" i="7" a="1"/>
  <c r="DD45" i="7" s="1"/>
  <c r="DE42" i="8" s="1"/>
  <c r="DB45" i="7" a="1"/>
  <c r="DB45" i="7" s="1"/>
  <c r="DC42" i="8" s="1"/>
  <c r="CZ45" i="7" a="1"/>
  <c r="CZ45" i="7" s="1"/>
  <c r="DA42" i="8" s="1"/>
  <c r="DA45" i="7" a="1"/>
  <c r="DA45" i="7" s="1"/>
  <c r="DB42" i="8" s="1"/>
  <c r="CY45" i="7" a="1"/>
  <c r="CY45" i="7" s="1"/>
  <c r="CZ42" i="8" s="1"/>
  <c r="DC45" i="7" a="1"/>
  <c r="DC45" i="7" s="1"/>
  <c r="DD42" i="8" s="1"/>
  <c r="DE45" i="7" a="1"/>
  <c r="DE45" i="7" s="1"/>
  <c r="DF42" i="8" s="1"/>
  <c r="AE296" i="7" a="1"/>
  <c r="AE296" i="7" s="1"/>
  <c r="AD192" i="7"/>
  <c r="CB50" i="8"/>
  <c r="CB54" i="8" s="1"/>
  <c r="CA64" i="7"/>
  <c r="AE264" i="7" a="1"/>
  <c r="AE264" i="7" s="1"/>
  <c r="AD160" i="7"/>
  <c r="CB48" i="8"/>
  <c r="M31" i="7" a="1"/>
  <c r="M31" i="7" s="1"/>
  <c r="DC31" i="7" a="1"/>
  <c r="DC31" i="7" s="1"/>
  <c r="DB31" i="7" a="1"/>
  <c r="DB31" i="7" s="1"/>
  <c r="L30" i="18"/>
  <c r="DE31" i="7" a="1"/>
  <c r="DE31" i="7" s="1"/>
  <c r="DD31" i="7" a="1"/>
  <c r="DD31" i="7" s="1"/>
  <c r="DI31" i="7" a="1"/>
  <c r="DI31" i="7" s="1"/>
  <c r="CX31" i="7" a="1"/>
  <c r="CX31" i="7" s="1"/>
  <c r="CY31" i="7" a="1"/>
  <c r="CY31" i="7" s="1"/>
  <c r="DF31" i="7" a="1"/>
  <c r="DF31" i="7" s="1"/>
  <c r="DG31" i="7" a="1"/>
  <c r="DG31" i="7" s="1"/>
  <c r="DH31" i="7" a="1"/>
  <c r="DH31" i="7" s="1"/>
  <c r="DA31" i="7" a="1"/>
  <c r="DA31" i="7" s="1"/>
  <c r="CZ31" i="7" a="1"/>
  <c r="CZ31" i="7" s="1"/>
  <c r="CD50" i="8"/>
  <c r="CD54" i="8" s="1"/>
  <c r="CC64" i="7"/>
  <c r="AE274" i="7" a="1"/>
  <c r="AE274" i="7" s="1"/>
  <c r="AD170" i="7"/>
  <c r="K48" i="8"/>
  <c r="K360" i="8" s="1"/>
  <c r="L58" i="8"/>
  <c r="M68" i="7" a="1"/>
  <c r="M68" i="7" s="1"/>
  <c r="DB68" i="7" a="1"/>
  <c r="DB68" i="7" s="1"/>
  <c r="DC58" i="8" s="1"/>
  <c r="DI68" i="7" a="1"/>
  <c r="DI68" i="7" s="1"/>
  <c r="DJ58" i="8" s="1"/>
  <c r="DH68" i="7" a="1"/>
  <c r="DH68" i="7" s="1"/>
  <c r="DI58" i="8" s="1"/>
  <c r="DC68" i="7" a="1"/>
  <c r="DC68" i="7" s="1"/>
  <c r="DD58" i="8" s="1"/>
  <c r="DA68" i="7" a="1"/>
  <c r="DA68" i="7" s="1"/>
  <c r="DB58" i="8" s="1"/>
  <c r="L67" i="18"/>
  <c r="DD68" i="7" a="1"/>
  <c r="DD68" i="7" s="1"/>
  <c r="DE58" i="8" s="1"/>
  <c r="CZ68" i="7" a="1"/>
  <c r="CZ68" i="7" s="1"/>
  <c r="DA58" i="8" s="1"/>
  <c r="DE68" i="7" a="1"/>
  <c r="DE68" i="7" s="1"/>
  <c r="DF58" i="8" s="1"/>
  <c r="DG68" i="7" a="1"/>
  <c r="DG68" i="7" s="1"/>
  <c r="DH58" i="8" s="1"/>
  <c r="CY68" i="7" a="1"/>
  <c r="CY68" i="7" s="1"/>
  <c r="CZ58" i="8" s="1"/>
  <c r="DF68" i="7" a="1"/>
  <c r="DF68" i="7" s="1"/>
  <c r="DG58" i="8" s="1"/>
  <c r="CX68" i="7" a="1"/>
  <c r="CX68" i="7" s="1"/>
  <c r="CY58" i="8" s="1"/>
  <c r="Q16" i="26"/>
  <c r="P15" i="26"/>
  <c r="AE209" i="7" a="1"/>
  <c r="AE209" i="7" s="1"/>
  <c r="AD105" i="7"/>
  <c r="L32" i="8"/>
  <c r="M27" i="7" a="1"/>
  <c r="M27" i="7" s="1"/>
  <c r="L26" i="18"/>
  <c r="DD27" i="7" a="1"/>
  <c r="DD27" i="7" s="1"/>
  <c r="CX27" i="7" a="1"/>
  <c r="CX27" i="7" s="1"/>
  <c r="DC27" i="7" a="1"/>
  <c r="DC27" i="7" s="1"/>
  <c r="CZ27" i="7" a="1"/>
  <c r="CZ27" i="7" s="1"/>
  <c r="DG27" i="7" a="1"/>
  <c r="DG27" i="7" s="1"/>
  <c r="DF27" i="7" a="1"/>
  <c r="DF27" i="7" s="1"/>
  <c r="DA27" i="7" a="1"/>
  <c r="DA27" i="7" s="1"/>
  <c r="DB27" i="7" a="1"/>
  <c r="DB27" i="7" s="1"/>
  <c r="DE27" i="7" a="1"/>
  <c r="DE27" i="7" s="1"/>
  <c r="CY27" i="7" a="1"/>
  <c r="CY27" i="7" s="1"/>
  <c r="DH27" i="7" a="1"/>
  <c r="DH27" i="7" s="1"/>
  <c r="DI27" i="7" a="1"/>
  <c r="DI27" i="7" s="1"/>
  <c r="CA31" i="8"/>
  <c r="CA34" i="8" s="1"/>
  <c r="BZ37" i="7"/>
  <c r="AE224" i="7" a="1"/>
  <c r="AE224" i="7" s="1"/>
  <c r="AD120" i="7"/>
  <c r="AE218" i="7" a="1"/>
  <c r="AE218" i="7" s="1"/>
  <c r="AD114" i="7"/>
  <c r="V199" i="8"/>
  <c r="CV39" i="8"/>
  <c r="CU51" i="7"/>
  <c r="AD278" i="7" a="1"/>
  <c r="AD278" i="7" s="1"/>
  <c r="AC174" i="7"/>
  <c r="AE229" i="7" a="1"/>
  <c r="AE229" i="7" s="1"/>
  <c r="AD125" i="7"/>
  <c r="L47" i="8"/>
  <c r="M50" i="7" a="1"/>
  <c r="M50" i="7" s="1"/>
  <c r="DC50" i="7" a="1"/>
  <c r="DC50" i="7" s="1"/>
  <c r="DD47" i="8" s="1"/>
  <c r="DA50" i="7" a="1"/>
  <c r="DA50" i="7" s="1"/>
  <c r="DB47" i="8" s="1"/>
  <c r="DB50" i="7" a="1"/>
  <c r="DB50" i="7" s="1"/>
  <c r="DC47" i="8" s="1"/>
  <c r="CZ50" i="7" a="1"/>
  <c r="CZ50" i="7" s="1"/>
  <c r="DA47" i="8" s="1"/>
  <c r="L49" i="18"/>
  <c r="DD50" i="7" a="1"/>
  <c r="DD50" i="7" s="1"/>
  <c r="DE47" i="8" s="1"/>
  <c r="DF50" i="7" a="1"/>
  <c r="DF50" i="7" s="1"/>
  <c r="DG47" i="8" s="1"/>
  <c r="DH50" i="7" a="1"/>
  <c r="DH50" i="7" s="1"/>
  <c r="DI47" i="8" s="1"/>
  <c r="CY50" i="7" a="1"/>
  <c r="CY50" i="7" s="1"/>
  <c r="CZ47" i="8" s="1"/>
  <c r="DG50" i="7" a="1"/>
  <c r="DG50" i="7" s="1"/>
  <c r="DH47" i="8" s="1"/>
  <c r="DI50" i="7" a="1"/>
  <c r="DI50" i="7" s="1"/>
  <c r="DJ47" i="8" s="1"/>
  <c r="CX50" i="7" a="1"/>
  <c r="CX50" i="7" s="1"/>
  <c r="CY47" i="8" s="1"/>
  <c r="DE50" i="7" a="1"/>
  <c r="DE50" i="7" s="1"/>
  <c r="DF47" i="8" s="1"/>
  <c r="CR53" i="7"/>
  <c r="AE211" i="7" a="1"/>
  <c r="AE211" i="7" s="1"/>
  <c r="AD107" i="7"/>
  <c r="CL31" i="8"/>
  <c r="CL34" i="8" s="1"/>
  <c r="CK37" i="7"/>
  <c r="CA50" i="8"/>
  <c r="CA54" i="8" s="1"/>
  <c r="BZ64" i="7"/>
  <c r="AE251" i="7" a="1"/>
  <c r="AE251" i="7" s="1"/>
  <c r="AD147" i="7"/>
  <c r="M33" i="7" a="1"/>
  <c r="M33" i="7" s="1"/>
  <c r="L32" i="18"/>
  <c r="DD33" i="7" a="1"/>
  <c r="DD33" i="7" s="1"/>
  <c r="DC33" i="7" a="1"/>
  <c r="DC33" i="7" s="1"/>
  <c r="CX33" i="7" a="1"/>
  <c r="CX33" i="7" s="1"/>
  <c r="DA33" i="7" a="1"/>
  <c r="DA33" i="7" s="1"/>
  <c r="DE33" i="7" a="1"/>
  <c r="DE33" i="7" s="1"/>
  <c r="DB33" i="7" a="1"/>
  <c r="DB33" i="7" s="1"/>
  <c r="DG33" i="7" a="1"/>
  <c r="DG33" i="7" s="1"/>
  <c r="CY33" i="7" a="1"/>
  <c r="CY33" i="7" s="1"/>
  <c r="CZ33" i="7" a="1"/>
  <c r="CZ33" i="7" s="1"/>
  <c r="DH33" i="7" a="1"/>
  <c r="DH33" i="7" s="1"/>
  <c r="DI33" i="7" a="1"/>
  <c r="DI33" i="7" s="1"/>
  <c r="DF33" i="7" a="1"/>
  <c r="DF33" i="7" s="1"/>
  <c r="AD214" i="7" a="1"/>
  <c r="AD214" i="7" s="1"/>
  <c r="AC110" i="7"/>
  <c r="CJ48" i="8"/>
  <c r="CM56" i="8"/>
  <c r="CA48" i="8"/>
  <c r="AE210" i="7" a="1"/>
  <c r="AE210" i="7" s="1"/>
  <c r="AD106" i="7"/>
  <c r="CH48" i="8"/>
  <c r="AE294" i="7" a="1"/>
  <c r="AE294" i="7" s="1"/>
  <c r="AD190" i="7"/>
  <c r="CO56" i="8"/>
  <c r="AE282" i="7" a="1"/>
  <c r="AE282" i="7" s="1"/>
  <c r="AD178" i="7"/>
  <c r="CU32" i="8"/>
  <c r="AE295" i="7" a="1"/>
  <c r="AE295" i="7" s="1"/>
  <c r="AD191" i="7"/>
  <c r="AE242" i="7" a="1"/>
  <c r="AE242" i="7" s="1"/>
  <c r="AD138" i="7"/>
  <c r="CW56" i="8"/>
  <c r="M56" i="7" a="1"/>
  <c r="M56" i="7" s="1"/>
  <c r="DD56" i="7" a="1"/>
  <c r="DD56" i="7" s="1"/>
  <c r="DB56" i="7" a="1"/>
  <c r="DB56" i="7" s="1"/>
  <c r="L55" i="18"/>
  <c r="DA56" i="7" a="1"/>
  <c r="DA56" i="7" s="1"/>
  <c r="DC56" i="7" a="1"/>
  <c r="DC56" i="7" s="1"/>
  <c r="DF56" i="7" a="1"/>
  <c r="DF56" i="7" s="1"/>
  <c r="DG56" i="7" a="1"/>
  <c r="DG56" i="7" s="1"/>
  <c r="DH56" i="7" a="1"/>
  <c r="DH56" i="7" s="1"/>
  <c r="DI56" i="7" a="1"/>
  <c r="DI56" i="7" s="1"/>
  <c r="DE56" i="7" a="1"/>
  <c r="DE56" i="7" s="1"/>
  <c r="CZ56" i="7" a="1"/>
  <c r="CZ56" i="7" s="1"/>
  <c r="CX56" i="7" a="1"/>
  <c r="CX56" i="7" s="1"/>
  <c r="CY56" i="7" a="1"/>
  <c r="CY56" i="7" s="1"/>
  <c r="CP56" i="8"/>
  <c r="P317" i="8"/>
  <c r="CC48" i="8"/>
  <c r="AD261" i="7" a="1"/>
  <c r="AD261" i="7" s="1"/>
  <c r="AC157" i="7"/>
  <c r="AE235" i="7" a="1"/>
  <c r="AE235" i="7" s="1"/>
  <c r="AD131" i="7"/>
  <c r="AD257" i="7" a="1"/>
  <c r="AD257" i="7" s="1"/>
  <c r="AC153" i="7"/>
  <c r="CP39" i="8"/>
  <c r="CO51" i="7"/>
  <c r="AE213" i="7" a="1"/>
  <c r="AE213" i="7" s="1"/>
  <c r="AD109" i="7"/>
  <c r="AE212" i="7" a="1"/>
  <c r="AE212" i="7" s="1"/>
  <c r="AD108" i="7"/>
  <c r="CT39" i="8"/>
  <c r="CS51" i="7"/>
  <c r="AD221" i="7" a="1"/>
  <c r="AD221" i="7" s="1"/>
  <c r="AC117" i="7"/>
  <c r="AE228" i="7" a="1"/>
  <c r="AE228" i="7" s="1"/>
  <c r="AD124" i="7"/>
  <c r="AE290" i="7" a="1"/>
  <c r="AE290" i="7" s="1"/>
  <c r="AD186" i="7"/>
  <c r="AD300" i="7" a="1"/>
  <c r="AD300" i="7" s="1"/>
  <c r="AC196" i="7"/>
  <c r="CW32" i="8"/>
  <c r="CO53" i="7"/>
  <c r="AE248" i="7" a="1"/>
  <c r="AE248" i="7" s="1"/>
  <c r="AD144" i="7"/>
  <c r="CI31" i="8"/>
  <c r="CI34" i="8" s="1"/>
  <c r="CH37" i="7"/>
  <c r="AE297" i="7" a="1"/>
  <c r="AE297" i="7" s="1"/>
  <c r="AD193" i="7"/>
  <c r="Z22" i="7"/>
  <c r="AA28" i="8" s="1"/>
  <c r="Z21" i="7"/>
  <c r="CT56" i="8"/>
  <c r="AE283" i="7" a="1"/>
  <c r="AE283" i="7" s="1"/>
  <c r="AD179" i="7"/>
  <c r="U221" i="8"/>
  <c r="U222" i="8" s="1"/>
  <c r="V218" i="8" s="1"/>
  <c r="V225" i="8" s="1" a="1"/>
  <c r="AE289" i="7" a="1"/>
  <c r="AE289" i="7" s="1"/>
  <c r="AD185" i="7"/>
  <c r="CK31" i="8"/>
  <c r="CK34" i="8" s="1"/>
  <c r="CJ37" i="7"/>
  <c r="L46" i="8"/>
  <c r="M49" i="7" a="1"/>
  <c r="M49" i="7" s="1"/>
  <c r="L48" i="18"/>
  <c r="CZ49" i="7" a="1"/>
  <c r="CZ49" i="7" s="1"/>
  <c r="DA46" i="8" s="1"/>
  <c r="DB49" i="7" a="1"/>
  <c r="DB49" i="7" s="1"/>
  <c r="DC46" i="8" s="1"/>
  <c r="DH49" i="7" a="1"/>
  <c r="DH49" i="7" s="1"/>
  <c r="DI46" i="8" s="1"/>
  <c r="DA49" i="7" a="1"/>
  <c r="DA49" i="7" s="1"/>
  <c r="DB46" i="8" s="1"/>
  <c r="DD49" i="7" a="1"/>
  <c r="DD49" i="7" s="1"/>
  <c r="DE46" i="8" s="1"/>
  <c r="DE49" i="7" a="1"/>
  <c r="DE49" i="7" s="1"/>
  <c r="DF46" i="8" s="1"/>
  <c r="CX49" i="7" a="1"/>
  <c r="CX49" i="7" s="1"/>
  <c r="CY46" i="8" s="1"/>
  <c r="DC49" i="7" a="1"/>
  <c r="DC49" i="7" s="1"/>
  <c r="DD46" i="8" s="1"/>
  <c r="CY49" i="7" a="1"/>
  <c r="CY49" i="7" s="1"/>
  <c r="CZ46" i="8" s="1"/>
  <c r="DF49" i="7" a="1"/>
  <c r="DF49" i="7" s="1"/>
  <c r="DG46" i="8" s="1"/>
  <c r="DI49" i="7" a="1"/>
  <c r="DI49" i="7" s="1"/>
  <c r="DJ46" i="8" s="1"/>
  <c r="DG49" i="7" a="1"/>
  <c r="DG49" i="7" s="1"/>
  <c r="DH46" i="8" s="1"/>
  <c r="AE231" i="7" a="1"/>
  <c r="AE231" i="7" s="1"/>
  <c r="AD127" i="7"/>
  <c r="AE271" i="7" a="1"/>
  <c r="AE271" i="7" s="1"/>
  <c r="AD167" i="7"/>
  <c r="L43" i="8"/>
  <c r="M46" i="7" a="1"/>
  <c r="M46" i="7" s="1"/>
  <c r="L45" i="18"/>
  <c r="DA46" i="7" a="1"/>
  <c r="DA46" i="7" s="1"/>
  <c r="DB43" i="8" s="1"/>
  <c r="DD46" i="7" a="1"/>
  <c r="DD46" i="7" s="1"/>
  <c r="DE43" i="8" s="1"/>
  <c r="CX46" i="7" a="1"/>
  <c r="CX46" i="7" s="1"/>
  <c r="CY43" i="8" s="1"/>
  <c r="DF46" i="7" a="1"/>
  <c r="DF46" i="7" s="1"/>
  <c r="DG43" i="8" s="1"/>
  <c r="DE46" i="7" a="1"/>
  <c r="DE46" i="7" s="1"/>
  <c r="DF43" i="8" s="1"/>
  <c r="DI46" i="7" a="1"/>
  <c r="DI46" i="7" s="1"/>
  <c r="DJ43" i="8" s="1"/>
  <c r="CY46" i="7" a="1"/>
  <c r="CY46" i="7" s="1"/>
  <c r="CZ43" i="8" s="1"/>
  <c r="DB46" i="7" a="1"/>
  <c r="DB46" i="7" s="1"/>
  <c r="DC43" i="8" s="1"/>
  <c r="DC46" i="7" a="1"/>
  <c r="DC46" i="7" s="1"/>
  <c r="DD43" i="8" s="1"/>
  <c r="DG46" i="7" a="1"/>
  <c r="DG46" i="7" s="1"/>
  <c r="DH43" i="8" s="1"/>
  <c r="DH46" i="7" a="1"/>
  <c r="DH46" i="7" s="1"/>
  <c r="DI43" i="8" s="1"/>
  <c r="CZ46" i="7" a="1"/>
  <c r="CZ46" i="7" s="1"/>
  <c r="DA43" i="8" s="1"/>
  <c r="AE247" i="7" a="1"/>
  <c r="AE247" i="7" s="1"/>
  <c r="AD143" i="7"/>
  <c r="AE202" i="7" a="1"/>
  <c r="AE202" i="7" s="1"/>
  <c r="AD98" i="7"/>
  <c r="AE298" i="7" a="1"/>
  <c r="AE298" i="7" s="1"/>
  <c r="AD194" i="7"/>
  <c r="AE233" i="7" a="1"/>
  <c r="AE233" i="7" s="1"/>
  <c r="AD129" i="7"/>
  <c r="AE216" i="7" a="1"/>
  <c r="AE216" i="7" s="1"/>
  <c r="AD112" i="7"/>
  <c r="AE245" i="7" a="1"/>
  <c r="AE245" i="7" s="1"/>
  <c r="AD141" i="7"/>
  <c r="AE292" i="7" a="1"/>
  <c r="AE292" i="7" s="1"/>
  <c r="AD188" i="7"/>
  <c r="CN39" i="8"/>
  <c r="CM51" i="7"/>
  <c r="AD327" i="8"/>
  <c r="AD13" i="7" a="1"/>
  <c r="AD13" i="7" s="1"/>
  <c r="AE275" i="7" a="1"/>
  <c r="AE275" i="7" s="1"/>
  <c r="AD171" i="7"/>
  <c r="K15" i="28"/>
  <c r="CT53" i="7"/>
  <c r="AD269" i="7" a="1"/>
  <c r="AD269" i="7" s="1"/>
  <c r="AC165" i="7"/>
  <c r="CC31" i="8"/>
  <c r="CC34" i="8" s="1"/>
  <c r="CB37" i="7"/>
  <c r="CN56" i="8"/>
  <c r="U215" i="8"/>
  <c r="CQ39" i="8"/>
  <c r="CP51" i="7"/>
  <c r="CK50" i="8"/>
  <c r="CK54" i="8" s="1"/>
  <c r="CJ64" i="7"/>
  <c r="AE206" i="7" a="1"/>
  <c r="AE206" i="7" s="1"/>
  <c r="AD102" i="7"/>
  <c r="M29" i="7" a="1"/>
  <c r="M29" i="7" s="1"/>
  <c r="DC29" i="7" a="1"/>
  <c r="DC29" i="7" s="1"/>
  <c r="DB29" i="7" a="1"/>
  <c r="DB29" i="7" s="1"/>
  <c r="DA29" i="7" a="1"/>
  <c r="DA29" i="7" s="1"/>
  <c r="L28" i="18"/>
  <c r="CZ29" i="7" a="1"/>
  <c r="CZ29" i="7" s="1"/>
  <c r="DH29" i="7" a="1"/>
  <c r="DH29" i="7" s="1"/>
  <c r="DE29" i="7" a="1"/>
  <c r="DE29" i="7" s="1"/>
  <c r="DF29" i="7" a="1"/>
  <c r="DF29" i="7" s="1"/>
  <c r="CX29" i="7" a="1"/>
  <c r="CX29" i="7" s="1"/>
  <c r="DI29" i="7" a="1"/>
  <c r="DI29" i="7" s="1"/>
  <c r="DD29" i="7" a="1"/>
  <c r="DD29" i="7" s="1"/>
  <c r="DG29" i="7" a="1"/>
  <c r="DG29" i="7" s="1"/>
  <c r="CY29" i="7" a="1"/>
  <c r="CY29" i="7" s="1"/>
  <c r="CF50" i="8"/>
  <c r="CF54" i="8" s="1"/>
  <c r="CE64" i="7"/>
  <c r="AC21" i="8"/>
  <c r="AB20" i="7"/>
  <c r="AC26" i="8" s="1"/>
  <c r="AB18" i="7"/>
  <c r="AB14" i="7"/>
  <c r="AC22" i="8" s="1"/>
  <c r="CE50" i="8"/>
  <c r="CE54" i="8" s="1"/>
  <c r="CD64" i="7"/>
  <c r="CJ50" i="8"/>
  <c r="CJ54" i="8" s="1"/>
  <c r="CI64" i="7"/>
  <c r="CG31" i="8"/>
  <c r="CG34" i="8" s="1"/>
  <c r="CF37" i="7"/>
  <c r="AE232" i="7" a="1"/>
  <c r="AE232" i="7" s="1"/>
  <c r="AD128" i="7"/>
  <c r="AE255" i="7" a="1"/>
  <c r="AE255" i="7" s="1"/>
  <c r="AD151" i="7"/>
  <c r="CR32" i="8"/>
  <c r="AE203" i="7" a="1"/>
  <c r="AE203" i="7" s="1"/>
  <c r="AD99" i="7"/>
  <c r="AE244" i="7" a="1"/>
  <c r="AE244" i="7" s="1"/>
  <c r="AD140" i="7"/>
  <c r="CR56" i="8"/>
  <c r="AD279" i="7" a="1"/>
  <c r="AD279" i="7" s="1"/>
  <c r="AC175" i="7"/>
  <c r="AD237" i="7" a="1"/>
  <c r="AD237" i="7" s="1"/>
  <c r="AC133" i="7"/>
  <c r="V205" i="8"/>
  <c r="CU39" i="8"/>
  <c r="CT51" i="7"/>
  <c r="AE215" i="7" a="1"/>
  <c r="AE215" i="7" s="1"/>
  <c r="AD111" i="7"/>
  <c r="AC329" i="8"/>
  <c r="AE227" i="7" a="1"/>
  <c r="AE227" i="7" s="1"/>
  <c r="AD123" i="7"/>
  <c r="AE208" i="7" a="1"/>
  <c r="AE208" i="7" s="1"/>
  <c r="AD104" i="7"/>
  <c r="CD48" i="8"/>
  <c r="CQ53" i="7"/>
  <c r="CB31" i="8"/>
  <c r="CB34" i="8" s="1"/>
  <c r="CA37" i="7"/>
  <c r="CK48" i="8"/>
  <c r="AE263" i="7" a="1"/>
  <c r="AE263" i="7" s="1"/>
  <c r="AD159" i="7"/>
  <c r="CS56" i="8"/>
  <c r="AD205" i="7" a="1"/>
  <c r="AD205" i="7" s="1"/>
  <c r="AC101" i="7"/>
  <c r="Y39" i="7"/>
  <c r="CO39" i="8"/>
  <c r="CN51" i="7"/>
  <c r="CT32" i="8"/>
  <c r="AE256" i="7" a="1"/>
  <c r="AE256" i="7" s="1"/>
  <c r="AD152" i="7"/>
  <c r="CU53" i="7"/>
  <c r="AE201" i="7" a="1"/>
  <c r="AE201" i="7" s="1"/>
  <c r="AD97" i="7"/>
  <c r="J357" i="8" a="1"/>
  <c r="J357" i="8" s="1"/>
  <c r="I16" i="28"/>
  <c r="K31" i="8"/>
  <c r="K34" i="8" s="1"/>
  <c r="K37" i="7"/>
  <c r="K36" i="18" s="1"/>
  <c r="L26" i="7" a="1"/>
  <c r="L26" i="7" s="1"/>
  <c r="K25" i="18"/>
  <c r="CT26" i="7" a="1"/>
  <c r="CT26" i="7" s="1"/>
  <c r="CM26" i="7" a="1"/>
  <c r="CM26" i="7" s="1"/>
  <c r="CL26" i="7" a="1"/>
  <c r="CL26" i="7" s="1"/>
  <c r="CW26" i="7" a="1"/>
  <c r="CW26" i="7" s="1"/>
  <c r="CV26" i="7" a="1"/>
  <c r="CV26" i="7" s="1"/>
  <c r="CU26" i="7" a="1"/>
  <c r="CU26" i="7" s="1"/>
  <c r="CN26" i="7" a="1"/>
  <c r="CN26" i="7" s="1"/>
  <c r="CQ26" i="7" a="1"/>
  <c r="CQ26" i="7" s="1"/>
  <c r="CO26" i="7" a="1"/>
  <c r="CO26" i="7" s="1"/>
  <c r="CP26" i="7" a="1"/>
  <c r="CP26" i="7" s="1"/>
  <c r="CR26" i="7" a="1"/>
  <c r="CR26" i="7" s="1"/>
  <c r="CS26" i="7" a="1"/>
  <c r="CS26" i="7" s="1"/>
  <c r="I41" i="19"/>
  <c r="AE265" i="7" a="1"/>
  <c r="AE265" i="7" s="1"/>
  <c r="AD161" i="7"/>
  <c r="AE288" i="7" a="1"/>
  <c r="AE288" i="7" s="1"/>
  <c r="AD184" i="7"/>
  <c r="AE262" i="7" a="1"/>
  <c r="AE262" i="7" s="1"/>
  <c r="AD158" i="7"/>
  <c r="AE246" i="7" a="1"/>
  <c r="AE246" i="7" s="1"/>
  <c r="AD142" i="7"/>
  <c r="L44" i="8"/>
  <c r="L46" i="18"/>
  <c r="DF47" i="7" a="1"/>
  <c r="DF47" i="7" s="1"/>
  <c r="DG44" i="8" s="1"/>
  <c r="M47" i="7" a="1"/>
  <c r="M47" i="7" s="1"/>
  <c r="DC47" i="7" a="1"/>
  <c r="DC47" i="7" s="1"/>
  <c r="DD44" i="8" s="1"/>
  <c r="DB47" i="7" a="1"/>
  <c r="DB47" i="7" s="1"/>
  <c r="DC44" i="8" s="1"/>
  <c r="DA47" i="7" a="1"/>
  <c r="DA47" i="7" s="1"/>
  <c r="DB44" i="8" s="1"/>
  <c r="CZ47" i="7" a="1"/>
  <c r="CZ47" i="7" s="1"/>
  <c r="DA44" i="8" s="1"/>
  <c r="CX47" i="7" a="1"/>
  <c r="CX47" i="7" s="1"/>
  <c r="CY44" i="8" s="1"/>
  <c r="DD47" i="7" a="1"/>
  <c r="DD47" i="7" s="1"/>
  <c r="DE44" i="8" s="1"/>
  <c r="CY47" i="7" a="1"/>
  <c r="CY47" i="7" s="1"/>
  <c r="CZ44" i="8" s="1"/>
  <c r="DG47" i="7" a="1"/>
  <c r="DG47" i="7" s="1"/>
  <c r="DH44" i="8" s="1"/>
  <c r="DE47" i="7" a="1"/>
  <c r="DE47" i="7" s="1"/>
  <c r="DF44" i="8" s="1"/>
  <c r="DH47" i="7" a="1"/>
  <c r="DH47" i="7" s="1"/>
  <c r="DI44" i="8" s="1"/>
  <c r="DI47" i="7" a="1"/>
  <c r="DI47" i="7" s="1"/>
  <c r="DJ44" i="8" s="1"/>
  <c r="CS39" i="8"/>
  <c r="CR51" i="7"/>
  <c r="AE254" i="7" a="1"/>
  <c r="AE254" i="7" s="1"/>
  <c r="AD150" i="7"/>
  <c r="AE234" i="7" a="1"/>
  <c r="AE234" i="7" s="1"/>
  <c r="AD130" i="7"/>
  <c r="AF9" i="8"/>
  <c r="AF7" i="7"/>
  <c r="CS32" i="8"/>
  <c r="CW53" i="7"/>
  <c r="AD113" i="7"/>
  <c r="AE217" i="7" a="1"/>
  <c r="AE217" i="7" s="1"/>
  <c r="CF31" i="8"/>
  <c r="CF34" i="8" s="1"/>
  <c r="CE37" i="7"/>
  <c r="AE243" i="7" a="1"/>
  <c r="AE243" i="7" s="1"/>
  <c r="AD139" i="7"/>
  <c r="AD299" i="7" a="1"/>
  <c r="AD299" i="7" s="1"/>
  <c r="AC195" i="7"/>
  <c r="CQ56" i="8"/>
  <c r="CW54" i="8" l="1"/>
  <c r="L41" i="4"/>
  <c r="AA21" i="7"/>
  <c r="AB27" i="8" s="1"/>
  <c r="AB29" i="8" s="1"/>
  <c r="AB36" i="8" s="1"/>
  <c r="AB290" i="8" s="1"/>
  <c r="CQ54" i="8"/>
  <c r="CP64" i="7"/>
  <c r="CV64" i="7"/>
  <c r="DF53" i="7"/>
  <c r="DG50" i="8" s="1"/>
  <c r="AC19" i="7"/>
  <c r="DA32" i="8"/>
  <c r="DE53" i="7"/>
  <c r="DF50" i="8" s="1"/>
  <c r="DF32" i="8"/>
  <c r="DC32" i="8"/>
  <c r="DJ32" i="8"/>
  <c r="AB15" i="7"/>
  <c r="AB17" i="7"/>
  <c r="AC25" i="8" s="1"/>
  <c r="CS48" i="8"/>
  <c r="AE221" i="7" a="1"/>
  <c r="AE221" i="7" s="1"/>
  <c r="AD117" i="7"/>
  <c r="AF251" i="7" a="1"/>
  <c r="AF251" i="7" s="1"/>
  <c r="AE147" i="7"/>
  <c r="AF293" i="7" a="1"/>
  <c r="AF293" i="7" s="1"/>
  <c r="AE189" i="7"/>
  <c r="CM50" i="8"/>
  <c r="CM54" i="8" s="1"/>
  <c r="CL64" i="7"/>
  <c r="AF211" i="7" a="1"/>
  <c r="AF211" i="7" s="1"/>
  <c r="AE107" i="7"/>
  <c r="DH39" i="8"/>
  <c r="DG51" i="7"/>
  <c r="DE56" i="8"/>
  <c r="L31" i="8"/>
  <c r="L34" i="8" s="1"/>
  <c r="L37" i="7"/>
  <c r="L36" i="18" s="1"/>
  <c r="M26" i="7" a="1"/>
  <c r="M26" i="7" s="1"/>
  <c r="DC26" i="7" a="1"/>
  <c r="DC26" i="7" s="1"/>
  <c r="DB26" i="7" a="1"/>
  <c r="DB26" i="7" s="1"/>
  <c r="L25" i="18"/>
  <c r="DG26" i="7" a="1"/>
  <c r="DG26" i="7" s="1"/>
  <c r="CY26" i="7" a="1"/>
  <c r="CY26" i="7" s="1"/>
  <c r="CZ26" i="7" a="1"/>
  <c r="CZ26" i="7" s="1"/>
  <c r="DH26" i="7" a="1"/>
  <c r="DH26" i="7" s="1"/>
  <c r="DD26" i="7" a="1"/>
  <c r="DD26" i="7" s="1"/>
  <c r="DF26" i="7" a="1"/>
  <c r="DF26" i="7" s="1"/>
  <c r="DI26" i="7" a="1"/>
  <c r="DI26" i="7" s="1"/>
  <c r="DE26" i="7" a="1"/>
  <c r="DE26" i="7" s="1"/>
  <c r="DA26" i="7" a="1"/>
  <c r="DA26" i="7" s="1"/>
  <c r="CX26" i="7" a="1"/>
  <c r="CX26" i="7" s="1"/>
  <c r="AF215" i="7" a="1"/>
  <c r="AF215" i="7" s="1"/>
  <c r="AE111" i="7"/>
  <c r="AF203" i="7" a="1"/>
  <c r="AF203" i="7" s="1"/>
  <c r="AE99" i="7"/>
  <c r="AE300" i="7" a="1"/>
  <c r="AE300" i="7" s="1"/>
  <c r="AD196" i="7"/>
  <c r="N56" i="7" a="1"/>
  <c r="N56" i="7" s="1"/>
  <c r="DS56" i="7" a="1"/>
  <c r="DS56" i="7" s="1"/>
  <c r="DR56" i="7" a="1"/>
  <c r="DR56" i="7" s="1"/>
  <c r="DQ56" i="7" a="1"/>
  <c r="DQ56" i="7" s="1"/>
  <c r="M55" i="18"/>
  <c r="DK56" i="7" a="1"/>
  <c r="DK56" i="7" s="1"/>
  <c r="DO56" i="7" a="1"/>
  <c r="DO56" i="7" s="1"/>
  <c r="DU56" i="7" a="1"/>
  <c r="DU56" i="7" s="1"/>
  <c r="DL56" i="7" a="1"/>
  <c r="DL56" i="7" s="1"/>
  <c r="DJ56" i="7" a="1"/>
  <c r="DJ56" i="7" s="1"/>
  <c r="DT56" i="7" a="1"/>
  <c r="DT56" i="7" s="1"/>
  <c r="DM56" i="7" a="1"/>
  <c r="DM56" i="7" s="1"/>
  <c r="DP56" i="7" a="1"/>
  <c r="DP56" i="7" s="1"/>
  <c r="DN56" i="7" a="1"/>
  <c r="DN56" i="7" s="1"/>
  <c r="CS50" i="8"/>
  <c r="CS54" i="8" s="1"/>
  <c r="CR64" i="7"/>
  <c r="CZ53" i="7"/>
  <c r="AF277" i="7" a="1"/>
  <c r="AF277" i="7" s="1"/>
  <c r="AE173" i="7"/>
  <c r="AF240" i="7" a="1"/>
  <c r="AF240" i="7" s="1"/>
  <c r="AE136" i="7"/>
  <c r="DB39" i="8"/>
  <c r="DA51" i="7"/>
  <c r="M45" i="8"/>
  <c r="DP48" i="7" a="1"/>
  <c r="DP48" i="7" s="1"/>
  <c r="DQ45" i="8" s="1"/>
  <c r="DO48" i="7" a="1"/>
  <c r="DO48" i="7" s="1"/>
  <c r="DP45" i="8" s="1"/>
  <c r="M47" i="18"/>
  <c r="N48" i="7" a="1"/>
  <c r="N48" i="7" s="1"/>
  <c r="DQ48" i="7" a="1"/>
  <c r="DQ48" i="7" s="1"/>
  <c r="DR45" i="8" s="1"/>
  <c r="DL48" i="7" a="1"/>
  <c r="DL48" i="7" s="1"/>
  <c r="DM45" i="8" s="1"/>
  <c r="DN48" i="7" a="1"/>
  <c r="DN48" i="7" s="1"/>
  <c r="DO45" i="8" s="1"/>
  <c r="DT48" i="7" a="1"/>
  <c r="DT48" i="7" s="1"/>
  <c r="DU45" i="8" s="1"/>
  <c r="DM48" i="7" a="1"/>
  <c r="DM48" i="7" s="1"/>
  <c r="DN45" i="8" s="1"/>
  <c r="DR48" i="7" a="1"/>
  <c r="DR48" i="7" s="1"/>
  <c r="DS45" i="8" s="1"/>
  <c r="DJ48" i="7" a="1"/>
  <c r="DJ48" i="7" s="1"/>
  <c r="DK45" i="8" s="1"/>
  <c r="DU48" i="7" a="1"/>
  <c r="DU48" i="7" s="1"/>
  <c r="DV45" i="8" s="1"/>
  <c r="DS48" i="7" a="1"/>
  <c r="DS48" i="7" s="1"/>
  <c r="DT45" i="8" s="1"/>
  <c r="DK48" i="7" a="1"/>
  <c r="DK48" i="7" s="1"/>
  <c r="DL45" i="8" s="1"/>
  <c r="L52" i="8"/>
  <c r="M60" i="7" a="1"/>
  <c r="M60" i="7" s="1"/>
  <c r="DF60" i="7" a="1"/>
  <c r="DF60" i="7" s="1"/>
  <c r="DG52" i="8" s="1"/>
  <c r="L59" i="18"/>
  <c r="DE60" i="7" a="1"/>
  <c r="DE60" i="7" s="1"/>
  <c r="DF52" i="8" s="1"/>
  <c r="DD60" i="7" a="1"/>
  <c r="DD60" i="7" s="1"/>
  <c r="DE52" i="8" s="1"/>
  <c r="DC60" i="7" a="1"/>
  <c r="DC60" i="7" s="1"/>
  <c r="DD52" i="8" s="1"/>
  <c r="CZ60" i="7" a="1"/>
  <c r="CZ60" i="7" s="1"/>
  <c r="DA52" i="8" s="1"/>
  <c r="DA60" i="7" a="1"/>
  <c r="DA60" i="7" s="1"/>
  <c r="DB52" i="8" s="1"/>
  <c r="DI60" i="7" a="1"/>
  <c r="DI60" i="7" s="1"/>
  <c r="DJ52" i="8" s="1"/>
  <c r="DG60" i="7" a="1"/>
  <c r="DG60" i="7" s="1"/>
  <c r="DH52" i="8" s="1"/>
  <c r="CY60" i="7" a="1"/>
  <c r="CY60" i="7" s="1"/>
  <c r="CZ52" i="8" s="1"/>
  <c r="CX60" i="7" a="1"/>
  <c r="CX60" i="7" s="1"/>
  <c r="CY52" i="8" s="1"/>
  <c r="DB60" i="7" a="1"/>
  <c r="DB60" i="7" s="1"/>
  <c r="DC52" i="8" s="1"/>
  <c r="DH60" i="7" a="1"/>
  <c r="DH60" i="7" s="1"/>
  <c r="DI52" i="8" s="1"/>
  <c r="DL30" i="7" a="1"/>
  <c r="DL30" i="7" s="1"/>
  <c r="DU30" i="7" a="1"/>
  <c r="DU30" i="7" s="1"/>
  <c r="N30" i="7" a="1"/>
  <c r="N30" i="7" s="1"/>
  <c r="DT30" i="7" a="1"/>
  <c r="DT30" i="7" s="1"/>
  <c r="DN30" i="7" a="1"/>
  <c r="DN30" i="7" s="1"/>
  <c r="DM30" i="7" a="1"/>
  <c r="DM30" i="7" s="1"/>
  <c r="M29" i="18"/>
  <c r="DO30" i="7" a="1"/>
  <c r="DO30" i="7" s="1"/>
  <c r="DQ30" i="7" a="1"/>
  <c r="DQ30" i="7" s="1"/>
  <c r="DP30" i="7" a="1"/>
  <c r="DP30" i="7" s="1"/>
  <c r="DJ30" i="7" a="1"/>
  <c r="DJ30" i="7" s="1"/>
  <c r="DS30" i="7" a="1"/>
  <c r="DS30" i="7" s="1"/>
  <c r="DR30" i="7" a="1"/>
  <c r="DR30" i="7" s="1"/>
  <c r="DK30" i="7" a="1"/>
  <c r="DK30" i="7" s="1"/>
  <c r="M41" i="8"/>
  <c r="N44" i="7" a="1"/>
  <c r="N44" i="7" s="1"/>
  <c r="DM44" i="7" a="1"/>
  <c r="DM44" i="7" s="1"/>
  <c r="DN41" i="8" s="1"/>
  <c r="M43" i="18"/>
  <c r="DP44" i="7" a="1"/>
  <c r="DP44" i="7" s="1"/>
  <c r="DQ41" i="8" s="1"/>
  <c r="DT44" i="7" a="1"/>
  <c r="DT44" i="7" s="1"/>
  <c r="DU41" i="8" s="1"/>
  <c r="DR44" i="7" a="1"/>
  <c r="DR44" i="7" s="1"/>
  <c r="DS41" i="8" s="1"/>
  <c r="DK44" i="7" a="1"/>
  <c r="DK44" i="7" s="1"/>
  <c r="DL41" i="8" s="1"/>
  <c r="DU44" i="7" a="1"/>
  <c r="DU44" i="7" s="1"/>
  <c r="DV41" i="8" s="1"/>
  <c r="DS44" i="7" a="1"/>
  <c r="DS44" i="7" s="1"/>
  <c r="DT41" i="8" s="1"/>
  <c r="DO44" i="7" a="1"/>
  <c r="DO44" i="7" s="1"/>
  <c r="DP41" i="8" s="1"/>
  <c r="DQ44" i="7" a="1"/>
  <c r="DQ44" i="7" s="1"/>
  <c r="DR41" i="8" s="1"/>
  <c r="DL44" i="7" a="1"/>
  <c r="DL44" i="7" s="1"/>
  <c r="DM41" i="8" s="1"/>
  <c r="DN44" i="7" a="1"/>
  <c r="DN44" i="7" s="1"/>
  <c r="DO41" i="8" s="1"/>
  <c r="DJ44" i="7" a="1"/>
  <c r="DJ44" i="7" s="1"/>
  <c r="DK41" i="8" s="1"/>
  <c r="DB56" i="8"/>
  <c r="AE225" i="7" a="1"/>
  <c r="AE225" i="7" s="1"/>
  <c r="AD121" i="7"/>
  <c r="AF276" i="7" a="1"/>
  <c r="AF276" i="7" s="1"/>
  <c r="AE172" i="7"/>
  <c r="AF241" i="7" a="1"/>
  <c r="AF241" i="7" s="1"/>
  <c r="AE137" i="7"/>
  <c r="AF266" i="7" a="1"/>
  <c r="AF266" i="7" s="1"/>
  <c r="AE162" i="7"/>
  <c r="AE257" i="7" a="1"/>
  <c r="AE257" i="7" s="1"/>
  <c r="AD153" i="7"/>
  <c r="CV48" i="8"/>
  <c r="AF227" i="7" a="1"/>
  <c r="AF227" i="7" s="1"/>
  <c r="AE123" i="7"/>
  <c r="AF235" i="7" a="1"/>
  <c r="AF235" i="7" s="1"/>
  <c r="AE131" i="7"/>
  <c r="AF274" i="7" a="1"/>
  <c r="AF274" i="7" s="1"/>
  <c r="AE170" i="7"/>
  <c r="CR48" i="8"/>
  <c r="CX50" i="8"/>
  <c r="CX54" i="8" s="1"/>
  <c r="CW64" i="7"/>
  <c r="AF265" i="7" a="1"/>
  <c r="AF265" i="7" s="1"/>
  <c r="AE161" i="7"/>
  <c r="CR50" i="8"/>
  <c r="CR54" i="8" s="1"/>
  <c r="CQ64" i="7"/>
  <c r="AF298" i="7" a="1"/>
  <c r="AF298" i="7" s="1"/>
  <c r="AE194" i="7"/>
  <c r="AF202" i="7" a="1"/>
  <c r="AF202" i="7" s="1"/>
  <c r="AE98" i="7"/>
  <c r="M43" i="8"/>
  <c r="DO46" i="7" a="1"/>
  <c r="DO46" i="7" s="1"/>
  <c r="DP43" i="8" s="1"/>
  <c r="N46" i="7" a="1"/>
  <c r="N46" i="7" s="1"/>
  <c r="M45" i="18"/>
  <c r="DQ46" i="7" a="1"/>
  <c r="DQ46" i="7" s="1"/>
  <c r="DR43" i="8" s="1"/>
  <c r="DP46" i="7" a="1"/>
  <c r="DP46" i="7" s="1"/>
  <c r="DQ43" i="8" s="1"/>
  <c r="DJ46" i="7" a="1"/>
  <c r="DJ46" i="7" s="1"/>
  <c r="DK43" i="8" s="1"/>
  <c r="DL46" i="7" a="1"/>
  <c r="DL46" i="7" s="1"/>
  <c r="DM43" i="8" s="1"/>
  <c r="DT46" i="7" a="1"/>
  <c r="DT46" i="7" s="1"/>
  <c r="DU43" i="8" s="1"/>
  <c r="DR46" i="7" a="1"/>
  <c r="DR46" i="7" s="1"/>
  <c r="DS43" i="8" s="1"/>
  <c r="DK46" i="7" a="1"/>
  <c r="DK46" i="7" s="1"/>
  <c r="DL43" i="8" s="1"/>
  <c r="DM46" i="7" a="1"/>
  <c r="DM46" i="7" s="1"/>
  <c r="DN43" i="8" s="1"/>
  <c r="DS46" i="7" a="1"/>
  <c r="DS46" i="7" s="1"/>
  <c r="DT43" i="8" s="1"/>
  <c r="DN46" i="7" a="1"/>
  <c r="DN46" i="7" s="1"/>
  <c r="DO43" i="8" s="1"/>
  <c r="DU46" i="7" a="1"/>
  <c r="DU46" i="7" s="1"/>
  <c r="DV43" i="8" s="1"/>
  <c r="AF283" i="7" a="1"/>
  <c r="AF283" i="7" s="1"/>
  <c r="AE179" i="7"/>
  <c r="AF210" i="7" a="1"/>
  <c r="AF210" i="7" s="1"/>
  <c r="AE106" i="7"/>
  <c r="AF229" i="7" a="1"/>
  <c r="AF229" i="7" s="1"/>
  <c r="AE125" i="7"/>
  <c r="AF224" i="7" a="1"/>
  <c r="AF224" i="7" s="1"/>
  <c r="AE120" i="7"/>
  <c r="M32" i="8"/>
  <c r="N27" i="7" a="1"/>
  <c r="N27" i="7" s="1"/>
  <c r="DL27" i="7" a="1"/>
  <c r="DL27" i="7" s="1"/>
  <c r="M26" i="18"/>
  <c r="DT27" i="7" a="1"/>
  <c r="DT27" i="7" s="1"/>
  <c r="DM27" i="7" a="1"/>
  <c r="DM27" i="7" s="1"/>
  <c r="DS27" i="7" a="1"/>
  <c r="DS27" i="7" s="1"/>
  <c r="DN27" i="7" a="1"/>
  <c r="DN27" i="7" s="1"/>
  <c r="DJ27" i="7" a="1"/>
  <c r="DJ27" i="7" s="1"/>
  <c r="DK27" i="7" a="1"/>
  <c r="DK27" i="7" s="1"/>
  <c r="DP27" i="7" a="1"/>
  <c r="DP27" i="7" s="1"/>
  <c r="DR27" i="7" a="1"/>
  <c r="DR27" i="7" s="1"/>
  <c r="DU27" i="7" a="1"/>
  <c r="DU27" i="7" s="1"/>
  <c r="DO27" i="7" a="1"/>
  <c r="DO27" i="7" s="1"/>
  <c r="DQ27" i="7" a="1"/>
  <c r="DQ27" i="7" s="1"/>
  <c r="M42" i="8"/>
  <c r="N45" i="7" a="1"/>
  <c r="N45" i="7" s="1"/>
  <c r="DR45" i="7" a="1"/>
  <c r="DR45" i="7" s="1"/>
  <c r="DS42" i="8" s="1"/>
  <c r="DQ45" i="7" a="1"/>
  <c r="DQ45" i="7" s="1"/>
  <c r="DR42" i="8" s="1"/>
  <c r="M44" i="18"/>
  <c r="DL45" i="7" a="1"/>
  <c r="DL45" i="7" s="1"/>
  <c r="DM42" i="8" s="1"/>
  <c r="DJ45" i="7" a="1"/>
  <c r="DJ45" i="7" s="1"/>
  <c r="DK42" i="8" s="1"/>
  <c r="DT45" i="7" a="1"/>
  <c r="DT45" i="7" s="1"/>
  <c r="DU42" i="8" s="1"/>
  <c r="DN45" i="7" a="1"/>
  <c r="DN45" i="7" s="1"/>
  <c r="DO42" i="8" s="1"/>
  <c r="DK45" i="7" a="1"/>
  <c r="DK45" i="7" s="1"/>
  <c r="DL42" i="8" s="1"/>
  <c r="DS45" i="7" a="1"/>
  <c r="DS45" i="7" s="1"/>
  <c r="DT42" i="8" s="1"/>
  <c r="DO45" i="7" a="1"/>
  <c r="DO45" i="7" s="1"/>
  <c r="DP42" i="8" s="1"/>
  <c r="DM45" i="7" a="1"/>
  <c r="DM45" i="7" s="1"/>
  <c r="DN42" i="8" s="1"/>
  <c r="DP45" i="7" a="1"/>
  <c r="DP45" i="7" s="1"/>
  <c r="DQ42" i="8" s="1"/>
  <c r="DU45" i="7" a="1"/>
  <c r="DU45" i="7" s="1"/>
  <c r="DV42" i="8" s="1"/>
  <c r="DA53" i="7"/>
  <c r="DC39" i="8"/>
  <c r="DB51" i="7"/>
  <c r="AF250" i="7" a="1"/>
  <c r="AF250" i="7" s="1"/>
  <c r="AE146" i="7"/>
  <c r="AF287" i="7" a="1"/>
  <c r="AF287" i="7" s="1"/>
  <c r="AE183" i="7"/>
  <c r="DJ56" i="8"/>
  <c r="AF207" i="7" a="1"/>
  <c r="AF207" i="7" s="1"/>
  <c r="AE103" i="7"/>
  <c r="CN64" i="7"/>
  <c r="AE220" i="7" a="1"/>
  <c r="AE220" i="7" s="1"/>
  <c r="AD116" i="7"/>
  <c r="M46" i="8"/>
  <c r="DL49" i="7" a="1"/>
  <c r="DL49" i="7" s="1"/>
  <c r="DM46" i="8" s="1"/>
  <c r="DJ49" i="7" a="1"/>
  <c r="DJ49" i="7" s="1"/>
  <c r="DK46" i="8" s="1"/>
  <c r="M48" i="18"/>
  <c r="N49" i="7" a="1"/>
  <c r="N49" i="7" s="1"/>
  <c r="DU49" i="7" a="1"/>
  <c r="DU49" i="7" s="1"/>
  <c r="DV46" i="8" s="1"/>
  <c r="DP49" i="7" a="1"/>
  <c r="DP49" i="7" s="1"/>
  <c r="DQ46" i="8" s="1"/>
  <c r="DS49" i="7" a="1"/>
  <c r="DS49" i="7" s="1"/>
  <c r="DT46" i="8" s="1"/>
  <c r="DN49" i="7" a="1"/>
  <c r="DN49" i="7" s="1"/>
  <c r="DO46" i="8" s="1"/>
  <c r="DQ49" i="7" a="1"/>
  <c r="DQ49" i="7" s="1"/>
  <c r="DR46" i="8" s="1"/>
  <c r="DM49" i="7" a="1"/>
  <c r="DM49" i="7" s="1"/>
  <c r="DN46" i="8" s="1"/>
  <c r="DR49" i="7" a="1"/>
  <c r="DR49" i="7" s="1"/>
  <c r="DS46" i="8" s="1"/>
  <c r="DK49" i="7" a="1"/>
  <c r="DK49" i="7" s="1"/>
  <c r="DL46" i="8" s="1"/>
  <c r="DO49" i="7" a="1"/>
  <c r="DO49" i="7" s="1"/>
  <c r="DP46" i="8" s="1"/>
  <c r="DT49" i="7" a="1"/>
  <c r="DT49" i="7" s="1"/>
  <c r="DU46" i="8" s="1"/>
  <c r="AF284" i="7" a="1"/>
  <c r="AF284" i="7" s="1"/>
  <c r="AE180" i="7"/>
  <c r="AF232" i="7" a="1"/>
  <c r="AF232" i="7" s="1"/>
  <c r="AE128" i="7"/>
  <c r="CV31" i="8"/>
  <c r="CV34" i="8" s="1"/>
  <c r="CU37" i="7"/>
  <c r="CO48" i="8"/>
  <c r="AD329" i="8"/>
  <c r="DE32" i="8"/>
  <c r="AF254" i="7" a="1"/>
  <c r="AF254" i="7" s="1"/>
  <c r="AE150" i="7"/>
  <c r="CN48" i="8"/>
  <c r="AF213" i="7" a="1"/>
  <c r="AF213" i="7" s="1"/>
  <c r="AE109" i="7"/>
  <c r="L356" i="8"/>
  <c r="DB53" i="7"/>
  <c r="AF226" i="7" a="1"/>
  <c r="AF226" i="7" s="1"/>
  <c r="AE122" i="7"/>
  <c r="CY39" i="8"/>
  <c r="CX51" i="7"/>
  <c r="AE268" i="7" a="1"/>
  <c r="AE268" i="7" s="1"/>
  <c r="AD164" i="7"/>
  <c r="DD56" i="8"/>
  <c r="CO54" i="8"/>
  <c r="AF271" i="7" a="1"/>
  <c r="AF271" i="7" s="1"/>
  <c r="AE167" i="7"/>
  <c r="AF201" i="7" a="1"/>
  <c r="AF201" i="7" s="1"/>
  <c r="AE97" i="7"/>
  <c r="AF249" i="7" a="1"/>
  <c r="AF249" i="7" s="1"/>
  <c r="AE145" i="7"/>
  <c r="AF231" i="7" a="1"/>
  <c r="AF231" i="7" s="1"/>
  <c r="AE127" i="7"/>
  <c r="AF273" i="7" a="1"/>
  <c r="AF273" i="7" s="1"/>
  <c r="AE169" i="7"/>
  <c r="CW31" i="8"/>
  <c r="CW34" i="8" s="1"/>
  <c r="CV37" i="7"/>
  <c r="AF275" i="7" a="1"/>
  <c r="AF275" i="7" s="1"/>
  <c r="AE171" i="7"/>
  <c r="AF234" i="7" a="1"/>
  <c r="AF234" i="7" s="1"/>
  <c r="AE130" i="7"/>
  <c r="DD53" i="7"/>
  <c r="CN50" i="8"/>
  <c r="CN54" i="8" s="1"/>
  <c r="CM64" i="7"/>
  <c r="AE299" i="7" a="1"/>
  <c r="AE299" i="7" s="1"/>
  <c r="AD195" i="7"/>
  <c r="M44" i="8"/>
  <c r="DQ47" i="7" a="1"/>
  <c r="DQ47" i="7" s="1"/>
  <c r="DR44" i="8" s="1"/>
  <c r="DP47" i="7" a="1"/>
  <c r="DP47" i="7" s="1"/>
  <c r="DQ44" i="8" s="1"/>
  <c r="M46" i="18"/>
  <c r="DO47" i="7" a="1"/>
  <c r="DO47" i="7" s="1"/>
  <c r="DP44" i="8" s="1"/>
  <c r="N47" i="7" a="1"/>
  <c r="N47" i="7" s="1"/>
  <c r="DN47" i="7" a="1"/>
  <c r="DN47" i="7" s="1"/>
  <c r="DO44" i="8" s="1"/>
  <c r="DR47" i="7" a="1"/>
  <c r="DR47" i="7" s="1"/>
  <c r="DS44" i="8" s="1"/>
  <c r="DS47" i="7" a="1"/>
  <c r="DS47" i="7" s="1"/>
  <c r="DT44" i="8" s="1"/>
  <c r="DJ47" i="7" a="1"/>
  <c r="DJ47" i="7" s="1"/>
  <c r="DK44" i="8" s="1"/>
  <c r="DL47" i="7" a="1"/>
  <c r="DL47" i="7" s="1"/>
  <c r="DM44" i="8" s="1"/>
  <c r="DT47" i="7" a="1"/>
  <c r="DT47" i="7" s="1"/>
  <c r="DU44" i="8" s="1"/>
  <c r="DM47" i="7" a="1"/>
  <c r="DM47" i="7" s="1"/>
  <c r="DN44" i="8" s="1"/>
  <c r="DK47" i="7" a="1"/>
  <c r="DK47" i="7" s="1"/>
  <c r="DL44" i="8" s="1"/>
  <c r="DU47" i="7" a="1"/>
  <c r="DU47" i="7" s="1"/>
  <c r="DV44" i="8" s="1"/>
  <c r="CT31" i="8"/>
  <c r="CT34" i="8" s="1"/>
  <c r="CS37" i="7"/>
  <c r="AE205" i="7" a="1"/>
  <c r="AE205" i="7" s="1"/>
  <c r="AD101" i="7"/>
  <c r="CU48" i="8"/>
  <c r="AF247" i="7" a="1"/>
  <c r="AF247" i="7" s="1"/>
  <c r="AE143" i="7"/>
  <c r="AF290" i="7" a="1"/>
  <c r="AF290" i="7" s="1"/>
  <c r="AE186" i="7"/>
  <c r="AF296" i="7" a="1"/>
  <c r="AF296" i="7" s="1"/>
  <c r="AE192" i="7"/>
  <c r="M33" i="8"/>
  <c r="N36" i="7" a="1"/>
  <c r="N36" i="7" s="1"/>
  <c r="DL36" i="7" a="1"/>
  <c r="DL36" i="7" s="1"/>
  <c r="DM33" i="8" s="1"/>
  <c r="M35" i="18"/>
  <c r="DK36" i="7" a="1"/>
  <c r="DK36" i="7" s="1"/>
  <c r="DL33" i="8" s="1"/>
  <c r="DT36" i="7" a="1"/>
  <c r="DT36" i="7" s="1"/>
  <c r="DU33" i="8" s="1"/>
  <c r="DS36" i="7" a="1"/>
  <c r="DS36" i="7" s="1"/>
  <c r="DT33" i="8" s="1"/>
  <c r="DU36" i="7" a="1"/>
  <c r="DU36" i="7" s="1"/>
  <c r="DV33" i="8" s="1"/>
  <c r="DM36" i="7" a="1"/>
  <c r="DM36" i="7" s="1"/>
  <c r="DN33" i="8" s="1"/>
  <c r="DN36" i="7" a="1"/>
  <c r="DN36" i="7" s="1"/>
  <c r="DO33" i="8" s="1"/>
  <c r="DJ36" i="7" a="1"/>
  <c r="DJ36" i="7" s="1"/>
  <c r="DK33" i="8" s="1"/>
  <c r="DR36" i="7" a="1"/>
  <c r="DR36" i="7" s="1"/>
  <c r="DS33" i="8" s="1"/>
  <c r="DO36" i="7" a="1"/>
  <c r="DO36" i="7" s="1"/>
  <c r="DP33" i="8" s="1"/>
  <c r="DP36" i="7" a="1"/>
  <c r="DP36" i="7" s="1"/>
  <c r="DQ33" i="8" s="1"/>
  <c r="DQ36" i="7" a="1"/>
  <c r="DQ36" i="7" s="1"/>
  <c r="DR33" i="8" s="1"/>
  <c r="N32" i="7" a="1"/>
  <c r="N32" i="7" s="1"/>
  <c r="M31" i="18"/>
  <c r="DS32" i="7" a="1"/>
  <c r="DS32" i="7" s="1"/>
  <c r="DR32" i="7" a="1"/>
  <c r="DR32" i="7" s="1"/>
  <c r="DJ32" i="7" a="1"/>
  <c r="DJ32" i="7" s="1"/>
  <c r="DU32" i="7" a="1"/>
  <c r="DU32" i="7" s="1"/>
  <c r="DN32" i="7" a="1"/>
  <c r="DN32" i="7" s="1"/>
  <c r="DT32" i="7" a="1"/>
  <c r="DT32" i="7" s="1"/>
  <c r="DP32" i="7" a="1"/>
  <c r="DP32" i="7" s="1"/>
  <c r="DO32" i="7" a="1"/>
  <c r="DO32" i="7" s="1"/>
  <c r="DQ32" i="7" a="1"/>
  <c r="DQ32" i="7" s="1"/>
  <c r="DM32" i="7" a="1"/>
  <c r="DM32" i="7" s="1"/>
  <c r="DK32" i="7" a="1"/>
  <c r="DK32" i="7" s="1"/>
  <c r="DL32" i="7" a="1"/>
  <c r="DL32" i="7" s="1"/>
  <c r="M40" i="8"/>
  <c r="DO43" i="7" a="1"/>
  <c r="DO43" i="7" s="1"/>
  <c r="DP40" i="8" s="1"/>
  <c r="N43" i="7" a="1"/>
  <c r="N43" i="7" s="1"/>
  <c r="M42" i="18"/>
  <c r="DM43" i="7" a="1"/>
  <c r="DM43" i="7" s="1"/>
  <c r="DN40" i="8" s="1"/>
  <c r="DN43" i="7" a="1"/>
  <c r="DN43" i="7" s="1"/>
  <c r="DO40" i="8" s="1"/>
  <c r="DL43" i="7" a="1"/>
  <c r="DL43" i="7" s="1"/>
  <c r="DM40" i="8" s="1"/>
  <c r="DR43" i="7" a="1"/>
  <c r="DR43" i="7" s="1"/>
  <c r="DS40" i="8" s="1"/>
  <c r="DK43" i="7" a="1"/>
  <c r="DK43" i="7" s="1"/>
  <c r="DL40" i="8" s="1"/>
  <c r="DS43" i="7" a="1"/>
  <c r="DS43" i="7" s="1"/>
  <c r="DT40" i="8" s="1"/>
  <c r="DP43" i="7" a="1"/>
  <c r="DP43" i="7" s="1"/>
  <c r="DQ40" i="8" s="1"/>
  <c r="DU43" i="7" a="1"/>
  <c r="DU43" i="7" s="1"/>
  <c r="DV40" i="8" s="1"/>
  <c r="DT43" i="7" a="1"/>
  <c r="DT43" i="7" s="1"/>
  <c r="DU40" i="8" s="1"/>
  <c r="DJ43" i="7" a="1"/>
  <c r="DJ43" i="7" s="1"/>
  <c r="DK40" i="8" s="1"/>
  <c r="DQ43" i="7" a="1"/>
  <c r="DQ43" i="7" s="1"/>
  <c r="DR40" i="8" s="1"/>
  <c r="DG39" i="8"/>
  <c r="DF51" i="7"/>
  <c r="AF285" i="7" a="1"/>
  <c r="AF285" i="7" s="1"/>
  <c r="AE181" i="7"/>
  <c r="DI56" i="8"/>
  <c r="N58" i="7" a="1"/>
  <c r="N58" i="7" s="1"/>
  <c r="M57" i="18"/>
  <c r="DT58" i="7" a="1"/>
  <c r="DT58" i="7" s="1"/>
  <c r="DS58" i="7" a="1"/>
  <c r="DS58" i="7" s="1"/>
  <c r="DR58" i="7" a="1"/>
  <c r="DR58" i="7" s="1"/>
  <c r="DU58" i="7" a="1"/>
  <c r="DU58" i="7" s="1"/>
  <c r="DN58" i="7" a="1"/>
  <c r="DN58" i="7" s="1"/>
  <c r="DK58" i="7" a="1"/>
  <c r="DK58" i="7" s="1"/>
  <c r="DJ58" i="7" a="1"/>
  <c r="DJ58" i="7" s="1"/>
  <c r="DP58" i="7" a="1"/>
  <c r="DP58" i="7" s="1"/>
  <c r="DQ58" i="7" a="1"/>
  <c r="DQ58" i="7" s="1"/>
  <c r="DO58" i="7" a="1"/>
  <c r="DO58" i="7" s="1"/>
  <c r="DM58" i="7" a="1"/>
  <c r="DM58" i="7" s="1"/>
  <c r="DL58" i="7" a="1"/>
  <c r="DL58" i="7" s="1"/>
  <c r="AF217" i="7" a="1"/>
  <c r="AF217" i="7" s="1"/>
  <c r="AE113" i="7"/>
  <c r="AF216" i="7" a="1"/>
  <c r="AF216" i="7" s="1"/>
  <c r="AE112" i="7"/>
  <c r="CV50" i="8"/>
  <c r="CV54" i="8" s="1"/>
  <c r="CU64" i="7"/>
  <c r="AF282" i="7" a="1"/>
  <c r="AF282" i="7" s="1"/>
  <c r="AE178" i="7"/>
  <c r="CS31" i="8"/>
  <c r="CS34" i="8" s="1"/>
  <c r="CR37" i="7"/>
  <c r="AF292" i="7" a="1"/>
  <c r="AF292" i="7" s="1"/>
  <c r="AE188" i="7"/>
  <c r="AF242" i="7" a="1"/>
  <c r="AF242" i="7" s="1"/>
  <c r="AE138" i="7"/>
  <c r="AF209" i="7" a="1"/>
  <c r="AF209" i="7" s="1"/>
  <c r="AE105" i="7"/>
  <c r="M59" i="8"/>
  <c r="N69" i="7" a="1"/>
  <c r="N69" i="7" s="1"/>
  <c r="DL69" i="7" a="1"/>
  <c r="DL69" i="7" s="1"/>
  <c r="DM59" i="8" s="1"/>
  <c r="M68" i="18"/>
  <c r="DS69" i="7" a="1"/>
  <c r="DS69" i="7" s="1"/>
  <c r="DT59" i="8" s="1"/>
  <c r="DM69" i="7" a="1"/>
  <c r="DM69" i="7" s="1"/>
  <c r="DN59" i="8" s="1"/>
  <c r="DT69" i="7" a="1"/>
  <c r="DT69" i="7" s="1"/>
  <c r="DU59" i="8" s="1"/>
  <c r="DP69" i="7" a="1"/>
  <c r="DP69" i="7" s="1"/>
  <c r="DQ59" i="8" s="1"/>
  <c r="DJ69" i="7" a="1"/>
  <c r="DJ69" i="7" s="1"/>
  <c r="DK59" i="8" s="1"/>
  <c r="DO69" i="7" a="1"/>
  <c r="DO69" i="7" s="1"/>
  <c r="DP59" i="8" s="1"/>
  <c r="DR69" i="7" a="1"/>
  <c r="DR69" i="7" s="1"/>
  <c r="DS59" i="8" s="1"/>
  <c r="DK69" i="7" a="1"/>
  <c r="DK69" i="7" s="1"/>
  <c r="DL59" i="8" s="1"/>
  <c r="DU69" i="7" a="1"/>
  <c r="DU69" i="7" s="1"/>
  <c r="DV59" i="8" s="1"/>
  <c r="DN69" i="7" a="1"/>
  <c r="DN69" i="7" s="1"/>
  <c r="DO59" i="8" s="1"/>
  <c r="DQ69" i="7" a="1"/>
  <c r="DQ69" i="7" s="1"/>
  <c r="DR59" i="8" s="1"/>
  <c r="DC53" i="7"/>
  <c r="DA39" i="8"/>
  <c r="CZ51" i="7"/>
  <c r="CW48" i="8"/>
  <c r="AE258" i="7" a="1"/>
  <c r="AE258" i="7" s="1"/>
  <c r="AD154" i="7"/>
  <c r="AF243" i="7" a="1"/>
  <c r="AF243" i="7" s="1"/>
  <c r="AE139" i="7"/>
  <c r="K357" i="8" a="1"/>
  <c r="K357" i="8" s="1"/>
  <c r="J16" i="28"/>
  <c r="AA27" i="8"/>
  <c r="Z23" i="7"/>
  <c r="Z39" i="7" s="1"/>
  <c r="CP48" i="8"/>
  <c r="AE278" i="7" a="1"/>
  <c r="AE278" i="7" s="1"/>
  <c r="AD174" i="7"/>
  <c r="DI32" i="8"/>
  <c r="M51" i="8"/>
  <c r="N59" i="7" a="1"/>
  <c r="N59" i="7" s="1"/>
  <c r="DN59" i="7" a="1"/>
  <c r="DN59" i="7" s="1"/>
  <c r="DO51" i="8" s="1"/>
  <c r="M58" i="18"/>
  <c r="DU59" i="7" a="1"/>
  <c r="DU59" i="7" s="1"/>
  <c r="DV51" i="8" s="1"/>
  <c r="DS59" i="7" a="1"/>
  <c r="DS59" i="7" s="1"/>
  <c r="DT51" i="8" s="1"/>
  <c r="DT59" i="7" a="1"/>
  <c r="DT59" i="7" s="1"/>
  <c r="DU51" i="8" s="1"/>
  <c r="DK59" i="7" a="1"/>
  <c r="DK59" i="7" s="1"/>
  <c r="DL51" i="8" s="1"/>
  <c r="DP59" i="7" a="1"/>
  <c r="DP59" i="7" s="1"/>
  <c r="DQ51" i="8" s="1"/>
  <c r="DJ59" i="7" a="1"/>
  <c r="DJ59" i="7" s="1"/>
  <c r="DK51" i="8" s="1"/>
  <c r="DQ59" i="7" a="1"/>
  <c r="DQ59" i="7" s="1"/>
  <c r="DR51" i="8" s="1"/>
  <c r="DR59" i="7" a="1"/>
  <c r="DR59" i="7" s="1"/>
  <c r="DS51" i="8" s="1"/>
  <c r="DO59" i="7" a="1"/>
  <c r="DO59" i="7" s="1"/>
  <c r="DP51" i="8" s="1"/>
  <c r="DL59" i="7" a="1"/>
  <c r="DL59" i="7" s="1"/>
  <c r="DM51" i="8" s="1"/>
  <c r="DM59" i="7" a="1"/>
  <c r="DM59" i="7" s="1"/>
  <c r="DN51" i="8" s="1"/>
  <c r="N57" i="7" a="1"/>
  <c r="N57" i="7" s="1"/>
  <c r="DM57" i="7" a="1"/>
  <c r="DM57" i="7" s="1"/>
  <c r="DS57" i="7" a="1"/>
  <c r="DS57" i="7" s="1"/>
  <c r="DR57" i="7" a="1"/>
  <c r="DR57" i="7" s="1"/>
  <c r="M56" i="18"/>
  <c r="DT57" i="7" a="1"/>
  <c r="DT57" i="7" s="1"/>
  <c r="DK57" i="7" a="1"/>
  <c r="DK57" i="7" s="1"/>
  <c r="DU57" i="7" a="1"/>
  <c r="DU57" i="7" s="1"/>
  <c r="DQ57" i="7" a="1"/>
  <c r="DQ57" i="7" s="1"/>
  <c r="DL57" i="7" a="1"/>
  <c r="DL57" i="7" s="1"/>
  <c r="DO57" i="7" a="1"/>
  <c r="DO57" i="7" s="1"/>
  <c r="DP57" i="7" a="1"/>
  <c r="DP57" i="7" s="1"/>
  <c r="DJ57" i="7" a="1"/>
  <c r="DJ57" i="7" s="1"/>
  <c r="DN57" i="7" a="1"/>
  <c r="DN57" i="7" s="1"/>
  <c r="L50" i="8"/>
  <c r="L64" i="7"/>
  <c r="L52" i="18"/>
  <c r="CM48" i="8"/>
  <c r="DJ39" i="8"/>
  <c r="DI51" i="7"/>
  <c r="CT54" i="8"/>
  <c r="DC56" i="8"/>
  <c r="AF260" i="7" a="1"/>
  <c r="AF260" i="7" s="1"/>
  <c r="AE156" i="7"/>
  <c r="N33" i="7" a="1"/>
  <c r="N33" i="7" s="1"/>
  <c r="DN33" i="7" a="1"/>
  <c r="DN33" i="7" s="1"/>
  <c r="DM33" i="7" a="1"/>
  <c r="DM33" i="7" s="1"/>
  <c r="M32" i="18"/>
  <c r="DR33" i="7" a="1"/>
  <c r="DR33" i="7" s="1"/>
  <c r="DK33" i="7" a="1"/>
  <c r="DK33" i="7" s="1"/>
  <c r="DT33" i="7" a="1"/>
  <c r="DT33" i="7" s="1"/>
  <c r="DS33" i="7" a="1"/>
  <c r="DS33" i="7" s="1"/>
  <c r="DP33" i="7" a="1"/>
  <c r="DP33" i="7" s="1"/>
  <c r="DQ33" i="7" a="1"/>
  <c r="DQ33" i="7" s="1"/>
  <c r="DL33" i="7" a="1"/>
  <c r="DL33" i="7" s="1"/>
  <c r="DO33" i="7" a="1"/>
  <c r="DO33" i="7" s="1"/>
  <c r="DJ33" i="7" a="1"/>
  <c r="DJ33" i="7" s="1"/>
  <c r="DU33" i="7" a="1"/>
  <c r="DU33" i="7" s="1"/>
  <c r="AF246" i="7" a="1"/>
  <c r="AF246" i="7" s="1"/>
  <c r="AE142" i="7"/>
  <c r="AE214" i="7" a="1"/>
  <c r="AE214" i="7" s="1"/>
  <c r="AD110" i="7"/>
  <c r="CZ56" i="8"/>
  <c r="AE279" i="7" a="1"/>
  <c r="AE279" i="7" s="1"/>
  <c r="AD175" i="7"/>
  <c r="AF255" i="7" a="1"/>
  <c r="AF255" i="7" s="1"/>
  <c r="AE151" i="7"/>
  <c r="R251" i="8"/>
  <c r="D16" i="8"/>
  <c r="M58" i="8"/>
  <c r="N68" i="7" a="1"/>
  <c r="N68" i="7" s="1"/>
  <c r="DS68" i="7" a="1"/>
  <c r="DS68" i="7" s="1"/>
  <c r="DT58" i="8" s="1"/>
  <c r="DR68" i="7" a="1"/>
  <c r="DR68" i="7" s="1"/>
  <c r="DS58" i="8" s="1"/>
  <c r="DT68" i="7" a="1"/>
  <c r="DT68" i="7" s="1"/>
  <c r="DU58" i="8" s="1"/>
  <c r="M67" i="18"/>
  <c r="DK68" i="7" a="1"/>
  <c r="DK68" i="7" s="1"/>
  <c r="DL58" i="8" s="1"/>
  <c r="DJ68" i="7" a="1"/>
  <c r="DJ68" i="7" s="1"/>
  <c r="DK58" i="8" s="1"/>
  <c r="DU68" i="7" a="1"/>
  <c r="DU68" i="7" s="1"/>
  <c r="DV58" i="8" s="1"/>
  <c r="DQ68" i="7" a="1"/>
  <c r="DQ68" i="7" s="1"/>
  <c r="DR58" i="8" s="1"/>
  <c r="DN68" i="7" a="1"/>
  <c r="DN68" i="7" s="1"/>
  <c r="DO58" i="8" s="1"/>
  <c r="DO68" i="7" a="1"/>
  <c r="DO68" i="7" s="1"/>
  <c r="DP58" i="8" s="1"/>
  <c r="DM68" i="7" a="1"/>
  <c r="DM68" i="7" s="1"/>
  <c r="DN58" i="8" s="1"/>
  <c r="DP68" i="7" a="1"/>
  <c r="DP68" i="7" s="1"/>
  <c r="DQ58" i="8" s="1"/>
  <c r="DL68" i="7" a="1"/>
  <c r="DL68" i="7" s="1"/>
  <c r="DM58" i="8" s="1"/>
  <c r="AF223" i="7" a="1"/>
  <c r="AF223" i="7" s="1"/>
  <c r="AE119" i="7"/>
  <c r="CS64" i="7"/>
  <c r="DF56" i="8"/>
  <c r="CQ31" i="8"/>
  <c r="CQ34" i="8" s="1"/>
  <c r="CP37" i="7"/>
  <c r="AF208" i="7" a="1"/>
  <c r="AF208" i="7" s="1"/>
  <c r="AE104" i="7"/>
  <c r="AE269" i="7" a="1"/>
  <c r="AE269" i="7" s="1"/>
  <c r="AD165" i="7"/>
  <c r="AF228" i="7" a="1"/>
  <c r="AF228" i="7" s="1"/>
  <c r="AE124" i="7"/>
  <c r="CP31" i="8"/>
  <c r="CP34" i="8" s="1"/>
  <c r="CO37" i="7"/>
  <c r="AD12" i="7"/>
  <c r="CU50" i="8"/>
  <c r="CU54" i="8" s="1"/>
  <c r="CT64" i="7"/>
  <c r="AF245" i="7" a="1"/>
  <c r="AF245" i="7" s="1"/>
  <c r="AE141" i="7"/>
  <c r="AF295" i="7" a="1"/>
  <c r="AF295" i="7" s="1"/>
  <c r="AE191" i="7"/>
  <c r="CZ32" i="8"/>
  <c r="Q17" i="26"/>
  <c r="P16" i="26"/>
  <c r="M53" i="7"/>
  <c r="N54" i="7" a="1"/>
  <c r="N54" i="7" s="1"/>
  <c r="DS54" i="7" a="1"/>
  <c r="DS54" i="7" s="1"/>
  <c r="DR54" i="7" a="1"/>
  <c r="DR54" i="7" s="1"/>
  <c r="M53" i="18"/>
  <c r="DQ54" i="7" a="1"/>
  <c r="DQ54" i="7" s="1"/>
  <c r="DP54" i="7" a="1"/>
  <c r="DP54" i="7" s="1"/>
  <c r="DU54" i="7" a="1"/>
  <c r="DU54" i="7" s="1"/>
  <c r="DL54" i="7" a="1"/>
  <c r="DL54" i="7" s="1"/>
  <c r="DM54" i="7" a="1"/>
  <c r="DM54" i="7" s="1"/>
  <c r="DJ54" i="7" a="1"/>
  <c r="DJ54" i="7" s="1"/>
  <c r="DO54" i="7" a="1"/>
  <c r="DO54" i="7" s="1"/>
  <c r="DT54" i="7" a="1"/>
  <c r="DT54" i="7" s="1"/>
  <c r="DK54" i="7" a="1"/>
  <c r="DK54" i="7" s="1"/>
  <c r="DN54" i="7" a="1"/>
  <c r="DN54" i="7" s="1"/>
  <c r="AF272" i="7" a="1"/>
  <c r="AF272" i="7" s="1"/>
  <c r="AE168" i="7"/>
  <c r="DD39" i="8"/>
  <c r="DC51" i="7"/>
  <c r="AF267" i="7" a="1"/>
  <c r="AF267" i="7" s="1"/>
  <c r="AE163" i="7"/>
  <c r="CY56" i="8"/>
  <c r="J355" i="8"/>
  <c r="DF39" i="8"/>
  <c r="DE51" i="7"/>
  <c r="K362" i="8"/>
  <c r="K54" i="8"/>
  <c r="AE270" i="7" a="1"/>
  <c r="AE270" i="7" s="1"/>
  <c r="AD166" i="7"/>
  <c r="AE238" i="7" a="1"/>
  <c r="AE238" i="7" s="1"/>
  <c r="AD134" i="7"/>
  <c r="AF236" i="7" a="1"/>
  <c r="AF236" i="7" s="1"/>
  <c r="AE132" i="7"/>
  <c r="AF252" i="7" a="1"/>
  <c r="AF252" i="7" s="1"/>
  <c r="AE148" i="7"/>
  <c r="DA56" i="8"/>
  <c r="CX48" i="8"/>
  <c r="M39" i="8"/>
  <c r="N42" i="7" a="1"/>
  <c r="N42" i="7" s="1"/>
  <c r="M51" i="7"/>
  <c r="M50" i="18" s="1"/>
  <c r="M41" i="18"/>
  <c r="DO42" i="7" a="1"/>
  <c r="DO42" i="7" s="1"/>
  <c r="DN42" i="7" a="1"/>
  <c r="DN42" i="7" s="1"/>
  <c r="DM42" i="7" a="1"/>
  <c r="DM42" i="7" s="1"/>
  <c r="DK42" i="7" a="1"/>
  <c r="DK42" i="7" s="1"/>
  <c r="DT42" i="7" a="1"/>
  <c r="DT42" i="7" s="1"/>
  <c r="DP42" i="7" a="1"/>
  <c r="DP42" i="7" s="1"/>
  <c r="DS42" i="7" a="1"/>
  <c r="DS42" i="7" s="1"/>
  <c r="DQ42" i="7" a="1"/>
  <c r="DQ42" i="7" s="1"/>
  <c r="DU42" i="7" a="1"/>
  <c r="DU42" i="7" s="1"/>
  <c r="DL42" i="7" a="1"/>
  <c r="DL42" i="7" s="1"/>
  <c r="DJ42" i="7" a="1"/>
  <c r="DJ42" i="7" s="1"/>
  <c r="DR42" i="7" a="1"/>
  <c r="DR42" i="7" s="1"/>
  <c r="AE281" i="7" a="1"/>
  <c r="AE281" i="7" s="1"/>
  <c r="AD177" i="7"/>
  <c r="AF259" i="7" a="1"/>
  <c r="AF259" i="7" s="1"/>
  <c r="AE155" i="7"/>
  <c r="N55" i="7" a="1"/>
  <c r="N55" i="7" s="1"/>
  <c r="DL55" i="7" a="1"/>
  <c r="DL55" i="7" s="1"/>
  <c r="M54" i="18"/>
  <c r="DQ55" i="7" a="1"/>
  <c r="DQ55" i="7" s="1"/>
  <c r="DS55" i="7" a="1"/>
  <c r="DS55" i="7" s="1"/>
  <c r="DR55" i="7" a="1"/>
  <c r="DR55" i="7" s="1"/>
  <c r="DT55" i="7" a="1"/>
  <c r="DT55" i="7" s="1"/>
  <c r="DU55" i="7" a="1"/>
  <c r="DU55" i="7" s="1"/>
  <c r="DO55" i="7" a="1"/>
  <c r="DO55" i="7" s="1"/>
  <c r="DN55" i="7" a="1"/>
  <c r="DN55" i="7" s="1"/>
  <c r="DJ55" i="7" a="1"/>
  <c r="DJ55" i="7" s="1"/>
  <c r="DK55" i="7" a="1"/>
  <c r="DK55" i="7" s="1"/>
  <c r="DM55" i="7" a="1"/>
  <c r="DM55" i="7" s="1"/>
  <c r="DP55" i="7" a="1"/>
  <c r="DP55" i="7" s="1"/>
  <c r="AF280" i="7" a="1"/>
  <c r="AF280" i="7" s="1"/>
  <c r="AE176" i="7"/>
  <c r="AF239" i="7" a="1"/>
  <c r="AF239" i="7" s="1"/>
  <c r="AE135" i="7"/>
  <c r="AF204" i="7" a="1"/>
  <c r="AF204" i="7" s="1"/>
  <c r="AE100" i="7"/>
  <c r="M370" i="8"/>
  <c r="M29" i="28" s="1"/>
  <c r="M56" i="8"/>
  <c r="DO66" i="7" a="1"/>
  <c r="DO66" i="7" s="1"/>
  <c r="DN66" i="7" a="1"/>
  <c r="DN66" i="7" s="1"/>
  <c r="M65" i="18"/>
  <c r="DU66" i="7" a="1"/>
  <c r="DU66" i="7" s="1"/>
  <c r="DP66" i="7" a="1"/>
  <c r="DP66" i="7" s="1"/>
  <c r="DT66" i="7" a="1"/>
  <c r="DT66" i="7" s="1"/>
  <c r="DR66" i="7" a="1"/>
  <c r="DR66" i="7" s="1"/>
  <c r="DK66" i="7" a="1"/>
  <c r="DK66" i="7" s="1"/>
  <c r="DS66" i="7" a="1"/>
  <c r="DS66" i="7" s="1"/>
  <c r="DJ66" i="7" a="1"/>
  <c r="DJ66" i="7" s="1"/>
  <c r="DL66" i="7" a="1"/>
  <c r="DL66" i="7" s="1"/>
  <c r="DQ66" i="7" a="1"/>
  <c r="DQ66" i="7" s="1"/>
  <c r="DM66" i="7" a="1"/>
  <c r="DM66" i="7" s="1"/>
  <c r="N66" i="7" a="1"/>
  <c r="N66" i="7" s="1"/>
  <c r="CR31" i="8"/>
  <c r="CR34" i="8" s="1"/>
  <c r="CQ37" i="7"/>
  <c r="CQ48" i="8"/>
  <c r="AE237" i="7" a="1"/>
  <c r="AE237" i="7" s="1"/>
  <c r="AD133" i="7"/>
  <c r="DE39" i="8"/>
  <c r="DD51" i="7"/>
  <c r="DB32" i="8"/>
  <c r="AF233" i="7" a="1"/>
  <c r="AF233" i="7" s="1"/>
  <c r="AE129" i="7"/>
  <c r="DG32" i="8"/>
  <c r="AF262" i="7" a="1"/>
  <c r="AF262" i="7" s="1"/>
  <c r="AE158" i="7"/>
  <c r="AF256" i="7" a="1"/>
  <c r="AF256" i="7" s="1"/>
  <c r="AE152" i="7"/>
  <c r="N29" i="7" a="1"/>
  <c r="N29" i="7" s="1"/>
  <c r="DS29" i="7" a="1"/>
  <c r="DS29" i="7" s="1"/>
  <c r="M28" i="18"/>
  <c r="DR29" i="7" a="1"/>
  <c r="DR29" i="7" s="1"/>
  <c r="DL29" i="7" a="1"/>
  <c r="DL29" i="7" s="1"/>
  <c r="DP29" i="7" a="1"/>
  <c r="DP29" i="7" s="1"/>
  <c r="DJ29" i="7" a="1"/>
  <c r="DJ29" i="7" s="1"/>
  <c r="DM29" i="7" a="1"/>
  <c r="DM29" i="7" s="1"/>
  <c r="DN29" i="7" a="1"/>
  <c r="DN29" i="7" s="1"/>
  <c r="DT29" i="7" a="1"/>
  <c r="DT29" i="7" s="1"/>
  <c r="DQ29" i="7" a="1"/>
  <c r="DQ29" i="7" s="1"/>
  <c r="DK29" i="7" a="1"/>
  <c r="DK29" i="7" s="1"/>
  <c r="DU29" i="7" a="1"/>
  <c r="DU29" i="7" s="1"/>
  <c r="DO29" i="7" a="1"/>
  <c r="DO29" i="7" s="1"/>
  <c r="DH32" i="8"/>
  <c r="AG9" i="8"/>
  <c r="AG7" i="7"/>
  <c r="AF289" i="7" a="1"/>
  <c r="AF289" i="7" s="1"/>
  <c r="AE185" i="7"/>
  <c r="AE261" i="7" a="1"/>
  <c r="AE261" i="7" s="1"/>
  <c r="AD157" i="7"/>
  <c r="DI53" i="7"/>
  <c r="AE230" i="7" a="1"/>
  <c r="AE230" i="7" s="1"/>
  <c r="AD126" i="7"/>
  <c r="AF288" i="7" a="1"/>
  <c r="AF288" i="7" s="1"/>
  <c r="AE184" i="7"/>
  <c r="CN31" i="8"/>
  <c r="CN34" i="8" s="1"/>
  <c r="CM37" i="7"/>
  <c r="AF206" i="7" a="1"/>
  <c r="AF206" i="7" s="1"/>
  <c r="AE102" i="7"/>
  <c r="U308" i="8"/>
  <c r="U274" i="8"/>
  <c r="CP50" i="8"/>
  <c r="CP54" i="8" s="1"/>
  <c r="CO64" i="7"/>
  <c r="AF294" i="7" a="1"/>
  <c r="AF294" i="7" s="1"/>
  <c r="AE190" i="7"/>
  <c r="DD32" i="8"/>
  <c r="CY53" i="7"/>
  <c r="CZ39" i="8"/>
  <c r="CY51" i="7"/>
  <c r="J361" i="8"/>
  <c r="J21" i="28"/>
  <c r="DH56" i="8"/>
  <c r="K19" i="28"/>
  <c r="CO31" i="8"/>
  <c r="CO34" i="8" s="1"/>
  <c r="CN37" i="7"/>
  <c r="AF297" i="7" a="1"/>
  <c r="AF297" i="7" s="1"/>
  <c r="AE193" i="7"/>
  <c r="DG53" i="7"/>
  <c r="AF263" i="7" a="1"/>
  <c r="AF263" i="7" s="1"/>
  <c r="AE159" i="7"/>
  <c r="N31" i="7" a="1"/>
  <c r="N31" i="7" s="1"/>
  <c r="DQ31" i="7" a="1"/>
  <c r="DQ31" i="7" s="1"/>
  <c r="DM31" i="7" a="1"/>
  <c r="DM31" i="7" s="1"/>
  <c r="DL31" i="7" a="1"/>
  <c r="DL31" i="7" s="1"/>
  <c r="M30" i="18"/>
  <c r="DO31" i="7" a="1"/>
  <c r="DO31" i="7" s="1"/>
  <c r="DT31" i="7" a="1"/>
  <c r="DT31" i="7" s="1"/>
  <c r="DS31" i="7" a="1"/>
  <c r="DS31" i="7" s="1"/>
  <c r="DN31" i="7" a="1"/>
  <c r="DN31" i="7" s="1"/>
  <c r="DK31" i="7" a="1"/>
  <c r="DK31" i="7" s="1"/>
  <c r="DP31" i="7" a="1"/>
  <c r="DP31" i="7" s="1"/>
  <c r="DR31" i="7" a="1"/>
  <c r="DR31" i="7" s="1"/>
  <c r="DU31" i="7" a="1"/>
  <c r="DU31" i="7" s="1"/>
  <c r="DJ31" i="7" a="1"/>
  <c r="DJ31" i="7" s="1"/>
  <c r="CX31" i="8"/>
  <c r="CX34" i="8" s="1"/>
  <c r="CW37" i="7"/>
  <c r="AC23" i="8"/>
  <c r="V200" i="8"/>
  <c r="CX53" i="7"/>
  <c r="CM31" i="8"/>
  <c r="CM34" i="8" s="1"/>
  <c r="CL37" i="7"/>
  <c r="AF248" i="7" a="1"/>
  <c r="AF248" i="7" s="1"/>
  <c r="AE144" i="7"/>
  <c r="CT48" i="8"/>
  <c r="CU31" i="8"/>
  <c r="CU34" i="8" s="1"/>
  <c r="CT37" i="7"/>
  <c r="AF244" i="7" a="1"/>
  <c r="AF244" i="7" s="1"/>
  <c r="AE140" i="7"/>
  <c r="AE327" i="8"/>
  <c r="AE13" i="7" a="1"/>
  <c r="AE13" i="7" s="1"/>
  <c r="V225" i="8"/>
  <c r="V227" i="8"/>
  <c r="AF212" i="7" a="1"/>
  <c r="AF212" i="7" s="1"/>
  <c r="AE108" i="7"/>
  <c r="M47" i="8"/>
  <c r="DS50" i="7" a="1"/>
  <c r="DS50" i="7" s="1"/>
  <c r="DT47" i="8" s="1"/>
  <c r="DR50" i="7" a="1"/>
  <c r="DR50" i="7" s="1"/>
  <c r="DS47" i="8" s="1"/>
  <c r="DQ50" i="7" a="1"/>
  <c r="DQ50" i="7" s="1"/>
  <c r="DR47" i="8" s="1"/>
  <c r="DP50" i="7" a="1"/>
  <c r="DP50" i="7" s="1"/>
  <c r="DQ47" i="8" s="1"/>
  <c r="N50" i="7" a="1"/>
  <c r="N50" i="7" s="1"/>
  <c r="M49" i="18"/>
  <c r="DU50" i="7" a="1"/>
  <c r="DU50" i="7" s="1"/>
  <c r="DV47" i="8" s="1"/>
  <c r="DL50" i="7" a="1"/>
  <c r="DL50" i="7" s="1"/>
  <c r="DM47" i="8" s="1"/>
  <c r="DJ50" i="7" a="1"/>
  <c r="DJ50" i="7" s="1"/>
  <c r="DK47" i="8" s="1"/>
  <c r="DO50" i="7" a="1"/>
  <c r="DO50" i="7" s="1"/>
  <c r="DP47" i="8" s="1"/>
  <c r="DM50" i="7" a="1"/>
  <c r="DM50" i="7" s="1"/>
  <c r="DN47" i="8" s="1"/>
  <c r="DN50" i="7" a="1"/>
  <c r="DN50" i="7" s="1"/>
  <c r="DO47" i="8" s="1"/>
  <c r="DK50" i="7" a="1"/>
  <c r="DK50" i="7" s="1"/>
  <c r="DL47" i="8" s="1"/>
  <c r="DT50" i="7" a="1"/>
  <c r="DT50" i="7" s="1"/>
  <c r="DU47" i="8" s="1"/>
  <c r="AE114" i="7"/>
  <c r="AF218" i="7" a="1"/>
  <c r="AF218" i="7" s="1"/>
  <c r="CY32" i="8"/>
  <c r="AF264" i="7" a="1"/>
  <c r="AF264" i="7" s="1"/>
  <c r="AE160" i="7"/>
  <c r="DH53" i="7"/>
  <c r="AF219" i="7" a="1"/>
  <c r="AF219" i="7" s="1"/>
  <c r="AE115" i="7"/>
  <c r="AF222" i="7" a="1"/>
  <c r="AF222" i="7" s="1"/>
  <c r="AE118" i="7"/>
  <c r="DI39" i="8"/>
  <c r="DH51" i="7"/>
  <c r="L48" i="8"/>
  <c r="L360" i="8" s="1"/>
  <c r="K363" i="8" a="1"/>
  <c r="K363" i="8" s="1"/>
  <c r="J22" i="28"/>
  <c r="AF286" i="7" a="1"/>
  <c r="AF286" i="7" s="1"/>
  <c r="AE182" i="7"/>
  <c r="AF291" i="7" a="1"/>
  <c r="AF291" i="7" s="1"/>
  <c r="AE187" i="7"/>
  <c r="DG56" i="8"/>
  <c r="AF253" i="7" a="1"/>
  <c r="AF253" i="7" s="1"/>
  <c r="AE149" i="7"/>
  <c r="I20" i="28"/>
  <c r="AD21" i="8"/>
  <c r="AC20" i="7"/>
  <c r="AD26" i="8" s="1"/>
  <c r="AC18" i="7"/>
  <c r="AC17" i="7" s="1"/>
  <c r="AD25" i="8" s="1"/>
  <c r="AC14" i="7"/>
  <c r="AD22" i="8" s="1"/>
  <c r="N28" i="7" a="1"/>
  <c r="N28" i="7" s="1"/>
  <c r="DL28" i="7" a="1"/>
  <c r="DL28" i="7" s="1"/>
  <c r="M27" i="18"/>
  <c r="DT28" i="7" a="1"/>
  <c r="DT28" i="7" s="1"/>
  <c r="DS28" i="7" a="1"/>
  <c r="DS28" i="7" s="1"/>
  <c r="DN28" i="7" a="1"/>
  <c r="DN28" i="7" s="1"/>
  <c r="DM28" i="7" a="1"/>
  <c r="DM28" i="7" s="1"/>
  <c r="DO28" i="7" a="1"/>
  <c r="DO28" i="7" s="1"/>
  <c r="DU28" i="7" a="1"/>
  <c r="DU28" i="7" s="1"/>
  <c r="DR28" i="7" a="1"/>
  <c r="DR28" i="7" s="1"/>
  <c r="DQ28" i="7" a="1"/>
  <c r="DQ28" i="7" s="1"/>
  <c r="DP28" i="7" a="1"/>
  <c r="DP28" i="7" s="1"/>
  <c r="DK28" i="7" a="1"/>
  <c r="DK28" i="7" s="1"/>
  <c r="DJ28" i="7" a="1"/>
  <c r="DJ28" i="7" s="1"/>
  <c r="M53" i="8"/>
  <c r="N61" i="7" a="1"/>
  <c r="N61" i="7" s="1"/>
  <c r="DO61" i="7" a="1"/>
  <c r="DO61" i="7" s="1"/>
  <c r="DP53" i="8" s="1"/>
  <c r="M60" i="18"/>
  <c r="DU61" i="7" a="1"/>
  <c r="DU61" i="7" s="1"/>
  <c r="DV53" i="8" s="1"/>
  <c r="DT61" i="7" a="1"/>
  <c r="DT61" i="7" s="1"/>
  <c r="DU53" i="8" s="1"/>
  <c r="DK61" i="7" a="1"/>
  <c r="DK61" i="7" s="1"/>
  <c r="DL53" i="8" s="1"/>
  <c r="DN61" i="7" a="1"/>
  <c r="DN61" i="7" s="1"/>
  <c r="DO53" i="8" s="1"/>
  <c r="DP61" i="7" a="1"/>
  <c r="DP61" i="7" s="1"/>
  <c r="DQ53" i="8" s="1"/>
  <c r="DM61" i="7" a="1"/>
  <c r="DM61" i="7" s="1"/>
  <c r="DN53" i="8" s="1"/>
  <c r="DL61" i="7" a="1"/>
  <c r="DL61" i="7" s="1"/>
  <c r="DM53" i="8" s="1"/>
  <c r="DJ61" i="7" a="1"/>
  <c r="DJ61" i="7" s="1"/>
  <c r="DK53" i="8" s="1"/>
  <c r="DR61" i="7" a="1"/>
  <c r="DR61" i="7" s="1"/>
  <c r="DS53" i="8" s="1"/>
  <c r="DQ61" i="7" a="1"/>
  <c r="DQ61" i="7" s="1"/>
  <c r="DR53" i="8" s="1"/>
  <c r="DS61" i="7" a="1"/>
  <c r="DS61" i="7" s="1"/>
  <c r="DT53" i="8" s="1"/>
  <c r="AA23" i="7" l="1"/>
  <c r="AA39" i="7" s="1"/>
  <c r="AB22" i="7"/>
  <c r="AC28" i="8" s="1"/>
  <c r="DN53" i="7"/>
  <c r="AD19" i="7"/>
  <c r="DK32" i="8"/>
  <c r="AC15" i="7"/>
  <c r="AC22" i="7" s="1"/>
  <c r="AD28" i="8" s="1"/>
  <c r="DL32" i="8"/>
  <c r="DS53" i="7"/>
  <c r="DT50" i="8" s="1"/>
  <c r="AB21" i="7"/>
  <c r="AC27" i="8" s="1"/>
  <c r="AG292" i="7" a="1"/>
  <c r="AG292" i="7" s="1"/>
  <c r="AF188" i="7"/>
  <c r="AF220" i="7" a="1"/>
  <c r="AF220" i="7" s="1"/>
  <c r="AE116" i="7"/>
  <c r="N33" i="8"/>
  <c r="P33" i="8" s="1"/>
  <c r="O36" i="7" a="1"/>
  <c r="O36" i="7" s="1"/>
  <c r="EF36" i="7" a="1"/>
  <c r="EF36" i="7" s="1"/>
  <c r="EG33" i="8" s="1"/>
  <c r="N35" i="18"/>
  <c r="EE36" i="7" a="1"/>
  <c r="EE36" i="7" s="1"/>
  <c r="EF33" i="8" s="1"/>
  <c r="EC36" i="7" a="1"/>
  <c r="EC36" i="7" s="1"/>
  <c r="ED33" i="8" s="1"/>
  <c r="DY36" i="7" a="1"/>
  <c r="DY36" i="7" s="1"/>
  <c r="DZ33" i="8" s="1"/>
  <c r="ED36" i="7" a="1"/>
  <c r="ED36" i="7" s="1"/>
  <c r="EE33" i="8" s="1"/>
  <c r="EA36" i="7" a="1"/>
  <c r="EA36" i="7" s="1"/>
  <c r="EB33" i="8" s="1"/>
  <c r="DV36" i="7" a="1"/>
  <c r="DV36" i="7" s="1"/>
  <c r="DW33" i="8" s="1"/>
  <c r="DW36" i="7" a="1"/>
  <c r="DW36" i="7" s="1"/>
  <c r="DX33" i="8" s="1"/>
  <c r="EB36" i="7" a="1"/>
  <c r="EB36" i="7" s="1"/>
  <c r="EC33" i="8" s="1"/>
  <c r="DX36" i="7" a="1"/>
  <c r="DX36" i="7" s="1"/>
  <c r="DY33" i="8" s="1"/>
  <c r="DZ36" i="7" a="1"/>
  <c r="DZ36" i="7" s="1"/>
  <c r="EA33" i="8" s="1"/>
  <c r="EG36" i="7" a="1"/>
  <c r="EG36" i="7" s="1"/>
  <c r="EH33" i="8" s="1"/>
  <c r="AF102" i="7"/>
  <c r="AG206" i="7" a="1"/>
  <c r="AG206" i="7" s="1"/>
  <c r="N39" i="8"/>
  <c r="O42" i="7" a="1"/>
  <c r="O42" i="7" s="1"/>
  <c r="N41" i="18"/>
  <c r="N51" i="7"/>
  <c r="N50" i="18" s="1"/>
  <c r="ED42" i="7" a="1"/>
  <c r="ED42" i="7" s="1"/>
  <c r="EB42" i="7" a="1"/>
  <c r="EB42" i="7" s="1"/>
  <c r="EC42" i="7" a="1"/>
  <c r="EC42" i="7" s="1"/>
  <c r="EA42" i="7" a="1"/>
  <c r="EA42" i="7" s="1"/>
  <c r="DX42" i="7" a="1"/>
  <c r="DX42" i="7" s="1"/>
  <c r="DV42" i="7" a="1"/>
  <c r="DV42" i="7" s="1"/>
  <c r="DW42" i="7" a="1"/>
  <c r="DW42" i="7" s="1"/>
  <c r="DY42" i="7" a="1"/>
  <c r="DY42" i="7" s="1"/>
  <c r="EE42" i="7" a="1"/>
  <c r="EE42" i="7" s="1"/>
  <c r="DZ42" i="7" a="1"/>
  <c r="DZ42" i="7" s="1"/>
  <c r="EG42" i="7" a="1"/>
  <c r="EG42" i="7" s="1"/>
  <c r="EF42" i="7" a="1"/>
  <c r="EF42" i="7" s="1"/>
  <c r="AG274" i="7" a="1"/>
  <c r="AG274" i="7" s="1"/>
  <c r="AF170" i="7"/>
  <c r="O29" i="7" a="1"/>
  <c r="O29" i="7" s="1"/>
  <c r="EB29" i="7" a="1"/>
  <c r="EB29" i="7" s="1"/>
  <c r="N28" i="18"/>
  <c r="EC29" i="7" a="1"/>
  <c r="EC29" i="7" s="1"/>
  <c r="ED29" i="7" a="1"/>
  <c r="ED29" i="7" s="1"/>
  <c r="DW29" i="7" a="1"/>
  <c r="DW29" i="7" s="1"/>
  <c r="EF29" i="7" a="1"/>
  <c r="EF29" i="7" s="1"/>
  <c r="DV29" i="7" a="1"/>
  <c r="DV29" i="7" s="1"/>
  <c r="DZ29" i="7" a="1"/>
  <c r="DZ29" i="7" s="1"/>
  <c r="DX29" i="7" a="1"/>
  <c r="DX29" i="7" s="1"/>
  <c r="DY29" i="7" a="1"/>
  <c r="DY29" i="7" s="1"/>
  <c r="EA29" i="7" a="1"/>
  <c r="EA29" i="7" s="1"/>
  <c r="EG29" i="7" a="1"/>
  <c r="EG29" i="7" s="1"/>
  <c r="EE29" i="7" a="1"/>
  <c r="EE29" i="7" s="1"/>
  <c r="DS39" i="8"/>
  <c r="DR51" i="7"/>
  <c r="DK53" i="7"/>
  <c r="O31" i="7" a="1"/>
  <c r="O31" i="7" s="1"/>
  <c r="DZ31" i="7" a="1"/>
  <c r="DZ31" i="7" s="1"/>
  <c r="N30" i="18"/>
  <c r="EA31" i="7" a="1"/>
  <c r="EA31" i="7" s="1"/>
  <c r="EE31" i="7" a="1"/>
  <c r="EE31" i="7" s="1"/>
  <c r="DX31" i="7" a="1"/>
  <c r="DX31" i="7" s="1"/>
  <c r="DY31" i="7" a="1"/>
  <c r="DY31" i="7" s="1"/>
  <c r="DW31" i="7" a="1"/>
  <c r="DW31" i="7" s="1"/>
  <c r="DV31" i="7" a="1"/>
  <c r="DV31" i="7" s="1"/>
  <c r="ED31" i="7" a="1"/>
  <c r="ED31" i="7" s="1"/>
  <c r="EG31" i="7" a="1"/>
  <c r="EG31" i="7" s="1"/>
  <c r="EF31" i="7" a="1"/>
  <c r="EF31" i="7" s="1"/>
  <c r="EB31" i="7" a="1"/>
  <c r="EB31" i="7" s="1"/>
  <c r="EC31" i="7" a="1"/>
  <c r="EC31" i="7" s="1"/>
  <c r="CZ48" i="8"/>
  <c r="V226" i="8"/>
  <c r="CY50" i="8"/>
  <c r="CY54" i="8" s="1"/>
  <c r="CX64" i="7"/>
  <c r="AG263" i="7" a="1"/>
  <c r="AG263" i="7" s="1"/>
  <c r="AF159" i="7"/>
  <c r="CZ50" i="8"/>
  <c r="CZ54" i="8" s="1"/>
  <c r="CY64" i="7"/>
  <c r="AG288" i="7" a="1"/>
  <c r="AG288" i="7" s="1"/>
  <c r="AF184" i="7"/>
  <c r="DN56" i="8"/>
  <c r="DV39" i="8"/>
  <c r="DU51" i="7"/>
  <c r="J14" i="28"/>
  <c r="DJ53" i="7"/>
  <c r="AG208" i="7" a="1"/>
  <c r="AG208" i="7" s="1"/>
  <c r="AF104" i="7"/>
  <c r="DE50" i="8"/>
  <c r="DE54" i="8" s="1"/>
  <c r="DD64" i="7"/>
  <c r="DE64" i="7"/>
  <c r="AG227" i="7" a="1"/>
  <c r="AG227" i="7" s="1"/>
  <c r="AF123" i="7"/>
  <c r="AG240" i="7" a="1"/>
  <c r="AG240" i="7" s="1"/>
  <c r="AF136" i="7"/>
  <c r="DG31" i="8"/>
  <c r="DG34" i="8" s="1"/>
  <c r="DF37" i="7"/>
  <c r="DH48" i="8"/>
  <c r="DD31" i="8"/>
  <c r="DD34" i="8" s="1"/>
  <c r="DC37" i="7"/>
  <c r="AG210" i="7" a="1"/>
  <c r="AG210" i="7" s="1"/>
  <c r="AF106" i="7"/>
  <c r="AF237" i="7" a="1"/>
  <c r="AF237" i="7" s="1"/>
  <c r="AE133" i="7"/>
  <c r="M50" i="8"/>
  <c r="M64" i="7"/>
  <c r="M63" i="18" s="1"/>
  <c r="M52" i="18"/>
  <c r="AG272" i="7" a="1"/>
  <c r="AG272" i="7" s="1"/>
  <c r="AF168" i="7"/>
  <c r="N40" i="8"/>
  <c r="P40" i="8" s="1"/>
  <c r="O43" i="7" a="1"/>
  <c r="O43" i="7" s="1"/>
  <c r="EC43" i="7" a="1"/>
  <c r="EC43" i="7" s="1"/>
  <c r="ED40" i="8" s="1"/>
  <c r="EB43" i="7" a="1"/>
  <c r="EB43" i="7" s="1"/>
  <c r="EC40" i="8" s="1"/>
  <c r="DY43" i="7" a="1"/>
  <c r="DY43" i="7" s="1"/>
  <c r="DZ40" i="8" s="1"/>
  <c r="DX43" i="7" a="1"/>
  <c r="DX43" i="7" s="1"/>
  <c r="DY40" i="8" s="1"/>
  <c r="N42" i="18"/>
  <c r="EA43" i="7" a="1"/>
  <c r="EA43" i="7" s="1"/>
  <c r="EB40" i="8" s="1"/>
  <c r="EE43" i="7" a="1"/>
  <c r="EE43" i="7" s="1"/>
  <c r="EF40" i="8" s="1"/>
  <c r="ED43" i="7" a="1"/>
  <c r="ED43" i="7" s="1"/>
  <c r="EE40" i="8" s="1"/>
  <c r="EF43" i="7" a="1"/>
  <c r="EF43" i="7" s="1"/>
  <c r="EG40" i="8" s="1"/>
  <c r="DV43" i="7" a="1"/>
  <c r="DV43" i="7" s="1"/>
  <c r="DW40" i="8" s="1"/>
  <c r="DZ43" i="7" a="1"/>
  <c r="DZ43" i="7" s="1"/>
  <c r="EA40" i="8" s="1"/>
  <c r="DW43" i="7" a="1"/>
  <c r="DW43" i="7" s="1"/>
  <c r="DX40" i="8" s="1"/>
  <c r="EG43" i="7" a="1"/>
  <c r="EG43" i="7" s="1"/>
  <c r="EH40" i="8" s="1"/>
  <c r="M52" i="8"/>
  <c r="N60" i="7" a="1"/>
  <c r="N60" i="7" s="1"/>
  <c r="DT60" i="7" a="1"/>
  <c r="DT60" i="7" s="1"/>
  <c r="DU52" i="8" s="1"/>
  <c r="DS60" i="7" a="1"/>
  <c r="DS60" i="7" s="1"/>
  <c r="DT52" i="8" s="1"/>
  <c r="M59" i="18"/>
  <c r="DL60" i="7" a="1"/>
  <c r="DL60" i="7" s="1"/>
  <c r="DM52" i="8" s="1"/>
  <c r="DN60" i="7" a="1"/>
  <c r="DN60" i="7" s="1"/>
  <c r="DO52" i="8" s="1"/>
  <c r="DU60" i="7" a="1"/>
  <c r="DU60" i="7" s="1"/>
  <c r="DV52" i="8" s="1"/>
  <c r="DK60" i="7" a="1"/>
  <c r="DK60" i="7" s="1"/>
  <c r="DL52" i="8" s="1"/>
  <c r="DP60" i="7" a="1"/>
  <c r="DP60" i="7" s="1"/>
  <c r="DQ52" i="8" s="1"/>
  <c r="DM60" i="7" a="1"/>
  <c r="DM60" i="7" s="1"/>
  <c r="DN52" i="8" s="1"/>
  <c r="DJ60" i="7" a="1"/>
  <c r="DJ60" i="7" s="1"/>
  <c r="DK52" i="8" s="1"/>
  <c r="DQ60" i="7" a="1"/>
  <c r="DQ60" i="7" s="1"/>
  <c r="DR52" i="8" s="1"/>
  <c r="DR60" i="7" a="1"/>
  <c r="DR60" i="7" s="1"/>
  <c r="DS52" i="8" s="1"/>
  <c r="DO60" i="7" a="1"/>
  <c r="DO60" i="7" s="1"/>
  <c r="DP52" i="8" s="1"/>
  <c r="AF281" i="7" a="1"/>
  <c r="AF281" i="7" s="1"/>
  <c r="AE177" i="7"/>
  <c r="O57" i="7" a="1"/>
  <c r="O57" i="7" s="1"/>
  <c r="EC57" i="7" a="1"/>
  <c r="EC57" i="7" s="1"/>
  <c r="N56" i="18"/>
  <c r="EA57" i="7" a="1"/>
  <c r="EA57" i="7" s="1"/>
  <c r="EF57" i="7" a="1"/>
  <c r="EF57" i="7" s="1"/>
  <c r="EG57" i="7" a="1"/>
  <c r="EG57" i="7" s="1"/>
  <c r="EB57" i="7" a="1"/>
  <c r="EB57" i="7" s="1"/>
  <c r="DX57" i="7" a="1"/>
  <c r="DX57" i="7" s="1"/>
  <c r="EE57" i="7" a="1"/>
  <c r="EE57" i="7" s="1"/>
  <c r="DW57" i="7" a="1"/>
  <c r="DW57" i="7" s="1"/>
  <c r="DV57" i="7" a="1"/>
  <c r="DV57" i="7" s="1"/>
  <c r="DZ57" i="7" a="1"/>
  <c r="DZ57" i="7" s="1"/>
  <c r="ED57" i="7" a="1"/>
  <c r="ED57" i="7" s="1"/>
  <c r="DY57" i="7" a="1"/>
  <c r="DY57" i="7" s="1"/>
  <c r="DT53" i="7"/>
  <c r="DG48" i="8"/>
  <c r="AF225" i="7" a="1"/>
  <c r="AF225" i="7" s="1"/>
  <c r="AE121" i="7"/>
  <c r="DI48" i="8"/>
  <c r="N370" i="8"/>
  <c r="N56" i="8"/>
  <c r="N65" i="18"/>
  <c r="EE66" i="7" a="1"/>
  <c r="EE66" i="7" s="1"/>
  <c r="EF66" i="7" a="1"/>
  <c r="EF66" i="7" s="1"/>
  <c r="ED66" i="7" a="1"/>
  <c r="ED66" i="7" s="1"/>
  <c r="DZ66" i="7" a="1"/>
  <c r="DZ66" i="7" s="1"/>
  <c r="EG66" i="7" a="1"/>
  <c r="EG66" i="7" s="1"/>
  <c r="EA66" i="7" a="1"/>
  <c r="EA66" i="7" s="1"/>
  <c r="DX66" i="7" a="1"/>
  <c r="DX66" i="7" s="1"/>
  <c r="DW66" i="7" a="1"/>
  <c r="DW66" i="7" s="1"/>
  <c r="DV66" i="7" a="1"/>
  <c r="DV66" i="7" s="1"/>
  <c r="EB66" i="7" a="1"/>
  <c r="EB66" i="7" s="1"/>
  <c r="EC66" i="7" a="1"/>
  <c r="EC66" i="7" s="1"/>
  <c r="DY66" i="7" a="1"/>
  <c r="DY66" i="7" s="1"/>
  <c r="O66" i="7" a="1"/>
  <c r="O66" i="7" s="1"/>
  <c r="DO53" i="7"/>
  <c r="AG201" i="7" a="1"/>
  <c r="AG201" i="7" s="1"/>
  <c r="AF97" i="7"/>
  <c r="AG253" i="7" a="1"/>
  <c r="AG253" i="7" s="1"/>
  <c r="AF149" i="7"/>
  <c r="V304" i="8"/>
  <c r="V270" i="8"/>
  <c r="DH50" i="8"/>
  <c r="DH54" i="8" s="1"/>
  <c r="DG64" i="7"/>
  <c r="AF158" i="7"/>
  <c r="AG262" i="7" a="1"/>
  <c r="AG262" i="7" s="1"/>
  <c r="DR56" i="8"/>
  <c r="AF100" i="7"/>
  <c r="AG204" i="7" a="1"/>
  <c r="AG204" i="7" s="1"/>
  <c r="DR39" i="8"/>
  <c r="DQ51" i="7"/>
  <c r="DM53" i="7"/>
  <c r="AF214" i="7" a="1"/>
  <c r="AF214" i="7" s="1"/>
  <c r="AE110" i="7"/>
  <c r="O33" i="7" a="1"/>
  <c r="O33" i="7" s="1"/>
  <c r="N32" i="18"/>
  <c r="EB33" i="7" a="1"/>
  <c r="EB33" i="7" s="1"/>
  <c r="DZ33" i="7" a="1"/>
  <c r="DZ33" i="7" s="1"/>
  <c r="ED33" i="7" a="1"/>
  <c r="ED33" i="7" s="1"/>
  <c r="EC33" i="7" a="1"/>
  <c r="EC33" i="7" s="1"/>
  <c r="EF33" i="7" a="1"/>
  <c r="EF33" i="7" s="1"/>
  <c r="EG33" i="7" a="1"/>
  <c r="EG33" i="7" s="1"/>
  <c r="EA33" i="7" a="1"/>
  <c r="EA33" i="7" s="1"/>
  <c r="DY33" i="7" a="1"/>
  <c r="DY33" i="7" s="1"/>
  <c r="DV33" i="7" a="1"/>
  <c r="DV33" i="7" s="1"/>
  <c r="DW33" i="7" a="1"/>
  <c r="DW33" i="7" s="1"/>
  <c r="DX33" i="7" a="1"/>
  <c r="DX33" i="7" s="1"/>
  <c r="EE33" i="7" a="1"/>
  <c r="EE33" i="7" s="1"/>
  <c r="N59" i="8"/>
  <c r="P59" i="8" s="1"/>
  <c r="O69" i="7" a="1"/>
  <c r="O69" i="7" s="1"/>
  <c r="EC69" i="7" a="1"/>
  <c r="EC69" i="7" s="1"/>
  <c r="ED59" i="8" s="1"/>
  <c r="ED69" i="7" a="1"/>
  <c r="ED69" i="7" s="1"/>
  <c r="EE59" i="8" s="1"/>
  <c r="N68" i="18"/>
  <c r="EB69" i="7" a="1"/>
  <c r="EB69" i="7" s="1"/>
  <c r="EC59" i="8" s="1"/>
  <c r="DV69" i="7" a="1"/>
  <c r="DV69" i="7" s="1"/>
  <c r="DW59" i="8" s="1"/>
  <c r="EG69" i="7" a="1"/>
  <c r="EG69" i="7" s="1"/>
  <c r="EH59" i="8" s="1"/>
  <c r="DY69" i="7" a="1"/>
  <c r="DY69" i="7" s="1"/>
  <c r="DZ59" i="8" s="1"/>
  <c r="DZ69" i="7" a="1"/>
  <c r="DZ69" i="7" s="1"/>
  <c r="EA59" i="8" s="1"/>
  <c r="EE69" i="7" a="1"/>
  <c r="EE69" i="7" s="1"/>
  <c r="EF59" i="8" s="1"/>
  <c r="DW69" i="7" a="1"/>
  <c r="DW69" i="7" s="1"/>
  <c r="DX59" i="8" s="1"/>
  <c r="EF69" i="7" a="1"/>
  <c r="EF69" i="7" s="1"/>
  <c r="EG59" i="8" s="1"/>
  <c r="DX69" i="7" a="1"/>
  <c r="DX69" i="7" s="1"/>
  <c r="DY59" i="8" s="1"/>
  <c r="EA69" i="7" a="1"/>
  <c r="EA69" i="7" s="1"/>
  <c r="EB59" i="8" s="1"/>
  <c r="DF64" i="7"/>
  <c r="AG271" i="7" a="1"/>
  <c r="AG271" i="7" s="1"/>
  <c r="AF167" i="7"/>
  <c r="DF54" i="8"/>
  <c r="AG250" i="7" a="1"/>
  <c r="AG250" i="7" s="1"/>
  <c r="AF146" i="7"/>
  <c r="DM32" i="8"/>
  <c r="AG298" i="7" a="1"/>
  <c r="AG298" i="7" s="1"/>
  <c r="AF194" i="7"/>
  <c r="DE31" i="8"/>
  <c r="DE34" i="8" s="1"/>
  <c r="DD37" i="7"/>
  <c r="AG218" i="7" a="1"/>
  <c r="AG218" i="7" s="1"/>
  <c r="AF114" i="7"/>
  <c r="AG266" i="7" a="1"/>
  <c r="AG266" i="7" s="1"/>
  <c r="AF162" i="7"/>
  <c r="DV56" i="8"/>
  <c r="DD48" i="8"/>
  <c r="AG203" i="7" a="1"/>
  <c r="AG203" i="7" s="1"/>
  <c r="AF99" i="7"/>
  <c r="AG289" i="7" a="1"/>
  <c r="AG289" i="7" s="1"/>
  <c r="AF185" i="7"/>
  <c r="AG255" i="7" a="1"/>
  <c r="AG255" i="7" s="1"/>
  <c r="AF151" i="7"/>
  <c r="DO50" i="8"/>
  <c r="DO32" i="8"/>
  <c r="AF279" i="7" a="1"/>
  <c r="AF279" i="7" s="1"/>
  <c r="AE175" i="7"/>
  <c r="AF269" i="7" a="1"/>
  <c r="AF269" i="7" s="1"/>
  <c r="AE165" i="7"/>
  <c r="DB48" i="8"/>
  <c r="AG256" i="7" a="1"/>
  <c r="AG256" i="7" s="1"/>
  <c r="AF152" i="7"/>
  <c r="AG287" i="7" a="1"/>
  <c r="AG287" i="7" s="1"/>
  <c r="AF183" i="7"/>
  <c r="AF327" i="8"/>
  <c r="AF13" i="7" a="1"/>
  <c r="AF13" i="7" s="1"/>
  <c r="V201" i="8"/>
  <c r="W197" i="8" s="1"/>
  <c r="W204" i="8" s="1" a="1"/>
  <c r="DM56" i="8"/>
  <c r="DT39" i="8"/>
  <c r="DS51" i="7"/>
  <c r="DL53" i="7"/>
  <c r="AG295" i="7" a="1"/>
  <c r="AG295" i="7" s="1"/>
  <c r="AF191" i="7"/>
  <c r="DA48" i="8"/>
  <c r="DG54" i="8"/>
  <c r="AG234" i="7" a="1"/>
  <c r="AG234" i="7" s="1"/>
  <c r="AF130" i="7"/>
  <c r="N46" i="8"/>
  <c r="P46" i="8" s="1"/>
  <c r="N48" i="18"/>
  <c r="DZ49" i="7" a="1"/>
  <c r="DZ49" i="7" s="1"/>
  <c r="EA46" i="8" s="1"/>
  <c r="DY49" i="7" a="1"/>
  <c r="DY49" i="7" s="1"/>
  <c r="DZ46" i="8" s="1"/>
  <c r="DX49" i="7" a="1"/>
  <c r="DX49" i="7" s="1"/>
  <c r="DY46" i="8" s="1"/>
  <c r="O49" i="7" a="1"/>
  <c r="O49" i="7" s="1"/>
  <c r="DW49" i="7" a="1"/>
  <c r="DW49" i="7" s="1"/>
  <c r="DX46" i="8" s="1"/>
  <c r="DV49" i="7" a="1"/>
  <c r="DV49" i="7" s="1"/>
  <c r="DW46" i="8" s="1"/>
  <c r="EB49" i="7" a="1"/>
  <c r="EB49" i="7" s="1"/>
  <c r="EC46" i="8" s="1"/>
  <c r="ED49" i="7" a="1"/>
  <c r="ED49" i="7" s="1"/>
  <c r="EE46" i="8" s="1"/>
  <c r="EC49" i="7" a="1"/>
  <c r="EC49" i="7" s="1"/>
  <c r="ED46" i="8" s="1"/>
  <c r="EA49" i="7" a="1"/>
  <c r="EA49" i="7" s="1"/>
  <c r="EB46" i="8" s="1"/>
  <c r="EG49" i="7" a="1"/>
  <c r="EG49" i="7" s="1"/>
  <c r="EH46" i="8" s="1"/>
  <c r="EF49" i="7" a="1"/>
  <c r="EF49" i="7" s="1"/>
  <c r="EG46" i="8" s="1"/>
  <c r="EE49" i="7" a="1"/>
  <c r="EE49" i="7" s="1"/>
  <c r="EF46" i="8" s="1"/>
  <c r="N32" i="8"/>
  <c r="O27" i="7" a="1"/>
  <c r="O27" i="7" s="1"/>
  <c r="EB27" i="7" a="1"/>
  <c r="EB27" i="7" s="1"/>
  <c r="N26" i="18"/>
  <c r="ED27" i="7" a="1"/>
  <c r="ED27" i="7" s="1"/>
  <c r="EC27" i="7" a="1"/>
  <c r="EC27" i="7" s="1"/>
  <c r="DZ27" i="7" a="1"/>
  <c r="DZ27" i="7" s="1"/>
  <c r="DV27" i="7" a="1"/>
  <c r="DV27" i="7" s="1"/>
  <c r="EA27" i="7" a="1"/>
  <c r="EA27" i="7" s="1"/>
  <c r="DY27" i="7" a="1"/>
  <c r="DY27" i="7" s="1"/>
  <c r="EE27" i="7" a="1"/>
  <c r="EE27" i="7" s="1"/>
  <c r="EG27" i="7" a="1"/>
  <c r="EG27" i="7" s="1"/>
  <c r="EF27" i="7" a="1"/>
  <c r="EF27" i="7" s="1"/>
  <c r="DW27" i="7" a="1"/>
  <c r="DW27" i="7" s="1"/>
  <c r="DX27" i="7" a="1"/>
  <c r="DX27" i="7" s="1"/>
  <c r="AG277" i="7" a="1"/>
  <c r="AG277" i="7" s="1"/>
  <c r="AF173" i="7"/>
  <c r="DI31" i="8"/>
  <c r="DI34" i="8" s="1"/>
  <c r="DH37" i="7"/>
  <c r="AG211" i="7" a="1"/>
  <c r="AG211" i="7" s="1"/>
  <c r="AF107" i="7"/>
  <c r="DE48" i="8"/>
  <c r="DP39" i="8"/>
  <c r="DO51" i="7"/>
  <c r="N43" i="8"/>
  <c r="P43" i="8" s="1"/>
  <c r="EF46" i="7" a="1"/>
  <c r="EF46" i="7" s="1"/>
  <c r="EG43" i="8" s="1"/>
  <c r="EE46" i="7" a="1"/>
  <c r="EE46" i="7" s="1"/>
  <c r="EF43" i="8" s="1"/>
  <c r="ED46" i="7" a="1"/>
  <c r="ED46" i="7" s="1"/>
  <c r="EE43" i="8" s="1"/>
  <c r="N45" i="18"/>
  <c r="O46" i="7" a="1"/>
  <c r="O46" i="7" s="1"/>
  <c r="EC46" i="7" a="1"/>
  <c r="EC46" i="7" s="1"/>
  <c r="ED43" i="8" s="1"/>
  <c r="DX46" i="7" a="1"/>
  <c r="DX46" i="7" s="1"/>
  <c r="DY43" i="8" s="1"/>
  <c r="DZ46" i="7" a="1"/>
  <c r="DZ46" i="7" s="1"/>
  <c r="EA43" i="8" s="1"/>
  <c r="DW46" i="7" a="1"/>
  <c r="DW46" i="7" s="1"/>
  <c r="DX43" i="8" s="1"/>
  <c r="EA46" i="7" a="1"/>
  <c r="EA46" i="7" s="1"/>
  <c r="EB43" i="8" s="1"/>
  <c r="EG46" i="7" a="1"/>
  <c r="EG46" i="7" s="1"/>
  <c r="EH43" i="8" s="1"/>
  <c r="EB46" i="7" a="1"/>
  <c r="EB46" i="7" s="1"/>
  <c r="EC43" i="8" s="1"/>
  <c r="DV46" i="7" a="1"/>
  <c r="DV46" i="7" s="1"/>
  <c r="DW43" i="8" s="1"/>
  <c r="DY46" i="7" a="1"/>
  <c r="DY46" i="7" s="1"/>
  <c r="DZ43" i="8" s="1"/>
  <c r="L357" i="8" a="1"/>
  <c r="L357" i="8" s="1"/>
  <c r="K16" i="28"/>
  <c r="K355" i="8"/>
  <c r="K14" i="28" s="1"/>
  <c r="AG212" i="7" a="1"/>
  <c r="AG212" i="7" s="1"/>
  <c r="AF108" i="7"/>
  <c r="AG241" i="7" a="1"/>
  <c r="AG241" i="7" s="1"/>
  <c r="AF137" i="7"/>
  <c r="AG248" i="7" a="1"/>
  <c r="AG248" i="7" s="1"/>
  <c r="AF144" i="7"/>
  <c r="K361" i="8"/>
  <c r="K21" i="28"/>
  <c r="AG226" i="7" a="1"/>
  <c r="AG226" i="7" s="1"/>
  <c r="AF122" i="7"/>
  <c r="ED30" i="7" a="1"/>
  <c r="ED30" i="7" s="1"/>
  <c r="EC30" i="7" a="1"/>
  <c r="EC30" i="7" s="1"/>
  <c r="DX30" i="7" a="1"/>
  <c r="DX30" i="7" s="1"/>
  <c r="O30" i="7" a="1"/>
  <c r="O30" i="7" s="1"/>
  <c r="EG30" i="7" a="1"/>
  <c r="EG30" i="7" s="1"/>
  <c r="EF30" i="7" a="1"/>
  <c r="EF30" i="7" s="1"/>
  <c r="N29" i="18"/>
  <c r="EA30" i="7" a="1"/>
  <c r="EA30" i="7" s="1"/>
  <c r="EE30" i="7" a="1"/>
  <c r="EE30" i="7" s="1"/>
  <c r="DV30" i="7" a="1"/>
  <c r="DV30" i="7" s="1"/>
  <c r="DW30" i="7" a="1"/>
  <c r="DW30" i="7" s="1"/>
  <c r="DY30" i="7" a="1"/>
  <c r="DY30" i="7" s="1"/>
  <c r="EB30" i="7" a="1"/>
  <c r="EB30" i="7" s="1"/>
  <c r="DZ30" i="7" a="1"/>
  <c r="DZ30" i="7" s="1"/>
  <c r="AG296" i="7" a="1"/>
  <c r="AG296" i="7" s="1"/>
  <c r="AF192" i="7"/>
  <c r="AG276" i="7" a="1"/>
  <c r="AG276" i="7" s="1"/>
  <c r="AF172" i="7"/>
  <c r="AF278" i="7" a="1"/>
  <c r="AF278" i="7" s="1"/>
  <c r="AE174" i="7"/>
  <c r="AG222" i="7" a="1"/>
  <c r="AG222" i="7" s="1"/>
  <c r="AF118" i="7"/>
  <c r="O28" i="7" a="1"/>
  <c r="O28" i="7" s="1"/>
  <c r="EB28" i="7" a="1"/>
  <c r="EB28" i="7" s="1"/>
  <c r="DV28" i="7" a="1"/>
  <c r="DV28" i="7" s="1"/>
  <c r="N27" i="18"/>
  <c r="ED28" i="7" a="1"/>
  <c r="ED28" i="7" s="1"/>
  <c r="EC28" i="7" a="1"/>
  <c r="EC28" i="7" s="1"/>
  <c r="EE28" i="7" a="1"/>
  <c r="EE28" i="7" s="1"/>
  <c r="DW28" i="7" a="1"/>
  <c r="DW28" i="7" s="1"/>
  <c r="EA28" i="7" a="1"/>
  <c r="EA28" i="7" s="1"/>
  <c r="DZ28" i="7" a="1"/>
  <c r="DZ28" i="7" s="1"/>
  <c r="DX28" i="7" a="1"/>
  <c r="DX28" i="7" s="1"/>
  <c r="EG28" i="7" a="1"/>
  <c r="EG28" i="7" s="1"/>
  <c r="DY28" i="7" a="1"/>
  <c r="DY28" i="7" s="1"/>
  <c r="EF28" i="7" a="1"/>
  <c r="EF28" i="7" s="1"/>
  <c r="AG219" i="7" a="1"/>
  <c r="AG219" i="7" s="1"/>
  <c r="AF115" i="7"/>
  <c r="N47" i="8"/>
  <c r="P47" i="8" s="1"/>
  <c r="O50" i="7" a="1"/>
  <c r="O50" i="7" s="1"/>
  <c r="EG50" i="7" a="1"/>
  <c r="EG50" i="7" s="1"/>
  <c r="EH47" i="8" s="1"/>
  <c r="N49" i="18"/>
  <c r="EF50" i="7" a="1"/>
  <c r="EF50" i="7" s="1"/>
  <c r="EG47" i="8" s="1"/>
  <c r="DY50" i="7" a="1"/>
  <c r="DY50" i="7" s="1"/>
  <c r="DZ47" i="8" s="1"/>
  <c r="DW50" i="7" a="1"/>
  <c r="DW50" i="7" s="1"/>
  <c r="DX47" i="8" s="1"/>
  <c r="EB50" i="7" a="1"/>
  <c r="EB50" i="7" s="1"/>
  <c r="EC47" i="8" s="1"/>
  <c r="DV50" i="7" a="1"/>
  <c r="DV50" i="7" s="1"/>
  <c r="DW47" i="8" s="1"/>
  <c r="ED50" i="7" a="1"/>
  <c r="ED50" i="7" s="1"/>
  <c r="EE47" i="8" s="1"/>
  <c r="DZ50" i="7" a="1"/>
  <c r="DZ50" i="7" s="1"/>
  <c r="EA47" i="8" s="1"/>
  <c r="EE50" i="7" a="1"/>
  <c r="EE50" i="7" s="1"/>
  <c r="EF47" i="8" s="1"/>
  <c r="DX50" i="7" a="1"/>
  <c r="DX50" i="7" s="1"/>
  <c r="DY47" i="8" s="1"/>
  <c r="EA50" i="7" a="1"/>
  <c r="EA50" i="7" s="1"/>
  <c r="EB47" i="8" s="1"/>
  <c r="EC50" i="7" a="1"/>
  <c r="EC50" i="7" s="1"/>
  <c r="ED47" i="8" s="1"/>
  <c r="AE329" i="8"/>
  <c r="AG297" i="7" a="1"/>
  <c r="AG297" i="7" s="1"/>
  <c r="AF193" i="7"/>
  <c r="AG294" i="7" a="1"/>
  <c r="AG294" i="7" s="1"/>
  <c r="AF190" i="7"/>
  <c r="DK56" i="8"/>
  <c r="AG239" i="7" a="1"/>
  <c r="AG239" i="7" s="1"/>
  <c r="AF135" i="7"/>
  <c r="DQ39" i="8"/>
  <c r="DP51" i="7"/>
  <c r="AG252" i="7" a="1"/>
  <c r="AG252" i="7" s="1"/>
  <c r="AF148" i="7"/>
  <c r="DU53" i="7"/>
  <c r="AG246" i="7" a="1"/>
  <c r="AG246" i="7" s="1"/>
  <c r="AF142" i="7"/>
  <c r="AG260" i="7" a="1"/>
  <c r="AG260" i="7" s="1"/>
  <c r="AF156" i="7"/>
  <c r="DD50" i="8"/>
  <c r="DD54" i="8" s="1"/>
  <c r="DC64" i="7"/>
  <c r="N42" i="8"/>
  <c r="P42" i="8" s="1"/>
  <c r="O45" i="7" a="1"/>
  <c r="O45" i="7" s="1"/>
  <c r="EG45" i="7" a="1"/>
  <c r="EG45" i="7" s="1"/>
  <c r="EH42" i="8" s="1"/>
  <c r="EF45" i="7" a="1"/>
  <c r="EF45" i="7" s="1"/>
  <c r="EG42" i="8" s="1"/>
  <c r="N44" i="18"/>
  <c r="EE45" i="7" a="1"/>
  <c r="EE45" i="7" s="1"/>
  <c r="EF42" i="8" s="1"/>
  <c r="DY45" i="7" a="1"/>
  <c r="DY45" i="7" s="1"/>
  <c r="DZ42" i="8" s="1"/>
  <c r="DW45" i="7" a="1"/>
  <c r="DW45" i="7" s="1"/>
  <c r="DX42" i="8" s="1"/>
  <c r="EA45" i="7" a="1"/>
  <c r="EA45" i="7" s="1"/>
  <c r="EB42" i="8" s="1"/>
  <c r="EB45" i="7" a="1"/>
  <c r="EB45" i="7" s="1"/>
  <c r="EC42" i="8" s="1"/>
  <c r="DX45" i="7" a="1"/>
  <c r="DX45" i="7" s="1"/>
  <c r="DY42" i="8" s="1"/>
  <c r="DZ45" i="7" a="1"/>
  <c r="DZ45" i="7" s="1"/>
  <c r="EA42" i="8" s="1"/>
  <c r="EC45" i="7" a="1"/>
  <c r="EC45" i="7" s="1"/>
  <c r="ED42" i="8" s="1"/>
  <c r="DV45" i="7" a="1"/>
  <c r="DV45" i="7" s="1"/>
  <c r="DW42" i="8" s="1"/>
  <c r="ED45" i="7" a="1"/>
  <c r="ED45" i="7" s="1"/>
  <c r="EE42" i="8" s="1"/>
  <c r="M356" i="8"/>
  <c r="DA50" i="8"/>
  <c r="DA54" i="8" s="1"/>
  <c r="CZ64" i="7"/>
  <c r="O56" i="7" a="1"/>
  <c r="O56" i="7" s="1"/>
  <c r="EG56" i="7" a="1"/>
  <c r="EG56" i="7" s="1"/>
  <c r="N55" i="18"/>
  <c r="EA56" i="7" a="1"/>
  <c r="EA56" i="7" s="1"/>
  <c r="EE56" i="7" a="1"/>
  <c r="EE56" i="7" s="1"/>
  <c r="DX56" i="7" a="1"/>
  <c r="DX56" i="7" s="1"/>
  <c r="DY56" i="7" a="1"/>
  <c r="DY56" i="7" s="1"/>
  <c r="EC56" i="7" a="1"/>
  <c r="EC56" i="7" s="1"/>
  <c r="ED56" i="7" a="1"/>
  <c r="ED56" i="7" s="1"/>
  <c r="EF56" i="7" a="1"/>
  <c r="EF56" i="7" s="1"/>
  <c r="DW56" i="7" a="1"/>
  <c r="DW56" i="7" s="1"/>
  <c r="DZ56" i="7" a="1"/>
  <c r="DZ56" i="7" s="1"/>
  <c r="EB56" i="7" a="1"/>
  <c r="EB56" i="7" s="1"/>
  <c r="DV56" i="7" a="1"/>
  <c r="DV56" i="7" s="1"/>
  <c r="DA31" i="8"/>
  <c r="DA34" i="8" s="1"/>
  <c r="CZ37" i="7"/>
  <c r="DQ56" i="8"/>
  <c r="D333" i="8"/>
  <c r="D251" i="8"/>
  <c r="P16" i="8"/>
  <c r="AF270" i="7" a="1"/>
  <c r="AF270" i="7" s="1"/>
  <c r="AE166" i="7"/>
  <c r="AG285" i="7" a="1"/>
  <c r="AG285" i="7" s="1"/>
  <c r="AF181" i="7"/>
  <c r="AG231" i="7" a="1"/>
  <c r="AG231" i="7" s="1"/>
  <c r="AF127" i="7"/>
  <c r="AG207" i="7" a="1"/>
  <c r="AG207" i="7" s="1"/>
  <c r="AF103" i="7"/>
  <c r="L19" i="28"/>
  <c r="J20" i="28"/>
  <c r="DC50" i="8"/>
  <c r="DC54" i="8" s="1"/>
  <c r="DB64" i="7"/>
  <c r="AF299" i="7" a="1"/>
  <c r="AF299" i="7" s="1"/>
  <c r="AE195" i="7"/>
  <c r="AG282" i="7" a="1"/>
  <c r="AG282" i="7" s="1"/>
  <c r="AF178" i="7"/>
  <c r="DN32" i="8"/>
  <c r="AG290" i="7" a="1"/>
  <c r="AG290" i="7" s="1"/>
  <c r="AF186" i="7"/>
  <c r="DU32" i="8"/>
  <c r="AG233" i="7" a="1"/>
  <c r="AG233" i="7" s="1"/>
  <c r="AF129" i="7"/>
  <c r="DT56" i="8"/>
  <c r="DU39" i="8"/>
  <c r="DT51" i="7"/>
  <c r="DP53" i="7"/>
  <c r="AG245" i="7" a="1"/>
  <c r="AG245" i="7" s="1"/>
  <c r="AF141" i="7"/>
  <c r="AG209" i="7" a="1"/>
  <c r="AG209" i="7" s="1"/>
  <c r="AF105" i="7"/>
  <c r="AG216" i="7" a="1"/>
  <c r="AG216" i="7" s="1"/>
  <c r="AF112" i="7"/>
  <c r="AG275" i="7" a="1"/>
  <c r="AG275" i="7" s="1"/>
  <c r="AF171" i="7"/>
  <c r="AG213" i="7" a="1"/>
  <c r="AG213" i="7" s="1"/>
  <c r="AF109" i="7"/>
  <c r="DC48" i="8"/>
  <c r="CZ31" i="8"/>
  <c r="CZ34" i="8" s="1"/>
  <c r="CY37" i="7"/>
  <c r="AF261" i="7" a="1"/>
  <c r="AF261" i="7" s="1"/>
  <c r="AE157" i="7"/>
  <c r="DQ32" i="8"/>
  <c r="AG259" i="7" a="1"/>
  <c r="AG259" i="7" s="1"/>
  <c r="AF155" i="7"/>
  <c r="AG243" i="7" a="1"/>
  <c r="AG243" i="7" s="1"/>
  <c r="AF139" i="7"/>
  <c r="AG215" i="7" a="1"/>
  <c r="AG215" i="7" s="1"/>
  <c r="AF111" i="7"/>
  <c r="AG228" i="7" a="1"/>
  <c r="AG228" i="7" s="1"/>
  <c r="AF124" i="7"/>
  <c r="AD23" i="8"/>
  <c r="AF258" i="7" a="1"/>
  <c r="AF258" i="7" s="1"/>
  <c r="AE154" i="7"/>
  <c r="DT32" i="8"/>
  <c r="L15" i="28"/>
  <c r="N41" i="8"/>
  <c r="P41" i="8" s="1"/>
  <c r="O44" i="7" a="1"/>
  <c r="O44" i="7" s="1"/>
  <c r="EF44" i="7" a="1"/>
  <c r="EF44" i="7" s="1"/>
  <c r="EG41" i="8" s="1"/>
  <c r="N43" i="18"/>
  <c r="DX44" i="7" a="1"/>
  <c r="DX44" i="7" s="1"/>
  <c r="DY41" i="8" s="1"/>
  <c r="DW44" i="7" a="1"/>
  <c r="DW44" i="7" s="1"/>
  <c r="DX41" i="8" s="1"/>
  <c r="DV44" i="7" a="1"/>
  <c r="DV44" i="7" s="1"/>
  <c r="DW41" i="8" s="1"/>
  <c r="DZ44" i="7" a="1"/>
  <c r="DZ44" i="7" s="1"/>
  <c r="EA41" i="8" s="1"/>
  <c r="ED44" i="7" a="1"/>
  <c r="ED44" i="7" s="1"/>
  <c r="EE41" i="8" s="1"/>
  <c r="EG44" i="7" a="1"/>
  <c r="EG44" i="7" s="1"/>
  <c r="EH41" i="8" s="1"/>
  <c r="EE44" i="7" a="1"/>
  <c r="EE44" i="7" s="1"/>
  <c r="EF41" i="8" s="1"/>
  <c r="EA44" i="7" a="1"/>
  <c r="EA44" i="7" s="1"/>
  <c r="EB41" i="8" s="1"/>
  <c r="EC44" i="7" a="1"/>
  <c r="EC44" i="7" s="1"/>
  <c r="ED41" i="8" s="1"/>
  <c r="EB44" i="7" a="1"/>
  <c r="EB44" i="7" s="1"/>
  <c r="EC41" i="8" s="1"/>
  <c r="DY44" i="7" a="1"/>
  <c r="DY44" i="7" s="1"/>
  <c r="DZ41" i="8" s="1"/>
  <c r="DF31" i="8"/>
  <c r="DF34" i="8" s="1"/>
  <c r="DE37" i="7"/>
  <c r="V214" i="8"/>
  <c r="V220" i="8" s="1"/>
  <c r="DJ31" i="8"/>
  <c r="DJ34" i="8" s="1"/>
  <c r="DI37" i="7"/>
  <c r="N53" i="8"/>
  <c r="P53" i="8" s="1"/>
  <c r="O61" i="7" a="1"/>
  <c r="O61" i="7" s="1"/>
  <c r="EE61" i="7" a="1"/>
  <c r="EE61" i="7" s="1"/>
  <c r="EF53" i="8" s="1"/>
  <c r="DV61" i="7" a="1"/>
  <c r="DV61" i="7" s="1"/>
  <c r="DW53" i="8" s="1"/>
  <c r="N60" i="18"/>
  <c r="DY61" i="7" a="1"/>
  <c r="DY61" i="7" s="1"/>
  <c r="DZ53" i="8" s="1"/>
  <c r="EB61" i="7" a="1"/>
  <c r="EB61" i="7" s="1"/>
  <c r="EC53" i="8" s="1"/>
  <c r="ED61" i="7" a="1"/>
  <c r="ED61" i="7" s="1"/>
  <c r="EE53" i="8" s="1"/>
  <c r="DZ61" i="7" a="1"/>
  <c r="DZ61" i="7" s="1"/>
  <c r="EA53" i="8" s="1"/>
  <c r="EF61" i="7" a="1"/>
  <c r="EF61" i="7" s="1"/>
  <c r="EG53" i="8" s="1"/>
  <c r="DX61" i="7" a="1"/>
  <c r="DX61" i="7" s="1"/>
  <c r="DY53" i="8" s="1"/>
  <c r="DW61" i="7" a="1"/>
  <c r="DW61" i="7" s="1"/>
  <c r="DX53" i="8" s="1"/>
  <c r="EC61" i="7" a="1"/>
  <c r="EC61" i="7" s="1"/>
  <c r="ED53" i="8" s="1"/>
  <c r="EG61" i="7" a="1"/>
  <c r="EG61" i="7" s="1"/>
  <c r="EH53" i="8" s="1"/>
  <c r="EA61" i="7" a="1"/>
  <c r="EA61" i="7" s="1"/>
  <c r="EB53" i="8" s="1"/>
  <c r="DI50" i="8"/>
  <c r="DI54" i="8" s="1"/>
  <c r="DH64" i="7"/>
  <c r="AG291" i="7" a="1"/>
  <c r="AG291" i="7" s="1"/>
  <c r="AF187" i="7"/>
  <c r="AG244" i="7" a="1"/>
  <c r="AG244" i="7" s="1"/>
  <c r="AF140" i="7"/>
  <c r="AE126" i="7"/>
  <c r="AF230" i="7" a="1"/>
  <c r="AF230" i="7" s="1"/>
  <c r="DL56" i="8"/>
  <c r="DL39" i="8"/>
  <c r="DK51" i="7"/>
  <c r="AG236" i="7" a="1"/>
  <c r="AG236" i="7" s="1"/>
  <c r="AF132" i="7"/>
  <c r="DQ53" i="7"/>
  <c r="O58" i="7" a="1"/>
  <c r="O58" i="7" s="1"/>
  <c r="N57" i="18"/>
  <c r="DZ58" i="7" a="1"/>
  <c r="DZ58" i="7" s="1"/>
  <c r="EA58" i="7" a="1"/>
  <c r="EA58" i="7" s="1"/>
  <c r="EF58" i="7" a="1"/>
  <c r="EF58" i="7" s="1"/>
  <c r="EG58" i="7" a="1"/>
  <c r="EG58" i="7" s="1"/>
  <c r="EC58" i="7" a="1"/>
  <c r="EC58" i="7" s="1"/>
  <c r="DW58" i="7" a="1"/>
  <c r="DW58" i="7" s="1"/>
  <c r="EE58" i="7" a="1"/>
  <c r="EE58" i="7" s="1"/>
  <c r="EB58" i="7" a="1"/>
  <c r="EB58" i="7" s="1"/>
  <c r="DV58" i="7" a="1"/>
  <c r="DV58" i="7" s="1"/>
  <c r="DX58" i="7" a="1"/>
  <c r="DX58" i="7" s="1"/>
  <c r="ED58" i="7" a="1"/>
  <c r="ED58" i="7" s="1"/>
  <c r="DY58" i="7" a="1"/>
  <c r="DY58" i="7" s="1"/>
  <c r="AG232" i="7" a="1"/>
  <c r="AG232" i="7" s="1"/>
  <c r="AF128" i="7"/>
  <c r="DB50" i="8"/>
  <c r="DB54" i="8" s="1"/>
  <c r="DA64" i="7"/>
  <c r="DR32" i="8"/>
  <c r="AG224" i="7" a="1"/>
  <c r="AG224" i="7" s="1"/>
  <c r="AF120" i="7"/>
  <c r="AG265" i="7" a="1"/>
  <c r="AG265" i="7" s="1"/>
  <c r="AF161" i="7"/>
  <c r="AF300" i="7" a="1"/>
  <c r="AF300" i="7" s="1"/>
  <c r="AE196" i="7"/>
  <c r="DH31" i="8"/>
  <c r="DH34" i="8" s="1"/>
  <c r="DG37" i="7"/>
  <c r="AG223" i="7" a="1"/>
  <c r="AG223" i="7" s="1"/>
  <c r="AF119" i="7"/>
  <c r="AG273" i="7" a="1"/>
  <c r="AG273" i="7" s="1"/>
  <c r="AF169" i="7"/>
  <c r="AG251" i="7" a="1"/>
  <c r="AG251" i="7" s="1"/>
  <c r="AF147" i="7"/>
  <c r="AG254" i="7" a="1"/>
  <c r="AG254" i="7" s="1"/>
  <c r="AF150" i="7"/>
  <c r="L363" i="8" a="1"/>
  <c r="L363" i="8" s="1"/>
  <c r="K22" i="28"/>
  <c r="AF205" i="7" a="1"/>
  <c r="AF205" i="7" s="1"/>
  <c r="AE101" i="7"/>
  <c r="AH9" i="8"/>
  <c r="AH7" i="7"/>
  <c r="AG249" i="7" a="1"/>
  <c r="AG249" i="7" s="1"/>
  <c r="AF145" i="7"/>
  <c r="DB31" i="8"/>
  <c r="DB34" i="8" s="1"/>
  <c r="DA37" i="7"/>
  <c r="L362" i="8"/>
  <c r="L54" i="8"/>
  <c r="DM39" i="8"/>
  <c r="DL51" i="7"/>
  <c r="AG264" i="7" a="1"/>
  <c r="AG264" i="7" s="1"/>
  <c r="AF160" i="7"/>
  <c r="DJ50" i="8"/>
  <c r="DJ54" i="8" s="1"/>
  <c r="DI64" i="7"/>
  <c r="DS56" i="8"/>
  <c r="AG280" i="7" a="1"/>
  <c r="AG280" i="7" s="1"/>
  <c r="AF176" i="7"/>
  <c r="O55" i="7" a="1"/>
  <c r="O55" i="7" s="1"/>
  <c r="EG55" i="7" a="1"/>
  <c r="EG55" i="7" s="1"/>
  <c r="EB55" i="7" a="1"/>
  <c r="EB55" i="7" s="1"/>
  <c r="N54" i="18"/>
  <c r="DX55" i="7" a="1"/>
  <c r="DX55" i="7" s="1"/>
  <c r="DY55" i="7" a="1"/>
  <c r="DY55" i="7" s="1"/>
  <c r="DW55" i="7" a="1"/>
  <c r="DW55" i="7" s="1"/>
  <c r="DV55" i="7" a="1"/>
  <c r="DV55" i="7" s="1"/>
  <c r="ED55" i="7" a="1"/>
  <c r="ED55" i="7" s="1"/>
  <c r="DZ55" i="7" a="1"/>
  <c r="DZ55" i="7" s="1"/>
  <c r="EF55" i="7" a="1"/>
  <c r="EF55" i="7" s="1"/>
  <c r="EA55" i="7" a="1"/>
  <c r="EA55" i="7" s="1"/>
  <c r="EE55" i="7" a="1"/>
  <c r="EE55" i="7" s="1"/>
  <c r="EC55" i="7" a="1"/>
  <c r="EC55" i="7" s="1"/>
  <c r="DN39" i="8"/>
  <c r="DM51" i="7"/>
  <c r="AG267" i="7" a="1"/>
  <c r="AG267" i="7" s="1"/>
  <c r="AF163" i="7"/>
  <c r="N58" i="8"/>
  <c r="P58" i="8" s="1"/>
  <c r="O68" i="7" a="1"/>
  <c r="O68" i="7" s="1"/>
  <c r="DZ68" i="7" a="1"/>
  <c r="DZ68" i="7" s="1"/>
  <c r="EA58" i="8" s="1"/>
  <c r="N67" i="18"/>
  <c r="EF68" i="7" a="1"/>
  <c r="EF68" i="7" s="1"/>
  <c r="EG58" i="8" s="1"/>
  <c r="EA68" i="7" a="1"/>
  <c r="EA68" i="7" s="1"/>
  <c r="EB58" i="8" s="1"/>
  <c r="DX68" i="7" a="1"/>
  <c r="DX68" i="7" s="1"/>
  <c r="DY58" i="8" s="1"/>
  <c r="EG68" i="7" a="1"/>
  <c r="EG68" i="7" s="1"/>
  <c r="EH58" i="8" s="1"/>
  <c r="EE68" i="7" a="1"/>
  <c r="EE68" i="7" s="1"/>
  <c r="EF58" i="8" s="1"/>
  <c r="DW68" i="7" a="1"/>
  <c r="DW68" i="7" s="1"/>
  <c r="DX58" i="8" s="1"/>
  <c r="EB68" i="7" a="1"/>
  <c r="EB68" i="7" s="1"/>
  <c r="EC58" i="8" s="1"/>
  <c r="EC68" i="7" a="1"/>
  <c r="EC68" i="7" s="1"/>
  <c r="ED58" i="8" s="1"/>
  <c r="ED68" i="7" a="1"/>
  <c r="ED68" i="7" s="1"/>
  <c r="EE58" i="8" s="1"/>
  <c r="DV68" i="7" a="1"/>
  <c r="DV68" i="7" s="1"/>
  <c r="DW58" i="8" s="1"/>
  <c r="DY68" i="7" a="1"/>
  <c r="DY68" i="7" s="1"/>
  <c r="DZ58" i="8" s="1"/>
  <c r="AG242" i="7" a="1"/>
  <c r="AG242" i="7" s="1"/>
  <c r="AF138" i="7"/>
  <c r="AG217" i="7" a="1"/>
  <c r="AG217" i="7" s="1"/>
  <c r="AF113" i="7"/>
  <c r="AG247" i="7" a="1"/>
  <c r="AG247" i="7" s="1"/>
  <c r="AF143" i="7"/>
  <c r="N44" i="8"/>
  <c r="P44" i="8" s="1"/>
  <c r="N46" i="18"/>
  <c r="O47" i="7" a="1"/>
  <c r="O47" i="7" s="1"/>
  <c r="DZ47" i="7" a="1"/>
  <c r="DZ47" i="7" s="1"/>
  <c r="EA44" i="8" s="1"/>
  <c r="EA47" i="7" a="1"/>
  <c r="EA47" i="7" s="1"/>
  <c r="EB44" i="8" s="1"/>
  <c r="DY47" i="7" a="1"/>
  <c r="DY47" i="7" s="1"/>
  <c r="DZ44" i="8" s="1"/>
  <c r="EE47" i="7" a="1"/>
  <c r="EE47" i="7" s="1"/>
  <c r="EF44" i="8" s="1"/>
  <c r="EB47" i="7" a="1"/>
  <c r="EB47" i="7" s="1"/>
  <c r="EC44" i="8" s="1"/>
  <c r="DX47" i="7" a="1"/>
  <c r="DX47" i="7" s="1"/>
  <c r="DY44" i="8" s="1"/>
  <c r="ED47" i="7" a="1"/>
  <c r="ED47" i="7" s="1"/>
  <c r="EE44" i="8" s="1"/>
  <c r="DV47" i="7" a="1"/>
  <c r="DV47" i="7" s="1"/>
  <c r="DW44" i="8" s="1"/>
  <c r="DW47" i="7" a="1"/>
  <c r="DW47" i="7" s="1"/>
  <c r="DX44" i="8" s="1"/>
  <c r="EC47" i="7" a="1"/>
  <c r="EC47" i="7" s="1"/>
  <c r="ED44" i="8" s="1"/>
  <c r="EG47" i="7" a="1"/>
  <c r="EG47" i="7" s="1"/>
  <c r="EH44" i="8" s="1"/>
  <c r="EF47" i="7" a="1"/>
  <c r="EF47" i="7" s="1"/>
  <c r="EG44" i="8" s="1"/>
  <c r="AF268" i="7" a="1"/>
  <c r="AF268" i="7" s="1"/>
  <c r="AE164" i="7"/>
  <c r="DP32" i="8"/>
  <c r="AF257" i="7" a="1"/>
  <c r="AF257" i="7" s="1"/>
  <c r="AE153" i="7"/>
  <c r="AG293" i="7" a="1"/>
  <c r="AG293" i="7" s="1"/>
  <c r="AF189" i="7"/>
  <c r="AD11" i="7"/>
  <c r="DS32" i="8"/>
  <c r="N53" i="7"/>
  <c r="O54" i="7" a="1"/>
  <c r="O54" i="7" s="1"/>
  <c r="N53" i="18"/>
  <c r="EG54" i="7" a="1"/>
  <c r="EG54" i="7" s="1"/>
  <c r="EF54" i="7" a="1"/>
  <c r="EF54" i="7" s="1"/>
  <c r="DW54" i="7" a="1"/>
  <c r="DW54" i="7" s="1"/>
  <c r="EB54" i="7" a="1"/>
  <c r="EB54" i="7" s="1"/>
  <c r="DV54" i="7" a="1"/>
  <c r="DV54" i="7" s="1"/>
  <c r="ED54" i="7" a="1"/>
  <c r="ED54" i="7" s="1"/>
  <c r="EC54" i="7" a="1"/>
  <c r="EC54" i="7" s="1"/>
  <c r="DX54" i="7" a="1"/>
  <c r="DX54" i="7" s="1"/>
  <c r="DZ54" i="7" a="1"/>
  <c r="DZ54" i="7" s="1"/>
  <c r="EA54" i="7" a="1"/>
  <c r="EA54" i="7" s="1"/>
  <c r="DY54" i="7" a="1"/>
  <c r="DY54" i="7" s="1"/>
  <c r="EE54" i="7" a="1"/>
  <c r="EE54" i="7" s="1"/>
  <c r="DJ48" i="8"/>
  <c r="CY48" i="8"/>
  <c r="M31" i="8"/>
  <c r="M34" i="8" s="1"/>
  <c r="M37" i="7"/>
  <c r="M36" i="18" s="1"/>
  <c r="N26" i="7" a="1"/>
  <c r="N26" i="7" s="1"/>
  <c r="DJ26" i="7" a="1"/>
  <c r="DJ26" i="7" s="1"/>
  <c r="DS26" i="7" a="1"/>
  <c r="DS26" i="7" s="1"/>
  <c r="DR26" i="7" a="1"/>
  <c r="DR26" i="7" s="1"/>
  <c r="DM26" i="7" a="1"/>
  <c r="DM26" i="7" s="1"/>
  <c r="DL26" i="7" a="1"/>
  <c r="DL26" i="7" s="1"/>
  <c r="M25" i="18"/>
  <c r="DO26" i="7" a="1"/>
  <c r="DO26" i="7" s="1"/>
  <c r="DP26" i="7" a="1"/>
  <c r="DP26" i="7" s="1"/>
  <c r="DK26" i="7" a="1"/>
  <c r="DK26" i="7" s="1"/>
  <c r="DQ26" i="7" a="1"/>
  <c r="DQ26" i="7" s="1"/>
  <c r="DN26" i="7" a="1"/>
  <c r="DN26" i="7" s="1"/>
  <c r="DU26" i="7" a="1"/>
  <c r="DU26" i="7" s="1"/>
  <c r="DT26" i="7" a="1"/>
  <c r="DT26" i="7" s="1"/>
  <c r="N51" i="8"/>
  <c r="P51" i="8" s="1"/>
  <c r="O59" i="7" a="1"/>
  <c r="O59" i="7" s="1"/>
  <c r="N58" i="18"/>
  <c r="ED59" i="7" a="1"/>
  <c r="ED59" i="7" s="1"/>
  <c r="EE51" i="8" s="1"/>
  <c r="EB59" i="7" a="1"/>
  <c r="EB59" i="7" s="1"/>
  <c r="EC51" i="8" s="1"/>
  <c r="EA59" i="7" a="1"/>
  <c r="EA59" i="7" s="1"/>
  <c r="EB51" i="8" s="1"/>
  <c r="DZ59" i="7" a="1"/>
  <c r="DZ59" i="7" s="1"/>
  <c r="EA51" i="8" s="1"/>
  <c r="EF59" i="7" a="1"/>
  <c r="EF59" i="7" s="1"/>
  <c r="EG51" i="8" s="1"/>
  <c r="EG59" i="7" a="1"/>
  <c r="EG59" i="7" s="1"/>
  <c r="EH51" i="8" s="1"/>
  <c r="DX59" i="7" a="1"/>
  <c r="DX59" i="7" s="1"/>
  <c r="DY51" i="8" s="1"/>
  <c r="EC59" i="7" a="1"/>
  <c r="EC59" i="7" s="1"/>
  <c r="ED51" i="8" s="1"/>
  <c r="DY59" i="7" a="1"/>
  <c r="DY59" i="7" s="1"/>
  <c r="DZ51" i="8" s="1"/>
  <c r="DW59" i="7" a="1"/>
  <c r="DW59" i="7" s="1"/>
  <c r="DX51" i="8" s="1"/>
  <c r="EE59" i="7" a="1"/>
  <c r="EE59" i="7" s="1"/>
  <c r="EF51" i="8" s="1"/>
  <c r="DV59" i="7" a="1"/>
  <c r="DV59" i="7" s="1"/>
  <c r="DW51" i="8" s="1"/>
  <c r="AF221" i="7" a="1"/>
  <c r="AF221" i="7" s="1"/>
  <c r="AE117" i="7"/>
  <c r="DO56" i="8"/>
  <c r="EC32" i="7" a="1"/>
  <c r="EC32" i="7" s="1"/>
  <c r="EB32" i="7" a="1"/>
  <c r="EB32" i="7" s="1"/>
  <c r="O32" i="7" a="1"/>
  <c r="O32" i="7" s="1"/>
  <c r="ED32" i="7" a="1"/>
  <c r="ED32" i="7" s="1"/>
  <c r="EG32" i="7" a="1"/>
  <c r="EG32" i="7" s="1"/>
  <c r="N31" i="18"/>
  <c r="EE32" i="7" a="1"/>
  <c r="EE32" i="7" s="1"/>
  <c r="EA32" i="7" a="1"/>
  <c r="EA32" i="7" s="1"/>
  <c r="EF32" i="7" a="1"/>
  <c r="EF32" i="7" s="1"/>
  <c r="DY32" i="7" a="1"/>
  <c r="DY32" i="7" s="1"/>
  <c r="DV32" i="7" a="1"/>
  <c r="DV32" i="7" s="1"/>
  <c r="DZ32" i="7" a="1"/>
  <c r="DZ32" i="7" s="1"/>
  <c r="DW32" i="7" a="1"/>
  <c r="DW32" i="7" s="1"/>
  <c r="DX32" i="7" a="1"/>
  <c r="DX32" i="7" s="1"/>
  <c r="AG283" i="7" a="1"/>
  <c r="AG283" i="7" s="1"/>
  <c r="AF179" i="7"/>
  <c r="DP56" i="8"/>
  <c r="AG202" i="7" a="1"/>
  <c r="AG202" i="7" s="1"/>
  <c r="AF98" i="7"/>
  <c r="CY31" i="8"/>
  <c r="CY34" i="8" s="1"/>
  <c r="CX37" i="7"/>
  <c r="M48" i="8"/>
  <c r="M360" i="8" s="1"/>
  <c r="L63" i="18"/>
  <c r="AE12" i="7"/>
  <c r="AE11" i="7" s="1"/>
  <c r="DK39" i="8"/>
  <c r="DJ51" i="7"/>
  <c r="DF48" i="8"/>
  <c r="AG235" i="7" a="1"/>
  <c r="AG235" i="7" s="1"/>
  <c r="AF131" i="7"/>
  <c r="Q18" i="26"/>
  <c r="P17" i="26"/>
  <c r="AG286" i="7" a="1"/>
  <c r="AG286" i="7" s="1"/>
  <c r="AF182" i="7"/>
  <c r="DU56" i="8"/>
  <c r="DO39" i="8"/>
  <c r="DN51" i="7"/>
  <c r="AF238" i="7" a="1"/>
  <c r="AF238" i="7" s="1"/>
  <c r="AE134" i="7"/>
  <c r="DR53" i="7"/>
  <c r="AA29" i="8"/>
  <c r="AG284" i="7" a="1"/>
  <c r="AG284" i="7" s="1"/>
  <c r="AF180" i="7"/>
  <c r="DV32" i="8"/>
  <c r="AG229" i="7" a="1"/>
  <c r="AG229" i="7" s="1"/>
  <c r="AF125" i="7"/>
  <c r="N45" i="8"/>
  <c r="P45" i="8" s="1"/>
  <c r="N47" i="18"/>
  <c r="EE48" i="7" a="1"/>
  <c r="EE48" i="7" s="1"/>
  <c r="EF45" i="8" s="1"/>
  <c r="DZ48" i="7" a="1"/>
  <c r="DZ48" i="7" s="1"/>
  <c r="EA45" i="8" s="1"/>
  <c r="O48" i="7" a="1"/>
  <c r="O48" i="7" s="1"/>
  <c r="DY48" i="7" a="1"/>
  <c r="DY48" i="7" s="1"/>
  <c r="DZ45" i="8" s="1"/>
  <c r="DV48" i="7" a="1"/>
  <c r="DV48" i="7" s="1"/>
  <c r="DW45" i="8" s="1"/>
  <c r="DW48" i="7" a="1"/>
  <c r="DW48" i="7" s="1"/>
  <c r="DX45" i="8" s="1"/>
  <c r="EB48" i="7" a="1"/>
  <c r="EB48" i="7" s="1"/>
  <c r="EC45" i="8" s="1"/>
  <c r="ED48" i="7" a="1"/>
  <c r="ED48" i="7" s="1"/>
  <c r="EE45" i="8" s="1"/>
  <c r="EC48" i="7" a="1"/>
  <c r="EC48" i="7" s="1"/>
  <c r="ED45" i="8" s="1"/>
  <c r="EF48" i="7" a="1"/>
  <c r="EF48" i="7" s="1"/>
  <c r="EG45" i="8" s="1"/>
  <c r="EG48" i="7" a="1"/>
  <c r="EG48" i="7" s="1"/>
  <c r="EH45" i="8" s="1"/>
  <c r="EA48" i="7" a="1"/>
  <c r="EA48" i="7" s="1"/>
  <c r="EB45" i="8" s="1"/>
  <c r="DX48" i="7" a="1"/>
  <c r="DX48" i="7" s="1"/>
  <c r="DY45" i="8" s="1"/>
  <c r="DC31" i="8"/>
  <c r="DC34" i="8" s="1"/>
  <c r="DB37" i="7"/>
  <c r="AB23" i="7" l="1"/>
  <c r="DT54" i="8"/>
  <c r="EF53" i="7"/>
  <c r="EG50" i="8" s="1"/>
  <c r="AC21" i="7"/>
  <c r="AD27" i="8" s="1"/>
  <c r="DS64" i="7"/>
  <c r="AB39" i="7"/>
  <c r="AE19" i="7"/>
  <c r="EC53" i="7"/>
  <c r="ED50" i="8" s="1"/>
  <c r="DY32" i="8"/>
  <c r="AF12" i="7"/>
  <c r="AF11" i="7" s="1"/>
  <c r="ED53" i="7"/>
  <c r="EE50" i="8" s="1"/>
  <c r="AH277" i="7" a="1"/>
  <c r="AH277" i="7" s="1"/>
  <c r="AG173" i="7"/>
  <c r="EF56" i="8"/>
  <c r="AH233" i="7" a="1"/>
  <c r="AH233" i="7" s="1"/>
  <c r="AG129" i="7"/>
  <c r="AH201" i="7" a="1"/>
  <c r="AH201" i="7" s="1"/>
  <c r="AG97" i="7"/>
  <c r="AH259" i="7" a="1"/>
  <c r="AH259" i="7" s="1"/>
  <c r="AG155" i="7"/>
  <c r="DP50" i="8"/>
  <c r="DP54" i="8" s="1"/>
  <c r="DO64" i="7"/>
  <c r="O370" i="8"/>
  <c r="O29" i="28" s="1"/>
  <c r="O56" i="8"/>
  <c r="O65" i="18"/>
  <c r="EN66" i="7" a="1"/>
  <c r="EN66" i="7" s="1"/>
  <c r="ES66" i="7" a="1"/>
  <c r="ES66" i="7" s="1"/>
  <c r="EH66" i="7" a="1"/>
  <c r="EH66" i="7" s="1"/>
  <c r="EQ66" i="7" a="1"/>
  <c r="EQ66" i="7" s="1"/>
  <c r="EI66" i="7" a="1"/>
  <c r="EI66" i="7" s="1"/>
  <c r="EJ66" i="7" a="1"/>
  <c r="EJ66" i="7" s="1"/>
  <c r="EK66" i="7" a="1"/>
  <c r="EK66" i="7" s="1"/>
  <c r="EP66" i="7" a="1"/>
  <c r="EP66" i="7" s="1"/>
  <c r="EL66" i="7" a="1"/>
  <c r="EL66" i="7" s="1"/>
  <c r="EM66" i="7" a="1"/>
  <c r="EM66" i="7" s="1"/>
  <c r="EO66" i="7" a="1"/>
  <c r="EO66" i="7" s="1"/>
  <c r="ER66" i="7" a="1"/>
  <c r="ER66" i="7" s="1"/>
  <c r="DX39" i="8"/>
  <c r="DW51" i="7"/>
  <c r="ER55" i="7" a="1"/>
  <c r="ER55" i="7" s="1"/>
  <c r="EI55" i="7" a="1"/>
  <c r="EI55" i="7" s="1"/>
  <c r="EH55" i="7" a="1"/>
  <c r="EH55" i="7" s="1"/>
  <c r="O54" i="18"/>
  <c r="EN55" i="7" a="1"/>
  <c r="EN55" i="7" s="1"/>
  <c r="EO55" i="7" a="1"/>
  <c r="EO55" i="7" s="1"/>
  <c r="EL55" i="7" a="1"/>
  <c r="EL55" i="7" s="1"/>
  <c r="EK55" i="7" a="1"/>
  <c r="EK55" i="7" s="1"/>
  <c r="ES55" i="7" a="1"/>
  <c r="ES55" i="7" s="1"/>
  <c r="EJ55" i="7" a="1"/>
  <c r="EJ55" i="7" s="1"/>
  <c r="EQ55" i="7" a="1"/>
  <c r="EQ55" i="7" s="1"/>
  <c r="EP55" i="7" a="1"/>
  <c r="EP55" i="7" s="1"/>
  <c r="EM55" i="7" a="1"/>
  <c r="EM55" i="7" s="1"/>
  <c r="AH231" i="7" a="1"/>
  <c r="AH231" i="7" s="1"/>
  <c r="AG127" i="7"/>
  <c r="DZ56" i="8"/>
  <c r="DS31" i="8"/>
  <c r="DS34" i="8" s="1"/>
  <c r="DR37" i="7"/>
  <c r="AH226" i="7" a="1"/>
  <c r="AH226" i="7" s="1"/>
  <c r="AG122" i="7"/>
  <c r="AH262" i="7" a="1"/>
  <c r="AH262" i="7" s="1"/>
  <c r="AG158" i="7"/>
  <c r="EC56" i="8"/>
  <c r="EB39" i="8"/>
  <c r="EA51" i="7"/>
  <c r="DT31" i="8"/>
  <c r="DT34" i="8" s="1"/>
  <c r="DS37" i="7"/>
  <c r="EA53" i="7"/>
  <c r="AH273" i="7" a="1"/>
  <c r="AH273" i="7" s="1"/>
  <c r="AG169" i="7"/>
  <c r="AH291" i="7" a="1"/>
  <c r="AH291" i="7" s="1"/>
  <c r="AG187" i="7"/>
  <c r="O53" i="8"/>
  <c r="O60" i="18"/>
  <c r="EO61" i="7" a="1"/>
  <c r="EO61" i="7" s="1"/>
  <c r="ER61" i="7" a="1"/>
  <c r="ER61" i="7" s="1"/>
  <c r="EM61" i="7" a="1"/>
  <c r="EM61" i="7" s="1"/>
  <c r="EK61" i="7" a="1"/>
  <c r="EK61" i="7" s="1"/>
  <c r="EI61" i="7" a="1"/>
  <c r="EI61" i="7" s="1"/>
  <c r="EJ61" i="7" a="1"/>
  <c r="EJ61" i="7" s="1"/>
  <c r="EN61" i="7" a="1"/>
  <c r="EN61" i="7" s="1"/>
  <c r="EP61" i="7" a="1"/>
  <c r="EP61" i="7" s="1"/>
  <c r="ES61" i="7" a="1"/>
  <c r="ES61" i="7" s="1"/>
  <c r="EQ61" i="7" a="1"/>
  <c r="EQ61" i="7" s="1"/>
  <c r="EL61" i="7" a="1"/>
  <c r="EL61" i="7" s="1"/>
  <c r="EH61" i="7" a="1"/>
  <c r="EH61" i="7" s="1"/>
  <c r="AD29" i="8"/>
  <c r="AD36" i="8" s="1"/>
  <c r="AD290" i="8" s="1"/>
  <c r="AG261" i="7" a="1"/>
  <c r="AG261" i="7" s="1"/>
  <c r="AF157" i="7"/>
  <c r="AH282" i="7" a="1"/>
  <c r="AH282" i="7" s="1"/>
  <c r="AG178" i="7"/>
  <c r="DP48" i="8"/>
  <c r="EB32" i="8"/>
  <c r="DW56" i="8"/>
  <c r="AG225" i="7" a="1"/>
  <c r="AG225" i="7" s="1"/>
  <c r="AF121" i="7"/>
  <c r="ED39" i="8"/>
  <c r="EC51" i="7"/>
  <c r="EH39" i="8"/>
  <c r="EG51" i="7"/>
  <c r="EG53" i="7"/>
  <c r="AG278" i="7" a="1"/>
  <c r="AG278" i="7" s="1"/>
  <c r="AF174" i="7"/>
  <c r="DQ31" i="8"/>
  <c r="DQ34" i="8" s="1"/>
  <c r="DP37" i="7"/>
  <c r="AH242" i="7" a="1"/>
  <c r="AH242" i="7" s="1"/>
  <c r="AG138" i="7"/>
  <c r="AH255" i="7" a="1"/>
  <c r="AH255" i="7" s="1"/>
  <c r="AG151" i="7"/>
  <c r="AH276" i="7" a="1"/>
  <c r="AH276" i="7" s="1"/>
  <c r="AG172" i="7"/>
  <c r="N29" i="28"/>
  <c r="P370" i="8"/>
  <c r="DM31" i="8"/>
  <c r="DM34" i="8" s="1"/>
  <c r="DL37" i="7"/>
  <c r="AH256" i="7" a="1"/>
  <c r="AH256" i="7" s="1"/>
  <c r="AG152" i="7"/>
  <c r="EF32" i="8"/>
  <c r="DY53" i="7"/>
  <c r="AH294" i="7" a="1"/>
  <c r="AH294" i="7" s="1"/>
  <c r="AG190" i="7"/>
  <c r="DM50" i="8"/>
  <c r="DM54" i="8" s="1"/>
  <c r="DL64" i="7"/>
  <c r="AH283" i="7" a="1"/>
  <c r="AH283" i="7" s="1"/>
  <c r="AG179" i="7"/>
  <c r="DK31" i="8"/>
  <c r="DK34" i="8" s="1"/>
  <c r="DJ37" i="7"/>
  <c r="DZ53" i="7"/>
  <c r="AH245" i="7" a="1"/>
  <c r="AH245" i="7" s="1"/>
  <c r="AG141" i="7"/>
  <c r="AH285" i="7" a="1"/>
  <c r="AH285" i="7" s="1"/>
  <c r="AG181" i="7"/>
  <c r="AH246" i="7" a="1"/>
  <c r="AH246" i="7" s="1"/>
  <c r="AG142" i="7"/>
  <c r="AH297" i="7" a="1"/>
  <c r="AH297" i="7" s="1"/>
  <c r="AG193" i="7"/>
  <c r="K20" i="28"/>
  <c r="DW32" i="8"/>
  <c r="AG269" i="7" a="1"/>
  <c r="AG269" i="7" s="1"/>
  <c r="AF165" i="7"/>
  <c r="AH250" i="7" a="1"/>
  <c r="AH250" i="7" s="1"/>
  <c r="AG146" i="7"/>
  <c r="DX56" i="8"/>
  <c r="EC39" i="8"/>
  <c r="EB51" i="7"/>
  <c r="AH286" i="7" a="1"/>
  <c r="AH286" i="7" s="1"/>
  <c r="AG182" i="7"/>
  <c r="AG230" i="7" a="1"/>
  <c r="AG230" i="7" s="1"/>
  <c r="AF126" i="7"/>
  <c r="AG237" i="7" a="1"/>
  <c r="AG237" i="7" s="1"/>
  <c r="AF133" i="7"/>
  <c r="O53" i="7"/>
  <c r="O53" i="18"/>
  <c r="EI54" i="7" a="1"/>
  <c r="EI54" i="7" s="1"/>
  <c r="EH54" i="7" a="1"/>
  <c r="EH54" i="7" s="1"/>
  <c r="EJ54" i="7" a="1"/>
  <c r="EJ54" i="7" s="1"/>
  <c r="ER54" i="7" a="1"/>
  <c r="ER54" i="7" s="1"/>
  <c r="EL54" i="7" a="1"/>
  <c r="EL54" i="7" s="1"/>
  <c r="EK54" i="7" a="1"/>
  <c r="EK54" i="7" s="1"/>
  <c r="ES54" i="7" a="1"/>
  <c r="ES54" i="7" s="1"/>
  <c r="EP54" i="7" a="1"/>
  <c r="EP54" i="7" s="1"/>
  <c r="EM54" i="7" a="1"/>
  <c r="EM54" i="7" s="1"/>
  <c r="EN54" i="7" a="1"/>
  <c r="EN54" i="7" s="1"/>
  <c r="EQ54" i="7" a="1"/>
  <c r="EQ54" i="7" s="1"/>
  <c r="EO54" i="7" a="1"/>
  <c r="EO54" i="7" s="1"/>
  <c r="AG100" i="7"/>
  <c r="AH204" i="7" a="1"/>
  <c r="AH204" i="7" s="1"/>
  <c r="P18" i="26"/>
  <c r="Q19" i="26"/>
  <c r="N50" i="8"/>
  <c r="N64" i="7"/>
  <c r="N63" i="18" s="1"/>
  <c r="N52" i="18"/>
  <c r="AH254" i="7" a="1"/>
  <c r="AH254" i="7" s="1"/>
  <c r="AG150" i="7"/>
  <c r="EO32" i="7" a="1"/>
  <c r="EO32" i="7" s="1"/>
  <c r="O31" i="18"/>
  <c r="EL32" i="7" a="1"/>
  <c r="EL32" i="7" s="1"/>
  <c r="EM32" i="7" a="1"/>
  <c r="EM32" i="7" s="1"/>
  <c r="EQ32" i="7" a="1"/>
  <c r="EQ32" i="7" s="1"/>
  <c r="EJ32" i="7" a="1"/>
  <c r="EJ32" i="7" s="1"/>
  <c r="EN32" i="7" a="1"/>
  <c r="EN32" i="7" s="1"/>
  <c r="EP32" i="7" a="1"/>
  <c r="EP32" i="7" s="1"/>
  <c r="EH32" i="7" a="1"/>
  <c r="EH32" i="7" s="1"/>
  <c r="EK32" i="7" a="1"/>
  <c r="EK32" i="7" s="1"/>
  <c r="ES32" i="7" a="1"/>
  <c r="ES32" i="7" s="1"/>
  <c r="ER32" i="7" a="1"/>
  <c r="ER32" i="7" s="1"/>
  <c r="EI32" i="7" a="1"/>
  <c r="EI32" i="7" s="1"/>
  <c r="L361" i="8"/>
  <c r="L21" i="28"/>
  <c r="M357" i="8" a="1"/>
  <c r="M357" i="8" s="1"/>
  <c r="L16" i="28"/>
  <c r="AH244" i="7" a="1"/>
  <c r="AH244" i="7" s="1"/>
  <c r="AG140" i="7"/>
  <c r="DK50" i="8"/>
  <c r="DK54" i="8" s="1"/>
  <c r="DJ64" i="7"/>
  <c r="DS50" i="8"/>
  <c r="DS54" i="8" s="1"/>
  <c r="DR64" i="7"/>
  <c r="AH293" i="7" a="1"/>
  <c r="AH293" i="7" s="1"/>
  <c r="AG189" i="7"/>
  <c r="N31" i="8"/>
  <c r="N37" i="7"/>
  <c r="N36" i="18" s="1"/>
  <c r="O26" i="7" a="1"/>
  <c r="O26" i="7" s="1"/>
  <c r="DZ26" i="7" a="1"/>
  <c r="DZ26" i="7" s="1"/>
  <c r="N25" i="18"/>
  <c r="EB26" i="7" a="1"/>
  <c r="EB26" i="7" s="1"/>
  <c r="EC26" i="7" a="1"/>
  <c r="EC26" i="7" s="1"/>
  <c r="EE26" i="7" a="1"/>
  <c r="EE26" i="7" s="1"/>
  <c r="DX26" i="7" a="1"/>
  <c r="DX26" i="7" s="1"/>
  <c r="EF26" i="7" a="1"/>
  <c r="EF26" i="7" s="1"/>
  <c r="EA26" i="7" a="1"/>
  <c r="EA26" i="7" s="1"/>
  <c r="DW26" i="7" a="1"/>
  <c r="DW26" i="7" s="1"/>
  <c r="DY26" i="7" a="1"/>
  <c r="DY26" i="7" s="1"/>
  <c r="DV26" i="7" a="1"/>
  <c r="DV26" i="7" s="1"/>
  <c r="EG26" i="7" a="1"/>
  <c r="EG26" i="7" s="1"/>
  <c r="ED26" i="7" a="1"/>
  <c r="ED26" i="7" s="1"/>
  <c r="DX53" i="7"/>
  <c r="AH223" i="7" a="1"/>
  <c r="AH223" i="7" s="1"/>
  <c r="AG119" i="7"/>
  <c r="DR50" i="8"/>
  <c r="DR54" i="8" s="1"/>
  <c r="DQ64" i="7"/>
  <c r="DQ50" i="8"/>
  <c r="DQ54" i="8" s="1"/>
  <c r="DP64" i="7"/>
  <c r="AG299" i="7" a="1"/>
  <c r="AG299" i="7" s="1"/>
  <c r="AF195" i="7"/>
  <c r="DV50" i="8"/>
  <c r="DV54" i="8" s="1"/>
  <c r="DU64" i="7"/>
  <c r="O47" i="8"/>
  <c r="EI50" i="7" a="1"/>
  <c r="EI50" i="7" s="1"/>
  <c r="EH50" i="7" a="1"/>
  <c r="EH50" i="7" s="1"/>
  <c r="O49" i="18"/>
  <c r="EJ50" i="7" a="1"/>
  <c r="EJ50" i="7" s="1"/>
  <c r="ER50" i="7" a="1"/>
  <c r="ER50" i="7" s="1"/>
  <c r="EL50" i="7" a="1"/>
  <c r="EL50" i="7" s="1"/>
  <c r="EK50" i="7" a="1"/>
  <c r="EK50" i="7" s="1"/>
  <c r="ES50" i="7" a="1"/>
  <c r="ES50" i="7" s="1"/>
  <c r="EP50" i="7" a="1"/>
  <c r="EP50" i="7" s="1"/>
  <c r="EM50" i="7" a="1"/>
  <c r="EM50" i="7" s="1"/>
  <c r="EN50" i="7" a="1"/>
  <c r="EN50" i="7" s="1"/>
  <c r="EQ50" i="7" a="1"/>
  <c r="EQ50" i="7" s="1"/>
  <c r="EO50" i="7" a="1"/>
  <c r="EO50" i="7" s="1"/>
  <c r="EA32" i="8"/>
  <c r="O46" i="8"/>
  <c r="EO49" i="7" a="1"/>
  <c r="EO49" i="7" s="1"/>
  <c r="EN49" i="7" a="1"/>
  <c r="EN49" i="7" s="1"/>
  <c r="EI49" i="7" a="1"/>
  <c r="EI49" i="7" s="1"/>
  <c r="O48" i="18"/>
  <c r="EL49" i="7" a="1"/>
  <c r="EL49" i="7" s="1"/>
  <c r="EK49" i="7" a="1"/>
  <c r="EK49" i="7" s="1"/>
  <c r="ES49" i="7" a="1"/>
  <c r="ES49" i="7" s="1"/>
  <c r="EJ49" i="7" a="1"/>
  <c r="EJ49" i="7" s="1"/>
  <c r="EQ49" i="7" a="1"/>
  <c r="EQ49" i="7" s="1"/>
  <c r="EP49" i="7" a="1"/>
  <c r="EP49" i="7" s="1"/>
  <c r="EH49" i="7" a="1"/>
  <c r="EH49" i="7" s="1"/>
  <c r="EM49" i="7" a="1"/>
  <c r="EM49" i="7" s="1"/>
  <c r="ER49" i="7" a="1"/>
  <c r="ER49" i="7" s="1"/>
  <c r="DT48" i="8"/>
  <c r="O32" i="18"/>
  <c r="EI33" i="7" a="1"/>
  <c r="EI33" i="7" s="1"/>
  <c r="EL33" i="7" a="1"/>
  <c r="EL33" i="7" s="1"/>
  <c r="EK33" i="7" a="1"/>
  <c r="EK33" i="7" s="1"/>
  <c r="ES33" i="7" a="1"/>
  <c r="ES33" i="7" s="1"/>
  <c r="EQ33" i="7" a="1"/>
  <c r="EQ33" i="7" s="1"/>
  <c r="EM33" i="7" a="1"/>
  <c r="EM33" i="7" s="1"/>
  <c r="EH33" i="7" a="1"/>
  <c r="EH33" i="7" s="1"/>
  <c r="EO33" i="7" a="1"/>
  <c r="EO33" i="7" s="1"/>
  <c r="EP33" i="7" a="1"/>
  <c r="EP33" i="7" s="1"/>
  <c r="EN33" i="7" a="1"/>
  <c r="EN33" i="7" s="1"/>
  <c r="ER33" i="7" a="1"/>
  <c r="ER33" i="7" s="1"/>
  <c r="EJ33" i="7" a="1"/>
  <c r="EJ33" i="7" s="1"/>
  <c r="DY56" i="8"/>
  <c r="O40" i="8"/>
  <c r="O42" i="18"/>
  <c r="EN43" i="7" a="1"/>
  <c r="EN43" i="7" s="1"/>
  <c r="EM43" i="7" a="1"/>
  <c r="EM43" i="7" s="1"/>
  <c r="EL43" i="7" a="1"/>
  <c r="EL43" i="7" s="1"/>
  <c r="EK43" i="7" a="1"/>
  <c r="EK43" i="7" s="1"/>
  <c r="EJ43" i="7" a="1"/>
  <c r="EJ43" i="7" s="1"/>
  <c r="EH43" i="7" a="1"/>
  <c r="EH43" i="7" s="1"/>
  <c r="EQ43" i="7" a="1"/>
  <c r="EQ43" i="7" s="1"/>
  <c r="ES43" i="7" a="1"/>
  <c r="ES43" i="7" s="1"/>
  <c r="EI43" i="7" a="1"/>
  <c r="EI43" i="7" s="1"/>
  <c r="EO43" i="7" a="1"/>
  <c r="EO43" i="7" s="1"/>
  <c r="ER43" i="7" a="1"/>
  <c r="ER43" i="7" s="1"/>
  <c r="EP43" i="7" a="1"/>
  <c r="EP43" i="7" s="1"/>
  <c r="EE39" i="8"/>
  <c r="ED51" i="7"/>
  <c r="AH227" i="7" a="1"/>
  <c r="AH227" i="7" s="1"/>
  <c r="AG123" i="7"/>
  <c r="AH217" i="7" a="1"/>
  <c r="AH217" i="7" s="1"/>
  <c r="AG113" i="7"/>
  <c r="DQ48" i="8"/>
  <c r="AH239" i="7" a="1"/>
  <c r="AH239" i="7" s="1"/>
  <c r="AG135" i="7"/>
  <c r="AH267" i="7" a="1"/>
  <c r="AH267" i="7" s="1"/>
  <c r="AG163" i="7"/>
  <c r="EG32" i="8"/>
  <c r="V221" i="8"/>
  <c r="AH216" i="7" a="1"/>
  <c r="AH216" i="7" s="1"/>
  <c r="AG112" i="7"/>
  <c r="EE53" i="7"/>
  <c r="AC29" i="8"/>
  <c r="AC36" i="8" s="1"/>
  <c r="AC290" i="8" s="1"/>
  <c r="AH298" i="7" a="1"/>
  <c r="AH298" i="7" s="1"/>
  <c r="AG194" i="7"/>
  <c r="ED56" i="8"/>
  <c r="DY39" i="8"/>
  <c r="DX51" i="7"/>
  <c r="AH232" i="7" a="1"/>
  <c r="AH232" i="7" s="1"/>
  <c r="AG128" i="7"/>
  <c r="AH260" i="7" a="1"/>
  <c r="AH260" i="7" s="1"/>
  <c r="AG156" i="7"/>
  <c r="ES31" i="7" a="1"/>
  <c r="ES31" i="7" s="1"/>
  <c r="ER31" i="7" a="1"/>
  <c r="ER31" i="7" s="1"/>
  <c r="EI31" i="7" a="1"/>
  <c r="EI31" i="7" s="1"/>
  <c r="EH31" i="7" a="1"/>
  <c r="EH31" i="7" s="1"/>
  <c r="O30" i="18"/>
  <c r="EO31" i="7" a="1"/>
  <c r="EO31" i="7" s="1"/>
  <c r="EJ31" i="7" a="1"/>
  <c r="EJ31" i="7" s="1"/>
  <c r="EN31" i="7" a="1"/>
  <c r="EN31" i="7" s="1"/>
  <c r="EL31" i="7" a="1"/>
  <c r="EL31" i="7" s="1"/>
  <c r="EP31" i="7" a="1"/>
  <c r="EP31" i="7" s="1"/>
  <c r="EQ31" i="7" a="1"/>
  <c r="EQ31" i="7" s="1"/>
  <c r="EK31" i="7" a="1"/>
  <c r="EK31" i="7" s="1"/>
  <c r="EM31" i="7" a="1"/>
  <c r="EM31" i="7" s="1"/>
  <c r="O51" i="8"/>
  <c r="O58" i="18"/>
  <c r="EJ59" i="7" a="1"/>
  <c r="EJ59" i="7" s="1"/>
  <c r="EI59" i="7" a="1"/>
  <c r="EI59" i="7" s="1"/>
  <c r="EL59" i="7" a="1"/>
  <c r="EL59" i="7" s="1"/>
  <c r="ER59" i="7" a="1"/>
  <c r="ER59" i="7" s="1"/>
  <c r="EQ59" i="7" a="1"/>
  <c r="EQ59" i="7" s="1"/>
  <c r="EM59" i="7" a="1"/>
  <c r="EM59" i="7" s="1"/>
  <c r="EP59" i="7" a="1"/>
  <c r="EP59" i="7" s="1"/>
  <c r="EO59" i="7" a="1"/>
  <c r="EO59" i="7" s="1"/>
  <c r="EK59" i="7" a="1"/>
  <c r="EK59" i="7" s="1"/>
  <c r="EN59" i="7" a="1"/>
  <c r="EN59" i="7" s="1"/>
  <c r="ES59" i="7" a="1"/>
  <c r="ES59" i="7" s="1"/>
  <c r="EH59" i="7" a="1"/>
  <c r="EH59" i="7" s="1"/>
  <c r="O44" i="8"/>
  <c r="O46" i="18"/>
  <c r="EP47" i="7" a="1"/>
  <c r="EP47" i="7" s="1"/>
  <c r="EO47" i="7" a="1"/>
  <c r="EO47" i="7" s="1"/>
  <c r="EH47" i="7" a="1"/>
  <c r="EH47" i="7" s="1"/>
  <c r="EI47" i="7" a="1"/>
  <c r="EI47" i="7" s="1"/>
  <c r="EM47" i="7" a="1"/>
  <c r="EM47" i="7" s="1"/>
  <c r="EK47" i="7" a="1"/>
  <c r="EK47" i="7" s="1"/>
  <c r="ES47" i="7" a="1"/>
  <c r="ES47" i="7" s="1"/>
  <c r="EQ47" i="7" a="1"/>
  <c r="EQ47" i="7" s="1"/>
  <c r="EN47" i="7" a="1"/>
  <c r="EN47" i="7" s="1"/>
  <c r="EL47" i="7" a="1"/>
  <c r="EL47" i="7" s="1"/>
  <c r="ER47" i="7" a="1"/>
  <c r="ER47" i="7" s="1"/>
  <c r="EJ47" i="7" a="1"/>
  <c r="EJ47" i="7" s="1"/>
  <c r="AH249" i="7" a="1"/>
  <c r="AH249" i="7" s="1"/>
  <c r="AG145" i="7"/>
  <c r="AG270" i="7" a="1"/>
  <c r="AG270" i="7" s="1"/>
  <c r="AF166" i="7"/>
  <c r="AH248" i="7" a="1"/>
  <c r="AH248" i="7" s="1"/>
  <c r="AG144" i="7"/>
  <c r="ED32" i="8"/>
  <c r="AG279" i="7" a="1"/>
  <c r="AG279" i="7" s="1"/>
  <c r="AF175" i="7"/>
  <c r="O59" i="8"/>
  <c r="ES69" i="7" a="1"/>
  <c r="ES69" i="7" s="1"/>
  <c r="EJ69" i="7" a="1"/>
  <c r="EJ69" i="7" s="1"/>
  <c r="O68" i="18"/>
  <c r="EQ69" i="7" a="1"/>
  <c r="EQ69" i="7" s="1"/>
  <c r="EO69" i="7" a="1"/>
  <c r="EO69" i="7" s="1"/>
  <c r="ER69" i="7" a="1"/>
  <c r="ER69" i="7" s="1"/>
  <c r="EH69" i="7" a="1"/>
  <c r="EH69" i="7" s="1"/>
  <c r="EL69" i="7" a="1"/>
  <c r="EL69" i="7" s="1"/>
  <c r="EN69" i="7" a="1"/>
  <c r="EN69" i="7" s="1"/>
  <c r="EP69" i="7" a="1"/>
  <c r="EP69" i="7" s="1"/>
  <c r="EI69" i="7" a="1"/>
  <c r="EI69" i="7" s="1"/>
  <c r="EK69" i="7" a="1"/>
  <c r="EK69" i="7" s="1"/>
  <c r="EM69" i="7" a="1"/>
  <c r="EM69" i="7" s="1"/>
  <c r="EB56" i="8"/>
  <c r="DU50" i="8"/>
  <c r="DU54" i="8" s="1"/>
  <c r="DT64" i="7"/>
  <c r="ES57" i="7" a="1"/>
  <c r="ES57" i="7" s="1"/>
  <c r="EI57" i="7" a="1"/>
  <c r="EI57" i="7" s="1"/>
  <c r="EH57" i="7" a="1"/>
  <c r="EH57" i="7" s="1"/>
  <c r="O56" i="18"/>
  <c r="EQ57" i="7" a="1"/>
  <c r="EQ57" i="7" s="1"/>
  <c r="EN57" i="7" a="1"/>
  <c r="EN57" i="7" s="1"/>
  <c r="EJ57" i="7" a="1"/>
  <c r="EJ57" i="7" s="1"/>
  <c r="ER57" i="7" a="1"/>
  <c r="ER57" i="7" s="1"/>
  <c r="EL57" i="7" a="1"/>
  <c r="EL57" i="7" s="1"/>
  <c r="EO57" i="7" a="1"/>
  <c r="EO57" i="7" s="1"/>
  <c r="EM57" i="7" a="1"/>
  <c r="EM57" i="7" s="1"/>
  <c r="EK57" i="7" a="1"/>
  <c r="EK57" i="7" s="1"/>
  <c r="EP57" i="7" a="1"/>
  <c r="EP57" i="7" s="1"/>
  <c r="N52" i="8"/>
  <c r="P52" i="8" s="1"/>
  <c r="O60" i="7" a="1"/>
  <c r="O60" i="7" s="1"/>
  <c r="N59" i="18"/>
  <c r="EB60" i="7" a="1"/>
  <c r="EB60" i="7" s="1"/>
  <c r="EC52" i="8" s="1"/>
  <c r="ED60" i="7" a="1"/>
  <c r="ED60" i="7" s="1"/>
  <c r="EE52" i="8" s="1"/>
  <c r="EA60" i="7" a="1"/>
  <c r="EA60" i="7" s="1"/>
  <c r="EB52" i="8" s="1"/>
  <c r="DV60" i="7" a="1"/>
  <c r="DV60" i="7" s="1"/>
  <c r="DW52" i="8" s="1"/>
  <c r="EC60" i="7" a="1"/>
  <c r="EC60" i="7" s="1"/>
  <c r="ED52" i="8" s="1"/>
  <c r="EE60" i="7" a="1"/>
  <c r="EE60" i="7" s="1"/>
  <c r="EF52" i="8" s="1"/>
  <c r="DX60" i="7" a="1"/>
  <c r="DX60" i="7" s="1"/>
  <c r="DY52" i="8" s="1"/>
  <c r="DY60" i="7" a="1"/>
  <c r="DY60" i="7" s="1"/>
  <c r="DZ52" i="8" s="1"/>
  <c r="EG60" i="7" a="1"/>
  <c r="EG60" i="7" s="1"/>
  <c r="EH52" i="8" s="1"/>
  <c r="DZ60" i="7" a="1"/>
  <c r="DZ60" i="7" s="1"/>
  <c r="EA52" i="8" s="1"/>
  <c r="DW60" i="7" a="1"/>
  <c r="DW60" i="7" s="1"/>
  <c r="DX52" i="8" s="1"/>
  <c r="EF60" i="7" a="1"/>
  <c r="EF60" i="7" s="1"/>
  <c r="EG52" i="8" s="1"/>
  <c r="DV48" i="8"/>
  <c r="DL50" i="8"/>
  <c r="DL54" i="8" s="1"/>
  <c r="DK64" i="7"/>
  <c r="AH265" i="7" a="1"/>
  <c r="AH265" i="7" s="1"/>
  <c r="AG161" i="7"/>
  <c r="N356" i="8"/>
  <c r="P32" i="8"/>
  <c r="DL31" i="8"/>
  <c r="DL34" i="8" s="1"/>
  <c r="DK37" i="7"/>
  <c r="EJ56" i="7" a="1"/>
  <c r="EJ56" i="7" s="1"/>
  <c r="O55" i="18"/>
  <c r="EH56" i="7" a="1"/>
  <c r="EH56" i="7" s="1"/>
  <c r="EI56" i="7" a="1"/>
  <c r="EI56" i="7" s="1"/>
  <c r="ER56" i="7" a="1"/>
  <c r="ER56" i="7" s="1"/>
  <c r="EN56" i="7" a="1"/>
  <c r="EN56" i="7" s="1"/>
  <c r="EO56" i="7" a="1"/>
  <c r="EO56" i="7" s="1"/>
  <c r="EL56" i="7" a="1"/>
  <c r="EL56" i="7" s="1"/>
  <c r="EK56" i="7" a="1"/>
  <c r="EK56" i="7" s="1"/>
  <c r="ES56" i="7" a="1"/>
  <c r="ES56" i="7" s="1"/>
  <c r="EQ56" i="7" a="1"/>
  <c r="EQ56" i="7" s="1"/>
  <c r="EP56" i="7" a="1"/>
  <c r="EP56" i="7" s="1"/>
  <c r="EM56" i="7" a="1"/>
  <c r="EM56" i="7" s="1"/>
  <c r="EA39" i="8"/>
  <c r="DZ51" i="7"/>
  <c r="AH224" i="7" a="1"/>
  <c r="AH224" i="7" s="1"/>
  <c r="AG120" i="7"/>
  <c r="O42" i="8"/>
  <c r="EK45" i="7" a="1"/>
  <c r="EK45" i="7" s="1"/>
  <c r="EP45" i="7" a="1"/>
  <c r="EP45" i="7" s="1"/>
  <c r="ES45" i="7" a="1"/>
  <c r="ES45" i="7" s="1"/>
  <c r="EH45" i="7" a="1"/>
  <c r="EH45" i="7" s="1"/>
  <c r="O44" i="18"/>
  <c r="EQ45" i="7" a="1"/>
  <c r="EQ45" i="7" s="1"/>
  <c r="EI45" i="7" a="1"/>
  <c r="EI45" i="7" s="1"/>
  <c r="EO45" i="7" a="1"/>
  <c r="EO45" i="7" s="1"/>
  <c r="EM45" i="7" a="1"/>
  <c r="EM45" i="7" s="1"/>
  <c r="EJ45" i="7" a="1"/>
  <c r="EJ45" i="7" s="1"/>
  <c r="ER45" i="7" a="1"/>
  <c r="ER45" i="7" s="1"/>
  <c r="EL45" i="7" a="1"/>
  <c r="EL45" i="7" s="1"/>
  <c r="EN45" i="7" a="1"/>
  <c r="EN45" i="7" s="1"/>
  <c r="DR48" i="8"/>
  <c r="DP31" i="8"/>
  <c r="DP34" i="8" s="1"/>
  <c r="DO37" i="7"/>
  <c r="M15" i="28"/>
  <c r="AH210" i="7" a="1"/>
  <c r="AH210" i="7" s="1"/>
  <c r="AG106" i="7"/>
  <c r="AG186" i="7"/>
  <c r="AH290" i="7" a="1"/>
  <c r="AH290" i="7" s="1"/>
  <c r="AH208" i="7" a="1"/>
  <c r="AH208" i="7" s="1"/>
  <c r="AG104" i="7"/>
  <c r="AH235" i="7" a="1"/>
  <c r="AH235" i="7" s="1"/>
  <c r="AG131" i="7"/>
  <c r="AH296" i="7" a="1"/>
  <c r="AH296" i="7" s="1"/>
  <c r="AG192" i="7"/>
  <c r="AE21" i="8"/>
  <c r="AD20" i="7"/>
  <c r="AD18" i="7"/>
  <c r="AD14" i="7"/>
  <c r="DN48" i="8"/>
  <c r="DZ32" i="8"/>
  <c r="DK48" i="8"/>
  <c r="AH236" i="7" a="1"/>
  <c r="AH236" i="7" s="1"/>
  <c r="AG132" i="7"/>
  <c r="V215" i="8"/>
  <c r="O41" i="8"/>
  <c r="O43" i="18"/>
  <c r="EP44" i="7" a="1"/>
  <c r="EP44" i="7" s="1"/>
  <c r="EK44" i="7" a="1"/>
  <c r="EK44" i="7" s="1"/>
  <c r="EH44" i="7" a="1"/>
  <c r="EH44" i="7" s="1"/>
  <c r="ES44" i="7" a="1"/>
  <c r="ES44" i="7" s="1"/>
  <c r="EQ44" i="7" a="1"/>
  <c r="EQ44" i="7" s="1"/>
  <c r="EM44" i="7" a="1"/>
  <c r="EM44" i="7" s="1"/>
  <c r="EI44" i="7" a="1"/>
  <c r="EI44" i="7" s="1"/>
  <c r="EJ44" i="7" a="1"/>
  <c r="EJ44" i="7" s="1"/>
  <c r="EN44" i="7" a="1"/>
  <c r="EN44" i="7" s="1"/>
  <c r="EO44" i="7" a="1"/>
  <c r="EO44" i="7" s="1"/>
  <c r="ER44" i="7" a="1"/>
  <c r="ER44" i="7" s="1"/>
  <c r="EL44" i="7" a="1"/>
  <c r="EL44" i="7" s="1"/>
  <c r="AH211" i="7" a="1"/>
  <c r="AH211" i="7" s="1"/>
  <c r="AG107" i="7"/>
  <c r="EE32" i="8"/>
  <c r="AH271" i="7" a="1"/>
  <c r="AH271" i="7" s="1"/>
  <c r="AG167" i="7"/>
  <c r="AG214" i="7" a="1"/>
  <c r="AG214" i="7" s="1"/>
  <c r="AF110" i="7"/>
  <c r="EH56" i="8"/>
  <c r="AH240" i="7" a="1"/>
  <c r="AH240" i="7" s="1"/>
  <c r="AG136" i="7"/>
  <c r="ES29" i="7" a="1"/>
  <c r="ES29" i="7" s="1"/>
  <c r="O28" i="18"/>
  <c r="EN29" i="7" a="1"/>
  <c r="EN29" i="7" s="1"/>
  <c r="EJ29" i="7" a="1"/>
  <c r="EJ29" i="7" s="1"/>
  <c r="EQ29" i="7" a="1"/>
  <c r="EQ29" i="7" s="1"/>
  <c r="EK29" i="7" a="1"/>
  <c r="EK29" i="7" s="1"/>
  <c r="EH29" i="7" a="1"/>
  <c r="EH29" i="7" s="1"/>
  <c r="EL29" i="7" a="1"/>
  <c r="EL29" i="7" s="1"/>
  <c r="EO29" i="7" a="1"/>
  <c r="EO29" i="7" s="1"/>
  <c r="EI29" i="7" a="1"/>
  <c r="EI29" i="7" s="1"/>
  <c r="EM29" i="7" a="1"/>
  <c r="EM29" i="7" s="1"/>
  <c r="EP29" i="7" a="1"/>
  <c r="EP29" i="7" s="1"/>
  <c r="ER29" i="7" a="1"/>
  <c r="ER29" i="7" s="1"/>
  <c r="M19" i="28"/>
  <c r="O43" i="8"/>
  <c r="O45" i="18"/>
  <c r="EO46" i="7" a="1"/>
  <c r="EO46" i="7" s="1"/>
  <c r="EP46" i="7" a="1"/>
  <c r="EP46" i="7" s="1"/>
  <c r="EH46" i="7" a="1"/>
  <c r="EH46" i="7" s="1"/>
  <c r="EQ46" i="7" a="1"/>
  <c r="EQ46" i="7" s="1"/>
  <c r="EN46" i="7" a="1"/>
  <c r="EN46" i="7" s="1"/>
  <c r="EI46" i="7" a="1"/>
  <c r="EI46" i="7" s="1"/>
  <c r="ES46" i="7" a="1"/>
  <c r="ES46" i="7" s="1"/>
  <c r="EJ46" i="7" a="1"/>
  <c r="EJ46" i="7" s="1"/>
  <c r="ER46" i="7" a="1"/>
  <c r="ER46" i="7" s="1"/>
  <c r="EK46" i="7" a="1"/>
  <c r="EK46" i="7" s="1"/>
  <c r="EM46" i="7" a="1"/>
  <c r="EM46" i="7" s="1"/>
  <c r="EL46" i="7" a="1"/>
  <c r="EL46" i="7" s="1"/>
  <c r="M362" i="8"/>
  <c r="M54" i="8"/>
  <c r="O58" i="8"/>
  <c r="EJ68" i="7" a="1"/>
  <c r="EJ68" i="7" s="1"/>
  <c r="EI68" i="7" a="1"/>
  <c r="EI68" i="7" s="1"/>
  <c r="O67" i="18"/>
  <c r="EQ68" i="7" a="1"/>
  <c r="EQ68" i="7" s="1"/>
  <c r="EK68" i="7" a="1"/>
  <c r="EK68" i="7" s="1"/>
  <c r="EM68" i="7" a="1"/>
  <c r="EM68" i="7" s="1"/>
  <c r="EP68" i="7" a="1"/>
  <c r="EP68" i="7" s="1"/>
  <c r="EN68" i="7" a="1"/>
  <c r="EN68" i="7" s="1"/>
  <c r="EH68" i="7" a="1"/>
  <c r="EH68" i="7" s="1"/>
  <c r="ES68" i="7" a="1"/>
  <c r="ES68" i="7" s="1"/>
  <c r="EL68" i="7" a="1"/>
  <c r="EL68" i="7" s="1"/>
  <c r="ER68" i="7" a="1"/>
  <c r="ER68" i="7" s="1"/>
  <c r="EO68" i="7" a="1"/>
  <c r="EO68" i="7" s="1"/>
  <c r="AH212" i="7" a="1"/>
  <c r="AH212" i="7" s="1"/>
  <c r="AG108" i="7"/>
  <c r="AH207" i="7" a="1"/>
  <c r="AH207" i="7" s="1"/>
  <c r="AG103" i="7"/>
  <c r="EP30" i="7" a="1"/>
  <c r="EP30" i="7" s="1"/>
  <c r="O29" i="18"/>
  <c r="EN30" i="7" a="1"/>
  <c r="EN30" i="7" s="1"/>
  <c r="EO30" i="7" a="1"/>
  <c r="EO30" i="7" s="1"/>
  <c r="EL30" i="7" a="1"/>
  <c r="EL30" i="7" s="1"/>
  <c r="EI30" i="7" a="1"/>
  <c r="EI30" i="7" s="1"/>
  <c r="EJ30" i="7" a="1"/>
  <c r="EJ30" i="7" s="1"/>
  <c r="ER30" i="7" a="1"/>
  <c r="ER30" i="7" s="1"/>
  <c r="EH30" i="7" a="1"/>
  <c r="EH30" i="7" s="1"/>
  <c r="EQ30" i="7" a="1"/>
  <c r="EQ30" i="7" s="1"/>
  <c r="EK30" i="7" a="1"/>
  <c r="EK30" i="7" s="1"/>
  <c r="EM30" i="7" a="1"/>
  <c r="EM30" i="7" s="1"/>
  <c r="ES30" i="7" a="1"/>
  <c r="ES30" i="7" s="1"/>
  <c r="AG220" i="7" a="1"/>
  <c r="AG220" i="7" s="1"/>
  <c r="AF116" i="7"/>
  <c r="DM48" i="8"/>
  <c r="AH275" i="7" a="1"/>
  <c r="AH275" i="7" s="1"/>
  <c r="AG171" i="7"/>
  <c r="DZ39" i="8"/>
  <c r="DY51" i="7"/>
  <c r="AH202" i="7" a="1"/>
  <c r="AH202" i="7" s="1"/>
  <c r="AG98" i="7"/>
  <c r="DW39" i="8"/>
  <c r="DV51" i="7"/>
  <c r="DN31" i="8"/>
  <c r="DN34" i="8" s="1"/>
  <c r="DM37" i="7"/>
  <c r="AH203" i="7" a="1"/>
  <c r="AH203" i="7" s="1"/>
  <c r="AG99" i="7"/>
  <c r="AG238" i="7" a="1"/>
  <c r="AG238" i="7" s="1"/>
  <c r="AF134" i="7"/>
  <c r="AG257" i="7" a="1"/>
  <c r="AG257" i="7" s="1"/>
  <c r="AF153" i="7"/>
  <c r="AF21" i="8"/>
  <c r="AE20" i="7"/>
  <c r="AF26" i="8" s="1"/>
  <c r="AE18" i="7"/>
  <c r="AE14" i="7"/>
  <c r="AF22" i="8" s="1"/>
  <c r="AG221" i="7" a="1"/>
  <c r="AG221" i="7" s="1"/>
  <c r="AF117" i="7"/>
  <c r="DU31" i="8"/>
  <c r="DU34" i="8" s="1"/>
  <c r="DT37" i="7"/>
  <c r="DV53" i="7"/>
  <c r="AI9" i="8"/>
  <c r="AI7" i="7"/>
  <c r="AH228" i="7" a="1"/>
  <c r="AH228" i="7" s="1"/>
  <c r="AG124" i="7"/>
  <c r="DU48" i="8"/>
  <c r="P251" i="8"/>
  <c r="H13" i="19"/>
  <c r="AG115" i="7"/>
  <c r="AH219" i="7" a="1"/>
  <c r="AH219" i="7" s="1"/>
  <c r="ER28" i="7" a="1"/>
  <c r="ER28" i="7" s="1"/>
  <c r="O27" i="18"/>
  <c r="EL28" i="7" a="1"/>
  <c r="EL28" i="7" s="1"/>
  <c r="EJ28" i="7" a="1"/>
  <c r="EJ28" i="7" s="1"/>
  <c r="EI28" i="7" a="1"/>
  <c r="EI28" i="7" s="1"/>
  <c r="ES28" i="7" a="1"/>
  <c r="ES28" i="7" s="1"/>
  <c r="EK28" i="7" a="1"/>
  <c r="EK28" i="7" s="1"/>
  <c r="EM28" i="7" a="1"/>
  <c r="EM28" i="7" s="1"/>
  <c r="EP28" i="7" a="1"/>
  <c r="EP28" i="7" s="1"/>
  <c r="EH28" i="7" a="1"/>
  <c r="EH28" i="7" s="1"/>
  <c r="EQ28" i="7" a="1"/>
  <c r="EQ28" i="7" s="1"/>
  <c r="EN28" i="7" a="1"/>
  <c r="EN28" i="7" s="1"/>
  <c r="EO28" i="7" a="1"/>
  <c r="EO28" i="7" s="1"/>
  <c r="AH241" i="7" a="1"/>
  <c r="AH241" i="7" s="1"/>
  <c r="AG137" i="7"/>
  <c r="W204" i="8"/>
  <c r="W206" i="8" s="1"/>
  <c r="DN64" i="7"/>
  <c r="DN50" i="8"/>
  <c r="DN54" i="8" s="1"/>
  <c r="DM64" i="7"/>
  <c r="EA56" i="8"/>
  <c r="AG281" i="7" a="1"/>
  <c r="AG281" i="7" s="1"/>
  <c r="AF177" i="7"/>
  <c r="AH272" i="7" a="1"/>
  <c r="AH272" i="7" s="1"/>
  <c r="AG168" i="7"/>
  <c r="DR31" i="8"/>
  <c r="DR34" i="8" s="1"/>
  <c r="DQ37" i="7"/>
  <c r="AG102" i="7"/>
  <c r="AH206" i="7" a="1"/>
  <c r="AH206" i="7" s="1"/>
  <c r="AH243" i="7" a="1"/>
  <c r="AH243" i="7" s="1"/>
  <c r="AG139" i="7"/>
  <c r="AH234" i="7" a="1"/>
  <c r="AH234" i="7" s="1"/>
  <c r="AG130" i="7"/>
  <c r="EF39" i="8"/>
  <c r="EE51" i="7"/>
  <c r="AG258" i="7" a="1"/>
  <c r="AG258" i="7" s="1"/>
  <c r="AF154" i="7"/>
  <c r="P56" i="8"/>
  <c r="O45" i="8"/>
  <c r="O47" i="18"/>
  <c r="EO48" i="7" a="1"/>
  <c r="EO48" i="7" s="1"/>
  <c r="EM48" i="7" a="1"/>
  <c r="EM48" i="7" s="1"/>
  <c r="EH48" i="7" a="1"/>
  <c r="EH48" i="7" s="1"/>
  <c r="EK48" i="7" a="1"/>
  <c r="EK48" i="7" s="1"/>
  <c r="EP48" i="7" a="1"/>
  <c r="EP48" i="7" s="1"/>
  <c r="ES48" i="7" a="1"/>
  <c r="ES48" i="7" s="1"/>
  <c r="EN48" i="7" a="1"/>
  <c r="EN48" i="7" s="1"/>
  <c r="EI48" i="7" a="1"/>
  <c r="EI48" i="7" s="1"/>
  <c r="EJ48" i="7" a="1"/>
  <c r="EJ48" i="7" s="1"/>
  <c r="EQ48" i="7" a="1"/>
  <c r="EQ48" i="7" s="1"/>
  <c r="EL48" i="7" a="1"/>
  <c r="EL48" i="7" s="1"/>
  <c r="ER48" i="7" a="1"/>
  <c r="ER48" i="7" s="1"/>
  <c r="AH289" i="7" a="1"/>
  <c r="AH289" i="7" s="1"/>
  <c r="AG185" i="7"/>
  <c r="AH280" i="7" a="1"/>
  <c r="AH280" i="7" s="1"/>
  <c r="AG176" i="7"/>
  <c r="AH229" i="7" a="1"/>
  <c r="AH229" i="7" s="1"/>
  <c r="AG125" i="7"/>
  <c r="AH284" i="7" a="1"/>
  <c r="AH284" i="7" s="1"/>
  <c r="AG180" i="7"/>
  <c r="DO48" i="8"/>
  <c r="DV31" i="8"/>
  <c r="DV34" i="8" s="1"/>
  <c r="DU37" i="7"/>
  <c r="EB53" i="7"/>
  <c r="AF164" i="7"/>
  <c r="AG268" i="7" a="1"/>
  <c r="AG268" i="7" s="1"/>
  <c r="AH264" i="7" a="1"/>
  <c r="AH264" i="7" s="1"/>
  <c r="AG160" i="7"/>
  <c r="AG300" i="7" a="1"/>
  <c r="AG300" i="7" s="1"/>
  <c r="AF196" i="7"/>
  <c r="DZ333" i="8"/>
  <c r="DJ333" i="8"/>
  <c r="CT333" i="8"/>
  <c r="CD333" i="8"/>
  <c r="BN333" i="8"/>
  <c r="AX333" i="8"/>
  <c r="AH333" i="8"/>
  <c r="R333" i="8"/>
  <c r="DU333" i="8"/>
  <c r="DD333" i="8"/>
  <c r="CM333" i="8"/>
  <c r="BV333" i="8"/>
  <c r="BE333" i="8"/>
  <c r="AN333" i="8"/>
  <c r="W333" i="8"/>
  <c r="E333" i="8"/>
  <c r="DS333" i="8"/>
  <c r="DB333" i="8"/>
  <c r="CK333" i="8"/>
  <c r="BT333" i="8"/>
  <c r="BC333" i="8"/>
  <c r="AL333" i="8"/>
  <c r="U333" i="8"/>
  <c r="DR333" i="8"/>
  <c r="DA333" i="8"/>
  <c r="CJ333" i="8"/>
  <c r="BS333" i="8"/>
  <c r="BB333" i="8"/>
  <c r="AK333" i="8"/>
  <c r="T333" i="8"/>
  <c r="D347" i="8"/>
  <c r="EH333" i="8"/>
  <c r="DQ333" i="8"/>
  <c r="CZ333" i="8"/>
  <c r="CI333" i="8"/>
  <c r="BR333" i="8"/>
  <c r="BA333" i="8"/>
  <c r="AJ333" i="8"/>
  <c r="S333" i="8"/>
  <c r="EF333" i="8"/>
  <c r="DO333" i="8"/>
  <c r="CX333" i="8"/>
  <c r="CG333" i="8"/>
  <c r="BP333" i="8"/>
  <c r="AY333" i="8"/>
  <c r="AG333" i="8"/>
  <c r="O333" i="8"/>
  <c r="DY333" i="8"/>
  <c r="CY333" i="8"/>
  <c r="CA333" i="8"/>
  <c r="BD333" i="8"/>
  <c r="AC333" i="8"/>
  <c r="F333" i="8"/>
  <c r="DX333" i="8"/>
  <c r="CW333" i="8"/>
  <c r="BZ333" i="8"/>
  <c r="AZ333" i="8"/>
  <c r="AB333" i="8"/>
  <c r="DW333" i="8"/>
  <c r="CV333" i="8"/>
  <c r="BY333" i="8"/>
  <c r="AW333" i="8"/>
  <c r="AA333" i="8"/>
  <c r="DV333" i="8"/>
  <c r="CU333" i="8"/>
  <c r="BX333" i="8"/>
  <c r="AV333" i="8"/>
  <c r="Z333" i="8"/>
  <c r="DT333" i="8"/>
  <c r="CS333" i="8"/>
  <c r="BW333" i="8"/>
  <c r="AU333" i="8"/>
  <c r="Y333" i="8"/>
  <c r="DN333" i="8"/>
  <c r="CQ333" i="8"/>
  <c r="BQ333" i="8"/>
  <c r="AS333" i="8"/>
  <c r="V333" i="8"/>
  <c r="DM333" i="8"/>
  <c r="CP333" i="8"/>
  <c r="BO333" i="8"/>
  <c r="AR333" i="8"/>
  <c r="ED333" i="8"/>
  <c r="CL333" i="8"/>
  <c r="AQ333" i="8"/>
  <c r="G333" i="8"/>
  <c r="EC333" i="8"/>
  <c r="CH333" i="8"/>
  <c r="AP333" i="8"/>
  <c r="EB333" i="8"/>
  <c r="CF333" i="8"/>
  <c r="AO333" i="8"/>
  <c r="EA333" i="8"/>
  <c r="CE333" i="8"/>
  <c r="AM333" i="8"/>
  <c r="DK333" i="8"/>
  <c r="BU333" i="8"/>
  <c r="AE333" i="8"/>
  <c r="DI333" i="8"/>
  <c r="BM333" i="8"/>
  <c r="AD333" i="8"/>
  <c r="DH333" i="8"/>
  <c r="BL333" i="8"/>
  <c r="X333" i="8"/>
  <c r="CB333" i="8"/>
  <c r="H333" i="8"/>
  <c r="BK333" i="8"/>
  <c r="BJ333" i="8"/>
  <c r="BI333" i="8"/>
  <c r="EG333" i="8"/>
  <c r="BH333" i="8"/>
  <c r="DP333" i="8"/>
  <c r="BF333" i="8"/>
  <c r="DL333" i="8"/>
  <c r="AT333" i="8"/>
  <c r="DF333" i="8"/>
  <c r="DE333" i="8"/>
  <c r="DC333" i="8"/>
  <c r="CR333" i="8"/>
  <c r="CC333" i="8"/>
  <c r="BG333" i="8"/>
  <c r="EE333" i="8"/>
  <c r="DG333" i="8"/>
  <c r="CO333" i="8"/>
  <c r="CN333" i="8"/>
  <c r="AI333" i="8"/>
  <c r="N333" i="8"/>
  <c r="L333" i="8"/>
  <c r="K333" i="8"/>
  <c r="J333" i="8"/>
  <c r="I333" i="8"/>
  <c r="AF333" i="8"/>
  <c r="M333" i="8"/>
  <c r="D334" i="8"/>
  <c r="D343" i="8" s="1"/>
  <c r="AH252" i="7" a="1"/>
  <c r="AH252" i="7" s="1"/>
  <c r="AG148" i="7"/>
  <c r="EC32" i="8"/>
  <c r="AG327" i="8"/>
  <c r="AG13" i="7" a="1"/>
  <c r="AG13" i="7" s="1"/>
  <c r="DO54" i="8"/>
  <c r="AH266" i="7" a="1"/>
  <c r="AH266" i="7" s="1"/>
  <c r="AG162" i="7"/>
  <c r="EE56" i="8"/>
  <c r="DS48" i="8"/>
  <c r="AH274" i="7" a="1"/>
  <c r="AH274" i="7" s="1"/>
  <c r="AG170" i="7"/>
  <c r="O39" i="8"/>
  <c r="O51" i="7"/>
  <c r="O50" i="18" s="1"/>
  <c r="ER42" i="7" a="1"/>
  <c r="ER42" i="7" s="1"/>
  <c r="O41" i="18"/>
  <c r="EL42" i="7" a="1"/>
  <c r="EL42" i="7" s="1"/>
  <c r="EQ42" i="7" a="1"/>
  <c r="EQ42" i="7" s="1"/>
  <c r="EJ42" i="7" a="1"/>
  <c r="EJ42" i="7" s="1"/>
  <c r="EO42" i="7" a="1"/>
  <c r="EO42" i="7" s="1"/>
  <c r="EM42" i="7" a="1"/>
  <c r="EM42" i="7" s="1"/>
  <c r="EK42" i="7" a="1"/>
  <c r="EK42" i="7" s="1"/>
  <c r="EH42" i="7" a="1"/>
  <c r="EH42" i="7" s="1"/>
  <c r="ES42" i="7" a="1"/>
  <c r="ES42" i="7" s="1"/>
  <c r="EI42" i="7" a="1"/>
  <c r="EI42" i="7" s="1"/>
  <c r="EP42" i="7" a="1"/>
  <c r="EP42" i="7" s="1"/>
  <c r="EN42" i="7" a="1"/>
  <c r="EN42" i="7" s="1"/>
  <c r="AG205" i="7" a="1"/>
  <c r="AG205" i="7" s="1"/>
  <c r="AF101" i="7"/>
  <c r="AH287" i="7" a="1"/>
  <c r="AH287" i="7" s="1"/>
  <c r="AG183" i="7"/>
  <c r="M363" i="8" a="1"/>
  <c r="M363" i="8" s="1"/>
  <c r="L22" i="28"/>
  <c r="AH218" i="7" a="1"/>
  <c r="AH218" i="7" s="1"/>
  <c r="AG114" i="7"/>
  <c r="DX32" i="8"/>
  <c r="AG159" i="7"/>
  <c r="AH263" i="7" a="1"/>
  <c r="AH263" i="7" s="1"/>
  <c r="AA36" i="8"/>
  <c r="AA290" i="8" s="1"/>
  <c r="AH292" i="7" a="1"/>
  <c r="AH292" i="7" s="1"/>
  <c r="AG188" i="7"/>
  <c r="EK58" i="7" a="1"/>
  <c r="EK58" i="7" s="1"/>
  <c r="EJ58" i="7" a="1"/>
  <c r="EJ58" i="7" s="1"/>
  <c r="O57" i="18"/>
  <c r="EI58" i="7" a="1"/>
  <c r="EI58" i="7" s="1"/>
  <c r="EH58" i="7" a="1"/>
  <c r="EH58" i="7" s="1"/>
  <c r="EQ58" i="7" a="1"/>
  <c r="EQ58" i="7" s="1"/>
  <c r="EM58" i="7" a="1"/>
  <c r="EM58" i="7" s="1"/>
  <c r="EN58" i="7" a="1"/>
  <c r="EN58" i="7" s="1"/>
  <c r="EO58" i="7" a="1"/>
  <c r="EO58" i="7" s="1"/>
  <c r="ER58" i="7" a="1"/>
  <c r="ER58" i="7" s="1"/>
  <c r="ES58" i="7" a="1"/>
  <c r="ES58" i="7" s="1"/>
  <c r="EL58" i="7" a="1"/>
  <c r="EL58" i="7" s="1"/>
  <c r="EP58" i="7" a="1"/>
  <c r="EP58" i="7" s="1"/>
  <c r="EH32" i="8"/>
  <c r="AH251" i="7" a="1"/>
  <c r="AH251" i="7" s="1"/>
  <c r="AG147" i="7"/>
  <c r="AH295" i="7" a="1"/>
  <c r="AH295" i="7" s="1"/>
  <c r="AG191" i="7"/>
  <c r="AH209" i="7" a="1"/>
  <c r="AH209" i="7" s="1"/>
  <c r="AG105" i="7"/>
  <c r="DO31" i="8"/>
  <c r="DO34" i="8" s="1"/>
  <c r="DN37" i="7"/>
  <c r="DW53" i="7"/>
  <c r="AH247" i="7" a="1"/>
  <c r="AH247" i="7" s="1"/>
  <c r="AG143" i="7"/>
  <c r="DL48" i="8"/>
  <c r="L355" i="8"/>
  <c r="L14" i="28" s="1"/>
  <c r="AH215" i="7" a="1"/>
  <c r="AH215" i="7" s="1"/>
  <c r="AG111" i="7"/>
  <c r="AH213" i="7" a="1"/>
  <c r="AH213" i="7" s="1"/>
  <c r="AG109" i="7"/>
  <c r="AH222" i="7" a="1"/>
  <c r="AH222" i="7" s="1"/>
  <c r="AG118" i="7"/>
  <c r="O32" i="8"/>
  <c r="ER27" i="7" a="1"/>
  <c r="ER27" i="7" s="1"/>
  <c r="EJ27" i="7" a="1"/>
  <c r="EJ27" i="7" s="1"/>
  <c r="O26" i="18"/>
  <c r="ES27" i="7" a="1"/>
  <c r="ES27" i="7" s="1"/>
  <c r="EI27" i="7" a="1"/>
  <c r="EI27" i="7" s="1"/>
  <c r="EM27" i="7" a="1"/>
  <c r="EM27" i="7" s="1"/>
  <c r="EH27" i="7" a="1"/>
  <c r="EH27" i="7" s="1"/>
  <c r="EP27" i="7" a="1"/>
  <c r="EP27" i="7" s="1"/>
  <c r="EN27" i="7" a="1"/>
  <c r="EN27" i="7" s="1"/>
  <c r="EL27" i="7" a="1"/>
  <c r="EL27" i="7" s="1"/>
  <c r="EQ27" i="7" a="1"/>
  <c r="EQ27" i="7" s="1"/>
  <c r="EO27" i="7" a="1"/>
  <c r="EO27" i="7" s="1"/>
  <c r="EK27" i="7" a="1"/>
  <c r="EK27" i="7" s="1"/>
  <c r="AF329" i="8"/>
  <c r="AH253" i="7" a="1"/>
  <c r="AH253" i="7" s="1"/>
  <c r="AG149" i="7"/>
  <c r="EG56" i="8"/>
  <c r="AH288" i="7" a="1"/>
  <c r="AH288" i="7" s="1"/>
  <c r="AG184" i="7"/>
  <c r="EG39" i="8"/>
  <c r="EF51" i="7"/>
  <c r="N48" i="8"/>
  <c r="N360" i="8" s="1"/>
  <c r="P39" i="8"/>
  <c r="O33" i="8"/>
  <c r="EK36" i="7" a="1"/>
  <c r="EK36" i="7" s="1"/>
  <c r="ES36" i="7" a="1"/>
  <c r="ES36" i="7" s="1"/>
  <c r="EI36" i="7" a="1"/>
  <c r="EI36" i="7" s="1"/>
  <c r="EJ36" i="7" a="1"/>
  <c r="EJ36" i="7" s="1"/>
  <c r="O35" i="18"/>
  <c r="EQ36" i="7" a="1"/>
  <c r="EQ36" i="7" s="1"/>
  <c r="EN36" i="7" a="1"/>
  <c r="EN36" i="7" s="1"/>
  <c r="EO36" i="7" a="1"/>
  <c r="EO36" i="7" s="1"/>
  <c r="ER36" i="7" a="1"/>
  <c r="ER36" i="7" s="1"/>
  <c r="EP36" i="7" a="1"/>
  <c r="EP36" i="7" s="1"/>
  <c r="EH36" i="7" a="1"/>
  <c r="EH36" i="7" s="1"/>
  <c r="EM36" i="7" a="1"/>
  <c r="EM36" i="7" s="1"/>
  <c r="EL36" i="7" a="1"/>
  <c r="EL36" i="7" s="1"/>
  <c r="AE17" i="7" l="1"/>
  <c r="AF25" i="8" s="1"/>
  <c r="AC23" i="7"/>
  <c r="AC39" i="7" s="1"/>
  <c r="EN53" i="7"/>
  <c r="AF19" i="7"/>
  <c r="P333" i="8"/>
  <c r="EF64" i="7"/>
  <c r="AG12" i="7"/>
  <c r="AG11" i="7" s="1"/>
  <c r="EG54" i="8"/>
  <c r="EK53" i="7"/>
  <c r="O356" i="8"/>
  <c r="O15" i="28" s="1"/>
  <c r="W193" i="8"/>
  <c r="W194" i="8" s="1"/>
  <c r="AD334" i="8"/>
  <c r="AI267" i="7" a="1"/>
  <c r="AI267" i="7" s="1"/>
  <c r="AH163" i="7"/>
  <c r="AI255" i="7" a="1"/>
  <c r="AI255" i="7" s="1"/>
  <c r="AH151" i="7"/>
  <c r="AI219" i="7" a="1"/>
  <c r="AI219" i="7" s="1"/>
  <c r="AH115" i="7"/>
  <c r="DY48" i="8"/>
  <c r="EA31" i="8"/>
  <c r="EA34" i="8" s="1"/>
  <c r="DZ37" i="7"/>
  <c r="AI272" i="7" a="1"/>
  <c r="AI272" i="7" s="1"/>
  <c r="AH168" i="7"/>
  <c r="ES53" i="7"/>
  <c r="AE15" i="7"/>
  <c r="N15" i="28"/>
  <c r="P356" i="8"/>
  <c r="AI253" i="7" a="1"/>
  <c r="AI253" i="7" s="1"/>
  <c r="AH149" i="7"/>
  <c r="AE22" i="8"/>
  <c r="EJ53" i="7"/>
  <c r="AF334" i="8"/>
  <c r="V334" i="8"/>
  <c r="T334" i="8"/>
  <c r="AI229" i="7" a="1"/>
  <c r="AI229" i="7" s="1"/>
  <c r="AH125" i="7"/>
  <c r="DW48" i="8"/>
  <c r="ED64" i="7"/>
  <c r="AD17" i="7"/>
  <c r="AE25" i="8" s="1"/>
  <c r="O52" i="8"/>
  <c r="O59" i="18"/>
  <c r="EL60" i="7" a="1"/>
  <c r="EL60" i="7" s="1"/>
  <c r="EI60" i="7" a="1"/>
  <c r="EI60" i="7" s="1"/>
  <c r="EJ60" i="7" a="1"/>
  <c r="EJ60" i="7" s="1"/>
  <c r="EK60" i="7" a="1"/>
  <c r="EK60" i="7" s="1"/>
  <c r="ER60" i="7" a="1"/>
  <c r="ER60" i="7" s="1"/>
  <c r="EQ60" i="7" a="1"/>
  <c r="EQ60" i="7" s="1"/>
  <c r="EM60" i="7" a="1"/>
  <c r="EM60" i="7" s="1"/>
  <c r="EP60" i="7" a="1"/>
  <c r="EP60" i="7" s="1"/>
  <c r="ES60" i="7" a="1"/>
  <c r="ES60" i="7" s="1"/>
  <c r="EO60" i="7" a="1"/>
  <c r="EO60" i="7" s="1"/>
  <c r="EN60" i="7" a="1"/>
  <c r="EN60" i="7" s="1"/>
  <c r="EH60" i="7" a="1"/>
  <c r="EH60" i="7" s="1"/>
  <c r="EF50" i="8"/>
  <c r="EF54" i="8" s="1"/>
  <c r="EE64" i="7"/>
  <c r="DW31" i="8"/>
  <c r="DW34" i="8" s="1"/>
  <c r="DV37" i="7"/>
  <c r="AI293" i="7" a="1"/>
  <c r="AI293" i="7" s="1"/>
  <c r="AH189" i="7"/>
  <c r="EH53" i="7"/>
  <c r="AI250" i="7" a="1"/>
  <c r="AI250" i="7" s="1"/>
  <c r="AH146" i="7"/>
  <c r="AI256" i="7" a="1"/>
  <c r="AI256" i="7" s="1"/>
  <c r="AH152" i="7"/>
  <c r="EH50" i="8"/>
  <c r="EH54" i="8" s="1"/>
  <c r="EG64" i="7"/>
  <c r="AI282" i="7" a="1"/>
  <c r="AI282" i="7" s="1"/>
  <c r="AH178" i="7"/>
  <c r="AI262" i="7" a="1"/>
  <c r="AI262" i="7" s="1"/>
  <c r="AH158" i="7"/>
  <c r="AI235" i="7" a="1"/>
  <c r="AI235" i="7" s="1"/>
  <c r="AH131" i="7"/>
  <c r="AI277" i="7" a="1"/>
  <c r="AI277" i="7" s="1"/>
  <c r="AH173" i="7"/>
  <c r="AI285" i="7" a="1"/>
  <c r="AI285" i="7" s="1"/>
  <c r="AH181" i="7"/>
  <c r="AI211" i="7" a="1"/>
  <c r="AI211" i="7" s="1"/>
  <c r="AH107" i="7"/>
  <c r="AH220" i="7" a="1"/>
  <c r="AH220" i="7" s="1"/>
  <c r="AG116" i="7"/>
  <c r="N357" i="8" a="1"/>
  <c r="N357" i="8" s="1"/>
  <c r="N355" i="8" s="1"/>
  <c r="M16" i="28"/>
  <c r="DZ50" i="8"/>
  <c r="DZ54" i="8" s="1"/>
  <c r="DY64" i="7"/>
  <c r="AI265" i="7" a="1"/>
  <c r="AI265" i="7" s="1"/>
  <c r="AH161" i="7"/>
  <c r="AH300" i="7" a="1"/>
  <c r="AH300" i="7" s="1"/>
  <c r="AG196" i="7"/>
  <c r="L20" i="28"/>
  <c r="N363" i="8" a="1"/>
  <c r="N363" i="8" s="1"/>
  <c r="M22" i="28"/>
  <c r="EL51" i="7"/>
  <c r="AH327" i="8"/>
  <c r="AH13" i="7" a="1"/>
  <c r="AH13" i="7" s="1"/>
  <c r="AI228" i="7" a="1"/>
  <c r="AI228" i="7" s="1"/>
  <c r="AH124" i="7"/>
  <c r="EE54" i="8"/>
  <c r="AE26" i="8"/>
  <c r="M355" i="8"/>
  <c r="M14" i="28" s="1"/>
  <c r="AI227" i="7" a="1"/>
  <c r="AI227" i="7" s="1"/>
  <c r="AH123" i="7"/>
  <c r="DZ31" i="8"/>
  <c r="DZ34" i="8" s="1"/>
  <c r="DY37" i="7"/>
  <c r="N362" i="8"/>
  <c r="N54" i="8"/>
  <c r="P50" i="8"/>
  <c r="P54" i="8" s="1"/>
  <c r="EI53" i="7"/>
  <c r="EI64" i="7" s="1"/>
  <c r="AI259" i="7" a="1"/>
  <c r="AI259" i="7" s="1"/>
  <c r="AH155" i="7"/>
  <c r="AI246" i="7" a="1"/>
  <c r="AI246" i="7" s="1"/>
  <c r="AH142" i="7"/>
  <c r="Z334" i="8"/>
  <c r="AI239" i="7" a="1"/>
  <c r="AI239" i="7" s="1"/>
  <c r="AH135" i="7"/>
  <c r="AE334" i="8"/>
  <c r="AI231" i="7" a="1"/>
  <c r="AI231" i="7" s="1"/>
  <c r="AH127" i="7"/>
  <c r="AI241" i="7" a="1"/>
  <c r="AI241" i="7" s="1"/>
  <c r="AH137" i="7"/>
  <c r="AH281" i="7" a="1"/>
  <c r="AH281" i="7" s="1"/>
  <c r="AG177" i="7"/>
  <c r="AI245" i="7" a="1"/>
  <c r="AI245" i="7" s="1"/>
  <c r="AH141" i="7"/>
  <c r="AI284" i="7" a="1"/>
  <c r="AI284" i="7" s="1"/>
  <c r="AH180" i="7"/>
  <c r="AI236" i="7" a="1"/>
  <c r="AI236" i="7" s="1"/>
  <c r="AH132" i="7"/>
  <c r="ER53" i="7"/>
  <c r="AH114" i="7"/>
  <c r="AI218" i="7" a="1"/>
  <c r="AI218" i="7" s="1"/>
  <c r="AI210" i="7" a="1"/>
  <c r="AI210" i="7" s="1"/>
  <c r="AH106" i="7"/>
  <c r="EH31" i="8"/>
  <c r="EH34" i="8" s="1"/>
  <c r="EG37" i="7"/>
  <c r="EQ51" i="7"/>
  <c r="AI209" i="7" a="1"/>
  <c r="AI209" i="7" s="1"/>
  <c r="AH105" i="7"/>
  <c r="AG329" i="8"/>
  <c r="AG334" i="8" s="1"/>
  <c r="AI280" i="7" a="1"/>
  <c r="AI280" i="7" s="1"/>
  <c r="AH176" i="7"/>
  <c r="AJ9" i="8"/>
  <c r="AJ7" i="7"/>
  <c r="AF23" i="8"/>
  <c r="AI202" i="7" a="1"/>
  <c r="AI202" i="7" s="1"/>
  <c r="AH98" i="7"/>
  <c r="AH279" i="7" a="1"/>
  <c r="AH279" i="7" s="1"/>
  <c r="AG175" i="7"/>
  <c r="AI216" i="7" a="1"/>
  <c r="AI216" i="7" s="1"/>
  <c r="AH112" i="7"/>
  <c r="DX31" i="8"/>
  <c r="DX34" i="8" s="1"/>
  <c r="DW37" i="7"/>
  <c r="P19" i="26"/>
  <c r="Q20" i="26"/>
  <c r="AH269" i="7" a="1"/>
  <c r="AH269" i="7" s="1"/>
  <c r="AG165" i="7"/>
  <c r="EA50" i="8"/>
  <c r="EA54" i="8" s="1"/>
  <c r="DZ64" i="7"/>
  <c r="AH261" i="7" a="1"/>
  <c r="AH261" i="7" s="1"/>
  <c r="AG157" i="7"/>
  <c r="AI226" i="7" a="1"/>
  <c r="AI226" i="7" s="1"/>
  <c r="AH122" i="7"/>
  <c r="EA48" i="8"/>
  <c r="AH99" i="7"/>
  <c r="AI203" i="7" a="1"/>
  <c r="AI203" i="7" s="1"/>
  <c r="AI263" i="7" a="1"/>
  <c r="AI263" i="7" s="1"/>
  <c r="AH159" i="7"/>
  <c r="AI242" i="7" a="1"/>
  <c r="AI242" i="7" s="1"/>
  <c r="AH138" i="7"/>
  <c r="AI294" i="7" a="1"/>
  <c r="AI294" i="7" s="1"/>
  <c r="AH190" i="7"/>
  <c r="EB48" i="8"/>
  <c r="AI266" i="7" a="1"/>
  <c r="AI266" i="7" s="1"/>
  <c r="AH162" i="7"/>
  <c r="AA334" i="8"/>
  <c r="AI217" i="7" a="1"/>
  <c r="AI217" i="7" s="1"/>
  <c r="AH113" i="7"/>
  <c r="AI222" i="7" a="1"/>
  <c r="AI222" i="7" s="1"/>
  <c r="AH118" i="7"/>
  <c r="P48" i="8"/>
  <c r="AI287" i="7" a="1"/>
  <c r="AI287" i="7" s="1"/>
  <c r="AH183" i="7"/>
  <c r="ER51" i="7"/>
  <c r="AH214" i="7" a="1"/>
  <c r="AH214" i="7" s="1"/>
  <c r="AG110" i="7"/>
  <c r="V308" i="8"/>
  <c r="V274" i="8"/>
  <c r="EB31" i="8"/>
  <c r="EB34" i="8" s="1"/>
  <c r="EA37" i="7"/>
  <c r="O50" i="8"/>
  <c r="O64" i="7"/>
  <c r="O52" i="18"/>
  <c r="EH48" i="8"/>
  <c r="AI291" i="7" a="1"/>
  <c r="AI291" i="7" s="1"/>
  <c r="AH187" i="7"/>
  <c r="EC31" i="8"/>
  <c r="EC34" i="8" s="1"/>
  <c r="EB37" i="7"/>
  <c r="AI249" i="7" a="1"/>
  <c r="AI249" i="7" s="1"/>
  <c r="AH145" i="7"/>
  <c r="EM53" i="7"/>
  <c r="EP53" i="7"/>
  <c r="AI247" i="7" a="1"/>
  <c r="AI247" i="7" s="1"/>
  <c r="AH143" i="7"/>
  <c r="AI207" i="7" a="1"/>
  <c r="AI207" i="7" s="1"/>
  <c r="AH103" i="7"/>
  <c r="AI243" i="7" a="1"/>
  <c r="AI243" i="7" s="1"/>
  <c r="AH139" i="7"/>
  <c r="AI254" i="7" a="1"/>
  <c r="AI254" i="7" s="1"/>
  <c r="AH150" i="7"/>
  <c r="AI212" i="7" a="1"/>
  <c r="AI212" i="7" s="1"/>
  <c r="AH108" i="7"/>
  <c r="AD15" i="7"/>
  <c r="AG21" i="8"/>
  <c r="AF18" i="7"/>
  <c r="AF17" i="7" s="1"/>
  <c r="AG25" i="8" s="1"/>
  <c r="AF14" i="7"/>
  <c r="AG22" i="8" s="1"/>
  <c r="AF20" i="7"/>
  <c r="AG26" i="8" s="1"/>
  <c r="N19" i="28"/>
  <c r="P360" i="8"/>
  <c r="AB334" i="8"/>
  <c r="AI264" i="7" a="1"/>
  <c r="AI264" i="7" s="1"/>
  <c r="AH160" i="7"/>
  <c r="DW50" i="8"/>
  <c r="DW54" i="8" s="1"/>
  <c r="DV64" i="7"/>
  <c r="EC64" i="7"/>
  <c r="AI260" i="7" a="1"/>
  <c r="AI260" i="7" s="1"/>
  <c r="AH156" i="7"/>
  <c r="V222" i="8"/>
  <c r="W218" i="8" s="1"/>
  <c r="W225" i="8" s="1" a="1"/>
  <c r="EE48" i="8"/>
  <c r="AH299" i="7" a="1"/>
  <c r="AH299" i="7" s="1"/>
  <c r="AG195" i="7"/>
  <c r="EG31" i="8"/>
  <c r="EG34" i="8" s="1"/>
  <c r="EF37" i="7"/>
  <c r="AI204" i="7" a="1"/>
  <c r="AI204" i="7" s="1"/>
  <c r="AH100" i="7"/>
  <c r="AI201" i="7" a="1"/>
  <c r="AI201" i="7" s="1"/>
  <c r="AH97" i="7"/>
  <c r="AI274" i="7" a="1"/>
  <c r="AI274" i="7" s="1"/>
  <c r="AH170" i="7"/>
  <c r="ES51" i="7"/>
  <c r="AI208" i="7" a="1"/>
  <c r="AI208" i="7" s="1"/>
  <c r="AH104" i="7"/>
  <c r="EH51" i="7"/>
  <c r="O31" i="8"/>
  <c r="O34" i="8" s="1"/>
  <c r="O37" i="7"/>
  <c r="O36" i="18" s="1"/>
  <c r="EI26" i="7" a="1"/>
  <c r="EI26" i="7" s="1"/>
  <c r="EI37" i="7" s="1"/>
  <c r="EP26" i="7" a="1"/>
  <c r="EP26" i="7" s="1"/>
  <c r="EP37" i="7" s="1"/>
  <c r="O25" i="18"/>
  <c r="ES26" i="7" a="1"/>
  <c r="ES26" i="7" s="1"/>
  <c r="ES37" i="7" s="1"/>
  <c r="ER26" i="7" a="1"/>
  <c r="ER26" i="7" s="1"/>
  <c r="ER37" i="7" s="1"/>
  <c r="EH26" i="7" a="1"/>
  <c r="EH26" i="7" s="1"/>
  <c r="EH37" i="7" s="1"/>
  <c r="EL26" i="7" a="1"/>
  <c r="EL26" i="7" s="1"/>
  <c r="EL37" i="7" s="1"/>
  <c r="EN26" i="7" a="1"/>
  <c r="EN26" i="7" s="1"/>
  <c r="EN37" i="7" s="1"/>
  <c r="EM26" i="7" a="1"/>
  <c r="EM26" i="7" s="1"/>
  <c r="EM37" i="7" s="1"/>
  <c r="EO26" i="7" a="1"/>
  <c r="EO26" i="7" s="1"/>
  <c r="EO37" i="7" s="1"/>
  <c r="EQ26" i="7" a="1"/>
  <c r="EQ26" i="7" s="1"/>
  <c r="EQ37" i="7" s="1"/>
  <c r="EK26" i="7" a="1"/>
  <c r="EK26" i="7" s="1"/>
  <c r="EK37" i="7" s="1"/>
  <c r="EJ26" i="7" a="1"/>
  <c r="EJ26" i="7" s="1"/>
  <c r="EJ37" i="7" s="1"/>
  <c r="AI234" i="7" a="1"/>
  <c r="AI234" i="7" s="1"/>
  <c r="AH130" i="7"/>
  <c r="EM51" i="7"/>
  <c r="DY50" i="8"/>
  <c r="DY54" i="8" s="1"/>
  <c r="DX64" i="7"/>
  <c r="AI298" i="7" a="1"/>
  <c r="AI298" i="7" s="1"/>
  <c r="AH194" i="7"/>
  <c r="EE31" i="8"/>
  <c r="EE34" i="8" s="1"/>
  <c r="ED37" i="7"/>
  <c r="E347" i="8"/>
  <c r="M361" i="8"/>
  <c r="M21" i="28"/>
  <c r="AI213" i="7" a="1"/>
  <c r="AI213" i="7" s="1"/>
  <c r="AH109" i="7"/>
  <c r="AI295" i="7" a="1"/>
  <c r="AI295" i="7" s="1"/>
  <c r="AH191" i="7"/>
  <c r="AI252" i="7" a="1"/>
  <c r="AI252" i="7" s="1"/>
  <c r="AH148" i="7"/>
  <c r="X334" i="8"/>
  <c r="Y334" i="8"/>
  <c r="AH268" i="7" a="1"/>
  <c r="AH268" i="7" s="1"/>
  <c r="AG164" i="7"/>
  <c r="AI289" i="7" a="1"/>
  <c r="AI289" i="7" s="1"/>
  <c r="AH185" i="7"/>
  <c r="AH257" i="7" a="1"/>
  <c r="AH257" i="7" s="1"/>
  <c r="AG153" i="7"/>
  <c r="DZ48" i="8"/>
  <c r="AI271" i="7" a="1"/>
  <c r="AI271" i="7" s="1"/>
  <c r="AH167" i="7"/>
  <c r="ED54" i="8"/>
  <c r="AI224" i="7" a="1"/>
  <c r="AI224" i="7" s="1"/>
  <c r="AH120" i="7"/>
  <c r="AI248" i="7" a="1"/>
  <c r="AI248" i="7" s="1"/>
  <c r="AH144" i="7"/>
  <c r="DY31" i="8"/>
  <c r="DY34" i="8" s="1"/>
  <c r="DX37" i="7"/>
  <c r="AH237" i="7" a="1"/>
  <c r="AH237" i="7" s="1"/>
  <c r="AG133" i="7"/>
  <c r="AI273" i="7" a="1"/>
  <c r="AI273" i="7" s="1"/>
  <c r="AH169" i="7"/>
  <c r="EP51" i="7"/>
  <c r="AH221" i="7" a="1"/>
  <c r="AH221" i="7" s="1"/>
  <c r="AG117" i="7"/>
  <c r="AI283" i="7" a="1"/>
  <c r="AI283" i="7" s="1"/>
  <c r="AH179" i="7"/>
  <c r="EI51" i="7"/>
  <c r="W205" i="8"/>
  <c r="AI286" i="7" a="1"/>
  <c r="AI286" i="7" s="1"/>
  <c r="AH182" i="7"/>
  <c r="AC334" i="8"/>
  <c r="EF48" i="8"/>
  <c r="AI223" i="7" a="1"/>
  <c r="AI223" i="7" s="1"/>
  <c r="AH119" i="7"/>
  <c r="DX48" i="8"/>
  <c r="EK51" i="7"/>
  <c r="EC48" i="8"/>
  <c r="N34" i="8"/>
  <c r="P31" i="8"/>
  <c r="P34" i="8" s="1"/>
  <c r="EJ51" i="7"/>
  <c r="AI206" i="7" a="1"/>
  <c r="AI206" i="7" s="1"/>
  <c r="AH102" i="7"/>
  <c r="AH278" i="7" a="1"/>
  <c r="AH278" i="7" s="1"/>
  <c r="AG174" i="7"/>
  <c r="AH205" i="7" a="1"/>
  <c r="AH205" i="7" s="1"/>
  <c r="AG101" i="7"/>
  <c r="O48" i="8"/>
  <c r="O360" i="8" s="1"/>
  <c r="R347" i="8"/>
  <c r="S347" i="8" s="1"/>
  <c r="T347" i="8" s="1"/>
  <c r="U347" i="8" s="1"/>
  <c r="V347" i="8" s="1"/>
  <c r="W347" i="8" s="1"/>
  <c r="X347" i="8" s="1"/>
  <c r="Y347" i="8" s="1"/>
  <c r="Z347" i="8" s="1"/>
  <c r="AA347" i="8" s="1"/>
  <c r="AB347" i="8" s="1"/>
  <c r="AC347" i="8" s="1"/>
  <c r="AD347" i="8" s="1"/>
  <c r="AE347" i="8" s="1"/>
  <c r="AF347" i="8" s="1"/>
  <c r="AG347" i="8" s="1"/>
  <c r="AH347" i="8" s="1"/>
  <c r="AI347" i="8" s="1"/>
  <c r="AJ347" i="8" s="1"/>
  <c r="AK347" i="8" s="1"/>
  <c r="AL347" i="8" s="1"/>
  <c r="AM347" i="8" s="1"/>
  <c r="AN347" i="8" s="1"/>
  <c r="AO347" i="8" s="1"/>
  <c r="AP347" i="8" s="1"/>
  <c r="AQ347" i="8" s="1"/>
  <c r="AR347" i="8" s="1"/>
  <c r="AS347" i="8" s="1"/>
  <c r="AT347" i="8" s="1"/>
  <c r="AU347" i="8" s="1"/>
  <c r="AV347" i="8" s="1"/>
  <c r="AW347" i="8" s="1"/>
  <c r="AX347" i="8" s="1"/>
  <c r="AY347" i="8" s="1"/>
  <c r="AZ347" i="8" s="1"/>
  <c r="BA347" i="8" s="1"/>
  <c r="BB347" i="8" s="1"/>
  <c r="BC347" i="8" s="1"/>
  <c r="BD347" i="8" s="1"/>
  <c r="BE347" i="8" s="1"/>
  <c r="BF347" i="8" s="1"/>
  <c r="BG347" i="8" s="1"/>
  <c r="BH347" i="8" s="1"/>
  <c r="BI347" i="8" s="1"/>
  <c r="BJ347" i="8" s="1"/>
  <c r="BK347" i="8" s="1"/>
  <c r="BL347" i="8" s="1"/>
  <c r="BM347" i="8" s="1"/>
  <c r="BN347" i="8" s="1"/>
  <c r="BO347" i="8" s="1"/>
  <c r="BP347" i="8" s="1"/>
  <c r="BQ347" i="8" s="1"/>
  <c r="BR347" i="8" s="1"/>
  <c r="BS347" i="8" s="1"/>
  <c r="BT347" i="8" s="1"/>
  <c r="BU347" i="8" s="1"/>
  <c r="BV347" i="8" s="1"/>
  <c r="BW347" i="8" s="1"/>
  <c r="BX347" i="8" s="1"/>
  <c r="BY347" i="8" s="1"/>
  <c r="BZ347" i="8" s="1"/>
  <c r="CA347" i="8" s="1"/>
  <c r="CB347" i="8" s="1"/>
  <c r="CC347" i="8" s="1"/>
  <c r="CD347" i="8" s="1"/>
  <c r="CE347" i="8" s="1"/>
  <c r="CF347" i="8" s="1"/>
  <c r="CG347" i="8" s="1"/>
  <c r="CH347" i="8" s="1"/>
  <c r="CI347" i="8" s="1"/>
  <c r="CJ347" i="8" s="1"/>
  <c r="CK347" i="8" s="1"/>
  <c r="CL347" i="8" s="1"/>
  <c r="CM347" i="8" s="1"/>
  <c r="CN347" i="8" s="1"/>
  <c r="CO347" i="8" s="1"/>
  <c r="CP347" i="8" s="1"/>
  <c r="CQ347" i="8" s="1"/>
  <c r="CR347" i="8" s="1"/>
  <c r="CS347" i="8" s="1"/>
  <c r="CT347" i="8" s="1"/>
  <c r="CU347" i="8" s="1"/>
  <c r="CV347" i="8" s="1"/>
  <c r="CW347" i="8" s="1"/>
  <c r="CX347" i="8" s="1"/>
  <c r="CY347" i="8" s="1"/>
  <c r="CZ347" i="8" s="1"/>
  <c r="DA347" i="8" s="1"/>
  <c r="DB347" i="8" s="1"/>
  <c r="DC347" i="8" s="1"/>
  <c r="DD347" i="8" s="1"/>
  <c r="DE347" i="8" s="1"/>
  <c r="DF347" i="8" s="1"/>
  <c r="DG347" i="8" s="1"/>
  <c r="DH347" i="8" s="1"/>
  <c r="DI347" i="8" s="1"/>
  <c r="DJ347" i="8" s="1"/>
  <c r="DK347" i="8" s="1"/>
  <c r="DL347" i="8" s="1"/>
  <c r="DM347" i="8" s="1"/>
  <c r="DN347" i="8" s="1"/>
  <c r="DO347" i="8" s="1"/>
  <c r="DP347" i="8" s="1"/>
  <c r="DQ347" i="8" s="1"/>
  <c r="DR347" i="8" s="1"/>
  <c r="DS347" i="8" s="1"/>
  <c r="DT347" i="8" s="1"/>
  <c r="DU347" i="8" s="1"/>
  <c r="DV347" i="8" s="1"/>
  <c r="DW347" i="8" s="1"/>
  <c r="DX347" i="8" s="1"/>
  <c r="DY347" i="8" s="1"/>
  <c r="DZ347" i="8" s="1"/>
  <c r="EA347" i="8" s="1"/>
  <c r="EB347" i="8" s="1"/>
  <c r="EC347" i="8" s="1"/>
  <c r="ED347" i="8" s="1"/>
  <c r="EE347" i="8" s="1"/>
  <c r="EF347" i="8" s="1"/>
  <c r="EG347" i="8" s="1"/>
  <c r="EH347" i="8" s="1"/>
  <c r="R334" i="8"/>
  <c r="AI296" i="7" a="1"/>
  <c r="AI296" i="7" s="1"/>
  <c r="AH192" i="7"/>
  <c r="EF31" i="8"/>
  <c r="EF34" i="8" s="1"/>
  <c r="EE37" i="7"/>
  <c r="EO53" i="7"/>
  <c r="ED48" i="8"/>
  <c r="EB50" i="8"/>
  <c r="EB54" i="8" s="1"/>
  <c r="EA64" i="7"/>
  <c r="AI233" i="7" a="1"/>
  <c r="AI233" i="7" s="1"/>
  <c r="AH129" i="7"/>
  <c r="EG48" i="8"/>
  <c r="AH225" i="7" a="1"/>
  <c r="AH225" i="7" s="1"/>
  <c r="AG121" i="7"/>
  <c r="AI288" i="7" a="1"/>
  <c r="AI288" i="7" s="1"/>
  <c r="AH184" i="7"/>
  <c r="AI290" i="7" a="1"/>
  <c r="AI290" i="7" s="1"/>
  <c r="AH186" i="7"/>
  <c r="AI244" i="7" a="1"/>
  <c r="AI244" i="7" s="1"/>
  <c r="AH140" i="7"/>
  <c r="I13" i="19"/>
  <c r="DX50" i="8"/>
  <c r="DX54" i="8" s="1"/>
  <c r="DW64" i="7"/>
  <c r="EL53" i="7"/>
  <c r="EO51" i="7"/>
  <c r="W334" i="8"/>
  <c r="AI240" i="7" a="1"/>
  <c r="AI240" i="7" s="1"/>
  <c r="AH136" i="7"/>
  <c r="AI215" i="7" a="1"/>
  <c r="AI215" i="7" s="1"/>
  <c r="AH111" i="7"/>
  <c r="AI251" i="7" a="1"/>
  <c r="AI251" i="7" s="1"/>
  <c r="AH147" i="7"/>
  <c r="AI292" i="7" a="1"/>
  <c r="AI292" i="7" s="1"/>
  <c r="AH188" i="7"/>
  <c r="EN51" i="7"/>
  <c r="S334" i="8"/>
  <c r="U334" i="8"/>
  <c r="EC50" i="8"/>
  <c r="EC54" i="8" s="1"/>
  <c r="EB64" i="7"/>
  <c r="AH258" i="7" a="1"/>
  <c r="AH258" i="7" s="1"/>
  <c r="AG154" i="7"/>
  <c r="AH238" i="7" a="1"/>
  <c r="AH238" i="7" s="1"/>
  <c r="AG134" i="7"/>
  <c r="AI275" i="7" a="1"/>
  <c r="AI275" i="7" s="1"/>
  <c r="AH171" i="7"/>
  <c r="AH270" i="7" a="1"/>
  <c r="AH270" i="7" s="1"/>
  <c r="AG166" i="7"/>
  <c r="AI232" i="7" a="1"/>
  <c r="AI232" i="7" s="1"/>
  <c r="AH128" i="7"/>
  <c r="ED31" i="8"/>
  <c r="ED34" i="8" s="1"/>
  <c r="EC37" i="7"/>
  <c r="EQ53" i="7"/>
  <c r="AH230" i="7" a="1"/>
  <c r="AH230" i="7" s="1"/>
  <c r="AG126" i="7"/>
  <c r="AI297" i="7" a="1"/>
  <c r="AI297" i="7" s="1"/>
  <c r="AH193" i="7"/>
  <c r="AI276" i="7" a="1"/>
  <c r="AI276" i="7" s="1"/>
  <c r="AH172" i="7"/>
  <c r="EL64" i="7" l="1"/>
  <c r="EO64" i="7"/>
  <c r="EK64" i="7"/>
  <c r="EP64" i="7"/>
  <c r="EM64" i="7"/>
  <c r="W199" i="8"/>
  <c r="EQ64" i="7"/>
  <c r="AG19" i="7"/>
  <c r="AJ244" i="7" a="1"/>
  <c r="AJ244" i="7" s="1"/>
  <c r="AI140" i="7"/>
  <c r="F347" i="8"/>
  <c r="O362" i="8"/>
  <c r="O54" i="8"/>
  <c r="AJ290" i="7" a="1"/>
  <c r="AJ290" i="7" s="1"/>
  <c r="AI186" i="7"/>
  <c r="AJ282" i="7" a="1"/>
  <c r="AJ282" i="7" s="1"/>
  <c r="AI178" i="7"/>
  <c r="AI268" i="7" a="1"/>
  <c r="AI268" i="7" s="1"/>
  <c r="AH164" i="7"/>
  <c r="AJ253" i="7" a="1"/>
  <c r="AJ253" i="7" s="1"/>
  <c r="AI149" i="7"/>
  <c r="AJ264" i="7" a="1"/>
  <c r="AJ264" i="7" s="1"/>
  <c r="AI160" i="7"/>
  <c r="AJ212" i="7" a="1"/>
  <c r="AJ212" i="7" s="1"/>
  <c r="AI108" i="7"/>
  <c r="AI300" i="7" a="1"/>
  <c r="AI300" i="7" s="1"/>
  <c r="AH196" i="7"/>
  <c r="EN64" i="7"/>
  <c r="AE22" i="7"/>
  <c r="AF28" i="8" s="1"/>
  <c r="AE21" i="7"/>
  <c r="AH117" i="7"/>
  <c r="AI221" i="7" a="1"/>
  <c r="AI221" i="7" s="1"/>
  <c r="AJ201" i="7" a="1"/>
  <c r="AJ201" i="7" s="1"/>
  <c r="AI97" i="7"/>
  <c r="AJ217" i="7" a="1"/>
  <c r="AJ217" i="7" s="1"/>
  <c r="AI113" i="7"/>
  <c r="AI99" i="7"/>
  <c r="AJ203" i="7" a="1"/>
  <c r="AJ203" i="7" s="1"/>
  <c r="AJ285" i="7" a="1"/>
  <c r="AJ285" i="7" s="1"/>
  <c r="AI181" i="7"/>
  <c r="AJ250" i="7" a="1"/>
  <c r="AJ250" i="7" s="1"/>
  <c r="AI146" i="7"/>
  <c r="ES64" i="7"/>
  <c r="AI237" i="7" a="1"/>
  <c r="AI237" i="7" s="1"/>
  <c r="AH133" i="7"/>
  <c r="W200" i="8"/>
  <c r="W201" i="8" s="1"/>
  <c r="X197" i="8" s="1"/>
  <c r="X204" i="8" s="1" a="1"/>
  <c r="AJ255" i="7" a="1"/>
  <c r="AJ255" i="7" s="1"/>
  <c r="AI151" i="7"/>
  <c r="AG23" i="8"/>
  <c r="AJ288" i="7" a="1"/>
  <c r="AJ288" i="7" s="1"/>
  <c r="AI184" i="7"/>
  <c r="AJ211" i="7" a="1"/>
  <c r="AJ211" i="7" s="1"/>
  <c r="AI107" i="7"/>
  <c r="AJ229" i="7" a="1"/>
  <c r="AJ229" i="7" s="1"/>
  <c r="AI125" i="7"/>
  <c r="AJ263" i="7" a="1"/>
  <c r="AJ263" i="7" s="1"/>
  <c r="AI159" i="7"/>
  <c r="O19" i="28"/>
  <c r="AJ252" i="7" a="1"/>
  <c r="AJ252" i="7" s="1"/>
  <c r="AI148" i="7"/>
  <c r="AE23" i="8"/>
  <c r="AI214" i="7" a="1"/>
  <c r="AI214" i="7" s="1"/>
  <c r="AH110" i="7"/>
  <c r="AJ241" i="7" a="1"/>
  <c r="AJ241" i="7" s="1"/>
  <c r="AI137" i="7"/>
  <c r="AJ259" i="7" a="1"/>
  <c r="AJ259" i="7" s="1"/>
  <c r="AI155" i="7"/>
  <c r="EH64" i="7"/>
  <c r="AH21" i="8"/>
  <c r="AG18" i="7"/>
  <c r="AG14" i="7"/>
  <c r="AG15" i="7" s="1"/>
  <c r="AG20" i="7"/>
  <c r="AJ276" i="7" a="1"/>
  <c r="AJ276" i="7" s="1"/>
  <c r="AI172" i="7"/>
  <c r="AI261" i="7" a="1"/>
  <c r="AI261" i="7" s="1"/>
  <c r="AH157" i="7"/>
  <c r="AJ287" i="7" a="1"/>
  <c r="AJ287" i="7" s="1"/>
  <c r="AI183" i="7"/>
  <c r="AI220" i="7" a="1"/>
  <c r="AI220" i="7" s="1"/>
  <c r="AH116" i="7"/>
  <c r="AJ239" i="7" a="1"/>
  <c r="AJ239" i="7" s="1"/>
  <c r="AI135" i="7"/>
  <c r="AI230" i="7" a="1"/>
  <c r="AI230" i="7" s="1"/>
  <c r="AH126" i="7"/>
  <c r="W225" i="8"/>
  <c r="W227" i="8"/>
  <c r="W214" i="8" s="1"/>
  <c r="W215" i="8" s="1"/>
  <c r="AJ248" i="7" a="1"/>
  <c r="AJ248" i="7" s="1"/>
  <c r="AI144" i="7"/>
  <c r="AH12" i="7"/>
  <c r="AJ256" i="7" a="1"/>
  <c r="AJ256" i="7" s="1"/>
  <c r="AI152" i="7"/>
  <c r="AJ224" i="7" a="1"/>
  <c r="AJ224" i="7" s="1"/>
  <c r="AI120" i="7"/>
  <c r="AJ232" i="7" a="1"/>
  <c r="AJ232" i="7" s="1"/>
  <c r="AI128" i="7"/>
  <c r="AJ233" i="7" a="1"/>
  <c r="AJ233" i="7" s="1"/>
  <c r="AI129" i="7"/>
  <c r="AJ234" i="7" a="1"/>
  <c r="AJ234" i="7" s="1"/>
  <c r="AI130" i="7"/>
  <c r="AJ254" i="7" a="1"/>
  <c r="AJ254" i="7" s="1"/>
  <c r="AI150" i="7"/>
  <c r="AJ210" i="7" a="1"/>
  <c r="AJ210" i="7" s="1"/>
  <c r="AI106" i="7"/>
  <c r="AJ265" i="7" a="1"/>
  <c r="AJ265" i="7" s="1"/>
  <c r="AI161" i="7"/>
  <c r="AJ277" i="7" a="1"/>
  <c r="AJ277" i="7" s="1"/>
  <c r="AI173" i="7"/>
  <c r="AJ272" i="7" a="1"/>
  <c r="AJ272" i="7" s="1"/>
  <c r="AI168" i="7"/>
  <c r="AJ286" i="7" a="1"/>
  <c r="AJ286" i="7" s="1"/>
  <c r="AI182" i="7"/>
  <c r="AJ297" i="7" a="1"/>
  <c r="AJ297" i="7" s="1"/>
  <c r="AI193" i="7"/>
  <c r="AJ227" i="7" a="1"/>
  <c r="AJ227" i="7" s="1"/>
  <c r="AI123" i="7"/>
  <c r="AJ274" i="7" a="1"/>
  <c r="AJ274" i="7" s="1"/>
  <c r="AI170" i="7"/>
  <c r="AJ245" i="7" a="1"/>
  <c r="AJ245" i="7" s="1"/>
  <c r="AI141" i="7"/>
  <c r="Q21" i="26"/>
  <c r="P20" i="26"/>
  <c r="AJ283" i="7" a="1"/>
  <c r="AJ283" i="7" s="1"/>
  <c r="AI179" i="7"/>
  <c r="AJ249" i="7" a="1"/>
  <c r="AJ249" i="7" s="1"/>
  <c r="AI145" i="7"/>
  <c r="AJ271" i="7" a="1"/>
  <c r="AJ271" i="7" s="1"/>
  <c r="AI167" i="7"/>
  <c r="AJ204" i="7" a="1"/>
  <c r="AJ204" i="7" s="1"/>
  <c r="AI100" i="7"/>
  <c r="AJ216" i="7" a="1"/>
  <c r="AJ216" i="7" s="1"/>
  <c r="AI112" i="7"/>
  <c r="AK9" i="8"/>
  <c r="AK7" i="7"/>
  <c r="AJ218" i="7" a="1"/>
  <c r="AJ218" i="7" s="1"/>
  <c r="AI114" i="7"/>
  <c r="AJ228" i="7" a="1"/>
  <c r="AJ228" i="7" s="1"/>
  <c r="AI124" i="7"/>
  <c r="AJ293" i="7" a="1"/>
  <c r="AJ293" i="7" s="1"/>
  <c r="AI189" i="7"/>
  <c r="AJ247" i="7" a="1"/>
  <c r="AJ247" i="7" s="1"/>
  <c r="AI143" i="7"/>
  <c r="AI205" i="7" a="1"/>
  <c r="AI205" i="7" s="1"/>
  <c r="AH101" i="7"/>
  <c r="AI270" i="7" a="1"/>
  <c r="AI270" i="7" s="1"/>
  <c r="AH166" i="7"/>
  <c r="AJ292" i="7" a="1"/>
  <c r="AJ292" i="7" s="1"/>
  <c r="AI188" i="7"/>
  <c r="AJ243" i="7" a="1"/>
  <c r="AJ243" i="7" s="1"/>
  <c r="AI139" i="7"/>
  <c r="AJ291" i="7" a="1"/>
  <c r="AJ291" i="7" s="1"/>
  <c r="AI187" i="7"/>
  <c r="AJ266" i="7" a="1"/>
  <c r="AJ266" i="7" s="1"/>
  <c r="AI162" i="7"/>
  <c r="AI327" i="8"/>
  <c r="AI13" i="7" a="1"/>
  <c r="AI13" i="7" s="1"/>
  <c r="EJ64" i="7"/>
  <c r="AJ219" i="7" a="1"/>
  <c r="AJ219" i="7" s="1"/>
  <c r="AI115" i="7"/>
  <c r="AJ289" i="7" a="1"/>
  <c r="AJ289" i="7" s="1"/>
  <c r="AI185" i="7"/>
  <c r="AJ240" i="7" a="1"/>
  <c r="AJ240" i="7" s="1"/>
  <c r="AI136" i="7"/>
  <c r="AJ209" i="7" a="1"/>
  <c r="AJ209" i="7" s="1"/>
  <c r="AI105" i="7"/>
  <c r="AJ296" i="7" a="1"/>
  <c r="AJ296" i="7" s="1"/>
  <c r="AI192" i="7"/>
  <c r="AD21" i="7"/>
  <c r="AD22" i="7"/>
  <c r="AJ260" i="7" a="1"/>
  <c r="AJ260" i="7" s="1"/>
  <c r="AI156" i="7"/>
  <c r="AJ246" i="7" a="1"/>
  <c r="AJ246" i="7" s="1"/>
  <c r="AI142" i="7"/>
  <c r="AJ223" i="7" a="1"/>
  <c r="AJ223" i="7" s="1"/>
  <c r="AI119" i="7"/>
  <c r="AI278" i="7" a="1"/>
  <c r="AI278" i="7" s="1"/>
  <c r="AH174" i="7"/>
  <c r="AJ213" i="7" a="1"/>
  <c r="AJ213" i="7" s="1"/>
  <c r="AI109" i="7"/>
  <c r="AJ208" i="7" a="1"/>
  <c r="AJ208" i="7" s="1"/>
  <c r="AI104" i="7"/>
  <c r="AF15" i="7"/>
  <c r="AI279" i="7" a="1"/>
  <c r="AI279" i="7" s="1"/>
  <c r="AH175" i="7"/>
  <c r="ER64" i="7"/>
  <c r="AJ231" i="7" a="1"/>
  <c r="AJ231" i="7" s="1"/>
  <c r="AI127" i="7"/>
  <c r="AH329" i="8"/>
  <c r="AH334" i="8" s="1"/>
  <c r="AJ235" i="7" a="1"/>
  <c r="AJ235" i="7" s="1"/>
  <c r="AI131" i="7"/>
  <c r="AI238" i="7" a="1"/>
  <c r="AI238" i="7" s="1"/>
  <c r="AH134" i="7"/>
  <c r="AJ294" i="7" a="1"/>
  <c r="AJ294" i="7" s="1"/>
  <c r="AI190" i="7"/>
  <c r="AJ262" i="7" a="1"/>
  <c r="AJ262" i="7" s="1"/>
  <c r="AI158" i="7"/>
  <c r="AJ284" i="7" a="1"/>
  <c r="AJ284" i="7" s="1"/>
  <c r="AI180" i="7"/>
  <c r="AI258" i="7" a="1"/>
  <c r="AI258" i="7" s="1"/>
  <c r="AH154" i="7"/>
  <c r="AJ202" i="7" a="1"/>
  <c r="AJ202" i="7" s="1"/>
  <c r="AI98" i="7"/>
  <c r="AJ242" i="7" a="1"/>
  <c r="AJ242" i="7" s="1"/>
  <c r="AI138" i="7"/>
  <c r="AJ267" i="7" a="1"/>
  <c r="AJ267" i="7" s="1"/>
  <c r="AI163" i="7"/>
  <c r="AI281" i="7" a="1"/>
  <c r="AI281" i="7" s="1"/>
  <c r="AH177" i="7"/>
  <c r="AJ295" i="7" a="1"/>
  <c r="AJ295" i="7" s="1"/>
  <c r="AI191" i="7"/>
  <c r="AJ275" i="7" a="1"/>
  <c r="AJ275" i="7" s="1"/>
  <c r="AI171" i="7"/>
  <c r="AJ251" i="7" a="1"/>
  <c r="AJ251" i="7" s="1"/>
  <c r="AI147" i="7"/>
  <c r="AJ273" i="7" a="1"/>
  <c r="AJ273" i="7" s="1"/>
  <c r="AI169" i="7"/>
  <c r="AJ207" i="7" a="1"/>
  <c r="AJ207" i="7" s="1"/>
  <c r="AI103" i="7"/>
  <c r="AJ226" i="7" a="1"/>
  <c r="AJ226" i="7" s="1"/>
  <c r="AI122" i="7"/>
  <c r="AJ280" i="7" a="1"/>
  <c r="AJ280" i="7" s="1"/>
  <c r="AI176" i="7"/>
  <c r="N361" i="8"/>
  <c r="N21" i="28"/>
  <c r="P362" i="8"/>
  <c r="AJ215" i="7" a="1"/>
  <c r="AJ215" i="7" s="1"/>
  <c r="AI111" i="7"/>
  <c r="O63" i="18"/>
  <c r="O363" i="8" a="1"/>
  <c r="O363" i="8" s="1"/>
  <c r="O22" i="28" s="1"/>
  <c r="N22" i="28"/>
  <c r="P363" i="8"/>
  <c r="AJ298" i="7" a="1"/>
  <c r="AJ298" i="7" s="1"/>
  <c r="AI194" i="7"/>
  <c r="AI269" i="7" a="1"/>
  <c r="AI269" i="7" s="1"/>
  <c r="AH165" i="7"/>
  <c r="AI225" i="7" a="1"/>
  <c r="AI225" i="7" s="1"/>
  <c r="AH121" i="7"/>
  <c r="AJ222" i="7" a="1"/>
  <c r="AJ222" i="7" s="1"/>
  <c r="AI118" i="7"/>
  <c r="N14" i="28"/>
  <c r="P355" i="8"/>
  <c r="AJ206" i="7" a="1"/>
  <c r="AJ206" i="7" s="1"/>
  <c r="AI102" i="7"/>
  <c r="AI257" i="7" a="1"/>
  <c r="AI257" i="7" s="1"/>
  <c r="AH153" i="7"/>
  <c r="M20" i="28"/>
  <c r="AI299" i="7" a="1"/>
  <c r="AI299" i="7" s="1"/>
  <c r="AH195" i="7"/>
  <c r="AJ236" i="7" a="1"/>
  <c r="AJ236" i="7" s="1"/>
  <c r="AI132" i="7"/>
  <c r="O357" i="8" a="1"/>
  <c r="O357" i="8" s="1"/>
  <c r="N16" i="28"/>
  <c r="P357" i="8"/>
  <c r="AD23" i="7" l="1"/>
  <c r="AH19" i="7"/>
  <c r="AI12" i="7"/>
  <c r="AI11" i="7" s="1"/>
  <c r="AI20" i="7" s="1"/>
  <c r="AJ26" i="8" s="1"/>
  <c r="AG17" i="7"/>
  <c r="AH25" i="8" s="1"/>
  <c r="X204" i="8"/>
  <c r="X206" i="8"/>
  <c r="X193" i="8" s="1"/>
  <c r="AK224" i="7" a="1"/>
  <c r="AK224" i="7" s="1"/>
  <c r="AJ120" i="7"/>
  <c r="AK243" i="7" a="1"/>
  <c r="AK243" i="7" s="1"/>
  <c r="AJ139" i="7"/>
  <c r="AK231" i="7" a="1"/>
  <c r="AK231" i="7" s="1"/>
  <c r="AJ127" i="7"/>
  <c r="AK206" i="7" a="1"/>
  <c r="AK206" i="7" s="1"/>
  <c r="AJ102" i="7"/>
  <c r="AK284" i="7" a="1"/>
  <c r="AK284" i="7" s="1"/>
  <c r="AJ180" i="7"/>
  <c r="AJ270" i="7" a="1"/>
  <c r="AJ270" i="7" s="1"/>
  <c r="AI166" i="7"/>
  <c r="AK248" i="7" a="1"/>
  <c r="AK248" i="7" s="1"/>
  <c r="AJ144" i="7"/>
  <c r="AJ261" i="7" a="1"/>
  <c r="AJ261" i="7" s="1"/>
  <c r="AI157" i="7"/>
  <c r="AK259" i="7" a="1"/>
  <c r="AK259" i="7" s="1"/>
  <c r="AJ155" i="7"/>
  <c r="AK263" i="7" a="1"/>
  <c r="AK263" i="7" s="1"/>
  <c r="AJ159" i="7"/>
  <c r="AK255" i="7" a="1"/>
  <c r="AK255" i="7" s="1"/>
  <c r="AJ151" i="7"/>
  <c r="AK264" i="7" a="1"/>
  <c r="AK264" i="7" s="1"/>
  <c r="AJ160" i="7"/>
  <c r="AJ278" i="7" a="1"/>
  <c r="AJ278" i="7" s="1"/>
  <c r="AI174" i="7"/>
  <c r="AK218" i="7" a="1"/>
  <c r="AK218" i="7" s="1"/>
  <c r="AJ114" i="7"/>
  <c r="AK219" i="7" a="1"/>
  <c r="AK219" i="7" s="1"/>
  <c r="AJ115" i="7"/>
  <c r="AJ113" i="7"/>
  <c r="AK217" i="7" a="1"/>
  <c r="AK217" i="7" s="1"/>
  <c r="AK260" i="7" a="1"/>
  <c r="AK260" i="7" s="1"/>
  <c r="AJ156" i="7"/>
  <c r="AK275" i="7" a="1"/>
  <c r="AK275" i="7" s="1"/>
  <c r="AJ171" i="7"/>
  <c r="AJ279" i="7" a="1"/>
  <c r="AJ279" i="7" s="1"/>
  <c r="AI175" i="7"/>
  <c r="AJ327" i="8"/>
  <c r="AJ13" i="7" a="1"/>
  <c r="AJ13" i="7" s="1"/>
  <c r="AK227" i="7" a="1"/>
  <c r="AK227" i="7" s="1"/>
  <c r="AJ123" i="7"/>
  <c r="AJ299" i="7" a="1"/>
  <c r="AJ299" i="7" s="1"/>
  <c r="AI195" i="7"/>
  <c r="AK283" i="7" a="1"/>
  <c r="AK283" i="7" s="1"/>
  <c r="AJ179" i="7"/>
  <c r="AK256" i="7" a="1"/>
  <c r="AK256" i="7" s="1"/>
  <c r="AJ152" i="7"/>
  <c r="AK202" i="7" a="1"/>
  <c r="AK202" i="7" s="1"/>
  <c r="AJ98" i="7"/>
  <c r="AJ300" i="7" a="1"/>
  <c r="AJ300" i="7" s="1"/>
  <c r="AI196" i="7"/>
  <c r="AK210" i="7" a="1"/>
  <c r="AK210" i="7" s="1"/>
  <c r="AJ106" i="7"/>
  <c r="G347" i="8"/>
  <c r="AH11" i="7"/>
  <c r="AK274" i="7" a="1"/>
  <c r="AK274" i="7" s="1"/>
  <c r="AJ170" i="7"/>
  <c r="AK262" i="7" a="1"/>
  <c r="AK262" i="7" s="1"/>
  <c r="AJ158" i="7"/>
  <c r="AF22" i="7"/>
  <c r="AG28" i="8" s="1"/>
  <c r="AF21" i="7"/>
  <c r="AG27" i="8" s="1"/>
  <c r="AI329" i="8"/>
  <c r="AJ205" i="7" a="1"/>
  <c r="AJ205" i="7" s="1"/>
  <c r="AI101" i="7"/>
  <c r="AK234" i="7" a="1"/>
  <c r="AK234" i="7" s="1"/>
  <c r="AJ130" i="7"/>
  <c r="AK276" i="7" a="1"/>
  <c r="AK276" i="7" s="1"/>
  <c r="AJ172" i="7"/>
  <c r="AK241" i="7" a="1"/>
  <c r="AK241" i="7" s="1"/>
  <c r="AJ137" i="7"/>
  <c r="AK229" i="7" a="1"/>
  <c r="AK229" i="7" s="1"/>
  <c r="AJ125" i="7"/>
  <c r="W270" i="8"/>
  <c r="W304" i="8"/>
  <c r="AK201" i="7" a="1"/>
  <c r="AK201" i="7" s="1"/>
  <c r="AJ97" i="7"/>
  <c r="AK253" i="7" a="1"/>
  <c r="AK253" i="7" s="1"/>
  <c r="AJ149" i="7"/>
  <c r="AJ230" i="7" a="1"/>
  <c r="AJ230" i="7" s="1"/>
  <c r="AI126" i="7"/>
  <c r="AK285" i="7" a="1"/>
  <c r="AK285" i="7" s="1"/>
  <c r="AJ181" i="7"/>
  <c r="AK239" i="7" a="1"/>
  <c r="AK239" i="7" s="1"/>
  <c r="AJ135" i="7"/>
  <c r="AK207" i="7" a="1"/>
  <c r="AK207" i="7" s="1"/>
  <c r="AJ103" i="7"/>
  <c r="AK212" i="7" a="1"/>
  <c r="AK212" i="7" s="1"/>
  <c r="AJ108" i="7"/>
  <c r="AK254" i="7" a="1"/>
  <c r="AK254" i="7" s="1"/>
  <c r="AJ150" i="7"/>
  <c r="AK215" i="7" a="1"/>
  <c r="AK215" i="7" s="1"/>
  <c r="AJ111" i="7"/>
  <c r="AK295" i="7" a="1"/>
  <c r="AK295" i="7" s="1"/>
  <c r="AJ191" i="7"/>
  <c r="AE28" i="8"/>
  <c r="AJ100" i="7"/>
  <c r="AK204" i="7" a="1"/>
  <c r="AK204" i="7" s="1"/>
  <c r="AK297" i="7" a="1"/>
  <c r="AK297" i="7" s="1"/>
  <c r="AJ193" i="7"/>
  <c r="W220" i="8"/>
  <c r="AI117" i="7"/>
  <c r="AJ221" i="7" a="1"/>
  <c r="AJ221" i="7" s="1"/>
  <c r="AK242" i="7" a="1"/>
  <c r="AK242" i="7" s="1"/>
  <c r="AJ138" i="7"/>
  <c r="AK223" i="7" a="1"/>
  <c r="AK223" i="7" s="1"/>
  <c r="AJ119" i="7"/>
  <c r="Q22" i="26"/>
  <c r="P21" i="26"/>
  <c r="AK273" i="7" a="1"/>
  <c r="AK273" i="7" s="1"/>
  <c r="AJ169" i="7"/>
  <c r="AK292" i="7" a="1"/>
  <c r="AK292" i="7" s="1"/>
  <c r="AJ188" i="7"/>
  <c r="AK244" i="7" a="1"/>
  <c r="AK244" i="7" s="1"/>
  <c r="AJ140" i="7"/>
  <c r="AK222" i="7" a="1"/>
  <c r="AK222" i="7" s="1"/>
  <c r="AJ118" i="7"/>
  <c r="O16" i="28"/>
  <c r="O355" i="8"/>
  <c r="O14" i="28" s="1"/>
  <c r="AK294" i="7" a="1"/>
  <c r="AK294" i="7" s="1"/>
  <c r="AJ190" i="7"/>
  <c r="AE27" i="8"/>
  <c r="AD39" i="7"/>
  <c r="AK247" i="7" a="1"/>
  <c r="AK247" i="7" s="1"/>
  <c r="AJ143" i="7"/>
  <c r="AK211" i="7" a="1"/>
  <c r="AK211" i="7" s="1"/>
  <c r="AJ107" i="7"/>
  <c r="AJ237" i="7" a="1"/>
  <c r="AJ237" i="7" s="1"/>
  <c r="AI133" i="7"/>
  <c r="AJ268" i="7" a="1"/>
  <c r="AJ268" i="7" s="1"/>
  <c r="AI164" i="7"/>
  <c r="AK252" i="7" a="1"/>
  <c r="AK252" i="7" s="1"/>
  <c r="AJ148" i="7"/>
  <c r="AK226" i="7" a="1"/>
  <c r="AK226" i="7" s="1"/>
  <c r="AJ122" i="7"/>
  <c r="AK228" i="7" a="1"/>
  <c r="AK228" i="7" s="1"/>
  <c r="AJ124" i="7"/>
  <c r="AK240" i="7" a="1"/>
  <c r="AK240" i="7" s="1"/>
  <c r="AJ136" i="7"/>
  <c r="AK265" i="7" a="1"/>
  <c r="AK265" i="7" s="1"/>
  <c r="AJ161" i="7"/>
  <c r="AJ220" i="7" a="1"/>
  <c r="AJ220" i="7" s="1"/>
  <c r="AI116" i="7"/>
  <c r="AJ257" i="7" a="1"/>
  <c r="AJ257" i="7" s="1"/>
  <c r="AI153" i="7"/>
  <c r="AJ258" i="7" a="1"/>
  <c r="AJ258" i="7" s="1"/>
  <c r="AI154" i="7"/>
  <c r="AE39" i="7"/>
  <c r="AJ225" i="7" a="1"/>
  <c r="AJ225" i="7" s="1"/>
  <c r="AI121" i="7"/>
  <c r="N20" i="28"/>
  <c r="P361" i="8"/>
  <c r="AK271" i="7" a="1"/>
  <c r="AK271" i="7" s="1"/>
  <c r="AJ167" i="7"/>
  <c r="AK286" i="7" a="1"/>
  <c r="AK286" i="7" s="1"/>
  <c r="AJ182" i="7"/>
  <c r="AK233" i="7" a="1"/>
  <c r="AK233" i="7" s="1"/>
  <c r="AJ129" i="7"/>
  <c r="W226" i="8"/>
  <c r="AH26" i="8"/>
  <c r="AJ214" i="7" a="1"/>
  <c r="AJ214" i="7" s="1"/>
  <c r="AI110" i="7"/>
  <c r="AE23" i="7"/>
  <c r="AK235" i="7" a="1"/>
  <c r="AK235" i="7" s="1"/>
  <c r="AJ131" i="7"/>
  <c r="AK298" i="7" a="1"/>
  <c r="AK298" i="7" s="1"/>
  <c r="AJ194" i="7"/>
  <c r="AK277" i="7" a="1"/>
  <c r="AK277" i="7" s="1"/>
  <c r="AJ173" i="7"/>
  <c r="O361" i="8"/>
  <c r="O21" i="28"/>
  <c r="AL9" i="8"/>
  <c r="AL7" i="7"/>
  <c r="AK245" i="7" a="1"/>
  <c r="AK245" i="7" s="1"/>
  <c r="AJ141" i="7"/>
  <c r="AK287" i="7" a="1"/>
  <c r="AK287" i="7" s="1"/>
  <c r="AJ183" i="7"/>
  <c r="AK216" i="7" a="1"/>
  <c r="AK216" i="7" s="1"/>
  <c r="AJ112" i="7"/>
  <c r="AJ281" i="7" a="1"/>
  <c r="AJ281" i="7" s="1"/>
  <c r="AI177" i="7"/>
  <c r="AK208" i="7" a="1"/>
  <c r="AK208" i="7" s="1"/>
  <c r="AJ104" i="7"/>
  <c r="AJ238" i="7" a="1"/>
  <c r="AJ238" i="7" s="1"/>
  <c r="AI134" i="7"/>
  <c r="AK296" i="7" a="1"/>
  <c r="AK296" i="7" s="1"/>
  <c r="AJ192" i="7"/>
  <c r="AK293" i="7" a="1"/>
  <c r="AK293" i="7" s="1"/>
  <c r="AJ189" i="7"/>
  <c r="AK288" i="7" a="1"/>
  <c r="AK288" i="7" s="1"/>
  <c r="AJ184" i="7"/>
  <c r="AK282" i="7" a="1"/>
  <c r="AK282" i="7" s="1"/>
  <c r="AJ178" i="7"/>
  <c r="AK209" i="7" a="1"/>
  <c r="AK209" i="7" s="1"/>
  <c r="AJ105" i="7"/>
  <c r="AK290" i="7" a="1"/>
  <c r="AK290" i="7" s="1"/>
  <c r="AJ186" i="7"/>
  <c r="AK291" i="7" a="1"/>
  <c r="AK291" i="7" s="1"/>
  <c r="AJ187" i="7"/>
  <c r="AK203" i="7" a="1"/>
  <c r="AK203" i="7" s="1"/>
  <c r="AJ99" i="7"/>
  <c r="AK289" i="7" a="1"/>
  <c r="AK289" i="7" s="1"/>
  <c r="AJ185" i="7"/>
  <c r="AK246" i="7" a="1"/>
  <c r="AK246" i="7" s="1"/>
  <c r="AJ142" i="7"/>
  <c r="AK251" i="7" a="1"/>
  <c r="AK251" i="7" s="1"/>
  <c r="AJ147" i="7"/>
  <c r="AK236" i="7" a="1"/>
  <c r="AK236" i="7" s="1"/>
  <c r="AJ132" i="7"/>
  <c r="AJ269" i="7" a="1"/>
  <c r="AJ269" i="7" s="1"/>
  <c r="AI165" i="7"/>
  <c r="AK280" i="7" a="1"/>
  <c r="AK280" i="7" s="1"/>
  <c r="AJ176" i="7"/>
  <c r="AK267" i="7" a="1"/>
  <c r="AK267" i="7" s="1"/>
  <c r="AJ163" i="7"/>
  <c r="AK213" i="7" a="1"/>
  <c r="AK213" i="7" s="1"/>
  <c r="AJ109" i="7"/>
  <c r="AK266" i="7" a="1"/>
  <c r="AK266" i="7" s="1"/>
  <c r="AJ162" i="7"/>
  <c r="AK249" i="7" a="1"/>
  <c r="AK249" i="7" s="1"/>
  <c r="AJ145" i="7"/>
  <c r="AK272" i="7" a="1"/>
  <c r="AK272" i="7" s="1"/>
  <c r="AJ168" i="7"/>
  <c r="AK232" i="7" a="1"/>
  <c r="AK232" i="7" s="1"/>
  <c r="AJ128" i="7"/>
  <c r="AH22" i="8"/>
  <c r="AH23" i="8" s="1"/>
  <c r="AK250" i="7" a="1"/>
  <c r="AK250" i="7" s="1"/>
  <c r="AJ146" i="7"/>
  <c r="AF27" i="8"/>
  <c r="AG29" i="8" l="1"/>
  <c r="AI14" i="7"/>
  <c r="AJ22" i="8" s="1"/>
  <c r="AJ21" i="8"/>
  <c r="AJ23" i="8" s="1"/>
  <c r="AG21" i="7"/>
  <c r="AH27" i="8" s="1"/>
  <c r="AI18" i="7"/>
  <c r="AI19" i="7"/>
  <c r="AG22" i="7"/>
  <c r="AH28" i="8" s="1"/>
  <c r="X194" i="8"/>
  <c r="X199" i="8"/>
  <c r="AL260" i="7" a="1"/>
  <c r="AL260" i="7" s="1"/>
  <c r="AK156" i="7"/>
  <c r="AL266" i="7" a="1"/>
  <c r="AL266" i="7" s="1"/>
  <c r="AK162" i="7"/>
  <c r="AL295" i="7" a="1"/>
  <c r="AL295" i="7" s="1"/>
  <c r="AK191" i="7"/>
  <c r="AI334" i="8"/>
  <c r="AL203" i="7" a="1"/>
  <c r="AL203" i="7" s="1"/>
  <c r="AK99" i="7"/>
  <c r="AK238" i="7" a="1"/>
  <c r="AK238" i="7" s="1"/>
  <c r="AJ134" i="7"/>
  <c r="AL277" i="7" a="1"/>
  <c r="AL277" i="7" s="1"/>
  <c r="AK173" i="7"/>
  <c r="AL286" i="7" a="1"/>
  <c r="AL286" i="7" s="1"/>
  <c r="AK182" i="7"/>
  <c r="AL265" i="7" a="1"/>
  <c r="AL265" i="7" s="1"/>
  <c r="AK161" i="7"/>
  <c r="AL223" i="7" a="1"/>
  <c r="AL223" i="7" s="1"/>
  <c r="AK119" i="7"/>
  <c r="AL215" i="7" a="1"/>
  <c r="AL215" i="7" s="1"/>
  <c r="AK111" i="7"/>
  <c r="AK327" i="8"/>
  <c r="AK13" i="7" a="1"/>
  <c r="AK13" i="7" s="1"/>
  <c r="AL287" i="7" a="1"/>
  <c r="AL287" i="7" s="1"/>
  <c r="AK183" i="7"/>
  <c r="AL272" i="7" a="1"/>
  <c r="AL272" i="7" s="1"/>
  <c r="AK168" i="7"/>
  <c r="AL204" i="7" a="1"/>
  <c r="AL204" i="7" s="1"/>
  <c r="AK100" i="7"/>
  <c r="AL288" i="7" a="1"/>
  <c r="AL288" i="7" s="1"/>
  <c r="AK184" i="7"/>
  <c r="AK261" i="7" a="1"/>
  <c r="AK261" i="7" s="1"/>
  <c r="AJ157" i="7"/>
  <c r="AK237" i="7" a="1"/>
  <c r="AK237" i="7" s="1"/>
  <c r="AJ133" i="7"/>
  <c r="AL248" i="7" a="1"/>
  <c r="AL248" i="7" s="1"/>
  <c r="AK144" i="7"/>
  <c r="AK220" i="7" a="1"/>
  <c r="AK220" i="7" s="1"/>
  <c r="AJ116" i="7"/>
  <c r="AK270" i="7" a="1"/>
  <c r="AK270" i="7" s="1"/>
  <c r="AJ166" i="7"/>
  <c r="AL213" i="7" a="1"/>
  <c r="AL213" i="7" s="1"/>
  <c r="AK109" i="7"/>
  <c r="AF29" i="8"/>
  <c r="AF36" i="8" s="1"/>
  <c r="AF290" i="8" s="1"/>
  <c r="AL247" i="7" a="1"/>
  <c r="AL247" i="7" s="1"/>
  <c r="AK143" i="7"/>
  <c r="AL201" i="7" a="1"/>
  <c r="AL201" i="7" s="1"/>
  <c r="AK97" i="7"/>
  <c r="AL210" i="7" a="1"/>
  <c r="AL210" i="7" s="1"/>
  <c r="AK106" i="7"/>
  <c r="AJ329" i="8"/>
  <c r="AJ334" i="8" s="1"/>
  <c r="AK278" i="7" a="1"/>
  <c r="AK278" i="7" s="1"/>
  <c r="AJ174" i="7"/>
  <c r="AL284" i="7" a="1"/>
  <c r="AL284" i="7" s="1"/>
  <c r="AK180" i="7"/>
  <c r="AL282" i="7" a="1"/>
  <c r="AL282" i="7" s="1"/>
  <c r="AK178" i="7"/>
  <c r="AK214" i="7" a="1"/>
  <c r="AK214" i="7" s="1"/>
  <c r="AJ110" i="7"/>
  <c r="AL276" i="7" a="1"/>
  <c r="AL276" i="7" s="1"/>
  <c r="AK172" i="7"/>
  <c r="AL251" i="7" a="1"/>
  <c r="AL251" i="7" s="1"/>
  <c r="AK147" i="7"/>
  <c r="AL283" i="7" a="1"/>
  <c r="AL283" i="7" s="1"/>
  <c r="AK179" i="7"/>
  <c r="AL234" i="7" a="1"/>
  <c r="AL234" i="7" s="1"/>
  <c r="AK130" i="7"/>
  <c r="AL219" i="7" a="1"/>
  <c r="AL219" i="7" s="1"/>
  <c r="AK115" i="7"/>
  <c r="AL296" i="7" a="1"/>
  <c r="AL296" i="7" s="1"/>
  <c r="AK192" i="7"/>
  <c r="AL253" i="7" a="1"/>
  <c r="AL253" i="7" s="1"/>
  <c r="AK149" i="7"/>
  <c r="AL227" i="7" a="1"/>
  <c r="AL227" i="7" s="1"/>
  <c r="AK123" i="7"/>
  <c r="AL291" i="7" a="1"/>
  <c r="AL291" i="7" s="1"/>
  <c r="AK187" i="7"/>
  <c r="AL208" i="7" a="1"/>
  <c r="AL208" i="7" s="1"/>
  <c r="AK104" i="7"/>
  <c r="AL298" i="7" a="1"/>
  <c r="AL298" i="7" s="1"/>
  <c r="AK194" i="7"/>
  <c r="AL271" i="7" a="1"/>
  <c r="AL271" i="7" s="1"/>
  <c r="AK167" i="7"/>
  <c r="AL240" i="7" a="1"/>
  <c r="AL240" i="7" s="1"/>
  <c r="AK136" i="7"/>
  <c r="AL242" i="7" a="1"/>
  <c r="AL242" i="7" s="1"/>
  <c r="AK138" i="7"/>
  <c r="AL254" i="7" a="1"/>
  <c r="AL254" i="7" s="1"/>
  <c r="AK150" i="7"/>
  <c r="AL252" i="7" a="1"/>
  <c r="AL252" i="7" s="1"/>
  <c r="AK148" i="7"/>
  <c r="AL217" i="7" a="1"/>
  <c r="AL217" i="7" s="1"/>
  <c r="AK113" i="7"/>
  <c r="AL222" i="7" a="1"/>
  <c r="AL222" i="7" s="1"/>
  <c r="AK118" i="7"/>
  <c r="AL249" i="7" a="1"/>
  <c r="AL249" i="7" s="1"/>
  <c r="AK145" i="7"/>
  <c r="AL224" i="7" a="1"/>
  <c r="AL224" i="7" s="1"/>
  <c r="AK120" i="7"/>
  <c r="AL244" i="7" a="1"/>
  <c r="AL244" i="7" s="1"/>
  <c r="AK140" i="7"/>
  <c r="AI21" i="8"/>
  <c r="AH14" i="7"/>
  <c r="AH18" i="7"/>
  <c r="AH20" i="7"/>
  <c r="O20" i="28"/>
  <c r="Q23" i="26"/>
  <c r="P22" i="26"/>
  <c r="AL250" i="7" a="1"/>
  <c r="AL250" i="7" s="1"/>
  <c r="AK146" i="7"/>
  <c r="AL273" i="7" a="1"/>
  <c r="AL273" i="7" s="1"/>
  <c r="AK169" i="7"/>
  <c r="AK221" i="7" a="1"/>
  <c r="AK221" i="7" s="1"/>
  <c r="AJ117" i="7"/>
  <c r="AF23" i="7"/>
  <c r="AF39" i="7" s="1"/>
  <c r="AK300" i="7" a="1"/>
  <c r="AK300" i="7" s="1"/>
  <c r="AJ196" i="7"/>
  <c r="AK279" i="7" a="1"/>
  <c r="AK279" i="7" s="1"/>
  <c r="AJ175" i="7"/>
  <c r="AL264" i="7" a="1"/>
  <c r="AL264" i="7" s="1"/>
  <c r="AK160" i="7"/>
  <c r="AL206" i="7" a="1"/>
  <c r="AL206" i="7" s="1"/>
  <c r="AK102" i="7"/>
  <c r="AL236" i="7" a="1"/>
  <c r="AL236" i="7" s="1"/>
  <c r="AK132" i="7"/>
  <c r="AL285" i="7" a="1"/>
  <c r="AL285" i="7" s="1"/>
  <c r="AK181" i="7"/>
  <c r="AK257" i="7" a="1"/>
  <c r="AK257" i="7" s="1"/>
  <c r="AJ153" i="7"/>
  <c r="AK205" i="7" a="1"/>
  <c r="AK205" i="7" s="1"/>
  <c r="AJ101" i="7"/>
  <c r="AL292" i="7" a="1"/>
  <c r="AL292" i="7" s="1"/>
  <c r="AK188" i="7"/>
  <c r="AL267" i="7" a="1"/>
  <c r="AL267" i="7" s="1"/>
  <c r="AK163" i="7"/>
  <c r="AK281" i="7" a="1"/>
  <c r="AK281" i="7" s="1"/>
  <c r="AJ177" i="7"/>
  <c r="AL228" i="7" a="1"/>
  <c r="AL228" i="7" s="1"/>
  <c r="AK124" i="7"/>
  <c r="AE29" i="8"/>
  <c r="AL212" i="7" a="1"/>
  <c r="AL212" i="7" s="1"/>
  <c r="AK108" i="7"/>
  <c r="AL239" i="7" a="1"/>
  <c r="AL239" i="7" s="1"/>
  <c r="AK135" i="7"/>
  <c r="AL259" i="7" a="1"/>
  <c r="AL259" i="7" s="1"/>
  <c r="AK155" i="7"/>
  <c r="AK258" i="7" a="1"/>
  <c r="AK258" i="7" s="1"/>
  <c r="AJ154" i="7"/>
  <c r="AL274" i="7" a="1"/>
  <c r="AL274" i="7" s="1"/>
  <c r="AK170" i="7"/>
  <c r="AL293" i="7" a="1"/>
  <c r="AL293" i="7" s="1"/>
  <c r="AK189" i="7"/>
  <c r="AK230" i="7" a="1"/>
  <c r="AK230" i="7" s="1"/>
  <c r="AJ126" i="7"/>
  <c r="AL233" i="7" a="1"/>
  <c r="AL233" i="7" s="1"/>
  <c r="AK129" i="7"/>
  <c r="AL280" i="7" a="1"/>
  <c r="AL280" i="7" s="1"/>
  <c r="AK176" i="7"/>
  <c r="AL290" i="7" a="1"/>
  <c r="AL290" i="7" s="1"/>
  <c r="AK186" i="7"/>
  <c r="AL229" i="7" a="1"/>
  <c r="AL229" i="7" s="1"/>
  <c r="AK125" i="7"/>
  <c r="AL202" i="7" a="1"/>
  <c r="AL202" i="7" s="1"/>
  <c r="AK98" i="7"/>
  <c r="AL275" i="7" a="1"/>
  <c r="AL275" i="7" s="1"/>
  <c r="AK171" i="7"/>
  <c r="AL255" i="7" a="1"/>
  <c r="AL255" i="7" s="1"/>
  <c r="AK151" i="7"/>
  <c r="AL297" i="7" a="1"/>
  <c r="AL297" i="7" s="1"/>
  <c r="AK193" i="7"/>
  <c r="AL262" i="7" a="1"/>
  <c r="AL262" i="7" s="1"/>
  <c r="AK158" i="7"/>
  <c r="AL245" i="7" a="1"/>
  <c r="AL245" i="7" s="1"/>
  <c r="AK141" i="7"/>
  <c r="AK299" i="7" a="1"/>
  <c r="AK299" i="7" s="1"/>
  <c r="AJ195" i="7"/>
  <c r="AL211" i="7" a="1"/>
  <c r="AL211" i="7" s="1"/>
  <c r="AK107" i="7"/>
  <c r="H347" i="8"/>
  <c r="AL218" i="7" a="1"/>
  <c r="AL218" i="7" s="1"/>
  <c r="AK114" i="7"/>
  <c r="AK269" i="7" a="1"/>
  <c r="AK269" i="7" s="1"/>
  <c r="AJ165" i="7"/>
  <c r="AL209" i="7" a="1"/>
  <c r="AL209" i="7" s="1"/>
  <c r="AK105" i="7"/>
  <c r="AL216" i="7" a="1"/>
  <c r="AL216" i="7" s="1"/>
  <c r="AK112" i="7"/>
  <c r="AL235" i="7" a="1"/>
  <c r="AL235" i="7" s="1"/>
  <c r="AK131" i="7"/>
  <c r="AL226" i="7" a="1"/>
  <c r="AL226" i="7" s="1"/>
  <c r="AK122" i="7"/>
  <c r="AL294" i="7" a="1"/>
  <c r="AL294" i="7" s="1"/>
  <c r="AK190" i="7"/>
  <c r="W221" i="8"/>
  <c r="W222" i="8" s="1"/>
  <c r="X218" i="8" s="1"/>
  <c r="X225" i="8" s="1" a="1"/>
  <c r="AL207" i="7" a="1"/>
  <c r="AL207" i="7" s="1"/>
  <c r="AK103" i="7"/>
  <c r="AL231" i="7" a="1"/>
  <c r="AL231" i="7" s="1"/>
  <c r="AK127" i="7"/>
  <c r="X205" i="8"/>
  <c r="AL243" i="7" a="1"/>
  <c r="AL243" i="7" s="1"/>
  <c r="AK139" i="7"/>
  <c r="AK268" i="7" a="1"/>
  <c r="AK268" i="7" s="1"/>
  <c r="AJ164" i="7"/>
  <c r="AM9" i="8"/>
  <c r="AM7" i="7"/>
  <c r="AL246" i="7" a="1"/>
  <c r="AL246" i="7" s="1"/>
  <c r="AK142" i="7"/>
  <c r="AL289" i="7" a="1"/>
  <c r="AL289" i="7" s="1"/>
  <c r="AK185" i="7"/>
  <c r="AJ12" i="7"/>
  <c r="AJ11" i="7" s="1"/>
  <c r="AL232" i="7" a="1"/>
  <c r="AL232" i="7" s="1"/>
  <c r="AK128" i="7"/>
  <c r="AK225" i="7" a="1"/>
  <c r="AK225" i="7" s="1"/>
  <c r="AJ121" i="7"/>
  <c r="AL241" i="7" a="1"/>
  <c r="AL241" i="7" s="1"/>
  <c r="AK137" i="7"/>
  <c r="AL256" i="7" a="1"/>
  <c r="AL256" i="7" s="1"/>
  <c r="AK152" i="7"/>
  <c r="AL263" i="7" a="1"/>
  <c r="AL263" i="7" s="1"/>
  <c r="AK159" i="7"/>
  <c r="AG36" i="8"/>
  <c r="AG290" i="8" s="1"/>
  <c r="AH29" i="8" l="1"/>
  <c r="AI15" i="7"/>
  <c r="AI17" i="7"/>
  <c r="AI22" i="7" s="1"/>
  <c r="AJ19" i="7"/>
  <c r="AK12" i="7"/>
  <c r="AK11" i="7" s="1"/>
  <c r="AL21" i="8" s="1"/>
  <c r="AG23" i="7"/>
  <c r="AG39" i="7" s="1"/>
  <c r="AM226" i="7" a="1"/>
  <c r="AM226" i="7" s="1"/>
  <c r="AL122" i="7"/>
  <c r="AM256" i="7" a="1"/>
  <c r="AM256" i="7" s="1"/>
  <c r="AL152" i="7"/>
  <c r="AM296" i="7" a="1"/>
  <c r="AM296" i="7" s="1"/>
  <c r="AL192" i="7"/>
  <c r="AM233" i="7" a="1"/>
  <c r="AM233" i="7" s="1"/>
  <c r="AL129" i="7"/>
  <c r="AL278" i="7" a="1"/>
  <c r="AL278" i="7" s="1"/>
  <c r="AK174" i="7"/>
  <c r="AM217" i="7" a="1"/>
  <c r="AM217" i="7" s="1"/>
  <c r="AL113" i="7"/>
  <c r="AM234" i="7" a="1"/>
  <c r="AM234" i="7" s="1"/>
  <c r="AL130" i="7"/>
  <c r="AM209" i="7" a="1"/>
  <c r="AM209" i="7" s="1"/>
  <c r="AL105" i="7"/>
  <c r="AM252" i="7" a="1"/>
  <c r="AM252" i="7" s="1"/>
  <c r="AL148" i="7"/>
  <c r="AK21" i="8"/>
  <c r="AJ18" i="7"/>
  <c r="AJ20" i="7"/>
  <c r="AK26" i="8" s="1"/>
  <c r="AJ14" i="7"/>
  <c r="AK22" i="8" s="1"/>
  <c r="AL269" i="7" a="1"/>
  <c r="AL269" i="7" s="1"/>
  <c r="AK165" i="7"/>
  <c r="AM274" i="7" a="1"/>
  <c r="AM274" i="7" s="1"/>
  <c r="AL170" i="7"/>
  <c r="AM285" i="7" a="1"/>
  <c r="AM285" i="7" s="1"/>
  <c r="AL181" i="7"/>
  <c r="AM273" i="7" a="1"/>
  <c r="AM273" i="7" s="1"/>
  <c r="AL169" i="7"/>
  <c r="AM210" i="7" a="1"/>
  <c r="AM210" i="7" s="1"/>
  <c r="AL106" i="7"/>
  <c r="AM249" i="7" a="1"/>
  <c r="AM249" i="7" s="1"/>
  <c r="AL145" i="7"/>
  <c r="AM223" i="7" a="1"/>
  <c r="AM223" i="7" s="1"/>
  <c r="AL119" i="7"/>
  <c r="AM292" i="7" a="1"/>
  <c r="AM292" i="7" s="1"/>
  <c r="AL188" i="7"/>
  <c r="AH17" i="7"/>
  <c r="AI25" i="8" s="1"/>
  <c r="AM245" i="7" a="1"/>
  <c r="AM245" i="7" s="1"/>
  <c r="AL141" i="7"/>
  <c r="AM286" i="7" a="1"/>
  <c r="AM286" i="7" s="1"/>
  <c r="AL182" i="7"/>
  <c r="AH15" i="7"/>
  <c r="AM207" i="7" a="1"/>
  <c r="AM207" i="7" s="1"/>
  <c r="AL103" i="7"/>
  <c r="AM297" i="7" a="1"/>
  <c r="AM297" i="7" s="1"/>
  <c r="AL193" i="7"/>
  <c r="AM208" i="7" a="1"/>
  <c r="AM208" i="7" s="1"/>
  <c r="AL104" i="7"/>
  <c r="AM251" i="7" a="1"/>
  <c r="AM251" i="7" s="1"/>
  <c r="AL147" i="7"/>
  <c r="AL270" i="7" a="1"/>
  <c r="AL270" i="7" s="1"/>
  <c r="AK166" i="7"/>
  <c r="AM287" i="7" a="1"/>
  <c r="AM287" i="7" s="1"/>
  <c r="AL183" i="7"/>
  <c r="AL238" i="7" a="1"/>
  <c r="AL238" i="7" s="1"/>
  <c r="AK134" i="7"/>
  <c r="AM267" i="7" a="1"/>
  <c r="AM267" i="7" s="1"/>
  <c r="AL163" i="7"/>
  <c r="AM212" i="7" a="1"/>
  <c r="AM212" i="7" s="1"/>
  <c r="AL108" i="7"/>
  <c r="AM219" i="7" a="1"/>
  <c r="AM219" i="7" s="1"/>
  <c r="AL115" i="7"/>
  <c r="AL230" i="7" a="1"/>
  <c r="AL230" i="7" s="1"/>
  <c r="AK126" i="7"/>
  <c r="AM289" i="7" a="1"/>
  <c r="AM289" i="7" s="1"/>
  <c r="AL185" i="7"/>
  <c r="W308" i="8"/>
  <c r="W274" i="8"/>
  <c r="AM218" i="7" a="1"/>
  <c r="AM218" i="7" s="1"/>
  <c r="AL114" i="7"/>
  <c r="AL125" i="7"/>
  <c r="AM229" i="7" a="1"/>
  <c r="AM229" i="7" s="1"/>
  <c r="AL258" i="7" a="1"/>
  <c r="AL258" i="7" s="1"/>
  <c r="AK154" i="7"/>
  <c r="AM236" i="7" a="1"/>
  <c r="AM236" i="7" s="1"/>
  <c r="AL132" i="7"/>
  <c r="AL261" i="7" a="1"/>
  <c r="AL261" i="7" s="1"/>
  <c r="AK157" i="7"/>
  <c r="AM222" i="7" a="1"/>
  <c r="AM222" i="7" s="1"/>
  <c r="AL118" i="7"/>
  <c r="AI26" i="8"/>
  <c r="AL205" i="7" a="1"/>
  <c r="AL205" i="7" s="1"/>
  <c r="AK101" i="7"/>
  <c r="AM293" i="7" a="1"/>
  <c r="AM293" i="7" s="1"/>
  <c r="AL189" i="7"/>
  <c r="AM277" i="7" a="1"/>
  <c r="AM277" i="7" s="1"/>
  <c r="AL173" i="7"/>
  <c r="X225" i="8"/>
  <c r="X227" i="8" s="1"/>
  <c r="X214" i="8" s="1"/>
  <c r="X215" i="8" s="1"/>
  <c r="AM250" i="7" a="1"/>
  <c r="AM250" i="7" s="1"/>
  <c r="AL146" i="7"/>
  <c r="AM291" i="7" a="1"/>
  <c r="AM291" i="7" s="1"/>
  <c r="AL187" i="7"/>
  <c r="AM276" i="7" a="1"/>
  <c r="AM276" i="7" s="1"/>
  <c r="AL172" i="7"/>
  <c r="AL220" i="7" a="1"/>
  <c r="AL220" i="7" s="1"/>
  <c r="AK116" i="7"/>
  <c r="AL327" i="8"/>
  <c r="AL13" i="7" a="1"/>
  <c r="AL13" i="7" s="1"/>
  <c r="AM203" i="7" a="1"/>
  <c r="AM203" i="7" s="1"/>
  <c r="AL99" i="7"/>
  <c r="AH36" i="8"/>
  <c r="AL299" i="7" a="1"/>
  <c r="AL299" i="7" s="1"/>
  <c r="AK195" i="7"/>
  <c r="AM284" i="7" a="1"/>
  <c r="AM284" i="7" s="1"/>
  <c r="AL180" i="7"/>
  <c r="AL300" i="7" a="1"/>
  <c r="AL300" i="7" s="1"/>
  <c r="AK196" i="7"/>
  <c r="AM265" i="7" a="1"/>
  <c r="AM265" i="7" s="1"/>
  <c r="AL161" i="7"/>
  <c r="AM275" i="7" a="1"/>
  <c r="AM275" i="7" s="1"/>
  <c r="AL171" i="7"/>
  <c r="AE36" i="8"/>
  <c r="AM262" i="7" a="1"/>
  <c r="AM262" i="7" s="1"/>
  <c r="AL158" i="7"/>
  <c r="AM213" i="7" a="1"/>
  <c r="AM213" i="7" s="1"/>
  <c r="AL109" i="7"/>
  <c r="AM246" i="7" a="1"/>
  <c r="AM246" i="7" s="1"/>
  <c r="AL142" i="7"/>
  <c r="I347" i="8"/>
  <c r="AM259" i="7" a="1"/>
  <c r="AM259" i="7" s="1"/>
  <c r="AL155" i="7"/>
  <c r="AM228" i="7" a="1"/>
  <c r="AM228" i="7" s="1"/>
  <c r="AL124" i="7"/>
  <c r="AJ25" i="8"/>
  <c r="AM244" i="7" a="1"/>
  <c r="AM244" i="7" s="1"/>
  <c r="AL140" i="7"/>
  <c r="AM201" i="7" a="1"/>
  <c r="AM201" i="7" s="1"/>
  <c r="AL97" i="7"/>
  <c r="AK329" i="8"/>
  <c r="AK334" i="8" s="1"/>
  <c r="AL279" i="7" a="1"/>
  <c r="AL279" i="7" s="1"/>
  <c r="AK175" i="7"/>
  <c r="AM266" i="7" a="1"/>
  <c r="AM266" i="7" s="1"/>
  <c r="AL162" i="7"/>
  <c r="AM255" i="7" a="1"/>
  <c r="AM255" i="7" s="1"/>
  <c r="AL151" i="7"/>
  <c r="AM231" i="7" a="1"/>
  <c r="AM231" i="7" s="1"/>
  <c r="AL127" i="7"/>
  <c r="AL221" i="7" a="1"/>
  <c r="AL221" i="7" s="1"/>
  <c r="AK117" i="7"/>
  <c r="AM272" i="7" a="1"/>
  <c r="AM272" i="7" s="1"/>
  <c r="AL168" i="7"/>
  <c r="AN9" i="8"/>
  <c r="AN7" i="7"/>
  <c r="AM206" i="7" a="1"/>
  <c r="AM206" i="7" s="1"/>
  <c r="AL102" i="7"/>
  <c r="AM254" i="7" a="1"/>
  <c r="AM254" i="7" s="1"/>
  <c r="AL150" i="7"/>
  <c r="AM227" i="7" a="1"/>
  <c r="AM227" i="7" s="1"/>
  <c r="AL123" i="7"/>
  <c r="AL214" i="7" a="1"/>
  <c r="AL214" i="7" s="1"/>
  <c r="AK110" i="7"/>
  <c r="AM248" i="7" a="1"/>
  <c r="AM248" i="7" s="1"/>
  <c r="AL144" i="7"/>
  <c r="AL268" i="7" a="1"/>
  <c r="AL268" i="7" s="1"/>
  <c r="AK164" i="7"/>
  <c r="AM235" i="7" a="1"/>
  <c r="AM235" i="7" s="1"/>
  <c r="AL131" i="7"/>
  <c r="AM241" i="7" a="1"/>
  <c r="AM241" i="7" s="1"/>
  <c r="AL137" i="7"/>
  <c r="AM240" i="7" a="1"/>
  <c r="AM240" i="7" s="1"/>
  <c r="AL136" i="7"/>
  <c r="AM216" i="7" a="1"/>
  <c r="AM216" i="7" s="1"/>
  <c r="AL112" i="7"/>
  <c r="AM260" i="7" a="1"/>
  <c r="AM260" i="7" s="1"/>
  <c r="AL156" i="7"/>
  <c r="AM204" i="7" a="1"/>
  <c r="AM204" i="7" s="1"/>
  <c r="AL100" i="7"/>
  <c r="AL257" i="7" a="1"/>
  <c r="AL257" i="7" s="1"/>
  <c r="AK153" i="7"/>
  <c r="AM202" i="7" a="1"/>
  <c r="AM202" i="7" s="1"/>
  <c r="AL98" i="7"/>
  <c r="AM283" i="7" a="1"/>
  <c r="AM283" i="7" s="1"/>
  <c r="AL179" i="7"/>
  <c r="AM211" i="7" a="1"/>
  <c r="AM211" i="7" s="1"/>
  <c r="AL107" i="7"/>
  <c r="AM290" i="7" a="1"/>
  <c r="AM290" i="7" s="1"/>
  <c r="AL186" i="7"/>
  <c r="AM239" i="7" a="1"/>
  <c r="AM239" i="7" s="1"/>
  <c r="AL135" i="7"/>
  <c r="AL281" i="7" a="1"/>
  <c r="AL281" i="7" s="1"/>
  <c r="AK177" i="7"/>
  <c r="P23" i="26"/>
  <c r="Q24" i="26"/>
  <c r="AM224" i="7" a="1"/>
  <c r="AM224" i="7" s="1"/>
  <c r="AL120" i="7"/>
  <c r="AM247" i="7" a="1"/>
  <c r="AM247" i="7" s="1"/>
  <c r="AL143" i="7"/>
  <c r="X200" i="8"/>
  <c r="AM280" i="7" a="1"/>
  <c r="AM280" i="7" s="1"/>
  <c r="AL176" i="7"/>
  <c r="AM243" i="7" a="1"/>
  <c r="AM243" i="7" s="1"/>
  <c r="AL139" i="7"/>
  <c r="AM288" i="7" a="1"/>
  <c r="AM288" i="7" s="1"/>
  <c r="AL184" i="7"/>
  <c r="AL225" i="7" a="1"/>
  <c r="AL225" i="7" s="1"/>
  <c r="AK121" i="7"/>
  <c r="AM271" i="7" a="1"/>
  <c r="AM271" i="7" s="1"/>
  <c r="AL167" i="7"/>
  <c r="AI22" i="8"/>
  <c r="AM232" i="7" a="1"/>
  <c r="AM232" i="7" s="1"/>
  <c r="AL128" i="7"/>
  <c r="AM298" i="7" a="1"/>
  <c r="AM298" i="7" s="1"/>
  <c r="AL194" i="7"/>
  <c r="AM294" i="7" a="1"/>
  <c r="AM294" i="7" s="1"/>
  <c r="AL190" i="7"/>
  <c r="AM263" i="7" a="1"/>
  <c r="AM263" i="7" s="1"/>
  <c r="AL159" i="7"/>
  <c r="AM264" i="7" a="1"/>
  <c r="AM264" i="7" s="1"/>
  <c r="AL160" i="7"/>
  <c r="AM242" i="7" a="1"/>
  <c r="AM242" i="7" s="1"/>
  <c r="AL138" i="7"/>
  <c r="AM253" i="7" a="1"/>
  <c r="AM253" i="7" s="1"/>
  <c r="AL149" i="7"/>
  <c r="AM282" i="7" a="1"/>
  <c r="AM282" i="7" s="1"/>
  <c r="AL178" i="7"/>
  <c r="AL237" i="7" a="1"/>
  <c r="AL237" i="7" s="1"/>
  <c r="AK133" i="7"/>
  <c r="AM215" i="7" a="1"/>
  <c r="AM215" i="7" s="1"/>
  <c r="AL111" i="7"/>
  <c r="AM295" i="7" a="1"/>
  <c r="AM295" i="7" s="1"/>
  <c r="AL191" i="7"/>
  <c r="AI21" i="7" l="1"/>
  <c r="AJ27" i="8" s="1"/>
  <c r="AJ17" i="7"/>
  <c r="AK25" i="8" s="1"/>
  <c r="AJ28" i="8"/>
  <c r="AI23" i="7"/>
  <c r="AI39" i="7" s="1"/>
  <c r="AK14" i="7"/>
  <c r="AL22" i="8" s="1"/>
  <c r="AL23" i="8" s="1"/>
  <c r="AK20" i="7"/>
  <c r="AL26" i="8" s="1"/>
  <c r="AJ15" i="7"/>
  <c r="AK19" i="7"/>
  <c r="AK18" i="7"/>
  <c r="AL12" i="7"/>
  <c r="AL11" i="7" s="1"/>
  <c r="AL18" i="7" s="1"/>
  <c r="AM258" i="7" a="1"/>
  <c r="AM258" i="7" s="1"/>
  <c r="AL154" i="7"/>
  <c r="AN222" i="7" a="1"/>
  <c r="AN222" i="7" s="1"/>
  <c r="AM118" i="7"/>
  <c r="AN248" i="7" a="1"/>
  <c r="AN248" i="7" s="1"/>
  <c r="AM144" i="7"/>
  <c r="AN245" i="7" a="1"/>
  <c r="AN245" i="7" s="1"/>
  <c r="AM141" i="7"/>
  <c r="AN244" i="7" a="1"/>
  <c r="AN244" i="7" s="1"/>
  <c r="AM140" i="7"/>
  <c r="AN263" i="7" a="1"/>
  <c r="AN263" i="7" s="1"/>
  <c r="AM159" i="7"/>
  <c r="AN260" i="7" a="1"/>
  <c r="AN260" i="7" s="1"/>
  <c r="AM156" i="7"/>
  <c r="AN227" i="7" a="1"/>
  <c r="AN227" i="7" s="1"/>
  <c r="AM123" i="7"/>
  <c r="AE290" i="8"/>
  <c r="AN252" i="7" a="1"/>
  <c r="AN252" i="7" s="1"/>
  <c r="AM148" i="7"/>
  <c r="AN256" i="7" a="1"/>
  <c r="AN256" i="7" s="1"/>
  <c r="AM152" i="7"/>
  <c r="AN235" i="7" a="1"/>
  <c r="AN235" i="7" s="1"/>
  <c r="AM131" i="7"/>
  <c r="AN210" i="7" a="1"/>
  <c r="AN210" i="7" s="1"/>
  <c r="AM106" i="7"/>
  <c r="AM268" i="7" a="1"/>
  <c r="AM268" i="7" s="1"/>
  <c r="AL164" i="7"/>
  <c r="AN246" i="7" a="1"/>
  <c r="AN246" i="7" s="1"/>
  <c r="AM142" i="7"/>
  <c r="AN218" i="7" a="1"/>
  <c r="AN218" i="7" s="1"/>
  <c r="AM114" i="7"/>
  <c r="AM327" i="8"/>
  <c r="AM13" i="7" a="1"/>
  <c r="AM13" i="7" s="1"/>
  <c r="AI23" i="8"/>
  <c r="AK23" i="8"/>
  <c r="AN231" i="7" a="1"/>
  <c r="AN231" i="7" s="1"/>
  <c r="AM127" i="7"/>
  <c r="AM220" i="7" a="1"/>
  <c r="AM220" i="7" s="1"/>
  <c r="AL116" i="7"/>
  <c r="AN277" i="7" a="1"/>
  <c r="AN277" i="7" s="1"/>
  <c r="AM173" i="7"/>
  <c r="AN289" i="7" a="1"/>
  <c r="AN289" i="7" s="1"/>
  <c r="AM185" i="7"/>
  <c r="AN251" i="7" a="1"/>
  <c r="AN251" i="7" s="1"/>
  <c r="AM147" i="7"/>
  <c r="AN274" i="7" a="1"/>
  <c r="AN274" i="7" s="1"/>
  <c r="AM170" i="7"/>
  <c r="J347" i="8"/>
  <c r="AM125" i="7"/>
  <c r="AN229" i="7" a="1"/>
  <c r="AN229" i="7" s="1"/>
  <c r="Q25" i="26"/>
  <c r="P24" i="26"/>
  <c r="AM261" i="7" a="1"/>
  <c r="AM261" i="7" s="1"/>
  <c r="AL157" i="7"/>
  <c r="AM281" i="7" a="1"/>
  <c r="AM281" i="7" s="1"/>
  <c r="AL177" i="7"/>
  <c r="AN287" i="7" a="1"/>
  <c r="AN287" i="7" s="1"/>
  <c r="AM183" i="7"/>
  <c r="AM214" i="7" a="1"/>
  <c r="AM214" i="7" s="1"/>
  <c r="AL110" i="7"/>
  <c r="AN296" i="7" a="1"/>
  <c r="AN296" i="7" s="1"/>
  <c r="AM192" i="7"/>
  <c r="AN295" i="7" a="1"/>
  <c r="AN295" i="7" s="1"/>
  <c r="AM191" i="7"/>
  <c r="AN216" i="7" a="1"/>
  <c r="AN216" i="7" s="1"/>
  <c r="AM112" i="7"/>
  <c r="AN254" i="7" a="1"/>
  <c r="AN254" i="7" s="1"/>
  <c r="AM150" i="7"/>
  <c r="AN275" i="7" a="1"/>
  <c r="AN275" i="7" s="1"/>
  <c r="AM171" i="7"/>
  <c r="AN292" i="7" a="1"/>
  <c r="AN292" i="7" s="1"/>
  <c r="AM188" i="7"/>
  <c r="AN209" i="7" a="1"/>
  <c r="AN209" i="7" s="1"/>
  <c r="AM105" i="7"/>
  <c r="AN226" i="7" a="1"/>
  <c r="AN226" i="7" s="1"/>
  <c r="AM122" i="7"/>
  <c r="AN282" i="7" a="1"/>
  <c r="AN282" i="7" s="1"/>
  <c r="AM178" i="7"/>
  <c r="AM278" i="7" a="1"/>
  <c r="AM278" i="7" s="1"/>
  <c r="AL174" i="7"/>
  <c r="AN271" i="7" a="1"/>
  <c r="AN271" i="7" s="1"/>
  <c r="AM167" i="7"/>
  <c r="AN242" i="7" a="1"/>
  <c r="AN242" i="7" s="1"/>
  <c r="AM138" i="7"/>
  <c r="AN286" i="7" a="1"/>
  <c r="AN286" i="7" s="1"/>
  <c r="AM182" i="7"/>
  <c r="AN201" i="7" a="1"/>
  <c r="AN201" i="7" s="1"/>
  <c r="AM97" i="7"/>
  <c r="AN294" i="7" a="1"/>
  <c r="AN294" i="7" s="1"/>
  <c r="AM190" i="7"/>
  <c r="AN280" i="7" a="1"/>
  <c r="AN280" i="7" s="1"/>
  <c r="AM176" i="7"/>
  <c r="AN211" i="7" a="1"/>
  <c r="AN211" i="7" s="1"/>
  <c r="AM107" i="7"/>
  <c r="AN255" i="7" a="1"/>
  <c r="AN255" i="7" s="1"/>
  <c r="AM151" i="7"/>
  <c r="AN293" i="7" a="1"/>
  <c r="AN293" i="7" s="1"/>
  <c r="AM189" i="7"/>
  <c r="AM230" i="7" a="1"/>
  <c r="AM230" i="7" s="1"/>
  <c r="AL126" i="7"/>
  <c r="AN208" i="7" a="1"/>
  <c r="AN208" i="7" s="1"/>
  <c r="AM104" i="7"/>
  <c r="AN283" i="7" a="1"/>
  <c r="AN283" i="7" s="1"/>
  <c r="AM179" i="7"/>
  <c r="AN267" i="7" a="1"/>
  <c r="AN267" i="7" s="1"/>
  <c r="AM163" i="7"/>
  <c r="AM98" i="7"/>
  <c r="AN202" i="7" a="1"/>
  <c r="AN202" i="7" s="1"/>
  <c r="X220" i="8"/>
  <c r="AN213" i="7" a="1"/>
  <c r="AN213" i="7" s="1"/>
  <c r="AM109" i="7"/>
  <c r="AN264" i="7" a="1"/>
  <c r="AN264" i="7" s="1"/>
  <c r="AM160" i="7"/>
  <c r="X226" i="8"/>
  <c r="AN239" i="7" a="1"/>
  <c r="AN239" i="7" s="1"/>
  <c r="AM135" i="7"/>
  <c r="AN215" i="7" a="1"/>
  <c r="AN215" i="7" s="1"/>
  <c r="AM111" i="7"/>
  <c r="AN206" i="7" a="1"/>
  <c r="AN206" i="7" s="1"/>
  <c r="AM102" i="7"/>
  <c r="AN228" i="7" a="1"/>
  <c r="AN228" i="7" s="1"/>
  <c r="AM124" i="7"/>
  <c r="AN265" i="7" a="1"/>
  <c r="AN265" i="7" s="1"/>
  <c r="AM161" i="7"/>
  <c r="AN276" i="7" a="1"/>
  <c r="AN276" i="7" s="1"/>
  <c r="AM172" i="7"/>
  <c r="AN223" i="7" a="1"/>
  <c r="AN223" i="7" s="1"/>
  <c r="AM119" i="7"/>
  <c r="AM269" i="7" a="1"/>
  <c r="AM269" i="7" s="1"/>
  <c r="AL165" i="7"/>
  <c r="AN234" i="7" a="1"/>
  <c r="AN234" i="7" s="1"/>
  <c r="AM130" i="7"/>
  <c r="AH290" i="8"/>
  <c r="AM257" i="7" a="1"/>
  <c r="AM257" i="7" s="1"/>
  <c r="AL153" i="7"/>
  <c r="AN233" i="7" a="1"/>
  <c r="AN233" i="7" s="1"/>
  <c r="AM129" i="7"/>
  <c r="AM221" i="7" a="1"/>
  <c r="AM221" i="7" s="1"/>
  <c r="AL117" i="7"/>
  <c r="AN288" i="7" a="1"/>
  <c r="AN288" i="7" s="1"/>
  <c r="AM184" i="7"/>
  <c r="AL329" i="8"/>
  <c r="AL334" i="8" s="1"/>
  <c r="AN243" i="7" a="1"/>
  <c r="AN243" i="7" s="1"/>
  <c r="AM139" i="7"/>
  <c r="X304" i="8"/>
  <c r="X270" i="8"/>
  <c r="X201" i="8"/>
  <c r="Y197" i="8" s="1"/>
  <c r="Y204" i="8" s="1" a="1"/>
  <c r="AN266" i="7" a="1"/>
  <c r="AN266" i="7" s="1"/>
  <c r="AM162" i="7"/>
  <c r="AM205" i="7" a="1"/>
  <c r="AM205" i="7" s="1"/>
  <c r="AL101" i="7"/>
  <c r="AN236" i="7" a="1"/>
  <c r="AN236" i="7" s="1"/>
  <c r="AM132" i="7"/>
  <c r="AN219" i="7" a="1"/>
  <c r="AN219" i="7" s="1"/>
  <c r="AM115" i="7"/>
  <c r="AN250" i="7" a="1"/>
  <c r="AN250" i="7" s="1"/>
  <c r="AM146" i="7"/>
  <c r="AN253" i="7" a="1"/>
  <c r="AN253" i="7" s="1"/>
  <c r="AM149" i="7"/>
  <c r="AH21" i="7"/>
  <c r="AH22" i="7"/>
  <c r="AM238" i="7" a="1"/>
  <c r="AM238" i="7" s="1"/>
  <c r="AL134" i="7"/>
  <c r="AN272" i="7" a="1"/>
  <c r="AN272" i="7" s="1"/>
  <c r="AM168" i="7"/>
  <c r="AM225" i="7" a="1"/>
  <c r="AM225" i="7" s="1"/>
  <c r="AL121" i="7"/>
  <c r="AN204" i="7" a="1"/>
  <c r="AN204" i="7" s="1"/>
  <c r="AM100" i="7"/>
  <c r="AN285" i="7" a="1"/>
  <c r="AN285" i="7" s="1"/>
  <c r="AM181" i="7"/>
  <c r="AM270" i="7" a="1"/>
  <c r="AM270" i="7" s="1"/>
  <c r="AL166" i="7"/>
  <c r="AN290" i="7" a="1"/>
  <c r="AN290" i="7" s="1"/>
  <c r="AM186" i="7"/>
  <c r="AN298" i="7" a="1"/>
  <c r="AN298" i="7" s="1"/>
  <c r="AM194" i="7"/>
  <c r="AM237" i="7" a="1"/>
  <c r="AM237" i="7" s="1"/>
  <c r="AL133" i="7"/>
  <c r="AN232" i="7" a="1"/>
  <c r="AN232" i="7" s="1"/>
  <c r="AM128" i="7"/>
  <c r="AN241" i="7" a="1"/>
  <c r="AN241" i="7" s="1"/>
  <c r="AM137" i="7"/>
  <c r="AO9" i="8"/>
  <c r="AO7" i="7"/>
  <c r="AN259" i="7" a="1"/>
  <c r="AN259" i="7" s="1"/>
  <c r="AM155" i="7"/>
  <c r="AM300" i="7" a="1"/>
  <c r="AM300" i="7" s="1"/>
  <c r="AL196" i="7"/>
  <c r="AN291" i="7" a="1"/>
  <c r="AN291" i="7" s="1"/>
  <c r="AM187" i="7"/>
  <c r="AN249" i="7" a="1"/>
  <c r="AN249" i="7" s="1"/>
  <c r="AM145" i="7"/>
  <c r="AJ29" i="8"/>
  <c r="AJ36" i="8" s="1"/>
  <c r="AJ290" i="8" s="1"/>
  <c r="AN284" i="7" a="1"/>
  <c r="AN284" i="7" s="1"/>
  <c r="AM180" i="7"/>
  <c r="AN224" i="7" a="1"/>
  <c r="AN224" i="7" s="1"/>
  <c r="AM120" i="7"/>
  <c r="AN207" i="7" a="1"/>
  <c r="AN207" i="7" s="1"/>
  <c r="AM103" i="7"/>
  <c r="AM299" i="7" a="1"/>
  <c r="AM299" i="7" s="1"/>
  <c r="AL195" i="7"/>
  <c r="AN273" i="7" a="1"/>
  <c r="AN273" i="7" s="1"/>
  <c r="AM169" i="7"/>
  <c r="AN203" i="7" a="1"/>
  <c r="AN203" i="7" s="1"/>
  <c r="AM99" i="7"/>
  <c r="AN262" i="7" a="1"/>
  <c r="AN262" i="7" s="1"/>
  <c r="AM158" i="7"/>
  <c r="AN240" i="7" a="1"/>
  <c r="AN240" i="7" s="1"/>
  <c r="AM136" i="7"/>
  <c r="AN247" i="7" a="1"/>
  <c r="AN247" i="7" s="1"/>
  <c r="AM143" i="7"/>
  <c r="AM279" i="7" a="1"/>
  <c r="AM279" i="7" s="1"/>
  <c r="AL175" i="7"/>
  <c r="AN212" i="7" a="1"/>
  <c r="AN212" i="7" s="1"/>
  <c r="AM108" i="7"/>
  <c r="AN297" i="7" a="1"/>
  <c r="AN297" i="7" s="1"/>
  <c r="AM193" i="7"/>
  <c r="AN217" i="7" a="1"/>
  <c r="AN217" i="7" s="1"/>
  <c r="AM113" i="7"/>
  <c r="AK17" i="7" l="1"/>
  <c r="AL25" i="8" s="1"/>
  <c r="AJ21" i="7"/>
  <c r="AK27" i="8" s="1"/>
  <c r="AK29" i="8" s="1"/>
  <c r="AJ22" i="7"/>
  <c r="AK28" i="8" s="1"/>
  <c r="AK15" i="7"/>
  <c r="AK22" i="7" s="1"/>
  <c r="AL28" i="8" s="1"/>
  <c r="AL14" i="7"/>
  <c r="AL15" i="7" s="1"/>
  <c r="AM21" i="8"/>
  <c r="AL20" i="7"/>
  <c r="AM26" i="8" s="1"/>
  <c r="AL19" i="7"/>
  <c r="AL17" i="7" s="1"/>
  <c r="AM25" i="8" s="1"/>
  <c r="AO253" i="7" a="1"/>
  <c r="AO253" i="7" s="1"/>
  <c r="AN149" i="7"/>
  <c r="AO210" i="7" a="1"/>
  <c r="AO210" i="7" s="1"/>
  <c r="AN106" i="7"/>
  <c r="AO243" i="7" a="1"/>
  <c r="AO243" i="7" s="1"/>
  <c r="AN139" i="7"/>
  <c r="AP9" i="8"/>
  <c r="AP7" i="7"/>
  <c r="AO207" i="7" a="1"/>
  <c r="AO207" i="7" s="1"/>
  <c r="AN103" i="7"/>
  <c r="AO271" i="7" a="1"/>
  <c r="AO271" i="7" s="1"/>
  <c r="AN167" i="7"/>
  <c r="AN261" i="7" a="1"/>
  <c r="AN261" i="7" s="1"/>
  <c r="AM157" i="7"/>
  <c r="AN225" i="7" a="1"/>
  <c r="AN225" i="7" s="1"/>
  <c r="AM121" i="7"/>
  <c r="AO247" i="7" a="1"/>
  <c r="AO247" i="7" s="1"/>
  <c r="AN143" i="7"/>
  <c r="AN221" i="7" a="1"/>
  <c r="AN221" i="7" s="1"/>
  <c r="AM117" i="7"/>
  <c r="AO223" i="7" a="1"/>
  <c r="AO223" i="7" s="1"/>
  <c r="AN119" i="7"/>
  <c r="AO295" i="7" a="1"/>
  <c r="AO295" i="7" s="1"/>
  <c r="AN191" i="7"/>
  <c r="AO218" i="7" a="1"/>
  <c r="AO218" i="7" s="1"/>
  <c r="AN114" i="7"/>
  <c r="AO275" i="7" a="1"/>
  <c r="AO275" i="7" s="1"/>
  <c r="AN171" i="7"/>
  <c r="AO259" i="7" a="1"/>
  <c r="AO259" i="7" s="1"/>
  <c r="AN155" i="7"/>
  <c r="AN279" i="7" a="1"/>
  <c r="AN279" i="7" s="1"/>
  <c r="AM175" i="7"/>
  <c r="AO289" i="7" a="1"/>
  <c r="AO289" i="7" s="1"/>
  <c r="AN185" i="7"/>
  <c r="AO234" i="7" a="1"/>
  <c r="AO234" i="7" s="1"/>
  <c r="AN130" i="7"/>
  <c r="AO224" i="7" a="1"/>
  <c r="AO224" i="7" s="1"/>
  <c r="AN120" i="7"/>
  <c r="AO277" i="7" a="1"/>
  <c r="AO277" i="7" s="1"/>
  <c r="AN173" i="7"/>
  <c r="AN269" i="7" a="1"/>
  <c r="AN269" i="7" s="1"/>
  <c r="AM165" i="7"/>
  <c r="Q26" i="26"/>
  <c r="P25" i="26"/>
  <c r="AO232" i="7" a="1"/>
  <c r="AO232" i="7" s="1"/>
  <c r="AN128" i="7"/>
  <c r="AN220" i="7" a="1"/>
  <c r="AN220" i="7" s="1"/>
  <c r="AM116" i="7"/>
  <c r="AN237" i="7" a="1"/>
  <c r="AN237" i="7" s="1"/>
  <c r="AM133" i="7"/>
  <c r="AN238" i="7" a="1"/>
  <c r="AN238" i="7" s="1"/>
  <c r="AM134" i="7"/>
  <c r="AN205" i="7" a="1"/>
  <c r="AN205" i="7" s="1"/>
  <c r="AM101" i="7"/>
  <c r="AO213" i="7" a="1"/>
  <c r="AO213" i="7" s="1"/>
  <c r="AN109" i="7"/>
  <c r="AO293" i="7" a="1"/>
  <c r="AO293" i="7" s="1"/>
  <c r="AN189" i="7"/>
  <c r="AO226" i="7" a="1"/>
  <c r="AO226" i="7" s="1"/>
  <c r="AN122" i="7"/>
  <c r="AO229" i="7" a="1"/>
  <c r="AO229" i="7" s="1"/>
  <c r="AN125" i="7"/>
  <c r="AO231" i="7" a="1"/>
  <c r="AO231" i="7" s="1"/>
  <c r="AN127" i="7"/>
  <c r="AO251" i="7" a="1"/>
  <c r="AO251" i="7" s="1"/>
  <c r="AN147" i="7"/>
  <c r="AN281" i="7" a="1"/>
  <c r="AN281" i="7" s="1"/>
  <c r="AM177" i="7"/>
  <c r="AO250" i="7" a="1"/>
  <c r="AO250" i="7" s="1"/>
  <c r="AN146" i="7"/>
  <c r="AO239" i="7" a="1"/>
  <c r="AO239" i="7" s="1"/>
  <c r="AN135" i="7"/>
  <c r="AO219" i="7" a="1"/>
  <c r="AO219" i="7" s="1"/>
  <c r="AN115" i="7"/>
  <c r="AO288" i="7" a="1"/>
  <c r="AO288" i="7" s="1"/>
  <c r="AN184" i="7"/>
  <c r="AO217" i="7" a="1"/>
  <c r="AO217" i="7" s="1"/>
  <c r="AN113" i="7"/>
  <c r="AH23" i="7"/>
  <c r="AH39" i="7" s="1"/>
  <c r="AO233" i="7" a="1"/>
  <c r="AO233" i="7" s="1"/>
  <c r="AN129" i="7"/>
  <c r="AO276" i="7" a="1"/>
  <c r="AO276" i="7" s="1"/>
  <c r="AN172" i="7"/>
  <c r="AO222" i="7" a="1"/>
  <c r="AO222" i="7" s="1"/>
  <c r="AN118" i="7"/>
  <c r="AO285" i="7" a="1"/>
  <c r="AO285" i="7" s="1"/>
  <c r="AN181" i="7"/>
  <c r="AO283" i="7" a="1"/>
  <c r="AO283" i="7" s="1"/>
  <c r="AN179" i="7"/>
  <c r="AO204" i="7" a="1"/>
  <c r="AO204" i="7" s="1"/>
  <c r="AN100" i="7"/>
  <c r="AO254" i="7" a="1"/>
  <c r="AO254" i="7" s="1"/>
  <c r="AN150" i="7"/>
  <c r="AN278" i="7" a="1"/>
  <c r="AN278" i="7" s="1"/>
  <c r="AM174" i="7"/>
  <c r="AO216" i="7" a="1"/>
  <c r="AO216" i="7" s="1"/>
  <c r="AN112" i="7"/>
  <c r="AO264" i="7" a="1"/>
  <c r="AO264" i="7" s="1"/>
  <c r="AN160" i="7"/>
  <c r="AN145" i="7"/>
  <c r="AO249" i="7" a="1"/>
  <c r="AO249" i="7" s="1"/>
  <c r="AO255" i="7" a="1"/>
  <c r="AO255" i="7" s="1"/>
  <c r="AN151" i="7"/>
  <c r="AM12" i="7"/>
  <c r="AM11" i="7" s="1"/>
  <c r="AO209" i="7" a="1"/>
  <c r="AO209" i="7" s="1"/>
  <c r="AN105" i="7"/>
  <c r="AO296" i="7" a="1"/>
  <c r="AO296" i="7" s="1"/>
  <c r="AN192" i="7"/>
  <c r="K347" i="8"/>
  <c r="AN299" i="7" a="1"/>
  <c r="AN299" i="7" s="1"/>
  <c r="AM195" i="7"/>
  <c r="AO256" i="7" a="1"/>
  <c r="AO256" i="7" s="1"/>
  <c r="AN152" i="7"/>
  <c r="AN327" i="8"/>
  <c r="AN13" i="7" a="1"/>
  <c r="AN13" i="7" s="1"/>
  <c r="AM329" i="8"/>
  <c r="AM334" i="8" s="1"/>
  <c r="AO272" i="7" a="1"/>
  <c r="AO272" i="7" s="1"/>
  <c r="AN168" i="7"/>
  <c r="AO240" i="7" a="1"/>
  <c r="AO240" i="7" s="1"/>
  <c r="AN136" i="7"/>
  <c r="AO262" i="7" a="1"/>
  <c r="AO262" i="7" s="1"/>
  <c r="AN158" i="7"/>
  <c r="AO298" i="7" a="1"/>
  <c r="AO298" i="7" s="1"/>
  <c r="AN194" i="7"/>
  <c r="AO266" i="7" a="1"/>
  <c r="AO266" i="7" s="1"/>
  <c r="AN162" i="7"/>
  <c r="AN257" i="7" a="1"/>
  <c r="AN257" i="7" s="1"/>
  <c r="AM153" i="7"/>
  <c r="AO265" i="7" a="1"/>
  <c r="AO265" i="7" s="1"/>
  <c r="AN161" i="7"/>
  <c r="X221" i="8"/>
  <c r="AO246" i="7" a="1"/>
  <c r="AO246" i="7" s="1"/>
  <c r="AN142" i="7"/>
  <c r="AO227" i="7" a="1"/>
  <c r="AO227" i="7" s="1"/>
  <c r="AN123" i="7"/>
  <c r="AO206" i="7" a="1"/>
  <c r="AO206" i="7" s="1"/>
  <c r="AN102" i="7"/>
  <c r="AO215" i="7" a="1"/>
  <c r="AO215" i="7" s="1"/>
  <c r="AN111" i="7"/>
  <c r="AO252" i="7" a="1"/>
  <c r="AO252" i="7" s="1"/>
  <c r="AN148" i="7"/>
  <c r="AO236" i="7" a="1"/>
  <c r="AO236" i="7" s="1"/>
  <c r="AN132" i="7"/>
  <c r="AO297" i="7" a="1"/>
  <c r="AO297" i="7" s="1"/>
  <c r="AN193" i="7"/>
  <c r="AO203" i="7" a="1"/>
  <c r="AO203" i="7" s="1"/>
  <c r="AN99" i="7"/>
  <c r="AO291" i="7" a="1"/>
  <c r="AO291" i="7" s="1"/>
  <c r="AN187" i="7"/>
  <c r="AO290" i="7" a="1"/>
  <c r="AO290" i="7" s="1"/>
  <c r="AN186" i="7"/>
  <c r="AI28" i="8"/>
  <c r="Y204" i="8"/>
  <c r="Y206" i="8" s="1"/>
  <c r="AN98" i="7"/>
  <c r="AO202" i="7" a="1"/>
  <c r="AO202" i="7" s="1"/>
  <c r="AO211" i="7" a="1"/>
  <c r="AO211" i="7" s="1"/>
  <c r="AN107" i="7"/>
  <c r="AO201" i="7" a="1"/>
  <c r="AO201" i="7" s="1"/>
  <c r="AN97" i="7"/>
  <c r="AO292" i="7" a="1"/>
  <c r="AO292" i="7" s="1"/>
  <c r="AN188" i="7"/>
  <c r="AN214" i="7" a="1"/>
  <c r="AN214" i="7" s="1"/>
  <c r="AM110" i="7"/>
  <c r="AO263" i="7" a="1"/>
  <c r="AO263" i="7" s="1"/>
  <c r="AN159" i="7"/>
  <c r="AO242" i="7" a="1"/>
  <c r="AO242" i="7" s="1"/>
  <c r="AN138" i="7"/>
  <c r="AO244" i="7" a="1"/>
  <c r="AO244" i="7" s="1"/>
  <c r="AN140" i="7"/>
  <c r="AO208" i="7" a="1"/>
  <c r="AO208" i="7" s="1"/>
  <c r="AN104" i="7"/>
  <c r="AO245" i="7" a="1"/>
  <c r="AO245" i="7" s="1"/>
  <c r="AN141" i="7"/>
  <c r="AO282" i="7" a="1"/>
  <c r="AO282" i="7" s="1"/>
  <c r="AN178" i="7"/>
  <c r="AO228" i="7" a="1"/>
  <c r="AO228" i="7" s="1"/>
  <c r="AN124" i="7"/>
  <c r="AO274" i="7" a="1"/>
  <c r="AO274" i="7" s="1"/>
  <c r="AN170" i="7"/>
  <c r="AN268" i="7" a="1"/>
  <c r="AN268" i="7" s="1"/>
  <c r="AM164" i="7"/>
  <c r="AO260" i="7" a="1"/>
  <c r="AO260" i="7" s="1"/>
  <c r="AN156" i="7"/>
  <c r="AN258" i="7" a="1"/>
  <c r="AN258" i="7" s="1"/>
  <c r="AM154" i="7"/>
  <c r="AO267" i="7" a="1"/>
  <c r="AO267" i="7" s="1"/>
  <c r="AN163" i="7"/>
  <c r="AO294" i="7" a="1"/>
  <c r="AO294" i="7" s="1"/>
  <c r="AN190" i="7"/>
  <c r="AO235" i="7" a="1"/>
  <c r="AO235" i="7" s="1"/>
  <c r="AN131" i="7"/>
  <c r="AO241" i="7" a="1"/>
  <c r="AO241" i="7" s="1"/>
  <c r="AN137" i="7"/>
  <c r="AN230" i="7" a="1"/>
  <c r="AN230" i="7" s="1"/>
  <c r="AM126" i="7"/>
  <c r="AO284" i="7" a="1"/>
  <c r="AO284" i="7" s="1"/>
  <c r="AN180" i="7"/>
  <c r="AO248" i="7" a="1"/>
  <c r="AO248" i="7" s="1"/>
  <c r="AN144" i="7"/>
  <c r="AI27" i="8"/>
  <c r="AO212" i="7" a="1"/>
  <c r="AO212" i="7" s="1"/>
  <c r="AN108" i="7"/>
  <c r="AO273" i="7" a="1"/>
  <c r="AO273" i="7" s="1"/>
  <c r="AN169" i="7"/>
  <c r="AN300" i="7" a="1"/>
  <c r="AN300" i="7" s="1"/>
  <c r="AM196" i="7"/>
  <c r="AN270" i="7" a="1"/>
  <c r="AN270" i="7" s="1"/>
  <c r="AM166" i="7"/>
  <c r="AO280" i="7" a="1"/>
  <c r="AO280" i="7" s="1"/>
  <c r="AN176" i="7"/>
  <c r="AO286" i="7" a="1"/>
  <c r="AO286" i="7" s="1"/>
  <c r="AN182" i="7"/>
  <c r="AO287" i="7" a="1"/>
  <c r="AO287" i="7" s="1"/>
  <c r="AN183" i="7"/>
  <c r="AK21" i="7" l="1"/>
  <c r="AL27" i="8" s="1"/>
  <c r="AJ23" i="7"/>
  <c r="AJ39" i="7" s="1"/>
  <c r="AM22" i="8"/>
  <c r="AM23" i="8"/>
  <c r="AM19" i="7"/>
  <c r="AN12" i="7"/>
  <c r="AN11" i="7" s="1"/>
  <c r="AN14" i="7" s="1"/>
  <c r="AO22" i="8" s="1"/>
  <c r="AK36" i="8"/>
  <c r="AK290" i="8" s="1"/>
  <c r="Y193" i="8"/>
  <c r="Y194" i="8" s="1"/>
  <c r="Y199" i="8"/>
  <c r="X308" i="8"/>
  <c r="X274" i="8"/>
  <c r="AP273" i="7" a="1"/>
  <c r="AP273" i="7" s="1"/>
  <c r="AO169" i="7"/>
  <c r="AP207" i="7" a="1"/>
  <c r="AP207" i="7" s="1"/>
  <c r="AO103" i="7"/>
  <c r="AO278" i="7" a="1"/>
  <c r="AO278" i="7" s="1"/>
  <c r="AN174" i="7"/>
  <c r="AO257" i="7" a="1"/>
  <c r="AO257" i="7" s="1"/>
  <c r="AN153" i="7"/>
  <c r="AP213" i="7" a="1"/>
  <c r="AP213" i="7" s="1"/>
  <c r="AO109" i="7"/>
  <c r="AN329" i="8"/>
  <c r="AN334" i="8" s="1"/>
  <c r="AP204" i="7" a="1"/>
  <c r="AP204" i="7" s="1"/>
  <c r="AO100" i="7"/>
  <c r="AP245" i="7" a="1"/>
  <c r="AP245" i="7" s="1"/>
  <c r="AO141" i="7"/>
  <c r="AP210" i="7" a="1"/>
  <c r="AP210" i="7" s="1"/>
  <c r="AO106" i="7"/>
  <c r="AP255" i="7" a="1"/>
  <c r="AP255" i="7" s="1"/>
  <c r="AO151" i="7"/>
  <c r="AP283" i="7" a="1"/>
  <c r="AP283" i="7" s="1"/>
  <c r="AO179" i="7"/>
  <c r="AO238" i="7" a="1"/>
  <c r="AO238" i="7" s="1"/>
  <c r="AN134" i="7"/>
  <c r="AL29" i="8"/>
  <c r="AL36" i="8" s="1"/>
  <c r="AL290" i="8" s="1"/>
  <c r="AP247" i="7" a="1"/>
  <c r="AP247" i="7" s="1"/>
  <c r="AO143" i="7"/>
  <c r="AP223" i="7" a="1"/>
  <c r="AP223" i="7" s="1"/>
  <c r="AO119" i="7"/>
  <c r="AP259" i="7" a="1"/>
  <c r="AP259" i="7" s="1"/>
  <c r="AO155" i="7"/>
  <c r="AO214" i="7" a="1"/>
  <c r="AO214" i="7" s="1"/>
  <c r="AN110" i="7"/>
  <c r="AP266" i="7" a="1"/>
  <c r="AP266" i="7" s="1"/>
  <c r="AO162" i="7"/>
  <c r="AP280" i="7" a="1"/>
  <c r="AP280" i="7" s="1"/>
  <c r="AO176" i="7"/>
  <c r="AP284" i="7" a="1"/>
  <c r="AP284" i="7" s="1"/>
  <c r="AO180" i="7"/>
  <c r="AO258" i="7" a="1"/>
  <c r="AO258" i="7" s="1"/>
  <c r="AN154" i="7"/>
  <c r="AP208" i="7" a="1"/>
  <c r="AP208" i="7" s="1"/>
  <c r="AO104" i="7"/>
  <c r="AO97" i="7"/>
  <c r="AP201" i="7" a="1"/>
  <c r="AP201" i="7" s="1"/>
  <c r="AP291" i="7" a="1"/>
  <c r="AP291" i="7" s="1"/>
  <c r="AO187" i="7"/>
  <c r="AP298" i="7" a="1"/>
  <c r="AP298" i="7" s="1"/>
  <c r="AO194" i="7"/>
  <c r="AP218" i="7" a="1"/>
  <c r="AP218" i="7" s="1"/>
  <c r="AO114" i="7"/>
  <c r="AP253" i="7" a="1"/>
  <c r="AP253" i="7" s="1"/>
  <c r="AO149" i="7"/>
  <c r="AP263" i="7" a="1"/>
  <c r="AP263" i="7" s="1"/>
  <c r="AO159" i="7"/>
  <c r="AP239" i="7" a="1"/>
  <c r="AP239" i="7" s="1"/>
  <c r="AO135" i="7"/>
  <c r="AP265" i="7" a="1"/>
  <c r="AP265" i="7" s="1"/>
  <c r="AO161" i="7"/>
  <c r="AO221" i="7" a="1"/>
  <c r="AO221" i="7" s="1"/>
  <c r="AN117" i="7"/>
  <c r="AO327" i="8"/>
  <c r="AO13" i="7" a="1"/>
  <c r="AO13" i="7" s="1"/>
  <c r="AP292" i="7" a="1"/>
  <c r="AP292" i="7" s="1"/>
  <c r="AO188" i="7"/>
  <c r="AP248" i="7" a="1"/>
  <c r="AP248" i="7" s="1"/>
  <c r="AO144" i="7"/>
  <c r="AP217" i="7" a="1"/>
  <c r="AP217" i="7" s="1"/>
  <c r="AO113" i="7"/>
  <c r="AP227" i="7" a="1"/>
  <c r="AP227" i="7" s="1"/>
  <c r="AO123" i="7"/>
  <c r="AP249" i="7" a="1"/>
  <c r="AP249" i="7" s="1"/>
  <c r="AO145" i="7"/>
  <c r="AP285" i="7" a="1"/>
  <c r="AP285" i="7" s="1"/>
  <c r="AO181" i="7"/>
  <c r="AO237" i="7" a="1"/>
  <c r="AO237" i="7" s="1"/>
  <c r="AN133" i="7"/>
  <c r="AP234" i="7" a="1"/>
  <c r="AP234" i="7" s="1"/>
  <c r="AO130" i="7"/>
  <c r="AP274" i="7" a="1"/>
  <c r="AP274" i="7" s="1"/>
  <c r="AO170" i="7"/>
  <c r="AP252" i="7" a="1"/>
  <c r="AP252" i="7" s="1"/>
  <c r="AO148" i="7"/>
  <c r="AP212" i="7" a="1"/>
  <c r="AP212" i="7" s="1"/>
  <c r="AO108" i="7"/>
  <c r="AO269" i="7" a="1"/>
  <c r="AO269" i="7" s="1"/>
  <c r="AN165" i="7"/>
  <c r="AP275" i="7" a="1"/>
  <c r="AP275" i="7" s="1"/>
  <c r="AO171" i="7"/>
  <c r="AI29" i="8"/>
  <c r="AP277" i="7" a="1"/>
  <c r="AP277" i="7" s="1"/>
  <c r="AO173" i="7"/>
  <c r="AP206" i="7" a="1"/>
  <c r="AP206" i="7" s="1"/>
  <c r="AO102" i="7"/>
  <c r="AP286" i="7" a="1"/>
  <c r="AP286" i="7" s="1"/>
  <c r="AO182" i="7"/>
  <c r="AP224" i="7" a="1"/>
  <c r="AP224" i="7" s="1"/>
  <c r="AO120" i="7"/>
  <c r="AO230" i="7" a="1"/>
  <c r="AO230" i="7" s="1"/>
  <c r="AN126" i="7"/>
  <c r="AP260" i="7" a="1"/>
  <c r="AP260" i="7" s="1"/>
  <c r="AO156" i="7"/>
  <c r="AP244" i="7" a="1"/>
  <c r="AP244" i="7" s="1"/>
  <c r="AO140" i="7"/>
  <c r="AO107" i="7"/>
  <c r="AP211" i="7" a="1"/>
  <c r="AP211" i="7" s="1"/>
  <c r="AP203" i="7" a="1"/>
  <c r="AP203" i="7" s="1"/>
  <c r="AO99" i="7"/>
  <c r="AP262" i="7" a="1"/>
  <c r="AP262" i="7" s="1"/>
  <c r="AO158" i="7"/>
  <c r="AP231" i="7" a="1"/>
  <c r="AP231" i="7" s="1"/>
  <c r="AO127" i="7"/>
  <c r="AK23" i="7"/>
  <c r="AO225" i="7" a="1"/>
  <c r="AO225" i="7" s="1"/>
  <c r="AN121" i="7"/>
  <c r="AP272" i="7" a="1"/>
  <c r="AP272" i="7" s="1"/>
  <c r="AO168" i="7"/>
  <c r="AP235" i="7" a="1"/>
  <c r="AP235" i="7" s="1"/>
  <c r="AO131" i="7"/>
  <c r="AP293" i="7" a="1"/>
  <c r="AP293" i="7" s="1"/>
  <c r="AO189" i="7"/>
  <c r="AP296" i="7" a="1"/>
  <c r="AP296" i="7" s="1"/>
  <c r="AO192" i="7"/>
  <c r="AO281" i="7" a="1"/>
  <c r="AO281" i="7" s="1"/>
  <c r="AN177" i="7"/>
  <c r="AP243" i="7" a="1"/>
  <c r="AP243" i="7" s="1"/>
  <c r="AO139" i="7"/>
  <c r="AO299" i="7" a="1"/>
  <c r="AO299" i="7" s="1"/>
  <c r="AN195" i="7"/>
  <c r="AP288" i="7" a="1"/>
  <c r="AP288" i="7" s="1"/>
  <c r="AO184" i="7"/>
  <c r="L347" i="8"/>
  <c r="Q27" i="26"/>
  <c r="P26" i="26"/>
  <c r="AQ9" i="8"/>
  <c r="AQ7" i="7"/>
  <c r="AP287" i="7" a="1"/>
  <c r="AP287" i="7" s="1"/>
  <c r="AO183" i="7"/>
  <c r="AO205" i="7" a="1"/>
  <c r="AO205" i="7" s="1"/>
  <c r="AN101" i="7"/>
  <c r="AP290" i="7" a="1"/>
  <c r="AP290" i="7" s="1"/>
  <c r="AO186" i="7"/>
  <c r="AP246" i="7" a="1"/>
  <c r="AP246" i="7" s="1"/>
  <c r="AO142" i="7"/>
  <c r="AP241" i="7" a="1"/>
  <c r="AP241" i="7" s="1"/>
  <c r="AO137" i="7"/>
  <c r="AP297" i="7" a="1"/>
  <c r="AP297" i="7" s="1"/>
  <c r="AO193" i="7"/>
  <c r="AP240" i="7" a="1"/>
  <c r="AP240" i="7" s="1"/>
  <c r="AO136" i="7"/>
  <c r="AP222" i="7" a="1"/>
  <c r="AP222" i="7" s="1"/>
  <c r="AO118" i="7"/>
  <c r="AP229" i="7" a="1"/>
  <c r="AP229" i="7" s="1"/>
  <c r="AO125" i="7"/>
  <c r="AO220" i="7" a="1"/>
  <c r="AO220" i="7" s="1"/>
  <c r="AN116" i="7"/>
  <c r="AP289" i="7" a="1"/>
  <c r="AP289" i="7" s="1"/>
  <c r="AO185" i="7"/>
  <c r="AP295" i="7" a="1"/>
  <c r="AP295" i="7" s="1"/>
  <c r="AO191" i="7"/>
  <c r="AO261" i="7" a="1"/>
  <c r="AO261" i="7" s="1"/>
  <c r="AN157" i="7"/>
  <c r="AP250" i="7" a="1"/>
  <c r="AP250" i="7" s="1"/>
  <c r="AO146" i="7"/>
  <c r="AP215" i="7" a="1"/>
  <c r="AP215" i="7" s="1"/>
  <c r="AO111" i="7"/>
  <c r="AP294" i="7" a="1"/>
  <c r="AP294" i="7" s="1"/>
  <c r="AO190" i="7"/>
  <c r="AP254" i="7" a="1"/>
  <c r="AP254" i="7" s="1"/>
  <c r="AO150" i="7"/>
  <c r="AP209" i="7" a="1"/>
  <c r="AP209" i="7" s="1"/>
  <c r="AO105" i="7"/>
  <c r="AP267" i="7" a="1"/>
  <c r="AP267" i="7" s="1"/>
  <c r="AO163" i="7"/>
  <c r="AP251" i="7" a="1"/>
  <c r="AP251" i="7" s="1"/>
  <c r="AO147" i="7"/>
  <c r="AP256" i="7" a="1"/>
  <c r="AP256" i="7" s="1"/>
  <c r="AO152" i="7"/>
  <c r="AL22" i="7"/>
  <c r="AL21" i="7"/>
  <c r="AL23" i="7" s="1"/>
  <c r="AP202" i="7" a="1"/>
  <c r="AP202" i="7" s="1"/>
  <c r="AO98" i="7"/>
  <c r="AO270" i="7" a="1"/>
  <c r="AO270" i="7" s="1"/>
  <c r="AN166" i="7"/>
  <c r="AO268" i="7" a="1"/>
  <c r="AO268" i="7" s="1"/>
  <c r="AN164" i="7"/>
  <c r="AP242" i="7" a="1"/>
  <c r="AP242" i="7" s="1"/>
  <c r="AO138" i="7"/>
  <c r="AP264" i="7" a="1"/>
  <c r="AP264" i="7" s="1"/>
  <c r="AO160" i="7"/>
  <c r="AP219" i="7" a="1"/>
  <c r="AP219" i="7" s="1"/>
  <c r="AO115" i="7"/>
  <c r="AO112" i="7"/>
  <c r="AP216" i="7" a="1"/>
  <c r="AP216" i="7" s="1"/>
  <c r="AP228" i="7" a="1"/>
  <c r="AP228" i="7" s="1"/>
  <c r="AO124" i="7"/>
  <c r="AP276" i="7" a="1"/>
  <c r="AP276" i="7" s="1"/>
  <c r="AO172" i="7"/>
  <c r="Y205" i="8"/>
  <c r="AP233" i="7" a="1"/>
  <c r="AP233" i="7" s="1"/>
  <c r="AO129" i="7"/>
  <c r="AP282" i="7" a="1"/>
  <c r="AP282" i="7" s="1"/>
  <c r="AO178" i="7"/>
  <c r="AN21" i="8"/>
  <c r="AM14" i="7"/>
  <c r="AN22" i="8" s="1"/>
  <c r="AM20" i="7"/>
  <c r="AN26" i="8" s="1"/>
  <c r="AM18" i="7"/>
  <c r="AO300" i="7" a="1"/>
  <c r="AO300" i="7" s="1"/>
  <c r="AN196" i="7"/>
  <c r="AP236" i="7" a="1"/>
  <c r="AP236" i="7" s="1"/>
  <c r="AO132" i="7"/>
  <c r="X222" i="8"/>
  <c r="Y218" i="8" s="1"/>
  <c r="Y225" i="8" s="1" a="1"/>
  <c r="AP226" i="7" a="1"/>
  <c r="AP226" i="7" s="1"/>
  <c r="AO122" i="7"/>
  <c r="AP232" i="7" a="1"/>
  <c r="AP232" i="7" s="1"/>
  <c r="AO128" i="7"/>
  <c r="AO279" i="7" a="1"/>
  <c r="AO279" i="7" s="1"/>
  <c r="AN175" i="7"/>
  <c r="AP271" i="7" a="1"/>
  <c r="AP271" i="7" s="1"/>
  <c r="AO167" i="7"/>
  <c r="AO21" i="8" l="1"/>
  <c r="AM17" i="7"/>
  <c r="AN25" i="8" s="1"/>
  <c r="AN20" i="7"/>
  <c r="AO26" i="8" s="1"/>
  <c r="AN15" i="7"/>
  <c r="AN18" i="7"/>
  <c r="AN19" i="7"/>
  <c r="AN17" i="7" s="1"/>
  <c r="AN22" i="7" s="1"/>
  <c r="AO28" i="8" s="1"/>
  <c r="AP237" i="7" a="1"/>
  <c r="AP237" i="7" s="1"/>
  <c r="AO133" i="7"/>
  <c r="AQ236" i="7" a="1"/>
  <c r="AQ236" i="7" s="1"/>
  <c r="AP132" i="7"/>
  <c r="AQ233" i="7" a="1"/>
  <c r="AQ233" i="7" s="1"/>
  <c r="AP129" i="7"/>
  <c r="AP214" i="7" a="1"/>
  <c r="AP214" i="7" s="1"/>
  <c r="AO110" i="7"/>
  <c r="AQ251" i="7" a="1"/>
  <c r="AQ251" i="7" s="1"/>
  <c r="AP147" i="7"/>
  <c r="AQ242" i="7" a="1"/>
  <c r="AQ242" i="7" s="1"/>
  <c r="AP138" i="7"/>
  <c r="AQ289" i="7" a="1"/>
  <c r="AQ289" i="7" s="1"/>
  <c r="AP185" i="7"/>
  <c r="AP299" i="7" a="1"/>
  <c r="AP299" i="7" s="1"/>
  <c r="AO195" i="7"/>
  <c r="AP225" i="7" a="1"/>
  <c r="AP225" i="7" s="1"/>
  <c r="AO121" i="7"/>
  <c r="AQ227" i="7" a="1"/>
  <c r="AQ227" i="7" s="1"/>
  <c r="AP123" i="7"/>
  <c r="AQ223" i="7" a="1"/>
  <c r="AQ223" i="7" s="1"/>
  <c r="AP119" i="7"/>
  <c r="AP257" i="7" a="1"/>
  <c r="AP257" i="7" s="1"/>
  <c r="AO153" i="7"/>
  <c r="AM28" i="8"/>
  <c r="Q28" i="26"/>
  <c r="P27" i="26"/>
  <c r="AQ256" i="7" a="1"/>
  <c r="AQ256" i="7" s="1"/>
  <c r="AP152" i="7"/>
  <c r="AO157" i="7"/>
  <c r="AP261" i="7" a="1"/>
  <c r="AP261" i="7" s="1"/>
  <c r="AO23" i="8"/>
  <c r="AQ288" i="7" a="1"/>
  <c r="AQ288" i="7" s="1"/>
  <c r="AP184" i="7"/>
  <c r="AQ273" i="7" a="1"/>
  <c r="AQ273" i="7" s="1"/>
  <c r="AP169" i="7"/>
  <c r="AQ276" i="7" a="1"/>
  <c r="AQ276" i="7" s="1"/>
  <c r="AP172" i="7"/>
  <c r="AQ290" i="7" a="1"/>
  <c r="AQ290" i="7" s="1"/>
  <c r="AP186" i="7"/>
  <c r="AK39" i="7"/>
  <c r="AQ224" i="7" a="1"/>
  <c r="AQ224" i="7" s="1"/>
  <c r="AP120" i="7"/>
  <c r="AQ252" i="7" a="1"/>
  <c r="AQ252" i="7" s="1"/>
  <c r="AP148" i="7"/>
  <c r="AQ239" i="7" a="1"/>
  <c r="AQ239" i="7" s="1"/>
  <c r="AP135" i="7"/>
  <c r="AQ208" i="7" a="1"/>
  <c r="AQ208" i="7" s="1"/>
  <c r="AP104" i="7"/>
  <c r="AQ204" i="7" a="1"/>
  <c r="AQ204" i="7" s="1"/>
  <c r="AP100" i="7"/>
  <c r="Y200" i="8"/>
  <c r="Y201" i="8" s="1"/>
  <c r="Z197" i="8" s="1"/>
  <c r="Z204" i="8" s="1" a="1"/>
  <c r="AQ240" i="7" a="1"/>
  <c r="AQ240" i="7" s="1"/>
  <c r="AP136" i="7"/>
  <c r="AP115" i="7"/>
  <c r="AQ219" i="7" a="1"/>
  <c r="AQ219" i="7" s="1"/>
  <c r="M347" i="8"/>
  <c r="AQ235" i="7" a="1"/>
  <c r="AQ235" i="7" s="1"/>
  <c r="AP131" i="7"/>
  <c r="AQ264" i="7" a="1"/>
  <c r="AQ264" i="7" s="1"/>
  <c r="AP160" i="7"/>
  <c r="AQ210" i="7" a="1"/>
  <c r="AQ210" i="7" s="1"/>
  <c r="AP106" i="7"/>
  <c r="AQ259" i="7" a="1"/>
  <c r="AQ259" i="7" s="1"/>
  <c r="AP155" i="7"/>
  <c r="AO126" i="7"/>
  <c r="AP230" i="7" a="1"/>
  <c r="AP230" i="7" s="1"/>
  <c r="AQ209" i="7" a="1"/>
  <c r="AQ209" i="7" s="1"/>
  <c r="AP105" i="7"/>
  <c r="AP279" i="7" a="1"/>
  <c r="AP279" i="7" s="1"/>
  <c r="AO175" i="7"/>
  <c r="AP220" i="7" a="1"/>
  <c r="AP220" i="7" s="1"/>
  <c r="AO116" i="7"/>
  <c r="AQ217" i="7" a="1"/>
  <c r="AQ217" i="7" s="1"/>
  <c r="AP113" i="7"/>
  <c r="AQ247" i="7" a="1"/>
  <c r="AQ247" i="7" s="1"/>
  <c r="AP143" i="7"/>
  <c r="AQ282" i="7" a="1"/>
  <c r="AQ282" i="7" s="1"/>
  <c r="AP178" i="7"/>
  <c r="AQ266" i="7" a="1"/>
  <c r="AQ266" i="7" s="1"/>
  <c r="AP162" i="7"/>
  <c r="AQ285" i="7" a="1"/>
  <c r="AQ285" i="7" s="1"/>
  <c r="AP181" i="7"/>
  <c r="AP221" i="7" a="1"/>
  <c r="AP221" i="7" s="1"/>
  <c r="AO117" i="7"/>
  <c r="AQ295" i="7" a="1"/>
  <c r="AQ295" i="7" s="1"/>
  <c r="AP191" i="7"/>
  <c r="AQ267" i="7" a="1"/>
  <c r="AQ267" i="7" s="1"/>
  <c r="AP163" i="7"/>
  <c r="AQ245" i="7" a="1"/>
  <c r="AQ245" i="7" s="1"/>
  <c r="AP141" i="7"/>
  <c r="AQ254" i="7" a="1"/>
  <c r="AQ254" i="7" s="1"/>
  <c r="AP150" i="7"/>
  <c r="AP205" i="7" a="1"/>
  <c r="AP205" i="7" s="1"/>
  <c r="AO101" i="7"/>
  <c r="AQ243" i="7" a="1"/>
  <c r="AQ243" i="7" s="1"/>
  <c r="AP139" i="7"/>
  <c r="AQ231" i="7" a="1"/>
  <c r="AQ231" i="7" s="1"/>
  <c r="AP127" i="7"/>
  <c r="AQ286" i="7" a="1"/>
  <c r="AQ286" i="7" s="1"/>
  <c r="AP182" i="7"/>
  <c r="AQ274" i="7" a="1"/>
  <c r="AQ274" i="7" s="1"/>
  <c r="AP170" i="7"/>
  <c r="AQ263" i="7" a="1"/>
  <c r="AQ263" i="7" s="1"/>
  <c r="AP159" i="7"/>
  <c r="AP258" i="7" a="1"/>
  <c r="AP258" i="7" s="1"/>
  <c r="AO154" i="7"/>
  <c r="AQ218" i="7" a="1"/>
  <c r="AQ218" i="7" s="1"/>
  <c r="AP114" i="7"/>
  <c r="AP327" i="8"/>
  <c r="AP13" i="7" a="1"/>
  <c r="AP13" i="7" s="1"/>
  <c r="AQ297" i="7" a="1"/>
  <c r="AQ297" i="7" s="1"/>
  <c r="AP193" i="7"/>
  <c r="AO329" i="8"/>
  <c r="AO334" i="8" s="1"/>
  <c r="AQ275" i="7" a="1"/>
  <c r="AQ275" i="7" s="1"/>
  <c r="AP171" i="7"/>
  <c r="AP300" i="7" a="1"/>
  <c r="AP300" i="7" s="1"/>
  <c r="AO196" i="7"/>
  <c r="AP269" i="7" a="1"/>
  <c r="AP269" i="7" s="1"/>
  <c r="AO165" i="7"/>
  <c r="AQ265" i="7" a="1"/>
  <c r="AQ265" i="7" s="1"/>
  <c r="AP161" i="7"/>
  <c r="AP268" i="7" a="1"/>
  <c r="AP268" i="7" s="1"/>
  <c r="AO164" i="7"/>
  <c r="AQ232" i="7" a="1"/>
  <c r="AQ232" i="7" s="1"/>
  <c r="AP128" i="7"/>
  <c r="AQ216" i="7" a="1"/>
  <c r="AQ216" i="7" s="1"/>
  <c r="AP112" i="7"/>
  <c r="AQ229" i="7" a="1"/>
  <c r="AQ229" i="7" s="1"/>
  <c r="AP125" i="7"/>
  <c r="AQ248" i="7" a="1"/>
  <c r="AQ248" i="7" s="1"/>
  <c r="AP144" i="7"/>
  <c r="AM27" i="8"/>
  <c r="AQ250" i="7" a="1"/>
  <c r="AQ250" i="7" s="1"/>
  <c r="AP146" i="7"/>
  <c r="AQ255" i="7" a="1"/>
  <c r="AQ255" i="7" s="1"/>
  <c r="AP151" i="7"/>
  <c r="AQ244" i="7" a="1"/>
  <c r="AQ244" i="7" s="1"/>
  <c r="AP140" i="7"/>
  <c r="AQ207" i="7" a="1"/>
  <c r="AQ207" i="7" s="1"/>
  <c r="AP103" i="7"/>
  <c r="AQ249" i="7" a="1"/>
  <c r="AQ249" i="7" s="1"/>
  <c r="AP145" i="7"/>
  <c r="AQ246" i="7" a="1"/>
  <c r="AQ246" i="7" s="1"/>
  <c r="AP142" i="7"/>
  <c r="AQ228" i="7" a="1"/>
  <c r="AQ228" i="7" s="1"/>
  <c r="AP124" i="7"/>
  <c r="AP270" i="7" a="1"/>
  <c r="AP270" i="7" s="1"/>
  <c r="AO166" i="7"/>
  <c r="AQ287" i="7" a="1"/>
  <c r="AQ287" i="7" s="1"/>
  <c r="AP183" i="7"/>
  <c r="AP281" i="7" a="1"/>
  <c r="AP281" i="7" s="1"/>
  <c r="AO177" i="7"/>
  <c r="AQ262" i="7" a="1"/>
  <c r="AQ262" i="7" s="1"/>
  <c r="AP158" i="7"/>
  <c r="AQ206" i="7" a="1"/>
  <c r="AQ206" i="7" s="1"/>
  <c r="AP102" i="7"/>
  <c r="AQ253" i="7" a="1"/>
  <c r="AQ253" i="7" s="1"/>
  <c r="AP149" i="7"/>
  <c r="AQ284" i="7" a="1"/>
  <c r="AQ284" i="7" s="1"/>
  <c r="AP180" i="7"/>
  <c r="AP238" i="7" a="1"/>
  <c r="AP238" i="7" s="1"/>
  <c r="AO134" i="7"/>
  <c r="AQ211" i="7" a="1"/>
  <c r="AQ211" i="7" s="1"/>
  <c r="AP107" i="7"/>
  <c r="AQ293" i="7" a="1"/>
  <c r="AQ293" i="7" s="1"/>
  <c r="AP189" i="7"/>
  <c r="AQ298" i="7" a="1"/>
  <c r="AQ298" i="7" s="1"/>
  <c r="AP194" i="7"/>
  <c r="AQ291" i="7" a="1"/>
  <c r="AQ291" i="7" s="1"/>
  <c r="AP187" i="7"/>
  <c r="AQ260" i="7" a="1"/>
  <c r="AQ260" i="7" s="1"/>
  <c r="AP156" i="7"/>
  <c r="AO12" i="7"/>
  <c r="AO11" i="7" s="1"/>
  <c r="AQ201" i="7" a="1"/>
  <c r="AQ201" i="7" s="1"/>
  <c r="AP97" i="7"/>
  <c r="AQ294" i="7" a="1"/>
  <c r="AQ294" i="7" s="1"/>
  <c r="AP190" i="7"/>
  <c r="AQ226" i="7" a="1"/>
  <c r="AQ226" i="7" s="1"/>
  <c r="AP122" i="7"/>
  <c r="AI36" i="8"/>
  <c r="AI290" i="8" s="1"/>
  <c r="AQ222" i="7" a="1"/>
  <c r="AQ222" i="7" s="1"/>
  <c r="AP118" i="7"/>
  <c r="AR9" i="8"/>
  <c r="AR7" i="7"/>
  <c r="AQ292" i="7" a="1"/>
  <c r="AQ292" i="7" s="1"/>
  <c r="AP188" i="7"/>
  <c r="AQ213" i="7" a="1"/>
  <c r="AQ213" i="7" s="1"/>
  <c r="AP109" i="7"/>
  <c r="AL39" i="7"/>
  <c r="Y225" i="8"/>
  <c r="Y227" i="8"/>
  <c r="Y214" i="8" s="1"/>
  <c r="Y215" i="8" s="1"/>
  <c r="AP278" i="7" a="1"/>
  <c r="AP278" i="7" s="1"/>
  <c r="AO174" i="7"/>
  <c r="AQ241" i="7" a="1"/>
  <c r="AQ241" i="7" s="1"/>
  <c r="AP137" i="7"/>
  <c r="AQ272" i="7" a="1"/>
  <c r="AQ272" i="7" s="1"/>
  <c r="AP168" i="7"/>
  <c r="AQ212" i="7" a="1"/>
  <c r="AQ212" i="7" s="1"/>
  <c r="AP108" i="7"/>
  <c r="AQ271" i="7" a="1"/>
  <c r="AQ271" i="7" s="1"/>
  <c r="AP167" i="7"/>
  <c r="AM15" i="7"/>
  <c r="AN23" i="8"/>
  <c r="AQ202" i="7" a="1"/>
  <c r="AQ202" i="7" s="1"/>
  <c r="AP98" i="7"/>
  <c r="AQ215" i="7" a="1"/>
  <c r="AQ215" i="7" s="1"/>
  <c r="AP111" i="7"/>
  <c r="AQ296" i="7" a="1"/>
  <c r="AQ296" i="7" s="1"/>
  <c r="AP192" i="7"/>
  <c r="AQ203" i="7" a="1"/>
  <c r="AQ203" i="7" s="1"/>
  <c r="AP99" i="7"/>
  <c r="AQ277" i="7" a="1"/>
  <c r="AQ277" i="7" s="1"/>
  <c r="AP173" i="7"/>
  <c r="AQ234" i="7" a="1"/>
  <c r="AQ234" i="7" s="1"/>
  <c r="AP130" i="7"/>
  <c r="AQ280" i="7" a="1"/>
  <c r="AQ280" i="7" s="1"/>
  <c r="AP176" i="7"/>
  <c r="AQ283" i="7" a="1"/>
  <c r="AQ283" i="7" s="1"/>
  <c r="AP179" i="7"/>
  <c r="AP12" i="7" l="1"/>
  <c r="AO19" i="7"/>
  <c r="Z204" i="8"/>
  <c r="Z206" i="8"/>
  <c r="AP11" i="7"/>
  <c r="AP21" i="8"/>
  <c r="AO20" i="7"/>
  <c r="AP26" i="8" s="1"/>
  <c r="AO14" i="7"/>
  <c r="AP22" i="8" s="1"/>
  <c r="AO15" i="7"/>
  <c r="AO18" i="7"/>
  <c r="AM29" i="8"/>
  <c r="AS9" i="8"/>
  <c r="AS7" i="7"/>
  <c r="AR239" i="7" a="1"/>
  <c r="AR239" i="7" s="1"/>
  <c r="AQ135" i="7"/>
  <c r="AR275" i="7" a="1"/>
  <c r="AR275" i="7" s="1"/>
  <c r="AQ171" i="7"/>
  <c r="AR203" i="7" a="1"/>
  <c r="AR203" i="7" s="1"/>
  <c r="AQ99" i="7"/>
  <c r="Y220" i="8"/>
  <c r="AR293" i="7" a="1"/>
  <c r="AR293" i="7" s="1"/>
  <c r="AQ189" i="7"/>
  <c r="AQ281" i="7" a="1"/>
  <c r="AQ281" i="7" s="1"/>
  <c r="AP177" i="7"/>
  <c r="AR244" i="7" a="1"/>
  <c r="AR244" i="7" s="1"/>
  <c r="AQ140" i="7"/>
  <c r="AR274" i="7" a="1"/>
  <c r="AR274" i="7" s="1"/>
  <c r="AQ170" i="7"/>
  <c r="AR295" i="7" a="1"/>
  <c r="AR295" i="7" s="1"/>
  <c r="AQ191" i="7"/>
  <c r="AR224" i="7" a="1"/>
  <c r="AR224" i="7" s="1"/>
  <c r="AQ120" i="7"/>
  <c r="AQ214" i="7" a="1"/>
  <c r="AQ214" i="7" s="1"/>
  <c r="AP110" i="7"/>
  <c r="AR260" i="7" a="1"/>
  <c r="AR260" i="7" s="1"/>
  <c r="AQ156" i="7"/>
  <c r="AR289" i="7" a="1"/>
  <c r="AR289" i="7" s="1"/>
  <c r="AQ185" i="7"/>
  <c r="AR291" i="7" a="1"/>
  <c r="AR291" i="7" s="1"/>
  <c r="AQ187" i="7"/>
  <c r="AR245" i="7" a="1"/>
  <c r="AR245" i="7" s="1"/>
  <c r="AQ141" i="7"/>
  <c r="AR207" i="7" a="1"/>
  <c r="AR207" i="7" s="1"/>
  <c r="AQ103" i="7"/>
  <c r="AR251" i="7" a="1"/>
  <c r="AR251" i="7" s="1"/>
  <c r="AQ147" i="7"/>
  <c r="AR226" i="7" a="1"/>
  <c r="AR226" i="7" s="1"/>
  <c r="AQ122" i="7"/>
  <c r="AR216" i="7" a="1"/>
  <c r="AR216" i="7" s="1"/>
  <c r="AQ112" i="7"/>
  <c r="AQ279" i="7" a="1"/>
  <c r="AQ279" i="7" s="1"/>
  <c r="AP175" i="7"/>
  <c r="AR219" i="7" a="1"/>
  <c r="AR219" i="7" s="1"/>
  <c r="AQ115" i="7"/>
  <c r="AR284" i="7" a="1"/>
  <c r="AR284" i="7" s="1"/>
  <c r="AQ180" i="7"/>
  <c r="AQ299" i="7" a="1"/>
  <c r="AQ299" i="7" s="1"/>
  <c r="AP195" i="7"/>
  <c r="AQ269" i="7" a="1"/>
  <c r="AQ269" i="7" s="1"/>
  <c r="AP165" i="7"/>
  <c r="AR248" i="7" a="1"/>
  <c r="AR248" i="7" s="1"/>
  <c r="AQ144" i="7"/>
  <c r="AR217" i="7" a="1"/>
  <c r="AR217" i="7" s="1"/>
  <c r="AQ113" i="7"/>
  <c r="AR267" i="7" a="1"/>
  <c r="AR267" i="7" s="1"/>
  <c r="AQ163" i="7"/>
  <c r="AR229" i="7" a="1"/>
  <c r="AR229" i="7" s="1"/>
  <c r="AQ125" i="7"/>
  <c r="N347" i="8"/>
  <c r="AR296" i="7" a="1"/>
  <c r="AR296" i="7" s="1"/>
  <c r="AQ192" i="7"/>
  <c r="Y226" i="8"/>
  <c r="AR211" i="7" a="1"/>
  <c r="AR211" i="7" s="1"/>
  <c r="AQ107" i="7"/>
  <c r="AR255" i="7" a="1"/>
  <c r="AR255" i="7" s="1"/>
  <c r="AQ151" i="7"/>
  <c r="AR286" i="7" a="1"/>
  <c r="AR286" i="7" s="1"/>
  <c r="AQ182" i="7"/>
  <c r="AQ221" i="7" a="1"/>
  <c r="AQ221" i="7" s="1"/>
  <c r="AP117" i="7"/>
  <c r="AR223" i="7" a="1"/>
  <c r="AR223" i="7" s="1"/>
  <c r="AQ119" i="7"/>
  <c r="AR233" i="7" a="1"/>
  <c r="AR233" i="7" s="1"/>
  <c r="AQ129" i="7"/>
  <c r="AQ98" i="7"/>
  <c r="AR202" i="7" a="1"/>
  <c r="AR202" i="7" s="1"/>
  <c r="AR204" i="7" a="1"/>
  <c r="AR204" i="7" s="1"/>
  <c r="AQ100" i="7"/>
  <c r="AR249" i="7" a="1"/>
  <c r="AR249" i="7" s="1"/>
  <c r="AQ145" i="7"/>
  <c r="AR208" i="7" a="1"/>
  <c r="AR208" i="7" s="1"/>
  <c r="AQ104" i="7"/>
  <c r="AR206" i="7" a="1"/>
  <c r="AR206" i="7" s="1"/>
  <c r="AQ102" i="7"/>
  <c r="AR242" i="7" a="1"/>
  <c r="AR242" i="7" s="1"/>
  <c r="AQ138" i="7"/>
  <c r="AR263" i="7" a="1"/>
  <c r="AR263" i="7" s="1"/>
  <c r="AQ159" i="7"/>
  <c r="AM22" i="7"/>
  <c r="AM21" i="7"/>
  <c r="AR287" i="7" a="1"/>
  <c r="AR287" i="7" s="1"/>
  <c r="AQ183" i="7"/>
  <c r="AR294" i="7" a="1"/>
  <c r="AR294" i="7" s="1"/>
  <c r="AQ190" i="7"/>
  <c r="AN21" i="7"/>
  <c r="AO27" i="8" s="1"/>
  <c r="AQ193" i="7"/>
  <c r="AR297" i="7" a="1"/>
  <c r="AR297" i="7" s="1"/>
  <c r="AR209" i="7" a="1"/>
  <c r="AR209" i="7" s="1"/>
  <c r="AQ105" i="7"/>
  <c r="AR282" i="7" a="1"/>
  <c r="AR282" i="7" s="1"/>
  <c r="AQ178" i="7"/>
  <c r="AR273" i="7" a="1"/>
  <c r="AR273" i="7" s="1"/>
  <c r="AQ169" i="7"/>
  <c r="AR247" i="7" a="1"/>
  <c r="AR247" i="7" s="1"/>
  <c r="AQ143" i="7"/>
  <c r="AQ131" i="7"/>
  <c r="AR235" i="7" a="1"/>
  <c r="AR235" i="7" s="1"/>
  <c r="AR250" i="7" a="1"/>
  <c r="AR250" i="7" s="1"/>
  <c r="AQ146" i="7"/>
  <c r="AQ327" i="8"/>
  <c r="AQ13" i="7" a="1"/>
  <c r="AQ13" i="7" s="1"/>
  <c r="AR231" i="7" a="1"/>
  <c r="AR231" i="7" s="1"/>
  <c r="AQ127" i="7"/>
  <c r="AR285" i="7" a="1"/>
  <c r="AR285" i="7" s="1"/>
  <c r="AQ181" i="7"/>
  <c r="AQ230" i="7" a="1"/>
  <c r="AQ230" i="7" s="1"/>
  <c r="AP126" i="7"/>
  <c r="AR240" i="7" a="1"/>
  <c r="AR240" i="7" s="1"/>
  <c r="AQ136" i="7"/>
  <c r="AR290" i="7" a="1"/>
  <c r="AR290" i="7" s="1"/>
  <c r="AQ186" i="7"/>
  <c r="AQ261" i="7" a="1"/>
  <c r="AQ261" i="7" s="1"/>
  <c r="AP157" i="7"/>
  <c r="AR227" i="7" a="1"/>
  <c r="AR227" i="7" s="1"/>
  <c r="AQ123" i="7"/>
  <c r="AR236" i="7" a="1"/>
  <c r="AR236" i="7" s="1"/>
  <c r="AQ132" i="7"/>
  <c r="AR246" i="7" a="1"/>
  <c r="AR246" i="7" s="1"/>
  <c r="AQ142" i="7"/>
  <c r="AO25" i="8"/>
  <c r="AO29" i="8" s="1"/>
  <c r="AN23" i="7"/>
  <c r="AR254" i="7" a="1"/>
  <c r="AR254" i="7" s="1"/>
  <c r="AQ150" i="7"/>
  <c r="P28" i="26"/>
  <c r="Q29" i="26"/>
  <c r="AQ300" i="7" a="1"/>
  <c r="AQ300" i="7" s="1"/>
  <c r="AP196" i="7"/>
  <c r="AR277" i="7" a="1"/>
  <c r="AR277" i="7" s="1"/>
  <c r="AQ173" i="7"/>
  <c r="AQ257" i="7" a="1"/>
  <c r="AQ257" i="7" s="1"/>
  <c r="AP153" i="7"/>
  <c r="AR271" i="7" a="1"/>
  <c r="AR271" i="7" s="1"/>
  <c r="AQ167" i="7"/>
  <c r="AQ270" i="7" a="1"/>
  <c r="AQ270" i="7" s="1"/>
  <c r="AP166" i="7"/>
  <c r="AR232" i="7" a="1"/>
  <c r="AR232" i="7" s="1"/>
  <c r="AQ128" i="7"/>
  <c r="AP329" i="8"/>
  <c r="AP334" i="8"/>
  <c r="AR272" i="7" a="1"/>
  <c r="AR272" i="7" s="1"/>
  <c r="AQ168" i="7"/>
  <c r="AQ205" i="7" a="1"/>
  <c r="AQ205" i="7" s="1"/>
  <c r="AP101" i="7"/>
  <c r="AR292" i="7" a="1"/>
  <c r="AR292" i="7" s="1"/>
  <c r="AQ188" i="7"/>
  <c r="AR253" i="7" a="1"/>
  <c r="AR253" i="7" s="1"/>
  <c r="AQ149" i="7"/>
  <c r="AR210" i="7" a="1"/>
  <c r="AR210" i="7" s="1"/>
  <c r="AQ106" i="7"/>
  <c r="AQ278" i="7" a="1"/>
  <c r="AQ278" i="7" s="1"/>
  <c r="AP174" i="7"/>
  <c r="AR264" i="7" a="1"/>
  <c r="AR264" i="7" s="1"/>
  <c r="AQ160" i="7"/>
  <c r="AR222" i="7" a="1"/>
  <c r="AR222" i="7" s="1"/>
  <c r="AQ118" i="7"/>
  <c r="AR298" i="7" a="1"/>
  <c r="AR298" i="7" s="1"/>
  <c r="AQ194" i="7"/>
  <c r="AR252" i="7" a="1"/>
  <c r="AR252" i="7" s="1"/>
  <c r="AQ148" i="7"/>
  <c r="AR212" i="7" a="1"/>
  <c r="AR212" i="7" s="1"/>
  <c r="AQ108" i="7"/>
  <c r="AQ238" i="7" a="1"/>
  <c r="AQ238" i="7" s="1"/>
  <c r="AP134" i="7"/>
  <c r="AQ268" i="7" a="1"/>
  <c r="AQ268" i="7" s="1"/>
  <c r="AP164" i="7"/>
  <c r="AR243" i="7" a="1"/>
  <c r="AR243" i="7" s="1"/>
  <c r="AQ139" i="7"/>
  <c r="AR266" i="7" a="1"/>
  <c r="AR266" i="7" s="1"/>
  <c r="AQ162" i="7"/>
  <c r="Y304" i="8"/>
  <c r="Y270" i="8"/>
  <c r="AR276" i="7" a="1"/>
  <c r="AR276" i="7" s="1"/>
  <c r="AQ172" i="7"/>
  <c r="AQ225" i="7" a="1"/>
  <c r="AQ225" i="7" s="1"/>
  <c r="AP121" i="7"/>
  <c r="AQ237" i="7" a="1"/>
  <c r="AQ237" i="7" s="1"/>
  <c r="AP133" i="7"/>
  <c r="AR265" i="7" a="1"/>
  <c r="AR265" i="7" s="1"/>
  <c r="AQ161" i="7"/>
  <c r="AR280" i="7" a="1"/>
  <c r="AR280" i="7" s="1"/>
  <c r="AQ176" i="7"/>
  <c r="AR241" i="7" a="1"/>
  <c r="AR241" i="7" s="1"/>
  <c r="AQ137" i="7"/>
  <c r="AR234" i="7" a="1"/>
  <c r="AR234" i="7" s="1"/>
  <c r="AQ130" i="7"/>
  <c r="AR288" i="7" a="1"/>
  <c r="AR288" i="7" s="1"/>
  <c r="AQ184" i="7"/>
  <c r="AQ258" i="7" a="1"/>
  <c r="AQ258" i="7" s="1"/>
  <c r="AP154" i="7"/>
  <c r="AR262" i="7" a="1"/>
  <c r="AR262" i="7" s="1"/>
  <c r="AQ158" i="7"/>
  <c r="AQ220" i="7" a="1"/>
  <c r="AQ220" i="7" s="1"/>
  <c r="AP116" i="7"/>
  <c r="AR215" i="7" a="1"/>
  <c r="AR215" i="7" s="1"/>
  <c r="AQ111" i="7"/>
  <c r="AR213" i="7" a="1"/>
  <c r="AR213" i="7" s="1"/>
  <c r="AQ109" i="7"/>
  <c r="AR228" i="7" a="1"/>
  <c r="AR228" i="7" s="1"/>
  <c r="AQ124" i="7"/>
  <c r="AR283" i="7" a="1"/>
  <c r="AR283" i="7" s="1"/>
  <c r="AQ179" i="7"/>
  <c r="AR201" i="7" a="1"/>
  <c r="AR201" i="7" s="1"/>
  <c r="AQ97" i="7"/>
  <c r="AR218" i="7" a="1"/>
  <c r="AR218" i="7" s="1"/>
  <c r="AQ114" i="7"/>
  <c r="AR259" i="7" a="1"/>
  <c r="AR259" i="7" s="1"/>
  <c r="AQ155" i="7"/>
  <c r="AR256" i="7" a="1"/>
  <c r="AR256" i="7" s="1"/>
  <c r="AQ152" i="7"/>
  <c r="AO17" i="7" l="1"/>
  <c r="AP25" i="8" s="1"/>
  <c r="AO36" i="8"/>
  <c r="AO290" i="8" s="1"/>
  <c r="AP19" i="7"/>
  <c r="AS254" i="7" a="1"/>
  <c r="AS254" i="7" s="1"/>
  <c r="AR150" i="7"/>
  <c r="AT9" i="8"/>
  <c r="AT7" i="7"/>
  <c r="AS296" i="7" a="1"/>
  <c r="AS296" i="7" s="1"/>
  <c r="AR192" i="7"/>
  <c r="AS202" i="7" a="1"/>
  <c r="AS202" i="7" s="1"/>
  <c r="AR98" i="7"/>
  <c r="AS280" i="7" a="1"/>
  <c r="AS280" i="7" s="1"/>
  <c r="AR176" i="7"/>
  <c r="AS274" i="7" a="1"/>
  <c r="AS274" i="7" s="1"/>
  <c r="AR170" i="7"/>
  <c r="AS273" i="7" a="1"/>
  <c r="AS273" i="7" s="1"/>
  <c r="AR169" i="7"/>
  <c r="AP23" i="8"/>
  <c r="AN28" i="8"/>
  <c r="AS213" i="7" a="1"/>
  <c r="AS213" i="7" s="1"/>
  <c r="AR109" i="7"/>
  <c r="AS215" i="7" a="1"/>
  <c r="AS215" i="7" s="1"/>
  <c r="AR111" i="7"/>
  <c r="AS256" i="7" a="1"/>
  <c r="AS256" i="7" s="1"/>
  <c r="AR152" i="7"/>
  <c r="AS207" i="7" a="1"/>
  <c r="AS207" i="7" s="1"/>
  <c r="AR103" i="7"/>
  <c r="AR270" i="7" a="1"/>
  <c r="AR270" i="7" s="1"/>
  <c r="AQ166" i="7"/>
  <c r="AS245" i="7" a="1"/>
  <c r="AS245" i="7" s="1"/>
  <c r="AR141" i="7"/>
  <c r="AS265" i="7" a="1"/>
  <c r="AS265" i="7" s="1"/>
  <c r="AR161" i="7"/>
  <c r="AN39" i="7"/>
  <c r="AS244" i="7" a="1"/>
  <c r="AS244" i="7" s="1"/>
  <c r="AR140" i="7"/>
  <c r="AR257" i="7" a="1"/>
  <c r="AR257" i="7" s="1"/>
  <c r="AQ153" i="7"/>
  <c r="AQ21" i="8"/>
  <c r="AP20" i="7"/>
  <c r="AP18" i="7"/>
  <c r="AP14" i="7"/>
  <c r="AP15" i="7"/>
  <c r="AS262" i="7" a="1"/>
  <c r="AS262" i="7" s="1"/>
  <c r="AR158" i="7"/>
  <c r="AS246" i="7" a="1"/>
  <c r="AS246" i="7" s="1"/>
  <c r="AR142" i="7"/>
  <c r="AR221" i="7" a="1"/>
  <c r="AR221" i="7" s="1"/>
  <c r="AQ117" i="7"/>
  <c r="AR279" i="7" a="1"/>
  <c r="AR279" i="7" s="1"/>
  <c r="AQ175" i="7"/>
  <c r="AS260" i="7" a="1"/>
  <c r="AS260" i="7" s="1"/>
  <c r="AR156" i="7"/>
  <c r="Y221" i="8"/>
  <c r="Y222" i="8" s="1"/>
  <c r="Z218" i="8" s="1"/>
  <c r="Z225" i="8" s="1" a="1"/>
  <c r="AM36" i="8"/>
  <c r="AS212" i="7" a="1"/>
  <c r="AS212" i="7" s="1"/>
  <c r="AR108" i="7"/>
  <c r="AR281" i="7" a="1"/>
  <c r="AR281" i="7" s="1"/>
  <c r="AQ177" i="7"/>
  <c r="AS218" i="7" a="1"/>
  <c r="AS218" i="7" s="1"/>
  <c r="AR114" i="7"/>
  <c r="AS242" i="7" a="1"/>
  <c r="AS242" i="7" s="1"/>
  <c r="AR138" i="7"/>
  <c r="AS298" i="7" a="1"/>
  <c r="AS298" i="7" s="1"/>
  <c r="AR194" i="7"/>
  <c r="AS272" i="7" a="1"/>
  <c r="AS272" i="7" s="1"/>
  <c r="AR168" i="7"/>
  <c r="AR300" i="7" a="1"/>
  <c r="AR300" i="7" s="1"/>
  <c r="AQ196" i="7"/>
  <c r="AS236" i="7" a="1"/>
  <c r="AS236" i="7" s="1"/>
  <c r="AR132" i="7"/>
  <c r="AR327" i="8"/>
  <c r="AR13" i="7" a="1"/>
  <c r="AR13" i="7" s="1"/>
  <c r="AS206" i="7" a="1"/>
  <c r="AS206" i="7" s="1"/>
  <c r="AR102" i="7"/>
  <c r="O347" i="8"/>
  <c r="P347" i="8"/>
  <c r="AS291" i="7" a="1"/>
  <c r="AS291" i="7" s="1"/>
  <c r="AR187" i="7"/>
  <c r="AS292" i="7" a="1"/>
  <c r="AS292" i="7" s="1"/>
  <c r="AR188" i="7"/>
  <c r="AS219" i="7" a="1"/>
  <c r="AS219" i="7" s="1"/>
  <c r="AR115" i="7"/>
  <c r="AR205" i="7" a="1"/>
  <c r="AR205" i="7" s="1"/>
  <c r="AQ101" i="7"/>
  <c r="AS293" i="7" a="1"/>
  <c r="AS293" i="7" s="1"/>
  <c r="AR189" i="7"/>
  <c r="AS201" i="7" a="1"/>
  <c r="AS201" i="7" s="1"/>
  <c r="AR97" i="7"/>
  <c r="AQ329" i="8"/>
  <c r="AQ334" i="8" s="1"/>
  <c r="AS286" i="7" a="1"/>
  <c r="AS286" i="7" s="1"/>
  <c r="AR182" i="7"/>
  <c r="AS217" i="7" a="1"/>
  <c r="AS217" i="7" s="1"/>
  <c r="AR113" i="7"/>
  <c r="AS216" i="7" a="1"/>
  <c r="AS216" i="7" s="1"/>
  <c r="AR112" i="7"/>
  <c r="AR214" i="7" a="1"/>
  <c r="AR214" i="7" s="1"/>
  <c r="AQ110" i="7"/>
  <c r="Z193" i="8"/>
  <c r="Z194" i="8" s="1"/>
  <c r="AR106" i="7"/>
  <c r="AS210" i="7" a="1"/>
  <c r="AS210" i="7" s="1"/>
  <c r="AS284" i="7" a="1"/>
  <c r="AS284" i="7" s="1"/>
  <c r="AR180" i="7"/>
  <c r="AR238" i="7" a="1"/>
  <c r="AR238" i="7" s="1"/>
  <c r="AQ134" i="7"/>
  <c r="AR230" i="7" a="1"/>
  <c r="AR230" i="7" s="1"/>
  <c r="AQ126" i="7"/>
  <c r="AS263" i="7" a="1"/>
  <c r="AS263" i="7" s="1"/>
  <c r="AR159" i="7"/>
  <c r="AR220" i="7" a="1"/>
  <c r="AR220" i="7" s="1"/>
  <c r="AQ116" i="7"/>
  <c r="AR225" i="7" a="1"/>
  <c r="AR225" i="7" s="1"/>
  <c r="AQ121" i="7"/>
  <c r="AS297" i="7" a="1"/>
  <c r="AS297" i="7" s="1"/>
  <c r="AR193" i="7"/>
  <c r="AQ12" i="7"/>
  <c r="AS288" i="7" a="1"/>
  <c r="AS288" i="7" s="1"/>
  <c r="AR184" i="7"/>
  <c r="AS222" i="7" a="1"/>
  <c r="AS222" i="7" s="1"/>
  <c r="AR118" i="7"/>
  <c r="AS227" i="7" a="1"/>
  <c r="AS227" i="7" s="1"/>
  <c r="AR123" i="7"/>
  <c r="AS294" i="7" a="1"/>
  <c r="AS294" i="7" s="1"/>
  <c r="AR190" i="7"/>
  <c r="AS208" i="7" a="1"/>
  <c r="AS208" i="7" s="1"/>
  <c r="AR104" i="7"/>
  <c r="AS203" i="7" a="1"/>
  <c r="AS203" i="7" s="1"/>
  <c r="AR99" i="7"/>
  <c r="AO22" i="7"/>
  <c r="AP28" i="8" s="1"/>
  <c r="AO21" i="7"/>
  <c r="Z205" i="8"/>
  <c r="AR299" i="7" a="1"/>
  <c r="AR299" i="7" s="1"/>
  <c r="AQ195" i="7"/>
  <c r="AS240" i="7" a="1"/>
  <c r="AS240" i="7" s="1"/>
  <c r="AR136" i="7"/>
  <c r="AS282" i="7" a="1"/>
  <c r="AS282" i="7" s="1"/>
  <c r="AR178" i="7"/>
  <c r="AS259" i="7" a="1"/>
  <c r="AS259" i="7" s="1"/>
  <c r="AR155" i="7"/>
  <c r="AS229" i="7" a="1"/>
  <c r="AS229" i="7" s="1"/>
  <c r="AR125" i="7"/>
  <c r="AS289" i="7" a="1"/>
  <c r="AS289" i="7" s="1"/>
  <c r="AR185" i="7"/>
  <c r="AS252" i="7" a="1"/>
  <c r="AS252" i="7" s="1"/>
  <c r="AR148" i="7"/>
  <c r="AS267" i="7" a="1"/>
  <c r="AS267" i="7" s="1"/>
  <c r="AR163" i="7"/>
  <c r="AR258" i="7" a="1"/>
  <c r="AR258" i="7" s="1"/>
  <c r="AQ154" i="7"/>
  <c r="AS283" i="7" a="1"/>
  <c r="AS283" i="7" s="1"/>
  <c r="AR179" i="7"/>
  <c r="AS250" i="7" a="1"/>
  <c r="AS250" i="7" s="1"/>
  <c r="AR146" i="7"/>
  <c r="AS255" i="7" a="1"/>
  <c r="AS255" i="7" s="1"/>
  <c r="AR151" i="7"/>
  <c r="AS248" i="7" a="1"/>
  <c r="AS248" i="7" s="1"/>
  <c r="AR144" i="7"/>
  <c r="AS226" i="7" a="1"/>
  <c r="AS226" i="7" s="1"/>
  <c r="AR122" i="7"/>
  <c r="AS247" i="7" a="1"/>
  <c r="AS247" i="7" s="1"/>
  <c r="AR143" i="7"/>
  <c r="AR268" i="7" a="1"/>
  <c r="AR268" i="7" s="1"/>
  <c r="AQ164" i="7"/>
  <c r="AS253" i="7" a="1"/>
  <c r="AS253" i="7" s="1"/>
  <c r="AR149" i="7"/>
  <c r="AS233" i="7" a="1"/>
  <c r="AS233" i="7" s="1"/>
  <c r="AR129" i="7"/>
  <c r="AS285" i="7" a="1"/>
  <c r="AS285" i="7" s="1"/>
  <c r="AR181" i="7"/>
  <c r="AS276" i="7" a="1"/>
  <c r="AS276" i="7" s="1"/>
  <c r="AR172" i="7"/>
  <c r="AS266" i="7" a="1"/>
  <c r="AS266" i="7" s="1"/>
  <c r="AR162" i="7"/>
  <c r="AS264" i="7" a="1"/>
  <c r="AS264" i="7" s="1"/>
  <c r="AR160" i="7"/>
  <c r="P29" i="26"/>
  <c r="Q30" i="26"/>
  <c r="AR261" i="7" a="1"/>
  <c r="AR261" i="7" s="1"/>
  <c r="AQ157" i="7"/>
  <c r="AS235" i="7" a="1"/>
  <c r="AS235" i="7" s="1"/>
  <c r="AR131" i="7"/>
  <c r="AS287" i="7" a="1"/>
  <c r="AS287" i="7" s="1"/>
  <c r="AR183" i="7"/>
  <c r="AS249" i="7" a="1"/>
  <c r="AS249" i="7" s="1"/>
  <c r="AR145" i="7"/>
  <c r="AS224" i="7" a="1"/>
  <c r="AS224" i="7" s="1"/>
  <c r="AR120" i="7"/>
  <c r="AS275" i="7" a="1"/>
  <c r="AS275" i="7" s="1"/>
  <c r="AR171" i="7"/>
  <c r="AM23" i="7"/>
  <c r="AS271" i="7" a="1"/>
  <c r="AS271" i="7" s="1"/>
  <c r="AR167" i="7"/>
  <c r="AS209" i="7" a="1"/>
  <c r="AS209" i="7" s="1"/>
  <c r="AR105" i="7"/>
  <c r="AS277" i="7" a="1"/>
  <c r="AS277" i="7" s="1"/>
  <c r="AR173" i="7"/>
  <c r="AS234" i="7" a="1"/>
  <c r="AS234" i="7" s="1"/>
  <c r="AR130" i="7"/>
  <c r="AS228" i="7" a="1"/>
  <c r="AS228" i="7" s="1"/>
  <c r="AR124" i="7"/>
  <c r="AS211" i="7" a="1"/>
  <c r="AS211" i="7" s="1"/>
  <c r="AR107" i="7"/>
  <c r="AR269" i="7" a="1"/>
  <c r="AR269" i="7" s="1"/>
  <c r="AQ165" i="7"/>
  <c r="AS251" i="7" a="1"/>
  <c r="AS251" i="7" s="1"/>
  <c r="AR147" i="7"/>
  <c r="AR237" i="7" a="1"/>
  <c r="AR237" i="7" s="1"/>
  <c r="AQ133" i="7"/>
  <c r="AS223" i="7" a="1"/>
  <c r="AS223" i="7" s="1"/>
  <c r="AR119" i="7"/>
  <c r="AS231" i="7" a="1"/>
  <c r="AS231" i="7" s="1"/>
  <c r="AR127" i="7"/>
  <c r="AS241" i="7" a="1"/>
  <c r="AS241" i="7" s="1"/>
  <c r="AR137" i="7"/>
  <c r="AS243" i="7" a="1"/>
  <c r="AS243" i="7" s="1"/>
  <c r="AR139" i="7"/>
  <c r="AR278" i="7" a="1"/>
  <c r="AR278" i="7" s="1"/>
  <c r="AQ174" i="7"/>
  <c r="AS232" i="7" a="1"/>
  <c r="AS232" i="7" s="1"/>
  <c r="AR128" i="7"/>
  <c r="AS290" i="7" a="1"/>
  <c r="AS290" i="7" s="1"/>
  <c r="AR186" i="7"/>
  <c r="AN27" i="8"/>
  <c r="AS204" i="7" a="1"/>
  <c r="AS204" i="7" s="1"/>
  <c r="AR100" i="7"/>
  <c r="AS295" i="7" a="1"/>
  <c r="AS295" i="7" s="1"/>
  <c r="AR191" i="7"/>
  <c r="AS239" i="7" a="1"/>
  <c r="AS239" i="7" s="1"/>
  <c r="AR135" i="7"/>
  <c r="AQ19" i="7" l="1"/>
  <c r="AR12" i="7"/>
  <c r="AR11" i="7" s="1"/>
  <c r="AR20" i="7" s="1"/>
  <c r="AS26" i="8" s="1"/>
  <c r="F22" i="7"/>
  <c r="F28" i="8" s="1"/>
  <c r="AS278" i="7" a="1"/>
  <c r="AS278" i="7" s="1"/>
  <c r="AR174" i="7"/>
  <c r="AT262" i="7" a="1"/>
  <c r="AT262" i="7" s="1"/>
  <c r="AS158" i="7"/>
  <c r="AT224" i="7" a="1"/>
  <c r="AT224" i="7" s="1"/>
  <c r="AS120" i="7"/>
  <c r="AQ22" i="8"/>
  <c r="AS220" i="7" a="1"/>
  <c r="AS220" i="7" s="1"/>
  <c r="AR116" i="7"/>
  <c r="AT294" i="7" a="1"/>
  <c r="AT294" i="7" s="1"/>
  <c r="AS190" i="7"/>
  <c r="AT236" i="7" a="1"/>
  <c r="AT236" i="7" s="1"/>
  <c r="AS132" i="7"/>
  <c r="AT287" i="7" a="1"/>
  <c r="AT287" i="7" s="1"/>
  <c r="AS183" i="7"/>
  <c r="AT250" i="7" a="1"/>
  <c r="AT250" i="7" s="1"/>
  <c r="AS146" i="7"/>
  <c r="AT282" i="7" a="1"/>
  <c r="AT282" i="7" s="1"/>
  <c r="AS178" i="7"/>
  <c r="AT227" i="7" a="1"/>
  <c r="AT227" i="7" s="1"/>
  <c r="AS123" i="7"/>
  <c r="AT216" i="7" a="1"/>
  <c r="AT216" i="7" s="1"/>
  <c r="AS112" i="7"/>
  <c r="AT219" i="7" a="1"/>
  <c r="AT219" i="7" s="1"/>
  <c r="AS115" i="7"/>
  <c r="Y308" i="8"/>
  <c r="Y274" i="8"/>
  <c r="AQ26" i="8"/>
  <c r="Z199" i="8"/>
  <c r="AT265" i="7" a="1"/>
  <c r="AT265" i="7" s="1"/>
  <c r="AS161" i="7"/>
  <c r="AT248" i="7" a="1"/>
  <c r="AT248" i="7" s="1"/>
  <c r="AS144" i="7"/>
  <c r="AT212" i="7" a="1"/>
  <c r="AT212" i="7" s="1"/>
  <c r="AS108" i="7"/>
  <c r="AT249" i="7" a="1"/>
  <c r="AT249" i="7" s="1"/>
  <c r="AS145" i="7"/>
  <c r="AT204" i="7" a="1"/>
  <c r="AT204" i="7" s="1"/>
  <c r="AS100" i="7"/>
  <c r="Z225" i="8"/>
  <c r="AT223" i="7" a="1"/>
  <c r="AT223" i="7" s="1"/>
  <c r="AS119" i="7"/>
  <c r="AT233" i="7" a="1"/>
  <c r="AT233" i="7" s="1"/>
  <c r="AS129" i="7"/>
  <c r="AS230" i="7" a="1"/>
  <c r="AS230" i="7" s="1"/>
  <c r="AR126" i="7"/>
  <c r="AS300" i="7" a="1"/>
  <c r="AS300" i="7" s="1"/>
  <c r="AR196" i="7"/>
  <c r="AT207" i="7" a="1"/>
  <c r="AT207" i="7" s="1"/>
  <c r="AS103" i="7"/>
  <c r="AM39" i="7"/>
  <c r="AT252" i="7" a="1"/>
  <c r="AT252" i="7" s="1"/>
  <c r="AS148" i="7"/>
  <c r="AT244" i="7" a="1"/>
  <c r="AT244" i="7" s="1"/>
  <c r="AS140" i="7"/>
  <c r="AT226" i="7" a="1"/>
  <c r="AT226" i="7" s="1"/>
  <c r="AS122" i="7"/>
  <c r="AT243" i="7" a="1"/>
  <c r="AT243" i="7" s="1"/>
  <c r="AS139" i="7"/>
  <c r="AT293" i="7" a="1"/>
  <c r="AT293" i="7" s="1"/>
  <c r="AS189" i="7"/>
  <c r="AT241" i="7" a="1"/>
  <c r="AT241" i="7" s="1"/>
  <c r="AS137" i="7"/>
  <c r="AR329" i="8"/>
  <c r="AR334" i="8" s="1"/>
  <c r="AS214" i="7" a="1"/>
  <c r="AS214" i="7" s="1"/>
  <c r="AR110" i="7"/>
  <c r="AT285" i="7" a="1"/>
  <c r="AT285" i="7" s="1"/>
  <c r="AS181" i="7"/>
  <c r="AT277" i="7" a="1"/>
  <c r="AT277" i="7" s="1"/>
  <c r="AS173" i="7"/>
  <c r="AT235" i="7" a="1"/>
  <c r="AT235" i="7" s="1"/>
  <c r="AS131" i="7"/>
  <c r="AT283" i="7" a="1"/>
  <c r="AT283" i="7" s="1"/>
  <c r="AS179" i="7"/>
  <c r="AT240" i="7" a="1"/>
  <c r="AT240" i="7" s="1"/>
  <c r="AS136" i="7"/>
  <c r="AT222" i="7" a="1"/>
  <c r="AT222" i="7" s="1"/>
  <c r="AS118" i="7"/>
  <c r="AT217" i="7" a="1"/>
  <c r="AT217" i="7" s="1"/>
  <c r="AS113" i="7"/>
  <c r="AT260" i="7" a="1"/>
  <c r="AT260" i="7" s="1"/>
  <c r="AS156" i="7"/>
  <c r="AS21" i="8"/>
  <c r="AR18" i="7"/>
  <c r="AR14" i="7"/>
  <c r="AS22" i="8" s="1"/>
  <c r="AT211" i="7" a="1"/>
  <c r="AT211" i="7" s="1"/>
  <c r="AS107" i="7"/>
  <c r="AT296" i="7" a="1"/>
  <c r="AT296" i="7" s="1"/>
  <c r="AS192" i="7"/>
  <c r="AT208" i="7" a="1"/>
  <c r="AT208" i="7" s="1"/>
  <c r="AS104" i="7"/>
  <c r="AT228" i="7" a="1"/>
  <c r="AT228" i="7" s="1"/>
  <c r="AS124" i="7"/>
  <c r="AT245" i="7" a="1"/>
  <c r="AT245" i="7" s="1"/>
  <c r="AS141" i="7"/>
  <c r="AM290" i="8"/>
  <c r="AT234" i="7" a="1"/>
  <c r="AT234" i="7" s="1"/>
  <c r="AS130" i="7"/>
  <c r="AS237" i="7" a="1"/>
  <c r="AS237" i="7" s="1"/>
  <c r="AR133" i="7"/>
  <c r="AT253" i="7" a="1"/>
  <c r="AT253" i="7" s="1"/>
  <c r="AS149" i="7"/>
  <c r="AR134" i="7"/>
  <c r="AS238" i="7" a="1"/>
  <c r="AS238" i="7" s="1"/>
  <c r="AT272" i="7" a="1"/>
  <c r="AT272" i="7" s="1"/>
  <c r="AS168" i="7"/>
  <c r="AT256" i="7" a="1"/>
  <c r="AT256" i="7" s="1"/>
  <c r="AS152" i="7"/>
  <c r="AT273" i="7" a="1"/>
  <c r="AT273" i="7" s="1"/>
  <c r="AS169" i="7"/>
  <c r="AT203" i="7" a="1"/>
  <c r="AT203" i="7" s="1"/>
  <c r="AS99" i="7"/>
  <c r="AT275" i="7" a="1"/>
  <c r="AT275" i="7" s="1"/>
  <c r="AS171" i="7"/>
  <c r="AS281" i="7" a="1"/>
  <c r="AS281" i="7" s="1"/>
  <c r="AR177" i="7"/>
  <c r="AT229" i="7" a="1"/>
  <c r="AT229" i="7" s="1"/>
  <c r="AS125" i="7"/>
  <c r="AU9" i="8"/>
  <c r="AU7" i="7"/>
  <c r="AP17" i="7"/>
  <c r="AQ25" i="8" s="1"/>
  <c r="AT255" i="7" a="1"/>
  <c r="AT255" i="7" s="1"/>
  <c r="AS151" i="7"/>
  <c r="AT254" i="7" a="1"/>
  <c r="AT254" i="7" s="1"/>
  <c r="AS150" i="7"/>
  <c r="AS258" i="7" a="1"/>
  <c r="AS258" i="7" s="1"/>
  <c r="AR154" i="7"/>
  <c r="AS299" i="7" a="1"/>
  <c r="AS299" i="7" s="1"/>
  <c r="AR195" i="7"/>
  <c r="AT286" i="7" a="1"/>
  <c r="AT286" i="7" s="1"/>
  <c r="AS182" i="7"/>
  <c r="AT292" i="7" a="1"/>
  <c r="AT292" i="7" s="1"/>
  <c r="AS188" i="7"/>
  <c r="AS279" i="7" a="1"/>
  <c r="AS279" i="7" s="1"/>
  <c r="AR175" i="7"/>
  <c r="AQ23" i="8"/>
  <c r="AT246" i="7" a="1"/>
  <c r="AT246" i="7" s="1"/>
  <c r="AS142" i="7"/>
  <c r="AT297" i="7" a="1"/>
  <c r="AT297" i="7" s="1"/>
  <c r="AS193" i="7"/>
  <c r="AT210" i="7" a="1"/>
  <c r="AT210" i="7" s="1"/>
  <c r="AS106" i="7"/>
  <c r="AS225" i="7" a="1"/>
  <c r="AS225" i="7" s="1"/>
  <c r="AR121" i="7"/>
  <c r="AT276" i="7" a="1"/>
  <c r="AT276" i="7" s="1"/>
  <c r="AS172" i="7"/>
  <c r="AT259" i="7" a="1"/>
  <c r="AT259" i="7" s="1"/>
  <c r="AS155" i="7"/>
  <c r="AT231" i="7" a="1"/>
  <c r="AT231" i="7" s="1"/>
  <c r="AS127" i="7"/>
  <c r="AS270" i="7" a="1"/>
  <c r="AS270" i="7" s="1"/>
  <c r="AR166" i="7"/>
  <c r="AS261" i="7" a="1"/>
  <c r="AS261" i="7" s="1"/>
  <c r="AR157" i="7"/>
  <c r="AT290" i="7" a="1"/>
  <c r="AT290" i="7" s="1"/>
  <c r="AS186" i="7"/>
  <c r="Q31" i="26"/>
  <c r="P30" i="26"/>
  <c r="AS268" i="7" a="1"/>
  <c r="AS268" i="7" s="1"/>
  <c r="AR164" i="7"/>
  <c r="AT284" i="7" a="1"/>
  <c r="AT284" i="7" s="1"/>
  <c r="AS180" i="7"/>
  <c r="AT298" i="7" a="1"/>
  <c r="AT298" i="7" s="1"/>
  <c r="AS194" i="7"/>
  <c r="AT215" i="7" a="1"/>
  <c r="AT215" i="7" s="1"/>
  <c r="AS111" i="7"/>
  <c r="AT274" i="7" a="1"/>
  <c r="AT274" i="7" s="1"/>
  <c r="AS170" i="7"/>
  <c r="AT264" i="7" a="1"/>
  <c r="AT264" i="7" s="1"/>
  <c r="AS160" i="7"/>
  <c r="AT218" i="7" a="1"/>
  <c r="AT218" i="7" s="1"/>
  <c r="AS114" i="7"/>
  <c r="AT201" i="7" a="1"/>
  <c r="AT201" i="7" s="1"/>
  <c r="AS97" i="7"/>
  <c r="AT239" i="7" a="1"/>
  <c r="AT239" i="7" s="1"/>
  <c r="AS135" i="7"/>
  <c r="AT206" i="7" a="1"/>
  <c r="AT206" i="7" s="1"/>
  <c r="AS102" i="7"/>
  <c r="AS327" i="8"/>
  <c r="AS13" i="7" a="1"/>
  <c r="AS13" i="7" s="1"/>
  <c r="AT295" i="7" a="1"/>
  <c r="AT295" i="7" s="1"/>
  <c r="AS191" i="7"/>
  <c r="AS205" i="7" a="1"/>
  <c r="AS205" i="7" s="1"/>
  <c r="AR101" i="7"/>
  <c r="AT263" i="7" a="1"/>
  <c r="AT263" i="7" s="1"/>
  <c r="AS159" i="7"/>
  <c r="AN29" i="8"/>
  <c r="AT209" i="7" a="1"/>
  <c r="AT209" i="7" s="1"/>
  <c r="AS105" i="7"/>
  <c r="AT271" i="7" a="1"/>
  <c r="AT271" i="7" s="1"/>
  <c r="AS167" i="7"/>
  <c r="AT267" i="7" a="1"/>
  <c r="AT267" i="7" s="1"/>
  <c r="AS163" i="7"/>
  <c r="AP27" i="8"/>
  <c r="AP29" i="8" s="1"/>
  <c r="AO23" i="7"/>
  <c r="AO39" i="7" s="1"/>
  <c r="AT288" i="7" a="1"/>
  <c r="AT288" i="7" s="1"/>
  <c r="AS184" i="7"/>
  <c r="AT291" i="7" a="1"/>
  <c r="AT291" i="7" s="1"/>
  <c r="AS187" i="7"/>
  <c r="AS221" i="7" a="1"/>
  <c r="AS221" i="7" s="1"/>
  <c r="AR117" i="7"/>
  <c r="AS257" i="7" a="1"/>
  <c r="AS257" i="7" s="1"/>
  <c r="AR153" i="7"/>
  <c r="AS269" i="7" a="1"/>
  <c r="AS269" i="7" s="1"/>
  <c r="AR165" i="7"/>
  <c r="AT202" i="7" a="1"/>
  <c r="AT202" i="7" s="1"/>
  <c r="AS98" i="7"/>
  <c r="AT289" i="7" a="1"/>
  <c r="AT289" i="7" s="1"/>
  <c r="AS185" i="7"/>
  <c r="AT266" i="7" a="1"/>
  <c r="AT266" i="7" s="1"/>
  <c r="AS162" i="7"/>
  <c r="AT232" i="7" a="1"/>
  <c r="AT232" i="7" s="1"/>
  <c r="AS128" i="7"/>
  <c r="AT251" i="7" a="1"/>
  <c r="AT251" i="7" s="1"/>
  <c r="AS147" i="7"/>
  <c r="AT247" i="7" a="1"/>
  <c r="AT247" i="7" s="1"/>
  <c r="AS143" i="7"/>
  <c r="AQ11" i="7"/>
  <c r="AT242" i="7" a="1"/>
  <c r="AT242" i="7" s="1"/>
  <c r="AS138" i="7"/>
  <c r="AT213" i="7" a="1"/>
  <c r="AT213" i="7" s="1"/>
  <c r="AS109" i="7"/>
  <c r="AT280" i="7" a="1"/>
  <c r="AT280" i="7" s="1"/>
  <c r="AS176" i="7"/>
  <c r="F22" i="18" l="1"/>
  <c r="AR19" i="7"/>
  <c r="AR17" i="7" s="1"/>
  <c r="AS25" i="8" s="1"/>
  <c r="AP21" i="7"/>
  <c r="AS12" i="7"/>
  <c r="AP22" i="7"/>
  <c r="AQ28" i="8" s="1"/>
  <c r="AS11" i="7"/>
  <c r="AU234" i="7" a="1"/>
  <c r="AU234" i="7" s="1"/>
  <c r="AT130" i="7"/>
  <c r="AU222" i="7" a="1"/>
  <c r="AU222" i="7" s="1"/>
  <c r="AT118" i="7"/>
  <c r="AP36" i="8"/>
  <c r="AU276" i="7" a="1"/>
  <c r="AU276" i="7" s="1"/>
  <c r="AT172" i="7"/>
  <c r="AU249" i="7" a="1"/>
  <c r="AU249" i="7" s="1"/>
  <c r="AT145" i="7"/>
  <c r="AT230" i="7" a="1"/>
  <c r="AT230" i="7" s="1"/>
  <c r="AS126" i="7"/>
  <c r="AV9" i="8"/>
  <c r="AV7" i="7"/>
  <c r="AU243" i="7" a="1"/>
  <c r="AU243" i="7" s="1"/>
  <c r="AT139" i="7"/>
  <c r="AT220" i="7" a="1"/>
  <c r="AT220" i="7" s="1"/>
  <c r="AS116" i="7"/>
  <c r="AT205" i="7" a="1"/>
  <c r="AT205" i="7" s="1"/>
  <c r="AS101" i="7"/>
  <c r="AU290" i="7" a="1"/>
  <c r="AU290" i="7" s="1"/>
  <c r="AT186" i="7"/>
  <c r="AT238" i="7" a="1"/>
  <c r="AT238" i="7" s="1"/>
  <c r="AS134" i="7"/>
  <c r="AU228" i="7" a="1"/>
  <c r="AU228" i="7" s="1"/>
  <c r="AT124" i="7"/>
  <c r="AU277" i="7" a="1"/>
  <c r="AU277" i="7" s="1"/>
  <c r="AT173" i="7"/>
  <c r="AU233" i="7" a="1"/>
  <c r="AU233" i="7" s="1"/>
  <c r="AT129" i="7"/>
  <c r="AT258" i="7" a="1"/>
  <c r="AT258" i="7" s="1"/>
  <c r="AS154" i="7"/>
  <c r="AU239" i="7" a="1"/>
  <c r="AU239" i="7" s="1"/>
  <c r="AT135" i="7"/>
  <c r="AU273" i="7" a="1"/>
  <c r="AU273" i="7" s="1"/>
  <c r="AT169" i="7"/>
  <c r="AU289" i="7" a="1"/>
  <c r="AU289" i="7" s="1"/>
  <c r="AT185" i="7"/>
  <c r="AU235" i="7" a="1"/>
  <c r="AU235" i="7" s="1"/>
  <c r="AT131" i="7"/>
  <c r="AT279" i="7" a="1"/>
  <c r="AT279" i="7" s="1"/>
  <c r="AS175" i="7"/>
  <c r="AU216" i="7" a="1"/>
  <c r="AU216" i="7" s="1"/>
  <c r="AT112" i="7"/>
  <c r="AU202" i="7" a="1"/>
  <c r="AU202" i="7" s="1"/>
  <c r="AT98" i="7"/>
  <c r="AU267" i="7" a="1"/>
  <c r="AU267" i="7" s="1"/>
  <c r="AT163" i="7"/>
  <c r="AU210" i="7" a="1"/>
  <c r="AU210" i="7" s="1"/>
  <c r="AT106" i="7"/>
  <c r="AU292" i="7" a="1"/>
  <c r="AU292" i="7" s="1"/>
  <c r="AT188" i="7"/>
  <c r="AS23" i="8"/>
  <c r="AU226" i="7" a="1"/>
  <c r="AU226" i="7" s="1"/>
  <c r="AT122" i="7"/>
  <c r="AU248" i="7" a="1"/>
  <c r="AU248" i="7" s="1"/>
  <c r="AT144" i="7"/>
  <c r="AU227" i="7" a="1"/>
  <c r="AU227" i="7" s="1"/>
  <c r="AT123" i="7"/>
  <c r="AU206" i="7" a="1"/>
  <c r="AU206" i="7" s="1"/>
  <c r="AT102" i="7"/>
  <c r="AU232" i="7" a="1"/>
  <c r="AU232" i="7" s="1"/>
  <c r="AT128" i="7"/>
  <c r="AU254" i="7" a="1"/>
  <c r="AU254" i="7" s="1"/>
  <c r="AT150" i="7"/>
  <c r="AU213" i="7" a="1"/>
  <c r="AU213" i="7" s="1"/>
  <c r="AT109" i="7"/>
  <c r="AU245" i="7" a="1"/>
  <c r="AU245" i="7" s="1"/>
  <c r="AT141" i="7"/>
  <c r="AU212" i="7" a="1"/>
  <c r="AU212" i="7" s="1"/>
  <c r="AT108" i="7"/>
  <c r="AU242" i="7" a="1"/>
  <c r="AU242" i="7" s="1"/>
  <c r="AT138" i="7"/>
  <c r="AU264" i="7" a="1"/>
  <c r="AU264" i="7" s="1"/>
  <c r="AT160" i="7"/>
  <c r="AR21" i="8"/>
  <c r="AQ20" i="7"/>
  <c r="AQ18" i="7"/>
  <c r="AQ14" i="7"/>
  <c r="AQ15" i="7" s="1"/>
  <c r="AT269" i="7" a="1"/>
  <c r="AT269" i="7" s="1"/>
  <c r="AS165" i="7"/>
  <c r="AU295" i="7" a="1"/>
  <c r="AU295" i="7" s="1"/>
  <c r="AT191" i="7"/>
  <c r="AT261" i="7" a="1"/>
  <c r="AT261" i="7" s="1"/>
  <c r="AS157" i="7"/>
  <c r="AU229" i="7" a="1"/>
  <c r="AU229" i="7" s="1"/>
  <c r="AT125" i="7"/>
  <c r="AU208" i="7" a="1"/>
  <c r="AU208" i="7" s="1"/>
  <c r="AT104" i="7"/>
  <c r="AU223" i="7" a="1"/>
  <c r="AU223" i="7" s="1"/>
  <c r="AT119" i="7"/>
  <c r="AU298" i="7" a="1"/>
  <c r="AU298" i="7" s="1"/>
  <c r="AT194" i="7"/>
  <c r="AU271" i="7" a="1"/>
  <c r="AU271" i="7" s="1"/>
  <c r="AT167" i="7"/>
  <c r="AU274" i="7" a="1"/>
  <c r="AU274" i="7" s="1"/>
  <c r="AT170" i="7"/>
  <c r="AU297" i="7" a="1"/>
  <c r="AU297" i="7" s="1"/>
  <c r="AT193" i="7"/>
  <c r="AU286" i="7" a="1"/>
  <c r="AU286" i="7" s="1"/>
  <c r="AT182" i="7"/>
  <c r="AU253" i="7" a="1"/>
  <c r="AU253" i="7" s="1"/>
  <c r="AT149" i="7"/>
  <c r="AU285" i="7" a="1"/>
  <c r="AU285" i="7" s="1"/>
  <c r="AT181" i="7"/>
  <c r="AU244" i="7" a="1"/>
  <c r="AU244" i="7" s="1"/>
  <c r="AT140" i="7"/>
  <c r="AU265" i="7" a="1"/>
  <c r="AU265" i="7" s="1"/>
  <c r="AT161" i="7"/>
  <c r="AU282" i="7" a="1"/>
  <c r="AU282" i="7" s="1"/>
  <c r="AT178" i="7"/>
  <c r="AU224" i="7" a="1"/>
  <c r="AU224" i="7" s="1"/>
  <c r="AT120" i="7"/>
  <c r="AU259" i="7" a="1"/>
  <c r="AU259" i="7" s="1"/>
  <c r="AT155" i="7"/>
  <c r="AU291" i="7" a="1"/>
  <c r="AU291" i="7" s="1"/>
  <c r="AT187" i="7"/>
  <c r="Z226" i="8"/>
  <c r="AU240" i="7" a="1"/>
  <c r="AU240" i="7" s="1"/>
  <c r="AT136" i="7"/>
  <c r="AU219" i="7" a="1"/>
  <c r="AU219" i="7" s="1"/>
  <c r="AT115" i="7"/>
  <c r="AT270" i="7" a="1"/>
  <c r="AT270" i="7" s="1"/>
  <c r="AS166" i="7"/>
  <c r="AT281" i="7" a="1"/>
  <c r="AT281" i="7" s="1"/>
  <c r="AS177" i="7"/>
  <c r="AU296" i="7" a="1"/>
  <c r="AU296" i="7" s="1"/>
  <c r="AT192" i="7"/>
  <c r="AU260" i="7" a="1"/>
  <c r="AU260" i="7" s="1"/>
  <c r="AT156" i="7"/>
  <c r="Z227" i="8"/>
  <c r="AU287" i="7" a="1"/>
  <c r="AU287" i="7" s="1"/>
  <c r="AT183" i="7"/>
  <c r="AU203" i="7" a="1"/>
  <c r="AU203" i="7" s="1"/>
  <c r="AT99" i="7"/>
  <c r="AU284" i="7" a="1"/>
  <c r="AU284" i="7" s="1"/>
  <c r="AT180" i="7"/>
  <c r="AU207" i="7" a="1"/>
  <c r="AU207" i="7" s="1"/>
  <c r="AT103" i="7"/>
  <c r="Q32" i="26"/>
  <c r="P31" i="26"/>
  <c r="AU293" i="7" a="1"/>
  <c r="AU293" i="7" s="1"/>
  <c r="AT189" i="7"/>
  <c r="AU218" i="7" a="1"/>
  <c r="AU218" i="7" s="1"/>
  <c r="AT114" i="7"/>
  <c r="AU272" i="7" a="1"/>
  <c r="AU272" i="7" s="1"/>
  <c r="AT168" i="7"/>
  <c r="AT327" i="8"/>
  <c r="AT13" i="7" a="1"/>
  <c r="AT13" i="7" s="1"/>
  <c r="AU209" i="7" a="1"/>
  <c r="AU209" i="7" s="1"/>
  <c r="AT105" i="7"/>
  <c r="AS329" i="8"/>
  <c r="AS334" i="8" s="1"/>
  <c r="AU215" i="7" a="1"/>
  <c r="AU215" i="7" s="1"/>
  <c r="AT111" i="7"/>
  <c r="AU246" i="7" a="1"/>
  <c r="AU246" i="7" s="1"/>
  <c r="AT142" i="7"/>
  <c r="AT299" i="7" a="1"/>
  <c r="AT299" i="7" s="1"/>
  <c r="AS195" i="7"/>
  <c r="AT237" i="7" a="1"/>
  <c r="AT237" i="7" s="1"/>
  <c r="AS133" i="7"/>
  <c r="AU252" i="7" a="1"/>
  <c r="AU252" i="7" s="1"/>
  <c r="AT148" i="7"/>
  <c r="AU250" i="7" a="1"/>
  <c r="AU250" i="7" s="1"/>
  <c r="AT146" i="7"/>
  <c r="AU262" i="7" a="1"/>
  <c r="AU262" i="7" s="1"/>
  <c r="AT158" i="7"/>
  <c r="AT221" i="7" a="1"/>
  <c r="AT221" i="7" s="1"/>
  <c r="AS117" i="7"/>
  <c r="AQ27" i="8"/>
  <c r="AR15" i="7"/>
  <c r="AU263" i="7" a="1"/>
  <c r="AU263" i="7" s="1"/>
  <c r="AT159" i="7"/>
  <c r="AT225" i="7" a="1"/>
  <c r="AT225" i="7" s="1"/>
  <c r="AS121" i="7"/>
  <c r="AU247" i="7" a="1"/>
  <c r="AU247" i="7" s="1"/>
  <c r="AT143" i="7"/>
  <c r="AT257" i="7" a="1"/>
  <c r="AT257" i="7" s="1"/>
  <c r="AS153" i="7"/>
  <c r="AU251" i="7" a="1"/>
  <c r="AU251" i="7" s="1"/>
  <c r="AT147" i="7"/>
  <c r="AN36" i="8"/>
  <c r="AU231" i="7" a="1"/>
  <c r="AU231" i="7" s="1"/>
  <c r="AT127" i="7"/>
  <c r="AU275" i="7" a="1"/>
  <c r="AU275" i="7" s="1"/>
  <c r="AT171" i="7"/>
  <c r="AT107" i="7"/>
  <c r="AU211" i="7" a="1"/>
  <c r="AU211" i="7" s="1"/>
  <c r="AU217" i="7" a="1"/>
  <c r="AU217" i="7" s="1"/>
  <c r="AT113" i="7"/>
  <c r="AT214" i="7" a="1"/>
  <c r="AT214" i="7" s="1"/>
  <c r="AS110" i="7"/>
  <c r="Z200" i="8"/>
  <c r="AT278" i="7" a="1"/>
  <c r="AT278" i="7" s="1"/>
  <c r="AS174" i="7"/>
  <c r="AU236" i="7" a="1"/>
  <c r="AU236" i="7" s="1"/>
  <c r="AT132" i="7"/>
  <c r="AT268" i="7" a="1"/>
  <c r="AT268" i="7" s="1"/>
  <c r="AS164" i="7"/>
  <c r="AU241" i="7" a="1"/>
  <c r="AU241" i="7" s="1"/>
  <c r="AT137" i="7"/>
  <c r="AU204" i="7" a="1"/>
  <c r="AU204" i="7" s="1"/>
  <c r="AT100" i="7"/>
  <c r="AU280" i="7" a="1"/>
  <c r="AU280" i="7" s="1"/>
  <c r="AT176" i="7"/>
  <c r="AU266" i="7" a="1"/>
  <c r="AU266" i="7" s="1"/>
  <c r="AT162" i="7"/>
  <c r="AU288" i="7" a="1"/>
  <c r="AU288" i="7" s="1"/>
  <c r="AT184" i="7"/>
  <c r="AU201" i="7" a="1"/>
  <c r="AU201" i="7" s="1"/>
  <c r="AT97" i="7"/>
  <c r="AU255" i="7" a="1"/>
  <c r="AU255" i="7" s="1"/>
  <c r="AT151" i="7"/>
  <c r="AU256" i="7" a="1"/>
  <c r="AU256" i="7" s="1"/>
  <c r="AT152" i="7"/>
  <c r="AU283" i="7" a="1"/>
  <c r="AU283" i="7" s="1"/>
  <c r="AT179" i="7"/>
  <c r="AT300" i="7" a="1"/>
  <c r="AT300" i="7" s="1"/>
  <c r="AS196" i="7"/>
  <c r="AU294" i="7" a="1"/>
  <c r="AU294" i="7" s="1"/>
  <c r="AT190" i="7"/>
  <c r="AS19" i="7" l="1"/>
  <c r="AP23" i="7"/>
  <c r="AP39" i="7" s="1"/>
  <c r="AV288" i="7" a="1"/>
  <c r="AV288" i="7" s="1"/>
  <c r="AU184" i="7"/>
  <c r="AV293" i="7" a="1"/>
  <c r="AV293" i="7" s="1"/>
  <c r="AU189" i="7"/>
  <c r="AV260" i="7" a="1"/>
  <c r="AV260" i="7" s="1"/>
  <c r="AU156" i="7"/>
  <c r="AU155" i="7"/>
  <c r="AV259" i="7" a="1"/>
  <c r="AV259" i="7" s="1"/>
  <c r="AV297" i="7" a="1"/>
  <c r="AV297" i="7" s="1"/>
  <c r="AU193" i="7"/>
  <c r="AV292" i="7" a="1"/>
  <c r="AV292" i="7" s="1"/>
  <c r="AU188" i="7"/>
  <c r="AV249" i="7" a="1"/>
  <c r="AV249" i="7" s="1"/>
  <c r="AU145" i="7"/>
  <c r="AV294" i="7" a="1"/>
  <c r="AV294" i="7" s="1"/>
  <c r="AU190" i="7"/>
  <c r="AV236" i="7" a="1"/>
  <c r="AV236" i="7" s="1"/>
  <c r="AU132" i="7"/>
  <c r="AV231" i="7" a="1"/>
  <c r="AV231" i="7" s="1"/>
  <c r="AU127" i="7"/>
  <c r="AR22" i="7"/>
  <c r="AS28" i="8" s="1"/>
  <c r="AR21" i="7"/>
  <c r="AS27" i="8" s="1"/>
  <c r="AV246" i="7" a="1"/>
  <c r="AV246" i="7" s="1"/>
  <c r="AU142" i="7"/>
  <c r="AV295" i="7" a="1"/>
  <c r="AV295" i="7" s="1"/>
  <c r="AU191" i="7"/>
  <c r="AV242" i="7" a="1"/>
  <c r="AV242" i="7" s="1"/>
  <c r="AU138" i="7"/>
  <c r="AV227" i="7" a="1"/>
  <c r="AV227" i="7" s="1"/>
  <c r="AU123" i="7"/>
  <c r="AV273" i="7" a="1"/>
  <c r="AV273" i="7" s="1"/>
  <c r="AU169" i="7"/>
  <c r="AV266" i="7" a="1"/>
  <c r="AV266" i="7" s="1"/>
  <c r="AU162" i="7"/>
  <c r="AN290" i="8"/>
  <c r="Q33" i="26"/>
  <c r="P32" i="26"/>
  <c r="AV296" i="7" a="1"/>
  <c r="AV296" i="7" s="1"/>
  <c r="AU192" i="7"/>
  <c r="AV224" i="7" a="1"/>
  <c r="AV224" i="7" s="1"/>
  <c r="AU120" i="7"/>
  <c r="AV274" i="7" a="1"/>
  <c r="AV274" i="7" s="1"/>
  <c r="AU170" i="7"/>
  <c r="AV210" i="7" a="1"/>
  <c r="AV210" i="7" s="1"/>
  <c r="AU106" i="7"/>
  <c r="AU300" i="7" a="1"/>
  <c r="AU300" i="7" s="1"/>
  <c r="AT196" i="7"/>
  <c r="AV215" i="7" a="1"/>
  <c r="AV215" i="7" s="1"/>
  <c r="AU111" i="7"/>
  <c r="AU269" i="7" a="1"/>
  <c r="AU269" i="7" s="1"/>
  <c r="AT165" i="7"/>
  <c r="AV212" i="7" a="1"/>
  <c r="AV212" i="7" s="1"/>
  <c r="AU108" i="7"/>
  <c r="AV248" i="7" a="1"/>
  <c r="AV248" i="7" s="1"/>
  <c r="AU144" i="7"/>
  <c r="AV239" i="7" a="1"/>
  <c r="AV239" i="7" s="1"/>
  <c r="AU135" i="7"/>
  <c r="AV290" i="7" a="1"/>
  <c r="AV290" i="7" s="1"/>
  <c r="AU186" i="7"/>
  <c r="AV276" i="7" a="1"/>
  <c r="AV276" i="7" s="1"/>
  <c r="AU172" i="7"/>
  <c r="AV280" i="7" a="1"/>
  <c r="AV280" i="7" s="1"/>
  <c r="AU176" i="7"/>
  <c r="AU278" i="7" a="1"/>
  <c r="AU278" i="7" s="1"/>
  <c r="AT174" i="7"/>
  <c r="AV251" i="7" a="1"/>
  <c r="AV251" i="7" s="1"/>
  <c r="AU147" i="7"/>
  <c r="AU281" i="7" a="1"/>
  <c r="AU281" i="7" s="1"/>
  <c r="AT177" i="7"/>
  <c r="AV282" i="7" a="1"/>
  <c r="AV282" i="7" s="1"/>
  <c r="AU178" i="7"/>
  <c r="AV271" i="7" a="1"/>
  <c r="AV271" i="7" s="1"/>
  <c r="AU167" i="7"/>
  <c r="AU163" i="7"/>
  <c r="AV267" i="7" a="1"/>
  <c r="AV267" i="7" s="1"/>
  <c r="AP290" i="8"/>
  <c r="AV283" i="7" a="1"/>
  <c r="AV283" i="7" s="1"/>
  <c r="AU179" i="7"/>
  <c r="Z304" i="8"/>
  <c r="Z270" i="8"/>
  <c r="AU221" i="7" a="1"/>
  <c r="AU221" i="7" s="1"/>
  <c r="AT117" i="7"/>
  <c r="AV226" i="7" a="1"/>
  <c r="AV226" i="7" s="1"/>
  <c r="AU122" i="7"/>
  <c r="AU258" i="7" a="1"/>
  <c r="AU258" i="7" s="1"/>
  <c r="AT154" i="7"/>
  <c r="AU205" i="7" a="1"/>
  <c r="AU205" i="7" s="1"/>
  <c r="AT101" i="7"/>
  <c r="Z201" i="8"/>
  <c r="AA197" i="8" s="1"/>
  <c r="AA204" i="8" s="1" a="1"/>
  <c r="AU257" i="7" a="1"/>
  <c r="AU257" i="7" s="1"/>
  <c r="AT153" i="7"/>
  <c r="AV207" i="7" a="1"/>
  <c r="AV207" i="7" s="1"/>
  <c r="AU103" i="7"/>
  <c r="AU270" i="7" a="1"/>
  <c r="AU270" i="7" s="1"/>
  <c r="AT166" i="7"/>
  <c r="AV265" i="7" a="1"/>
  <c r="AV265" i="7" s="1"/>
  <c r="AU161" i="7"/>
  <c r="AV298" i="7" a="1"/>
  <c r="AV298" i="7" s="1"/>
  <c r="AU194" i="7"/>
  <c r="AR22" i="8"/>
  <c r="AR23" i="8" s="1"/>
  <c r="AV202" i="7" a="1"/>
  <c r="AV202" i="7" s="1"/>
  <c r="AU98" i="7"/>
  <c r="AV222" i="7" a="1"/>
  <c r="AV222" i="7" s="1"/>
  <c r="AU118" i="7"/>
  <c r="AV262" i="7" a="1"/>
  <c r="AV262" i="7" s="1"/>
  <c r="AU158" i="7"/>
  <c r="AQ17" i="7"/>
  <c r="AQ21" i="7" s="1"/>
  <c r="AV245" i="7" a="1"/>
  <c r="AV245" i="7" s="1"/>
  <c r="AU141" i="7"/>
  <c r="AV233" i="7" a="1"/>
  <c r="AV233" i="7" s="1"/>
  <c r="AU129" i="7"/>
  <c r="AU220" i="7" a="1"/>
  <c r="AU220" i="7" s="1"/>
  <c r="AT116" i="7"/>
  <c r="AV204" i="7" a="1"/>
  <c r="AV204" i="7" s="1"/>
  <c r="AU100" i="7"/>
  <c r="AU214" i="7" a="1"/>
  <c r="AU214" i="7" s="1"/>
  <c r="AT110" i="7"/>
  <c r="AV247" i="7" a="1"/>
  <c r="AV247" i="7" s="1"/>
  <c r="AU143" i="7"/>
  <c r="AV209" i="7" a="1"/>
  <c r="AV209" i="7" s="1"/>
  <c r="AU105" i="7"/>
  <c r="AV284" i="7" a="1"/>
  <c r="AV284" i="7" s="1"/>
  <c r="AU180" i="7"/>
  <c r="AV219" i="7" a="1"/>
  <c r="AV219" i="7" s="1"/>
  <c r="AU115" i="7"/>
  <c r="AV244" i="7" a="1"/>
  <c r="AV244" i="7" s="1"/>
  <c r="AU140" i="7"/>
  <c r="AV223" i="7" a="1"/>
  <c r="AV223" i="7" s="1"/>
  <c r="AU119" i="7"/>
  <c r="AV216" i="7" a="1"/>
  <c r="AV216" i="7" s="1"/>
  <c r="AU112" i="7"/>
  <c r="AV234" i="7" a="1"/>
  <c r="AV234" i="7" s="1"/>
  <c r="AU130" i="7"/>
  <c r="AV256" i="7" a="1"/>
  <c r="AV256" i="7" s="1"/>
  <c r="AU152" i="7"/>
  <c r="AV250" i="7" a="1"/>
  <c r="AV250" i="7" s="1"/>
  <c r="AU146" i="7"/>
  <c r="AU327" i="8"/>
  <c r="AU13" i="7" a="1"/>
  <c r="AU13" i="7" s="1"/>
  <c r="AV213" i="7" a="1"/>
  <c r="AV213" i="7" s="1"/>
  <c r="AU109" i="7"/>
  <c r="AV277" i="7" a="1"/>
  <c r="AV277" i="7" s="1"/>
  <c r="AU173" i="7"/>
  <c r="AV243" i="7" a="1"/>
  <c r="AV243" i="7" s="1"/>
  <c r="AU139" i="7"/>
  <c r="AV241" i="7" a="1"/>
  <c r="AV241" i="7" s="1"/>
  <c r="AU137" i="7"/>
  <c r="AV217" i="7" a="1"/>
  <c r="AV217" i="7" s="1"/>
  <c r="AU113" i="7"/>
  <c r="AU225" i="7" a="1"/>
  <c r="AU225" i="7" s="1"/>
  <c r="AT121" i="7"/>
  <c r="AT329" i="8"/>
  <c r="AT334" i="8"/>
  <c r="AV203" i="7" a="1"/>
  <c r="AV203" i="7" s="1"/>
  <c r="AU99" i="7"/>
  <c r="AV285" i="7" a="1"/>
  <c r="AV285" i="7" s="1"/>
  <c r="AU181" i="7"/>
  <c r="AR26" i="8"/>
  <c r="AW9" i="8"/>
  <c r="AW7" i="7"/>
  <c r="AV255" i="7" a="1"/>
  <c r="AV255" i="7" s="1"/>
  <c r="AU151" i="7"/>
  <c r="AU107" i="7"/>
  <c r="AV211" i="7" a="1"/>
  <c r="AV211" i="7" s="1"/>
  <c r="AV252" i="7" a="1"/>
  <c r="AV252" i="7" s="1"/>
  <c r="AU148" i="7"/>
  <c r="AV240" i="7" a="1"/>
  <c r="AV240" i="7" s="1"/>
  <c r="AU136" i="7"/>
  <c r="AV208" i="7" a="1"/>
  <c r="AV208" i="7" s="1"/>
  <c r="AU104" i="7"/>
  <c r="AV254" i="7" a="1"/>
  <c r="AV254" i="7" s="1"/>
  <c r="AU150" i="7"/>
  <c r="AU279" i="7" a="1"/>
  <c r="AU279" i="7" s="1"/>
  <c r="AT175" i="7"/>
  <c r="AV272" i="7" a="1"/>
  <c r="AV272" i="7" s="1"/>
  <c r="AU168" i="7"/>
  <c r="AV287" i="7" a="1"/>
  <c r="AV287" i="7" s="1"/>
  <c r="AU183" i="7"/>
  <c r="AV253" i="7" a="1"/>
  <c r="AV253" i="7" s="1"/>
  <c r="AU149" i="7"/>
  <c r="AV228" i="7" a="1"/>
  <c r="AV228" i="7" s="1"/>
  <c r="AU124" i="7"/>
  <c r="AT12" i="7"/>
  <c r="AV263" i="7" a="1"/>
  <c r="AV263" i="7" s="1"/>
  <c r="AU159" i="7"/>
  <c r="AU237" i="7" a="1"/>
  <c r="AU237" i="7" s="1"/>
  <c r="AT133" i="7"/>
  <c r="Z214" i="8"/>
  <c r="Z215" i="8" s="1"/>
  <c r="AV229" i="7" a="1"/>
  <c r="AV229" i="7" s="1"/>
  <c r="AU125" i="7"/>
  <c r="AV232" i="7" a="1"/>
  <c r="AV232" i="7" s="1"/>
  <c r="AU128" i="7"/>
  <c r="AV235" i="7" a="1"/>
  <c r="AV235" i="7" s="1"/>
  <c r="AU131" i="7"/>
  <c r="AU230" i="7" a="1"/>
  <c r="AU230" i="7" s="1"/>
  <c r="AT126" i="7"/>
  <c r="AV201" i="7" a="1"/>
  <c r="AV201" i="7" s="1"/>
  <c r="AU97" i="7"/>
  <c r="AU268" i="7" a="1"/>
  <c r="AU268" i="7" s="1"/>
  <c r="AT164" i="7"/>
  <c r="AV275" i="7" a="1"/>
  <c r="AV275" i="7" s="1"/>
  <c r="AU171" i="7"/>
  <c r="AQ29" i="8"/>
  <c r="AV218" i="7" a="1"/>
  <c r="AV218" i="7" s="1"/>
  <c r="AU114" i="7"/>
  <c r="AV291" i="7" a="1"/>
  <c r="AV291" i="7" s="1"/>
  <c r="AU187" i="7"/>
  <c r="AV286" i="7" a="1"/>
  <c r="AV286" i="7" s="1"/>
  <c r="AU182" i="7"/>
  <c r="AU238" i="7" a="1"/>
  <c r="AU238" i="7" s="1"/>
  <c r="AT134" i="7"/>
  <c r="AU299" i="7" a="1"/>
  <c r="AU299" i="7" s="1"/>
  <c r="AT195" i="7"/>
  <c r="AU261" i="7" a="1"/>
  <c r="AU261" i="7" s="1"/>
  <c r="AT157" i="7"/>
  <c r="AV264" i="7" a="1"/>
  <c r="AV264" i="7" s="1"/>
  <c r="AU160" i="7"/>
  <c r="AV206" i="7" a="1"/>
  <c r="AV206" i="7" s="1"/>
  <c r="AU102" i="7"/>
  <c r="AV289" i="7" a="1"/>
  <c r="AV289" i="7" s="1"/>
  <c r="AU185" i="7"/>
  <c r="AT21" i="8"/>
  <c r="AS20" i="7"/>
  <c r="AT26" i="8" s="1"/>
  <c r="AS18" i="7"/>
  <c r="AS17" i="7" s="1"/>
  <c r="AT25" i="8" s="1"/>
  <c r="AS14" i="7"/>
  <c r="AT22" i="8" s="1"/>
  <c r="AS29" i="8" l="1"/>
  <c r="AS36" i="8" s="1"/>
  <c r="AQ22" i="7"/>
  <c r="AQ23" i="7" s="1"/>
  <c r="AQ39" i="7" s="1"/>
  <c r="AT19" i="7"/>
  <c r="AU12" i="7"/>
  <c r="AU11" i="7" s="1"/>
  <c r="AU18" i="7" s="1"/>
  <c r="Z220" i="8"/>
  <c r="AS290" i="8"/>
  <c r="AW232" i="7" a="1"/>
  <c r="AW232" i="7" s="1"/>
  <c r="AV128" i="7"/>
  <c r="AW282" i="7" a="1"/>
  <c r="AW282" i="7" s="1"/>
  <c r="AV178" i="7"/>
  <c r="AV225" i="7" a="1"/>
  <c r="AV225" i="7" s="1"/>
  <c r="AU121" i="7"/>
  <c r="AV281" i="7" a="1"/>
  <c r="AV281" i="7" s="1"/>
  <c r="AU177" i="7"/>
  <c r="AW207" i="7" a="1"/>
  <c r="AW207" i="7" s="1"/>
  <c r="AV103" i="7"/>
  <c r="AV261" i="7" a="1"/>
  <c r="AV261" i="7" s="1"/>
  <c r="AU157" i="7"/>
  <c r="AV158" i="7"/>
  <c r="AW262" i="7" a="1"/>
  <c r="AW262" i="7" s="1"/>
  <c r="AV299" i="7" a="1"/>
  <c r="AV299" i="7" s="1"/>
  <c r="AU195" i="7"/>
  <c r="AW243" i="7" a="1"/>
  <c r="AW243" i="7" s="1"/>
  <c r="AV139" i="7"/>
  <c r="AW222" i="7" a="1"/>
  <c r="AW222" i="7" s="1"/>
  <c r="AV118" i="7"/>
  <c r="AW280" i="7" a="1"/>
  <c r="AW280" i="7" s="1"/>
  <c r="AV176" i="7"/>
  <c r="AW231" i="7" a="1"/>
  <c r="AW231" i="7" s="1"/>
  <c r="AV127" i="7"/>
  <c r="AW293" i="7" a="1"/>
  <c r="AW293" i="7" s="1"/>
  <c r="AV189" i="7"/>
  <c r="AW242" i="7" a="1"/>
  <c r="AW242" i="7" s="1"/>
  <c r="AV138" i="7"/>
  <c r="AV221" i="7" a="1"/>
  <c r="AV221" i="7" s="1"/>
  <c r="AU117" i="7"/>
  <c r="AW264" i="7" a="1"/>
  <c r="AW264" i="7" s="1"/>
  <c r="AV160" i="7"/>
  <c r="AW254" i="7" a="1"/>
  <c r="AW254" i="7" s="1"/>
  <c r="AV150" i="7"/>
  <c r="AW215" i="7" a="1"/>
  <c r="AW215" i="7" s="1"/>
  <c r="AV111" i="7"/>
  <c r="AW234" i="7" a="1"/>
  <c r="AW234" i="7" s="1"/>
  <c r="AV130" i="7"/>
  <c r="AW287" i="7" a="1"/>
  <c r="AW287" i="7" s="1"/>
  <c r="AV183" i="7"/>
  <c r="AW208" i="7" a="1"/>
  <c r="AW208" i="7" s="1"/>
  <c r="AV104" i="7"/>
  <c r="AW216" i="7" a="1"/>
  <c r="AW216" i="7" s="1"/>
  <c r="AV112" i="7"/>
  <c r="AV214" i="7" a="1"/>
  <c r="AV214" i="7" s="1"/>
  <c r="AU110" i="7"/>
  <c r="AV300" i="7" a="1"/>
  <c r="AV300" i="7" s="1"/>
  <c r="AU196" i="7"/>
  <c r="AW248" i="7" a="1"/>
  <c r="AW248" i="7" s="1"/>
  <c r="AV144" i="7"/>
  <c r="AT11" i="7"/>
  <c r="AW295" i="7" a="1"/>
  <c r="AW295" i="7" s="1"/>
  <c r="AV191" i="7"/>
  <c r="AW250" i="7" a="1"/>
  <c r="AW250" i="7" s="1"/>
  <c r="AV146" i="7"/>
  <c r="Q34" i="26"/>
  <c r="P33" i="26"/>
  <c r="AW251" i="7" a="1"/>
  <c r="AW251" i="7" s="1"/>
  <c r="AV147" i="7"/>
  <c r="AV105" i="7"/>
  <c r="AW209" i="7" a="1"/>
  <c r="AW209" i="7" s="1"/>
  <c r="AW260" i="7" a="1"/>
  <c r="AW260" i="7" s="1"/>
  <c r="AV156" i="7"/>
  <c r="AW247" i="7" a="1"/>
  <c r="AW247" i="7" s="1"/>
  <c r="AV143" i="7"/>
  <c r="AW201" i="7" a="1"/>
  <c r="AW201" i="7" s="1"/>
  <c r="AV97" i="7"/>
  <c r="AW229" i="7" a="1"/>
  <c r="AW229" i="7" s="1"/>
  <c r="AV125" i="7"/>
  <c r="AW285" i="7" a="1"/>
  <c r="AW285" i="7" s="1"/>
  <c r="AV181" i="7"/>
  <c r="AW277" i="7" a="1"/>
  <c r="AW277" i="7" s="1"/>
  <c r="AV173" i="7"/>
  <c r="AW202" i="7" a="1"/>
  <c r="AW202" i="7" s="1"/>
  <c r="AV98" i="7"/>
  <c r="AV205" i="7" a="1"/>
  <c r="AV205" i="7" s="1"/>
  <c r="AU101" i="7"/>
  <c r="AW276" i="7" a="1"/>
  <c r="AW276" i="7" s="1"/>
  <c r="AV172" i="7"/>
  <c r="AW266" i="7" a="1"/>
  <c r="AW266" i="7" s="1"/>
  <c r="AV162" i="7"/>
  <c r="AW236" i="7" a="1"/>
  <c r="AW236" i="7" s="1"/>
  <c r="AV132" i="7"/>
  <c r="AW288" i="7" a="1"/>
  <c r="AW288" i="7" s="1"/>
  <c r="AV184" i="7"/>
  <c r="AW263" i="7" a="1"/>
  <c r="AW263" i="7" s="1"/>
  <c r="AV159" i="7"/>
  <c r="AW292" i="7" a="1"/>
  <c r="AW292" i="7" s="1"/>
  <c r="AV188" i="7"/>
  <c r="AU329" i="8"/>
  <c r="AU334" i="8" s="1"/>
  <c r="AW212" i="7" a="1"/>
  <c r="AW212" i="7" s="1"/>
  <c r="AV108" i="7"/>
  <c r="AW255" i="7" a="1"/>
  <c r="AW255" i="7" s="1"/>
  <c r="AV151" i="7"/>
  <c r="AW246" i="7" a="1"/>
  <c r="AW246" i="7" s="1"/>
  <c r="AV142" i="7"/>
  <c r="AV268" i="7" a="1"/>
  <c r="AV268" i="7" s="1"/>
  <c r="AU164" i="7"/>
  <c r="AV238" i="7" a="1"/>
  <c r="AV238" i="7" s="1"/>
  <c r="AU134" i="7"/>
  <c r="AV230" i="7" a="1"/>
  <c r="AV230" i="7" s="1"/>
  <c r="AU126" i="7"/>
  <c r="AW272" i="7" a="1"/>
  <c r="AW272" i="7" s="1"/>
  <c r="AV168" i="7"/>
  <c r="AW240" i="7" a="1"/>
  <c r="AW240" i="7" s="1"/>
  <c r="AV136" i="7"/>
  <c r="AW204" i="7" a="1"/>
  <c r="AW204" i="7" s="1"/>
  <c r="AV100" i="7"/>
  <c r="AW267" i="7" a="1"/>
  <c r="AW267" i="7" s="1"/>
  <c r="AV163" i="7"/>
  <c r="AW210" i="7" a="1"/>
  <c r="AW210" i="7" s="1"/>
  <c r="AV106" i="7"/>
  <c r="AW296" i="7" a="1"/>
  <c r="AW296" i="7" s="1"/>
  <c r="AV192" i="7"/>
  <c r="AV270" i="7" a="1"/>
  <c r="AV270" i="7" s="1"/>
  <c r="AU166" i="7"/>
  <c r="AV279" i="7" a="1"/>
  <c r="AV279" i="7" s="1"/>
  <c r="AU175" i="7"/>
  <c r="AW259" i="7" a="1"/>
  <c r="AW259" i="7" s="1"/>
  <c r="AV155" i="7"/>
  <c r="AV257" i="7" a="1"/>
  <c r="AV257" i="7" s="1"/>
  <c r="AU153" i="7"/>
  <c r="AA204" i="8"/>
  <c r="AA206" i="8" s="1"/>
  <c r="AA193" i="8" s="1"/>
  <c r="AA194" i="8" s="1"/>
  <c r="AQ36" i="8"/>
  <c r="AQ290" i="8" s="1"/>
  <c r="AW203" i="7" a="1"/>
  <c r="AW203" i="7" s="1"/>
  <c r="AV99" i="7"/>
  <c r="AV258" i="7" a="1"/>
  <c r="AV258" i="7" s="1"/>
  <c r="AU154" i="7"/>
  <c r="AW290" i="7" a="1"/>
  <c r="AW290" i="7" s="1"/>
  <c r="AV186" i="7"/>
  <c r="AW273" i="7" a="1"/>
  <c r="AW273" i="7" s="1"/>
  <c r="AV169" i="7"/>
  <c r="AW294" i="7" a="1"/>
  <c r="AW294" i="7" s="1"/>
  <c r="AV190" i="7"/>
  <c r="AW289" i="7" a="1"/>
  <c r="AW289" i="7" s="1"/>
  <c r="AV185" i="7"/>
  <c r="AW265" i="7" a="1"/>
  <c r="AW265" i="7" s="1"/>
  <c r="AV161" i="7"/>
  <c r="AW219" i="7" a="1"/>
  <c r="AW219" i="7" s="1"/>
  <c r="AV115" i="7"/>
  <c r="AW245" i="7" a="1"/>
  <c r="AW245" i="7" s="1"/>
  <c r="AV141" i="7"/>
  <c r="AW228" i="7" a="1"/>
  <c r="AW228" i="7" s="1"/>
  <c r="AV124" i="7"/>
  <c r="AW275" i="7" a="1"/>
  <c r="AW275" i="7" s="1"/>
  <c r="AV171" i="7"/>
  <c r="AR25" i="8"/>
  <c r="AW241" i="7" a="1"/>
  <c r="AW241" i="7" s="1"/>
  <c r="AV137" i="7"/>
  <c r="AV278" i="7" a="1"/>
  <c r="AV278" i="7" s="1"/>
  <c r="AU174" i="7"/>
  <c r="AW286" i="7" a="1"/>
  <c r="AW286" i="7" s="1"/>
  <c r="AV182" i="7"/>
  <c r="AW252" i="7" a="1"/>
  <c r="AW252" i="7" s="1"/>
  <c r="AV148" i="7"/>
  <c r="AW213" i="7" a="1"/>
  <c r="AW213" i="7" s="1"/>
  <c r="AV109" i="7"/>
  <c r="AW223" i="7" a="1"/>
  <c r="AW223" i="7" s="1"/>
  <c r="AV119" i="7"/>
  <c r="AV220" i="7" a="1"/>
  <c r="AV220" i="7" s="1"/>
  <c r="AU116" i="7"/>
  <c r="AW274" i="7" a="1"/>
  <c r="AW274" i="7" s="1"/>
  <c r="AV170" i="7"/>
  <c r="AV327" i="8"/>
  <c r="AV13" i="7" a="1"/>
  <c r="AV13" i="7" s="1"/>
  <c r="AR27" i="8"/>
  <c r="AW206" i="7" a="1"/>
  <c r="AW206" i="7" s="1"/>
  <c r="AV102" i="7"/>
  <c r="AW284" i="7" a="1"/>
  <c r="AW284" i="7" s="1"/>
  <c r="AV180" i="7"/>
  <c r="AX9" i="8"/>
  <c r="AX7" i="7"/>
  <c r="AW253" i="7" a="1"/>
  <c r="AW253" i="7" s="1"/>
  <c r="AV149" i="7"/>
  <c r="AV237" i="7" a="1"/>
  <c r="AV237" i="7" s="1"/>
  <c r="AU133" i="7"/>
  <c r="AW298" i="7" a="1"/>
  <c r="AW298" i="7" s="1"/>
  <c r="AV194" i="7"/>
  <c r="AW226" i="7" a="1"/>
  <c r="AW226" i="7" s="1"/>
  <c r="AV122" i="7"/>
  <c r="AW271" i="7" a="1"/>
  <c r="AW271" i="7" s="1"/>
  <c r="AV167" i="7"/>
  <c r="AW239" i="7" a="1"/>
  <c r="AW239" i="7" s="1"/>
  <c r="AV135" i="7"/>
  <c r="AW227" i="7" a="1"/>
  <c r="AW227" i="7" s="1"/>
  <c r="AV123" i="7"/>
  <c r="AW249" i="7" a="1"/>
  <c r="AW249" i="7" s="1"/>
  <c r="AV145" i="7"/>
  <c r="AW218" i="7" a="1"/>
  <c r="AW218" i="7" s="1"/>
  <c r="AV114" i="7"/>
  <c r="AW297" i="7" a="1"/>
  <c r="AW297" i="7" s="1"/>
  <c r="AV193" i="7"/>
  <c r="AW217" i="7" a="1"/>
  <c r="AW217" i="7" s="1"/>
  <c r="AV113" i="7"/>
  <c r="AV269" i="7" a="1"/>
  <c r="AV269" i="7" s="1"/>
  <c r="AU165" i="7"/>
  <c r="AW256" i="7" a="1"/>
  <c r="AW256" i="7" s="1"/>
  <c r="AV152" i="7"/>
  <c r="AS15" i="7"/>
  <c r="AW283" i="7" a="1"/>
  <c r="AW283" i="7" s="1"/>
  <c r="AV179" i="7"/>
  <c r="AW235" i="7" a="1"/>
  <c r="AW235" i="7" s="1"/>
  <c r="AV131" i="7"/>
  <c r="AT23" i="8"/>
  <c r="AR23" i="7"/>
  <c r="AR39" i="7" s="1"/>
  <c r="AW291" i="7" a="1"/>
  <c r="AW291" i="7" s="1"/>
  <c r="AV187" i="7"/>
  <c r="AW211" i="7" a="1"/>
  <c r="AW211" i="7" s="1"/>
  <c r="AV107" i="7"/>
  <c r="AW244" i="7" a="1"/>
  <c r="AW244" i="7" s="1"/>
  <c r="AV140" i="7"/>
  <c r="AW233" i="7" a="1"/>
  <c r="AW233" i="7" s="1"/>
  <c r="AV129" i="7"/>
  <c r="AW224" i="7" a="1"/>
  <c r="AW224" i="7" s="1"/>
  <c r="AV120" i="7"/>
  <c r="AR28" i="8" l="1"/>
  <c r="AV21" i="8"/>
  <c r="AU20" i="7"/>
  <c r="AV26" i="8" s="1"/>
  <c r="AV12" i="7"/>
  <c r="AV11" i="7" s="1"/>
  <c r="AV14" i="7" s="1"/>
  <c r="AW22" i="8" s="1"/>
  <c r="Z221" i="8"/>
  <c r="Z222" i="8" s="1"/>
  <c r="AA218" i="8" s="1"/>
  <c r="AA225" i="8" s="1" a="1"/>
  <c r="AA225" i="8" s="1"/>
  <c r="AA227" i="8" s="1"/>
  <c r="AA214" i="8" s="1"/>
  <c r="AU14" i="7"/>
  <c r="AV22" i="8" s="1"/>
  <c r="AV23" i="8" s="1"/>
  <c r="AU19" i="7"/>
  <c r="AU17" i="7" s="1"/>
  <c r="AV25" i="8" s="1"/>
  <c r="AX293" i="7" a="1"/>
  <c r="AX293" i="7" s="1"/>
  <c r="AW189" i="7"/>
  <c r="AW278" i="7" a="1"/>
  <c r="AW278" i="7" s="1"/>
  <c r="AV174" i="7"/>
  <c r="AX254" i="7" a="1"/>
  <c r="AX254" i="7" s="1"/>
  <c r="AW150" i="7"/>
  <c r="AX292" i="7" a="1"/>
  <c r="AX292" i="7" s="1"/>
  <c r="AW188" i="7"/>
  <c r="AX251" i="7" a="1"/>
  <c r="AX251" i="7" s="1"/>
  <c r="AW147" i="7"/>
  <c r="AX267" i="7" a="1"/>
  <c r="AX267" i="7" s="1"/>
  <c r="AW163" i="7"/>
  <c r="AW237" i="7" a="1"/>
  <c r="AW237" i="7" s="1"/>
  <c r="AV133" i="7"/>
  <c r="AW220" i="7" a="1"/>
  <c r="AW220" i="7" s="1"/>
  <c r="AV116" i="7"/>
  <c r="AW257" i="7" a="1"/>
  <c r="AW257" i="7" s="1"/>
  <c r="AV153" i="7"/>
  <c r="AX288" i="7" a="1"/>
  <c r="AX288" i="7" s="1"/>
  <c r="AW184" i="7"/>
  <c r="AX285" i="7" a="1"/>
  <c r="AX285" i="7" s="1"/>
  <c r="AW181" i="7"/>
  <c r="P34" i="26"/>
  <c r="Q35" i="26"/>
  <c r="AX216" i="7" a="1"/>
  <c r="AX216" i="7" s="1"/>
  <c r="AW112" i="7"/>
  <c r="AX222" i="7" a="1"/>
  <c r="AX222" i="7" s="1"/>
  <c r="AW118" i="7"/>
  <c r="AW281" i="7" a="1"/>
  <c r="AW281" i="7" s="1"/>
  <c r="AV177" i="7"/>
  <c r="AX239" i="7" a="1"/>
  <c r="AX239" i="7" s="1"/>
  <c r="AW135" i="7"/>
  <c r="AX262" i="7" a="1"/>
  <c r="AX262" i="7" s="1"/>
  <c r="AW158" i="7"/>
  <c r="AW230" i="7" a="1"/>
  <c r="AW230" i="7" s="1"/>
  <c r="AV126" i="7"/>
  <c r="AX271" i="7" a="1"/>
  <c r="AX271" i="7" s="1"/>
  <c r="AW167" i="7"/>
  <c r="AW269" i="7" a="1"/>
  <c r="AW269" i="7" s="1"/>
  <c r="AV165" i="7"/>
  <c r="AW300" i="7" a="1"/>
  <c r="AW300" i="7" s="1"/>
  <c r="AV196" i="7"/>
  <c r="AX294" i="7" a="1"/>
  <c r="AX294" i="7" s="1"/>
  <c r="AW190" i="7"/>
  <c r="AX298" i="7" a="1"/>
  <c r="AX298" i="7" s="1"/>
  <c r="AW194" i="7"/>
  <c r="AX263" i="7" a="1"/>
  <c r="AX263" i="7" s="1"/>
  <c r="AW159" i="7"/>
  <c r="AW193" i="7"/>
  <c r="AX297" i="7" a="1"/>
  <c r="AX297" i="7" s="1"/>
  <c r="AX244" i="7" a="1"/>
  <c r="AX244" i="7" s="1"/>
  <c r="AW140" i="7"/>
  <c r="AX218" i="7" a="1"/>
  <c r="AX218" i="7" s="1"/>
  <c r="AW114" i="7"/>
  <c r="AX275" i="7" a="1"/>
  <c r="AX275" i="7" s="1"/>
  <c r="AW171" i="7"/>
  <c r="AX290" i="7" a="1"/>
  <c r="AX290" i="7" s="1"/>
  <c r="AW186" i="7"/>
  <c r="AW268" i="7" a="1"/>
  <c r="AW268" i="7" s="1"/>
  <c r="AV164" i="7"/>
  <c r="AW327" i="8"/>
  <c r="AW13" i="7" a="1"/>
  <c r="AW13" i="7" s="1"/>
  <c r="AW261" i="7" a="1"/>
  <c r="AW261" i="7" s="1"/>
  <c r="AV157" i="7"/>
  <c r="AX210" i="7" a="1"/>
  <c r="AX210" i="7" s="1"/>
  <c r="AW106" i="7"/>
  <c r="AW214" i="7" a="1"/>
  <c r="AW214" i="7" s="1"/>
  <c r="AV110" i="7"/>
  <c r="AX273" i="7" a="1"/>
  <c r="AX273" i="7" s="1"/>
  <c r="AW169" i="7"/>
  <c r="AX253" i="7" a="1"/>
  <c r="AX253" i="7" s="1"/>
  <c r="AW149" i="7"/>
  <c r="AX223" i="7" a="1"/>
  <c r="AX223" i="7" s="1"/>
  <c r="AW119" i="7"/>
  <c r="AR29" i="8"/>
  <c r="AR36" i="8" s="1"/>
  <c r="AR290" i="8" s="1"/>
  <c r="AX204" i="7" a="1"/>
  <c r="AX204" i="7" s="1"/>
  <c r="AW100" i="7"/>
  <c r="AX236" i="7" a="1"/>
  <c r="AX236" i="7" s="1"/>
  <c r="AW132" i="7"/>
  <c r="AX229" i="7" a="1"/>
  <c r="AX229" i="7" s="1"/>
  <c r="AW125" i="7"/>
  <c r="AX250" i="7" a="1"/>
  <c r="AX250" i="7" s="1"/>
  <c r="AW146" i="7"/>
  <c r="AX208" i="7" a="1"/>
  <c r="AX208" i="7" s="1"/>
  <c r="AW104" i="7"/>
  <c r="AX264" i="7" a="1"/>
  <c r="AX264" i="7" s="1"/>
  <c r="AW160" i="7"/>
  <c r="AX243" i="7" a="1"/>
  <c r="AX243" i="7" s="1"/>
  <c r="AW139" i="7"/>
  <c r="AW225" i="7" a="1"/>
  <c r="AW225" i="7" s="1"/>
  <c r="AV121" i="7"/>
  <c r="AU21" i="8"/>
  <c r="AT20" i="7"/>
  <c r="AT18" i="7"/>
  <c r="AT14" i="7"/>
  <c r="AT15" i="7" s="1"/>
  <c r="AX265" i="7" a="1"/>
  <c r="AX265" i="7" s="1"/>
  <c r="AW161" i="7"/>
  <c r="AX248" i="7" a="1"/>
  <c r="AX248" i="7" s="1"/>
  <c r="AW144" i="7"/>
  <c r="AX289" i="7" a="1"/>
  <c r="AX289" i="7" s="1"/>
  <c r="AW185" i="7"/>
  <c r="AA205" i="8"/>
  <c r="AX224" i="7" a="1"/>
  <c r="AX224" i="7" s="1"/>
  <c r="AW120" i="7"/>
  <c r="AX280" i="7" a="1"/>
  <c r="AX280" i="7" s="1"/>
  <c r="AW176" i="7"/>
  <c r="AX207" i="7" a="1"/>
  <c r="AX207" i="7" s="1"/>
  <c r="AW103" i="7"/>
  <c r="AX211" i="7" a="1"/>
  <c r="AX211" i="7" s="1"/>
  <c r="AW107" i="7"/>
  <c r="AX235" i="7" a="1"/>
  <c r="AX235" i="7" s="1"/>
  <c r="AW131" i="7"/>
  <c r="AY9" i="8"/>
  <c r="AY7" i="7"/>
  <c r="AX228" i="7" a="1"/>
  <c r="AX228" i="7" s="1"/>
  <c r="AW124" i="7"/>
  <c r="AW258" i="7" a="1"/>
  <c r="AW258" i="7" s="1"/>
  <c r="AV154" i="7"/>
  <c r="AX246" i="7" a="1"/>
  <c r="AX246" i="7" s="1"/>
  <c r="AW142" i="7"/>
  <c r="AX286" i="7" a="1"/>
  <c r="AX286" i="7" s="1"/>
  <c r="AW182" i="7"/>
  <c r="AX231" i="7" a="1"/>
  <c r="AX231" i="7" s="1"/>
  <c r="AW127" i="7"/>
  <c r="AW238" i="7" a="1"/>
  <c r="AW238" i="7" s="1"/>
  <c r="AV134" i="7"/>
  <c r="AV329" i="8"/>
  <c r="AV334" i="8" s="1"/>
  <c r="AX241" i="7" a="1"/>
  <c r="AX241" i="7" s="1"/>
  <c r="AW137" i="7"/>
  <c r="AX274" i="7" a="1"/>
  <c r="AX274" i="7" s="1"/>
  <c r="AW170" i="7"/>
  <c r="AX277" i="7" a="1"/>
  <c r="AX277" i="7" s="1"/>
  <c r="AW173" i="7"/>
  <c r="AX233" i="7" a="1"/>
  <c r="AX233" i="7" s="1"/>
  <c r="AW129" i="7"/>
  <c r="AX213" i="7" a="1"/>
  <c r="AX213" i="7" s="1"/>
  <c r="AW109" i="7"/>
  <c r="AX259" i="7" a="1"/>
  <c r="AX259" i="7" s="1"/>
  <c r="AW155" i="7"/>
  <c r="AX266" i="7" a="1"/>
  <c r="AX266" i="7" s="1"/>
  <c r="AW162" i="7"/>
  <c r="AX295" i="7" a="1"/>
  <c r="AX295" i="7" s="1"/>
  <c r="AW191" i="7"/>
  <c r="AX287" i="7" a="1"/>
  <c r="AX287" i="7" s="1"/>
  <c r="AW183" i="7"/>
  <c r="AW221" i="7" a="1"/>
  <c r="AW221" i="7" s="1"/>
  <c r="AV117" i="7"/>
  <c r="AX282" i="7" a="1"/>
  <c r="AX282" i="7" s="1"/>
  <c r="AW178" i="7"/>
  <c r="AX206" i="7" a="1"/>
  <c r="AX206" i="7" s="1"/>
  <c r="AW102" i="7"/>
  <c r="AW205" i="7" a="1"/>
  <c r="AW205" i="7" s="1"/>
  <c r="AV101" i="7"/>
  <c r="AX296" i="7" a="1"/>
  <c r="AX296" i="7" s="1"/>
  <c r="AW192" i="7"/>
  <c r="AX202" i="7" a="1"/>
  <c r="AX202" i="7" s="1"/>
  <c r="AW98" i="7"/>
  <c r="AX291" i="7" a="1"/>
  <c r="AX291" i="7" s="1"/>
  <c r="AW187" i="7"/>
  <c r="AX245" i="7" a="1"/>
  <c r="AX245" i="7" s="1"/>
  <c r="AW141" i="7"/>
  <c r="AX203" i="7" a="1"/>
  <c r="AX203" i="7" s="1"/>
  <c r="AW99" i="7"/>
  <c r="AX240" i="7" a="1"/>
  <c r="AX240" i="7" s="1"/>
  <c r="AW136" i="7"/>
  <c r="AX255" i="7" a="1"/>
  <c r="AX255" i="7" s="1"/>
  <c r="AW151" i="7"/>
  <c r="AX201" i="7" a="1"/>
  <c r="AX201" i="7" s="1"/>
  <c r="AW97" i="7"/>
  <c r="AW299" i="7" a="1"/>
  <c r="AW299" i="7" s="1"/>
  <c r="AV195" i="7"/>
  <c r="AX256" i="7" a="1"/>
  <c r="AX256" i="7" s="1"/>
  <c r="AW152" i="7"/>
  <c r="AX215" i="7" a="1"/>
  <c r="AX215" i="7" s="1"/>
  <c r="AW111" i="7"/>
  <c r="AA199" i="8"/>
  <c r="AW122" i="7"/>
  <c r="AX226" i="7" a="1"/>
  <c r="AX226" i="7" s="1"/>
  <c r="AX249" i="7" a="1"/>
  <c r="AX249" i="7" s="1"/>
  <c r="AW145" i="7"/>
  <c r="AX283" i="7" a="1"/>
  <c r="AX283" i="7" s="1"/>
  <c r="AW179" i="7"/>
  <c r="AX227" i="7" a="1"/>
  <c r="AX227" i="7" s="1"/>
  <c r="AW123" i="7"/>
  <c r="AX284" i="7" a="1"/>
  <c r="AX284" i="7" s="1"/>
  <c r="AW180" i="7"/>
  <c r="AX252" i="7" a="1"/>
  <c r="AX252" i="7" s="1"/>
  <c r="AW148" i="7"/>
  <c r="AW279" i="7" a="1"/>
  <c r="AW279" i="7" s="1"/>
  <c r="AV175" i="7"/>
  <c r="AX276" i="7" a="1"/>
  <c r="AX276" i="7" s="1"/>
  <c r="AW172" i="7"/>
  <c r="AX242" i="7" a="1"/>
  <c r="AX242" i="7" s="1"/>
  <c r="AW138" i="7"/>
  <c r="AX232" i="7" a="1"/>
  <c r="AX232" i="7" s="1"/>
  <c r="AW128" i="7"/>
  <c r="AW270" i="7" a="1"/>
  <c r="AW270" i="7" s="1"/>
  <c r="AV166" i="7"/>
  <c r="AX260" i="7" a="1"/>
  <c r="AX260" i="7" s="1"/>
  <c r="AW156" i="7"/>
  <c r="AX209" i="7" a="1"/>
  <c r="AX209" i="7" s="1"/>
  <c r="AW105" i="7"/>
  <c r="AX217" i="7" a="1"/>
  <c r="AX217" i="7" s="1"/>
  <c r="AW113" i="7"/>
  <c r="AS22" i="7"/>
  <c r="AS21" i="7"/>
  <c r="AX219" i="7" a="1"/>
  <c r="AX219" i="7" s="1"/>
  <c r="AW115" i="7"/>
  <c r="Z308" i="8"/>
  <c r="Z274" i="8"/>
  <c r="AX272" i="7" a="1"/>
  <c r="AX272" i="7" s="1"/>
  <c r="AW168" i="7"/>
  <c r="AX212" i="7" a="1"/>
  <c r="AX212" i="7" s="1"/>
  <c r="AW108" i="7"/>
  <c r="AX247" i="7" a="1"/>
  <c r="AX247" i="7" s="1"/>
  <c r="AW143" i="7"/>
  <c r="AX234" i="7" a="1"/>
  <c r="AX234" i="7" s="1"/>
  <c r="AW130" i="7"/>
  <c r="AW21" i="8" l="1"/>
  <c r="AV18" i="7"/>
  <c r="AS23" i="7"/>
  <c r="AS39" i="7" s="1"/>
  <c r="AU15" i="7"/>
  <c r="AU21" i="7" s="1"/>
  <c r="AV20" i="7"/>
  <c r="AW26" i="8" s="1"/>
  <c r="AV19" i="7"/>
  <c r="AV17" i="7" s="1"/>
  <c r="AW25" i="8" s="1"/>
  <c r="AW12" i="7"/>
  <c r="AW11" i="7" s="1"/>
  <c r="AW20" i="7" s="1"/>
  <c r="AX26" i="8" s="1"/>
  <c r="AA215" i="8"/>
  <c r="AA220" i="8"/>
  <c r="AY239" i="7" a="1"/>
  <c r="AY239" i="7" s="1"/>
  <c r="AX135" i="7"/>
  <c r="AX119" i="7"/>
  <c r="AY223" i="7" a="1"/>
  <c r="AY223" i="7" s="1"/>
  <c r="AX237" i="7" a="1"/>
  <c r="AX237" i="7" s="1"/>
  <c r="AW133" i="7"/>
  <c r="AY255" i="7" a="1"/>
  <c r="AY255" i="7" s="1"/>
  <c r="AX151" i="7"/>
  <c r="AY253" i="7" a="1"/>
  <c r="AY253" i="7" s="1"/>
  <c r="AX149" i="7"/>
  <c r="AY242" i="7" a="1"/>
  <c r="AY242" i="7" s="1"/>
  <c r="AX138" i="7"/>
  <c r="AY267" i="7" a="1"/>
  <c r="AY267" i="7" s="1"/>
  <c r="AX163" i="7"/>
  <c r="AY273" i="7" a="1"/>
  <c r="AY273" i="7" s="1"/>
  <c r="AX169" i="7"/>
  <c r="AV15" i="7"/>
  <c r="AX214" i="7" a="1"/>
  <c r="AX214" i="7" s="1"/>
  <c r="AW110" i="7"/>
  <c r="P35" i="26"/>
  <c r="Q36" i="26"/>
  <c r="AY272" i="7" a="1"/>
  <c r="AY272" i="7" s="1"/>
  <c r="AX168" i="7"/>
  <c r="AY286" i="7" a="1"/>
  <c r="AY286" i="7" s="1"/>
  <c r="AX182" i="7"/>
  <c r="AX268" i="7" a="1"/>
  <c r="AX268" i="7" s="1"/>
  <c r="AW164" i="7"/>
  <c r="AY283" i="7" a="1"/>
  <c r="AY283" i="7" s="1"/>
  <c r="AX179" i="7"/>
  <c r="AY232" i="7" a="1"/>
  <c r="AY232" i="7" s="1"/>
  <c r="AX128" i="7"/>
  <c r="AY243" i="7" a="1"/>
  <c r="AY243" i="7" s="1"/>
  <c r="AX139" i="7"/>
  <c r="AX173" i="7"/>
  <c r="AY277" i="7" a="1"/>
  <c r="AY277" i="7" s="1"/>
  <c r="AY219" i="7" a="1"/>
  <c r="AY219" i="7" s="1"/>
  <c r="AX115" i="7"/>
  <c r="AY246" i="7" a="1"/>
  <c r="AY246" i="7" s="1"/>
  <c r="AX142" i="7"/>
  <c r="AY274" i="7" a="1"/>
  <c r="AY274" i="7" s="1"/>
  <c r="AX170" i="7"/>
  <c r="AY275" i="7" a="1"/>
  <c r="AY275" i="7" s="1"/>
  <c r="AX171" i="7"/>
  <c r="AY226" i="7" a="1"/>
  <c r="AY226" i="7" s="1"/>
  <c r="AX122" i="7"/>
  <c r="AX258" i="7" a="1"/>
  <c r="AX258" i="7" s="1"/>
  <c r="AW154" i="7"/>
  <c r="AX205" i="7" a="1"/>
  <c r="AX205" i="7" s="1"/>
  <c r="AW101" i="7"/>
  <c r="AY218" i="7" a="1"/>
  <c r="AY218" i="7" s="1"/>
  <c r="AX114" i="7"/>
  <c r="AY251" i="7" a="1"/>
  <c r="AY251" i="7" s="1"/>
  <c r="AX147" i="7"/>
  <c r="AX279" i="7" a="1"/>
  <c r="AX279" i="7" s="1"/>
  <c r="AW175" i="7"/>
  <c r="AA200" i="8"/>
  <c r="AY228" i="7" a="1"/>
  <c r="AY228" i="7" s="1"/>
  <c r="AX124" i="7"/>
  <c r="AY250" i="7" a="1"/>
  <c r="AY250" i="7" s="1"/>
  <c r="AX146" i="7"/>
  <c r="AX269" i="7" a="1"/>
  <c r="AX269" i="7" s="1"/>
  <c r="AW165" i="7"/>
  <c r="AY217" i="7" a="1"/>
  <c r="AY217" i="7" s="1"/>
  <c r="AX113" i="7"/>
  <c r="AY245" i="7" a="1"/>
  <c r="AY245" i="7" s="1"/>
  <c r="AX141" i="7"/>
  <c r="AY206" i="7" a="1"/>
  <c r="AY206" i="7" s="1"/>
  <c r="AX102" i="7"/>
  <c r="AY295" i="7" a="1"/>
  <c r="AY295" i="7" s="1"/>
  <c r="AX191" i="7"/>
  <c r="AZ9" i="8"/>
  <c r="AZ7" i="7"/>
  <c r="AY289" i="7" a="1"/>
  <c r="AY289" i="7" s="1"/>
  <c r="AX185" i="7"/>
  <c r="AY210" i="7" a="1"/>
  <c r="AY210" i="7" s="1"/>
  <c r="AX106" i="7"/>
  <c r="AY292" i="7" a="1"/>
  <c r="AY292" i="7" s="1"/>
  <c r="AX188" i="7"/>
  <c r="AX220" i="7" a="1"/>
  <c r="AX220" i="7" s="1"/>
  <c r="AW116" i="7"/>
  <c r="AY233" i="7" a="1"/>
  <c r="AY233" i="7" s="1"/>
  <c r="AX129" i="7"/>
  <c r="AT17" i="7"/>
  <c r="AU25" i="8" s="1"/>
  <c r="AY298" i="7" a="1"/>
  <c r="AY298" i="7" s="1"/>
  <c r="AX194" i="7"/>
  <c r="AY202" i="7" a="1"/>
  <c r="AY202" i="7" s="1"/>
  <c r="AX98" i="7"/>
  <c r="AY264" i="7" a="1"/>
  <c r="AY264" i="7" s="1"/>
  <c r="AX160" i="7"/>
  <c r="AT27" i="8"/>
  <c r="AX221" i="7" a="1"/>
  <c r="AX221" i="7" s="1"/>
  <c r="AW117" i="7"/>
  <c r="AY224" i="7" a="1"/>
  <c r="AY224" i="7" s="1"/>
  <c r="AX120" i="7"/>
  <c r="AX300" i="7" a="1"/>
  <c r="AX300" i="7" s="1"/>
  <c r="AW196" i="7"/>
  <c r="AY203" i="7" a="1"/>
  <c r="AY203" i="7" s="1"/>
  <c r="AX99" i="7"/>
  <c r="AY234" i="7" a="1"/>
  <c r="AY234" i="7" s="1"/>
  <c r="AX130" i="7"/>
  <c r="AX181" i="7"/>
  <c r="AY285" i="7" a="1"/>
  <c r="AY285" i="7" s="1"/>
  <c r="AY252" i="7" a="1"/>
  <c r="AY252" i="7" s="1"/>
  <c r="AX148" i="7"/>
  <c r="AY266" i="7" a="1"/>
  <c r="AY266" i="7" s="1"/>
  <c r="AX162" i="7"/>
  <c r="AX150" i="7"/>
  <c r="AY254" i="7" a="1"/>
  <c r="AY254" i="7" s="1"/>
  <c r="AY256" i="7" a="1"/>
  <c r="AY256" i="7" s="1"/>
  <c r="AX152" i="7"/>
  <c r="AY236" i="7" a="1"/>
  <c r="AY236" i="7" s="1"/>
  <c r="AX132" i="7"/>
  <c r="AY288" i="7" a="1"/>
  <c r="AY288" i="7" s="1"/>
  <c r="AX184" i="7"/>
  <c r="AY260" i="7" a="1"/>
  <c r="AY260" i="7" s="1"/>
  <c r="AX156" i="7"/>
  <c r="AY284" i="7" a="1"/>
  <c r="AY284" i="7" s="1"/>
  <c r="AX180" i="7"/>
  <c r="AY259" i="7" a="1"/>
  <c r="AY259" i="7" s="1"/>
  <c r="AX155" i="7"/>
  <c r="AY265" i="7" a="1"/>
  <c r="AY265" i="7" s="1"/>
  <c r="AX161" i="7"/>
  <c r="AA226" i="8"/>
  <c r="AW329" i="8"/>
  <c r="AW334" i="8" s="1"/>
  <c r="AY297" i="7" a="1"/>
  <c r="AY297" i="7" s="1"/>
  <c r="AX193" i="7"/>
  <c r="AX278" i="7" a="1"/>
  <c r="AX278" i="7" s="1"/>
  <c r="AW174" i="7"/>
  <c r="AX225" i="7" a="1"/>
  <c r="AX225" i="7" s="1"/>
  <c r="AW121" i="7"/>
  <c r="AY263" i="7" a="1"/>
  <c r="AY263" i="7" s="1"/>
  <c r="AX159" i="7"/>
  <c r="AY201" i="7" a="1"/>
  <c r="AY201" i="7" s="1"/>
  <c r="AX97" i="7"/>
  <c r="AY282" i="7" a="1"/>
  <c r="AY282" i="7" s="1"/>
  <c r="AX178" i="7"/>
  <c r="AY290" i="7" a="1"/>
  <c r="AY290" i="7" s="1"/>
  <c r="AX186" i="7"/>
  <c r="AY294" i="7" a="1"/>
  <c r="AY294" i="7" s="1"/>
  <c r="AX190" i="7"/>
  <c r="AY296" i="7" a="1"/>
  <c r="AY296" i="7" s="1"/>
  <c r="AX192" i="7"/>
  <c r="AY276" i="7" a="1"/>
  <c r="AY276" i="7" s="1"/>
  <c r="AX172" i="7"/>
  <c r="AY216" i="7" a="1"/>
  <c r="AY216" i="7" s="1"/>
  <c r="AX112" i="7"/>
  <c r="AY287" i="7" a="1"/>
  <c r="AY287" i="7" s="1"/>
  <c r="AX183" i="7"/>
  <c r="AY215" i="7" a="1"/>
  <c r="AY215" i="7" s="1"/>
  <c r="AX111" i="7"/>
  <c r="AY229" i="7" a="1"/>
  <c r="AY229" i="7" s="1"/>
  <c r="AX125" i="7"/>
  <c r="AY271" i="7" a="1"/>
  <c r="AY271" i="7" s="1"/>
  <c r="AX167" i="7"/>
  <c r="AW23" i="8"/>
  <c r="AY291" i="7" a="1"/>
  <c r="AY291" i="7" s="1"/>
  <c r="AX187" i="7"/>
  <c r="AY248" i="7" a="1"/>
  <c r="AY248" i="7" s="1"/>
  <c r="AX144" i="7"/>
  <c r="AY235" i="7" a="1"/>
  <c r="AY235" i="7" s="1"/>
  <c r="AX131" i="7"/>
  <c r="AX230" i="7" a="1"/>
  <c r="AX230" i="7" s="1"/>
  <c r="AW126" i="7"/>
  <c r="AY212" i="7" a="1"/>
  <c r="AY212" i="7" s="1"/>
  <c r="AX108" i="7"/>
  <c r="AX299" i="7" a="1"/>
  <c r="AX299" i="7" s="1"/>
  <c r="AW195" i="7"/>
  <c r="AY231" i="7" a="1"/>
  <c r="AY231" i="7" s="1"/>
  <c r="AX127" i="7"/>
  <c r="AY211" i="7" a="1"/>
  <c r="AY211" i="7" s="1"/>
  <c r="AX107" i="7"/>
  <c r="AY204" i="7" a="1"/>
  <c r="AY204" i="7" s="1"/>
  <c r="AX100" i="7"/>
  <c r="AY262" i="7" a="1"/>
  <c r="AY262" i="7" s="1"/>
  <c r="AX158" i="7"/>
  <c r="AX257" i="7" a="1"/>
  <c r="AX257" i="7" s="1"/>
  <c r="AW153" i="7"/>
  <c r="AY207" i="7" a="1"/>
  <c r="AY207" i="7" s="1"/>
  <c r="AX103" i="7"/>
  <c r="AX281" i="7" a="1"/>
  <c r="AX281" i="7" s="1"/>
  <c r="AW177" i="7"/>
  <c r="AY249" i="7" a="1"/>
  <c r="AY249" i="7" s="1"/>
  <c r="AX145" i="7"/>
  <c r="AU26" i="8"/>
  <c r="AY280" i="7" a="1"/>
  <c r="AY280" i="7" s="1"/>
  <c r="AX176" i="7"/>
  <c r="AY222" i="7" a="1"/>
  <c r="AY222" i="7" s="1"/>
  <c r="AX118" i="7"/>
  <c r="AY240" i="7" a="1"/>
  <c r="AY240" i="7" s="1"/>
  <c r="AX136" i="7"/>
  <c r="AT28" i="8"/>
  <c r="AY208" i="7" a="1"/>
  <c r="AY208" i="7" s="1"/>
  <c r="AX104" i="7"/>
  <c r="AY241" i="7" a="1"/>
  <c r="AY241" i="7" s="1"/>
  <c r="AX137" i="7"/>
  <c r="AY244" i="7" a="1"/>
  <c r="AY244" i="7" s="1"/>
  <c r="AX140" i="7"/>
  <c r="AY209" i="7" a="1"/>
  <c r="AY209" i="7" s="1"/>
  <c r="AX105" i="7"/>
  <c r="AX261" i="7" a="1"/>
  <c r="AX261" i="7" s="1"/>
  <c r="AW157" i="7"/>
  <c r="AY247" i="7" a="1"/>
  <c r="AY247" i="7" s="1"/>
  <c r="AX143" i="7"/>
  <c r="AX238" i="7" a="1"/>
  <c r="AX238" i="7" s="1"/>
  <c r="AW134" i="7"/>
  <c r="AX327" i="8"/>
  <c r="AX13" i="7" a="1"/>
  <c r="AX13" i="7" s="1"/>
  <c r="AX270" i="7" a="1"/>
  <c r="AX270" i="7" s="1"/>
  <c r="AW166" i="7"/>
  <c r="AY227" i="7" a="1"/>
  <c r="AY227" i="7" s="1"/>
  <c r="AX123" i="7"/>
  <c r="AY213" i="7" a="1"/>
  <c r="AY213" i="7" s="1"/>
  <c r="AX109" i="7"/>
  <c r="AU22" i="8"/>
  <c r="AY293" i="7" a="1"/>
  <c r="AY293" i="7" s="1"/>
  <c r="AX189" i="7"/>
  <c r="AX21" i="8" l="1"/>
  <c r="AU22" i="7"/>
  <c r="AV28" i="8" s="1"/>
  <c r="AW14" i="7"/>
  <c r="AX22" i="8" s="1"/>
  <c r="AX23" i="8" s="1"/>
  <c r="AW18" i="7"/>
  <c r="AW19" i="7"/>
  <c r="AY238" i="7" a="1"/>
  <c r="AY238" i="7" s="1"/>
  <c r="AX134" i="7"/>
  <c r="AZ265" i="7" a="1"/>
  <c r="AZ265" i="7" s="1"/>
  <c r="AY161" i="7"/>
  <c r="AZ255" i="7" a="1"/>
  <c r="AZ255" i="7" s="1"/>
  <c r="AY151" i="7"/>
  <c r="AY279" i="7" a="1"/>
  <c r="AY279" i="7" s="1"/>
  <c r="AX175" i="7"/>
  <c r="AZ259" i="7" a="1"/>
  <c r="AZ259" i="7" s="1"/>
  <c r="AY155" i="7"/>
  <c r="AZ243" i="7" a="1"/>
  <c r="AZ243" i="7" s="1"/>
  <c r="AY139" i="7"/>
  <c r="AZ223" i="7" a="1"/>
  <c r="AZ223" i="7" s="1"/>
  <c r="AY119" i="7"/>
  <c r="AZ285" i="7" a="1"/>
  <c r="AZ285" i="7" s="1"/>
  <c r="AY181" i="7"/>
  <c r="AZ232" i="7" a="1"/>
  <c r="AZ232" i="7" s="1"/>
  <c r="AY128" i="7"/>
  <c r="AZ280" i="7" a="1"/>
  <c r="AZ280" i="7" s="1"/>
  <c r="AY176" i="7"/>
  <c r="AZ276" i="7" a="1"/>
  <c r="AZ276" i="7" s="1"/>
  <c r="AY172" i="7"/>
  <c r="AY220" i="7" a="1"/>
  <c r="AY220" i="7" s="1"/>
  <c r="AX116" i="7"/>
  <c r="AY225" i="7" a="1"/>
  <c r="AY225" i="7" s="1"/>
  <c r="AX121" i="7"/>
  <c r="AZ217" i="7" a="1"/>
  <c r="AZ217" i="7" s="1"/>
  <c r="AY113" i="7"/>
  <c r="AZ260" i="7" a="1"/>
  <c r="AZ260" i="7" s="1"/>
  <c r="AY156" i="7"/>
  <c r="AT29" i="8"/>
  <c r="AT36" i="8" s="1"/>
  <c r="AZ218" i="7" a="1"/>
  <c r="AZ218" i="7" s="1"/>
  <c r="AY114" i="7"/>
  <c r="AZ283" i="7" a="1"/>
  <c r="AZ283" i="7" s="1"/>
  <c r="AY179" i="7"/>
  <c r="AV27" i="8"/>
  <c r="AT22" i="7"/>
  <c r="AZ244" i="7" a="1"/>
  <c r="AZ244" i="7" s="1"/>
  <c r="AY140" i="7"/>
  <c r="AZ212" i="7" a="1"/>
  <c r="AZ212" i="7" s="1"/>
  <c r="AY108" i="7"/>
  <c r="AZ296" i="7" a="1"/>
  <c r="AZ296" i="7" s="1"/>
  <c r="AY192" i="7"/>
  <c r="AY278" i="7" a="1"/>
  <c r="AY278" i="7" s="1"/>
  <c r="AX174" i="7"/>
  <c r="AZ292" i="7" a="1"/>
  <c r="AZ292" i="7" s="1"/>
  <c r="AY188" i="7"/>
  <c r="AY171" i="7"/>
  <c r="AZ275" i="7" a="1"/>
  <c r="AZ275" i="7" s="1"/>
  <c r="AT21" i="7"/>
  <c r="AZ224" i="7" a="1"/>
  <c r="AZ224" i="7" s="1"/>
  <c r="AY120" i="7"/>
  <c r="AZ211" i="7" a="1"/>
  <c r="AZ211" i="7" s="1"/>
  <c r="AY107" i="7"/>
  <c r="AZ222" i="7" a="1"/>
  <c r="AZ222" i="7" s="1"/>
  <c r="AY118" i="7"/>
  <c r="AZ263" i="7" a="1"/>
  <c r="AZ263" i="7" s="1"/>
  <c r="AY159" i="7"/>
  <c r="AY258" i="7" a="1"/>
  <c r="AY258" i="7" s="1"/>
  <c r="AX154" i="7"/>
  <c r="AZ213" i="7" a="1"/>
  <c r="AZ213" i="7" s="1"/>
  <c r="AY109" i="7"/>
  <c r="AZ209" i="7" a="1"/>
  <c r="AZ209" i="7" s="1"/>
  <c r="AY105" i="7"/>
  <c r="AY299" i="7" a="1"/>
  <c r="AY299" i="7" s="1"/>
  <c r="AX195" i="7"/>
  <c r="AZ226" i="7" a="1"/>
  <c r="AZ226" i="7" s="1"/>
  <c r="AY122" i="7"/>
  <c r="AZ239" i="7" a="1"/>
  <c r="AZ239" i="7" s="1"/>
  <c r="AY135" i="7"/>
  <c r="AZ227" i="7" a="1"/>
  <c r="AZ227" i="7" s="1"/>
  <c r="AY123" i="7"/>
  <c r="AZ249" i="7" a="1"/>
  <c r="AZ249" i="7" s="1"/>
  <c r="AY145" i="7"/>
  <c r="AY257" i="7" a="1"/>
  <c r="AY257" i="7" s="1"/>
  <c r="AX153" i="7"/>
  <c r="AZ288" i="7" a="1"/>
  <c r="AZ288" i="7" s="1"/>
  <c r="AY184" i="7"/>
  <c r="AZ264" i="7" a="1"/>
  <c r="AZ264" i="7" s="1"/>
  <c r="AY160" i="7"/>
  <c r="AY269" i="7" a="1"/>
  <c r="AY269" i="7" s="1"/>
  <c r="AX165" i="7"/>
  <c r="AY268" i="7" a="1"/>
  <c r="AY268" i="7" s="1"/>
  <c r="AX164" i="7"/>
  <c r="AZ267" i="7" a="1"/>
  <c r="AZ267" i="7" s="1"/>
  <c r="AY163" i="7"/>
  <c r="AX12" i="7"/>
  <c r="AX11" i="7" s="1"/>
  <c r="AZ240" i="7" a="1"/>
  <c r="AZ240" i="7" s="1"/>
  <c r="AY136" i="7"/>
  <c r="AZ201" i="7" a="1"/>
  <c r="AZ201" i="7" s="1"/>
  <c r="AY97" i="7"/>
  <c r="AY237" i="7" a="1"/>
  <c r="AY237" i="7" s="1"/>
  <c r="AX133" i="7"/>
  <c r="AW15" i="7"/>
  <c r="AZ287" i="7" a="1"/>
  <c r="AZ287" i="7" s="1"/>
  <c r="AY183" i="7"/>
  <c r="AY205" i="7" a="1"/>
  <c r="AY205" i="7" s="1"/>
  <c r="AX101" i="7"/>
  <c r="AZ231" i="7" a="1"/>
  <c r="AZ231" i="7" s="1"/>
  <c r="AY127" i="7"/>
  <c r="AZ233" i="7" a="1"/>
  <c r="AZ233" i="7" s="1"/>
  <c r="AY129" i="7"/>
  <c r="AZ251" i="7" a="1"/>
  <c r="AZ251" i="7" s="1"/>
  <c r="AY147" i="7"/>
  <c r="AZ271" i="7" a="1"/>
  <c r="AZ271" i="7" s="1"/>
  <c r="AY167" i="7"/>
  <c r="AZ234" i="7" a="1"/>
  <c r="AZ234" i="7" s="1"/>
  <c r="AY130" i="7"/>
  <c r="AA221" i="8"/>
  <c r="AY281" i="7" a="1"/>
  <c r="AY281" i="7" s="1"/>
  <c r="AX177" i="7"/>
  <c r="AZ286" i="7" a="1"/>
  <c r="AZ286" i="7" s="1"/>
  <c r="AY182" i="7"/>
  <c r="AZ229" i="7" a="1"/>
  <c r="AZ229" i="7" s="1"/>
  <c r="AY125" i="7"/>
  <c r="AZ203" i="7" a="1"/>
  <c r="AZ203" i="7" s="1"/>
  <c r="AY99" i="7"/>
  <c r="AZ242" i="7" a="1"/>
  <c r="AZ242" i="7" s="1"/>
  <c r="AY138" i="7"/>
  <c r="AY104" i="7"/>
  <c r="AZ208" i="7" a="1"/>
  <c r="AZ208" i="7" s="1"/>
  <c r="AZ256" i="7" a="1"/>
  <c r="AZ256" i="7" s="1"/>
  <c r="AY152" i="7"/>
  <c r="AZ298" i="7" a="1"/>
  <c r="AZ298" i="7" s="1"/>
  <c r="AY194" i="7"/>
  <c r="BA9" i="8"/>
  <c r="BA7" i="7"/>
  <c r="AZ228" i="7" a="1"/>
  <c r="AZ228" i="7" s="1"/>
  <c r="AY124" i="7"/>
  <c r="AZ272" i="7" a="1"/>
  <c r="AZ272" i="7" s="1"/>
  <c r="AY168" i="7"/>
  <c r="AZ291" i="7" a="1"/>
  <c r="AZ291" i="7" s="1"/>
  <c r="AY187" i="7"/>
  <c r="AY189" i="7"/>
  <c r="AZ293" i="7" a="1"/>
  <c r="AZ293" i="7" s="1"/>
  <c r="AY214" i="7" a="1"/>
  <c r="AY214" i="7" s="1"/>
  <c r="AX110" i="7"/>
  <c r="AZ216" i="7" a="1"/>
  <c r="AZ216" i="7" s="1"/>
  <c r="AY112" i="7"/>
  <c r="AZ206" i="7" a="1"/>
  <c r="AZ206" i="7" s="1"/>
  <c r="AY102" i="7"/>
  <c r="AV21" i="7"/>
  <c r="AW27" i="8" s="1"/>
  <c r="AV22" i="7"/>
  <c r="AW28" i="8" s="1"/>
  <c r="AZ252" i="7" a="1"/>
  <c r="AZ252" i="7" s="1"/>
  <c r="AY148" i="7"/>
  <c r="AZ284" i="7" a="1"/>
  <c r="AZ284" i="7" s="1"/>
  <c r="AY180" i="7"/>
  <c r="AZ294" i="7" a="1"/>
  <c r="AZ294" i="7" s="1"/>
  <c r="AY190" i="7"/>
  <c r="AZ274" i="7" a="1"/>
  <c r="AZ274" i="7" s="1"/>
  <c r="AY170" i="7"/>
  <c r="AZ241" i="7" a="1"/>
  <c r="AZ241" i="7" s="1"/>
  <c r="AY137" i="7"/>
  <c r="AZ202" i="7" a="1"/>
  <c r="AZ202" i="7" s="1"/>
  <c r="AY98" i="7"/>
  <c r="AZ290" i="7" a="1"/>
  <c r="AZ290" i="7" s="1"/>
  <c r="AY186" i="7"/>
  <c r="AZ289" i="7" a="1"/>
  <c r="AZ289" i="7" s="1"/>
  <c r="AY185" i="7"/>
  <c r="AY327" i="8"/>
  <c r="AY13" i="7" a="1"/>
  <c r="AY13" i="7" s="1"/>
  <c r="AZ248" i="7" a="1"/>
  <c r="AZ248" i="7" s="1"/>
  <c r="AY144" i="7"/>
  <c r="AZ215" i="7" a="1"/>
  <c r="AZ215" i="7" s="1"/>
  <c r="AY111" i="7"/>
  <c r="AZ282" i="7" a="1"/>
  <c r="AZ282" i="7" s="1"/>
  <c r="AY178" i="7"/>
  <c r="AY150" i="7"/>
  <c r="AZ254" i="7" a="1"/>
  <c r="AZ254" i="7" s="1"/>
  <c r="AY300" i="7" a="1"/>
  <c r="AY300" i="7" s="1"/>
  <c r="AX196" i="7"/>
  <c r="AA304" i="8"/>
  <c r="AA270" i="8"/>
  <c r="AZ219" i="7" a="1"/>
  <c r="AZ219" i="7" s="1"/>
  <c r="AY115" i="7"/>
  <c r="Q37" i="26"/>
  <c r="P36" i="26"/>
  <c r="AZ253" i="7" a="1"/>
  <c r="AZ253" i="7" s="1"/>
  <c r="AY149" i="7"/>
  <c r="AZ295" i="7" a="1"/>
  <c r="AZ295" i="7" s="1"/>
  <c r="AY191" i="7"/>
  <c r="AZ266" i="7" a="1"/>
  <c r="AZ266" i="7" s="1"/>
  <c r="AY162" i="7"/>
  <c r="AZ247" i="7" a="1"/>
  <c r="AZ247" i="7" s="1"/>
  <c r="AY143" i="7"/>
  <c r="AY221" i="7" a="1"/>
  <c r="AY221" i="7" s="1"/>
  <c r="AX117" i="7"/>
  <c r="AY261" i="7" a="1"/>
  <c r="AY261" i="7" s="1"/>
  <c r="AX157" i="7"/>
  <c r="AZ245" i="7" a="1"/>
  <c r="AZ245" i="7" s="1"/>
  <c r="AY141" i="7"/>
  <c r="AZ273" i="7" a="1"/>
  <c r="AZ273" i="7" s="1"/>
  <c r="AY169" i="7"/>
  <c r="AY230" i="7" a="1"/>
  <c r="AY230" i="7" s="1"/>
  <c r="AX126" i="7"/>
  <c r="AZ297" i="7" a="1"/>
  <c r="AZ297" i="7" s="1"/>
  <c r="AY193" i="7"/>
  <c r="AZ210" i="7" a="1"/>
  <c r="AZ210" i="7" s="1"/>
  <c r="AY106" i="7"/>
  <c r="AY270" i="7" a="1"/>
  <c r="AY270" i="7" s="1"/>
  <c r="AX166" i="7"/>
  <c r="AZ262" i="7" a="1"/>
  <c r="AZ262" i="7" s="1"/>
  <c r="AY158" i="7"/>
  <c r="AZ236" i="7" a="1"/>
  <c r="AZ236" i="7" s="1"/>
  <c r="AY132" i="7"/>
  <c r="AZ250" i="7" a="1"/>
  <c r="AZ250" i="7" s="1"/>
  <c r="AY146" i="7"/>
  <c r="AU23" i="8"/>
  <c r="AZ235" i="7" a="1"/>
  <c r="AZ235" i="7" s="1"/>
  <c r="AY131" i="7"/>
  <c r="AZ246" i="7" a="1"/>
  <c r="AZ246" i="7" s="1"/>
  <c r="AY142" i="7"/>
  <c r="AZ207" i="7" a="1"/>
  <c r="AZ207" i="7" s="1"/>
  <c r="AY103" i="7"/>
  <c r="AX329" i="8"/>
  <c r="AX334" i="8" s="1"/>
  <c r="AZ204" i="7" a="1"/>
  <c r="AZ204" i="7" s="1"/>
  <c r="AY100" i="7"/>
  <c r="AA201" i="8"/>
  <c r="AB197" i="8" s="1"/>
  <c r="AB204" i="8" s="1" a="1"/>
  <c r="AY173" i="7"/>
  <c r="AZ277" i="7" a="1"/>
  <c r="AZ277" i="7" s="1"/>
  <c r="AW17" i="7" l="1"/>
  <c r="AX25" i="8" s="1"/>
  <c r="AW29" i="8"/>
  <c r="AW36" i="8" s="1"/>
  <c r="AW290" i="8" s="1"/>
  <c r="AU23" i="7"/>
  <c r="AU39" i="7" s="1"/>
  <c r="AX19" i="7"/>
  <c r="AY12" i="7"/>
  <c r="AY11" i="7" s="1"/>
  <c r="AY20" i="7" s="1"/>
  <c r="AZ26" i="8" s="1"/>
  <c r="AV23" i="7"/>
  <c r="AV39" i="7" s="1"/>
  <c r="AT290" i="8"/>
  <c r="BA241" i="7" a="1"/>
  <c r="BA241" i="7" s="1"/>
  <c r="AZ137" i="7"/>
  <c r="BA222" i="7" a="1"/>
  <c r="BA222" i="7" s="1"/>
  <c r="AZ118" i="7"/>
  <c r="BA216" i="7" a="1"/>
  <c r="BA216" i="7" s="1"/>
  <c r="AZ112" i="7"/>
  <c r="BA274" i="7" a="1"/>
  <c r="BA274" i="7" s="1"/>
  <c r="AZ170" i="7"/>
  <c r="BA219" i="7" a="1"/>
  <c r="BA219" i="7" s="1"/>
  <c r="AZ115" i="7"/>
  <c r="BA264" i="7" a="1"/>
  <c r="BA264" i="7" s="1"/>
  <c r="AZ160" i="7"/>
  <c r="AZ220" i="7" a="1"/>
  <c r="AZ220" i="7" s="1"/>
  <c r="AY116" i="7"/>
  <c r="BA294" i="7" a="1"/>
  <c r="BA294" i="7" s="1"/>
  <c r="AZ190" i="7"/>
  <c r="BA224" i="7" a="1"/>
  <c r="BA224" i="7" s="1"/>
  <c r="AZ120" i="7"/>
  <c r="AZ327" i="8"/>
  <c r="AZ13" i="7" a="1"/>
  <c r="AZ13" i="7" s="1"/>
  <c r="BA276" i="7" a="1"/>
  <c r="BA276" i="7" s="1"/>
  <c r="AZ172" i="7"/>
  <c r="AZ270" i="7" a="1"/>
  <c r="AZ270" i="7" s="1"/>
  <c r="AY166" i="7"/>
  <c r="AY329" i="8"/>
  <c r="AY334" i="8" s="1"/>
  <c r="BA284" i="7" a="1"/>
  <c r="BA284" i="7" s="1"/>
  <c r="AZ180" i="7"/>
  <c r="BA275" i="7" a="1"/>
  <c r="BA275" i="7" s="1"/>
  <c r="AZ171" i="7"/>
  <c r="AV29" i="8"/>
  <c r="AV36" i="8" s="1"/>
  <c r="AV290" i="8" s="1"/>
  <c r="BA255" i="7" a="1"/>
  <c r="BA255" i="7" s="1"/>
  <c r="AZ151" i="7"/>
  <c r="AZ221" i="7" a="1"/>
  <c r="AZ221" i="7" s="1"/>
  <c r="AY117" i="7"/>
  <c r="BA242" i="7" a="1"/>
  <c r="BA242" i="7" s="1"/>
  <c r="AZ138" i="7"/>
  <c r="BA271" i="7" a="1"/>
  <c r="BA271" i="7" s="1"/>
  <c r="AZ167" i="7"/>
  <c r="BA201" i="7" a="1"/>
  <c r="BA201" i="7" s="1"/>
  <c r="AZ97" i="7"/>
  <c r="AZ257" i="7" a="1"/>
  <c r="AZ257" i="7" s="1"/>
  <c r="AY153" i="7"/>
  <c r="BA209" i="7" a="1"/>
  <c r="BA209" i="7" s="1"/>
  <c r="AZ105" i="7"/>
  <c r="BA280" i="7" a="1"/>
  <c r="BA280" i="7" s="1"/>
  <c r="AZ176" i="7"/>
  <c r="BA253" i="7" a="1"/>
  <c r="BA253" i="7" s="1"/>
  <c r="AZ149" i="7"/>
  <c r="BA250" i="7" a="1"/>
  <c r="BA250" i="7" s="1"/>
  <c r="AZ146" i="7"/>
  <c r="BA226" i="7" a="1"/>
  <c r="BA226" i="7" s="1"/>
  <c r="AZ122" i="7"/>
  <c r="BA215" i="7" a="1"/>
  <c r="BA215" i="7" s="1"/>
  <c r="AZ111" i="7"/>
  <c r="BA212" i="7" a="1"/>
  <c r="BA212" i="7" s="1"/>
  <c r="AZ108" i="7"/>
  <c r="AA308" i="8"/>
  <c r="AA274" i="8"/>
  <c r="BA282" i="7" a="1"/>
  <c r="BA282" i="7" s="1"/>
  <c r="AZ178" i="7"/>
  <c r="BA273" i="7" a="1"/>
  <c r="BA273" i="7" s="1"/>
  <c r="AZ169" i="7"/>
  <c r="Q38" i="26"/>
  <c r="P37" i="26"/>
  <c r="AZ269" i="7" a="1"/>
  <c r="AZ269" i="7" s="1"/>
  <c r="AY165" i="7"/>
  <c r="BA245" i="7" a="1"/>
  <c r="BA245" i="7" s="1"/>
  <c r="AZ141" i="7"/>
  <c r="AW21" i="7"/>
  <c r="AW22" i="7"/>
  <c r="AX28" i="8" s="1"/>
  <c r="BA256" i="7" a="1"/>
  <c r="BA256" i="7" s="1"/>
  <c r="AZ152" i="7"/>
  <c r="AZ300" i="7" a="1"/>
  <c r="AZ300" i="7" s="1"/>
  <c r="AY196" i="7"/>
  <c r="BA290" i="7" a="1"/>
  <c r="BA290" i="7" s="1"/>
  <c r="AZ186" i="7"/>
  <c r="BA229" i="7" a="1"/>
  <c r="BA229" i="7" s="1"/>
  <c r="AZ125" i="7"/>
  <c r="BA233" i="7" a="1"/>
  <c r="BA233" i="7" s="1"/>
  <c r="AZ129" i="7"/>
  <c r="BA227" i="7" a="1"/>
  <c r="BA227" i="7" s="1"/>
  <c r="AZ123" i="7"/>
  <c r="BA285" i="7" a="1"/>
  <c r="BA285" i="7" s="1"/>
  <c r="AZ181" i="7"/>
  <c r="BA286" i="7" a="1"/>
  <c r="BA286" i="7" s="1"/>
  <c r="AZ182" i="7"/>
  <c r="AZ281" i="7" a="1"/>
  <c r="AZ281" i="7" s="1"/>
  <c r="AY177" i="7"/>
  <c r="BA211" i="7" a="1"/>
  <c r="BA211" i="7" s="1"/>
  <c r="AZ107" i="7"/>
  <c r="BA248" i="7" a="1"/>
  <c r="BA248" i="7" s="1"/>
  <c r="AZ144" i="7"/>
  <c r="AA222" i="8"/>
  <c r="AB218" i="8" s="1"/>
  <c r="AB225" i="8" s="1" a="1"/>
  <c r="BA260" i="7" a="1"/>
  <c r="BA260" i="7" s="1"/>
  <c r="AZ156" i="7"/>
  <c r="BA208" i="7" a="1"/>
  <c r="BA208" i="7" s="1"/>
  <c r="AZ104" i="7"/>
  <c r="AU28" i="8"/>
  <c r="AZ261" i="7" a="1"/>
  <c r="AZ261" i="7" s="1"/>
  <c r="AY157" i="7"/>
  <c r="BA234" i="7" a="1"/>
  <c r="BA234" i="7" s="1"/>
  <c r="AZ130" i="7"/>
  <c r="BA207" i="7" a="1"/>
  <c r="BA207" i="7" s="1"/>
  <c r="AZ103" i="7"/>
  <c r="BA283" i="7" a="1"/>
  <c r="BA283" i="7" s="1"/>
  <c r="AZ179" i="7"/>
  <c r="BA247" i="7" a="1"/>
  <c r="BA247" i="7" s="1"/>
  <c r="AZ143" i="7"/>
  <c r="BA252" i="7" a="1"/>
  <c r="BA252" i="7" s="1"/>
  <c r="AZ148" i="7"/>
  <c r="BA251" i="7" a="1"/>
  <c r="BA251" i="7" s="1"/>
  <c r="AZ147" i="7"/>
  <c r="BA272" i="7" a="1"/>
  <c r="BA272" i="7" s="1"/>
  <c r="AZ168" i="7"/>
  <c r="BA213" i="7" a="1"/>
  <c r="BA213" i="7" s="1"/>
  <c r="AZ109" i="7"/>
  <c r="AZ238" i="7" a="1"/>
  <c r="AZ238" i="7" s="1"/>
  <c r="AY134" i="7"/>
  <c r="BA246" i="7" a="1"/>
  <c r="BA246" i="7" s="1"/>
  <c r="AZ142" i="7"/>
  <c r="BA297" i="7" a="1"/>
  <c r="BA297" i="7" s="1"/>
  <c r="AZ193" i="7"/>
  <c r="BA266" i="7" a="1"/>
  <c r="BA266" i="7" s="1"/>
  <c r="AZ162" i="7"/>
  <c r="BA254" i="7" a="1"/>
  <c r="BA254" i="7" s="1"/>
  <c r="AZ150" i="7"/>
  <c r="BA267" i="7" a="1"/>
  <c r="BA267" i="7" s="1"/>
  <c r="AZ163" i="7"/>
  <c r="AZ258" i="7" a="1"/>
  <c r="AZ258" i="7" s="1"/>
  <c r="AY154" i="7"/>
  <c r="AZ278" i="7" a="1"/>
  <c r="AZ278" i="7" s="1"/>
  <c r="AY174" i="7"/>
  <c r="AZ205" i="7" a="1"/>
  <c r="AZ205" i="7" s="1"/>
  <c r="AY101" i="7"/>
  <c r="BA243" i="7" a="1"/>
  <c r="BA243" i="7" s="1"/>
  <c r="AZ139" i="7"/>
  <c r="BA298" i="7" a="1"/>
  <c r="BA298" i="7" s="1"/>
  <c r="AZ194" i="7"/>
  <c r="BA236" i="7" a="1"/>
  <c r="BA236" i="7" s="1"/>
  <c r="AZ132" i="7"/>
  <c r="BA259" i="7" a="1"/>
  <c r="BA259" i="7" s="1"/>
  <c r="AZ155" i="7"/>
  <c r="AZ214" i="7" a="1"/>
  <c r="AZ214" i="7" s="1"/>
  <c r="AY110" i="7"/>
  <c r="BA262" i="7" a="1"/>
  <c r="BA262" i="7" s="1"/>
  <c r="AZ158" i="7"/>
  <c r="AZ279" i="7" a="1"/>
  <c r="AZ279" i="7" s="1"/>
  <c r="AY175" i="7"/>
  <c r="BA293" i="7" a="1"/>
  <c r="BA293" i="7" s="1"/>
  <c r="AZ189" i="7"/>
  <c r="AZ299" i="7" a="1"/>
  <c r="AZ299" i="7" s="1"/>
  <c r="AY195" i="7"/>
  <c r="BA210" i="7" a="1"/>
  <c r="BA210" i="7" s="1"/>
  <c r="AZ106" i="7"/>
  <c r="BA203" i="7" a="1"/>
  <c r="BA203" i="7" s="1"/>
  <c r="AZ99" i="7"/>
  <c r="BA249" i="7" a="1"/>
  <c r="BA249" i="7" s="1"/>
  <c r="AZ145" i="7"/>
  <c r="AY21" i="8"/>
  <c r="AX14" i="7"/>
  <c r="AY22" i="8" s="1"/>
  <c r="AX20" i="7"/>
  <c r="AX18" i="7"/>
  <c r="BA292" i="7" a="1"/>
  <c r="BA292" i="7" s="1"/>
  <c r="AZ188" i="7"/>
  <c r="BA277" i="7" a="1"/>
  <c r="BA277" i="7" s="1"/>
  <c r="AZ173" i="7"/>
  <c r="AZ230" i="7" a="1"/>
  <c r="AZ230" i="7" s="1"/>
  <c r="AY126" i="7"/>
  <c r="BA295" i="7" a="1"/>
  <c r="BA295" i="7" s="1"/>
  <c r="AZ191" i="7"/>
  <c r="BA202" i="7" a="1"/>
  <c r="BA202" i="7" s="1"/>
  <c r="AZ98" i="7"/>
  <c r="BA228" i="7" a="1"/>
  <c r="BA228" i="7" s="1"/>
  <c r="AZ124" i="7"/>
  <c r="BA231" i="7" a="1"/>
  <c r="BA231" i="7" s="1"/>
  <c r="AZ127" i="7"/>
  <c r="BA223" i="7" a="1"/>
  <c r="BA223" i="7" s="1"/>
  <c r="AZ119" i="7"/>
  <c r="AB204" i="8"/>
  <c r="BA206" i="7" a="1"/>
  <c r="BA206" i="7" s="1"/>
  <c r="AZ102" i="7"/>
  <c r="AZ225" i="7" a="1"/>
  <c r="AZ225" i="7" s="1"/>
  <c r="AY121" i="7"/>
  <c r="BA287" i="7" a="1"/>
  <c r="BA287" i="7" s="1"/>
  <c r="AZ183" i="7"/>
  <c r="BA204" i="7" a="1"/>
  <c r="BA204" i="7" s="1"/>
  <c r="AZ100" i="7"/>
  <c r="BA244" i="7" a="1"/>
  <c r="BA244" i="7" s="1"/>
  <c r="AZ140" i="7"/>
  <c r="AZ237" i="7" a="1"/>
  <c r="AZ237" i="7" s="1"/>
  <c r="AY133" i="7"/>
  <c r="BA288" i="7" a="1"/>
  <c r="BA288" i="7" s="1"/>
  <c r="AZ184" i="7"/>
  <c r="AU27" i="8"/>
  <c r="AU29" i="8" s="1"/>
  <c r="BA291" i="7" a="1"/>
  <c r="BA291" i="7" s="1"/>
  <c r="AZ187" i="7"/>
  <c r="AZ161" i="7"/>
  <c r="BA265" i="7" a="1"/>
  <c r="BA265" i="7" s="1"/>
  <c r="AT23" i="7"/>
  <c r="BA289" i="7" a="1"/>
  <c r="BA289" i="7" s="1"/>
  <c r="AZ185" i="7"/>
  <c r="BA240" i="7" a="1"/>
  <c r="BA240" i="7" s="1"/>
  <c r="AZ136" i="7"/>
  <c r="BA232" i="7" a="1"/>
  <c r="BA232" i="7" s="1"/>
  <c r="AZ128" i="7"/>
  <c r="BA218" i="7" a="1"/>
  <c r="BA218" i="7" s="1"/>
  <c r="AZ114" i="7"/>
  <c r="BA235" i="7" a="1"/>
  <c r="BA235" i="7" s="1"/>
  <c r="AZ131" i="7"/>
  <c r="BB9" i="8"/>
  <c r="BB7" i="7"/>
  <c r="AZ268" i="7" a="1"/>
  <c r="AZ268" i="7" s="1"/>
  <c r="AY164" i="7"/>
  <c r="BA239" i="7" a="1"/>
  <c r="BA239" i="7" s="1"/>
  <c r="AZ135" i="7"/>
  <c r="BA263" i="7" a="1"/>
  <c r="BA263" i="7" s="1"/>
  <c r="AZ159" i="7"/>
  <c r="AZ192" i="7"/>
  <c r="BA296" i="7" a="1"/>
  <c r="BA296" i="7" s="1"/>
  <c r="BA217" i="7" a="1"/>
  <c r="BA217" i="7" s="1"/>
  <c r="AZ113" i="7"/>
  <c r="AZ21" i="8" l="1"/>
  <c r="AW23" i="7"/>
  <c r="AY18" i="7"/>
  <c r="AY14" i="7"/>
  <c r="AZ22" i="8" s="1"/>
  <c r="AZ23" i="8" s="1"/>
  <c r="AY19" i="7"/>
  <c r="AY17" i="7" s="1"/>
  <c r="AZ25" i="8" s="1"/>
  <c r="AU36" i="8"/>
  <c r="AU290" i="8" s="1"/>
  <c r="BB212" i="7" a="1"/>
  <c r="BB212" i="7" s="1"/>
  <c r="BA108" i="7"/>
  <c r="BB216" i="7" a="1"/>
  <c r="BB216" i="7" s="1"/>
  <c r="BA112" i="7"/>
  <c r="BB251" i="7" a="1"/>
  <c r="BB251" i="7" s="1"/>
  <c r="BA147" i="7"/>
  <c r="BB222" i="7" a="1"/>
  <c r="BB222" i="7" s="1"/>
  <c r="BA118" i="7"/>
  <c r="BB252" i="7" a="1"/>
  <c r="BB252" i="7" s="1"/>
  <c r="BA148" i="7"/>
  <c r="BB245" i="7" a="1"/>
  <c r="BB245" i="7" s="1"/>
  <c r="BA141" i="7"/>
  <c r="BB223" i="7" a="1"/>
  <c r="BB223" i="7" s="1"/>
  <c r="BA119" i="7"/>
  <c r="BB298" i="7" a="1"/>
  <c r="BB298" i="7" s="1"/>
  <c r="BA194" i="7"/>
  <c r="BB224" i="7" a="1"/>
  <c r="BB224" i="7" s="1"/>
  <c r="BA120" i="7"/>
  <c r="BB240" i="7" a="1"/>
  <c r="BB240" i="7" s="1"/>
  <c r="BA136" i="7"/>
  <c r="BA269" i="7" a="1"/>
  <c r="BA269" i="7" s="1"/>
  <c r="AZ165" i="7"/>
  <c r="BB284" i="7" a="1"/>
  <c r="BB284" i="7" s="1"/>
  <c r="BA180" i="7"/>
  <c r="BB263" i="7" a="1"/>
  <c r="BB263" i="7" s="1"/>
  <c r="BA159" i="7"/>
  <c r="BB204" i="7" a="1"/>
  <c r="BB204" i="7" s="1"/>
  <c r="BA100" i="7"/>
  <c r="BB231" i="7" a="1"/>
  <c r="BB231" i="7" s="1"/>
  <c r="BA127" i="7"/>
  <c r="BA299" i="7" a="1"/>
  <c r="BA299" i="7" s="1"/>
  <c r="AZ195" i="7"/>
  <c r="BB243" i="7" a="1"/>
  <c r="BB243" i="7" s="1"/>
  <c r="BA139" i="7"/>
  <c r="BB248" i="7" a="1"/>
  <c r="BB248" i="7" s="1"/>
  <c r="BA144" i="7"/>
  <c r="BB294" i="7" a="1"/>
  <c r="BB294" i="7" s="1"/>
  <c r="BA190" i="7"/>
  <c r="BB235" i="7" a="1"/>
  <c r="BB235" i="7" s="1"/>
  <c r="BA131" i="7"/>
  <c r="BB249" i="7" a="1"/>
  <c r="BB249" i="7" s="1"/>
  <c r="BA145" i="7"/>
  <c r="AX27" i="8"/>
  <c r="BB217" i="7" a="1"/>
  <c r="BB217" i="7" s="1"/>
  <c r="BA113" i="7"/>
  <c r="BB236" i="7" a="1"/>
  <c r="BB236" i="7" s="1"/>
  <c r="BA132" i="7"/>
  <c r="AZ329" i="8"/>
  <c r="AZ334" i="8" s="1"/>
  <c r="BB260" i="7" a="1"/>
  <c r="BB260" i="7" s="1"/>
  <c r="BA156" i="7"/>
  <c r="BB226" i="7" a="1"/>
  <c r="BB226" i="7" s="1"/>
  <c r="BA122" i="7"/>
  <c r="BB210" i="7" a="1"/>
  <c r="BB210" i="7" s="1"/>
  <c r="BA106" i="7"/>
  <c r="AB225" i="8"/>
  <c r="AB227" i="8" s="1"/>
  <c r="BB242" i="7" a="1"/>
  <c r="BB242" i="7" s="1"/>
  <c r="BA138" i="7"/>
  <c r="AX17" i="7"/>
  <c r="AY25" i="8" s="1"/>
  <c r="BB247" i="7" a="1"/>
  <c r="BB247" i="7" s="1"/>
  <c r="BA143" i="7"/>
  <c r="BB229" i="7" a="1"/>
  <c r="BB229" i="7" s="1"/>
  <c r="BA125" i="7"/>
  <c r="BB250" i="7" a="1"/>
  <c r="BB250" i="7" s="1"/>
  <c r="BA146" i="7"/>
  <c r="BB289" i="7" a="1"/>
  <c r="BB289" i="7" s="1"/>
  <c r="BA185" i="7"/>
  <c r="BB297" i="7" a="1"/>
  <c r="BB297" i="7" s="1"/>
  <c r="BA193" i="7"/>
  <c r="BB283" i="7" a="1"/>
  <c r="BB283" i="7" s="1"/>
  <c r="BA179" i="7"/>
  <c r="Q39" i="26"/>
  <c r="P38" i="26"/>
  <c r="BB253" i="7" a="1"/>
  <c r="BB253" i="7" s="1"/>
  <c r="BA149" i="7"/>
  <c r="BA221" i="7" a="1"/>
  <c r="BA221" i="7" s="1"/>
  <c r="AZ117" i="7"/>
  <c r="BB241" i="7" a="1"/>
  <c r="BB241" i="7" s="1"/>
  <c r="BA137" i="7"/>
  <c r="BA230" i="7" a="1"/>
  <c r="BA230" i="7" s="1"/>
  <c r="AZ126" i="7"/>
  <c r="BB218" i="7" a="1"/>
  <c r="BB218" i="7" s="1"/>
  <c r="BA114" i="7"/>
  <c r="BA327" i="8"/>
  <c r="BA13" i="7" a="1"/>
  <c r="BA13" i="7" s="1"/>
  <c r="BA237" i="7" a="1"/>
  <c r="BA237" i="7" s="1"/>
  <c r="AZ133" i="7"/>
  <c r="BB232" i="7" a="1"/>
  <c r="BB232" i="7" s="1"/>
  <c r="BA128" i="7"/>
  <c r="BB254" i="7" a="1"/>
  <c r="BB254" i="7" s="1"/>
  <c r="BA150" i="7"/>
  <c r="BB233" i="7" a="1"/>
  <c r="BB233" i="7" s="1"/>
  <c r="BA129" i="7"/>
  <c r="BB244" i="7" a="1"/>
  <c r="BB244" i="7" s="1"/>
  <c r="BA140" i="7"/>
  <c r="BB292" i="7" a="1"/>
  <c r="BB292" i="7" s="1"/>
  <c r="BA188" i="7"/>
  <c r="BB266" i="7" a="1"/>
  <c r="BB266" i="7" s="1"/>
  <c r="BA162" i="7"/>
  <c r="BB239" i="7" a="1"/>
  <c r="BB239" i="7" s="1"/>
  <c r="BA135" i="7"/>
  <c r="AT39" i="7"/>
  <c r="BB287" i="7" a="1"/>
  <c r="BB287" i="7" s="1"/>
  <c r="BA183" i="7"/>
  <c r="BB228" i="7" a="1"/>
  <c r="BB228" i="7" s="1"/>
  <c r="BA124" i="7"/>
  <c r="BB293" i="7" a="1"/>
  <c r="BB293" i="7" s="1"/>
  <c r="BA189" i="7"/>
  <c r="BA205" i="7" a="1"/>
  <c r="BA205" i="7" s="1"/>
  <c r="AZ101" i="7"/>
  <c r="BB211" i="7" a="1"/>
  <c r="BB211" i="7" s="1"/>
  <c r="BA107" i="7"/>
  <c r="BB290" i="7" a="1"/>
  <c r="BB290" i="7" s="1"/>
  <c r="BA186" i="7"/>
  <c r="BA220" i="7" a="1"/>
  <c r="BA220" i="7" s="1"/>
  <c r="AZ116" i="7"/>
  <c r="BB272" i="7" a="1"/>
  <c r="BB272" i="7" s="1"/>
  <c r="BA168" i="7"/>
  <c r="BB288" i="7" a="1"/>
  <c r="BB288" i="7" s="1"/>
  <c r="BA184" i="7"/>
  <c r="BB201" i="7" a="1"/>
  <c r="BB201" i="7" s="1"/>
  <c r="BA97" i="7"/>
  <c r="BB215" i="7" a="1"/>
  <c r="BB215" i="7" s="1"/>
  <c r="BA111" i="7"/>
  <c r="BB207" i="7" a="1"/>
  <c r="BB207" i="7" s="1"/>
  <c r="BA103" i="7"/>
  <c r="BB255" i="7" a="1"/>
  <c r="BB255" i="7" s="1"/>
  <c r="BA151" i="7"/>
  <c r="BA225" i="7" a="1"/>
  <c r="BA225" i="7" s="1"/>
  <c r="AZ121" i="7"/>
  <c r="BA278" i="7" a="1"/>
  <c r="BA278" i="7" s="1"/>
  <c r="AZ174" i="7"/>
  <c r="BA238" i="7" a="1"/>
  <c r="BA238" i="7" s="1"/>
  <c r="AZ134" i="7"/>
  <c r="BB282" i="7" a="1"/>
  <c r="BB282" i="7" s="1"/>
  <c r="BA178" i="7"/>
  <c r="BB206" i="7" a="1"/>
  <c r="BB206" i="7" s="1"/>
  <c r="BA102" i="7"/>
  <c r="BB286" i="7" a="1"/>
  <c r="BB286" i="7" s="1"/>
  <c r="BA182" i="7"/>
  <c r="BA270" i="7" a="1"/>
  <c r="BA270" i="7" s="1"/>
  <c r="AZ166" i="7"/>
  <c r="BB219" i="7" a="1"/>
  <c r="BB219" i="7" s="1"/>
  <c r="BA115" i="7"/>
  <c r="BB267" i="7" a="1"/>
  <c r="BB267" i="7" s="1"/>
  <c r="BA163" i="7"/>
  <c r="BB227" i="7" a="1"/>
  <c r="BB227" i="7" s="1"/>
  <c r="BA123" i="7"/>
  <c r="BB277" i="7" a="1"/>
  <c r="BB277" i="7" s="1"/>
  <c r="BA173" i="7"/>
  <c r="BB271" i="7" a="1"/>
  <c r="BB271" i="7" s="1"/>
  <c r="BA167" i="7"/>
  <c r="BB296" i="7" a="1"/>
  <c r="BB296" i="7" s="1"/>
  <c r="BA192" i="7"/>
  <c r="BB265" i="7" a="1"/>
  <c r="BB265" i="7" s="1"/>
  <c r="BA161" i="7"/>
  <c r="BB280" i="7" a="1"/>
  <c r="BB280" i="7" s="1"/>
  <c r="BA176" i="7"/>
  <c r="BA268" i="7" a="1"/>
  <c r="BA268" i="7" s="1"/>
  <c r="AZ164" i="7"/>
  <c r="BA279" i="7" a="1"/>
  <c r="BA279" i="7" s="1"/>
  <c r="AZ175" i="7"/>
  <c r="BA300" i="7" a="1"/>
  <c r="BA300" i="7" s="1"/>
  <c r="AZ196" i="7"/>
  <c r="BA105" i="7"/>
  <c r="BB209" i="7" a="1"/>
  <c r="BB209" i="7" s="1"/>
  <c r="BB291" i="7" a="1"/>
  <c r="BB291" i="7" s="1"/>
  <c r="BA187" i="7"/>
  <c r="BB262" i="7" a="1"/>
  <c r="BB262" i="7" s="1"/>
  <c r="BA158" i="7"/>
  <c r="AB206" i="8"/>
  <c r="AB205" i="8" s="1"/>
  <c r="BA258" i="7" a="1"/>
  <c r="BA258" i="7" s="1"/>
  <c r="AZ154" i="7"/>
  <c r="BB213" i="7" a="1"/>
  <c r="BB213" i="7" s="1"/>
  <c r="BA109" i="7"/>
  <c r="BA261" i="7" a="1"/>
  <c r="BA261" i="7" s="1"/>
  <c r="AZ157" i="7"/>
  <c r="BB256" i="7" a="1"/>
  <c r="BB256" i="7" s="1"/>
  <c r="BA152" i="7"/>
  <c r="BA257" i="7" a="1"/>
  <c r="BA257" i="7" s="1"/>
  <c r="AZ153" i="7"/>
  <c r="BA172" i="7"/>
  <c r="BB276" i="7" a="1"/>
  <c r="BB276" i="7" s="1"/>
  <c r="BB259" i="7" a="1"/>
  <c r="BB259" i="7" s="1"/>
  <c r="BA155" i="7"/>
  <c r="BB208" i="7" a="1"/>
  <c r="BB208" i="7" s="1"/>
  <c r="BA104" i="7"/>
  <c r="BB203" i="7" a="1"/>
  <c r="BB203" i="7" s="1"/>
  <c r="BA99" i="7"/>
  <c r="BB275" i="7" a="1"/>
  <c r="BB275" i="7" s="1"/>
  <c r="BA171" i="7"/>
  <c r="AY26" i="8"/>
  <c r="BB246" i="7" a="1"/>
  <c r="BB246" i="7" s="1"/>
  <c r="BA142" i="7"/>
  <c r="BB273" i="7" a="1"/>
  <c r="BB273" i="7" s="1"/>
  <c r="BA169" i="7"/>
  <c r="BA281" i="7" a="1"/>
  <c r="BA281" i="7" s="1"/>
  <c r="AZ177" i="7"/>
  <c r="BB264" i="7" a="1"/>
  <c r="BB264" i="7" s="1"/>
  <c r="BA160" i="7"/>
  <c r="BC9" i="8"/>
  <c r="BC7" i="7"/>
  <c r="AX15" i="7"/>
  <c r="BB234" i="7" a="1"/>
  <c r="BB234" i="7" s="1"/>
  <c r="BA130" i="7"/>
  <c r="AW39" i="7"/>
  <c r="BB202" i="7" a="1"/>
  <c r="BB202" i="7" s="1"/>
  <c r="BA98" i="7"/>
  <c r="BB295" i="7" a="1"/>
  <c r="BB295" i="7" s="1"/>
  <c r="BA191" i="7"/>
  <c r="AY23" i="8"/>
  <c r="BA214" i="7" a="1"/>
  <c r="BA214" i="7" s="1"/>
  <c r="AZ110" i="7"/>
  <c r="BB285" i="7" a="1"/>
  <c r="BB285" i="7" s="1"/>
  <c r="BA181" i="7"/>
  <c r="AZ12" i="7"/>
  <c r="AZ11" i="7" s="1"/>
  <c r="BA170" i="7"/>
  <c r="BB274" i="7" a="1"/>
  <c r="BB274" i="7" s="1"/>
  <c r="AZ19" i="7" l="1"/>
  <c r="BA12" i="7"/>
  <c r="BA11" i="7" s="1"/>
  <c r="BA18" i="7" s="1"/>
  <c r="AY15" i="7"/>
  <c r="AB214" i="8"/>
  <c r="AB215" i="8" s="1"/>
  <c r="AB220" i="8"/>
  <c r="BC231" i="7" a="1"/>
  <c r="BC231" i="7" s="1"/>
  <c r="BB127" i="7"/>
  <c r="BC202" i="7" a="1"/>
  <c r="BC202" i="7" s="1"/>
  <c r="BB98" i="7"/>
  <c r="BC235" i="7" a="1"/>
  <c r="BC235" i="7" s="1"/>
  <c r="BB131" i="7"/>
  <c r="BC271" i="7" a="1"/>
  <c r="BC271" i="7" s="1"/>
  <c r="BB167" i="7"/>
  <c r="BC263" i="7" a="1"/>
  <c r="BC263" i="7" s="1"/>
  <c r="BB159" i="7"/>
  <c r="BB105" i="7"/>
  <c r="BC209" i="7" a="1"/>
  <c r="BC209" i="7" s="1"/>
  <c r="BC272" i="7" a="1"/>
  <c r="BC272" i="7" s="1"/>
  <c r="BB168" i="7"/>
  <c r="BC282" i="7" a="1"/>
  <c r="BC282" i="7" s="1"/>
  <c r="BB178" i="7"/>
  <c r="BC294" i="7" a="1"/>
  <c r="BC294" i="7" s="1"/>
  <c r="BB190" i="7"/>
  <c r="BC284" i="7" a="1"/>
  <c r="BC284" i="7" s="1"/>
  <c r="BB180" i="7"/>
  <c r="BC222" i="7" a="1"/>
  <c r="BC222" i="7" s="1"/>
  <c r="BB118" i="7"/>
  <c r="P39" i="26"/>
  <c r="Q40" i="26"/>
  <c r="AB193" i="8"/>
  <c r="AB194" i="8" s="1"/>
  <c r="BC210" i="7" a="1"/>
  <c r="BC210" i="7" s="1"/>
  <c r="BB106" i="7"/>
  <c r="BC286" i="7" a="1"/>
  <c r="BC286" i="7" s="1"/>
  <c r="BB182" i="7"/>
  <c r="BC262" i="7" a="1"/>
  <c r="BC262" i="7" s="1"/>
  <c r="BB158" i="7"/>
  <c r="BC273" i="7" a="1"/>
  <c r="BC273" i="7" s="1"/>
  <c r="BB169" i="7"/>
  <c r="BC228" i="7" a="1"/>
  <c r="BC228" i="7" s="1"/>
  <c r="BB124" i="7"/>
  <c r="BC291" i="7" a="1"/>
  <c r="BC291" i="7" s="1"/>
  <c r="BB187" i="7"/>
  <c r="BC254" i="7" a="1"/>
  <c r="BC254" i="7" s="1"/>
  <c r="BB150" i="7"/>
  <c r="BC260" i="7" a="1"/>
  <c r="BC260" i="7" s="1"/>
  <c r="BB156" i="7"/>
  <c r="BB142" i="7"/>
  <c r="BC246" i="7" a="1"/>
  <c r="BC246" i="7" s="1"/>
  <c r="BC253" i="7" a="1"/>
  <c r="BC253" i="7" s="1"/>
  <c r="BB149" i="7"/>
  <c r="BC277" i="7" a="1"/>
  <c r="BC277" i="7" s="1"/>
  <c r="BB173" i="7"/>
  <c r="BC232" i="7" a="1"/>
  <c r="BC232" i="7" s="1"/>
  <c r="BB128" i="7"/>
  <c r="BC274" i="7" a="1"/>
  <c r="BC274" i="7" s="1"/>
  <c r="BB170" i="7"/>
  <c r="BC256" i="7" a="1"/>
  <c r="BC256" i="7" s="1"/>
  <c r="BB152" i="7"/>
  <c r="BB300" i="7" a="1"/>
  <c r="BB300" i="7" s="1"/>
  <c r="BA196" i="7"/>
  <c r="BC227" i="7" a="1"/>
  <c r="BC227" i="7" s="1"/>
  <c r="BB123" i="7"/>
  <c r="BB238" i="7" a="1"/>
  <c r="BB238" i="7" s="1"/>
  <c r="BA134" i="7"/>
  <c r="BB220" i="7" a="1"/>
  <c r="BB220" i="7" s="1"/>
  <c r="BA116" i="7"/>
  <c r="BB237" i="7" a="1"/>
  <c r="BB237" i="7" s="1"/>
  <c r="BA133" i="7"/>
  <c r="BC242" i="7" a="1"/>
  <c r="BC242" i="7" s="1"/>
  <c r="BB138" i="7"/>
  <c r="BB269" i="7" a="1"/>
  <c r="BB269" i="7" s="1"/>
  <c r="BA165" i="7"/>
  <c r="BC276" i="7" a="1"/>
  <c r="BC276" i="7" s="1"/>
  <c r="BB172" i="7"/>
  <c r="BC201" i="7" a="1"/>
  <c r="BC201" i="7" s="1"/>
  <c r="BB97" i="7"/>
  <c r="BB281" i="7" a="1"/>
  <c r="BB281" i="7" s="1"/>
  <c r="BA177" i="7"/>
  <c r="BC241" i="7" a="1"/>
  <c r="BC241" i="7" s="1"/>
  <c r="BB137" i="7"/>
  <c r="BC226" i="7" a="1"/>
  <c r="BC226" i="7" s="1"/>
  <c r="BB122" i="7"/>
  <c r="BB221" i="7" a="1"/>
  <c r="BB221" i="7" s="1"/>
  <c r="BA117" i="7"/>
  <c r="BB257" i="7" a="1"/>
  <c r="BB257" i="7" s="1"/>
  <c r="BA153" i="7"/>
  <c r="BC206" i="7" a="1"/>
  <c r="BC206" i="7" s="1"/>
  <c r="BB102" i="7"/>
  <c r="BC247" i="7" a="1"/>
  <c r="BC247" i="7" s="1"/>
  <c r="BB143" i="7"/>
  <c r="BC252" i="7" a="1"/>
  <c r="BC252" i="7" s="1"/>
  <c r="BB148" i="7"/>
  <c r="BC287" i="7" a="1"/>
  <c r="BC287" i="7" s="1"/>
  <c r="BB183" i="7"/>
  <c r="BC234" i="7" a="1"/>
  <c r="BC234" i="7" s="1"/>
  <c r="BB130" i="7"/>
  <c r="BC275" i="7" a="1"/>
  <c r="BC275" i="7" s="1"/>
  <c r="BB171" i="7"/>
  <c r="BB327" i="8"/>
  <c r="BB13" i="7" a="1"/>
  <c r="BB13" i="7" s="1"/>
  <c r="BC283" i="7" a="1"/>
  <c r="BC283" i="7" s="1"/>
  <c r="BB179" i="7"/>
  <c r="BC236" i="7" a="1"/>
  <c r="BC236" i="7" s="1"/>
  <c r="BB132" i="7"/>
  <c r="BC248" i="7" a="1"/>
  <c r="BC248" i="7" s="1"/>
  <c r="BB144" i="7"/>
  <c r="BC251" i="7" a="1"/>
  <c r="BC251" i="7" s="1"/>
  <c r="BB147" i="7"/>
  <c r="BC244" i="7" a="1"/>
  <c r="BC244" i="7" s="1"/>
  <c r="BB140" i="7"/>
  <c r="BC207" i="7" a="1"/>
  <c r="BC207" i="7" s="1"/>
  <c r="BB103" i="7"/>
  <c r="BC288" i="7" a="1"/>
  <c r="BC288" i="7" s="1"/>
  <c r="BB184" i="7"/>
  <c r="BC204" i="7" a="1"/>
  <c r="BC204" i="7" s="1"/>
  <c r="BB100" i="7"/>
  <c r="BC267" i="7" a="1"/>
  <c r="BC267" i="7" s="1"/>
  <c r="BB163" i="7"/>
  <c r="BC239" i="7" a="1"/>
  <c r="BC239" i="7" s="1"/>
  <c r="BB135" i="7"/>
  <c r="BA21" i="8"/>
  <c r="AZ14" i="7"/>
  <c r="BA22" i="8" s="1"/>
  <c r="AZ18" i="7"/>
  <c r="AZ20" i="7"/>
  <c r="BA26" i="8" s="1"/>
  <c r="AZ15" i="7"/>
  <c r="BC203" i="7" a="1"/>
  <c r="BC203" i="7" s="1"/>
  <c r="BB99" i="7"/>
  <c r="BC217" i="7" a="1"/>
  <c r="BC217" i="7" s="1"/>
  <c r="BB113" i="7"/>
  <c r="BB268" i="7" a="1"/>
  <c r="BB268" i="7" s="1"/>
  <c r="BA164" i="7"/>
  <c r="BC215" i="7" a="1"/>
  <c r="BC215" i="7" s="1"/>
  <c r="BB111" i="7"/>
  <c r="BC218" i="7" a="1"/>
  <c r="BC218" i="7" s="1"/>
  <c r="BB114" i="7"/>
  <c r="BC224" i="7" a="1"/>
  <c r="BC224" i="7" s="1"/>
  <c r="BB120" i="7"/>
  <c r="BC208" i="7" a="1"/>
  <c r="BC208" i="7" s="1"/>
  <c r="BB104" i="7"/>
  <c r="AB226" i="8"/>
  <c r="AX29" i="8"/>
  <c r="AX36" i="8" s="1"/>
  <c r="AX290" i="8" s="1"/>
  <c r="BB299" i="7" a="1"/>
  <c r="BB299" i="7" s="1"/>
  <c r="BA195" i="7"/>
  <c r="BC212" i="7" a="1"/>
  <c r="BC212" i="7" s="1"/>
  <c r="BB108" i="7"/>
  <c r="BC293" i="7" a="1"/>
  <c r="BC293" i="7" s="1"/>
  <c r="BB189" i="7"/>
  <c r="BC223" i="7" a="1"/>
  <c r="BC223" i="7" s="1"/>
  <c r="BB119" i="7"/>
  <c r="BC296" i="7" a="1"/>
  <c r="BC296" i="7" s="1"/>
  <c r="BB192" i="7"/>
  <c r="BC229" i="7" a="1"/>
  <c r="BC229" i="7" s="1"/>
  <c r="BB125" i="7"/>
  <c r="BB261" i="7" a="1"/>
  <c r="BB261" i="7" s="1"/>
  <c r="BA157" i="7"/>
  <c r="BB278" i="7" a="1"/>
  <c r="BB278" i="7" s="1"/>
  <c r="BA174" i="7"/>
  <c r="BD9" i="8"/>
  <c r="BD7" i="7"/>
  <c r="BC243" i="7" a="1"/>
  <c r="BC243" i="7" s="1"/>
  <c r="BB139" i="7"/>
  <c r="BC219" i="7" a="1"/>
  <c r="BC219" i="7" s="1"/>
  <c r="BB115" i="7"/>
  <c r="BC211" i="7" a="1"/>
  <c r="BC211" i="7" s="1"/>
  <c r="BB107" i="7"/>
  <c r="BB258" i="7" a="1"/>
  <c r="BB258" i="7" s="1"/>
  <c r="BA154" i="7"/>
  <c r="BC280" i="7" a="1"/>
  <c r="BC280" i="7" s="1"/>
  <c r="BB176" i="7"/>
  <c r="BB270" i="7" a="1"/>
  <c r="BB270" i="7" s="1"/>
  <c r="BA166" i="7"/>
  <c r="BB205" i="7" a="1"/>
  <c r="BB205" i="7" s="1"/>
  <c r="BA101" i="7"/>
  <c r="BC292" i="7" a="1"/>
  <c r="BC292" i="7" s="1"/>
  <c r="BB188" i="7"/>
  <c r="BB230" i="7" a="1"/>
  <c r="BB230" i="7" s="1"/>
  <c r="BA126" i="7"/>
  <c r="BC289" i="7" a="1"/>
  <c r="BC289" i="7" s="1"/>
  <c r="BB185" i="7"/>
  <c r="BC298" i="7" a="1"/>
  <c r="BC298" i="7" s="1"/>
  <c r="BB194" i="7"/>
  <c r="BC265" i="7" a="1"/>
  <c r="BC265" i="7" s="1"/>
  <c r="BB161" i="7"/>
  <c r="BC250" i="7" a="1"/>
  <c r="BC250" i="7" s="1"/>
  <c r="BB146" i="7"/>
  <c r="BB214" i="7" a="1"/>
  <c r="BB214" i="7" s="1"/>
  <c r="BA110" i="7"/>
  <c r="BC233" i="7" a="1"/>
  <c r="BC233" i="7" s="1"/>
  <c r="BB129" i="7"/>
  <c r="BC245" i="7" a="1"/>
  <c r="BC245" i="7" s="1"/>
  <c r="BB141" i="7"/>
  <c r="AX21" i="7"/>
  <c r="AX22" i="7"/>
  <c r="AY28" i="8" s="1"/>
  <c r="BB279" i="7" a="1"/>
  <c r="BB279" i="7" s="1"/>
  <c r="BA175" i="7"/>
  <c r="BC290" i="7" a="1"/>
  <c r="BC290" i="7" s="1"/>
  <c r="BB186" i="7"/>
  <c r="BA329" i="8"/>
  <c r="BA334" i="8" s="1"/>
  <c r="BC240" i="7" a="1"/>
  <c r="BC240" i="7" s="1"/>
  <c r="BB136" i="7"/>
  <c r="BC295" i="7" a="1"/>
  <c r="BC295" i="7" s="1"/>
  <c r="BB191" i="7"/>
  <c r="BC297" i="7" a="1"/>
  <c r="BC297" i="7" s="1"/>
  <c r="BB193" i="7"/>
  <c r="BB112" i="7"/>
  <c r="BC216" i="7" a="1"/>
  <c r="BC216" i="7" s="1"/>
  <c r="BC213" i="7" a="1"/>
  <c r="BC213" i="7" s="1"/>
  <c r="BB109" i="7"/>
  <c r="BB225" i="7" a="1"/>
  <c r="BB225" i="7" s="1"/>
  <c r="BA121" i="7"/>
  <c r="BC266" i="7" a="1"/>
  <c r="BC266" i="7" s="1"/>
  <c r="BB162" i="7"/>
  <c r="BC285" i="7" a="1"/>
  <c r="BC285" i="7" s="1"/>
  <c r="BB181" i="7"/>
  <c r="BC264" i="7" a="1"/>
  <c r="BC264" i="7" s="1"/>
  <c r="BB160" i="7"/>
  <c r="BC259" i="7" a="1"/>
  <c r="BC259" i="7" s="1"/>
  <c r="BB155" i="7"/>
  <c r="BC255" i="7" a="1"/>
  <c r="BC255" i="7" s="1"/>
  <c r="BB151" i="7"/>
  <c r="BC249" i="7" a="1"/>
  <c r="BC249" i="7" s="1"/>
  <c r="BB145" i="7"/>
  <c r="BA20" i="7" l="1"/>
  <c r="BB26" i="8" s="1"/>
  <c r="BA14" i="7"/>
  <c r="BB22" i="8" s="1"/>
  <c r="BB21" i="8"/>
  <c r="BA15" i="7"/>
  <c r="BB12" i="7"/>
  <c r="BB11" i="7" s="1"/>
  <c r="AY21" i="7"/>
  <c r="AY22" i="7"/>
  <c r="AZ28" i="8" s="1"/>
  <c r="BA19" i="7"/>
  <c r="BA17" i="7" s="1"/>
  <c r="BD282" i="7" a="1"/>
  <c r="BD282" i="7" s="1"/>
  <c r="BC178" i="7"/>
  <c r="BD223" i="7" a="1"/>
  <c r="BD223" i="7" s="1"/>
  <c r="BC119" i="7"/>
  <c r="BD203" i="7" a="1"/>
  <c r="BD203" i="7" s="1"/>
  <c r="BC99" i="7"/>
  <c r="BD254" i="7" a="1"/>
  <c r="BD254" i="7" s="1"/>
  <c r="BC150" i="7"/>
  <c r="BD216" i="7" a="1"/>
  <c r="BD216" i="7" s="1"/>
  <c r="BC112" i="7"/>
  <c r="BC105" i="7"/>
  <c r="BD209" i="7" a="1"/>
  <c r="BD209" i="7" s="1"/>
  <c r="BD243" i="7" a="1"/>
  <c r="BD243" i="7" s="1"/>
  <c r="BC139" i="7"/>
  <c r="BD275" i="7" a="1"/>
  <c r="BD275" i="7" s="1"/>
  <c r="BC171" i="7"/>
  <c r="BD291" i="7" a="1"/>
  <c r="BD291" i="7" s="1"/>
  <c r="BC187" i="7"/>
  <c r="BD245" i="7" a="1"/>
  <c r="BD245" i="7" s="1"/>
  <c r="BC141" i="7"/>
  <c r="BD224" i="7" a="1"/>
  <c r="BD224" i="7" s="1"/>
  <c r="BC120" i="7"/>
  <c r="BD292" i="7" a="1"/>
  <c r="BD292" i="7" s="1"/>
  <c r="BC188" i="7"/>
  <c r="AZ17" i="7"/>
  <c r="AZ21" i="7" s="1"/>
  <c r="BA27" i="8" s="1"/>
  <c r="G18" i="7"/>
  <c r="BD207" i="7" a="1"/>
  <c r="BD207" i="7" s="1"/>
  <c r="BC103" i="7"/>
  <c r="BD234" i="7" a="1"/>
  <c r="BD234" i="7" s="1"/>
  <c r="BC130" i="7"/>
  <c r="BC237" i="7" a="1"/>
  <c r="BC237" i="7" s="1"/>
  <c r="BB133" i="7"/>
  <c r="BD232" i="7" a="1"/>
  <c r="BD232" i="7" s="1"/>
  <c r="BC128" i="7"/>
  <c r="BD228" i="7" a="1"/>
  <c r="BD228" i="7" s="1"/>
  <c r="BC124" i="7"/>
  <c r="BD263" i="7" a="1"/>
  <c r="BD263" i="7" s="1"/>
  <c r="BC159" i="7"/>
  <c r="BD217" i="7" a="1"/>
  <c r="BD217" i="7" s="1"/>
  <c r="BC113" i="7"/>
  <c r="AB221" i="8"/>
  <c r="BD256" i="7" a="1"/>
  <c r="BD256" i="7" s="1"/>
  <c r="BC152" i="7"/>
  <c r="BD289" i="7" a="1"/>
  <c r="BD289" i="7" s="1"/>
  <c r="BC185" i="7"/>
  <c r="BB329" i="8"/>
  <c r="BB334" i="8" s="1"/>
  <c r="BD272" i="7" a="1"/>
  <c r="BD272" i="7" s="1"/>
  <c r="BC168" i="7"/>
  <c r="BD293" i="7" a="1"/>
  <c r="BD293" i="7" s="1"/>
  <c r="BC189" i="7"/>
  <c r="BD212" i="7" a="1"/>
  <c r="BD212" i="7" s="1"/>
  <c r="BC108" i="7"/>
  <c r="BD259" i="7" a="1"/>
  <c r="BD259" i="7" s="1"/>
  <c r="BC155" i="7"/>
  <c r="BD233" i="7" a="1"/>
  <c r="BD233" i="7" s="1"/>
  <c r="BC129" i="7"/>
  <c r="BC299" i="7" a="1"/>
  <c r="BC299" i="7" s="1"/>
  <c r="BB195" i="7"/>
  <c r="BD218" i="7" a="1"/>
  <c r="BD218" i="7" s="1"/>
  <c r="BC114" i="7"/>
  <c r="BD226" i="7" a="1"/>
  <c r="BD226" i="7" s="1"/>
  <c r="BC122" i="7"/>
  <c r="BD267" i="7" a="1"/>
  <c r="BD267" i="7" s="1"/>
  <c r="BC163" i="7"/>
  <c r="BC279" i="7" a="1"/>
  <c r="BC279" i="7" s="1"/>
  <c r="BB175" i="7"/>
  <c r="BD206" i="7" a="1"/>
  <c r="BD206" i="7" s="1"/>
  <c r="BC102" i="7"/>
  <c r="BD204" i="7" a="1"/>
  <c r="BD204" i="7" s="1"/>
  <c r="BC100" i="7"/>
  <c r="Q41" i="26"/>
  <c r="P40" i="26"/>
  <c r="BD255" i="7" a="1"/>
  <c r="BD255" i="7" s="1"/>
  <c r="BC151" i="7"/>
  <c r="BD242" i="7" a="1"/>
  <c r="BD242" i="7" s="1"/>
  <c r="BC138" i="7"/>
  <c r="BE9" i="8"/>
  <c r="BE7" i="7"/>
  <c r="BC221" i="7" a="1"/>
  <c r="BC221" i="7" s="1"/>
  <c r="BB117" i="7"/>
  <c r="BD297" i="7" a="1"/>
  <c r="BD297" i="7" s="1"/>
  <c r="BC193" i="7"/>
  <c r="BD244" i="7" a="1"/>
  <c r="BD244" i="7" s="1"/>
  <c r="BC140" i="7"/>
  <c r="BC220" i="7" a="1"/>
  <c r="BC220" i="7" s="1"/>
  <c r="BB116" i="7"/>
  <c r="BD277" i="7" a="1"/>
  <c r="BD277" i="7" s="1"/>
  <c r="BC173" i="7"/>
  <c r="BC169" i="7"/>
  <c r="BD273" i="7" a="1"/>
  <c r="BD273" i="7" s="1"/>
  <c r="BD222" i="7" a="1"/>
  <c r="BD222" i="7" s="1"/>
  <c r="BC118" i="7"/>
  <c r="BD271" i="7" a="1"/>
  <c r="BD271" i="7" s="1"/>
  <c r="BC167" i="7"/>
  <c r="BC225" i="7" a="1"/>
  <c r="BC225" i="7" s="1"/>
  <c r="BB121" i="7"/>
  <c r="BD260" i="7" a="1"/>
  <c r="BD260" i="7" s="1"/>
  <c r="BC156" i="7"/>
  <c r="BC327" i="8"/>
  <c r="BC13" i="7" a="1"/>
  <c r="BC13" i="7" s="1"/>
  <c r="BC269" i="7" a="1"/>
  <c r="BC269" i="7" s="1"/>
  <c r="BB165" i="7"/>
  <c r="AY27" i="8"/>
  <c r="BC257" i="7" a="1"/>
  <c r="BC257" i="7" s="1"/>
  <c r="BB153" i="7"/>
  <c r="BC230" i="7" a="1"/>
  <c r="BC230" i="7" s="1"/>
  <c r="BB126" i="7"/>
  <c r="BD288" i="7" a="1"/>
  <c r="BD288" i="7" s="1"/>
  <c r="BC184" i="7"/>
  <c r="BD274" i="7" a="1"/>
  <c r="BD274" i="7" s="1"/>
  <c r="BC170" i="7"/>
  <c r="BD295" i="7" a="1"/>
  <c r="BD295" i="7" s="1"/>
  <c r="BC191" i="7"/>
  <c r="BB101" i="7"/>
  <c r="BC205" i="7" a="1"/>
  <c r="BC205" i="7" s="1"/>
  <c r="BD264" i="7" a="1"/>
  <c r="BD264" i="7" s="1"/>
  <c r="BC160" i="7"/>
  <c r="BC278" i="7" a="1"/>
  <c r="BC278" i="7" s="1"/>
  <c r="BB174" i="7"/>
  <c r="BD215" i="7" a="1"/>
  <c r="BD215" i="7" s="1"/>
  <c r="BC111" i="7"/>
  <c r="BD241" i="7" a="1"/>
  <c r="BD241" i="7" s="1"/>
  <c r="BC137" i="7"/>
  <c r="BD283" i="7" a="1"/>
  <c r="BD283" i="7" s="1"/>
  <c r="BC179" i="7"/>
  <c r="BD219" i="7" a="1"/>
  <c r="BD219" i="7" s="1"/>
  <c r="BC115" i="7"/>
  <c r="BD240" i="7" a="1"/>
  <c r="BD240" i="7" s="1"/>
  <c r="BC136" i="7"/>
  <c r="BD287" i="7" a="1"/>
  <c r="BD287" i="7" s="1"/>
  <c r="BC183" i="7"/>
  <c r="BD235" i="7" a="1"/>
  <c r="BD235" i="7" s="1"/>
  <c r="BC131" i="7"/>
  <c r="BD253" i="7" a="1"/>
  <c r="BD253" i="7" s="1"/>
  <c r="BC149" i="7"/>
  <c r="BD280" i="7" a="1"/>
  <c r="BD280" i="7" s="1"/>
  <c r="BC176" i="7"/>
  <c r="BA23" i="8"/>
  <c r="BB23" i="8"/>
  <c r="BD229" i="7" a="1"/>
  <c r="BD229" i="7" s="1"/>
  <c r="BC125" i="7"/>
  <c r="BD252" i="7" a="1"/>
  <c r="BD252" i="7" s="1"/>
  <c r="BC148" i="7"/>
  <c r="BD227" i="7" a="1"/>
  <c r="BD227" i="7" s="1"/>
  <c r="BC123" i="7"/>
  <c r="BD246" i="7" a="1"/>
  <c r="BD246" i="7" s="1"/>
  <c r="BC142" i="7"/>
  <c r="BD286" i="7" a="1"/>
  <c r="BD286" i="7" s="1"/>
  <c r="BC182" i="7"/>
  <c r="AX23" i="7"/>
  <c r="BD298" i="7" a="1"/>
  <c r="BD298" i="7" s="1"/>
  <c r="BC194" i="7"/>
  <c r="BD276" i="7" a="1"/>
  <c r="BD276" i="7" s="1"/>
  <c r="BC172" i="7"/>
  <c r="BD249" i="7" a="1"/>
  <c r="BD249" i="7" s="1"/>
  <c r="BC145" i="7"/>
  <c r="BD213" i="7" a="1"/>
  <c r="BD213" i="7" s="1"/>
  <c r="BC109" i="7"/>
  <c r="BC270" i="7" a="1"/>
  <c r="BC270" i="7" s="1"/>
  <c r="BB166" i="7"/>
  <c r="BD251" i="7" a="1"/>
  <c r="BD251" i="7" s="1"/>
  <c r="BC147" i="7"/>
  <c r="BD285" i="7" a="1"/>
  <c r="BD285" i="7" s="1"/>
  <c r="BC181" i="7"/>
  <c r="BC268" i="7" a="1"/>
  <c r="BC268" i="7" s="1"/>
  <c r="BB164" i="7"/>
  <c r="BC238" i="7" a="1"/>
  <c r="BC238" i="7" s="1"/>
  <c r="BB134" i="7"/>
  <c r="BC146" i="7"/>
  <c r="BD250" i="7" a="1"/>
  <c r="BD250" i="7" s="1"/>
  <c r="BD248" i="7" a="1"/>
  <c r="BD248" i="7" s="1"/>
  <c r="BC144" i="7"/>
  <c r="BD202" i="7" a="1"/>
  <c r="BD202" i="7" s="1"/>
  <c r="BC98" i="7"/>
  <c r="BD266" i="7" a="1"/>
  <c r="BD266" i="7" s="1"/>
  <c r="BC162" i="7"/>
  <c r="BD265" i="7" a="1"/>
  <c r="BD265" i="7" s="1"/>
  <c r="BC161" i="7"/>
  <c r="BC258" i="7" a="1"/>
  <c r="BC258" i="7" s="1"/>
  <c r="BB154" i="7"/>
  <c r="BD239" i="7" a="1"/>
  <c r="BD239" i="7" s="1"/>
  <c r="BC135" i="7"/>
  <c r="BD236" i="7" a="1"/>
  <c r="BD236" i="7" s="1"/>
  <c r="BC132" i="7"/>
  <c r="BD201" i="7" a="1"/>
  <c r="BD201" i="7" s="1"/>
  <c r="BC97" i="7"/>
  <c r="BD231" i="7" a="1"/>
  <c r="BD231" i="7" s="1"/>
  <c r="BC127" i="7"/>
  <c r="BD211" i="7" a="1"/>
  <c r="BD211" i="7" s="1"/>
  <c r="BC107" i="7"/>
  <c r="AB199" i="8"/>
  <c r="BD208" i="7" a="1"/>
  <c r="BD208" i="7" s="1"/>
  <c r="BC104" i="7"/>
  <c r="BC214" i="7" a="1"/>
  <c r="BC214" i="7" s="1"/>
  <c r="BB110" i="7"/>
  <c r="BD284" i="7" a="1"/>
  <c r="BD284" i="7" s="1"/>
  <c r="BC180" i="7"/>
  <c r="BC261" i="7" a="1"/>
  <c r="BC261" i="7" s="1"/>
  <c r="BB157" i="7"/>
  <c r="BC281" i="7" a="1"/>
  <c r="BC281" i="7" s="1"/>
  <c r="BB177" i="7"/>
  <c r="BD262" i="7" a="1"/>
  <c r="BD262" i="7" s="1"/>
  <c r="BC158" i="7"/>
  <c r="BD294" i="7" a="1"/>
  <c r="BD294" i="7" s="1"/>
  <c r="BC190" i="7"/>
  <c r="BD290" i="7" a="1"/>
  <c r="BD290" i="7" s="1"/>
  <c r="BC186" i="7"/>
  <c r="BD296" i="7" a="1"/>
  <c r="BD296" i="7" s="1"/>
  <c r="BC192" i="7"/>
  <c r="BD247" i="7" a="1"/>
  <c r="BD247" i="7" s="1"/>
  <c r="BC143" i="7"/>
  <c r="BC300" i="7" a="1"/>
  <c r="BC300" i="7" s="1"/>
  <c r="BB196" i="7"/>
  <c r="BD210" i="7" a="1"/>
  <c r="BD210" i="7" s="1"/>
  <c r="BC106" i="7"/>
  <c r="BA22" i="7" l="1"/>
  <c r="BB28" i="8" s="1"/>
  <c r="AZ22" i="7"/>
  <c r="BA28" i="8" s="1"/>
  <c r="BB19" i="7"/>
  <c r="AZ27" i="8"/>
  <c r="AY23" i="7"/>
  <c r="AY39" i="7" s="1"/>
  <c r="AY29" i="8"/>
  <c r="AY36" i="8" s="1"/>
  <c r="AY290" i="8" s="1"/>
  <c r="BE229" i="7" a="1"/>
  <c r="BE229" i="7" s="1"/>
  <c r="BD125" i="7"/>
  <c r="BE218" i="7" a="1"/>
  <c r="BE218" i="7" s="1"/>
  <c r="BD114" i="7"/>
  <c r="BE283" i="7" a="1"/>
  <c r="BE283" i="7" s="1"/>
  <c r="BD179" i="7"/>
  <c r="BE201" i="7" a="1"/>
  <c r="BE201" i="7" s="1"/>
  <c r="BD97" i="7"/>
  <c r="BE224" i="7" a="1"/>
  <c r="BE224" i="7" s="1"/>
  <c r="BD120" i="7"/>
  <c r="BD238" i="7" a="1"/>
  <c r="BD238" i="7" s="1"/>
  <c r="BC134" i="7"/>
  <c r="Q42" i="26"/>
  <c r="P41" i="26"/>
  <c r="BE245" i="7" a="1"/>
  <c r="BE245" i="7" s="1"/>
  <c r="BD141" i="7"/>
  <c r="BE223" i="7" a="1"/>
  <c r="BE223" i="7" s="1"/>
  <c r="BD119" i="7"/>
  <c r="BE274" i="7" a="1"/>
  <c r="BE274" i="7" s="1"/>
  <c r="BD170" i="7"/>
  <c r="BE260" i="7" a="1"/>
  <c r="BE260" i="7" s="1"/>
  <c r="BD156" i="7"/>
  <c r="BE233" i="7" a="1"/>
  <c r="BE233" i="7" s="1"/>
  <c r="BD129" i="7"/>
  <c r="BD237" i="7" a="1"/>
  <c r="BD237" i="7" s="1"/>
  <c r="BC133" i="7"/>
  <c r="BE219" i="7" a="1"/>
  <c r="BE219" i="7" s="1"/>
  <c r="BD115" i="7"/>
  <c r="BE254" i="7" a="1"/>
  <c r="BE254" i="7" s="1"/>
  <c r="BD150" i="7"/>
  <c r="BD299" i="7" a="1"/>
  <c r="BD299" i="7" s="1"/>
  <c r="BC195" i="7"/>
  <c r="BD261" i="7" a="1"/>
  <c r="BD261" i="7" s="1"/>
  <c r="BC157" i="7"/>
  <c r="BE298" i="7" a="1"/>
  <c r="BE298" i="7" s="1"/>
  <c r="BD194" i="7"/>
  <c r="BE280" i="7" a="1"/>
  <c r="BE280" i="7" s="1"/>
  <c r="BD176" i="7"/>
  <c r="BE244" i="7" a="1"/>
  <c r="BE244" i="7" s="1"/>
  <c r="BD140" i="7"/>
  <c r="BE247" i="7" a="1"/>
  <c r="BE247" i="7" s="1"/>
  <c r="BD143" i="7"/>
  <c r="BE284" i="7" a="1"/>
  <c r="BE284" i="7" s="1"/>
  <c r="BD180" i="7"/>
  <c r="BE239" i="7" a="1"/>
  <c r="BE239" i="7" s="1"/>
  <c r="BD135" i="7"/>
  <c r="BD268" i="7" a="1"/>
  <c r="BD268" i="7" s="1"/>
  <c r="BC164" i="7"/>
  <c r="BE253" i="7" a="1"/>
  <c r="BE253" i="7" s="1"/>
  <c r="BD149" i="7"/>
  <c r="BE241" i="7" a="1"/>
  <c r="BE241" i="7" s="1"/>
  <c r="BD137" i="7"/>
  <c r="BE204" i="7" a="1"/>
  <c r="BE204" i="7" s="1"/>
  <c r="BD100" i="7"/>
  <c r="BE291" i="7" a="1"/>
  <c r="BE291" i="7" s="1"/>
  <c r="BD187" i="7"/>
  <c r="BE282" i="7" a="1"/>
  <c r="BE282" i="7" s="1"/>
  <c r="BD178" i="7"/>
  <c r="BE226" i="7" a="1"/>
  <c r="BE226" i="7" s="1"/>
  <c r="BD122" i="7"/>
  <c r="BE249" i="7" a="1"/>
  <c r="BE249" i="7" s="1"/>
  <c r="BD145" i="7"/>
  <c r="BE242" i="7" a="1"/>
  <c r="BE242" i="7" s="1"/>
  <c r="BD138" i="7"/>
  <c r="BE228" i="7" a="1"/>
  <c r="BE228" i="7" s="1"/>
  <c r="BD124" i="7"/>
  <c r="BE295" i="7" a="1"/>
  <c r="BE295" i="7" s="1"/>
  <c r="BD191" i="7"/>
  <c r="BE272" i="7" a="1"/>
  <c r="BE272" i="7" s="1"/>
  <c r="BD168" i="7"/>
  <c r="BE232" i="7" a="1"/>
  <c r="BE232" i="7" s="1"/>
  <c r="BD128" i="7"/>
  <c r="BE286" i="7" a="1"/>
  <c r="BE286" i="7" s="1"/>
  <c r="BD182" i="7"/>
  <c r="BE288" i="7" a="1"/>
  <c r="BE288" i="7" s="1"/>
  <c r="BD184" i="7"/>
  <c r="BD225" i="7" a="1"/>
  <c r="BD225" i="7" s="1"/>
  <c r="BC121" i="7"/>
  <c r="BE259" i="7" a="1"/>
  <c r="BE259" i="7" s="1"/>
  <c r="BD155" i="7"/>
  <c r="BE289" i="7" a="1"/>
  <c r="BE289" i="7" s="1"/>
  <c r="BD185" i="7"/>
  <c r="BE234" i="7" a="1"/>
  <c r="BE234" i="7" s="1"/>
  <c r="BD130" i="7"/>
  <c r="BE202" i="7" a="1"/>
  <c r="BE202" i="7" s="1"/>
  <c r="BD98" i="7"/>
  <c r="BE216" i="7" a="1"/>
  <c r="BE216" i="7" s="1"/>
  <c r="BD112" i="7"/>
  <c r="BE248" i="7" a="1"/>
  <c r="BE248" i="7" s="1"/>
  <c r="BD144" i="7"/>
  <c r="BE277" i="7" a="1"/>
  <c r="BE277" i="7" s="1"/>
  <c r="BD173" i="7"/>
  <c r="BE250" i="7" a="1"/>
  <c r="BE250" i="7" s="1"/>
  <c r="BD146" i="7"/>
  <c r="BE210" i="7" a="1"/>
  <c r="BE210" i="7" s="1"/>
  <c r="BD106" i="7"/>
  <c r="BD220" i="7" a="1"/>
  <c r="BD220" i="7" s="1"/>
  <c r="BC116" i="7"/>
  <c r="BE236" i="7" a="1"/>
  <c r="BE236" i="7" s="1"/>
  <c r="BD132" i="7"/>
  <c r="BE296" i="7" a="1"/>
  <c r="BE296" i="7" s="1"/>
  <c r="BD192" i="7"/>
  <c r="BE297" i="7" a="1"/>
  <c r="BE297" i="7" s="1"/>
  <c r="BD193" i="7"/>
  <c r="BE207" i="7" a="1"/>
  <c r="BE207" i="7" s="1"/>
  <c r="BD103" i="7"/>
  <c r="BE251" i="7" a="1"/>
  <c r="BE251" i="7" s="1"/>
  <c r="BD147" i="7"/>
  <c r="BE271" i="7" a="1"/>
  <c r="BE271" i="7" s="1"/>
  <c r="BD167" i="7"/>
  <c r="BD279" i="7" a="1"/>
  <c r="BD279" i="7" s="1"/>
  <c r="BC175" i="7"/>
  <c r="BD108" i="7"/>
  <c r="BE212" i="7" a="1"/>
  <c r="BE212" i="7" s="1"/>
  <c r="AB308" i="8"/>
  <c r="AB274" i="8"/>
  <c r="G18" i="18"/>
  <c r="BE243" i="7" a="1"/>
  <c r="BE243" i="7" s="1"/>
  <c r="BD139" i="7"/>
  <c r="BE264" i="7" a="1"/>
  <c r="BE264" i="7" s="1"/>
  <c r="BD160" i="7"/>
  <c r="BD205" i="7" a="1"/>
  <c r="BD205" i="7" s="1"/>
  <c r="BC101" i="7"/>
  <c r="BE262" i="7" a="1"/>
  <c r="BE262" i="7" s="1"/>
  <c r="BD158" i="7"/>
  <c r="BE293" i="7" a="1"/>
  <c r="BE293" i="7" s="1"/>
  <c r="BD189" i="7"/>
  <c r="BD327" i="8"/>
  <c r="BD13" i="7" a="1"/>
  <c r="BD13" i="7" s="1"/>
  <c r="BE285" i="7" a="1"/>
  <c r="BE285" i="7" s="1"/>
  <c r="BD181" i="7"/>
  <c r="BE275" i="7" a="1"/>
  <c r="BE275" i="7" s="1"/>
  <c r="BD171" i="7"/>
  <c r="BE235" i="7" a="1"/>
  <c r="BE235" i="7" s="1"/>
  <c r="BD131" i="7"/>
  <c r="BE265" i="7" a="1"/>
  <c r="BE265" i="7" s="1"/>
  <c r="BD161" i="7"/>
  <c r="AB200" i="8"/>
  <c r="AB201" i="8" s="1"/>
  <c r="AC197" i="8" s="1"/>
  <c r="AC204" i="8" s="1" a="1"/>
  <c r="BE227" i="7" a="1"/>
  <c r="BE227" i="7" s="1"/>
  <c r="BD123" i="7"/>
  <c r="BE287" i="7" a="1"/>
  <c r="BE287" i="7" s="1"/>
  <c r="BD183" i="7"/>
  <c r="BD257" i="7" a="1"/>
  <c r="BD257" i="7" s="1"/>
  <c r="BC153" i="7"/>
  <c r="AB222" i="8"/>
  <c r="AC218" i="8" s="1"/>
  <c r="AC225" i="8" s="1" a="1"/>
  <c r="BA25" i="8"/>
  <c r="AZ23" i="7"/>
  <c r="BE209" i="7" a="1"/>
  <c r="BE209" i="7" s="1"/>
  <c r="BD105" i="7"/>
  <c r="BC21" i="8"/>
  <c r="BB14" i="7"/>
  <c r="BB20" i="7"/>
  <c r="BB15" i="7"/>
  <c r="BB18" i="7"/>
  <c r="BE252" i="7" a="1"/>
  <c r="BE252" i="7" s="1"/>
  <c r="BD148" i="7"/>
  <c r="BE263" i="7" a="1"/>
  <c r="BE263" i="7" s="1"/>
  <c r="BD159" i="7"/>
  <c r="BD269" i="7" a="1"/>
  <c r="BD269" i="7" s="1"/>
  <c r="BC165" i="7"/>
  <c r="BE276" i="7" a="1"/>
  <c r="BE276" i="7" s="1"/>
  <c r="BD172" i="7"/>
  <c r="BE255" i="7" a="1"/>
  <c r="BE255" i="7" s="1"/>
  <c r="BD151" i="7"/>
  <c r="BD258" i="7" a="1"/>
  <c r="BD258" i="7" s="1"/>
  <c r="BC154" i="7"/>
  <c r="BE206" i="7" a="1"/>
  <c r="BE206" i="7" s="1"/>
  <c r="BD102" i="7"/>
  <c r="BE246" i="7" a="1"/>
  <c r="BE246" i="7" s="1"/>
  <c r="BD142" i="7"/>
  <c r="BD230" i="7" a="1"/>
  <c r="BD230" i="7" s="1"/>
  <c r="BC126" i="7"/>
  <c r="BD104" i="7"/>
  <c r="BE208" i="7" a="1"/>
  <c r="BE208" i="7" s="1"/>
  <c r="BD270" i="7" a="1"/>
  <c r="BD270" i="7" s="1"/>
  <c r="BC166" i="7"/>
  <c r="BD278" i="7" a="1"/>
  <c r="BD278" i="7" s="1"/>
  <c r="BC174" i="7"/>
  <c r="BE222" i="7" a="1"/>
  <c r="BE222" i="7" s="1"/>
  <c r="BD118" i="7"/>
  <c r="BD221" i="7" a="1"/>
  <c r="BD221" i="7" s="1"/>
  <c r="BC117" i="7"/>
  <c r="BE267" i="7" a="1"/>
  <c r="BE267" i="7" s="1"/>
  <c r="BD163" i="7"/>
  <c r="BE213" i="7" a="1"/>
  <c r="BE213" i="7" s="1"/>
  <c r="BD109" i="7"/>
  <c r="BE231" i="7" a="1"/>
  <c r="BE231" i="7" s="1"/>
  <c r="BD127" i="7"/>
  <c r="BC12" i="7"/>
  <c r="BE292" i="7" a="1"/>
  <c r="BE292" i="7" s="1"/>
  <c r="BD188" i="7"/>
  <c r="BD281" i="7" a="1"/>
  <c r="BD281" i="7" s="1"/>
  <c r="BC177" i="7"/>
  <c r="BE203" i="7" a="1"/>
  <c r="BE203" i="7" s="1"/>
  <c r="BD99" i="7"/>
  <c r="BC329" i="8"/>
  <c r="BC334" i="8"/>
  <c r="BD300" i="7" a="1"/>
  <c r="BD300" i="7" s="1"/>
  <c r="BC196" i="7"/>
  <c r="BD214" i="7" a="1"/>
  <c r="BD214" i="7" s="1"/>
  <c r="BC110" i="7"/>
  <c r="BB25" i="8"/>
  <c r="BE215" i="7" a="1"/>
  <c r="BE215" i="7" s="1"/>
  <c r="BD111" i="7"/>
  <c r="BE256" i="7" a="1"/>
  <c r="BE256" i="7" s="1"/>
  <c r="BD152" i="7"/>
  <c r="BE290" i="7" a="1"/>
  <c r="BE290" i="7" s="1"/>
  <c r="BD186" i="7"/>
  <c r="BE294" i="7" a="1"/>
  <c r="BE294" i="7" s="1"/>
  <c r="BD190" i="7"/>
  <c r="BE266" i="7" a="1"/>
  <c r="BE266" i="7" s="1"/>
  <c r="BD162" i="7"/>
  <c r="AX39" i="7"/>
  <c r="BE211" i="7" a="1"/>
  <c r="BE211" i="7" s="1"/>
  <c r="BD107" i="7"/>
  <c r="BE240" i="7" a="1"/>
  <c r="BE240" i="7" s="1"/>
  <c r="BD136" i="7"/>
  <c r="BD169" i="7"/>
  <c r="BE273" i="7" a="1"/>
  <c r="BE273" i="7" s="1"/>
  <c r="BF9" i="8"/>
  <c r="BF7" i="7"/>
  <c r="BA21" i="7"/>
  <c r="BE217" i="7" a="1"/>
  <c r="BE217" i="7" s="1"/>
  <c r="BD113" i="7"/>
  <c r="AZ29" i="8" l="1"/>
  <c r="AZ36" i="8" s="1"/>
  <c r="AZ290" i="8" s="1"/>
  <c r="BC19" i="7"/>
  <c r="AC204" i="8"/>
  <c r="AC206" i="8" s="1"/>
  <c r="BE327" i="8"/>
  <c r="BE13" i="7" a="1"/>
  <c r="BE13" i="7" s="1"/>
  <c r="BE261" i="7" a="1"/>
  <c r="BE261" i="7" s="1"/>
  <c r="BD157" i="7"/>
  <c r="BF266" i="7" a="1"/>
  <c r="BF266" i="7" s="1"/>
  <c r="BE162" i="7"/>
  <c r="BE279" i="7" a="1"/>
  <c r="BE279" i="7" s="1"/>
  <c r="BD175" i="7"/>
  <c r="BE221" i="7" a="1"/>
  <c r="BE221" i="7" s="1"/>
  <c r="BD117" i="7"/>
  <c r="BF250" i="7" a="1"/>
  <c r="BF250" i="7" s="1"/>
  <c r="BE146" i="7"/>
  <c r="BF239" i="7" a="1"/>
  <c r="BF239" i="7" s="1"/>
  <c r="BE135" i="7"/>
  <c r="BF290" i="7" a="1"/>
  <c r="BF290" i="7" s="1"/>
  <c r="BE186" i="7"/>
  <c r="BF255" i="7" a="1"/>
  <c r="BF255" i="7" s="1"/>
  <c r="BE151" i="7"/>
  <c r="BF251" i="7" a="1"/>
  <c r="BF251" i="7" s="1"/>
  <c r="BE147" i="7"/>
  <c r="BF277" i="7" a="1"/>
  <c r="BF277" i="7" s="1"/>
  <c r="BE173" i="7"/>
  <c r="BF288" i="7" a="1"/>
  <c r="BF288" i="7" s="1"/>
  <c r="BE184" i="7"/>
  <c r="BF226" i="7" a="1"/>
  <c r="BF226" i="7" s="1"/>
  <c r="BE122" i="7"/>
  <c r="BF284" i="7" a="1"/>
  <c r="BF284" i="7" s="1"/>
  <c r="BE180" i="7"/>
  <c r="BF219" i="7" a="1"/>
  <c r="BF219" i="7" s="1"/>
  <c r="BE115" i="7"/>
  <c r="BF212" i="7" a="1"/>
  <c r="BF212" i="7" s="1"/>
  <c r="BE108" i="7"/>
  <c r="BF289" i="7" a="1"/>
  <c r="BF289" i="7" s="1"/>
  <c r="BE185" i="7"/>
  <c r="BF274" i="7" a="1"/>
  <c r="BF274" i="7" s="1"/>
  <c r="BE170" i="7"/>
  <c r="BF259" i="7" a="1"/>
  <c r="BF259" i="7" s="1"/>
  <c r="BE155" i="7"/>
  <c r="BF223" i="7" a="1"/>
  <c r="BF223" i="7" s="1"/>
  <c r="BE119" i="7"/>
  <c r="BF271" i="7" a="1"/>
  <c r="BF271" i="7" s="1"/>
  <c r="BE167" i="7"/>
  <c r="BF249" i="7" a="1"/>
  <c r="BF249" i="7" s="1"/>
  <c r="BE145" i="7"/>
  <c r="BF229" i="7" a="1"/>
  <c r="BF229" i="7" s="1"/>
  <c r="BE125" i="7"/>
  <c r="BF222" i="7" a="1"/>
  <c r="BF222" i="7" s="1"/>
  <c r="BE118" i="7"/>
  <c r="BF245" i="7" a="1"/>
  <c r="BF245" i="7" s="1"/>
  <c r="BE141" i="7"/>
  <c r="BF217" i="7" a="1"/>
  <c r="BF217" i="7" s="1"/>
  <c r="BE113" i="7"/>
  <c r="BE205" i="7" a="1"/>
  <c r="BE205" i="7" s="1"/>
  <c r="BD101" i="7"/>
  <c r="BB27" i="8"/>
  <c r="BA23" i="7"/>
  <c r="BE281" i="7" a="1"/>
  <c r="BE281" i="7" s="1"/>
  <c r="BD177" i="7"/>
  <c r="Q43" i="26"/>
  <c r="P42" i="26"/>
  <c r="BF213" i="7" a="1"/>
  <c r="BF213" i="7" s="1"/>
  <c r="BE109" i="7"/>
  <c r="BD329" i="8"/>
  <c r="BD334" i="8" s="1"/>
  <c r="BF253" i="7" a="1"/>
  <c r="BF253" i="7" s="1"/>
  <c r="BE149" i="7"/>
  <c r="BC26" i="8"/>
  <c r="BF287" i="7" a="1"/>
  <c r="BF287" i="7" s="1"/>
  <c r="BE183" i="7"/>
  <c r="BF218" i="7" a="1"/>
  <c r="BF218" i="7" s="1"/>
  <c r="BE114" i="7"/>
  <c r="BF294" i="7" a="1"/>
  <c r="BF294" i="7" s="1"/>
  <c r="BE190" i="7"/>
  <c r="BE225" i="7" a="1"/>
  <c r="BE225" i="7" s="1"/>
  <c r="BD121" i="7"/>
  <c r="BF254" i="7" a="1"/>
  <c r="BF254" i="7" s="1"/>
  <c r="BE150" i="7"/>
  <c r="BF203" i="7" a="1"/>
  <c r="BF203" i="7" s="1"/>
  <c r="BE99" i="7"/>
  <c r="AB304" i="8"/>
  <c r="AB270" i="8"/>
  <c r="BG9" i="8"/>
  <c r="BG7" i="7"/>
  <c r="BF256" i="7" a="1"/>
  <c r="BF256" i="7" s="1"/>
  <c r="BE152" i="7"/>
  <c r="BE278" i="7" a="1"/>
  <c r="BE278" i="7" s="1"/>
  <c r="BD174" i="7"/>
  <c r="BF276" i="7" a="1"/>
  <c r="BF276" i="7" s="1"/>
  <c r="BE172" i="7"/>
  <c r="BF265" i="7" a="1"/>
  <c r="BF265" i="7" s="1"/>
  <c r="BE161" i="7"/>
  <c r="BF264" i="7" a="1"/>
  <c r="BF264" i="7" s="1"/>
  <c r="BE160" i="7"/>
  <c r="BF207" i="7" a="1"/>
  <c r="BF207" i="7" s="1"/>
  <c r="BE103" i="7"/>
  <c r="BF248" i="7" a="1"/>
  <c r="BF248" i="7" s="1"/>
  <c r="BE144" i="7"/>
  <c r="BF286" i="7" a="1"/>
  <c r="BF286" i="7" s="1"/>
  <c r="BE182" i="7"/>
  <c r="BF282" i="7" a="1"/>
  <c r="BF282" i="7" s="1"/>
  <c r="BE178" i="7"/>
  <c r="BF247" i="7" a="1"/>
  <c r="BF247" i="7" s="1"/>
  <c r="BE143" i="7"/>
  <c r="BE300" i="7" a="1"/>
  <c r="BE300" i="7" s="1"/>
  <c r="BD196" i="7"/>
  <c r="BF267" i="7" a="1"/>
  <c r="BF267" i="7" s="1"/>
  <c r="BE163" i="7"/>
  <c r="BF293" i="7" a="1"/>
  <c r="BF293" i="7" s="1"/>
  <c r="BE189" i="7"/>
  <c r="BE268" i="7" a="1"/>
  <c r="BE268" i="7" s="1"/>
  <c r="BD164" i="7"/>
  <c r="BE258" i="7" a="1"/>
  <c r="BE258" i="7" s="1"/>
  <c r="BD154" i="7"/>
  <c r="BE270" i="7" a="1"/>
  <c r="BE270" i="7" s="1"/>
  <c r="BD166" i="7"/>
  <c r="BF235" i="7" a="1"/>
  <c r="BF235" i="7" s="1"/>
  <c r="BE131" i="7"/>
  <c r="BF216" i="7" a="1"/>
  <c r="BF216" i="7" s="1"/>
  <c r="BE112" i="7"/>
  <c r="BF208" i="7" a="1"/>
  <c r="BF208" i="7" s="1"/>
  <c r="BE104" i="7"/>
  <c r="AZ39" i="7"/>
  <c r="BE237" i="7" a="1"/>
  <c r="BE237" i="7" s="1"/>
  <c r="BD133" i="7"/>
  <c r="BF224" i="7" a="1"/>
  <c r="BF224" i="7" s="1"/>
  <c r="BE120" i="7"/>
  <c r="BB17" i="7"/>
  <c r="BC25" i="8" s="1"/>
  <c r="BF260" i="7" a="1"/>
  <c r="BF260" i="7" s="1"/>
  <c r="BE156" i="7"/>
  <c r="BE220" i="7" a="1"/>
  <c r="BE220" i="7" s="1"/>
  <c r="BD116" i="7"/>
  <c r="BF210" i="7" a="1"/>
  <c r="BF210" i="7" s="1"/>
  <c r="BE106" i="7"/>
  <c r="BF227" i="7" a="1"/>
  <c r="BF227" i="7" s="1"/>
  <c r="BE123" i="7"/>
  <c r="BE238" i="7" a="1"/>
  <c r="BE238" i="7" s="1"/>
  <c r="BD134" i="7"/>
  <c r="BF292" i="7" a="1"/>
  <c r="BF292" i="7" s="1"/>
  <c r="BE188" i="7"/>
  <c r="BF243" i="7" a="1"/>
  <c r="BF243" i="7" s="1"/>
  <c r="BE139" i="7"/>
  <c r="BF291" i="7" a="1"/>
  <c r="BF291" i="7" s="1"/>
  <c r="BE187" i="7"/>
  <c r="BF263" i="7" a="1"/>
  <c r="BF263" i="7" s="1"/>
  <c r="BE159" i="7"/>
  <c r="BF275" i="7" a="1"/>
  <c r="BF275" i="7" s="1"/>
  <c r="BE171" i="7"/>
  <c r="BF296" i="7" a="1"/>
  <c r="BF296" i="7" s="1"/>
  <c r="BE192" i="7"/>
  <c r="BF202" i="7" a="1"/>
  <c r="BF202" i="7" s="1"/>
  <c r="BE98" i="7"/>
  <c r="BF272" i="7" a="1"/>
  <c r="BF272" i="7" s="1"/>
  <c r="BE168" i="7"/>
  <c r="BF204" i="7" a="1"/>
  <c r="BF204" i="7" s="1"/>
  <c r="BE100" i="7"/>
  <c r="BF280" i="7" a="1"/>
  <c r="BF280" i="7" s="1"/>
  <c r="BE176" i="7"/>
  <c r="BD12" i="7"/>
  <c r="BD11" i="7" s="1"/>
  <c r="BE257" i="7" a="1"/>
  <c r="BE257" i="7" s="1"/>
  <c r="BD153" i="7"/>
  <c r="BF228" i="7" a="1"/>
  <c r="BF228" i="7" s="1"/>
  <c r="BE124" i="7"/>
  <c r="BC22" i="8"/>
  <c r="BC23" i="8" s="1"/>
  <c r="BE299" i="7" a="1"/>
  <c r="BE299" i="7" s="1"/>
  <c r="BD195" i="7"/>
  <c r="BF262" i="7" a="1"/>
  <c r="BF262" i="7" s="1"/>
  <c r="BE158" i="7"/>
  <c r="BF215" i="7" a="1"/>
  <c r="BF215" i="7" s="1"/>
  <c r="BE111" i="7"/>
  <c r="BF209" i="7" a="1"/>
  <c r="BF209" i="7" s="1"/>
  <c r="BE105" i="7"/>
  <c r="BF232" i="7" a="1"/>
  <c r="BF232" i="7" s="1"/>
  <c r="BE128" i="7"/>
  <c r="BF240" i="7" a="1"/>
  <c r="BF240" i="7" s="1"/>
  <c r="BE136" i="7"/>
  <c r="BF231" i="7" a="1"/>
  <c r="BF231" i="7" s="1"/>
  <c r="BE127" i="7"/>
  <c r="BA29" i="8"/>
  <c r="BA36" i="8" s="1"/>
  <c r="BA290" i="8" s="1"/>
  <c r="BF233" i="7" a="1"/>
  <c r="BF233" i="7" s="1"/>
  <c r="BE129" i="7"/>
  <c r="BF211" i="7" a="1"/>
  <c r="BF211" i="7" s="1"/>
  <c r="BE107" i="7"/>
  <c r="BF246" i="7" a="1"/>
  <c r="BF246" i="7" s="1"/>
  <c r="BE142" i="7"/>
  <c r="BF283" i="7" a="1"/>
  <c r="BF283" i="7" s="1"/>
  <c r="BE179" i="7"/>
  <c r="BF206" i="7" a="1"/>
  <c r="BF206" i="7" s="1"/>
  <c r="BE102" i="7"/>
  <c r="BF242" i="7" a="1"/>
  <c r="BF242" i="7" s="1"/>
  <c r="BE138" i="7"/>
  <c r="BE169" i="7"/>
  <c r="BF273" i="7" a="1"/>
  <c r="BF273" i="7" s="1"/>
  <c r="BE269" i="7" a="1"/>
  <c r="BE269" i="7" s="1"/>
  <c r="BD165" i="7"/>
  <c r="BF297" i="7" a="1"/>
  <c r="BF297" i="7" s="1"/>
  <c r="BE193" i="7"/>
  <c r="BF244" i="7" a="1"/>
  <c r="BF244" i="7" s="1"/>
  <c r="BE140" i="7"/>
  <c r="BC11" i="7"/>
  <c r="BE214" i="7" a="1"/>
  <c r="BE214" i="7" s="1"/>
  <c r="BD110" i="7"/>
  <c r="BE230" i="7" a="1"/>
  <c r="BE230" i="7" s="1"/>
  <c r="BD126" i="7"/>
  <c r="BF252" i="7" a="1"/>
  <c r="BF252" i="7" s="1"/>
  <c r="BE148" i="7"/>
  <c r="AC225" i="8"/>
  <c r="AC227" i="8" s="1"/>
  <c r="BF285" i="7" a="1"/>
  <c r="BF285" i="7" s="1"/>
  <c r="BE181" i="7"/>
  <c r="BE132" i="7"/>
  <c r="BF236" i="7" a="1"/>
  <c r="BF236" i="7" s="1"/>
  <c r="BF234" i="7" a="1"/>
  <c r="BF234" i="7" s="1"/>
  <c r="BE130" i="7"/>
  <c r="BF295" i="7" a="1"/>
  <c r="BF295" i="7" s="1"/>
  <c r="BE191" i="7"/>
  <c r="BF241" i="7" a="1"/>
  <c r="BF241" i="7" s="1"/>
  <c r="BE137" i="7"/>
  <c r="BF298" i="7" a="1"/>
  <c r="BF298" i="7" s="1"/>
  <c r="BE194" i="7"/>
  <c r="BF201" i="7" a="1"/>
  <c r="BF201" i="7" s="1"/>
  <c r="BE97" i="7"/>
  <c r="BE12" i="7" l="1"/>
  <c r="BB21" i="7"/>
  <c r="BC27" i="8" s="1"/>
  <c r="BD19" i="7"/>
  <c r="BB22" i="7"/>
  <c r="BC28" i="8" s="1"/>
  <c r="BE11" i="7"/>
  <c r="AC214" i="8"/>
  <c r="AC215" i="8" s="1"/>
  <c r="AC193" i="8"/>
  <c r="AC194" i="8" s="1"/>
  <c r="BG224" i="7" a="1"/>
  <c r="BG224" i="7" s="1"/>
  <c r="BF120" i="7"/>
  <c r="BF230" i="7" a="1"/>
  <c r="BF230" i="7" s="1"/>
  <c r="BE126" i="7"/>
  <c r="BG275" i="7" a="1"/>
  <c r="BG275" i="7" s="1"/>
  <c r="BF171" i="7"/>
  <c r="BG255" i="7" a="1"/>
  <c r="BG255" i="7" s="1"/>
  <c r="BF151" i="7"/>
  <c r="BG283" i="7" a="1"/>
  <c r="BG283" i="7" s="1"/>
  <c r="BF179" i="7"/>
  <c r="BG294" i="7" a="1"/>
  <c r="BG294" i="7" s="1"/>
  <c r="BF190" i="7"/>
  <c r="BG240" i="7" a="1"/>
  <c r="BG240" i="7" s="1"/>
  <c r="BF136" i="7"/>
  <c r="BF327" i="8"/>
  <c r="BF13" i="7" a="1"/>
  <c r="BF13" i="7" s="1"/>
  <c r="BD21" i="8"/>
  <c r="BC14" i="7"/>
  <c r="BC20" i="7"/>
  <c r="BC18" i="7"/>
  <c r="BC15" i="7"/>
  <c r="BG207" i="7" a="1"/>
  <c r="BG207" i="7" s="1"/>
  <c r="BF103" i="7"/>
  <c r="BF281" i="7" a="1"/>
  <c r="BF281" i="7" s="1"/>
  <c r="BE177" i="7"/>
  <c r="BE329" i="8"/>
  <c r="BE334" i="8" s="1"/>
  <c r="BG232" i="7" a="1"/>
  <c r="BG232" i="7" s="1"/>
  <c r="BF128" i="7"/>
  <c r="BE21" i="8"/>
  <c r="BD20" i="7"/>
  <c r="BE26" i="8" s="1"/>
  <c r="BD18" i="7"/>
  <c r="BD14" i="7"/>
  <c r="BE22" i="8" s="1"/>
  <c r="BB29" i="8"/>
  <c r="BB36" i="8" s="1"/>
  <c r="BB290" i="8" s="1"/>
  <c r="BG227" i="7" a="1"/>
  <c r="BG227" i="7" s="1"/>
  <c r="BF123" i="7"/>
  <c r="BG293" i="7" a="1"/>
  <c r="BG293" i="7" s="1"/>
  <c r="BF189" i="7"/>
  <c r="BG229" i="7" a="1"/>
  <c r="BG229" i="7" s="1"/>
  <c r="BF125" i="7"/>
  <c r="BG219" i="7" a="1"/>
  <c r="BG219" i="7" s="1"/>
  <c r="BF115" i="7"/>
  <c r="BG239" i="7" a="1"/>
  <c r="BG239" i="7" s="1"/>
  <c r="BF135" i="7"/>
  <c r="BG243" i="7" a="1"/>
  <c r="BG243" i="7" s="1"/>
  <c r="BF139" i="7"/>
  <c r="BF261" i="7" a="1"/>
  <c r="BF261" i="7" s="1"/>
  <c r="BE157" i="7"/>
  <c r="BF237" i="7" a="1"/>
  <c r="BF237" i="7" s="1"/>
  <c r="BE133" i="7"/>
  <c r="BG289" i="7" a="1"/>
  <c r="BG289" i="7" s="1"/>
  <c r="BF185" i="7"/>
  <c r="BF214" i="7" a="1"/>
  <c r="BF214" i="7" s="1"/>
  <c r="BE110" i="7"/>
  <c r="BG212" i="7" a="1"/>
  <c r="BG212" i="7" s="1"/>
  <c r="BF108" i="7"/>
  <c r="BF257" i="7" a="1"/>
  <c r="BF257" i="7" s="1"/>
  <c r="BE153" i="7"/>
  <c r="BG285" i="7" a="1"/>
  <c r="BG285" i="7" s="1"/>
  <c r="BF181" i="7"/>
  <c r="BG208" i="7" a="1"/>
  <c r="BG208" i="7" s="1"/>
  <c r="BF104" i="7"/>
  <c r="BG264" i="7" a="1"/>
  <c r="BG264" i="7" s="1"/>
  <c r="BF160" i="7"/>
  <c r="BG256" i="7" a="1"/>
  <c r="BG256" i="7" s="1"/>
  <c r="BF152" i="7"/>
  <c r="BG287" i="7" a="1"/>
  <c r="BG287" i="7" s="1"/>
  <c r="BF183" i="7"/>
  <c r="BG251" i="7" a="1"/>
  <c r="BG251" i="7" s="1"/>
  <c r="BF147" i="7"/>
  <c r="BF225" i="7" a="1"/>
  <c r="BF225" i="7" s="1"/>
  <c r="BE121" i="7"/>
  <c r="BG231" i="7" a="1"/>
  <c r="BG231" i="7" s="1"/>
  <c r="BF127" i="7"/>
  <c r="BG292" i="7" a="1"/>
  <c r="BG292" i="7" s="1"/>
  <c r="BF188" i="7"/>
  <c r="Q44" i="26"/>
  <c r="P43" i="26"/>
  <c r="BG228" i="7" a="1"/>
  <c r="BG228" i="7" s="1"/>
  <c r="BF124" i="7"/>
  <c r="BG248" i="7" a="1"/>
  <c r="BG248" i="7" s="1"/>
  <c r="BF144" i="7"/>
  <c r="BF268" i="7" a="1"/>
  <c r="BF268" i="7" s="1"/>
  <c r="BE164" i="7"/>
  <c r="BG222" i="7" a="1"/>
  <c r="BG222" i="7" s="1"/>
  <c r="BF118" i="7"/>
  <c r="BG246" i="7" a="1"/>
  <c r="BG246" i="7" s="1"/>
  <c r="BF142" i="7"/>
  <c r="BG218" i="7" a="1"/>
  <c r="BG218" i="7" s="1"/>
  <c r="BF114" i="7"/>
  <c r="BG211" i="7" a="1"/>
  <c r="BG211" i="7" s="1"/>
  <c r="BF107" i="7"/>
  <c r="BG209" i="7" a="1"/>
  <c r="BG209" i="7" s="1"/>
  <c r="BF105" i="7"/>
  <c r="BG210" i="7" a="1"/>
  <c r="BG210" i="7" s="1"/>
  <c r="BF106" i="7"/>
  <c r="BG267" i="7" a="1"/>
  <c r="BG267" i="7" s="1"/>
  <c r="BF163" i="7"/>
  <c r="BH9" i="8"/>
  <c r="BH7" i="7"/>
  <c r="BG249" i="7" a="1"/>
  <c r="BG249" i="7" s="1"/>
  <c r="BF145" i="7"/>
  <c r="BG284" i="7" a="1"/>
  <c r="BG284" i="7" s="1"/>
  <c r="BF180" i="7"/>
  <c r="BG250" i="7" a="1"/>
  <c r="BG250" i="7" s="1"/>
  <c r="BF146" i="7"/>
  <c r="BG245" i="7" a="1"/>
  <c r="BG245" i="7" s="1"/>
  <c r="BF141" i="7"/>
  <c r="BG236" i="7" a="1"/>
  <c r="BG236" i="7" s="1"/>
  <c r="BF132" i="7"/>
  <c r="BF258" i="7" a="1"/>
  <c r="BF258" i="7" s="1"/>
  <c r="BE154" i="7"/>
  <c r="BG276" i="7" a="1"/>
  <c r="BG276" i="7" s="1"/>
  <c r="BF172" i="7"/>
  <c r="BF238" i="7" a="1"/>
  <c r="BF238" i="7" s="1"/>
  <c r="BE134" i="7"/>
  <c r="BG290" i="7" a="1"/>
  <c r="BG290" i="7" s="1"/>
  <c r="BF186" i="7"/>
  <c r="BG263" i="7" a="1"/>
  <c r="BG263" i="7" s="1"/>
  <c r="BF159" i="7"/>
  <c r="BF278" i="7" a="1"/>
  <c r="BF278" i="7" s="1"/>
  <c r="BE174" i="7"/>
  <c r="BG244" i="7" a="1"/>
  <c r="BG244" i="7" s="1"/>
  <c r="BF140" i="7"/>
  <c r="BG280" i="7" a="1"/>
  <c r="BG280" i="7" s="1"/>
  <c r="BF176" i="7"/>
  <c r="BG201" i="7" a="1"/>
  <c r="BG201" i="7" s="1"/>
  <c r="BF97" i="7"/>
  <c r="BG297" i="7" a="1"/>
  <c r="BG297" i="7" s="1"/>
  <c r="BF193" i="7"/>
  <c r="BG216" i="7" a="1"/>
  <c r="BG216" i="7" s="1"/>
  <c r="BF112" i="7"/>
  <c r="BG265" i="7" a="1"/>
  <c r="BG265" i="7" s="1"/>
  <c r="BF161" i="7"/>
  <c r="BA39" i="7"/>
  <c r="BF109" i="7"/>
  <c r="BG213" i="7" a="1"/>
  <c r="BG213" i="7" s="1"/>
  <c r="BG234" i="7" a="1"/>
  <c r="BG234" i="7" s="1"/>
  <c r="BF130" i="7"/>
  <c r="BG233" i="7" a="1"/>
  <c r="BG233" i="7" s="1"/>
  <c r="BF129" i="7"/>
  <c r="BF220" i="7" a="1"/>
  <c r="BF220" i="7" s="1"/>
  <c r="BE116" i="7"/>
  <c r="BG226" i="7" a="1"/>
  <c r="BG226" i="7" s="1"/>
  <c r="BF122" i="7"/>
  <c r="BG253" i="7" a="1"/>
  <c r="BG253" i="7" s="1"/>
  <c r="BF149" i="7"/>
  <c r="BG262" i="7" a="1"/>
  <c r="BG262" i="7" s="1"/>
  <c r="BF158" i="7"/>
  <c r="BG223" i="7" a="1"/>
  <c r="BG223" i="7" s="1"/>
  <c r="BF119" i="7"/>
  <c r="BF270" i="7" a="1"/>
  <c r="BF270" i="7" s="1"/>
  <c r="BE166" i="7"/>
  <c r="BG296" i="7" a="1"/>
  <c r="BG296" i="7" s="1"/>
  <c r="BF192" i="7"/>
  <c r="BF102" i="7"/>
  <c r="BG206" i="7" a="1"/>
  <c r="BG206" i="7" s="1"/>
  <c r="BG204" i="7" a="1"/>
  <c r="BG204" i="7" s="1"/>
  <c r="BF100" i="7"/>
  <c r="BG271" i="7" a="1"/>
  <c r="BG271" i="7" s="1"/>
  <c r="BF167" i="7"/>
  <c r="BF269" i="7" a="1"/>
  <c r="BF269" i="7" s="1"/>
  <c r="BE165" i="7"/>
  <c r="BG235" i="7" a="1"/>
  <c r="BG235" i="7" s="1"/>
  <c r="BF131" i="7"/>
  <c r="BG273" i="7" a="1"/>
  <c r="BG273" i="7" s="1"/>
  <c r="BF169" i="7"/>
  <c r="BG272" i="7" a="1"/>
  <c r="BG272" i="7" s="1"/>
  <c r="BF168" i="7"/>
  <c r="BG288" i="7" a="1"/>
  <c r="BG288" i="7" s="1"/>
  <c r="BF184" i="7"/>
  <c r="BG241" i="7" a="1"/>
  <c r="BG241" i="7" s="1"/>
  <c r="BF137" i="7"/>
  <c r="BG203" i="7" a="1"/>
  <c r="BG203" i="7" s="1"/>
  <c r="BF99" i="7"/>
  <c r="AC205" i="8"/>
  <c r="BG202" i="7" a="1"/>
  <c r="BG202" i="7" s="1"/>
  <c r="BF98" i="7"/>
  <c r="BG291" i="7" a="1"/>
  <c r="BG291" i="7" s="1"/>
  <c r="BF187" i="7"/>
  <c r="BG259" i="7" a="1"/>
  <c r="BG259" i="7" s="1"/>
  <c r="BF155" i="7"/>
  <c r="BG277" i="7" a="1"/>
  <c r="BG277" i="7" s="1"/>
  <c r="BF173" i="7"/>
  <c r="BG266" i="7" a="1"/>
  <c r="BG266" i="7" s="1"/>
  <c r="BF162" i="7"/>
  <c r="BG274" i="7" a="1"/>
  <c r="BG274" i="7" s="1"/>
  <c r="BF170" i="7"/>
  <c r="BG286" i="7" a="1"/>
  <c r="BG286" i="7" s="1"/>
  <c r="BF182" i="7"/>
  <c r="BG215" i="7" a="1"/>
  <c r="BG215" i="7" s="1"/>
  <c r="BF111" i="7"/>
  <c r="BF300" i="7" a="1"/>
  <c r="BF300" i="7" s="1"/>
  <c r="BE196" i="7"/>
  <c r="BF221" i="7" a="1"/>
  <c r="BF221" i="7" s="1"/>
  <c r="BE117" i="7"/>
  <c r="BG298" i="7" a="1"/>
  <c r="BG298" i="7" s="1"/>
  <c r="BF194" i="7"/>
  <c r="BG260" i="7" a="1"/>
  <c r="BG260" i="7" s="1"/>
  <c r="BF156" i="7"/>
  <c r="BF205" i="7" a="1"/>
  <c r="BF205" i="7" s="1"/>
  <c r="BE101" i="7"/>
  <c r="BF279" i="7" a="1"/>
  <c r="BF279" i="7" s="1"/>
  <c r="BE175" i="7"/>
  <c r="AC226" i="8"/>
  <c r="BB23" i="7"/>
  <c r="BG247" i="7" a="1"/>
  <c r="BG247" i="7" s="1"/>
  <c r="BF143" i="7"/>
  <c r="BG295" i="7" a="1"/>
  <c r="BG295" i="7" s="1"/>
  <c r="BF191" i="7"/>
  <c r="BG252" i="7" a="1"/>
  <c r="BG252" i="7" s="1"/>
  <c r="BF148" i="7"/>
  <c r="BG242" i="7" a="1"/>
  <c r="BG242" i="7" s="1"/>
  <c r="BF138" i="7"/>
  <c r="BF299" i="7" a="1"/>
  <c r="BF299" i="7" s="1"/>
  <c r="BE195" i="7"/>
  <c r="BG282" i="7" a="1"/>
  <c r="BG282" i="7" s="1"/>
  <c r="BF178" i="7"/>
  <c r="BG254" i="7" a="1"/>
  <c r="BG254" i="7" s="1"/>
  <c r="BF150" i="7"/>
  <c r="BG217" i="7" a="1"/>
  <c r="BG217" i="7" s="1"/>
  <c r="BF113" i="7"/>
  <c r="BC29" i="8" l="1"/>
  <c r="BB39" i="7"/>
  <c r="BD17" i="7"/>
  <c r="BE25" i="8" s="1"/>
  <c r="AC220" i="8"/>
  <c r="BF12" i="7"/>
  <c r="BF11" i="7" s="1"/>
  <c r="BE19" i="7"/>
  <c r="BG270" i="7" a="1"/>
  <c r="BG270" i="7" s="1"/>
  <c r="BF166" i="7"/>
  <c r="BG279" i="7" a="1"/>
  <c r="BG279" i="7" s="1"/>
  <c r="BF175" i="7"/>
  <c r="BE23" i="8"/>
  <c r="BH235" i="7" a="1"/>
  <c r="BH235" i="7" s="1"/>
  <c r="BG131" i="7"/>
  <c r="BG327" i="8"/>
  <c r="BG13" i="7" a="1"/>
  <c r="BG13" i="7" s="1"/>
  <c r="BH263" i="7" a="1"/>
  <c r="BH263" i="7" s="1"/>
  <c r="BG159" i="7"/>
  <c r="BH208" i="7" a="1"/>
  <c r="BH208" i="7" s="1"/>
  <c r="BG104" i="7"/>
  <c r="AC199" i="8"/>
  <c r="BH266" i="7" a="1"/>
  <c r="BH266" i="7" s="1"/>
  <c r="BG162" i="7"/>
  <c r="BH271" i="7" a="1"/>
  <c r="BH271" i="7" s="1"/>
  <c r="BG167" i="7"/>
  <c r="BH284" i="7" a="1"/>
  <c r="BH284" i="7" s="1"/>
  <c r="BG180" i="7"/>
  <c r="BH254" i="7" a="1"/>
  <c r="BH254" i="7" s="1"/>
  <c r="BG150" i="7"/>
  <c r="BH248" i="7" a="1"/>
  <c r="BH248" i="7" s="1"/>
  <c r="BG144" i="7"/>
  <c r="BH224" i="7" a="1"/>
  <c r="BH224" i="7" s="1"/>
  <c r="BG120" i="7"/>
  <c r="BH242" i="7" a="1"/>
  <c r="BH242" i="7" s="1"/>
  <c r="BG138" i="7"/>
  <c r="BH253" i="7" a="1"/>
  <c r="BH253" i="7" s="1"/>
  <c r="BG149" i="7"/>
  <c r="BH211" i="7" a="1"/>
  <c r="BH211" i="7" s="1"/>
  <c r="BG107" i="7"/>
  <c r="BH252" i="7" a="1"/>
  <c r="BH252" i="7" s="1"/>
  <c r="BG148" i="7"/>
  <c r="BH241" i="7" a="1"/>
  <c r="BH241" i="7" s="1"/>
  <c r="BG137" i="7"/>
  <c r="BH216" i="7" a="1"/>
  <c r="BH216" i="7" s="1"/>
  <c r="BG112" i="7"/>
  <c r="BH290" i="7" a="1"/>
  <c r="BH290" i="7" s="1"/>
  <c r="BG186" i="7"/>
  <c r="BH218" i="7" a="1"/>
  <c r="BH218" i="7" s="1"/>
  <c r="BG114" i="7"/>
  <c r="BH292" i="7" a="1"/>
  <c r="BH292" i="7" s="1"/>
  <c r="BG188" i="7"/>
  <c r="BG281" i="7" a="1"/>
  <c r="BG281" i="7" s="1"/>
  <c r="BF177" i="7"/>
  <c r="BH240" i="7" a="1"/>
  <c r="BH240" i="7" s="1"/>
  <c r="BG136" i="7"/>
  <c r="AC221" i="8"/>
  <c r="BH273" i="7" a="1"/>
  <c r="BH273" i="7" s="1"/>
  <c r="BG169" i="7"/>
  <c r="BH275" i="7" a="1"/>
  <c r="BH275" i="7" s="1"/>
  <c r="BG171" i="7"/>
  <c r="BH232" i="7" a="1"/>
  <c r="BH232" i="7" s="1"/>
  <c r="BG128" i="7"/>
  <c r="BH260" i="7" a="1"/>
  <c r="BH260" i="7" s="1"/>
  <c r="BG156" i="7"/>
  <c r="BH250" i="7" a="1"/>
  <c r="BH250" i="7" s="1"/>
  <c r="BG146" i="7"/>
  <c r="BG237" i="7" a="1"/>
  <c r="BG237" i="7" s="1"/>
  <c r="BF133" i="7"/>
  <c r="BH265" i="7" a="1"/>
  <c r="BH265" i="7" s="1"/>
  <c r="BG161" i="7"/>
  <c r="P44" i="26"/>
  <c r="Q45" i="26"/>
  <c r="BH227" i="7" a="1"/>
  <c r="BH227" i="7" s="1"/>
  <c r="BG123" i="7"/>
  <c r="BF329" i="8"/>
  <c r="BF334" i="8"/>
  <c r="BH226" i="7" a="1"/>
  <c r="BH226" i="7" s="1"/>
  <c r="BG122" i="7"/>
  <c r="BH277" i="7" a="1"/>
  <c r="BH277" i="7" s="1"/>
  <c r="BG173" i="7"/>
  <c r="BH249" i="7" a="1"/>
  <c r="BH249" i="7" s="1"/>
  <c r="BG145" i="7"/>
  <c r="BH285" i="7" a="1"/>
  <c r="BH285" i="7" s="1"/>
  <c r="BG181" i="7"/>
  <c r="BD15" i="7"/>
  <c r="BH210" i="7" a="1"/>
  <c r="BH210" i="7" s="1"/>
  <c r="BG106" i="7"/>
  <c r="BH215" i="7" a="1"/>
  <c r="BH215" i="7" s="1"/>
  <c r="BG111" i="7"/>
  <c r="BH282" i="7" a="1"/>
  <c r="BH282" i="7" s="1"/>
  <c r="BG178" i="7"/>
  <c r="BH228" i="7" a="1"/>
  <c r="BH228" i="7" s="1"/>
  <c r="BG124" i="7"/>
  <c r="BH209" i="7" a="1"/>
  <c r="BH209" i="7" s="1"/>
  <c r="BG105" i="7"/>
  <c r="BH293" i="7" a="1"/>
  <c r="BH293" i="7" s="1"/>
  <c r="BG189" i="7"/>
  <c r="BH288" i="7" a="1"/>
  <c r="BH288" i="7" s="1"/>
  <c r="BG184" i="7"/>
  <c r="BH280" i="7" a="1"/>
  <c r="BH280" i="7" s="1"/>
  <c r="BG176" i="7"/>
  <c r="BG214" i="7" a="1"/>
  <c r="BG214" i="7" s="1"/>
  <c r="BF110" i="7"/>
  <c r="BH245" i="7" a="1"/>
  <c r="BH245" i="7" s="1"/>
  <c r="BG141" i="7"/>
  <c r="BH295" i="7" a="1"/>
  <c r="BH295" i="7" s="1"/>
  <c r="BG191" i="7"/>
  <c r="BH207" i="7" a="1"/>
  <c r="BH207" i="7" s="1"/>
  <c r="BG103" i="7"/>
  <c r="BH259" i="7" a="1"/>
  <c r="BH259" i="7" s="1"/>
  <c r="BG155" i="7"/>
  <c r="BG257" i="7" a="1"/>
  <c r="BG257" i="7" s="1"/>
  <c r="BF153" i="7"/>
  <c r="BC36" i="8"/>
  <c r="BC290" i="8" s="1"/>
  <c r="BH233" i="7" a="1"/>
  <c r="BH233" i="7" s="1"/>
  <c r="BG129" i="7"/>
  <c r="BH276" i="7" a="1"/>
  <c r="BH276" i="7" s="1"/>
  <c r="BG172" i="7"/>
  <c r="BH222" i="7" a="1"/>
  <c r="BH222" i="7" s="1"/>
  <c r="BG118" i="7"/>
  <c r="BG225" i="7" a="1"/>
  <c r="BG225" i="7" s="1"/>
  <c r="BF121" i="7"/>
  <c r="BH243" i="7" a="1"/>
  <c r="BH243" i="7" s="1"/>
  <c r="BG139" i="7"/>
  <c r="BC17" i="7"/>
  <c r="BH283" i="7" a="1"/>
  <c r="BH283" i="7" s="1"/>
  <c r="BG179" i="7"/>
  <c r="BH287" i="7" a="1"/>
  <c r="BH287" i="7" s="1"/>
  <c r="BG183" i="7"/>
  <c r="BH236" i="7" a="1"/>
  <c r="BH236" i="7" s="1"/>
  <c r="BG132" i="7"/>
  <c r="BH256" i="7" a="1"/>
  <c r="BH256" i="7" s="1"/>
  <c r="BG152" i="7"/>
  <c r="BG205" i="7" a="1"/>
  <c r="BG205" i="7" s="1"/>
  <c r="BF101" i="7"/>
  <c r="BH289" i="7" a="1"/>
  <c r="BH289" i="7" s="1"/>
  <c r="BG185" i="7"/>
  <c r="BG278" i="7" a="1"/>
  <c r="BG278" i="7" s="1"/>
  <c r="BF174" i="7"/>
  <c r="BH274" i="7" a="1"/>
  <c r="BH274" i="7" s="1"/>
  <c r="BG170" i="7"/>
  <c r="BH204" i="7" a="1"/>
  <c r="BH204" i="7" s="1"/>
  <c r="BG100" i="7"/>
  <c r="BH246" i="7" a="1"/>
  <c r="BH246" i="7" s="1"/>
  <c r="BG142" i="7"/>
  <c r="BH298" i="7" a="1"/>
  <c r="BH298" i="7" s="1"/>
  <c r="BG194" i="7"/>
  <c r="BH297" i="7" a="1"/>
  <c r="BH297" i="7" s="1"/>
  <c r="BG193" i="7"/>
  <c r="BH247" i="7" a="1"/>
  <c r="BH247" i="7" s="1"/>
  <c r="BG143" i="7"/>
  <c r="BG221" i="7" a="1"/>
  <c r="BG221" i="7" s="1"/>
  <c r="BF117" i="7"/>
  <c r="BH212" i="7" a="1"/>
  <c r="BH212" i="7" s="1"/>
  <c r="BG108" i="7"/>
  <c r="BD26" i="8"/>
  <c r="BH202" i="7" a="1"/>
  <c r="BH202" i="7" s="1"/>
  <c r="BG98" i="7"/>
  <c r="BH219" i="7" a="1"/>
  <c r="BH219" i="7" s="1"/>
  <c r="BG115" i="7"/>
  <c r="BG119" i="7"/>
  <c r="BH223" i="7" a="1"/>
  <c r="BH223" i="7" s="1"/>
  <c r="BH229" i="7" a="1"/>
  <c r="BH229" i="7" s="1"/>
  <c r="BG125" i="7"/>
  <c r="BH286" i="7" a="1"/>
  <c r="BH286" i="7" s="1"/>
  <c r="BG182" i="7"/>
  <c r="BG299" i="7" a="1"/>
  <c r="BG299" i="7" s="1"/>
  <c r="BF195" i="7"/>
  <c r="BH264" i="7" a="1"/>
  <c r="BH264" i="7" s="1"/>
  <c r="BG160" i="7"/>
  <c r="BG269" i="7" a="1"/>
  <c r="BG269" i="7" s="1"/>
  <c r="BF165" i="7"/>
  <c r="BG238" i="7" a="1"/>
  <c r="BG238" i="7" s="1"/>
  <c r="BF134" i="7"/>
  <c r="BG261" i="7" a="1"/>
  <c r="BG261" i="7" s="1"/>
  <c r="BF157" i="7"/>
  <c r="BH294" i="7" a="1"/>
  <c r="BH294" i="7" s="1"/>
  <c r="BG190" i="7"/>
  <c r="BH206" i="7" a="1"/>
  <c r="BH206" i="7" s="1"/>
  <c r="BG102" i="7"/>
  <c r="BH217" i="7" a="1"/>
  <c r="BH217" i="7" s="1"/>
  <c r="BG113" i="7"/>
  <c r="BH272" i="7" a="1"/>
  <c r="BH272" i="7" s="1"/>
  <c r="BG168" i="7"/>
  <c r="BH296" i="7" a="1"/>
  <c r="BH296" i="7" s="1"/>
  <c r="BG192" i="7"/>
  <c r="BH201" i="7" a="1"/>
  <c r="BH201" i="7" s="1"/>
  <c r="BG97" i="7"/>
  <c r="BH267" i="7" a="1"/>
  <c r="BH267" i="7" s="1"/>
  <c r="BG163" i="7"/>
  <c r="BG268" i="7" a="1"/>
  <c r="BG268" i="7" s="1"/>
  <c r="BF164" i="7"/>
  <c r="BH251" i="7" a="1"/>
  <c r="BH251" i="7" s="1"/>
  <c r="BG147" i="7"/>
  <c r="BH239" i="7" a="1"/>
  <c r="BH239" i="7" s="1"/>
  <c r="BG135" i="7"/>
  <c r="BD22" i="8"/>
  <c r="BD23" i="8" s="1"/>
  <c r="BH255" i="7" a="1"/>
  <c r="BH255" i="7" s="1"/>
  <c r="BG151" i="7"/>
  <c r="BF21" i="8"/>
  <c r="BE20" i="7"/>
  <c r="BF26" i="8" s="1"/>
  <c r="BE18" i="7"/>
  <c r="BE14" i="7"/>
  <c r="BF22" i="8" s="1"/>
  <c r="BH244" i="7" a="1"/>
  <c r="BH244" i="7" s="1"/>
  <c r="BG140" i="7"/>
  <c r="BG230" i="7" a="1"/>
  <c r="BG230" i="7" s="1"/>
  <c r="BF126" i="7"/>
  <c r="BH262" i="7" a="1"/>
  <c r="BH262" i="7" s="1"/>
  <c r="BG158" i="7"/>
  <c r="BH203" i="7" a="1"/>
  <c r="BH203" i="7" s="1"/>
  <c r="BG99" i="7"/>
  <c r="BG220" i="7" a="1"/>
  <c r="BG220" i="7" s="1"/>
  <c r="BF116" i="7"/>
  <c r="BH231" i="7" a="1"/>
  <c r="BH231" i="7" s="1"/>
  <c r="BG127" i="7"/>
  <c r="BI9" i="8"/>
  <c r="BI7" i="7"/>
  <c r="BH291" i="7" a="1"/>
  <c r="BH291" i="7" s="1"/>
  <c r="BG187" i="7"/>
  <c r="BH234" i="7" a="1"/>
  <c r="BH234" i="7" s="1"/>
  <c r="BG130" i="7"/>
  <c r="BG300" i="7" a="1"/>
  <c r="BG300" i="7" s="1"/>
  <c r="BF196" i="7"/>
  <c r="BH213" i="7" a="1"/>
  <c r="BH213" i="7" s="1"/>
  <c r="BG109" i="7"/>
  <c r="BG258" i="7" a="1"/>
  <c r="BG258" i="7" s="1"/>
  <c r="BF154" i="7"/>
  <c r="AC222" i="8" l="1"/>
  <c r="AD218" i="8" s="1"/>
  <c r="AD225" i="8" s="1" a="1"/>
  <c r="BF19" i="7"/>
  <c r="BE17" i="7"/>
  <c r="BF25" i="8" s="1"/>
  <c r="BE15" i="7"/>
  <c r="BE22" i="7" s="1"/>
  <c r="BF28" i="8" s="1"/>
  <c r="BI293" i="7" a="1"/>
  <c r="BI293" i="7" s="1"/>
  <c r="BH189" i="7"/>
  <c r="BI276" i="7" a="1"/>
  <c r="BI276" i="7" s="1"/>
  <c r="BH172" i="7"/>
  <c r="BH230" i="7" a="1"/>
  <c r="BH230" i="7" s="1"/>
  <c r="BG126" i="7"/>
  <c r="BI228" i="7" a="1"/>
  <c r="BI228" i="7" s="1"/>
  <c r="BH124" i="7"/>
  <c r="BI212" i="7" a="1"/>
  <c r="BI212" i="7" s="1"/>
  <c r="BH108" i="7"/>
  <c r="BI208" i="7" a="1"/>
  <c r="BI208" i="7" s="1"/>
  <c r="BH104" i="7"/>
  <c r="BI244" i="7" a="1"/>
  <c r="BI244" i="7" s="1"/>
  <c r="BH140" i="7"/>
  <c r="BH299" i="7" a="1"/>
  <c r="BH299" i="7" s="1"/>
  <c r="BG195" i="7"/>
  <c r="BI204" i="7" a="1"/>
  <c r="BI204" i="7" s="1"/>
  <c r="BH100" i="7"/>
  <c r="BI283" i="7" a="1"/>
  <c r="BI283" i="7" s="1"/>
  <c r="BH179" i="7"/>
  <c r="BI282" i="7" a="1"/>
  <c r="BI282" i="7" s="1"/>
  <c r="BH178" i="7"/>
  <c r="BI290" i="7" a="1"/>
  <c r="BI290" i="7" s="1"/>
  <c r="BH186" i="7"/>
  <c r="BH279" i="7" a="1"/>
  <c r="BH279" i="7" s="1"/>
  <c r="BG175" i="7"/>
  <c r="BH258" i="7" a="1"/>
  <c r="BH258" i="7" s="1"/>
  <c r="BG154" i="7"/>
  <c r="BI292" i="7" a="1"/>
  <c r="BI292" i="7" s="1"/>
  <c r="BH188" i="7"/>
  <c r="BI246" i="7" a="1"/>
  <c r="BI246" i="7" s="1"/>
  <c r="BH142" i="7"/>
  <c r="BI234" i="7" a="1"/>
  <c r="BI234" i="7" s="1"/>
  <c r="BH130" i="7"/>
  <c r="BI232" i="7" a="1"/>
  <c r="BI232" i="7" s="1"/>
  <c r="BH128" i="7"/>
  <c r="BI224" i="7" a="1"/>
  <c r="BI224" i="7" s="1"/>
  <c r="BH120" i="7"/>
  <c r="BI291" i="7" a="1"/>
  <c r="BI291" i="7" s="1"/>
  <c r="BH187" i="7"/>
  <c r="BI217" i="7" a="1"/>
  <c r="BI217" i="7" s="1"/>
  <c r="BH113" i="7"/>
  <c r="BI275" i="7" a="1"/>
  <c r="BI275" i="7" s="1"/>
  <c r="BH171" i="7"/>
  <c r="BI263" i="7" a="1"/>
  <c r="BI263" i="7" s="1"/>
  <c r="BH159" i="7"/>
  <c r="BH237" i="7" a="1"/>
  <c r="BH237" i="7" s="1"/>
  <c r="BG133" i="7"/>
  <c r="BI297" i="7" a="1"/>
  <c r="BI297" i="7" s="1"/>
  <c r="BH193" i="7"/>
  <c r="BI209" i="7" a="1"/>
  <c r="BI209" i="7" s="1"/>
  <c r="BH105" i="7"/>
  <c r="BI296" i="7" a="1"/>
  <c r="BI296" i="7" s="1"/>
  <c r="BH192" i="7"/>
  <c r="BI287" i="7" a="1"/>
  <c r="BI287" i="7" s="1"/>
  <c r="BH183" i="7"/>
  <c r="BI272" i="7" a="1"/>
  <c r="BI272" i="7" s="1"/>
  <c r="BH168" i="7"/>
  <c r="BJ9" i="8"/>
  <c r="BJ7" i="7"/>
  <c r="BI239" i="7" a="1"/>
  <c r="BI239" i="7" s="1"/>
  <c r="BH135" i="7"/>
  <c r="BI286" i="7" a="1"/>
  <c r="BI286" i="7" s="1"/>
  <c r="BH182" i="7"/>
  <c r="BI274" i="7" a="1"/>
  <c r="BI274" i="7" s="1"/>
  <c r="BH170" i="7"/>
  <c r="BD25" i="8"/>
  <c r="BH257" i="7" a="1"/>
  <c r="BH257" i="7" s="1"/>
  <c r="BG153" i="7"/>
  <c r="BI245" i="7" a="1"/>
  <c r="BI245" i="7" s="1"/>
  <c r="BH141" i="7"/>
  <c r="BI215" i="7" a="1"/>
  <c r="BI215" i="7" s="1"/>
  <c r="BH111" i="7"/>
  <c r="BI216" i="7" a="1"/>
  <c r="BI216" i="7" s="1"/>
  <c r="BH112" i="7"/>
  <c r="BI248" i="7" a="1"/>
  <c r="BI248" i="7" s="1"/>
  <c r="BH144" i="7"/>
  <c r="BH270" i="7" a="1"/>
  <c r="BH270" i="7" s="1"/>
  <c r="BG166" i="7"/>
  <c r="BG12" i="7"/>
  <c r="BI249" i="7" a="1"/>
  <c r="BI249" i="7" s="1"/>
  <c r="BH145" i="7"/>
  <c r="BI256" i="7" a="1"/>
  <c r="BI256" i="7" s="1"/>
  <c r="BH152" i="7"/>
  <c r="BF23" i="8"/>
  <c r="BI253" i="7" a="1"/>
  <c r="BI253" i="7" s="1"/>
  <c r="BH149" i="7"/>
  <c r="BI236" i="7" a="1"/>
  <c r="BI236" i="7" s="1"/>
  <c r="BH132" i="7"/>
  <c r="BI242" i="7" a="1"/>
  <c r="BI242" i="7" s="1"/>
  <c r="BH138" i="7"/>
  <c r="BI226" i="7" a="1"/>
  <c r="BI226" i="7" s="1"/>
  <c r="BH122" i="7"/>
  <c r="BI273" i="7" a="1"/>
  <c r="BI273" i="7" s="1"/>
  <c r="BH169" i="7"/>
  <c r="BH278" i="7" a="1"/>
  <c r="BH278" i="7" s="1"/>
  <c r="BG174" i="7"/>
  <c r="BI243" i="7" a="1"/>
  <c r="BI243" i="7" s="1"/>
  <c r="BH139" i="7"/>
  <c r="BI259" i="7" a="1"/>
  <c r="BI259" i="7" s="1"/>
  <c r="BH155" i="7"/>
  <c r="BH214" i="7" a="1"/>
  <c r="BH214" i="7" s="1"/>
  <c r="BG110" i="7"/>
  <c r="BI210" i="7" a="1"/>
  <c r="BI210" i="7" s="1"/>
  <c r="BH106" i="7"/>
  <c r="P45" i="26"/>
  <c r="Q46" i="26"/>
  <c r="AD225" i="8"/>
  <c r="AD227" i="8" s="1"/>
  <c r="BI254" i="7" a="1"/>
  <c r="BI254" i="7" s="1"/>
  <c r="BH150" i="7"/>
  <c r="BG329" i="8"/>
  <c r="BG334" i="8" s="1"/>
  <c r="BI211" i="7" a="1"/>
  <c r="BI211" i="7" s="1"/>
  <c r="BH107" i="7"/>
  <c r="BH238" i="7" a="1"/>
  <c r="BH238" i="7" s="1"/>
  <c r="BG134" i="7"/>
  <c r="BI213" i="7" a="1"/>
  <c r="BI213" i="7" s="1"/>
  <c r="BH109" i="7"/>
  <c r="BI250" i="7" a="1"/>
  <c r="BI250" i="7" s="1"/>
  <c r="BH146" i="7"/>
  <c r="BI298" i="7" a="1"/>
  <c r="BI298" i="7" s="1"/>
  <c r="BH194" i="7"/>
  <c r="BI255" i="7" a="1"/>
  <c r="BI255" i="7" s="1"/>
  <c r="BH151" i="7"/>
  <c r="BI260" i="7" a="1"/>
  <c r="BI260" i="7" s="1"/>
  <c r="BH156" i="7"/>
  <c r="BH221" i="7" a="1"/>
  <c r="BH221" i="7" s="1"/>
  <c r="BG117" i="7"/>
  <c r="BI227" i="7" a="1"/>
  <c r="BI227" i="7" s="1"/>
  <c r="BH123" i="7"/>
  <c r="BI223" i="7" a="1"/>
  <c r="BI223" i="7" s="1"/>
  <c r="BH119" i="7"/>
  <c r="BI247" i="7" a="1"/>
  <c r="BI247" i="7" s="1"/>
  <c r="BH143" i="7"/>
  <c r="BD22" i="7"/>
  <c r="BE28" i="8" s="1"/>
  <c r="BD21" i="7"/>
  <c r="AC308" i="8"/>
  <c r="AC274" i="8"/>
  <c r="BI241" i="7" a="1"/>
  <c r="BI241" i="7" s="1"/>
  <c r="BH137" i="7"/>
  <c r="BI201" i="7" a="1"/>
  <c r="BI201" i="7" s="1"/>
  <c r="BH97" i="7"/>
  <c r="BI262" i="7" a="1"/>
  <c r="BI262" i="7" s="1"/>
  <c r="BH158" i="7"/>
  <c r="BH300" i="7" a="1"/>
  <c r="BH300" i="7" s="1"/>
  <c r="BG196" i="7"/>
  <c r="AC200" i="8"/>
  <c r="AC201" i="8" s="1"/>
  <c r="AD197" i="8" s="1"/>
  <c r="AD204" i="8" s="1" a="1"/>
  <c r="BH327" i="8"/>
  <c r="BH13" i="7" a="1"/>
  <c r="BH13" i="7" s="1"/>
  <c r="BI229" i="7" a="1"/>
  <c r="BI229" i="7" s="1"/>
  <c r="BH125" i="7"/>
  <c r="BH225" i="7" a="1"/>
  <c r="BH225" i="7" s="1"/>
  <c r="BG121" i="7"/>
  <c r="BH103" i="7"/>
  <c r="BI207" i="7" a="1"/>
  <c r="BI207" i="7" s="1"/>
  <c r="BI280" i="7" a="1"/>
  <c r="BI280" i="7" s="1"/>
  <c r="BH176" i="7"/>
  <c r="BI235" i="7" a="1"/>
  <c r="BI235" i="7" s="1"/>
  <c r="BH131" i="7"/>
  <c r="BG177" i="7"/>
  <c r="BH281" i="7" a="1"/>
  <c r="BH281" i="7" s="1"/>
  <c r="BI202" i="7" a="1"/>
  <c r="BI202" i="7" s="1"/>
  <c r="BH98" i="7"/>
  <c r="BH269" i="7" a="1"/>
  <c r="BH269" i="7" s="1"/>
  <c r="BG165" i="7"/>
  <c r="BI266" i="7" a="1"/>
  <c r="BI266" i="7" s="1"/>
  <c r="BH162" i="7"/>
  <c r="BI218" i="7" a="1"/>
  <c r="BI218" i="7" s="1"/>
  <c r="BH114" i="7"/>
  <c r="BE21" i="7"/>
  <c r="BI251" i="7" a="1"/>
  <c r="BI251" i="7" s="1"/>
  <c r="BH147" i="7"/>
  <c r="BI231" i="7" a="1"/>
  <c r="BI231" i="7" s="1"/>
  <c r="BH127" i="7"/>
  <c r="BI294" i="7" a="1"/>
  <c r="BI294" i="7" s="1"/>
  <c r="BH190" i="7"/>
  <c r="BI289" i="7" a="1"/>
  <c r="BI289" i="7" s="1"/>
  <c r="BH185" i="7"/>
  <c r="BC21" i="7"/>
  <c r="BI285" i="7" a="1"/>
  <c r="BI285" i="7" s="1"/>
  <c r="BH181" i="7"/>
  <c r="BI265" i="7" a="1"/>
  <c r="BI265" i="7" s="1"/>
  <c r="BH161" i="7"/>
  <c r="BI240" i="7" a="1"/>
  <c r="BI240" i="7" s="1"/>
  <c r="BH136" i="7"/>
  <c r="BI252" i="7" a="1"/>
  <c r="BI252" i="7" s="1"/>
  <c r="BH148" i="7"/>
  <c r="BG21" i="8"/>
  <c r="BF20" i="7"/>
  <c r="BF18" i="7"/>
  <c r="BF17" i="7" s="1"/>
  <c r="BG25" i="8" s="1"/>
  <c r="BF14" i="7"/>
  <c r="BF15" i="7" s="1"/>
  <c r="BI203" i="7" a="1"/>
  <c r="BI203" i="7" s="1"/>
  <c r="BH99" i="7"/>
  <c r="BI271" i="7" a="1"/>
  <c r="BI271" i="7" s="1"/>
  <c r="BH167" i="7"/>
  <c r="BI277" i="7" a="1"/>
  <c r="BI277" i="7" s="1"/>
  <c r="BH173" i="7"/>
  <c r="BI264" i="7" a="1"/>
  <c r="BI264" i="7" s="1"/>
  <c r="BH160" i="7"/>
  <c r="BI233" i="7" a="1"/>
  <c r="BI233" i="7" s="1"/>
  <c r="BH129" i="7"/>
  <c r="BI206" i="7" a="1"/>
  <c r="BI206" i="7" s="1"/>
  <c r="BH102" i="7"/>
  <c r="BH268" i="7" a="1"/>
  <c r="BH268" i="7" s="1"/>
  <c r="BG164" i="7"/>
  <c r="BH220" i="7" a="1"/>
  <c r="BH220" i="7" s="1"/>
  <c r="BG116" i="7"/>
  <c r="BI267" i="7" a="1"/>
  <c r="BI267" i="7" s="1"/>
  <c r="BH163" i="7"/>
  <c r="BH261" i="7" a="1"/>
  <c r="BH261" i="7" s="1"/>
  <c r="BG157" i="7"/>
  <c r="BI219" i="7" a="1"/>
  <c r="BI219" i="7" s="1"/>
  <c r="BH115" i="7"/>
  <c r="BC22" i="7"/>
  <c r="BH205" i="7" a="1"/>
  <c r="BH205" i="7" s="1"/>
  <c r="BG101" i="7"/>
  <c r="BI222" i="7" a="1"/>
  <c r="BI222" i="7" s="1"/>
  <c r="BH118" i="7"/>
  <c r="BI295" i="7" a="1"/>
  <c r="BI295" i="7" s="1"/>
  <c r="BH191" i="7"/>
  <c r="BI288" i="7" a="1"/>
  <c r="BI288" i="7" s="1"/>
  <c r="BH184" i="7"/>
  <c r="BI284" i="7" a="1"/>
  <c r="BI284" i="7" s="1"/>
  <c r="BH180" i="7"/>
  <c r="BG19" i="7" l="1"/>
  <c r="AD214" i="8"/>
  <c r="AD215" i="8" s="1"/>
  <c r="AD220" i="8"/>
  <c r="BF22" i="7"/>
  <c r="BG28" i="8" s="1"/>
  <c r="BF21" i="7"/>
  <c r="BG27" i="8" s="1"/>
  <c r="BI167" i="7"/>
  <c r="BJ271" i="7" a="1"/>
  <c r="BJ271" i="7" s="1"/>
  <c r="BJ208" i="7" a="1"/>
  <c r="BJ208" i="7" s="1"/>
  <c r="BI104" i="7"/>
  <c r="BI221" i="7" a="1"/>
  <c r="BI221" i="7" s="1"/>
  <c r="BH117" i="7"/>
  <c r="BJ291" i="7" a="1"/>
  <c r="BJ291" i="7" s="1"/>
  <c r="BI187" i="7"/>
  <c r="BJ218" i="7" a="1"/>
  <c r="BJ218" i="7" s="1"/>
  <c r="BI114" i="7"/>
  <c r="BJ296" i="7" a="1"/>
  <c r="BJ296" i="7" s="1"/>
  <c r="BI192" i="7"/>
  <c r="BJ259" i="7" a="1"/>
  <c r="BJ259" i="7" s="1"/>
  <c r="BI155" i="7"/>
  <c r="BJ224" i="7" a="1"/>
  <c r="BJ224" i="7" s="1"/>
  <c r="BI120" i="7"/>
  <c r="BJ228" i="7" a="1"/>
  <c r="BJ228" i="7" s="1"/>
  <c r="BI124" i="7"/>
  <c r="BI268" i="7" a="1"/>
  <c r="BI268" i="7" s="1"/>
  <c r="BH164" i="7"/>
  <c r="BJ285" i="7" a="1"/>
  <c r="BJ285" i="7" s="1"/>
  <c r="BI181" i="7"/>
  <c r="BJ260" i="7" a="1"/>
  <c r="BJ260" i="7" s="1"/>
  <c r="BI156" i="7"/>
  <c r="BI270" i="7" a="1"/>
  <c r="BI270" i="7" s="1"/>
  <c r="BH166" i="7"/>
  <c r="BD27" i="8"/>
  <c r="BC23" i="7"/>
  <c r="BI125" i="7"/>
  <c r="BJ229" i="7" a="1"/>
  <c r="BJ229" i="7" s="1"/>
  <c r="BJ254" i="7" a="1"/>
  <c r="BJ254" i="7" s="1"/>
  <c r="BI150" i="7"/>
  <c r="BJ243" i="7" a="1"/>
  <c r="BJ243" i="7" s="1"/>
  <c r="BI139" i="7"/>
  <c r="BJ253" i="7" a="1"/>
  <c r="BJ253" i="7" s="1"/>
  <c r="BI149" i="7"/>
  <c r="BJ274" i="7" a="1"/>
  <c r="BJ274" i="7" s="1"/>
  <c r="BI170" i="7"/>
  <c r="BJ232" i="7" a="1"/>
  <c r="BJ232" i="7" s="1"/>
  <c r="BI128" i="7"/>
  <c r="BI230" i="7" a="1"/>
  <c r="BI230" i="7" s="1"/>
  <c r="BH126" i="7"/>
  <c r="BI103" i="7"/>
  <c r="BJ207" i="7" a="1"/>
  <c r="BJ207" i="7" s="1"/>
  <c r="BJ287" i="7" a="1"/>
  <c r="BJ287" i="7" s="1"/>
  <c r="BI183" i="7"/>
  <c r="BJ211" i="7" a="1"/>
  <c r="BJ211" i="7" s="1"/>
  <c r="BI107" i="7"/>
  <c r="BI108" i="7"/>
  <c r="BJ212" i="7" a="1"/>
  <c r="BJ212" i="7" s="1"/>
  <c r="BG22" i="8"/>
  <c r="BG23" i="8" s="1"/>
  <c r="BJ241" i="7" a="1"/>
  <c r="BJ241" i="7" s="1"/>
  <c r="BI137" i="7"/>
  <c r="BJ236" i="7" a="1"/>
  <c r="BJ236" i="7" s="1"/>
  <c r="BI132" i="7"/>
  <c r="BJ282" i="7" a="1"/>
  <c r="BJ282" i="7" s="1"/>
  <c r="BI178" i="7"/>
  <c r="BJ295" i="7" a="1"/>
  <c r="BJ295" i="7" s="1"/>
  <c r="BI191" i="7"/>
  <c r="BJ266" i="7" a="1"/>
  <c r="BJ266" i="7" s="1"/>
  <c r="BI162" i="7"/>
  <c r="BJ209" i="7" a="1"/>
  <c r="BJ209" i="7" s="1"/>
  <c r="BI105" i="7"/>
  <c r="BJ222" i="7" a="1"/>
  <c r="BJ222" i="7" s="1"/>
  <c r="BI118" i="7"/>
  <c r="BJ206" i="7" a="1"/>
  <c r="BJ206" i="7" s="1"/>
  <c r="BI102" i="7"/>
  <c r="BG26" i="8"/>
  <c r="BI269" i="7" a="1"/>
  <c r="BI269" i="7" s="1"/>
  <c r="BH165" i="7"/>
  <c r="BI327" i="8"/>
  <c r="BI13" i="7" a="1"/>
  <c r="BI13" i="7" s="1"/>
  <c r="BD23" i="7"/>
  <c r="BD39" i="7" s="1"/>
  <c r="BJ255" i="7" a="1"/>
  <c r="BJ255" i="7" s="1"/>
  <c r="BI151" i="7"/>
  <c r="BJ248" i="7" a="1"/>
  <c r="BJ248" i="7" s="1"/>
  <c r="BI144" i="7"/>
  <c r="BJ297" i="7" a="1"/>
  <c r="BJ297" i="7" s="1"/>
  <c r="BI193" i="7"/>
  <c r="BJ226" i="7" a="1"/>
  <c r="BJ226" i="7" s="1"/>
  <c r="BI122" i="7"/>
  <c r="BJ240" i="7" a="1"/>
  <c r="BJ240" i="7" s="1"/>
  <c r="BI136" i="7"/>
  <c r="BI214" i="7" a="1"/>
  <c r="BI214" i="7" s="1"/>
  <c r="BH110" i="7"/>
  <c r="BJ265" i="7" a="1"/>
  <c r="BJ265" i="7" s="1"/>
  <c r="BI161" i="7"/>
  <c r="BG11" i="7"/>
  <c r="BE23" i="7"/>
  <c r="BH329" i="8"/>
  <c r="BH334" i="8" s="1"/>
  <c r="BI278" i="7" a="1"/>
  <c r="BI278" i="7" s="1"/>
  <c r="BH174" i="7"/>
  <c r="BJ286" i="7" a="1"/>
  <c r="BJ286" i="7" s="1"/>
  <c r="BI182" i="7"/>
  <c r="BJ234" i="7" a="1"/>
  <c r="BJ234" i="7" s="1"/>
  <c r="BI130" i="7"/>
  <c r="BJ283" i="7" a="1"/>
  <c r="BJ283" i="7" s="1"/>
  <c r="BI179" i="7"/>
  <c r="BJ276" i="7" a="1"/>
  <c r="BJ276" i="7" s="1"/>
  <c r="BI172" i="7"/>
  <c r="BI205" i="7" a="1"/>
  <c r="BI205" i="7" s="1"/>
  <c r="BH101" i="7"/>
  <c r="BJ233" i="7" a="1"/>
  <c r="BJ233" i="7" s="1"/>
  <c r="BI129" i="7"/>
  <c r="BJ289" i="7" a="1"/>
  <c r="BJ289" i="7" s="1"/>
  <c r="BI185" i="7"/>
  <c r="BJ202" i="7" a="1"/>
  <c r="BJ202" i="7" s="1"/>
  <c r="BI98" i="7"/>
  <c r="AC304" i="8"/>
  <c r="AC270" i="8"/>
  <c r="BE27" i="8"/>
  <c r="BJ298" i="7" a="1"/>
  <c r="BJ298" i="7" s="1"/>
  <c r="BI194" i="7"/>
  <c r="BJ216" i="7" a="1"/>
  <c r="BJ216" i="7" s="1"/>
  <c r="BI112" i="7"/>
  <c r="BI237" i="7" a="1"/>
  <c r="BI237" i="7" s="1"/>
  <c r="BH133" i="7"/>
  <c r="BJ267" i="7" a="1"/>
  <c r="BJ267" i="7" s="1"/>
  <c r="BI163" i="7"/>
  <c r="BJ210" i="7" a="1"/>
  <c r="BJ210" i="7" s="1"/>
  <c r="BI106" i="7"/>
  <c r="BJ217" i="7" a="1"/>
  <c r="BJ217" i="7" s="1"/>
  <c r="BI113" i="7"/>
  <c r="BJ201" i="7" a="1"/>
  <c r="BJ201" i="7" s="1"/>
  <c r="BI97" i="7"/>
  <c r="BJ249" i="7" a="1"/>
  <c r="BJ249" i="7" s="1"/>
  <c r="BI145" i="7"/>
  <c r="BJ288" i="7" a="1"/>
  <c r="BJ288" i="7" s="1"/>
  <c r="BI184" i="7"/>
  <c r="BJ204" i="7" a="1"/>
  <c r="BJ204" i="7" s="1"/>
  <c r="BI100" i="7"/>
  <c r="BJ264" i="7" a="1"/>
  <c r="BJ264" i="7" s="1"/>
  <c r="BI160" i="7"/>
  <c r="BJ250" i="7" a="1"/>
  <c r="BJ250" i="7" s="1"/>
  <c r="BI146" i="7"/>
  <c r="BK9" i="8"/>
  <c r="BK7" i="7"/>
  <c r="BJ219" i="7" a="1"/>
  <c r="BJ219" i="7" s="1"/>
  <c r="BI115" i="7"/>
  <c r="BJ247" i="7" a="1"/>
  <c r="BJ247" i="7" s="1"/>
  <c r="BI143" i="7"/>
  <c r="AD226" i="8"/>
  <c r="BJ292" i="7" a="1"/>
  <c r="BJ292" i="7" s="1"/>
  <c r="BI188" i="7"/>
  <c r="BI299" i="7" a="1"/>
  <c r="BI299" i="7" s="1"/>
  <c r="BH195" i="7"/>
  <c r="BJ227" i="7" a="1"/>
  <c r="BJ227" i="7" s="1"/>
  <c r="BI123" i="7"/>
  <c r="BI279" i="7" a="1"/>
  <c r="BI279" i="7" s="1"/>
  <c r="BH175" i="7"/>
  <c r="BI99" i="7"/>
  <c r="BJ203" i="7" a="1"/>
  <c r="BJ203" i="7" s="1"/>
  <c r="BJ290" i="7" a="1"/>
  <c r="BJ290" i="7" s="1"/>
  <c r="BI186" i="7"/>
  <c r="BI225" i="7" a="1"/>
  <c r="BI225" i="7" s="1"/>
  <c r="BH121" i="7"/>
  <c r="AD204" i="8"/>
  <c r="AD206" i="8"/>
  <c r="AD193" i="8" s="1"/>
  <c r="AD194" i="8" s="1"/>
  <c r="BJ239" i="7" a="1"/>
  <c r="BJ239" i="7" s="1"/>
  <c r="BI135" i="7"/>
  <c r="BJ293" i="7" a="1"/>
  <c r="BJ293" i="7" s="1"/>
  <c r="BI189" i="7"/>
  <c r="BJ294" i="7" a="1"/>
  <c r="BJ294" i="7" s="1"/>
  <c r="BI190" i="7"/>
  <c r="BJ215" i="7" a="1"/>
  <c r="BJ215" i="7" s="1"/>
  <c r="BI111" i="7"/>
  <c r="BJ263" i="7" a="1"/>
  <c r="BJ263" i="7" s="1"/>
  <c r="BI159" i="7"/>
  <c r="BI300" i="7" a="1"/>
  <c r="BI300" i="7" s="1"/>
  <c r="BH196" i="7"/>
  <c r="BJ231" i="7" a="1"/>
  <c r="BJ231" i="7" s="1"/>
  <c r="BI127" i="7"/>
  <c r="BJ235" i="7" a="1"/>
  <c r="BJ235" i="7" s="1"/>
  <c r="BI131" i="7"/>
  <c r="BJ213" i="7" a="1"/>
  <c r="BJ213" i="7" s="1"/>
  <c r="BI109" i="7"/>
  <c r="Q47" i="26"/>
  <c r="P46" i="26"/>
  <c r="BJ245" i="7" a="1"/>
  <c r="BJ245" i="7" s="1"/>
  <c r="BI141" i="7"/>
  <c r="BJ275" i="7" a="1"/>
  <c r="BJ275" i="7" s="1"/>
  <c r="BI171" i="7"/>
  <c r="BF27" i="8"/>
  <c r="BJ256" i="7" a="1"/>
  <c r="BJ256" i="7" s="1"/>
  <c r="BI152" i="7"/>
  <c r="BJ284" i="7" a="1"/>
  <c r="BJ284" i="7" s="1"/>
  <c r="BI180" i="7"/>
  <c r="BJ242" i="7" a="1"/>
  <c r="BJ242" i="7" s="1"/>
  <c r="BI138" i="7"/>
  <c r="BI220" i="7" a="1"/>
  <c r="BI220" i="7" s="1"/>
  <c r="BH116" i="7"/>
  <c r="BD28" i="8"/>
  <c r="BI281" i="7" a="1"/>
  <c r="BI281" i="7" s="1"/>
  <c r="BH177" i="7"/>
  <c r="BJ273" i="7" a="1"/>
  <c r="BJ273" i="7" s="1"/>
  <c r="BI169" i="7"/>
  <c r="BJ246" i="7" a="1"/>
  <c r="BJ246" i="7" s="1"/>
  <c r="BI142" i="7"/>
  <c r="BI261" i="7" a="1"/>
  <c r="BI261" i="7" s="1"/>
  <c r="BH157" i="7"/>
  <c r="BJ277" i="7" a="1"/>
  <c r="BJ277" i="7" s="1"/>
  <c r="BI173" i="7"/>
  <c r="BJ262" i="7" a="1"/>
  <c r="BJ262" i="7" s="1"/>
  <c r="BI158" i="7"/>
  <c r="BJ223" i="7" a="1"/>
  <c r="BJ223" i="7" s="1"/>
  <c r="BI119" i="7"/>
  <c r="BJ272" i="7" a="1"/>
  <c r="BJ272" i="7" s="1"/>
  <c r="BI168" i="7"/>
  <c r="BI258" i="7" a="1"/>
  <c r="BI258" i="7" s="1"/>
  <c r="BH154" i="7"/>
  <c r="BJ244" i="7" a="1"/>
  <c r="BJ244" i="7" s="1"/>
  <c r="BI140" i="7"/>
  <c r="BJ252" i="7" a="1"/>
  <c r="BJ252" i="7" s="1"/>
  <c r="BI148" i="7"/>
  <c r="BJ251" i="7" a="1"/>
  <c r="BJ251" i="7" s="1"/>
  <c r="BI147" i="7"/>
  <c r="BJ280" i="7" a="1"/>
  <c r="BJ280" i="7" s="1"/>
  <c r="BI176" i="7"/>
  <c r="BH12" i="7"/>
  <c r="BH11" i="7" s="1"/>
  <c r="BI238" i="7" a="1"/>
  <c r="BI238" i="7" s="1"/>
  <c r="BH134" i="7"/>
  <c r="BI257" i="7" a="1"/>
  <c r="BI257" i="7" s="1"/>
  <c r="BH153" i="7"/>
  <c r="BF23" i="7" l="1"/>
  <c r="BD29" i="8"/>
  <c r="BH19" i="7"/>
  <c r="BD36" i="8"/>
  <c r="BD290" i="8" s="1"/>
  <c r="BK288" i="7" a="1"/>
  <c r="BK288" i="7" s="1"/>
  <c r="BJ184" i="7"/>
  <c r="BK260" i="7" a="1"/>
  <c r="BK260" i="7" s="1"/>
  <c r="BJ156" i="7"/>
  <c r="BJ205" i="7" a="1"/>
  <c r="BJ205" i="7" s="1"/>
  <c r="BI101" i="7"/>
  <c r="BK212" i="7" a="1"/>
  <c r="BK212" i="7" s="1"/>
  <c r="BJ108" i="7"/>
  <c r="BK256" i="7" a="1"/>
  <c r="BK256" i="7" s="1"/>
  <c r="BJ152" i="7"/>
  <c r="BK243" i="7" a="1"/>
  <c r="BK243" i="7" s="1"/>
  <c r="BJ139" i="7"/>
  <c r="BK208" i="7" a="1"/>
  <c r="BK208" i="7" s="1"/>
  <c r="BJ104" i="7"/>
  <c r="BK201" i="7" a="1"/>
  <c r="BK201" i="7" s="1"/>
  <c r="BJ97" i="7"/>
  <c r="BK211" i="7" a="1"/>
  <c r="BK211" i="7" s="1"/>
  <c r="BJ107" i="7"/>
  <c r="BK254" i="7" a="1"/>
  <c r="BK254" i="7" s="1"/>
  <c r="BJ150" i="7"/>
  <c r="BF29" i="8"/>
  <c r="BF36" i="8" s="1"/>
  <c r="BF290" i="8" s="1"/>
  <c r="BE29" i="8"/>
  <c r="BE36" i="8"/>
  <c r="BE290" i="8" s="1"/>
  <c r="BK265" i="7" a="1"/>
  <c r="BK265" i="7" s="1"/>
  <c r="BJ161" i="7"/>
  <c r="BI329" i="8"/>
  <c r="BI334" i="8"/>
  <c r="BK295" i="7" a="1"/>
  <c r="BK295" i="7" s="1"/>
  <c r="BJ191" i="7"/>
  <c r="BK228" i="7" a="1"/>
  <c r="BK228" i="7" s="1"/>
  <c r="BJ124" i="7"/>
  <c r="BK271" i="7" a="1"/>
  <c r="BK271" i="7" s="1"/>
  <c r="BJ167" i="7"/>
  <c r="BK252" i="7" a="1"/>
  <c r="BK252" i="7" s="1"/>
  <c r="BJ148" i="7"/>
  <c r="BL9" i="8"/>
  <c r="BL7" i="7"/>
  <c r="BK283" i="7" a="1"/>
  <c r="BK283" i="7" s="1"/>
  <c r="BJ179" i="7"/>
  <c r="BK244" i="7" a="1"/>
  <c r="BK244" i="7" s="1"/>
  <c r="BJ140" i="7"/>
  <c r="BK273" i="7" a="1"/>
  <c r="BK273" i="7" s="1"/>
  <c r="BJ169" i="7"/>
  <c r="BK217" i="7" a="1"/>
  <c r="BK217" i="7" s="1"/>
  <c r="BJ113" i="7"/>
  <c r="BK234" i="7" a="1"/>
  <c r="BK234" i="7" s="1"/>
  <c r="BJ130" i="7"/>
  <c r="BK287" i="7" a="1"/>
  <c r="BK287" i="7" s="1"/>
  <c r="BJ183" i="7"/>
  <c r="BK262" i="7" a="1"/>
  <c r="BK262" i="7" s="1"/>
  <c r="BJ158" i="7"/>
  <c r="BK239" i="7" a="1"/>
  <c r="BK239" i="7" s="1"/>
  <c r="BJ135" i="7"/>
  <c r="BK280" i="7" a="1"/>
  <c r="BK280" i="7" s="1"/>
  <c r="BJ176" i="7"/>
  <c r="BJ261" i="7" a="1"/>
  <c r="BJ261" i="7" s="1"/>
  <c r="BI157" i="7"/>
  <c r="BK276" i="7" a="1"/>
  <c r="BK276" i="7" s="1"/>
  <c r="BJ172" i="7"/>
  <c r="AD205" i="8"/>
  <c r="BJ300" i="7" a="1"/>
  <c r="BJ300" i="7" s="1"/>
  <c r="BI196" i="7"/>
  <c r="BJ327" i="8"/>
  <c r="BJ13" i="7" a="1"/>
  <c r="BJ13" i="7" s="1"/>
  <c r="BK263" i="7" a="1"/>
  <c r="BK263" i="7" s="1"/>
  <c r="BJ159" i="7"/>
  <c r="BJ225" i="7" a="1"/>
  <c r="BJ225" i="7" s="1"/>
  <c r="BI121" i="7"/>
  <c r="BK250" i="7" a="1"/>
  <c r="BK250" i="7" s="1"/>
  <c r="BJ146" i="7"/>
  <c r="BJ214" i="7" a="1"/>
  <c r="BJ214" i="7" s="1"/>
  <c r="BI110" i="7"/>
  <c r="BJ269" i="7" a="1"/>
  <c r="BJ269" i="7" s="1"/>
  <c r="BI165" i="7"/>
  <c r="BK282" i="7" a="1"/>
  <c r="BK282" i="7" s="1"/>
  <c r="BJ178" i="7"/>
  <c r="BK207" i="7" a="1"/>
  <c r="BK207" i="7" s="1"/>
  <c r="BJ103" i="7"/>
  <c r="BK229" i="7" a="1"/>
  <c r="BK229" i="7" s="1"/>
  <c r="BJ125" i="7"/>
  <c r="BK224" i="7" a="1"/>
  <c r="BK224" i="7" s="1"/>
  <c r="BJ120" i="7"/>
  <c r="BK242" i="7" a="1"/>
  <c r="BK242" i="7" s="1"/>
  <c r="BJ138" i="7"/>
  <c r="BK222" i="7" a="1"/>
  <c r="BK222" i="7" s="1"/>
  <c r="BJ118" i="7"/>
  <c r="BK284" i="7" a="1"/>
  <c r="BK284" i="7" s="1"/>
  <c r="BJ180" i="7"/>
  <c r="BK209" i="7" a="1"/>
  <c r="BK209" i="7" s="1"/>
  <c r="BJ105" i="7"/>
  <c r="BK298" i="7" a="1"/>
  <c r="BK298" i="7" s="1"/>
  <c r="BJ194" i="7"/>
  <c r="BJ221" i="7" a="1"/>
  <c r="BJ221" i="7" s="1"/>
  <c r="BI117" i="7"/>
  <c r="BI12" i="7"/>
  <c r="BI11" i="7" s="1"/>
  <c r="BJ281" i="7" a="1"/>
  <c r="BJ281" i="7" s="1"/>
  <c r="BI177" i="7"/>
  <c r="BK290" i="7" a="1"/>
  <c r="BK290" i="7" s="1"/>
  <c r="BJ186" i="7"/>
  <c r="BK202" i="7" a="1"/>
  <c r="BK202" i="7" s="1"/>
  <c r="BJ98" i="7"/>
  <c r="BK240" i="7" a="1"/>
  <c r="BK240" i="7" s="1"/>
  <c r="BJ136" i="7"/>
  <c r="BC39" i="7"/>
  <c r="BK259" i="7" a="1"/>
  <c r="BK259" i="7" s="1"/>
  <c r="BJ155" i="7"/>
  <c r="BK274" i="7" a="1"/>
  <c r="BK274" i="7" s="1"/>
  <c r="BJ170" i="7"/>
  <c r="BK235" i="7" a="1"/>
  <c r="BK235" i="7" s="1"/>
  <c r="BJ131" i="7"/>
  <c r="BJ299" i="7" a="1"/>
  <c r="BJ299" i="7" s="1"/>
  <c r="BI195" i="7"/>
  <c r="BK285" i="7" a="1"/>
  <c r="BK285" i="7" s="1"/>
  <c r="BJ181" i="7"/>
  <c r="AD199" i="8"/>
  <c r="BK266" i="7" a="1"/>
  <c r="BK266" i="7" s="1"/>
  <c r="BJ162" i="7"/>
  <c r="BK292" i="7" a="1"/>
  <c r="BK292" i="7" s="1"/>
  <c r="BJ188" i="7"/>
  <c r="BH21" i="8"/>
  <c r="BG20" i="7"/>
  <c r="BG18" i="7"/>
  <c r="BG14" i="7"/>
  <c r="BJ258" i="7" a="1"/>
  <c r="BJ258" i="7" s="1"/>
  <c r="BI154" i="7"/>
  <c r="BK210" i="7" a="1"/>
  <c r="BK210" i="7" s="1"/>
  <c r="BJ106" i="7"/>
  <c r="BK215" i="7" a="1"/>
  <c r="BK215" i="7" s="1"/>
  <c r="BJ111" i="7"/>
  <c r="BK247" i="7" a="1"/>
  <c r="BK247" i="7" s="1"/>
  <c r="BJ143" i="7"/>
  <c r="BK272" i="7" a="1"/>
  <c r="BK272" i="7" s="1"/>
  <c r="BJ168" i="7"/>
  <c r="BK245" i="7" a="1"/>
  <c r="BK245" i="7" s="1"/>
  <c r="BJ141" i="7"/>
  <c r="BK203" i="7" a="1"/>
  <c r="BK203" i="7" s="1"/>
  <c r="BJ99" i="7"/>
  <c r="BK264" i="7" a="1"/>
  <c r="BK264" i="7" s="1"/>
  <c r="BJ160" i="7"/>
  <c r="BK267" i="7" a="1"/>
  <c r="BK267" i="7" s="1"/>
  <c r="BJ163" i="7"/>
  <c r="BJ278" i="7" a="1"/>
  <c r="BJ278" i="7" s="1"/>
  <c r="BI174" i="7"/>
  <c r="BJ230" i="7" a="1"/>
  <c r="BJ230" i="7" s="1"/>
  <c r="BI126" i="7"/>
  <c r="BK216" i="7" a="1"/>
  <c r="BK216" i="7" s="1"/>
  <c r="BJ112" i="7"/>
  <c r="BK248" i="7" a="1"/>
  <c r="BK248" i="7" s="1"/>
  <c r="BJ144" i="7"/>
  <c r="BK277" i="7" a="1"/>
  <c r="BK277" i="7" s="1"/>
  <c r="BJ173" i="7"/>
  <c r="BK246" i="7" a="1"/>
  <c r="BK246" i="7" s="1"/>
  <c r="BJ142" i="7"/>
  <c r="BE39" i="7"/>
  <c r="BJ257" i="7" a="1"/>
  <c r="BJ257" i="7" s="1"/>
  <c r="BI153" i="7"/>
  <c r="BK294" i="7" a="1"/>
  <c r="BK294" i="7" s="1"/>
  <c r="BJ190" i="7"/>
  <c r="BK289" i="7" a="1"/>
  <c r="BK289" i="7" s="1"/>
  <c r="BJ185" i="7"/>
  <c r="BK226" i="7" a="1"/>
  <c r="BK226" i="7" s="1"/>
  <c r="BJ122" i="7"/>
  <c r="BK296" i="7" a="1"/>
  <c r="BK296" i="7" s="1"/>
  <c r="BJ192" i="7"/>
  <c r="BI21" i="8"/>
  <c r="BH20" i="7"/>
  <c r="BI26" i="8" s="1"/>
  <c r="BH18" i="7"/>
  <c r="BH17" i="7" s="1"/>
  <c r="BI25" i="8" s="1"/>
  <c r="BH14" i="7"/>
  <c r="BI22" i="8" s="1"/>
  <c r="BK233" i="7" a="1"/>
  <c r="BK233" i="7" s="1"/>
  <c r="BJ129" i="7"/>
  <c r="BK227" i="7" a="1"/>
  <c r="BK227" i="7" s="1"/>
  <c r="BJ123" i="7"/>
  <c r="BK253" i="7" a="1"/>
  <c r="BK253" i="7" s="1"/>
  <c r="BJ149" i="7"/>
  <c r="BK249" i="7" a="1"/>
  <c r="BK249" i="7" s="1"/>
  <c r="BJ145" i="7"/>
  <c r="BK251" i="7" a="1"/>
  <c r="BK251" i="7" s="1"/>
  <c r="BJ147" i="7"/>
  <c r="BJ268" i="7" a="1"/>
  <c r="BJ268" i="7" s="1"/>
  <c r="BI164" i="7"/>
  <c r="BK275" i="7" a="1"/>
  <c r="BK275" i="7" s="1"/>
  <c r="BJ171" i="7"/>
  <c r="BK286" i="7" a="1"/>
  <c r="BK286" i="7" s="1"/>
  <c r="BJ182" i="7"/>
  <c r="BK223" i="7" a="1"/>
  <c r="BK223" i="7" s="1"/>
  <c r="BJ119" i="7"/>
  <c r="BJ220" i="7" a="1"/>
  <c r="BJ220" i="7" s="1"/>
  <c r="BI116" i="7"/>
  <c r="Q48" i="26"/>
  <c r="P47" i="26"/>
  <c r="BG29" i="8"/>
  <c r="BG36" i="8" s="1"/>
  <c r="BG290" i="8" s="1"/>
  <c r="BK204" i="7" a="1"/>
  <c r="BK204" i="7" s="1"/>
  <c r="BJ100" i="7"/>
  <c r="BJ237" i="7" a="1"/>
  <c r="BJ237" i="7" s="1"/>
  <c r="BI133" i="7"/>
  <c r="BF39" i="7"/>
  <c r="BK206" i="7" a="1"/>
  <c r="BK206" i="7" s="1"/>
  <c r="BJ102" i="7"/>
  <c r="BK236" i="7" a="1"/>
  <c r="BK236" i="7" s="1"/>
  <c r="BJ132" i="7"/>
  <c r="BK232" i="7" a="1"/>
  <c r="BK232" i="7" s="1"/>
  <c r="BJ128" i="7"/>
  <c r="AD221" i="8"/>
  <c r="AD222" i="8" s="1"/>
  <c r="AE218" i="8" s="1"/>
  <c r="AE225" i="8" s="1" a="1"/>
  <c r="BK213" i="7" a="1"/>
  <c r="BK213" i="7" s="1"/>
  <c r="BJ109" i="7"/>
  <c r="BK241" i="7" a="1"/>
  <c r="BK241" i="7" s="1"/>
  <c r="BJ137" i="7"/>
  <c r="BK291" i="7" a="1"/>
  <c r="BK291" i="7" s="1"/>
  <c r="BJ187" i="7"/>
  <c r="BK231" i="7" a="1"/>
  <c r="BK231" i="7" s="1"/>
  <c r="BJ127" i="7"/>
  <c r="BK255" i="7" a="1"/>
  <c r="BK255" i="7" s="1"/>
  <c r="BJ151" i="7"/>
  <c r="BK219" i="7" a="1"/>
  <c r="BK219" i="7" s="1"/>
  <c r="BJ115" i="7"/>
  <c r="BJ238" i="7" a="1"/>
  <c r="BJ238" i="7" s="1"/>
  <c r="BI134" i="7"/>
  <c r="BK293" i="7" a="1"/>
  <c r="BK293" i="7" s="1"/>
  <c r="BJ189" i="7"/>
  <c r="BJ279" i="7" a="1"/>
  <c r="BJ279" i="7" s="1"/>
  <c r="BI175" i="7"/>
  <c r="BK297" i="7" a="1"/>
  <c r="BK297" i="7" s="1"/>
  <c r="BJ193" i="7"/>
  <c r="BJ270" i="7" a="1"/>
  <c r="BJ270" i="7" s="1"/>
  <c r="BI166" i="7"/>
  <c r="BK218" i="7" a="1"/>
  <c r="BK218" i="7" s="1"/>
  <c r="BJ114" i="7"/>
  <c r="BI19" i="7" l="1"/>
  <c r="BJ12" i="7"/>
  <c r="BJ11" i="7" s="1"/>
  <c r="BK21" i="8" s="1"/>
  <c r="BL293" i="7" a="1"/>
  <c r="BL293" i="7" s="1"/>
  <c r="BK189" i="7"/>
  <c r="BL224" i="7" a="1"/>
  <c r="BL224" i="7" s="1"/>
  <c r="BK120" i="7"/>
  <c r="BL226" i="7" a="1"/>
  <c r="BL226" i="7" s="1"/>
  <c r="BK122" i="7"/>
  <c r="BL232" i="7" a="1"/>
  <c r="BL232" i="7" s="1"/>
  <c r="BK128" i="7"/>
  <c r="BJ21" i="8"/>
  <c r="BI20" i="7"/>
  <c r="BJ26" i="8" s="1"/>
  <c r="BI18" i="7"/>
  <c r="BI17" i="7" s="1"/>
  <c r="BJ25" i="8" s="1"/>
  <c r="BI14" i="7"/>
  <c r="BJ22" i="8" s="1"/>
  <c r="BL289" i="7" a="1"/>
  <c r="BL289" i="7" s="1"/>
  <c r="BK185" i="7"/>
  <c r="BK143" i="7"/>
  <c r="BL247" i="7" a="1"/>
  <c r="BL247" i="7" s="1"/>
  <c r="BL207" i="7" a="1"/>
  <c r="BL207" i="7" s="1"/>
  <c r="BK103" i="7"/>
  <c r="BL271" i="7" a="1"/>
  <c r="BL271" i="7" s="1"/>
  <c r="BK167" i="7"/>
  <c r="BL215" i="7" a="1"/>
  <c r="BL215" i="7" s="1"/>
  <c r="BK111" i="7"/>
  <c r="BL298" i="7" a="1"/>
  <c r="BL298" i="7" s="1"/>
  <c r="BK194" i="7"/>
  <c r="BL282" i="7" a="1"/>
  <c r="BL282" i="7" s="1"/>
  <c r="BK178" i="7"/>
  <c r="BK300" i="7" a="1"/>
  <c r="BK300" i="7" s="1"/>
  <c r="BJ196" i="7"/>
  <c r="BL234" i="7" a="1"/>
  <c r="BL234" i="7" s="1"/>
  <c r="BK130" i="7"/>
  <c r="AE225" i="8"/>
  <c r="AE227" i="8" s="1"/>
  <c r="BK205" i="7" a="1"/>
  <c r="BK205" i="7" s="1"/>
  <c r="BJ101" i="7"/>
  <c r="BL263" i="7" a="1"/>
  <c r="BL263" i="7" s="1"/>
  <c r="BK159" i="7"/>
  <c r="BL236" i="7" a="1"/>
  <c r="BL236" i="7" s="1"/>
  <c r="BK132" i="7"/>
  <c r="BL287" i="7" a="1"/>
  <c r="BL287" i="7" s="1"/>
  <c r="BK183" i="7"/>
  <c r="BL288" i="7" a="1"/>
  <c r="BL288" i="7" s="1"/>
  <c r="BK184" i="7"/>
  <c r="BL275" i="7" a="1"/>
  <c r="BL275" i="7" s="1"/>
  <c r="BK171" i="7"/>
  <c r="BL294" i="7" a="1"/>
  <c r="BL294" i="7" s="1"/>
  <c r="BK190" i="7"/>
  <c r="BL218" i="7" a="1"/>
  <c r="BL218" i="7" s="1"/>
  <c r="BK114" i="7"/>
  <c r="BK278" i="7" a="1"/>
  <c r="BK278" i="7" s="1"/>
  <c r="BJ174" i="7"/>
  <c r="BL292" i="7" a="1"/>
  <c r="BL292" i="7" s="1"/>
  <c r="BK188" i="7"/>
  <c r="BL228" i="7" a="1"/>
  <c r="BL228" i="7" s="1"/>
  <c r="BK124" i="7"/>
  <c r="BL239" i="7" a="1"/>
  <c r="BL239" i="7" s="1"/>
  <c r="BK135" i="7"/>
  <c r="BK281" i="7" a="1"/>
  <c r="BK281" i="7" s="1"/>
  <c r="BJ177" i="7"/>
  <c r="BK238" i="7" a="1"/>
  <c r="BK238" i="7" s="1"/>
  <c r="BJ134" i="7"/>
  <c r="BL274" i="7" a="1"/>
  <c r="BL274" i="7" s="1"/>
  <c r="BK170" i="7"/>
  <c r="BK221" i="7" a="1"/>
  <c r="BK221" i="7" s="1"/>
  <c r="BJ117" i="7"/>
  <c r="BK230" i="7" a="1"/>
  <c r="BK230" i="7" s="1"/>
  <c r="BJ126" i="7"/>
  <c r="BK102" i="7"/>
  <c r="BL206" i="7" a="1"/>
  <c r="BL206" i="7" s="1"/>
  <c r="BL231" i="7" a="1"/>
  <c r="BL231" i="7" s="1"/>
  <c r="BK127" i="7"/>
  <c r="BK268" i="7" a="1"/>
  <c r="BK268" i="7" s="1"/>
  <c r="BJ164" i="7"/>
  <c r="BK257" i="7" a="1"/>
  <c r="BK257" i="7" s="1"/>
  <c r="BJ153" i="7"/>
  <c r="BL210" i="7" a="1"/>
  <c r="BL210" i="7" s="1"/>
  <c r="BK106" i="7"/>
  <c r="BL209" i="7" a="1"/>
  <c r="BL209" i="7" s="1"/>
  <c r="BK105" i="7"/>
  <c r="BK269" i="7" a="1"/>
  <c r="BK269" i="7" s="1"/>
  <c r="BJ165" i="7"/>
  <c r="BL217" i="7" a="1"/>
  <c r="BL217" i="7" s="1"/>
  <c r="BK113" i="7"/>
  <c r="BL208" i="7" a="1"/>
  <c r="BL208" i="7" s="1"/>
  <c r="BK104" i="7"/>
  <c r="BL259" i="7" a="1"/>
  <c r="BL259" i="7" s="1"/>
  <c r="BK155" i="7"/>
  <c r="BJ329" i="8"/>
  <c r="BH15" i="7"/>
  <c r="BL201" i="7" a="1"/>
  <c r="BL201" i="7" s="1"/>
  <c r="BK97" i="7"/>
  <c r="BL255" i="7" a="1"/>
  <c r="BL255" i="7" s="1"/>
  <c r="BK151" i="7"/>
  <c r="BK270" i="7" a="1"/>
  <c r="BK270" i="7" s="1"/>
  <c r="BJ166" i="7"/>
  <c r="BK237" i="7" a="1"/>
  <c r="BK237" i="7" s="1"/>
  <c r="BJ133" i="7"/>
  <c r="BL267" i="7" a="1"/>
  <c r="BL267" i="7" s="1"/>
  <c r="BK163" i="7"/>
  <c r="BL266" i="7" a="1"/>
  <c r="BL266" i="7" s="1"/>
  <c r="BK162" i="7"/>
  <c r="BL276" i="7" a="1"/>
  <c r="BL276" i="7" s="1"/>
  <c r="BK172" i="7"/>
  <c r="BL295" i="7" a="1"/>
  <c r="BL295" i="7" s="1"/>
  <c r="BK191" i="7"/>
  <c r="BL245" i="7" a="1"/>
  <c r="BL245" i="7" s="1"/>
  <c r="BK141" i="7"/>
  <c r="BL216" i="7" a="1"/>
  <c r="BL216" i="7" s="1"/>
  <c r="BK112" i="7"/>
  <c r="BL233" i="7" a="1"/>
  <c r="BL233" i="7" s="1"/>
  <c r="BK129" i="7"/>
  <c r="BL229" i="7" a="1"/>
  <c r="BL229" i="7" s="1"/>
  <c r="BK125" i="7"/>
  <c r="BK327" i="8"/>
  <c r="BK13" i="7" a="1"/>
  <c r="BK13" i="7" s="1"/>
  <c r="BL286" i="7" a="1"/>
  <c r="BL286" i="7" s="1"/>
  <c r="BK182" i="7"/>
  <c r="BL284" i="7" a="1"/>
  <c r="BL284" i="7" s="1"/>
  <c r="BK180" i="7"/>
  <c r="BL297" i="7" a="1"/>
  <c r="BL297" i="7" s="1"/>
  <c r="BK193" i="7"/>
  <c r="BL246" i="7" a="1"/>
  <c r="BL246" i="7" s="1"/>
  <c r="BK142" i="7"/>
  <c r="BL240" i="7" a="1"/>
  <c r="BL240" i="7" s="1"/>
  <c r="BK136" i="7"/>
  <c r="BL241" i="7" a="1"/>
  <c r="BL241" i="7" s="1"/>
  <c r="BK137" i="7"/>
  <c r="BL249" i="7" a="1"/>
  <c r="BL249" i="7" s="1"/>
  <c r="BK145" i="7"/>
  <c r="BI23" i="8"/>
  <c r="BH22" i="8"/>
  <c r="BH23" i="8" s="1"/>
  <c r="BL285" i="7" a="1"/>
  <c r="BL285" i="7" s="1"/>
  <c r="BK181" i="7"/>
  <c r="BL222" i="7" a="1"/>
  <c r="BL222" i="7" s="1"/>
  <c r="BK118" i="7"/>
  <c r="BL244" i="7" a="1"/>
  <c r="BL244" i="7" s="1"/>
  <c r="BK140" i="7"/>
  <c r="BL235" i="7" a="1"/>
  <c r="BL235" i="7" s="1"/>
  <c r="BK131" i="7"/>
  <c r="BL252" i="7" a="1"/>
  <c r="BL252" i="7" s="1"/>
  <c r="BK148" i="7"/>
  <c r="BL291" i="7" a="1"/>
  <c r="BL291" i="7" s="1"/>
  <c r="BK187" i="7"/>
  <c r="AD200" i="8"/>
  <c r="BL273" i="7" a="1"/>
  <c r="BL273" i="7" s="1"/>
  <c r="BK169" i="7"/>
  <c r="BK261" i="7" a="1"/>
  <c r="BK261" i="7" s="1"/>
  <c r="BJ157" i="7"/>
  <c r="BL277" i="7" a="1"/>
  <c r="BL277" i="7" s="1"/>
  <c r="BK173" i="7"/>
  <c r="BG15" i="7"/>
  <c r="BL202" i="7" a="1"/>
  <c r="BL202" i="7" s="1"/>
  <c r="BK98" i="7"/>
  <c r="BL256" i="7" a="1"/>
  <c r="BL256" i="7" s="1"/>
  <c r="BK152" i="7"/>
  <c r="BK220" i="7" a="1"/>
  <c r="BK220" i="7" s="1"/>
  <c r="BJ116" i="7"/>
  <c r="BH26" i="8"/>
  <c r="BL211" i="7" a="1"/>
  <c r="BL211" i="7" s="1"/>
  <c r="BK107" i="7"/>
  <c r="BL272" i="7" a="1"/>
  <c r="BL272" i="7" s="1"/>
  <c r="BK168" i="7"/>
  <c r="BL219" i="7" a="1"/>
  <c r="BL219" i="7" s="1"/>
  <c r="BK115" i="7"/>
  <c r="BJ154" i="7"/>
  <c r="BK258" i="7" a="1"/>
  <c r="BK258" i="7" s="1"/>
  <c r="BK214" i="7" a="1"/>
  <c r="BK214" i="7" s="1"/>
  <c r="BJ110" i="7"/>
  <c r="BL204" i="7" a="1"/>
  <c r="BL204" i="7" s="1"/>
  <c r="BK100" i="7"/>
  <c r="BL264" i="7" a="1"/>
  <c r="BL264" i="7" s="1"/>
  <c r="BK160" i="7"/>
  <c r="BK279" i="7" a="1"/>
  <c r="BK279" i="7" s="1"/>
  <c r="BJ175" i="7"/>
  <c r="BL213" i="7" a="1"/>
  <c r="BL213" i="7" s="1"/>
  <c r="BK109" i="7"/>
  <c r="Q49" i="26"/>
  <c r="P48" i="26"/>
  <c r="BL253" i="7" a="1"/>
  <c r="BL253" i="7" s="1"/>
  <c r="BK149" i="7"/>
  <c r="BL296" i="7" a="1"/>
  <c r="BL296" i="7" s="1"/>
  <c r="BK192" i="7"/>
  <c r="BL203" i="7" a="1"/>
  <c r="BL203" i="7" s="1"/>
  <c r="BK99" i="7"/>
  <c r="BK299" i="7" a="1"/>
  <c r="BK299" i="7" s="1"/>
  <c r="BJ195" i="7"/>
  <c r="BL242" i="7" a="1"/>
  <c r="BL242" i="7" s="1"/>
  <c r="BK138" i="7"/>
  <c r="BL250" i="7" a="1"/>
  <c r="BL250" i="7" s="1"/>
  <c r="BK146" i="7"/>
  <c r="BL280" i="7" a="1"/>
  <c r="BL280" i="7" s="1"/>
  <c r="BK176" i="7"/>
  <c r="BL283" i="7" a="1"/>
  <c r="BL283" i="7" s="1"/>
  <c r="BK179" i="7"/>
  <c r="BL265" i="7" a="1"/>
  <c r="BL265" i="7" s="1"/>
  <c r="BK161" i="7"/>
  <c r="BL227" i="7" a="1"/>
  <c r="BL227" i="7" s="1"/>
  <c r="BK123" i="7"/>
  <c r="BK225" i="7" a="1"/>
  <c r="BK225" i="7" s="1"/>
  <c r="BJ121" i="7"/>
  <c r="BL223" i="7" a="1"/>
  <c r="BL223" i="7" s="1"/>
  <c r="BK119" i="7"/>
  <c r="BL262" i="7" a="1"/>
  <c r="BL262" i="7" s="1"/>
  <c r="BK158" i="7"/>
  <c r="BL260" i="7" a="1"/>
  <c r="BL260" i="7" s="1"/>
  <c r="BK156" i="7"/>
  <c r="BL251" i="7" a="1"/>
  <c r="BL251" i="7" s="1"/>
  <c r="BK147" i="7"/>
  <c r="BL243" i="7" a="1"/>
  <c r="BL243" i="7" s="1"/>
  <c r="BK139" i="7"/>
  <c r="AD308" i="8"/>
  <c r="AD274" i="8"/>
  <c r="BL248" i="7" a="1"/>
  <c r="BL248" i="7" s="1"/>
  <c r="BK144" i="7"/>
  <c r="BG17" i="7"/>
  <c r="BH25" i="8" s="1"/>
  <c r="BL290" i="7" a="1"/>
  <c r="BL290" i="7" s="1"/>
  <c r="BK186" i="7"/>
  <c r="BM9" i="8"/>
  <c r="BM7" i="7"/>
  <c r="BL254" i="7" a="1"/>
  <c r="BL254" i="7" s="1"/>
  <c r="BK150" i="7"/>
  <c r="BL212" i="7" a="1"/>
  <c r="BL212" i="7" s="1"/>
  <c r="BK108" i="7"/>
  <c r="BJ14" i="7" l="1"/>
  <c r="BK22" i="8" s="1"/>
  <c r="BJ18" i="7"/>
  <c r="BJ20" i="7"/>
  <c r="BK26" i="8" s="1"/>
  <c r="BJ19" i="7"/>
  <c r="BK12" i="7"/>
  <c r="BK11" i="7" s="1"/>
  <c r="BL21" i="8" s="1"/>
  <c r="BN9" i="8"/>
  <c r="BN7" i="7"/>
  <c r="BM250" i="7" a="1"/>
  <c r="BM250" i="7" s="1"/>
  <c r="BL146" i="7"/>
  <c r="BL257" i="7" a="1"/>
  <c r="BL257" i="7" s="1"/>
  <c r="BK153" i="7"/>
  <c r="BL327" i="8"/>
  <c r="BL13" i="7" a="1"/>
  <c r="BL13" i="7" s="1"/>
  <c r="BL299" i="7" a="1"/>
  <c r="BL299" i="7" s="1"/>
  <c r="BK195" i="7"/>
  <c r="BM229" i="7" a="1"/>
  <c r="BM229" i="7" s="1"/>
  <c r="BL125" i="7"/>
  <c r="BL220" i="7" a="1"/>
  <c r="BL220" i="7" s="1"/>
  <c r="BK116" i="7"/>
  <c r="BM206" i="7" a="1"/>
  <c r="BM206" i="7" s="1"/>
  <c r="BL102" i="7"/>
  <c r="BL130" i="7"/>
  <c r="BM234" i="7" a="1"/>
  <c r="BM234" i="7" s="1"/>
  <c r="BM252" i="7" a="1"/>
  <c r="BM252" i="7" s="1"/>
  <c r="BL148" i="7"/>
  <c r="BM296" i="7" a="1"/>
  <c r="BM296" i="7" s="1"/>
  <c r="BL192" i="7"/>
  <c r="BM255" i="7" a="1"/>
  <c r="BM255" i="7" s="1"/>
  <c r="BL151" i="7"/>
  <c r="BL230" i="7" a="1"/>
  <c r="BL230" i="7" s="1"/>
  <c r="BK126" i="7"/>
  <c r="BM236" i="7" a="1"/>
  <c r="BM236" i="7" s="1"/>
  <c r="BL132" i="7"/>
  <c r="BL300" i="7" a="1"/>
  <c r="BL300" i="7" s="1"/>
  <c r="BK196" i="7"/>
  <c r="BM254" i="7" a="1"/>
  <c r="BM254" i="7" s="1"/>
  <c r="BL150" i="7"/>
  <c r="BM284" i="7" a="1"/>
  <c r="BM284" i="7" s="1"/>
  <c r="BL180" i="7"/>
  <c r="BM213" i="7" a="1"/>
  <c r="BM213" i="7" s="1"/>
  <c r="BL109" i="7"/>
  <c r="BJ334" i="8"/>
  <c r="BM286" i="7" a="1"/>
  <c r="BM286" i="7" s="1"/>
  <c r="BL182" i="7"/>
  <c r="BM224" i="7" a="1"/>
  <c r="BM224" i="7" s="1"/>
  <c r="BL120" i="7"/>
  <c r="BM244" i="7" a="1"/>
  <c r="BM244" i="7" s="1"/>
  <c r="BL140" i="7"/>
  <c r="BM271" i="7" a="1"/>
  <c r="BM271" i="7" s="1"/>
  <c r="BL167" i="7"/>
  <c r="BK23" i="8"/>
  <c r="AD304" i="8"/>
  <c r="AD270" i="8"/>
  <c r="BM208" i="7" a="1"/>
  <c r="BM208" i="7" s="1"/>
  <c r="BL104" i="7"/>
  <c r="BM256" i="7" a="1"/>
  <c r="BM256" i="7" s="1"/>
  <c r="BL152" i="7"/>
  <c r="BM217" i="7" a="1"/>
  <c r="BM217" i="7" s="1"/>
  <c r="BL113" i="7"/>
  <c r="BM243" i="7" a="1"/>
  <c r="BM243" i="7" s="1"/>
  <c r="BL139" i="7"/>
  <c r="BM202" i="7" a="1"/>
  <c r="BM202" i="7" s="1"/>
  <c r="BL98" i="7"/>
  <c r="BM246" i="7" a="1"/>
  <c r="BM246" i="7" s="1"/>
  <c r="BL142" i="7"/>
  <c r="BM245" i="7" a="1"/>
  <c r="BM245" i="7" s="1"/>
  <c r="BL141" i="7"/>
  <c r="BL269" i="7" a="1"/>
  <c r="BL269" i="7" s="1"/>
  <c r="BK165" i="7"/>
  <c r="BM292" i="7" a="1"/>
  <c r="BM292" i="7" s="1"/>
  <c r="BL188" i="7"/>
  <c r="BJ23" i="8"/>
  <c r="BL115" i="7"/>
  <c r="BM219" i="7" a="1"/>
  <c r="BM219" i="7" s="1"/>
  <c r="BM218" i="7" a="1"/>
  <c r="BM218" i="7" s="1"/>
  <c r="BL114" i="7"/>
  <c r="BL261" i="7" a="1"/>
  <c r="BL261" i="7" s="1"/>
  <c r="BK157" i="7"/>
  <c r="BM215" i="7" a="1"/>
  <c r="BM215" i="7" s="1"/>
  <c r="BL111" i="7"/>
  <c r="BM272" i="7" a="1"/>
  <c r="BM272" i="7" s="1"/>
  <c r="BL168" i="7"/>
  <c r="BL238" i="7" a="1"/>
  <c r="BL238" i="7" s="1"/>
  <c r="BK134" i="7"/>
  <c r="BM222" i="7" a="1"/>
  <c r="BM222" i="7" s="1"/>
  <c r="BL118" i="7"/>
  <c r="BM239" i="7" a="1"/>
  <c r="BM239" i="7" s="1"/>
  <c r="BL135" i="7"/>
  <c r="BM241" i="7" a="1"/>
  <c r="BM241" i="7" s="1"/>
  <c r="BL137" i="7"/>
  <c r="BM231" i="7" a="1"/>
  <c r="BM231" i="7" s="1"/>
  <c r="BL127" i="7"/>
  <c r="BM291" i="7" a="1"/>
  <c r="BM291" i="7" s="1"/>
  <c r="BL187" i="7"/>
  <c r="BM228" i="7" a="1"/>
  <c r="BM228" i="7" s="1"/>
  <c r="BL124" i="7"/>
  <c r="BM216" i="7" a="1"/>
  <c r="BM216" i="7" s="1"/>
  <c r="BL112" i="7"/>
  <c r="BM265" i="7" a="1"/>
  <c r="BM265" i="7" s="1"/>
  <c r="BL161" i="7"/>
  <c r="BL214" i="7" a="1"/>
  <c r="BL214" i="7" s="1"/>
  <c r="BK110" i="7"/>
  <c r="BM253" i="7" a="1"/>
  <c r="BM253" i="7" s="1"/>
  <c r="BL149" i="7"/>
  <c r="BL258" i="7" a="1"/>
  <c r="BL258" i="7" s="1"/>
  <c r="BK154" i="7"/>
  <c r="BG22" i="7"/>
  <c r="BG21" i="7"/>
  <c r="BL221" i="7" a="1"/>
  <c r="BL221" i="7" s="1"/>
  <c r="BK117" i="7"/>
  <c r="BM263" i="7" a="1"/>
  <c r="BM263" i="7" s="1"/>
  <c r="BL159" i="7"/>
  <c r="BM282" i="7" a="1"/>
  <c r="BM282" i="7" s="1"/>
  <c r="BL178" i="7"/>
  <c r="BJ15" i="7"/>
  <c r="BM251" i="7" a="1"/>
  <c r="BM251" i="7" s="1"/>
  <c r="BL147" i="7"/>
  <c r="BM274" i="7" a="1"/>
  <c r="BM274" i="7" s="1"/>
  <c r="BL170" i="7"/>
  <c r="BM289" i="7" a="1"/>
  <c r="BM289" i="7" s="1"/>
  <c r="BL185" i="7"/>
  <c r="BM248" i="7" a="1"/>
  <c r="BM248" i="7" s="1"/>
  <c r="BL144" i="7"/>
  <c r="BM233" i="7" a="1"/>
  <c r="BM233" i="7" s="1"/>
  <c r="BL129" i="7"/>
  <c r="BM203" i="7" a="1"/>
  <c r="BM203" i="7" s="1"/>
  <c r="BL99" i="7"/>
  <c r="BL270" i="7" a="1"/>
  <c r="BL270" i="7" s="1"/>
  <c r="BK166" i="7"/>
  <c r="BM212" i="7" a="1"/>
  <c r="BM212" i="7" s="1"/>
  <c r="BL108" i="7"/>
  <c r="BM283" i="7" a="1"/>
  <c r="BM283" i="7" s="1"/>
  <c r="BL179" i="7"/>
  <c r="BM297" i="7" a="1"/>
  <c r="BM297" i="7" s="1"/>
  <c r="BL193" i="7"/>
  <c r="BM295" i="7" a="1"/>
  <c r="BM295" i="7" s="1"/>
  <c r="BL191" i="7"/>
  <c r="BM201" i="7" a="1"/>
  <c r="BM201" i="7" s="1"/>
  <c r="BL97" i="7"/>
  <c r="BM209" i="7" a="1"/>
  <c r="BM209" i="7" s="1"/>
  <c r="BL105" i="7"/>
  <c r="BL278" i="7" a="1"/>
  <c r="BL278" i="7" s="1"/>
  <c r="BK174" i="7"/>
  <c r="BM207" i="7" a="1"/>
  <c r="BM207" i="7" s="1"/>
  <c r="BL103" i="7"/>
  <c r="BM232" i="7" a="1"/>
  <c r="BM232" i="7" s="1"/>
  <c r="BL128" i="7"/>
  <c r="BJ17" i="7"/>
  <c r="BK25" i="8" s="1"/>
  <c r="BM235" i="7" a="1"/>
  <c r="BM235" i="7" s="1"/>
  <c r="BL131" i="7"/>
  <c r="BM210" i="7" a="1"/>
  <c r="BM210" i="7" s="1"/>
  <c r="BL106" i="7"/>
  <c r="BM260" i="7" a="1"/>
  <c r="BM260" i="7" s="1"/>
  <c r="BL156" i="7"/>
  <c r="BM266" i="7" a="1"/>
  <c r="BM266" i="7" s="1"/>
  <c r="BL162" i="7"/>
  <c r="BL279" i="7" a="1"/>
  <c r="BL279" i="7" s="1"/>
  <c r="BK175" i="7"/>
  <c r="BM223" i="7" a="1"/>
  <c r="BM223" i="7" s="1"/>
  <c r="BL119" i="7"/>
  <c r="BM288" i="7" a="1"/>
  <c r="BM288" i="7" s="1"/>
  <c r="BL184" i="7"/>
  <c r="BM264" i="7" a="1"/>
  <c r="BM264" i="7" s="1"/>
  <c r="BL160" i="7"/>
  <c r="BL237" i="7" a="1"/>
  <c r="BL237" i="7" s="1"/>
  <c r="BK133" i="7"/>
  <c r="BL225" i="7" a="1"/>
  <c r="BL225" i="7" s="1"/>
  <c r="BK121" i="7"/>
  <c r="BM285" i="7" a="1"/>
  <c r="BM285" i="7" s="1"/>
  <c r="BL181" i="7"/>
  <c r="BM204" i="7" a="1"/>
  <c r="BM204" i="7" s="1"/>
  <c r="BL100" i="7"/>
  <c r="BM287" i="7" a="1"/>
  <c r="BM287" i="7" s="1"/>
  <c r="BL183" i="7"/>
  <c r="BM227" i="7" a="1"/>
  <c r="BM227" i="7" s="1"/>
  <c r="BL123" i="7"/>
  <c r="BM240" i="7" a="1"/>
  <c r="BM240" i="7" s="1"/>
  <c r="BL136" i="7"/>
  <c r="Q50" i="26"/>
  <c r="P49" i="26"/>
  <c r="BM277" i="7" a="1"/>
  <c r="BM277" i="7" s="1"/>
  <c r="BL173" i="7"/>
  <c r="BH22" i="7"/>
  <c r="BI28" i="8" s="1"/>
  <c r="BH21" i="7"/>
  <c r="BL205" i="7" a="1"/>
  <c r="BL205" i="7" s="1"/>
  <c r="BK101" i="7"/>
  <c r="BM298" i="7" a="1"/>
  <c r="BM298" i="7" s="1"/>
  <c r="BL194" i="7"/>
  <c r="BL143" i="7"/>
  <c r="BM247" i="7" a="1"/>
  <c r="BM247" i="7" s="1"/>
  <c r="BM280" i="7" a="1"/>
  <c r="BM280" i="7" s="1"/>
  <c r="BL176" i="7"/>
  <c r="BM276" i="7" a="1"/>
  <c r="BM276" i="7" s="1"/>
  <c r="BL172" i="7"/>
  <c r="BM226" i="7" a="1"/>
  <c r="BM226" i="7" s="1"/>
  <c r="BL122" i="7"/>
  <c r="BM294" i="7" a="1"/>
  <c r="BM294" i="7" s="1"/>
  <c r="BL190" i="7"/>
  <c r="AE226" i="8"/>
  <c r="BM290" i="7" a="1"/>
  <c r="BM290" i="7" s="1"/>
  <c r="BL186" i="7"/>
  <c r="BM262" i="7" a="1"/>
  <c r="BM262" i="7" s="1"/>
  <c r="BL158" i="7"/>
  <c r="BM242" i="7" a="1"/>
  <c r="BM242" i="7" s="1"/>
  <c r="BL138" i="7"/>
  <c r="BM211" i="7" a="1"/>
  <c r="BM211" i="7" s="1"/>
  <c r="BL107" i="7"/>
  <c r="BM273" i="7" a="1"/>
  <c r="BM273" i="7" s="1"/>
  <c r="BL169" i="7"/>
  <c r="BK329" i="8"/>
  <c r="BK334" i="8" s="1"/>
  <c r="BM267" i="7" a="1"/>
  <c r="BM267" i="7" s="1"/>
  <c r="BL163" i="7"/>
  <c r="BM259" i="7" a="1"/>
  <c r="BM259" i="7" s="1"/>
  <c r="BL155" i="7"/>
  <c r="BL281" i="7" a="1"/>
  <c r="BL281" i="7" s="1"/>
  <c r="BK177" i="7"/>
  <c r="BM275" i="7" a="1"/>
  <c r="BM275" i="7" s="1"/>
  <c r="BL171" i="7"/>
  <c r="AE214" i="8"/>
  <c r="AE220" i="8" s="1"/>
  <c r="BI15" i="7"/>
  <c r="BM293" i="7" a="1"/>
  <c r="BM293" i="7" s="1"/>
  <c r="BL189" i="7"/>
  <c r="AD201" i="8"/>
  <c r="AE197" i="8" s="1"/>
  <c r="AE204" i="8" s="1" a="1"/>
  <c r="BM249" i="7" a="1"/>
  <c r="BM249" i="7" s="1"/>
  <c r="BL145" i="7"/>
  <c r="BL268" i="7" a="1"/>
  <c r="BL268" i="7" s="1"/>
  <c r="BK164" i="7"/>
  <c r="BK18" i="7" l="1"/>
  <c r="BK14" i="7"/>
  <c r="BL22" i="8" s="1"/>
  <c r="BK20" i="7"/>
  <c r="BL26" i="8" s="1"/>
  <c r="BK19" i="7"/>
  <c r="BN222" i="7" a="1"/>
  <c r="BN222" i="7" s="1"/>
  <c r="BM118" i="7"/>
  <c r="BM237" i="7" a="1"/>
  <c r="BM237" i="7" s="1"/>
  <c r="BL133" i="7"/>
  <c r="P50" i="26"/>
  <c r="Q51" i="26"/>
  <c r="BN250" i="7" a="1"/>
  <c r="BN250" i="7" s="1"/>
  <c r="BM146" i="7"/>
  <c r="BN283" i="7" a="1"/>
  <c r="BN283" i="7" s="1"/>
  <c r="BM179" i="7"/>
  <c r="BN271" i="7" a="1"/>
  <c r="BN271" i="7" s="1"/>
  <c r="BM167" i="7"/>
  <c r="BI22" i="7"/>
  <c r="BJ28" i="8" s="1"/>
  <c r="BI21" i="7"/>
  <c r="BN292" i="7" a="1"/>
  <c r="BN292" i="7" s="1"/>
  <c r="BM188" i="7"/>
  <c r="BN275" i="7" a="1"/>
  <c r="BN275" i="7" s="1"/>
  <c r="BM171" i="7"/>
  <c r="BN274" i="7" a="1"/>
  <c r="BN274" i="7" s="1"/>
  <c r="BM170" i="7"/>
  <c r="BH27" i="8"/>
  <c r="BM269" i="7" a="1"/>
  <c r="BM269" i="7" s="1"/>
  <c r="BL165" i="7"/>
  <c r="BN287" i="7" a="1"/>
  <c r="BN287" i="7" s="1"/>
  <c r="BM183" i="7"/>
  <c r="BN209" i="7" a="1"/>
  <c r="BN209" i="7" s="1"/>
  <c r="BM105" i="7"/>
  <c r="BN245" i="7" a="1"/>
  <c r="BN245" i="7" s="1"/>
  <c r="BM141" i="7"/>
  <c r="BN229" i="7" a="1"/>
  <c r="BN229" i="7" s="1"/>
  <c r="BM125" i="7"/>
  <c r="BN259" i="7" a="1"/>
  <c r="BN259" i="7" s="1"/>
  <c r="BM155" i="7"/>
  <c r="BM205" i="7" a="1"/>
  <c r="BM205" i="7" s="1"/>
  <c r="BL101" i="7"/>
  <c r="BN204" i="7" a="1"/>
  <c r="BN204" i="7" s="1"/>
  <c r="BM100" i="7"/>
  <c r="BN266" i="7" a="1"/>
  <c r="BN266" i="7" s="1"/>
  <c r="BM162" i="7"/>
  <c r="BL12" i="7"/>
  <c r="BL11" i="7" s="1"/>
  <c r="BM99" i="7"/>
  <c r="BN203" i="7" a="1"/>
  <c r="BN203" i="7" s="1"/>
  <c r="BN241" i="7" a="1"/>
  <c r="BN241" i="7" s="1"/>
  <c r="BM137" i="7"/>
  <c r="BN219" i="7" a="1"/>
  <c r="BN219" i="7" s="1"/>
  <c r="BM115" i="7"/>
  <c r="BN255" i="7" a="1"/>
  <c r="BN255" i="7" s="1"/>
  <c r="BM151" i="7"/>
  <c r="BM221" i="7" a="1"/>
  <c r="BM221" i="7" s="1"/>
  <c r="BL117" i="7"/>
  <c r="BM257" i="7" a="1"/>
  <c r="BM257" i="7" s="1"/>
  <c r="BL153" i="7"/>
  <c r="BN235" i="7" a="1"/>
  <c r="BN235" i="7" s="1"/>
  <c r="BM131" i="7"/>
  <c r="BN276" i="7" a="1"/>
  <c r="BN276" i="7" s="1"/>
  <c r="BM172" i="7"/>
  <c r="BM238" i="7" a="1"/>
  <c r="BM238" i="7" s="1"/>
  <c r="BL134" i="7"/>
  <c r="BN247" i="7" a="1"/>
  <c r="BN247" i="7" s="1"/>
  <c r="BM143" i="7"/>
  <c r="BN236" i="7" a="1"/>
  <c r="BN236" i="7" s="1"/>
  <c r="BM132" i="7"/>
  <c r="BM261" i="7" a="1"/>
  <c r="BM261" i="7" s="1"/>
  <c r="BL157" i="7"/>
  <c r="BM281" i="7" a="1"/>
  <c r="BM281" i="7" s="1"/>
  <c r="BL177" i="7"/>
  <c r="BM270" i="7" a="1"/>
  <c r="BM270" i="7" s="1"/>
  <c r="BL166" i="7"/>
  <c r="BM258" i="7" a="1"/>
  <c r="BM258" i="7" s="1"/>
  <c r="BL154" i="7"/>
  <c r="BN282" i="7" a="1"/>
  <c r="BN282" i="7" s="1"/>
  <c r="BM178" i="7"/>
  <c r="BN253" i="7" a="1"/>
  <c r="BN253" i="7" s="1"/>
  <c r="BM149" i="7"/>
  <c r="BN246" i="7" a="1"/>
  <c r="BN246" i="7" s="1"/>
  <c r="BM142" i="7"/>
  <c r="BN213" i="7" a="1"/>
  <c r="BN213" i="7" s="1"/>
  <c r="BM109" i="7"/>
  <c r="BM299" i="7" a="1"/>
  <c r="BM299" i="7" s="1"/>
  <c r="BL195" i="7"/>
  <c r="BN277" i="7" a="1"/>
  <c r="BN277" i="7" s="1"/>
  <c r="BM173" i="7"/>
  <c r="BN297" i="7" a="1"/>
  <c r="BN297" i="7" s="1"/>
  <c r="BM193" i="7"/>
  <c r="BN217" i="7" a="1"/>
  <c r="BN217" i="7" s="1"/>
  <c r="BM113" i="7"/>
  <c r="BN264" i="7" a="1"/>
  <c r="BN264" i="7" s="1"/>
  <c r="BM160" i="7"/>
  <c r="BN207" i="7" a="1"/>
  <c r="BN207" i="7" s="1"/>
  <c r="BM103" i="7"/>
  <c r="BN223" i="7" a="1"/>
  <c r="BN223" i="7" s="1"/>
  <c r="BM119" i="7"/>
  <c r="BN224" i="7" a="1"/>
  <c r="BN224" i="7" s="1"/>
  <c r="BM120" i="7"/>
  <c r="BM279" i="7" a="1"/>
  <c r="BM279" i="7" s="1"/>
  <c r="BL175" i="7"/>
  <c r="BM230" i="7" a="1"/>
  <c r="BM230" i="7" s="1"/>
  <c r="BL126" i="7"/>
  <c r="BJ21" i="7"/>
  <c r="BJ22" i="7"/>
  <c r="BK28" i="8" s="1"/>
  <c r="BN260" i="7" a="1"/>
  <c r="BN260" i="7" s="1"/>
  <c r="BM156" i="7"/>
  <c r="BN201" i="7" a="1"/>
  <c r="BN201" i="7" s="1"/>
  <c r="BM97" i="7"/>
  <c r="BN233" i="7" a="1"/>
  <c r="BN233" i="7" s="1"/>
  <c r="BM129" i="7"/>
  <c r="BN296" i="7" a="1"/>
  <c r="BN296" i="7" s="1"/>
  <c r="BM192" i="7"/>
  <c r="BM327" i="8"/>
  <c r="BM13" i="7" a="1"/>
  <c r="BM13" i="7" s="1"/>
  <c r="BN226" i="7" a="1"/>
  <c r="BN226" i="7" s="1"/>
  <c r="BM122" i="7"/>
  <c r="BN254" i="7" a="1"/>
  <c r="BN254" i="7" s="1"/>
  <c r="BM150" i="7"/>
  <c r="AE204" i="8"/>
  <c r="AE206" i="8" s="1"/>
  <c r="BN273" i="7" a="1"/>
  <c r="BN273" i="7" s="1"/>
  <c r="BM169" i="7"/>
  <c r="BN216" i="7" a="1"/>
  <c r="BN216" i="7" s="1"/>
  <c r="BM112" i="7"/>
  <c r="BM130" i="7"/>
  <c r="BN234" i="7" a="1"/>
  <c r="BN234" i="7" s="1"/>
  <c r="BN242" i="7" a="1"/>
  <c r="BN242" i="7" s="1"/>
  <c r="BM138" i="7"/>
  <c r="BN227" i="7" a="1"/>
  <c r="BN227" i="7" s="1"/>
  <c r="BM123" i="7"/>
  <c r="BN208" i="7" a="1"/>
  <c r="BN208" i="7" s="1"/>
  <c r="BM104" i="7"/>
  <c r="BN262" i="7" a="1"/>
  <c r="BN262" i="7" s="1"/>
  <c r="BM158" i="7"/>
  <c r="BM278" i="7" a="1"/>
  <c r="BM278" i="7" s="1"/>
  <c r="BL174" i="7"/>
  <c r="BN298" i="7" a="1"/>
  <c r="BN298" i="7" s="1"/>
  <c r="BM194" i="7"/>
  <c r="BN231" i="7" a="1"/>
  <c r="BN231" i="7" s="1"/>
  <c r="BM127" i="7"/>
  <c r="BN290" i="7" a="1"/>
  <c r="BN290" i="7" s="1"/>
  <c r="BM186" i="7"/>
  <c r="BN267" i="7" a="1"/>
  <c r="BN267" i="7" s="1"/>
  <c r="BM163" i="7"/>
  <c r="BI27" i="8"/>
  <c r="BH23" i="7"/>
  <c r="BH39" i="7" s="1"/>
  <c r="BN285" i="7" a="1"/>
  <c r="BN285" i="7" s="1"/>
  <c r="BM181" i="7"/>
  <c r="BM268" i="7" a="1"/>
  <c r="BM268" i="7" s="1"/>
  <c r="BL164" i="7"/>
  <c r="BN294" i="7" a="1"/>
  <c r="BN294" i="7" s="1"/>
  <c r="BM190" i="7"/>
  <c r="BN263" i="7" a="1"/>
  <c r="BN263" i="7" s="1"/>
  <c r="BM159" i="7"/>
  <c r="BM214" i="7" a="1"/>
  <c r="BM214" i="7" s="1"/>
  <c r="BL110" i="7"/>
  <c r="BN239" i="7" a="1"/>
  <c r="BN239" i="7" s="1"/>
  <c r="BM135" i="7"/>
  <c r="BN202" i="7" a="1"/>
  <c r="BN202" i="7" s="1"/>
  <c r="BM98" i="7"/>
  <c r="BN284" i="7" a="1"/>
  <c r="BN284" i="7" s="1"/>
  <c r="BM180" i="7"/>
  <c r="BL329" i="8"/>
  <c r="BL334" i="8" s="1"/>
  <c r="BN243" i="7" a="1"/>
  <c r="BN243" i="7" s="1"/>
  <c r="BM139" i="7"/>
  <c r="BK17" i="7"/>
  <c r="BL25" i="8" s="1"/>
  <c r="BN293" i="7" a="1"/>
  <c r="BN293" i="7" s="1"/>
  <c r="BM189" i="7"/>
  <c r="AE221" i="8"/>
  <c r="BN215" i="7" a="1"/>
  <c r="BN215" i="7" s="1"/>
  <c r="BM111" i="7"/>
  <c r="BN291" i="7" a="1"/>
  <c r="BN291" i="7" s="1"/>
  <c r="BM187" i="7"/>
  <c r="BM220" i="7" a="1"/>
  <c r="BM220" i="7" s="1"/>
  <c r="BL116" i="7"/>
  <c r="BH28" i="8"/>
  <c r="BN251" i="7" a="1"/>
  <c r="BN251" i="7" s="1"/>
  <c r="BM147" i="7"/>
  <c r="BN286" i="7" a="1"/>
  <c r="BN286" i="7" s="1"/>
  <c r="BM182" i="7"/>
  <c r="BN218" i="7" a="1"/>
  <c r="BN218" i="7" s="1"/>
  <c r="BM114" i="7"/>
  <c r="BM225" i="7" a="1"/>
  <c r="BM225" i="7" s="1"/>
  <c r="BL121" i="7"/>
  <c r="BN210" i="7" a="1"/>
  <c r="BN210" i="7" s="1"/>
  <c r="BM106" i="7"/>
  <c r="BN295" i="7" a="1"/>
  <c r="BN295" i="7" s="1"/>
  <c r="BM191" i="7"/>
  <c r="BN248" i="7" a="1"/>
  <c r="BN248" i="7" s="1"/>
  <c r="BM144" i="7"/>
  <c r="BN252" i="7" a="1"/>
  <c r="BN252" i="7" s="1"/>
  <c r="BM148" i="7"/>
  <c r="BK15" i="7"/>
  <c r="BN249" i="7" a="1"/>
  <c r="BN249" i="7" s="1"/>
  <c r="BM145" i="7"/>
  <c r="BN265" i="7" a="1"/>
  <c r="BN265" i="7" s="1"/>
  <c r="BM161" i="7"/>
  <c r="BN289" i="7" a="1"/>
  <c r="BN289" i="7" s="1"/>
  <c r="BM185" i="7"/>
  <c r="BN211" i="7" a="1"/>
  <c r="BN211" i="7" s="1"/>
  <c r="BM107" i="7"/>
  <c r="BN280" i="7" a="1"/>
  <c r="BN280" i="7" s="1"/>
  <c r="BM176" i="7"/>
  <c r="BN232" i="7" a="1"/>
  <c r="BN232" i="7" s="1"/>
  <c r="BM128" i="7"/>
  <c r="BM124" i="7"/>
  <c r="BN228" i="7" a="1"/>
  <c r="BN228" i="7" s="1"/>
  <c r="BN272" i="7" a="1"/>
  <c r="BN272" i="7" s="1"/>
  <c r="BM168" i="7"/>
  <c r="BN256" i="7" a="1"/>
  <c r="BN256" i="7" s="1"/>
  <c r="BM152" i="7"/>
  <c r="BO9" i="8"/>
  <c r="BO7" i="7"/>
  <c r="AE215" i="8"/>
  <c r="BN240" i="7" a="1"/>
  <c r="BN240" i="7" s="1"/>
  <c r="BM136" i="7"/>
  <c r="BN288" i="7" a="1"/>
  <c r="BN288" i="7" s="1"/>
  <c r="BM184" i="7"/>
  <c r="BN212" i="7" a="1"/>
  <c r="BN212" i="7" s="1"/>
  <c r="BM108" i="7"/>
  <c r="BG23" i="7"/>
  <c r="BN244" i="7" a="1"/>
  <c r="BN244" i="7" s="1"/>
  <c r="BM140" i="7"/>
  <c r="BM300" i="7" a="1"/>
  <c r="BM300" i="7" s="1"/>
  <c r="BL196" i="7"/>
  <c r="BN206" i="7" a="1"/>
  <c r="BN206" i="7" s="1"/>
  <c r="BM102" i="7"/>
  <c r="BL23" i="8"/>
  <c r="BI23" i="7" l="1"/>
  <c r="BL19" i="7"/>
  <c r="AE193" i="8"/>
  <c r="AE199" i="8" s="1"/>
  <c r="BO262" i="7" a="1"/>
  <c r="BO262" i="7" s="1"/>
  <c r="BN158" i="7"/>
  <c r="BO292" i="7" a="1"/>
  <c r="BO292" i="7" s="1"/>
  <c r="BN188" i="7"/>
  <c r="AE308" i="8"/>
  <c r="AE274" i="8"/>
  <c r="BO282" i="7" a="1"/>
  <c r="BO282" i="7" s="1"/>
  <c r="BN178" i="7"/>
  <c r="BO290" i="7" a="1"/>
  <c r="BO290" i="7" s="1"/>
  <c r="BN186" i="7"/>
  <c r="BO287" i="7" a="1"/>
  <c r="BO287" i="7" s="1"/>
  <c r="BN183" i="7"/>
  <c r="BO249" i="7" a="1"/>
  <c r="BO249" i="7" s="1"/>
  <c r="BN145" i="7"/>
  <c r="BN327" i="8"/>
  <c r="BN13" i="7" a="1"/>
  <c r="BN13" i="7" s="1"/>
  <c r="BO235" i="7" a="1"/>
  <c r="BO235" i="7" s="1"/>
  <c r="BN131" i="7"/>
  <c r="BO250" i="7" a="1"/>
  <c r="BO250" i="7" s="1"/>
  <c r="BN146" i="7"/>
  <c r="BO272" i="7" a="1"/>
  <c r="BO272" i="7" s="1"/>
  <c r="BN168" i="7"/>
  <c r="BK22" i="7"/>
  <c r="BL28" i="8" s="1"/>
  <c r="BK21" i="7"/>
  <c r="BL27" i="8" s="1"/>
  <c r="BO251" i="7" a="1"/>
  <c r="BO251" i="7" s="1"/>
  <c r="BN147" i="7"/>
  <c r="BO243" i="7" a="1"/>
  <c r="BO243" i="7" s="1"/>
  <c r="BN139" i="7"/>
  <c r="BO294" i="7" a="1"/>
  <c r="BO294" i="7" s="1"/>
  <c r="BN190" i="7"/>
  <c r="BM329" i="8"/>
  <c r="BM334" i="8" s="1"/>
  <c r="P51" i="26"/>
  <c r="Q52" i="26"/>
  <c r="BO295" i="7" a="1"/>
  <c r="BO295" i="7" s="1"/>
  <c r="BN191" i="7"/>
  <c r="BO240" i="7" a="1"/>
  <c r="BO240" i="7" s="1"/>
  <c r="BN136" i="7"/>
  <c r="BO246" i="7" a="1"/>
  <c r="BO246" i="7" s="1"/>
  <c r="BN142" i="7"/>
  <c r="BO210" i="7" a="1"/>
  <c r="BO210" i="7" s="1"/>
  <c r="BN106" i="7"/>
  <c r="BI29" i="8"/>
  <c r="BO245" i="7" a="1"/>
  <c r="BO245" i="7" s="1"/>
  <c r="BN141" i="7"/>
  <c r="BN214" i="7" a="1"/>
  <c r="BN214" i="7" s="1"/>
  <c r="BM110" i="7"/>
  <c r="BO276" i="7" a="1"/>
  <c r="BO276" i="7" s="1"/>
  <c r="BN172" i="7"/>
  <c r="BO242" i="7" a="1"/>
  <c r="BO242" i="7" s="1"/>
  <c r="BN138" i="7"/>
  <c r="BO244" i="7" a="1"/>
  <c r="BO244" i="7" s="1"/>
  <c r="BN140" i="7"/>
  <c r="BO234" i="7" a="1"/>
  <c r="BO234" i="7" s="1"/>
  <c r="BN130" i="7"/>
  <c r="BO297" i="7" a="1"/>
  <c r="BO297" i="7" s="1"/>
  <c r="BN193" i="7"/>
  <c r="BO266" i="7" a="1"/>
  <c r="BO266" i="7" s="1"/>
  <c r="BN162" i="7"/>
  <c r="BG39" i="7"/>
  <c r="BO231" i="7" a="1"/>
  <c r="BO231" i="7" s="1"/>
  <c r="BN127" i="7"/>
  <c r="BN230" i="7" a="1"/>
  <c r="BN230" i="7" s="1"/>
  <c r="BM126" i="7"/>
  <c r="BO277" i="7" a="1"/>
  <c r="BO277" i="7" s="1"/>
  <c r="BN173" i="7"/>
  <c r="BN270" i="7" a="1"/>
  <c r="BN270" i="7" s="1"/>
  <c r="BM166" i="7"/>
  <c r="BN257" i="7" a="1"/>
  <c r="BN257" i="7" s="1"/>
  <c r="BM153" i="7"/>
  <c r="BO204" i="7" a="1"/>
  <c r="BO204" i="7" s="1"/>
  <c r="BN100" i="7"/>
  <c r="BH29" i="8"/>
  <c r="BH36" i="8"/>
  <c r="BH290" i="8" s="1"/>
  <c r="BO236" i="7" a="1"/>
  <c r="BO236" i="7" s="1"/>
  <c r="BN132" i="7"/>
  <c r="BO215" i="7" a="1"/>
  <c r="BO215" i="7" s="1"/>
  <c r="BN111" i="7"/>
  <c r="BO219" i="7" a="1"/>
  <c r="BO219" i="7" s="1"/>
  <c r="BN115" i="7"/>
  <c r="BO207" i="7" a="1"/>
  <c r="BO207" i="7" s="1"/>
  <c r="BN103" i="7"/>
  <c r="BO218" i="7" a="1"/>
  <c r="BO218" i="7" s="1"/>
  <c r="BN114" i="7"/>
  <c r="BO254" i="7" a="1"/>
  <c r="BO254" i="7" s="1"/>
  <c r="BN150" i="7"/>
  <c r="BN300" i="7" a="1"/>
  <c r="BN300" i="7" s="1"/>
  <c r="BM196" i="7"/>
  <c r="BO217" i="7" a="1"/>
  <c r="BO217" i="7" s="1"/>
  <c r="BN113" i="7"/>
  <c r="BO256" i="7" a="1"/>
  <c r="BO256" i="7" s="1"/>
  <c r="BN152" i="7"/>
  <c r="BO226" i="7" a="1"/>
  <c r="BO226" i="7" s="1"/>
  <c r="BN122" i="7"/>
  <c r="BK27" i="8"/>
  <c r="BN258" i="7" a="1"/>
  <c r="BN258" i="7" s="1"/>
  <c r="BM154" i="7"/>
  <c r="BN269" i="7" a="1"/>
  <c r="BN269" i="7" s="1"/>
  <c r="BM165" i="7"/>
  <c r="BO228" i="7" a="1"/>
  <c r="BO228" i="7" s="1"/>
  <c r="BN124" i="7"/>
  <c r="BO252" i="7" a="1"/>
  <c r="BO252" i="7" s="1"/>
  <c r="BN148" i="7"/>
  <c r="BN268" i="7" a="1"/>
  <c r="BN268" i="7" s="1"/>
  <c r="BM164" i="7"/>
  <c r="BO216" i="7" a="1"/>
  <c r="BO216" i="7" s="1"/>
  <c r="BN112" i="7"/>
  <c r="BO296" i="7" a="1"/>
  <c r="BO296" i="7" s="1"/>
  <c r="BN192" i="7"/>
  <c r="BO291" i="7" a="1"/>
  <c r="BO291" i="7" s="1"/>
  <c r="BN187" i="7"/>
  <c r="BO280" i="7" a="1"/>
  <c r="BO280" i="7" s="1"/>
  <c r="BN176" i="7"/>
  <c r="BO201" i="7" a="1"/>
  <c r="BO201" i="7" s="1"/>
  <c r="BN97" i="7"/>
  <c r="BO202" i="7" a="1"/>
  <c r="BO202" i="7" s="1"/>
  <c r="BN98" i="7"/>
  <c r="BO211" i="7" a="1"/>
  <c r="BO211" i="7" s="1"/>
  <c r="BN107" i="7"/>
  <c r="BO247" i="7" a="1"/>
  <c r="BO247" i="7" s="1"/>
  <c r="BN143" i="7"/>
  <c r="BO265" i="7" a="1"/>
  <c r="BO265" i="7" s="1"/>
  <c r="BN161" i="7"/>
  <c r="BM21" i="8"/>
  <c r="BL18" i="7"/>
  <c r="BL17" i="7" s="1"/>
  <c r="BM25" i="8" s="1"/>
  <c r="BL14" i="7"/>
  <c r="BM22" i="8" s="1"/>
  <c r="BL20" i="7"/>
  <c r="BM26" i="8" s="1"/>
  <c r="BO286" i="7" a="1"/>
  <c r="BO286" i="7" s="1"/>
  <c r="BN182" i="7"/>
  <c r="BO298" i="7" a="1"/>
  <c r="BO298" i="7" s="1"/>
  <c r="BN194" i="7"/>
  <c r="BN299" i="7" a="1"/>
  <c r="BN299" i="7" s="1"/>
  <c r="BM195" i="7"/>
  <c r="BN221" i="7" a="1"/>
  <c r="BN221" i="7" s="1"/>
  <c r="BM117" i="7"/>
  <c r="BO274" i="7" a="1"/>
  <c r="BO274" i="7" s="1"/>
  <c r="BN170" i="7"/>
  <c r="BN237" i="7" a="1"/>
  <c r="BN237" i="7" s="1"/>
  <c r="BM133" i="7"/>
  <c r="BO248" i="7" a="1"/>
  <c r="BO248" i="7" s="1"/>
  <c r="BN144" i="7"/>
  <c r="BN220" i="7" a="1"/>
  <c r="BN220" i="7" s="1"/>
  <c r="BM116" i="7"/>
  <c r="BO285" i="7" a="1"/>
  <c r="BO285" i="7" s="1"/>
  <c r="BN181" i="7"/>
  <c r="BO273" i="7" a="1"/>
  <c r="BO273" i="7" s="1"/>
  <c r="BN169" i="7"/>
  <c r="BO233" i="7" a="1"/>
  <c r="BO233" i="7" s="1"/>
  <c r="BN129" i="7"/>
  <c r="BO223" i="7" a="1"/>
  <c r="BO223" i="7" s="1"/>
  <c r="BN119" i="7"/>
  <c r="BO208" i="7" a="1"/>
  <c r="BO208" i="7" s="1"/>
  <c r="BN104" i="7"/>
  <c r="BO227" i="7" a="1"/>
  <c r="BO227" i="7" s="1"/>
  <c r="BN123" i="7"/>
  <c r="BO293" i="7" a="1"/>
  <c r="BO293" i="7" s="1"/>
  <c r="BN189" i="7"/>
  <c r="BO283" i="7" a="1"/>
  <c r="BO283" i="7" s="1"/>
  <c r="BN179" i="7"/>
  <c r="BO263" i="7" a="1"/>
  <c r="BO263" i="7" s="1"/>
  <c r="BN159" i="7"/>
  <c r="BO212" i="7" a="1"/>
  <c r="BO212" i="7" s="1"/>
  <c r="BN108" i="7"/>
  <c r="BN279" i="7" a="1"/>
  <c r="BN279" i="7" s="1"/>
  <c r="BM175" i="7"/>
  <c r="BN281" i="7" a="1"/>
  <c r="BN281" i="7" s="1"/>
  <c r="BM177" i="7"/>
  <c r="BN205" i="7" a="1"/>
  <c r="BN205" i="7" s="1"/>
  <c r="BM101" i="7"/>
  <c r="BO288" i="7" a="1"/>
  <c r="BO288" i="7" s="1"/>
  <c r="BN184" i="7"/>
  <c r="BO232" i="7" a="1"/>
  <c r="BO232" i="7" s="1"/>
  <c r="BN128" i="7"/>
  <c r="BO284" i="7" a="1"/>
  <c r="BO284" i="7" s="1"/>
  <c r="BN180" i="7"/>
  <c r="BN278" i="7" a="1"/>
  <c r="BN278" i="7" s="1"/>
  <c r="BM174" i="7"/>
  <c r="BM12" i="7"/>
  <c r="BM11" i="7" s="1"/>
  <c r="BO224" i="7" a="1"/>
  <c r="BO224" i="7" s="1"/>
  <c r="BN120" i="7"/>
  <c r="BO213" i="7" a="1"/>
  <c r="BO213" i="7" s="1"/>
  <c r="BN109" i="7"/>
  <c r="BN261" i="7" a="1"/>
  <c r="BN261" i="7" s="1"/>
  <c r="BM157" i="7"/>
  <c r="BO255" i="7" a="1"/>
  <c r="BO255" i="7" s="1"/>
  <c r="BN151" i="7"/>
  <c r="BO259" i="7" a="1"/>
  <c r="BO259" i="7" s="1"/>
  <c r="BN155" i="7"/>
  <c r="BO275" i="7" a="1"/>
  <c r="BO275" i="7" s="1"/>
  <c r="BN171" i="7"/>
  <c r="BO222" i="7" a="1"/>
  <c r="BO222" i="7" s="1"/>
  <c r="BN118" i="7"/>
  <c r="BO229" i="7" a="1"/>
  <c r="BO229" i="7" s="1"/>
  <c r="BN125" i="7"/>
  <c r="BJ27" i="8"/>
  <c r="BO260" i="7" a="1"/>
  <c r="BO260" i="7" s="1"/>
  <c r="BN156" i="7"/>
  <c r="BN225" i="7" a="1"/>
  <c r="BN225" i="7" s="1"/>
  <c r="BM121" i="7"/>
  <c r="AE222" i="8"/>
  <c r="AF218" i="8" s="1"/>
  <c r="AF225" i="8" s="1" a="1"/>
  <c r="BO239" i="7" a="1"/>
  <c r="BO239" i="7" s="1"/>
  <c r="BN135" i="7"/>
  <c r="BI39" i="7"/>
  <c r="AE205" i="8"/>
  <c r="BO253" i="7" a="1"/>
  <c r="BO253" i="7" s="1"/>
  <c r="BN149" i="7"/>
  <c r="BO241" i="7" a="1"/>
  <c r="BO241" i="7" s="1"/>
  <c r="BN137" i="7"/>
  <c r="BO206" i="7" a="1"/>
  <c r="BO206" i="7" s="1"/>
  <c r="BN102" i="7"/>
  <c r="BP9" i="8"/>
  <c r="BP7" i="7"/>
  <c r="BO289" i="7" a="1"/>
  <c r="BO289" i="7" s="1"/>
  <c r="BN185" i="7"/>
  <c r="BO267" i="7" a="1"/>
  <c r="BO267" i="7" s="1"/>
  <c r="BN163" i="7"/>
  <c r="BJ23" i="7"/>
  <c r="BO264" i="7" a="1"/>
  <c r="BO264" i="7" s="1"/>
  <c r="BN160" i="7"/>
  <c r="BN238" i="7" a="1"/>
  <c r="BN238" i="7" s="1"/>
  <c r="BM134" i="7"/>
  <c r="BO203" i="7" a="1"/>
  <c r="BO203" i="7" s="1"/>
  <c r="BN99" i="7"/>
  <c r="BO209" i="7" a="1"/>
  <c r="BO209" i="7" s="1"/>
  <c r="BN105" i="7"/>
  <c r="BO271" i="7" a="1"/>
  <c r="BO271" i="7" s="1"/>
  <c r="BN167" i="7"/>
  <c r="BN12" i="7" l="1"/>
  <c r="BL29" i="8"/>
  <c r="BM19" i="7"/>
  <c r="BN11" i="7"/>
  <c r="AE200" i="8"/>
  <c r="AE201" i="8" s="1"/>
  <c r="AF197" i="8" s="1"/>
  <c r="AF204" i="8" s="1" a="1"/>
  <c r="BO261" i="7" a="1"/>
  <c r="BO261" i="7" s="1"/>
  <c r="BN157" i="7"/>
  <c r="BP231" i="7" a="1"/>
  <c r="BP231" i="7" s="1"/>
  <c r="BO127" i="7"/>
  <c r="BP229" i="7" a="1"/>
  <c r="BP229" i="7" s="1"/>
  <c r="BO125" i="7"/>
  <c r="BP204" i="7" a="1"/>
  <c r="BP204" i="7" s="1"/>
  <c r="BO100" i="7"/>
  <c r="BP298" i="7" a="1"/>
  <c r="BP298" i="7" s="1"/>
  <c r="BO194" i="7"/>
  <c r="BP282" i="7" a="1"/>
  <c r="BP282" i="7" s="1"/>
  <c r="BO178" i="7"/>
  <c r="BP284" i="7" a="1"/>
  <c r="BP284" i="7" s="1"/>
  <c r="BO180" i="7"/>
  <c r="BP234" i="7" a="1"/>
  <c r="BP234" i="7" s="1"/>
  <c r="BO130" i="7"/>
  <c r="BJ39" i="7"/>
  <c r="BO220" i="7" a="1"/>
  <c r="BO220" i="7" s="1"/>
  <c r="BN116" i="7"/>
  <c r="BP247" i="7" a="1"/>
  <c r="BP247" i="7" s="1"/>
  <c r="BO143" i="7"/>
  <c r="BP294" i="7" a="1"/>
  <c r="BP294" i="7" s="1"/>
  <c r="BO190" i="7"/>
  <c r="BP250" i="7" a="1"/>
  <c r="BP250" i="7" s="1"/>
  <c r="BO146" i="7"/>
  <c r="BP203" i="7" a="1"/>
  <c r="BP203" i="7" s="1"/>
  <c r="BO99" i="7"/>
  <c r="BP265" i="7" a="1"/>
  <c r="BP265" i="7" s="1"/>
  <c r="BO161" i="7"/>
  <c r="BP266" i="7" a="1"/>
  <c r="BP266" i="7" s="1"/>
  <c r="BO162" i="7"/>
  <c r="BP253" i="7" a="1"/>
  <c r="BP253" i="7" s="1"/>
  <c r="BO149" i="7"/>
  <c r="BO238" i="7" a="1"/>
  <c r="BO238" i="7" s="1"/>
  <c r="BN134" i="7"/>
  <c r="BP296" i="7" a="1"/>
  <c r="BP296" i="7" s="1"/>
  <c r="BO192" i="7"/>
  <c r="BP272" i="7" a="1"/>
  <c r="BP272" i="7" s="1"/>
  <c r="BO168" i="7"/>
  <c r="BP275" i="7" a="1"/>
  <c r="BP275" i="7" s="1"/>
  <c r="BO171" i="7"/>
  <c r="BP216" i="7" a="1"/>
  <c r="BP216" i="7" s="1"/>
  <c r="BO112" i="7"/>
  <c r="BP239" i="7" a="1"/>
  <c r="BP239" i="7" s="1"/>
  <c r="BO135" i="7"/>
  <c r="BP259" i="7" a="1"/>
  <c r="BP259" i="7" s="1"/>
  <c r="BO155" i="7"/>
  <c r="BP232" i="7" a="1"/>
  <c r="BP232" i="7" s="1"/>
  <c r="BO128" i="7"/>
  <c r="BP293" i="7" a="1"/>
  <c r="BP293" i="7" s="1"/>
  <c r="BO189" i="7"/>
  <c r="BO268" i="7" a="1"/>
  <c r="BO268" i="7" s="1"/>
  <c r="BN164" i="7"/>
  <c r="BP256" i="7" a="1"/>
  <c r="BP256" i="7" s="1"/>
  <c r="BO152" i="7"/>
  <c r="BP236" i="7" a="1"/>
  <c r="BP236" i="7" s="1"/>
  <c r="BO132" i="7"/>
  <c r="BP277" i="7" a="1"/>
  <c r="BP277" i="7" s="1"/>
  <c r="BO173" i="7"/>
  <c r="BP244" i="7" a="1"/>
  <c r="BP244" i="7" s="1"/>
  <c r="BO140" i="7"/>
  <c r="BP292" i="7" a="1"/>
  <c r="BP292" i="7" s="1"/>
  <c r="BO188" i="7"/>
  <c r="BP276" i="7" a="1"/>
  <c r="BP276" i="7" s="1"/>
  <c r="BO172" i="7"/>
  <c r="BP291" i="7" a="1"/>
  <c r="BP291" i="7" s="1"/>
  <c r="BO187" i="7"/>
  <c r="BP273" i="7" a="1"/>
  <c r="BP273" i="7" s="1"/>
  <c r="BO169" i="7"/>
  <c r="BP222" i="7" a="1"/>
  <c r="BP222" i="7" s="1"/>
  <c r="BO118" i="7"/>
  <c r="BP219" i="7" a="1"/>
  <c r="BP219" i="7" s="1"/>
  <c r="BO115" i="7"/>
  <c r="BP283" i="7" a="1"/>
  <c r="BP283" i="7" s="1"/>
  <c r="BO179" i="7"/>
  <c r="BP226" i="7" a="1"/>
  <c r="BP226" i="7" s="1"/>
  <c r="BO122" i="7"/>
  <c r="BP267" i="7" a="1"/>
  <c r="BP267" i="7" s="1"/>
  <c r="BO163" i="7"/>
  <c r="AF225" i="8"/>
  <c r="AF227" i="8" s="1"/>
  <c r="BP248" i="7" a="1"/>
  <c r="BP248" i="7" s="1"/>
  <c r="BO144" i="7"/>
  <c r="BP211" i="7" a="1"/>
  <c r="BP211" i="7" s="1"/>
  <c r="BO107" i="7"/>
  <c r="BP210" i="7" a="1"/>
  <c r="BP210" i="7" s="1"/>
  <c r="BO106" i="7"/>
  <c r="BP243" i="7" a="1"/>
  <c r="BP243" i="7" s="1"/>
  <c r="BO139" i="7"/>
  <c r="BP235" i="7" a="1"/>
  <c r="BP235" i="7" s="1"/>
  <c r="BO131" i="7"/>
  <c r="BP212" i="7" a="1"/>
  <c r="BP212" i="7" s="1"/>
  <c r="BO108" i="7"/>
  <c r="BO278" i="7" a="1"/>
  <c r="BO278" i="7" s="1"/>
  <c r="BN174" i="7"/>
  <c r="BK29" i="8"/>
  <c r="BP263" i="7" a="1"/>
  <c r="BP263" i="7" s="1"/>
  <c r="BO159" i="7"/>
  <c r="BO257" i="7" a="1"/>
  <c r="BO257" i="7" s="1"/>
  <c r="BN153" i="7"/>
  <c r="BI36" i="8"/>
  <c r="BI290" i="8" s="1"/>
  <c r="BP215" i="7" a="1"/>
  <c r="BP215" i="7" s="1"/>
  <c r="BO111" i="7"/>
  <c r="BP255" i="7" a="1"/>
  <c r="BP255" i="7" s="1"/>
  <c r="BO151" i="7"/>
  <c r="BP288" i="7" a="1"/>
  <c r="BP288" i="7" s="1"/>
  <c r="BO184" i="7"/>
  <c r="BP227" i="7" a="1"/>
  <c r="BP227" i="7" s="1"/>
  <c r="BO123" i="7"/>
  <c r="BP252" i="7" a="1"/>
  <c r="BP252" i="7" s="1"/>
  <c r="BO148" i="7"/>
  <c r="BP217" i="7" a="1"/>
  <c r="BP217" i="7" s="1"/>
  <c r="BO113" i="7"/>
  <c r="BO230" i="7" a="1"/>
  <c r="BO230" i="7" s="1"/>
  <c r="BN126" i="7"/>
  <c r="BP242" i="7" a="1"/>
  <c r="BP242" i="7" s="1"/>
  <c r="BO138" i="7"/>
  <c r="BO327" i="8"/>
  <c r="BO13" i="7" a="1"/>
  <c r="BO13" i="7" s="1"/>
  <c r="BP262" i="7" a="1"/>
  <c r="BP262" i="7" s="1"/>
  <c r="BO158" i="7"/>
  <c r="BQ9" i="8"/>
  <c r="BQ7" i="7"/>
  <c r="BP207" i="7" a="1"/>
  <c r="BP207" i="7" s="1"/>
  <c r="BO103" i="7"/>
  <c r="BP297" i="7" a="1"/>
  <c r="BP297" i="7" s="1"/>
  <c r="BO193" i="7"/>
  <c r="BP285" i="7" a="1"/>
  <c r="BP285" i="7" s="1"/>
  <c r="BO181" i="7"/>
  <c r="BP264" i="7" a="1"/>
  <c r="BP264" i="7" s="1"/>
  <c r="BO160" i="7"/>
  <c r="BP286" i="7" a="1"/>
  <c r="BP286" i="7" s="1"/>
  <c r="BO182" i="7"/>
  <c r="BO270" i="7" a="1"/>
  <c r="BO270" i="7" s="1"/>
  <c r="BN166" i="7"/>
  <c r="BP289" i="7" a="1"/>
  <c r="BP289" i="7" s="1"/>
  <c r="BO185" i="7"/>
  <c r="BO225" i="7" a="1"/>
  <c r="BO225" i="7" s="1"/>
  <c r="BN121" i="7"/>
  <c r="BO237" i="7" a="1"/>
  <c r="BO237" i="7" s="1"/>
  <c r="BN133" i="7"/>
  <c r="BL15" i="7"/>
  <c r="BP202" i="7" a="1"/>
  <c r="BP202" i="7" s="1"/>
  <c r="BO98" i="7"/>
  <c r="BL36" i="8"/>
  <c r="BL290" i="8" s="1"/>
  <c r="BP246" i="7" a="1"/>
  <c r="BP246" i="7" s="1"/>
  <c r="BO142" i="7"/>
  <c r="BP251" i="7" a="1"/>
  <c r="BP251" i="7" s="1"/>
  <c r="BO147" i="7"/>
  <c r="BN329" i="8"/>
  <c r="BN334" i="8" s="1"/>
  <c r="BO205" i="7" a="1"/>
  <c r="BO205" i="7" s="1"/>
  <c r="BN101" i="7"/>
  <c r="BP260" i="7" a="1"/>
  <c r="BP260" i="7" s="1"/>
  <c r="BO156" i="7"/>
  <c r="BP274" i="7" a="1"/>
  <c r="BP274" i="7" s="1"/>
  <c r="BO170" i="7"/>
  <c r="BP271" i="7" a="1"/>
  <c r="BP271" i="7" s="1"/>
  <c r="BO167" i="7"/>
  <c r="BP213" i="7" a="1"/>
  <c r="BP213" i="7" s="1"/>
  <c r="BO109" i="7"/>
  <c r="BP201" i="7" a="1"/>
  <c r="BP201" i="7" s="1"/>
  <c r="BO97" i="7"/>
  <c r="BP223" i="7" a="1"/>
  <c r="BP223" i="7" s="1"/>
  <c r="BO119" i="7"/>
  <c r="BP287" i="7" a="1"/>
  <c r="BP287" i="7" s="1"/>
  <c r="BO183" i="7"/>
  <c r="BP254" i="7" a="1"/>
  <c r="BP254" i="7" s="1"/>
  <c r="BO150" i="7"/>
  <c r="BP240" i="7" a="1"/>
  <c r="BP240" i="7" s="1"/>
  <c r="BO136" i="7"/>
  <c r="BP206" i="7" a="1"/>
  <c r="BP206" i="7" s="1"/>
  <c r="BO102" i="7"/>
  <c r="BO269" i="7" a="1"/>
  <c r="BO269" i="7" s="1"/>
  <c r="BN165" i="7"/>
  <c r="BP209" i="7" a="1"/>
  <c r="BP209" i="7" s="1"/>
  <c r="BO105" i="7"/>
  <c r="BJ29" i="8"/>
  <c r="BJ36" i="8" s="1"/>
  <c r="BJ290" i="8" s="1"/>
  <c r="BO279" i="7" a="1"/>
  <c r="BO279" i="7" s="1"/>
  <c r="BN175" i="7"/>
  <c r="BP280" i="7" a="1"/>
  <c r="BP280" i="7" s="1"/>
  <c r="BO176" i="7"/>
  <c r="BP218" i="7" a="1"/>
  <c r="BP218" i="7" s="1"/>
  <c r="BO114" i="7"/>
  <c r="BP245" i="7" a="1"/>
  <c r="BP245" i="7" s="1"/>
  <c r="BO141" i="7"/>
  <c r="BP295" i="7" a="1"/>
  <c r="BP295" i="7" s="1"/>
  <c r="BO191" i="7"/>
  <c r="BO300" i="7" a="1"/>
  <c r="BO300" i="7" s="1"/>
  <c r="BN196" i="7"/>
  <c r="AE194" i="8"/>
  <c r="BP208" i="7" a="1"/>
  <c r="BP208" i="7" s="1"/>
  <c r="BO104" i="7"/>
  <c r="BP228" i="7" a="1"/>
  <c r="BP228" i="7" s="1"/>
  <c r="BO124" i="7"/>
  <c r="BP249" i="7" a="1"/>
  <c r="BP249" i="7" s="1"/>
  <c r="BO145" i="7"/>
  <c r="BO281" i="7" a="1"/>
  <c r="BO281" i="7" s="1"/>
  <c r="BN177" i="7"/>
  <c r="BO214" i="7" a="1"/>
  <c r="BO214" i="7" s="1"/>
  <c r="BN110" i="7"/>
  <c r="BK23" i="7"/>
  <c r="BO221" i="7" a="1"/>
  <c r="BO221" i="7" s="1"/>
  <c r="BN117" i="7"/>
  <c r="BP224" i="7" a="1"/>
  <c r="BP224" i="7" s="1"/>
  <c r="BO120" i="7"/>
  <c r="BM23" i="8"/>
  <c r="BP241" i="7" a="1"/>
  <c r="BP241" i="7" s="1"/>
  <c r="BO137" i="7"/>
  <c r="BN21" i="8"/>
  <c r="BM18" i="7"/>
  <c r="BM14" i="7"/>
  <c r="BN22" i="8" s="1"/>
  <c r="BM20" i="7"/>
  <c r="BN26" i="8" s="1"/>
  <c r="BP233" i="7" a="1"/>
  <c r="BP233" i="7" s="1"/>
  <c r="BO129" i="7"/>
  <c r="BO299" i="7" a="1"/>
  <c r="BO299" i="7" s="1"/>
  <c r="BN195" i="7"/>
  <c r="BO258" i="7" a="1"/>
  <c r="BO258" i="7" s="1"/>
  <c r="BN154" i="7"/>
  <c r="Q53" i="26"/>
  <c r="P52" i="26"/>
  <c r="BP290" i="7" a="1"/>
  <c r="BP290" i="7" s="1"/>
  <c r="BO186" i="7"/>
  <c r="BN19" i="7" l="1"/>
  <c r="BM17" i="7"/>
  <c r="BN25" i="8" s="1"/>
  <c r="AF214" i="8"/>
  <c r="AF220" i="8"/>
  <c r="AF204" i="8"/>
  <c r="AF206" i="8"/>
  <c r="BQ253" i="7" a="1"/>
  <c r="BQ253" i="7" s="1"/>
  <c r="BP149" i="7"/>
  <c r="Q54" i="26"/>
  <c r="P53" i="26"/>
  <c r="BP237" i="7" a="1"/>
  <c r="BP237" i="7" s="1"/>
  <c r="BO133" i="7"/>
  <c r="BP258" i="7" a="1"/>
  <c r="BP258" i="7" s="1"/>
  <c r="BO154" i="7"/>
  <c r="BK36" i="8"/>
  <c r="BR9" i="8"/>
  <c r="BR7" i="7"/>
  <c r="BQ277" i="7" a="1"/>
  <c r="BQ277" i="7" s="1"/>
  <c r="BP173" i="7"/>
  <c r="BQ231" i="7" a="1"/>
  <c r="BQ231" i="7" s="1"/>
  <c r="BP127" i="7"/>
  <c r="BP269" i="7" a="1"/>
  <c r="BP269" i="7" s="1"/>
  <c r="BO165" i="7"/>
  <c r="BP205" i="7" a="1"/>
  <c r="BP205" i="7" s="1"/>
  <c r="BO101" i="7"/>
  <c r="BQ219" i="7" a="1"/>
  <c r="BQ219" i="7" s="1"/>
  <c r="BP115" i="7"/>
  <c r="BQ216" i="7" a="1"/>
  <c r="BQ216" i="7" s="1"/>
  <c r="BP112" i="7"/>
  <c r="BQ283" i="7" a="1"/>
  <c r="BQ283" i="7" s="1"/>
  <c r="BP179" i="7"/>
  <c r="BQ274" i="7" a="1"/>
  <c r="BQ274" i="7" s="1"/>
  <c r="BP170" i="7"/>
  <c r="BQ209" i="7" a="1"/>
  <c r="BQ209" i="7" s="1"/>
  <c r="BP105" i="7"/>
  <c r="BQ227" i="7" a="1"/>
  <c r="BQ227" i="7" s="1"/>
  <c r="BP123" i="7"/>
  <c r="BQ249" i="7" a="1"/>
  <c r="BQ249" i="7" s="1"/>
  <c r="BP145" i="7"/>
  <c r="BQ218" i="7" a="1"/>
  <c r="BQ218" i="7" s="1"/>
  <c r="BP114" i="7"/>
  <c r="BQ223" i="7" a="1"/>
  <c r="BQ223" i="7" s="1"/>
  <c r="BP119" i="7"/>
  <c r="BQ289" i="7" a="1"/>
  <c r="BQ289" i="7" s="1"/>
  <c r="BP185" i="7"/>
  <c r="BQ288" i="7" a="1"/>
  <c r="BQ288" i="7" s="1"/>
  <c r="BP184" i="7"/>
  <c r="BQ236" i="7" a="1"/>
  <c r="BQ236" i="7" s="1"/>
  <c r="BP132" i="7"/>
  <c r="BQ203" i="7" a="1"/>
  <c r="BQ203" i="7" s="1"/>
  <c r="BP99" i="7"/>
  <c r="BQ234" i="7" a="1"/>
  <c r="BQ234" i="7" s="1"/>
  <c r="BP130" i="7"/>
  <c r="BP261" i="7" a="1"/>
  <c r="BP261" i="7" s="1"/>
  <c r="BO157" i="7"/>
  <c r="BQ232" i="7" a="1"/>
  <c r="BQ232" i="7" s="1"/>
  <c r="BP128" i="7"/>
  <c r="BQ217" i="7" a="1"/>
  <c r="BQ217" i="7" s="1"/>
  <c r="BP113" i="7"/>
  <c r="BP214" i="7" a="1"/>
  <c r="BP214" i="7" s="1"/>
  <c r="BO110" i="7"/>
  <c r="BQ211" i="7" a="1"/>
  <c r="BQ211" i="7" s="1"/>
  <c r="BP107" i="7"/>
  <c r="BQ241" i="7" a="1"/>
  <c r="BQ241" i="7" s="1"/>
  <c r="BP137" i="7"/>
  <c r="BQ239" i="7" a="1"/>
  <c r="BQ239" i="7" s="1"/>
  <c r="BP135" i="7"/>
  <c r="BP225" i="7" a="1"/>
  <c r="BP225" i="7" s="1"/>
  <c r="BO121" i="7"/>
  <c r="BQ248" i="7" a="1"/>
  <c r="BQ248" i="7" s="1"/>
  <c r="BP144" i="7"/>
  <c r="BQ265" i="7" a="1"/>
  <c r="BQ265" i="7" s="1"/>
  <c r="BP161" i="7"/>
  <c r="BP299" i="7" a="1"/>
  <c r="BP299" i="7" s="1"/>
  <c r="BO195" i="7"/>
  <c r="BQ233" i="7" a="1"/>
  <c r="BQ233" i="7" s="1"/>
  <c r="BP129" i="7"/>
  <c r="BQ206" i="7" a="1"/>
  <c r="BQ206" i="7" s="1"/>
  <c r="BP102" i="7"/>
  <c r="BO12" i="7"/>
  <c r="BQ262" i="7" a="1"/>
  <c r="BQ262" i="7" s="1"/>
  <c r="BP158" i="7"/>
  <c r="BQ222" i="7" a="1"/>
  <c r="BQ222" i="7" s="1"/>
  <c r="BP118" i="7"/>
  <c r="BQ275" i="7" a="1"/>
  <c r="BQ275" i="7" s="1"/>
  <c r="BP171" i="7"/>
  <c r="BO117" i="7"/>
  <c r="BP221" i="7" a="1"/>
  <c r="BP221" i="7" s="1"/>
  <c r="BQ297" i="7" a="1"/>
  <c r="BQ297" i="7" s="1"/>
  <c r="BP193" i="7"/>
  <c r="BQ204" i="7" a="1"/>
  <c r="BQ204" i="7" s="1"/>
  <c r="BP100" i="7"/>
  <c r="BQ252" i="7" a="1"/>
  <c r="BQ252" i="7" s="1"/>
  <c r="BP148" i="7"/>
  <c r="BP281" i="7" a="1"/>
  <c r="BP281" i="7" s="1"/>
  <c r="BO177" i="7"/>
  <c r="BQ228" i="7" a="1"/>
  <c r="BQ228" i="7" s="1"/>
  <c r="BP124" i="7"/>
  <c r="BQ280" i="7" a="1"/>
  <c r="BQ280" i="7" s="1"/>
  <c r="BP176" i="7"/>
  <c r="BP270" i="7" a="1"/>
  <c r="BP270" i="7" s="1"/>
  <c r="BO166" i="7"/>
  <c r="BQ255" i="7" a="1"/>
  <c r="BQ255" i="7" s="1"/>
  <c r="BP151" i="7"/>
  <c r="BP278" i="7" a="1"/>
  <c r="BP278" i="7" s="1"/>
  <c r="BO174" i="7"/>
  <c r="AF226" i="8"/>
  <c r="BQ256" i="7" a="1"/>
  <c r="BQ256" i="7" s="1"/>
  <c r="BP152" i="7"/>
  <c r="BQ250" i="7" a="1"/>
  <c r="BQ250" i="7" s="1"/>
  <c r="BP146" i="7"/>
  <c r="BQ284" i="7" a="1"/>
  <c r="BQ284" i="7" s="1"/>
  <c r="BP180" i="7"/>
  <c r="AE270" i="8"/>
  <c r="AE304" i="8"/>
  <c r="BQ202" i="7" a="1"/>
  <c r="BQ202" i="7" s="1"/>
  <c r="BP98" i="7"/>
  <c r="BP220" i="7" a="1"/>
  <c r="BP220" i="7" s="1"/>
  <c r="BO116" i="7"/>
  <c r="BN23" i="8"/>
  <c r="BQ229" i="7" a="1"/>
  <c r="BQ229" i="7" s="1"/>
  <c r="BP125" i="7"/>
  <c r="BP327" i="8"/>
  <c r="BP13" i="7" a="1"/>
  <c r="BP13" i="7" s="1"/>
  <c r="BP279" i="7" a="1"/>
  <c r="BP279" i="7" s="1"/>
  <c r="BO175" i="7"/>
  <c r="BQ212" i="7" a="1"/>
  <c r="BQ212" i="7" s="1"/>
  <c r="BP108" i="7"/>
  <c r="BQ294" i="7" a="1"/>
  <c r="BQ294" i="7" s="1"/>
  <c r="BP190" i="7"/>
  <c r="BM15" i="7"/>
  <c r="BQ213" i="7" a="1"/>
  <c r="BQ213" i="7" s="1"/>
  <c r="BP109" i="7"/>
  <c r="BL22" i="7"/>
  <c r="BM28" i="8" s="1"/>
  <c r="BL21" i="7"/>
  <c r="BM27" i="8" s="1"/>
  <c r="BQ295" i="7" a="1"/>
  <c r="BQ295" i="7" s="1"/>
  <c r="BP191" i="7"/>
  <c r="BQ287" i="7" a="1"/>
  <c r="BQ287" i="7" s="1"/>
  <c r="BP183" i="7"/>
  <c r="BQ266" i="7" a="1"/>
  <c r="BQ266" i="7" s="1"/>
  <c r="BP162" i="7"/>
  <c r="BQ207" i="7" a="1"/>
  <c r="BQ207" i="7" s="1"/>
  <c r="BP103" i="7"/>
  <c r="BQ240" i="7" a="1"/>
  <c r="BQ240" i="7" s="1"/>
  <c r="BP136" i="7"/>
  <c r="BQ215" i="7" a="1"/>
  <c r="BQ215" i="7" s="1"/>
  <c r="BP111" i="7"/>
  <c r="BP268" i="7" a="1"/>
  <c r="BP268" i="7" s="1"/>
  <c r="BO164" i="7"/>
  <c r="BQ254" i="7" a="1"/>
  <c r="BQ254" i="7" s="1"/>
  <c r="BP150" i="7"/>
  <c r="BQ246" i="7" a="1"/>
  <c r="BQ246" i="7" s="1"/>
  <c r="BP142" i="7"/>
  <c r="BQ264" i="7" a="1"/>
  <c r="BQ264" i="7" s="1"/>
  <c r="BP160" i="7"/>
  <c r="BQ242" i="7" a="1"/>
  <c r="BQ242" i="7" s="1"/>
  <c r="BP138" i="7"/>
  <c r="BQ235" i="7" a="1"/>
  <c r="BQ235" i="7" s="1"/>
  <c r="BP131" i="7"/>
  <c r="BQ267" i="7" a="1"/>
  <c r="BQ267" i="7" s="1"/>
  <c r="BP163" i="7"/>
  <c r="BQ291" i="7" a="1"/>
  <c r="BQ291" i="7" s="1"/>
  <c r="BP187" i="7"/>
  <c r="BQ296" i="7" a="1"/>
  <c r="BQ296" i="7" s="1"/>
  <c r="BP192" i="7"/>
  <c r="BQ282" i="7" a="1"/>
  <c r="BQ282" i="7" s="1"/>
  <c r="BP178" i="7"/>
  <c r="BQ263" i="7" a="1"/>
  <c r="BQ263" i="7" s="1"/>
  <c r="BP159" i="7"/>
  <c r="BQ210" i="7" a="1"/>
  <c r="BQ210" i="7" s="1"/>
  <c r="BP106" i="7"/>
  <c r="BQ244" i="7" a="1"/>
  <c r="BQ244" i="7" s="1"/>
  <c r="BP140" i="7"/>
  <c r="BQ245" i="7" a="1"/>
  <c r="BQ245" i="7" s="1"/>
  <c r="BP141" i="7"/>
  <c r="BQ208" i="7" a="1"/>
  <c r="BQ208" i="7" s="1"/>
  <c r="BP104" i="7"/>
  <c r="BQ286" i="7" a="1"/>
  <c r="BQ286" i="7" s="1"/>
  <c r="BP182" i="7"/>
  <c r="BQ272" i="7" a="1"/>
  <c r="BQ272" i="7" s="1"/>
  <c r="BP168" i="7"/>
  <c r="BQ224" i="7" a="1"/>
  <c r="BQ224" i="7" s="1"/>
  <c r="BP120" i="7"/>
  <c r="BQ271" i="7" a="1"/>
  <c r="BQ271" i="7" s="1"/>
  <c r="BP167" i="7"/>
  <c r="BP257" i="7" a="1"/>
  <c r="BP257" i="7" s="1"/>
  <c r="BO153" i="7"/>
  <c r="BQ293" i="7" a="1"/>
  <c r="BQ293" i="7" s="1"/>
  <c r="BP189" i="7"/>
  <c r="BQ247" i="7" a="1"/>
  <c r="BQ247" i="7" s="1"/>
  <c r="BP143" i="7"/>
  <c r="BO21" i="8"/>
  <c r="BN14" i="7"/>
  <c r="BN20" i="7"/>
  <c r="BN18" i="7"/>
  <c r="BQ292" i="7" a="1"/>
  <c r="BQ292" i="7" s="1"/>
  <c r="BP188" i="7"/>
  <c r="BQ259" i="7" a="1"/>
  <c r="BQ259" i="7" s="1"/>
  <c r="BP155" i="7"/>
  <c r="BQ260" i="7" a="1"/>
  <c r="BQ260" i="7" s="1"/>
  <c r="BP156" i="7"/>
  <c r="BP97" i="7"/>
  <c r="BQ201" i="7" a="1"/>
  <c r="BQ201" i="7" s="1"/>
  <c r="BQ251" i="7" a="1"/>
  <c r="BQ251" i="7" s="1"/>
  <c r="BP147" i="7"/>
  <c r="BO329" i="8"/>
  <c r="BO334" i="8" s="1"/>
  <c r="BQ273" i="7" a="1"/>
  <c r="BQ273" i="7" s="1"/>
  <c r="BP169" i="7"/>
  <c r="BQ290" i="7" a="1"/>
  <c r="BQ290" i="7" s="1"/>
  <c r="BP186" i="7"/>
  <c r="BP300" i="7" a="1"/>
  <c r="BP300" i="7" s="1"/>
  <c r="BO196" i="7"/>
  <c r="BK39" i="7"/>
  <c r="BQ285" i="7" a="1"/>
  <c r="BQ285" i="7" s="1"/>
  <c r="BP181" i="7"/>
  <c r="BP230" i="7" a="1"/>
  <c r="BP230" i="7" s="1"/>
  <c r="BO126" i="7"/>
  <c r="BQ243" i="7" a="1"/>
  <c r="BQ243" i="7" s="1"/>
  <c r="BP139" i="7"/>
  <c r="BQ226" i="7" a="1"/>
  <c r="BQ226" i="7" s="1"/>
  <c r="BP122" i="7"/>
  <c r="BQ276" i="7" a="1"/>
  <c r="BQ276" i="7" s="1"/>
  <c r="BP172" i="7"/>
  <c r="BP238" i="7" a="1"/>
  <c r="BP238" i="7" s="1"/>
  <c r="BO134" i="7"/>
  <c r="BQ298" i="7" a="1"/>
  <c r="BQ298" i="7" s="1"/>
  <c r="BP194" i="7"/>
  <c r="BO19" i="7" l="1"/>
  <c r="BP12" i="7"/>
  <c r="BP11" i="7" s="1"/>
  <c r="BQ21" i="8" s="1"/>
  <c r="BR209" i="7" a="1"/>
  <c r="BR209" i="7" s="1"/>
  <c r="BQ105" i="7"/>
  <c r="BR264" i="7" a="1"/>
  <c r="BR264" i="7" s="1"/>
  <c r="BQ160" i="7"/>
  <c r="BQ220" i="7" a="1"/>
  <c r="BQ220" i="7" s="1"/>
  <c r="BP116" i="7"/>
  <c r="BR243" i="7" a="1"/>
  <c r="BR243" i="7" s="1"/>
  <c r="BQ139" i="7"/>
  <c r="BR231" i="7" a="1"/>
  <c r="BR231" i="7" s="1"/>
  <c r="BQ127" i="7"/>
  <c r="AF193" i="8"/>
  <c r="AF199" i="8" s="1"/>
  <c r="BN15" i="7"/>
  <c r="BR201" i="7" a="1"/>
  <c r="BR201" i="7" s="1"/>
  <c r="BQ97" i="7"/>
  <c r="BQ221" i="7" a="1"/>
  <c r="BQ221" i="7" s="1"/>
  <c r="BP117" i="7"/>
  <c r="AF205" i="8"/>
  <c r="BR285" i="7" a="1"/>
  <c r="BR285" i="7" s="1"/>
  <c r="BQ181" i="7"/>
  <c r="BR272" i="7" a="1"/>
  <c r="BR272" i="7" s="1"/>
  <c r="BQ168" i="7"/>
  <c r="BR296" i="7" a="1"/>
  <c r="BR296" i="7" s="1"/>
  <c r="BQ192" i="7"/>
  <c r="BQ268" i="7" a="1"/>
  <c r="BQ268" i="7" s="1"/>
  <c r="BP164" i="7"/>
  <c r="BM29" i="8"/>
  <c r="BM36" i="8" s="1"/>
  <c r="BM290" i="8" s="1"/>
  <c r="BR265" i="7" a="1"/>
  <c r="BR265" i="7" s="1"/>
  <c r="BQ161" i="7"/>
  <c r="BR232" i="7" a="1"/>
  <c r="BR232" i="7" s="1"/>
  <c r="BQ128" i="7"/>
  <c r="BR218" i="7" a="1"/>
  <c r="BR218" i="7" s="1"/>
  <c r="BQ114" i="7"/>
  <c r="AF221" i="8"/>
  <c r="BR244" i="7" a="1"/>
  <c r="BR244" i="7" s="1"/>
  <c r="BQ140" i="7"/>
  <c r="BR241" i="7" a="1"/>
  <c r="BR241" i="7" s="1"/>
  <c r="BQ137" i="7"/>
  <c r="BR253" i="7" a="1"/>
  <c r="BR253" i="7" s="1"/>
  <c r="BQ149" i="7"/>
  <c r="BR212" i="7" a="1"/>
  <c r="BR212" i="7" s="1"/>
  <c r="BQ108" i="7"/>
  <c r="BR233" i="7" a="1"/>
  <c r="BR233" i="7" s="1"/>
  <c r="BQ129" i="7"/>
  <c r="BR229" i="7" a="1"/>
  <c r="BR229" i="7" s="1"/>
  <c r="BQ125" i="7"/>
  <c r="BR219" i="7" a="1"/>
  <c r="BR219" i="7" s="1"/>
  <c r="BQ115" i="7"/>
  <c r="BK290" i="8"/>
  <c r="AF215" i="8"/>
  <c r="BR294" i="7" a="1"/>
  <c r="BR294" i="7" s="1"/>
  <c r="BQ190" i="7"/>
  <c r="BR210" i="7" a="1"/>
  <c r="BR210" i="7" s="1"/>
  <c r="BQ106" i="7"/>
  <c r="BR288" i="7" a="1"/>
  <c r="BR288" i="7" s="1"/>
  <c r="BQ184" i="7"/>
  <c r="BO26" i="8"/>
  <c r="BR255" i="7" a="1"/>
  <c r="BR255" i="7" s="1"/>
  <c r="BQ151" i="7"/>
  <c r="BQ327" i="8"/>
  <c r="BQ13" i="7" a="1"/>
  <c r="BQ13" i="7" s="1"/>
  <c r="BQ270" i="7" a="1"/>
  <c r="BQ270" i="7" s="1"/>
  <c r="BP166" i="7"/>
  <c r="BR286" i="7" a="1"/>
  <c r="BR286" i="7" s="1"/>
  <c r="BQ182" i="7"/>
  <c r="BR284" i="7" a="1"/>
  <c r="BR284" i="7" s="1"/>
  <c r="BQ180" i="7"/>
  <c r="BR280" i="7" a="1"/>
  <c r="BR280" i="7" s="1"/>
  <c r="BQ176" i="7"/>
  <c r="BR275" i="7" a="1"/>
  <c r="BR275" i="7" s="1"/>
  <c r="BQ171" i="7"/>
  <c r="BR248" i="7" a="1"/>
  <c r="BR248" i="7" s="1"/>
  <c r="BQ144" i="7"/>
  <c r="BQ261" i="7" a="1"/>
  <c r="BQ261" i="7" s="1"/>
  <c r="BP157" i="7"/>
  <c r="BR249" i="7" a="1"/>
  <c r="BR249" i="7" s="1"/>
  <c r="BQ145" i="7"/>
  <c r="BR206" i="7" a="1"/>
  <c r="BR206" i="7" s="1"/>
  <c r="BQ102" i="7"/>
  <c r="BR271" i="7" a="1"/>
  <c r="BR271" i="7" s="1"/>
  <c r="BQ167" i="7"/>
  <c r="BR211" i="7" a="1"/>
  <c r="BR211" i="7" s="1"/>
  <c r="BQ107" i="7"/>
  <c r="BR295" i="7" a="1"/>
  <c r="BR295" i="7" s="1"/>
  <c r="BQ191" i="7"/>
  <c r="BQ214" i="7" a="1"/>
  <c r="BQ214" i="7" s="1"/>
  <c r="BP110" i="7"/>
  <c r="BR202" i="7" a="1"/>
  <c r="BR202" i="7" s="1"/>
  <c r="BQ98" i="7"/>
  <c r="BR251" i="7" a="1"/>
  <c r="BR251" i="7" s="1"/>
  <c r="BQ147" i="7"/>
  <c r="BR223" i="7" a="1"/>
  <c r="BR223" i="7" s="1"/>
  <c r="BQ119" i="7"/>
  <c r="BR298" i="7" a="1"/>
  <c r="BR298" i="7" s="1"/>
  <c r="BQ194" i="7"/>
  <c r="BQ156" i="7"/>
  <c r="BR260" i="7" a="1"/>
  <c r="BR260" i="7" s="1"/>
  <c r="BR247" i="7" a="1"/>
  <c r="BR247" i="7" s="1"/>
  <c r="BQ143" i="7"/>
  <c r="BQ258" i="7" a="1"/>
  <c r="BQ258" i="7" s="1"/>
  <c r="BP154" i="7"/>
  <c r="BR242" i="7" a="1"/>
  <c r="BR242" i="7" s="1"/>
  <c r="BQ138" i="7"/>
  <c r="BR226" i="7" a="1"/>
  <c r="BR226" i="7" s="1"/>
  <c r="BQ122" i="7"/>
  <c r="BR289" i="7" a="1"/>
  <c r="BR289" i="7" s="1"/>
  <c r="BQ185" i="7"/>
  <c r="BQ299" i="7" a="1"/>
  <c r="BQ299" i="7" s="1"/>
  <c r="BP195" i="7"/>
  <c r="BR215" i="7" a="1"/>
  <c r="BR215" i="7" s="1"/>
  <c r="BQ111" i="7"/>
  <c r="BR208" i="7" a="1"/>
  <c r="BR208" i="7" s="1"/>
  <c r="BQ104" i="7"/>
  <c r="BR267" i="7" a="1"/>
  <c r="BR267" i="7" s="1"/>
  <c r="BQ163" i="7"/>
  <c r="BR240" i="7" a="1"/>
  <c r="BR240" i="7" s="1"/>
  <c r="BQ136" i="7"/>
  <c r="BR250" i="7" a="1"/>
  <c r="BR250" i="7" s="1"/>
  <c r="BQ146" i="7"/>
  <c r="BR228" i="7" a="1"/>
  <c r="BR228" i="7" s="1"/>
  <c r="BQ124" i="7"/>
  <c r="BR222" i="7" a="1"/>
  <c r="BR222" i="7" s="1"/>
  <c r="BQ118" i="7"/>
  <c r="BQ225" i="7" a="1"/>
  <c r="BQ225" i="7" s="1"/>
  <c r="BP121" i="7"/>
  <c r="BR234" i="7" a="1"/>
  <c r="BR234" i="7" s="1"/>
  <c r="BQ130" i="7"/>
  <c r="BR236" i="7" a="1"/>
  <c r="BR236" i="7" s="1"/>
  <c r="BQ132" i="7"/>
  <c r="BQ269" i="7" a="1"/>
  <c r="BQ269" i="7" s="1"/>
  <c r="BP165" i="7"/>
  <c r="BN17" i="7"/>
  <c r="BO25" i="8" s="1"/>
  <c r="BR252" i="7" a="1"/>
  <c r="BR252" i="7" s="1"/>
  <c r="BQ148" i="7"/>
  <c r="BR246" i="7" a="1"/>
  <c r="BR246" i="7" s="1"/>
  <c r="BQ142" i="7"/>
  <c r="BR283" i="7" a="1"/>
  <c r="BR283" i="7" s="1"/>
  <c r="BQ179" i="7"/>
  <c r="BQ279" i="7" a="1"/>
  <c r="BQ279" i="7" s="1"/>
  <c r="BP175" i="7"/>
  <c r="BR282" i="7" a="1"/>
  <c r="BR282" i="7" s="1"/>
  <c r="BQ178" i="7"/>
  <c r="BR277" i="7" a="1"/>
  <c r="BR277" i="7" s="1"/>
  <c r="BQ173" i="7"/>
  <c r="BP329" i="8"/>
  <c r="BP334" i="8" s="1"/>
  <c r="BR291" i="7" a="1"/>
  <c r="BR291" i="7" s="1"/>
  <c r="BQ187" i="7"/>
  <c r="BQ300" i="7" a="1"/>
  <c r="BQ300" i="7" s="1"/>
  <c r="BP196" i="7"/>
  <c r="BR259" i="7" a="1"/>
  <c r="BR259" i="7" s="1"/>
  <c r="BQ155" i="7"/>
  <c r="BR293" i="7" a="1"/>
  <c r="BR293" i="7" s="1"/>
  <c r="BQ189" i="7"/>
  <c r="BQ237" i="7" a="1"/>
  <c r="BQ237" i="7" s="1"/>
  <c r="BP133" i="7"/>
  <c r="BL23" i="7"/>
  <c r="BR266" i="7" a="1"/>
  <c r="BR266" i="7" s="1"/>
  <c r="BQ162" i="7"/>
  <c r="BR273" i="7" a="1"/>
  <c r="BR273" i="7" s="1"/>
  <c r="BQ169" i="7"/>
  <c r="BP174" i="7"/>
  <c r="BQ278" i="7" a="1"/>
  <c r="BQ278" i="7" s="1"/>
  <c r="BR204" i="7" a="1"/>
  <c r="BR204" i="7" s="1"/>
  <c r="BQ100" i="7"/>
  <c r="BR224" i="7" a="1"/>
  <c r="BR224" i="7" s="1"/>
  <c r="BQ120" i="7"/>
  <c r="BR254" i="7" a="1"/>
  <c r="BR254" i="7" s="1"/>
  <c r="BQ150" i="7"/>
  <c r="BR217" i="7" a="1"/>
  <c r="BR217" i="7" s="1"/>
  <c r="BQ113" i="7"/>
  <c r="BR216" i="7" a="1"/>
  <c r="BR216" i="7" s="1"/>
  <c r="BQ112" i="7"/>
  <c r="BQ238" i="7" a="1"/>
  <c r="BQ238" i="7" s="1"/>
  <c r="BP134" i="7"/>
  <c r="BR245" i="7" a="1"/>
  <c r="BR245" i="7" s="1"/>
  <c r="BQ141" i="7"/>
  <c r="BQ131" i="7"/>
  <c r="BR235" i="7" a="1"/>
  <c r="BR235" i="7" s="1"/>
  <c r="BR207" i="7" a="1"/>
  <c r="BR207" i="7" s="1"/>
  <c r="BQ103" i="7"/>
  <c r="BR213" i="7" a="1"/>
  <c r="BR213" i="7" s="1"/>
  <c r="BQ109" i="7"/>
  <c r="BR262" i="7" a="1"/>
  <c r="BR262" i="7" s="1"/>
  <c r="BQ158" i="7"/>
  <c r="BR239" i="7" a="1"/>
  <c r="BR239" i="7" s="1"/>
  <c r="BQ135" i="7"/>
  <c r="BR203" i="7" a="1"/>
  <c r="BR203" i="7" s="1"/>
  <c r="BQ99" i="7"/>
  <c r="BR227" i="7" a="1"/>
  <c r="BR227" i="7" s="1"/>
  <c r="BQ123" i="7"/>
  <c r="BR276" i="7" a="1"/>
  <c r="BR276" i="7" s="1"/>
  <c r="BQ172" i="7"/>
  <c r="BR287" i="7" a="1"/>
  <c r="BR287" i="7" s="1"/>
  <c r="BQ183" i="7"/>
  <c r="BR274" i="7" a="1"/>
  <c r="BR274" i="7" s="1"/>
  <c r="BQ170" i="7"/>
  <c r="BR263" i="7" a="1"/>
  <c r="BR263" i="7" s="1"/>
  <c r="BQ159" i="7"/>
  <c r="BO22" i="8"/>
  <c r="BO23" i="8" s="1"/>
  <c r="BQ230" i="7" a="1"/>
  <c r="BQ230" i="7" s="1"/>
  <c r="BP126" i="7"/>
  <c r="BR297" i="7" a="1"/>
  <c r="BR297" i="7" s="1"/>
  <c r="BQ193" i="7"/>
  <c r="BS9" i="8"/>
  <c r="BS7" i="7"/>
  <c r="BR290" i="7" a="1"/>
  <c r="BR290" i="7" s="1"/>
  <c r="BQ186" i="7"/>
  <c r="BR292" i="7" a="1"/>
  <c r="BR292" i="7" s="1"/>
  <c r="BQ188" i="7"/>
  <c r="BQ257" i="7" a="1"/>
  <c r="BQ257" i="7" s="1"/>
  <c r="BP153" i="7"/>
  <c r="BM22" i="7"/>
  <c r="BN28" i="8" s="1"/>
  <c r="BM21" i="7"/>
  <c r="BR256" i="7" a="1"/>
  <c r="BR256" i="7" s="1"/>
  <c r="BQ152" i="7"/>
  <c r="BQ281" i="7" a="1"/>
  <c r="BQ281" i="7" s="1"/>
  <c r="BP177" i="7"/>
  <c r="BO11" i="7"/>
  <c r="BQ205" i="7" a="1"/>
  <c r="BQ205" i="7" s="1"/>
  <c r="BP101" i="7"/>
  <c r="Q55" i="26"/>
  <c r="P54" i="26"/>
  <c r="BP20" i="7" l="1"/>
  <c r="BQ26" i="8" s="1"/>
  <c r="BM23" i="7"/>
  <c r="BP14" i="7"/>
  <c r="BQ22" i="8" s="1"/>
  <c r="BQ23" i="8" s="1"/>
  <c r="BP18" i="7"/>
  <c r="BP19" i="7"/>
  <c r="BP17" i="7" s="1"/>
  <c r="BQ25" i="8" s="1"/>
  <c r="BS277" i="7" a="1"/>
  <c r="BS277" i="7" s="1"/>
  <c r="BR173" i="7"/>
  <c r="BS253" i="7" a="1"/>
  <c r="BS253" i="7" s="1"/>
  <c r="BR149" i="7"/>
  <c r="BS203" i="7" a="1"/>
  <c r="BS203" i="7" s="1"/>
  <c r="BR99" i="7"/>
  <c r="BS295" i="7" a="1"/>
  <c r="BS295" i="7" s="1"/>
  <c r="BR191" i="7"/>
  <c r="BS247" i="7" a="1"/>
  <c r="BS247" i="7" s="1"/>
  <c r="BR143" i="7"/>
  <c r="AF308" i="8"/>
  <c r="AF274" i="8"/>
  <c r="AF194" i="8"/>
  <c r="BN27" i="8"/>
  <c r="BM39" i="7"/>
  <c r="AF222" i="8"/>
  <c r="AG218" i="8" s="1"/>
  <c r="AG225" i="8" s="1" a="1"/>
  <c r="BR109" i="7"/>
  <c r="BS213" i="7" a="1"/>
  <c r="BS213" i="7" s="1"/>
  <c r="BS224" i="7" a="1"/>
  <c r="BS224" i="7" s="1"/>
  <c r="BR120" i="7"/>
  <c r="BS259" i="7" a="1"/>
  <c r="BS259" i="7" s="1"/>
  <c r="BR155" i="7"/>
  <c r="BS222" i="7" a="1"/>
  <c r="BS222" i="7" s="1"/>
  <c r="BR118" i="7"/>
  <c r="BS286" i="7" a="1"/>
  <c r="BS286" i="7" s="1"/>
  <c r="BR182" i="7"/>
  <c r="BS296" i="7" a="1"/>
  <c r="BS296" i="7" s="1"/>
  <c r="BR192" i="7"/>
  <c r="BS231" i="7" a="1"/>
  <c r="BS231" i="7" s="1"/>
  <c r="BR127" i="7"/>
  <c r="BL39" i="7"/>
  <c r="BS275" i="7" a="1"/>
  <c r="BS275" i="7" s="1"/>
  <c r="BR171" i="7"/>
  <c r="BS297" i="7" a="1"/>
  <c r="BS297" i="7" s="1"/>
  <c r="BR193" i="7"/>
  <c r="BS288" i="7" a="1"/>
  <c r="BS288" i="7" s="1"/>
  <c r="BR184" i="7"/>
  <c r="BS208" i="7" a="1"/>
  <c r="BS208" i="7" s="1"/>
  <c r="BR104" i="7"/>
  <c r="BS234" i="7" a="1"/>
  <c r="BS234" i="7" s="1"/>
  <c r="BR130" i="7"/>
  <c r="AF200" i="8"/>
  <c r="AF201" i="8"/>
  <c r="AG197" i="8" s="1"/>
  <c r="AG204" i="8" s="1" a="1"/>
  <c r="BS211" i="7" a="1"/>
  <c r="BS211" i="7" s="1"/>
  <c r="BR107" i="7"/>
  <c r="BS293" i="7" a="1"/>
  <c r="BS293" i="7" s="1"/>
  <c r="BR189" i="7"/>
  <c r="BS294" i="7" a="1"/>
  <c r="BS294" i="7" s="1"/>
  <c r="BR190" i="7"/>
  <c r="BR299" i="7" a="1"/>
  <c r="BR299" i="7" s="1"/>
  <c r="BQ195" i="7"/>
  <c r="BS263" i="7" a="1"/>
  <c r="BS263" i="7" s="1"/>
  <c r="BR159" i="7"/>
  <c r="BS246" i="7" a="1"/>
  <c r="BS246" i="7" s="1"/>
  <c r="BR142" i="7"/>
  <c r="BS289" i="7" a="1"/>
  <c r="BS289" i="7" s="1"/>
  <c r="BR185" i="7"/>
  <c r="BS298" i="7" a="1"/>
  <c r="BS298" i="7" s="1"/>
  <c r="BR194" i="7"/>
  <c r="BS206" i="7" a="1"/>
  <c r="BS206" i="7" s="1"/>
  <c r="BR102" i="7"/>
  <c r="BS227" i="7" a="1"/>
  <c r="BS227" i="7" s="1"/>
  <c r="BR123" i="7"/>
  <c r="BS236" i="7" a="1"/>
  <c r="BS236" i="7" s="1"/>
  <c r="BR132" i="7"/>
  <c r="BS265" i="7" a="1"/>
  <c r="BS265" i="7" s="1"/>
  <c r="BR161" i="7"/>
  <c r="BR237" i="7" a="1"/>
  <c r="BR237" i="7" s="1"/>
  <c r="BQ133" i="7"/>
  <c r="BS241" i="7" a="1"/>
  <c r="BS241" i="7" s="1"/>
  <c r="BR137" i="7"/>
  <c r="BS239" i="7" a="1"/>
  <c r="BS239" i="7" s="1"/>
  <c r="BR135" i="7"/>
  <c r="BS215" i="7" a="1"/>
  <c r="BS215" i="7" s="1"/>
  <c r="BR111" i="7"/>
  <c r="BS262" i="7" a="1"/>
  <c r="BS262" i="7" s="1"/>
  <c r="BR158" i="7"/>
  <c r="BS260" i="7" a="1"/>
  <c r="BS260" i="7" s="1"/>
  <c r="BR156" i="7"/>
  <c r="BR268" i="7" a="1"/>
  <c r="BR268" i="7" s="1"/>
  <c r="BQ164" i="7"/>
  <c r="BS283" i="7" a="1"/>
  <c r="BS283" i="7" s="1"/>
  <c r="BR179" i="7"/>
  <c r="BS271" i="7" a="1"/>
  <c r="BS271" i="7" s="1"/>
  <c r="BR167" i="7"/>
  <c r="BR257" i="7" a="1"/>
  <c r="BR257" i="7" s="1"/>
  <c r="BQ153" i="7"/>
  <c r="BS274" i="7" a="1"/>
  <c r="BS274" i="7" s="1"/>
  <c r="BR170" i="7"/>
  <c r="BS207" i="7" a="1"/>
  <c r="BS207" i="7" s="1"/>
  <c r="BR103" i="7"/>
  <c r="BS204" i="7" a="1"/>
  <c r="BS204" i="7" s="1"/>
  <c r="BR100" i="7"/>
  <c r="BR300" i="7" a="1"/>
  <c r="BR300" i="7" s="1"/>
  <c r="BQ196" i="7"/>
  <c r="BS228" i="7" a="1"/>
  <c r="BS228" i="7" s="1"/>
  <c r="BR124" i="7"/>
  <c r="BR270" i="7" a="1"/>
  <c r="BR270" i="7" s="1"/>
  <c r="BQ166" i="7"/>
  <c r="BS272" i="7" a="1"/>
  <c r="BS272" i="7" s="1"/>
  <c r="BR168" i="7"/>
  <c r="BS243" i="7" a="1"/>
  <c r="BS243" i="7" s="1"/>
  <c r="BR139" i="7"/>
  <c r="BP21" i="8"/>
  <c r="BO14" i="7"/>
  <c r="BO20" i="7"/>
  <c r="BO18" i="7"/>
  <c r="BR258" i="7" a="1"/>
  <c r="BR258" i="7" s="1"/>
  <c r="BQ154" i="7"/>
  <c r="BR221" i="7" a="1"/>
  <c r="BR221" i="7" s="1"/>
  <c r="BQ117" i="7"/>
  <c r="BR230" i="7" a="1"/>
  <c r="BR230" i="7" s="1"/>
  <c r="BQ126" i="7"/>
  <c r="BS201" i="7" a="1"/>
  <c r="BS201" i="7" s="1"/>
  <c r="BR97" i="7"/>
  <c r="BS284" i="7" a="1"/>
  <c r="BS284" i="7" s="1"/>
  <c r="BR180" i="7"/>
  <c r="BN21" i="7"/>
  <c r="BN22" i="7"/>
  <c r="BN23" i="7"/>
  <c r="BR225" i="7" a="1"/>
  <c r="BR225" i="7" s="1"/>
  <c r="BQ121" i="7"/>
  <c r="BQ174" i="7"/>
  <c r="BR278" i="7" a="1"/>
  <c r="BR278" i="7" s="1"/>
  <c r="BR327" i="8"/>
  <c r="BR13" i="7" a="1"/>
  <c r="BR13" i="7" s="1"/>
  <c r="P55" i="26"/>
  <c r="Q56" i="26"/>
  <c r="BS292" i="7" a="1"/>
  <c r="BS292" i="7" s="1"/>
  <c r="BR188" i="7"/>
  <c r="BS287" i="7" a="1"/>
  <c r="BS287" i="7" s="1"/>
  <c r="BR183" i="7"/>
  <c r="BS291" i="7" a="1"/>
  <c r="BS291" i="7" s="1"/>
  <c r="BR187" i="7"/>
  <c r="BS250" i="7" a="1"/>
  <c r="BS250" i="7" s="1"/>
  <c r="BR146" i="7"/>
  <c r="BS226" i="7" a="1"/>
  <c r="BS226" i="7" s="1"/>
  <c r="BR122" i="7"/>
  <c r="BQ329" i="8"/>
  <c r="BQ334" i="8" s="1"/>
  <c r="BR220" i="7" a="1"/>
  <c r="BR220" i="7" s="1"/>
  <c r="BQ116" i="7"/>
  <c r="BS266" i="7" a="1"/>
  <c r="BS266" i="7" s="1"/>
  <c r="BR162" i="7"/>
  <c r="BS209" i="7" a="1"/>
  <c r="BS209" i="7" s="1"/>
  <c r="BR105" i="7"/>
  <c r="BR214" i="7" a="1"/>
  <c r="BR214" i="7" s="1"/>
  <c r="BQ110" i="7"/>
  <c r="BS216" i="7" a="1"/>
  <c r="BS216" i="7" s="1"/>
  <c r="BR112" i="7"/>
  <c r="BS282" i="7" a="1"/>
  <c r="BS282" i="7" s="1"/>
  <c r="BR178" i="7"/>
  <c r="BS217" i="7" a="1"/>
  <c r="BS217" i="7" s="1"/>
  <c r="BR113" i="7"/>
  <c r="BR279" i="7" a="1"/>
  <c r="BR279" i="7" s="1"/>
  <c r="BQ175" i="7"/>
  <c r="BS244" i="7" a="1"/>
  <c r="BS244" i="7" s="1"/>
  <c r="BR140" i="7"/>
  <c r="BS254" i="7" a="1"/>
  <c r="BS254" i="7" s="1"/>
  <c r="BR150" i="7"/>
  <c r="BS252" i="7" a="1"/>
  <c r="BS252" i="7" s="1"/>
  <c r="BR148" i="7"/>
  <c r="BS223" i="7" a="1"/>
  <c r="BS223" i="7" s="1"/>
  <c r="BR119" i="7"/>
  <c r="BS251" i="7" a="1"/>
  <c r="BS251" i="7" s="1"/>
  <c r="BR147" i="7"/>
  <c r="BS233" i="7" a="1"/>
  <c r="BS233" i="7" s="1"/>
  <c r="BR129" i="7"/>
  <c r="BS285" i="7" a="1"/>
  <c r="BS285" i="7" s="1"/>
  <c r="BR181" i="7"/>
  <c r="BS290" i="7" a="1"/>
  <c r="BS290" i="7" s="1"/>
  <c r="BR186" i="7"/>
  <c r="BS276" i="7" a="1"/>
  <c r="BS276" i="7" s="1"/>
  <c r="BR172" i="7"/>
  <c r="BS245" i="7" a="1"/>
  <c r="BS245" i="7" s="1"/>
  <c r="BR141" i="7"/>
  <c r="BS273" i="7" a="1"/>
  <c r="BS273" i="7" s="1"/>
  <c r="BR169" i="7"/>
  <c r="BS242" i="7" a="1"/>
  <c r="BS242" i="7" s="1"/>
  <c r="BR138" i="7"/>
  <c r="BS255" i="7" a="1"/>
  <c r="BS255" i="7" s="1"/>
  <c r="BR151" i="7"/>
  <c r="BS264" i="7" a="1"/>
  <c r="BS264" i="7" s="1"/>
  <c r="BR160" i="7"/>
  <c r="BR238" i="7" a="1"/>
  <c r="BR238" i="7" s="1"/>
  <c r="BQ134" i="7"/>
  <c r="BS267" i="7" a="1"/>
  <c r="BS267" i="7" s="1"/>
  <c r="BR163" i="7"/>
  <c r="BR281" i="7" a="1"/>
  <c r="BR281" i="7" s="1"/>
  <c r="BQ177" i="7"/>
  <c r="BQ12" i="7"/>
  <c r="BS280" i="7" a="1"/>
  <c r="BS280" i="7" s="1"/>
  <c r="BR176" i="7"/>
  <c r="BS256" i="7" a="1"/>
  <c r="BS256" i="7" s="1"/>
  <c r="BR152" i="7"/>
  <c r="BS210" i="7" a="1"/>
  <c r="BS210" i="7" s="1"/>
  <c r="BR106" i="7"/>
  <c r="BS235" i="7" a="1"/>
  <c r="BS235" i="7" s="1"/>
  <c r="BR131" i="7"/>
  <c r="BS249" i="7" a="1"/>
  <c r="BS249" i="7" s="1"/>
  <c r="BR145" i="7"/>
  <c r="BR261" i="7" a="1"/>
  <c r="BR261" i="7" s="1"/>
  <c r="BQ157" i="7"/>
  <c r="BS219" i="7" a="1"/>
  <c r="BS219" i="7" s="1"/>
  <c r="BR115" i="7"/>
  <c r="BS218" i="7" a="1"/>
  <c r="BS218" i="7" s="1"/>
  <c r="BR114" i="7"/>
  <c r="BR205" i="7" a="1"/>
  <c r="BR205" i="7" s="1"/>
  <c r="BQ101" i="7"/>
  <c r="BT9" i="8"/>
  <c r="BT7" i="7"/>
  <c r="BR269" i="7" a="1"/>
  <c r="BR269" i="7" s="1"/>
  <c r="BQ165" i="7"/>
  <c r="BS240" i="7" a="1"/>
  <c r="BS240" i="7" s="1"/>
  <c r="BR136" i="7"/>
  <c r="BS202" i="7" a="1"/>
  <c r="BS202" i="7" s="1"/>
  <c r="BR98" i="7"/>
  <c r="BS248" i="7" a="1"/>
  <c r="BS248" i="7" s="1"/>
  <c r="BR144" i="7"/>
  <c r="BS229" i="7" a="1"/>
  <c r="BS229" i="7" s="1"/>
  <c r="BR125" i="7"/>
  <c r="BS212" i="7" a="1"/>
  <c r="BS212" i="7" s="1"/>
  <c r="BR108" i="7"/>
  <c r="BS232" i="7" a="1"/>
  <c r="BS232" i="7" s="1"/>
  <c r="BR128" i="7"/>
  <c r="BP15" i="7" l="1"/>
  <c r="BQ19" i="7"/>
  <c r="BT226" i="7" a="1"/>
  <c r="BT226" i="7" s="1"/>
  <c r="BS122" i="7"/>
  <c r="AF304" i="8"/>
  <c r="AF270" i="8"/>
  <c r="BS205" i="7" a="1"/>
  <c r="BS205" i="7" s="1"/>
  <c r="BR101" i="7"/>
  <c r="BQ11" i="7"/>
  <c r="BT252" i="7" a="1"/>
  <c r="BT252" i="7" s="1"/>
  <c r="BS148" i="7"/>
  <c r="BN39" i="7"/>
  <c r="BT248" i="7" a="1"/>
  <c r="BT248" i="7" s="1"/>
  <c r="BS144" i="7"/>
  <c r="BT267" i="7" a="1"/>
  <c r="BT267" i="7" s="1"/>
  <c r="BS163" i="7"/>
  <c r="BT276" i="7" a="1"/>
  <c r="BT276" i="7" s="1"/>
  <c r="BS172" i="7"/>
  <c r="BO28" i="8"/>
  <c r="BO17" i="7"/>
  <c r="BP25" i="8" s="1"/>
  <c r="BT228" i="7" a="1"/>
  <c r="BT228" i="7" s="1"/>
  <c r="BS124" i="7"/>
  <c r="BS268" i="7" a="1"/>
  <c r="BS268" i="7" s="1"/>
  <c r="BR164" i="7"/>
  <c r="BS299" i="7" a="1"/>
  <c r="BS299" i="7" s="1"/>
  <c r="BR195" i="7"/>
  <c r="BT298" i="7" a="1"/>
  <c r="BT298" i="7" s="1"/>
  <c r="BS194" i="7"/>
  <c r="BT256" i="7" a="1"/>
  <c r="BT256" i="7" s="1"/>
  <c r="BS152" i="7"/>
  <c r="BS221" i="7" a="1"/>
  <c r="BS221" i="7" s="1"/>
  <c r="BR117" i="7"/>
  <c r="BT295" i="7" a="1"/>
  <c r="BT295" i="7" s="1"/>
  <c r="BS191" i="7"/>
  <c r="BS281" i="7" a="1"/>
  <c r="BS281" i="7" s="1"/>
  <c r="BR177" i="7"/>
  <c r="BT265" i="7" a="1"/>
  <c r="BT265" i="7" s="1"/>
  <c r="BS161" i="7"/>
  <c r="BS261" i="7" a="1"/>
  <c r="BS261" i="7" s="1"/>
  <c r="BR157" i="7"/>
  <c r="BT244" i="7" a="1"/>
  <c r="BT244" i="7" s="1"/>
  <c r="BS140" i="7"/>
  <c r="BT266" i="7" a="1"/>
  <c r="BT266" i="7" s="1"/>
  <c r="BS162" i="7"/>
  <c r="BT292" i="7" a="1"/>
  <c r="BT292" i="7" s="1"/>
  <c r="BS188" i="7"/>
  <c r="BO27" i="8"/>
  <c r="BP26" i="8"/>
  <c r="BT236" i="7" a="1"/>
  <c r="BT236" i="7" s="1"/>
  <c r="BS132" i="7"/>
  <c r="BT288" i="7" a="1"/>
  <c r="BT288" i="7" s="1"/>
  <c r="BS184" i="7"/>
  <c r="BT296" i="7" a="1"/>
  <c r="BT296" i="7" s="1"/>
  <c r="BS192" i="7"/>
  <c r="BT253" i="7" a="1"/>
  <c r="BT253" i="7" s="1"/>
  <c r="BS149" i="7"/>
  <c r="BS230" i="7" a="1"/>
  <c r="BS230" i="7" s="1"/>
  <c r="BR126" i="7"/>
  <c r="BT239" i="7" a="1"/>
  <c r="BT239" i="7" s="1"/>
  <c r="BS135" i="7"/>
  <c r="BS258" i="7" a="1"/>
  <c r="BS258" i="7" s="1"/>
  <c r="BR154" i="7"/>
  <c r="BT283" i="7" a="1"/>
  <c r="BT283" i="7" s="1"/>
  <c r="BS179" i="7"/>
  <c r="BT219" i="7" a="1"/>
  <c r="BT219" i="7" s="1"/>
  <c r="BS115" i="7"/>
  <c r="BN29" i="8"/>
  <c r="BN36" i="8" s="1"/>
  <c r="BN290" i="8" s="1"/>
  <c r="BT202" i="7" a="1"/>
  <c r="BT202" i="7" s="1"/>
  <c r="BS98" i="7"/>
  <c r="BS238" i="7" a="1"/>
  <c r="BS238" i="7" s="1"/>
  <c r="BR134" i="7"/>
  <c r="BT290" i="7" a="1"/>
  <c r="BT290" i="7" s="1"/>
  <c r="BS186" i="7"/>
  <c r="Q57" i="26"/>
  <c r="P56" i="26"/>
  <c r="BS300" i="7" a="1"/>
  <c r="BS300" i="7" s="1"/>
  <c r="BR196" i="7"/>
  <c r="BT260" i="7" a="1"/>
  <c r="BT260" i="7" s="1"/>
  <c r="BS156" i="7"/>
  <c r="BT282" i="7" a="1"/>
  <c r="BT282" i="7" s="1"/>
  <c r="BS178" i="7"/>
  <c r="BT247" i="7" a="1"/>
  <c r="BT247" i="7" s="1"/>
  <c r="BS143" i="7"/>
  <c r="BT243" i="7" a="1"/>
  <c r="BT243" i="7" s="1"/>
  <c r="BS139" i="7"/>
  <c r="BT223" i="7" a="1"/>
  <c r="BT223" i="7" s="1"/>
  <c r="BS119" i="7"/>
  <c r="BT272" i="7" a="1"/>
  <c r="BT272" i="7" s="1"/>
  <c r="BS168" i="7"/>
  <c r="BT218" i="7" a="1"/>
  <c r="BT218" i="7" s="1"/>
  <c r="BS114" i="7"/>
  <c r="BS270" i="7" a="1"/>
  <c r="BS270" i="7" s="1"/>
  <c r="BR166" i="7"/>
  <c r="BT254" i="7" a="1"/>
  <c r="BT254" i="7" s="1"/>
  <c r="BS150" i="7"/>
  <c r="BT284" i="7" a="1"/>
  <c r="BT284" i="7" s="1"/>
  <c r="BS180" i="7"/>
  <c r="BT227" i="7" a="1"/>
  <c r="BT227" i="7" s="1"/>
  <c r="BS123" i="7"/>
  <c r="BT294" i="7" a="1"/>
  <c r="BT294" i="7" s="1"/>
  <c r="BS190" i="7"/>
  <c r="BT297" i="7" a="1"/>
  <c r="BT297" i="7" s="1"/>
  <c r="BS193" i="7"/>
  <c r="BT286" i="7" a="1"/>
  <c r="BT286" i="7" s="1"/>
  <c r="BS182" i="7"/>
  <c r="BT277" i="7" a="1"/>
  <c r="BT277" i="7" s="1"/>
  <c r="BS173" i="7"/>
  <c r="AG204" i="8"/>
  <c r="AG206" i="8"/>
  <c r="AG193" i="8" s="1"/>
  <c r="BS278" i="7" a="1"/>
  <c r="BS278" i="7" s="1"/>
  <c r="BR174" i="7"/>
  <c r="BT289" i="7" a="1"/>
  <c r="BT289" i="7" s="1"/>
  <c r="BS185" i="7"/>
  <c r="BT216" i="7" a="1"/>
  <c r="BT216" i="7" s="1"/>
  <c r="BS112" i="7"/>
  <c r="BT234" i="7" a="1"/>
  <c r="BT234" i="7" s="1"/>
  <c r="BS130" i="7"/>
  <c r="BT287" i="7" a="1"/>
  <c r="BT287" i="7" s="1"/>
  <c r="BS183" i="7"/>
  <c r="BT208" i="7" a="1"/>
  <c r="BT208" i="7" s="1"/>
  <c r="BS104" i="7"/>
  <c r="BS279" i="7" a="1"/>
  <c r="BS279" i="7" s="1"/>
  <c r="BR175" i="7"/>
  <c r="BP22" i="8"/>
  <c r="BP23" i="8" s="1"/>
  <c r="BS220" i="7" a="1"/>
  <c r="BS220" i="7" s="1"/>
  <c r="BR116" i="7"/>
  <c r="BR12" i="7"/>
  <c r="BR11" i="7" s="1"/>
  <c r="BO15" i="7"/>
  <c r="BT204" i="7" a="1"/>
  <c r="BT204" i="7" s="1"/>
  <c r="BS100" i="7"/>
  <c r="BT262" i="7" a="1"/>
  <c r="BT262" i="7" s="1"/>
  <c r="BS158" i="7"/>
  <c r="BT232" i="7" a="1"/>
  <c r="BT232" i="7" s="1"/>
  <c r="BS128" i="7"/>
  <c r="BS257" i="7" a="1"/>
  <c r="BS257" i="7" s="1"/>
  <c r="BR153" i="7"/>
  <c r="BT280" i="7" a="1"/>
  <c r="BT280" i="7" s="1"/>
  <c r="BS176" i="7"/>
  <c r="BT212" i="7" a="1"/>
  <c r="BT212" i="7" s="1"/>
  <c r="BS108" i="7"/>
  <c r="BT271" i="7" a="1"/>
  <c r="BT271" i="7" s="1"/>
  <c r="BS167" i="7"/>
  <c r="BS214" i="7" a="1"/>
  <c r="BS214" i="7" s="1"/>
  <c r="BR110" i="7"/>
  <c r="BT209" i="7" a="1"/>
  <c r="BT209" i="7" s="1"/>
  <c r="BS105" i="7"/>
  <c r="BT231" i="7" a="1"/>
  <c r="BT231" i="7" s="1"/>
  <c r="BS127" i="7"/>
  <c r="BT249" i="7" a="1"/>
  <c r="BT249" i="7" s="1"/>
  <c r="BS145" i="7"/>
  <c r="BT235" i="7" a="1"/>
  <c r="BT235" i="7" s="1"/>
  <c r="BS131" i="7"/>
  <c r="BT264" i="7" a="1"/>
  <c r="BT264" i="7" s="1"/>
  <c r="BS160" i="7"/>
  <c r="BT285" i="7" a="1"/>
  <c r="BT285" i="7" s="1"/>
  <c r="BS181" i="7"/>
  <c r="BT217" i="7" a="1"/>
  <c r="BT217" i="7" s="1"/>
  <c r="BS113" i="7"/>
  <c r="BT293" i="7" a="1"/>
  <c r="BT293" i="7" s="1"/>
  <c r="BS189" i="7"/>
  <c r="BT275" i="7" a="1"/>
  <c r="BT275" i="7" s="1"/>
  <c r="BS171" i="7"/>
  <c r="BT222" i="7" a="1"/>
  <c r="BT222" i="7" s="1"/>
  <c r="BS118" i="7"/>
  <c r="BR329" i="8"/>
  <c r="BR334" i="8" s="1"/>
  <c r="BP21" i="7"/>
  <c r="BQ27" i="8" s="1"/>
  <c r="BP22" i="7"/>
  <c r="BQ28" i="8" s="1"/>
  <c r="BT242" i="7" a="1"/>
  <c r="BT242" i="7" s="1"/>
  <c r="BS138" i="7"/>
  <c r="BT224" i="7" a="1"/>
  <c r="BT224" i="7" s="1"/>
  <c r="BS120" i="7"/>
  <c r="BT241" i="7" a="1"/>
  <c r="BT241" i="7" s="1"/>
  <c r="BS137" i="7"/>
  <c r="BT273" i="7" a="1"/>
  <c r="BT273" i="7" s="1"/>
  <c r="BS169" i="7"/>
  <c r="BS142" i="7"/>
  <c r="BT246" i="7" a="1"/>
  <c r="BT246" i="7" s="1"/>
  <c r="BT291" i="7" a="1"/>
  <c r="BT291" i="7" s="1"/>
  <c r="BS187" i="7"/>
  <c r="BT229" i="7" a="1"/>
  <c r="BT229" i="7" s="1"/>
  <c r="BS125" i="7"/>
  <c r="BT263" i="7" a="1"/>
  <c r="BT263" i="7" s="1"/>
  <c r="BS159" i="7"/>
  <c r="BT203" i="7" a="1"/>
  <c r="BT203" i="7" s="1"/>
  <c r="BS99" i="7"/>
  <c r="BT240" i="7" a="1"/>
  <c r="BT240" i="7" s="1"/>
  <c r="BS136" i="7"/>
  <c r="BT201" i="7" a="1"/>
  <c r="BT201" i="7" s="1"/>
  <c r="BS97" i="7"/>
  <c r="BT207" i="7" a="1"/>
  <c r="BT207" i="7" s="1"/>
  <c r="BS103" i="7"/>
  <c r="BT215" i="7" a="1"/>
  <c r="BT215" i="7" s="1"/>
  <c r="BS111" i="7"/>
  <c r="BT206" i="7" a="1"/>
  <c r="BT206" i="7" s="1"/>
  <c r="BS102" i="7"/>
  <c r="BU9" i="8"/>
  <c r="BU7" i="7"/>
  <c r="BT274" i="7" a="1"/>
  <c r="BT274" i="7" s="1"/>
  <c r="BS170" i="7"/>
  <c r="BS147" i="7"/>
  <c r="BT251" i="7" a="1"/>
  <c r="BT251" i="7" s="1"/>
  <c r="BT213" i="7" a="1"/>
  <c r="BT213" i="7" s="1"/>
  <c r="BS109" i="7"/>
  <c r="BT250" i="7" a="1"/>
  <c r="BT250" i="7" s="1"/>
  <c r="BS146" i="7"/>
  <c r="BS225" i="7" a="1"/>
  <c r="BS225" i="7" s="1"/>
  <c r="BR121" i="7"/>
  <c r="AG225" i="8"/>
  <c r="AG227" i="8" s="1"/>
  <c r="BS237" i="7" a="1"/>
  <c r="BS237" i="7" s="1"/>
  <c r="BR133" i="7"/>
  <c r="BT245" i="7" a="1"/>
  <c r="BT245" i="7" s="1"/>
  <c r="BS141" i="7"/>
  <c r="BS269" i="7" a="1"/>
  <c r="BS269" i="7" s="1"/>
  <c r="BR165" i="7"/>
  <c r="BT210" i="7" a="1"/>
  <c r="BT210" i="7" s="1"/>
  <c r="BS106" i="7"/>
  <c r="BT255" i="7" a="1"/>
  <c r="BT255" i="7" s="1"/>
  <c r="BS151" i="7"/>
  <c r="BT233" i="7" a="1"/>
  <c r="BT233" i="7" s="1"/>
  <c r="BS129" i="7"/>
  <c r="BS327" i="8"/>
  <c r="BS13" i="7" a="1"/>
  <c r="BS13" i="7" s="1"/>
  <c r="BT211" i="7" a="1"/>
  <c r="BT211" i="7" s="1"/>
  <c r="BS107" i="7"/>
  <c r="BT259" i="7" a="1"/>
  <c r="BT259" i="7" s="1"/>
  <c r="BS155" i="7"/>
  <c r="AG199" i="8" l="1"/>
  <c r="BR19" i="7"/>
  <c r="BU218" i="7" a="1"/>
  <c r="BU218" i="7" s="1"/>
  <c r="BT114" i="7"/>
  <c r="BU245" i="7" a="1"/>
  <c r="BU245" i="7" s="1"/>
  <c r="BT141" i="7"/>
  <c r="BU252" i="7" a="1"/>
  <c r="BU252" i="7" s="1"/>
  <c r="BT148" i="7"/>
  <c r="BU228" i="7" a="1"/>
  <c r="BU228" i="7" s="1"/>
  <c r="BT124" i="7"/>
  <c r="BU204" i="7" a="1"/>
  <c r="BU204" i="7" s="1"/>
  <c r="BT100" i="7"/>
  <c r="BU217" i="7" a="1"/>
  <c r="BU217" i="7" s="1"/>
  <c r="BT113" i="7"/>
  <c r="BT205" i="7" a="1"/>
  <c r="BT205" i="7" s="1"/>
  <c r="BS101" i="7"/>
  <c r="BU239" i="7" a="1"/>
  <c r="BU239" i="7" s="1"/>
  <c r="BT135" i="7"/>
  <c r="BU285" i="7" a="1"/>
  <c r="BU285" i="7" s="1"/>
  <c r="BT181" i="7"/>
  <c r="BT220" i="7" a="1"/>
  <c r="BT220" i="7" s="1"/>
  <c r="BS116" i="7"/>
  <c r="BU227" i="7" a="1"/>
  <c r="BU227" i="7" s="1"/>
  <c r="BT123" i="7"/>
  <c r="BU247" i="7" a="1"/>
  <c r="BU247" i="7" s="1"/>
  <c r="BT143" i="7"/>
  <c r="BO29" i="8"/>
  <c r="BO36" i="8"/>
  <c r="BO290" i="8" s="1"/>
  <c r="BT221" i="7" a="1"/>
  <c r="BT221" i="7" s="1"/>
  <c r="BS117" i="7"/>
  <c r="BU276" i="7" a="1"/>
  <c r="BU276" i="7" s="1"/>
  <c r="BT172" i="7"/>
  <c r="BU286" i="7" a="1"/>
  <c r="BU286" i="7" s="1"/>
  <c r="BT182" i="7"/>
  <c r="BU283" i="7" a="1"/>
  <c r="BU283" i="7" s="1"/>
  <c r="BT179" i="7"/>
  <c r="BU223" i="7" a="1"/>
  <c r="BU223" i="7" s="1"/>
  <c r="BT119" i="7"/>
  <c r="BS21" i="8"/>
  <c r="BR14" i="7"/>
  <c r="BS22" i="8" s="1"/>
  <c r="BR18" i="7"/>
  <c r="BR20" i="7"/>
  <c r="BS26" i="8" s="1"/>
  <c r="BT327" i="8"/>
  <c r="BT13" i="7" a="1"/>
  <c r="BT13" i="7" s="1"/>
  <c r="BU206" i="7" a="1"/>
  <c r="BU206" i="7" s="1"/>
  <c r="BT102" i="7"/>
  <c r="BU212" i="7" a="1"/>
  <c r="BU212" i="7" s="1"/>
  <c r="BT108" i="7"/>
  <c r="BT278" i="7" a="1"/>
  <c r="BT278" i="7" s="1"/>
  <c r="BS174" i="7"/>
  <c r="BU202" i="7" a="1"/>
  <c r="BU202" i="7" s="1"/>
  <c r="BT98" i="7"/>
  <c r="AG214" i="8"/>
  <c r="BU229" i="7" a="1"/>
  <c r="BU229" i="7" s="1"/>
  <c r="BT125" i="7"/>
  <c r="BU233" i="7" a="1"/>
  <c r="BU233" i="7" s="1"/>
  <c r="BT129" i="7"/>
  <c r="BU215" i="7" a="1"/>
  <c r="BU215" i="7" s="1"/>
  <c r="BT111" i="7"/>
  <c r="BU264" i="7" a="1"/>
  <c r="BU264" i="7" s="1"/>
  <c r="BT160" i="7"/>
  <c r="BU280" i="7" a="1"/>
  <c r="BU280" i="7" s="1"/>
  <c r="BT176" i="7"/>
  <c r="AG200" i="8"/>
  <c r="BU284" i="7" a="1"/>
  <c r="BU284" i="7" s="1"/>
  <c r="BT180" i="7"/>
  <c r="BU293" i="7" a="1"/>
  <c r="BU293" i="7" s="1"/>
  <c r="BT189" i="7"/>
  <c r="BT268" i="7" a="1"/>
  <c r="BT268" i="7" s="1"/>
  <c r="BS164" i="7"/>
  <c r="BU262" i="7" a="1"/>
  <c r="BU262" i="7" s="1"/>
  <c r="BT158" i="7"/>
  <c r="BU265" i="7" a="1"/>
  <c r="BU265" i="7" s="1"/>
  <c r="BT161" i="7"/>
  <c r="BT214" i="7" a="1"/>
  <c r="BT214" i="7" s="1"/>
  <c r="BS110" i="7"/>
  <c r="BU203" i="7" a="1"/>
  <c r="BU203" i="7" s="1"/>
  <c r="BT99" i="7"/>
  <c r="BT238" i="7" a="1"/>
  <c r="BT238" i="7" s="1"/>
  <c r="BS134" i="7"/>
  <c r="BU263" i="7" a="1"/>
  <c r="BU263" i="7" s="1"/>
  <c r="BT159" i="7"/>
  <c r="BU295" i="7" a="1"/>
  <c r="BU295" i="7" s="1"/>
  <c r="BT191" i="7"/>
  <c r="BU291" i="7" a="1"/>
  <c r="BU291" i="7" s="1"/>
  <c r="BT187" i="7"/>
  <c r="BU292" i="7" a="1"/>
  <c r="BU292" i="7" s="1"/>
  <c r="BT188" i="7"/>
  <c r="BU259" i="7" a="1"/>
  <c r="BU259" i="7" s="1"/>
  <c r="BT155" i="7"/>
  <c r="BU246" i="7" a="1"/>
  <c r="BU246" i="7" s="1"/>
  <c r="BT142" i="7"/>
  <c r="BT257" i="7" a="1"/>
  <c r="BT257" i="7" s="1"/>
  <c r="BS153" i="7"/>
  <c r="BT279" i="7" a="1"/>
  <c r="BT279" i="7" s="1"/>
  <c r="BS175" i="7"/>
  <c r="AG194" i="8"/>
  <c r="BT230" i="7" a="1"/>
  <c r="BT230" i="7" s="1"/>
  <c r="BS126" i="7"/>
  <c r="BU251" i="7" a="1"/>
  <c r="BU251" i="7" s="1"/>
  <c r="BT147" i="7"/>
  <c r="BT261" i="7" a="1"/>
  <c r="BT261" i="7" s="1"/>
  <c r="BS157" i="7"/>
  <c r="BU288" i="7" a="1"/>
  <c r="BU288" i="7" s="1"/>
  <c r="BT184" i="7"/>
  <c r="BU290" i="7" a="1"/>
  <c r="BU290" i="7" s="1"/>
  <c r="BT186" i="7"/>
  <c r="BU242" i="7" a="1"/>
  <c r="BU242" i="7" s="1"/>
  <c r="BT138" i="7"/>
  <c r="BT281" i="7" a="1"/>
  <c r="BT281" i="7" s="1"/>
  <c r="BS177" i="7"/>
  <c r="BU289" i="7" a="1"/>
  <c r="BU289" i="7" s="1"/>
  <c r="BT185" i="7"/>
  <c r="BQ29" i="8"/>
  <c r="BQ36" i="8"/>
  <c r="BQ290" i="8" s="1"/>
  <c r="BU282" i="7" a="1"/>
  <c r="BU282" i="7" s="1"/>
  <c r="BT178" i="7"/>
  <c r="BU267" i="7" a="1"/>
  <c r="BU267" i="7" s="1"/>
  <c r="BT163" i="7"/>
  <c r="BT225" i="7" a="1"/>
  <c r="BT225" i="7" s="1"/>
  <c r="BS121" i="7"/>
  <c r="BU235" i="7" a="1"/>
  <c r="BU235" i="7" s="1"/>
  <c r="BT131" i="7"/>
  <c r="BU222" i="7" a="1"/>
  <c r="BU222" i="7" s="1"/>
  <c r="BT118" i="7"/>
  <c r="BU254" i="7" a="1"/>
  <c r="BU254" i="7" s="1"/>
  <c r="BT150" i="7"/>
  <c r="BU260" i="7" a="1"/>
  <c r="BU260" i="7" s="1"/>
  <c r="BT156" i="7"/>
  <c r="BU266" i="7" a="1"/>
  <c r="BU266" i="7" s="1"/>
  <c r="BT162" i="7"/>
  <c r="BU298" i="7" a="1"/>
  <c r="BU298" i="7" s="1"/>
  <c r="BT194" i="7"/>
  <c r="BU248" i="7" a="1"/>
  <c r="BU248" i="7" s="1"/>
  <c r="BT144" i="7"/>
  <c r="BU241" i="7" a="1"/>
  <c r="BU241" i="7" s="1"/>
  <c r="BT137" i="7"/>
  <c r="BU209" i="7" a="1"/>
  <c r="BU209" i="7" s="1"/>
  <c r="BT105" i="7"/>
  <c r="BU274" i="7" a="1"/>
  <c r="BU274" i="7" s="1"/>
  <c r="BT170" i="7"/>
  <c r="BU297" i="7" a="1"/>
  <c r="BU297" i="7" s="1"/>
  <c r="BT193" i="7"/>
  <c r="BR21" i="8"/>
  <c r="BQ18" i="7"/>
  <c r="BQ14" i="7"/>
  <c r="BQ20" i="7"/>
  <c r="BO21" i="7"/>
  <c r="BO22" i="7"/>
  <c r="BO23" i="7"/>
  <c r="BU271" i="7" a="1"/>
  <c r="BU271" i="7" s="1"/>
  <c r="BT167" i="7"/>
  <c r="BU243" i="7" a="1"/>
  <c r="BU243" i="7" s="1"/>
  <c r="BT139" i="7"/>
  <c r="BS329" i="8"/>
  <c r="BS334" i="8" s="1"/>
  <c r="BU256" i="7" a="1"/>
  <c r="BU256" i="7" s="1"/>
  <c r="BT152" i="7"/>
  <c r="BU255" i="7" a="1"/>
  <c r="BU255" i="7" s="1"/>
  <c r="BT151" i="7"/>
  <c r="BU211" i="7" a="1"/>
  <c r="BU211" i="7" s="1"/>
  <c r="BT107" i="7"/>
  <c r="BU210" i="7" a="1"/>
  <c r="BU210" i="7" s="1"/>
  <c r="BT106" i="7"/>
  <c r="BU250" i="7" a="1"/>
  <c r="BU250" i="7" s="1"/>
  <c r="BT146" i="7"/>
  <c r="BS12" i="7"/>
  <c r="BU249" i="7" a="1"/>
  <c r="BU249" i="7" s="1"/>
  <c r="BT145" i="7"/>
  <c r="BT128" i="7"/>
  <c r="BU232" i="7" a="1"/>
  <c r="BU232" i="7" s="1"/>
  <c r="BU208" i="7" a="1"/>
  <c r="BU208" i="7" s="1"/>
  <c r="BT104" i="7"/>
  <c r="AG205" i="8"/>
  <c r="BU253" i="7" a="1"/>
  <c r="BU253" i="7" s="1"/>
  <c r="BT149" i="7"/>
  <c r="BU219" i="7" a="1"/>
  <c r="BU219" i="7" s="1"/>
  <c r="BT115" i="7"/>
  <c r="BU240" i="7" a="1"/>
  <c r="BU240" i="7" s="1"/>
  <c r="BT136" i="7"/>
  <c r="BU272" i="7" a="1"/>
  <c r="BU272" i="7" s="1"/>
  <c r="BT168" i="7"/>
  <c r="BT237" i="7" a="1"/>
  <c r="BT237" i="7" s="1"/>
  <c r="BS133" i="7"/>
  <c r="BU216" i="7" a="1"/>
  <c r="BU216" i="7" s="1"/>
  <c r="BT112" i="7"/>
  <c r="BV9" i="8"/>
  <c r="BV7" i="7"/>
  <c r="BU294" i="7" a="1"/>
  <c r="BU294" i="7" s="1"/>
  <c r="BT190" i="7"/>
  <c r="AG220" i="8"/>
  <c r="AG226" i="8"/>
  <c r="BU226" i="7" a="1"/>
  <c r="BU226" i="7" s="1"/>
  <c r="BT122" i="7"/>
  <c r="BU207" i="7" a="1"/>
  <c r="BU207" i="7" s="1"/>
  <c r="BT103" i="7"/>
  <c r="BU273" i="7" a="1"/>
  <c r="BU273" i="7" s="1"/>
  <c r="BT169" i="7"/>
  <c r="BU275" i="7" a="1"/>
  <c r="BU275" i="7" s="1"/>
  <c r="BT171" i="7"/>
  <c r="BT270" i="7" a="1"/>
  <c r="BT270" i="7" s="1"/>
  <c r="BS166" i="7"/>
  <c r="BT300" i="7" a="1"/>
  <c r="BT300" i="7" s="1"/>
  <c r="BS196" i="7"/>
  <c r="BU244" i="7" a="1"/>
  <c r="BU244" i="7" s="1"/>
  <c r="BT140" i="7"/>
  <c r="BT299" i="7" a="1"/>
  <c r="BT299" i="7" s="1"/>
  <c r="BS195" i="7"/>
  <c r="Q58" i="26"/>
  <c r="P57" i="26"/>
  <c r="BU234" i="7" a="1"/>
  <c r="BU234" i="7" s="1"/>
  <c r="BT130" i="7"/>
  <c r="BU224" i="7" a="1"/>
  <c r="BU224" i="7" s="1"/>
  <c r="BT120" i="7"/>
  <c r="BU236" i="7" a="1"/>
  <c r="BU236" i="7" s="1"/>
  <c r="BT132" i="7"/>
  <c r="BT258" i="7" a="1"/>
  <c r="BT258" i="7" s="1"/>
  <c r="BS154" i="7"/>
  <c r="BT269" i="7" a="1"/>
  <c r="BT269" i="7" s="1"/>
  <c r="BS165" i="7"/>
  <c r="BU213" i="7" a="1"/>
  <c r="BU213" i="7" s="1"/>
  <c r="BT109" i="7"/>
  <c r="BT97" i="7"/>
  <c r="BU201" i="7" a="1"/>
  <c r="BU201" i="7" s="1"/>
  <c r="BU231" i="7" a="1"/>
  <c r="BU231" i="7" s="1"/>
  <c r="BT127" i="7"/>
  <c r="BU287" i="7" a="1"/>
  <c r="BU287" i="7" s="1"/>
  <c r="BT183" i="7"/>
  <c r="BU277" i="7" a="1"/>
  <c r="BU277" i="7" s="1"/>
  <c r="BT173" i="7"/>
  <c r="BU296" i="7" a="1"/>
  <c r="BU296" i="7" s="1"/>
  <c r="BT192" i="7"/>
  <c r="BP23" i="7"/>
  <c r="BR17" i="7" l="1"/>
  <c r="BS25" i="8" s="1"/>
  <c r="BS19" i="7"/>
  <c r="BV246" i="7" a="1"/>
  <c r="BV246" i="7" s="1"/>
  <c r="BU142" i="7"/>
  <c r="BV217" i="7" a="1"/>
  <c r="BV217" i="7" s="1"/>
  <c r="BU113" i="7"/>
  <c r="BU327" i="8"/>
  <c r="BU13" i="7" a="1"/>
  <c r="BU13" i="7" s="1"/>
  <c r="BV244" i="7" a="1"/>
  <c r="BV244" i="7" s="1"/>
  <c r="BU140" i="7"/>
  <c r="BV266" i="7" a="1"/>
  <c r="BV266" i="7" s="1"/>
  <c r="BU162" i="7"/>
  <c r="BV283" i="7" a="1"/>
  <c r="BV283" i="7" s="1"/>
  <c r="BU179" i="7"/>
  <c r="BU261" i="7" a="1"/>
  <c r="BU261" i="7" s="1"/>
  <c r="BT157" i="7"/>
  <c r="BV247" i="7" a="1"/>
  <c r="BV247" i="7" s="1"/>
  <c r="BU143" i="7"/>
  <c r="BV286" i="7" a="1"/>
  <c r="BV286" i="7" s="1"/>
  <c r="BU182" i="7"/>
  <c r="BP39" i="7"/>
  <c r="BV250" i="7" a="1"/>
  <c r="BV250" i="7" s="1"/>
  <c r="BU146" i="7"/>
  <c r="BV251" i="7" a="1"/>
  <c r="BV251" i="7" s="1"/>
  <c r="BU147" i="7"/>
  <c r="BV219" i="7" a="1"/>
  <c r="BV219" i="7" s="1"/>
  <c r="BU115" i="7"/>
  <c r="BV294" i="7" a="1"/>
  <c r="BV294" i="7" s="1"/>
  <c r="BU190" i="7"/>
  <c r="BU230" i="7" a="1"/>
  <c r="BU230" i="7" s="1"/>
  <c r="BT126" i="7"/>
  <c r="BV275" i="7" a="1"/>
  <c r="BV275" i="7" s="1"/>
  <c r="BU171" i="7"/>
  <c r="BV226" i="7" a="1"/>
  <c r="BV226" i="7" s="1"/>
  <c r="BU122" i="7"/>
  <c r="BU214" i="7" a="1"/>
  <c r="BU214" i="7" s="1"/>
  <c r="BT110" i="7"/>
  <c r="BV288" i="7" a="1"/>
  <c r="BV288" i="7" s="1"/>
  <c r="BU184" i="7"/>
  <c r="BV272" i="7" a="1"/>
  <c r="BV272" i="7" s="1"/>
  <c r="BU168" i="7"/>
  <c r="BV259" i="7" a="1"/>
  <c r="BV259" i="7" s="1"/>
  <c r="BU155" i="7"/>
  <c r="BV265" i="7" a="1"/>
  <c r="BV265" i="7" s="1"/>
  <c r="BU161" i="7"/>
  <c r="BU300" i="7" a="1"/>
  <c r="BU300" i="7" s="1"/>
  <c r="BT196" i="7"/>
  <c r="BV271" i="7" a="1"/>
  <c r="BV271" i="7" s="1"/>
  <c r="BU167" i="7"/>
  <c r="BV262" i="7" a="1"/>
  <c r="BV262" i="7" s="1"/>
  <c r="BU158" i="7"/>
  <c r="BU270" i="7" a="1"/>
  <c r="BU270" i="7" s="1"/>
  <c r="BT166" i="7"/>
  <c r="BV227" i="7" a="1"/>
  <c r="BV227" i="7" s="1"/>
  <c r="BU123" i="7"/>
  <c r="BV210" i="7" a="1"/>
  <c r="BV210" i="7" s="1"/>
  <c r="BU106" i="7"/>
  <c r="BO39" i="7"/>
  <c r="BU220" i="7" a="1"/>
  <c r="BU220" i="7" s="1"/>
  <c r="BT116" i="7"/>
  <c r="BV209" i="7" a="1"/>
  <c r="BV209" i="7" s="1"/>
  <c r="BU105" i="7"/>
  <c r="BV224" i="7" a="1"/>
  <c r="BV224" i="7" s="1"/>
  <c r="BU120" i="7"/>
  <c r="BV202" i="7" a="1"/>
  <c r="BV202" i="7" s="1"/>
  <c r="BU98" i="7"/>
  <c r="BW9" i="8"/>
  <c r="BW7" i="7"/>
  <c r="BV241" i="7" a="1"/>
  <c r="BV241" i="7" s="1"/>
  <c r="BU137" i="7"/>
  <c r="BV218" i="7" a="1"/>
  <c r="BV218" i="7" s="1"/>
  <c r="BU114" i="7"/>
  <c r="BV284" i="7" a="1"/>
  <c r="BV284" i="7" s="1"/>
  <c r="BU180" i="7"/>
  <c r="BV242" i="7" a="1"/>
  <c r="BV242" i="7" s="1"/>
  <c r="BU138" i="7"/>
  <c r="AG304" i="8"/>
  <c r="AG270" i="8"/>
  <c r="BU237" i="7" a="1"/>
  <c r="BU237" i="7" s="1"/>
  <c r="BT133" i="7"/>
  <c r="BQ17" i="7"/>
  <c r="BR25" i="8" s="1"/>
  <c r="BV206" i="7" a="1"/>
  <c r="BV206" i="7" s="1"/>
  <c r="BU102" i="7"/>
  <c r="BV264" i="7" a="1"/>
  <c r="BV264" i="7" s="1"/>
  <c r="BU160" i="7"/>
  <c r="BV249" i="7" a="1"/>
  <c r="BV249" i="7" s="1"/>
  <c r="BU145" i="7"/>
  <c r="BV243" i="7" a="1"/>
  <c r="BV243" i="7" s="1"/>
  <c r="BU139" i="7"/>
  <c r="BU269" i="7" a="1"/>
  <c r="BU269" i="7" s="1"/>
  <c r="BT165" i="7"/>
  <c r="BV292" i="7" a="1"/>
  <c r="BV292" i="7" s="1"/>
  <c r="BU188" i="7"/>
  <c r="AG221" i="8"/>
  <c r="AG222" i="8" s="1"/>
  <c r="AH218" i="8" s="1"/>
  <c r="AH225" i="8" s="1" a="1"/>
  <c r="BV260" i="7" a="1"/>
  <c r="BV260" i="7" s="1"/>
  <c r="BU156" i="7"/>
  <c r="BV233" i="7" a="1"/>
  <c r="BV233" i="7" s="1"/>
  <c r="BU129" i="7"/>
  <c r="BU258" i="7" a="1"/>
  <c r="BU258" i="7" s="1"/>
  <c r="BT154" i="7"/>
  <c r="BV296" i="7" a="1"/>
  <c r="BV296" i="7" s="1"/>
  <c r="BU192" i="7"/>
  <c r="BV254" i="7" a="1"/>
  <c r="BV254" i="7" s="1"/>
  <c r="BU150" i="7"/>
  <c r="BV229" i="7" a="1"/>
  <c r="BV229" i="7" s="1"/>
  <c r="BU125" i="7"/>
  <c r="BV252" i="7" a="1"/>
  <c r="BV252" i="7" s="1"/>
  <c r="BU148" i="7"/>
  <c r="AG215" i="8"/>
  <c r="BR15" i="7"/>
  <c r="BV253" i="7" a="1"/>
  <c r="BV253" i="7" s="1"/>
  <c r="BU149" i="7"/>
  <c r="BV222" i="7" a="1"/>
  <c r="BV222" i="7" s="1"/>
  <c r="BU118" i="7"/>
  <c r="BV293" i="7" a="1"/>
  <c r="BV293" i="7" s="1"/>
  <c r="BU189" i="7"/>
  <c r="BR26" i="8"/>
  <c r="BV285" i="7" a="1"/>
  <c r="BV285" i="7" s="1"/>
  <c r="BU181" i="7"/>
  <c r="BV255" i="7" a="1"/>
  <c r="BV255" i="7" s="1"/>
  <c r="BU151" i="7"/>
  <c r="BV235" i="7" a="1"/>
  <c r="BV235" i="7" s="1"/>
  <c r="BU131" i="7"/>
  <c r="BV234" i="7" a="1"/>
  <c r="BV234" i="7" s="1"/>
  <c r="BU130" i="7"/>
  <c r="BU278" i="7" a="1"/>
  <c r="BU278" i="7" s="1"/>
  <c r="BT174" i="7"/>
  <c r="BS23" i="8"/>
  <c r="BV207" i="7" a="1"/>
  <c r="BV207" i="7" s="1"/>
  <c r="BU103" i="7"/>
  <c r="BV208" i="7" a="1"/>
  <c r="BV208" i="7" s="1"/>
  <c r="BU104" i="7"/>
  <c r="BV248" i="7" a="1"/>
  <c r="BV248" i="7" s="1"/>
  <c r="BU144" i="7"/>
  <c r="BU257" i="7" a="1"/>
  <c r="BU257" i="7" s="1"/>
  <c r="BT153" i="7"/>
  <c r="BV203" i="7" a="1"/>
  <c r="BV203" i="7" s="1"/>
  <c r="BU99" i="7"/>
  <c r="BV212" i="7" a="1"/>
  <c r="BV212" i="7" s="1"/>
  <c r="BU108" i="7"/>
  <c r="BU205" i="7" a="1"/>
  <c r="BU205" i="7" s="1"/>
  <c r="BT101" i="7"/>
  <c r="BU299" i="7" a="1"/>
  <c r="BU299" i="7" s="1"/>
  <c r="BT195" i="7"/>
  <c r="BV298" i="7" a="1"/>
  <c r="BV298" i="7" s="1"/>
  <c r="BU194" i="7"/>
  <c r="BV282" i="7" a="1"/>
  <c r="BV282" i="7" s="1"/>
  <c r="BU178" i="7"/>
  <c r="BV213" i="7" a="1"/>
  <c r="BV213" i="7" s="1"/>
  <c r="BU109" i="7"/>
  <c r="BT329" i="8"/>
  <c r="BT334" i="8" s="1"/>
  <c r="BS11" i="7"/>
  <c r="BV215" i="7" a="1"/>
  <c r="BV215" i="7" s="1"/>
  <c r="BU111" i="7"/>
  <c r="BV204" i="7" a="1"/>
  <c r="BV204" i="7" s="1"/>
  <c r="BU100" i="7"/>
  <c r="BV240" i="7" a="1"/>
  <c r="BV240" i="7" s="1"/>
  <c r="BU136" i="7"/>
  <c r="BV297" i="7" a="1"/>
  <c r="BV297" i="7" s="1"/>
  <c r="BU193" i="7"/>
  <c r="BV228" i="7" a="1"/>
  <c r="BV228" i="7" s="1"/>
  <c r="BU124" i="7"/>
  <c r="BV291" i="7" a="1"/>
  <c r="BV291" i="7" s="1"/>
  <c r="BU187" i="7"/>
  <c r="BV274" i="7" a="1"/>
  <c r="BV274" i="7" s="1"/>
  <c r="BU170" i="7"/>
  <c r="BU268" i="7" a="1"/>
  <c r="BU268" i="7" s="1"/>
  <c r="BT164" i="7"/>
  <c r="BV236" i="7" a="1"/>
  <c r="BV236" i="7" s="1"/>
  <c r="BU132" i="7"/>
  <c r="BP28" i="8"/>
  <c r="BV295" i="7" a="1"/>
  <c r="BV295" i="7" s="1"/>
  <c r="BU191" i="7"/>
  <c r="BV276" i="7" a="1"/>
  <c r="BV276" i="7" s="1"/>
  <c r="BU172" i="7"/>
  <c r="BV277" i="7" a="1"/>
  <c r="BV277" i="7" s="1"/>
  <c r="BU173" i="7"/>
  <c r="BV211" i="7" a="1"/>
  <c r="BV211" i="7" s="1"/>
  <c r="BU107" i="7"/>
  <c r="BP27" i="8"/>
  <c r="BV289" i="7" a="1"/>
  <c r="BV289" i="7" s="1"/>
  <c r="BU185" i="7"/>
  <c r="BV245" i="7" a="1"/>
  <c r="BV245" i="7" s="1"/>
  <c r="BU141" i="7"/>
  <c r="BV273" i="7" a="1"/>
  <c r="BV273" i="7" s="1"/>
  <c r="BU169" i="7"/>
  <c r="BV263" i="7" a="1"/>
  <c r="BV263" i="7" s="1"/>
  <c r="BU159" i="7"/>
  <c r="BU221" i="7" a="1"/>
  <c r="BU221" i="7" s="1"/>
  <c r="BT117" i="7"/>
  <c r="BV287" i="7" a="1"/>
  <c r="BV287" i="7" s="1"/>
  <c r="BU183" i="7"/>
  <c r="BR22" i="8"/>
  <c r="BU281" i="7" a="1"/>
  <c r="BU281" i="7" s="1"/>
  <c r="BT177" i="7"/>
  <c r="BU279" i="7" a="1"/>
  <c r="BU279" i="7" s="1"/>
  <c r="BT175" i="7"/>
  <c r="BU238" i="7" a="1"/>
  <c r="BU238" i="7" s="1"/>
  <c r="BT134" i="7"/>
  <c r="BV239" i="7" a="1"/>
  <c r="BV239" i="7" s="1"/>
  <c r="BU135" i="7"/>
  <c r="BV231" i="7" a="1"/>
  <c r="BV231" i="7" s="1"/>
  <c r="BU127" i="7"/>
  <c r="BV256" i="7" a="1"/>
  <c r="BV256" i="7" s="1"/>
  <c r="BU152" i="7"/>
  <c r="BU225" i="7" a="1"/>
  <c r="BU225" i="7" s="1"/>
  <c r="BT121" i="7"/>
  <c r="BV201" i="7" a="1"/>
  <c r="BV201" i="7" s="1"/>
  <c r="BU97" i="7"/>
  <c r="Q59" i="26"/>
  <c r="P58" i="26"/>
  <c r="BV216" i="7" a="1"/>
  <c r="BV216" i="7" s="1"/>
  <c r="BU112" i="7"/>
  <c r="BT12" i="7"/>
  <c r="BT11" i="7" s="1"/>
  <c r="BV232" i="7" a="1"/>
  <c r="BV232" i="7" s="1"/>
  <c r="BU128" i="7"/>
  <c r="BQ15" i="7"/>
  <c r="BV267" i="7" a="1"/>
  <c r="BV267" i="7" s="1"/>
  <c r="BU163" i="7"/>
  <c r="BV290" i="7" a="1"/>
  <c r="BV290" i="7" s="1"/>
  <c r="BU186" i="7"/>
  <c r="BV280" i="7" a="1"/>
  <c r="BV280" i="7" s="1"/>
  <c r="BU176" i="7"/>
  <c r="BV223" i="7" a="1"/>
  <c r="BV223" i="7" s="1"/>
  <c r="BU119" i="7"/>
  <c r="AG201" i="8"/>
  <c r="AH197" i="8" s="1"/>
  <c r="AH204" i="8" s="1" a="1"/>
  <c r="BT19" i="7" l="1"/>
  <c r="AH225" i="8"/>
  <c r="AH227" i="8"/>
  <c r="BW254" i="7" a="1"/>
  <c r="BW254" i="7" s="1"/>
  <c r="BV150" i="7"/>
  <c r="BW224" i="7" a="1"/>
  <c r="BW224" i="7" s="1"/>
  <c r="BV120" i="7"/>
  <c r="BW244" i="7" a="1"/>
  <c r="BW244" i="7" s="1"/>
  <c r="BV140" i="7"/>
  <c r="BW209" i="7" a="1"/>
  <c r="BW209" i="7" s="1"/>
  <c r="BV105" i="7"/>
  <c r="BW287" i="7" a="1"/>
  <c r="BW287" i="7" s="1"/>
  <c r="BV183" i="7"/>
  <c r="BW228" i="7" a="1"/>
  <c r="BW228" i="7" s="1"/>
  <c r="BV124" i="7"/>
  <c r="BW264" i="7" a="1"/>
  <c r="BW264" i="7" s="1"/>
  <c r="BV160" i="7"/>
  <c r="BW265" i="7" a="1"/>
  <c r="BW265" i="7" s="1"/>
  <c r="BV161" i="7"/>
  <c r="BQ21" i="7"/>
  <c r="BQ22" i="7"/>
  <c r="BV278" i="7" a="1"/>
  <c r="BV278" i="7" s="1"/>
  <c r="BU174" i="7"/>
  <c r="BW286" i="7" a="1"/>
  <c r="BW286" i="7" s="1"/>
  <c r="BV182" i="7"/>
  <c r="BW217" i="7" a="1"/>
  <c r="BW217" i="7" s="1"/>
  <c r="BV113" i="7"/>
  <c r="BW276" i="7" a="1"/>
  <c r="BW276" i="7" s="1"/>
  <c r="BV172" i="7"/>
  <c r="BW213" i="7" a="1"/>
  <c r="BW213" i="7" s="1"/>
  <c r="BV109" i="7"/>
  <c r="BW248" i="7" a="1"/>
  <c r="BW248" i="7" s="1"/>
  <c r="BV144" i="7"/>
  <c r="BW253" i="7" a="1"/>
  <c r="BW253" i="7" s="1"/>
  <c r="BV149" i="7"/>
  <c r="BW206" i="7" a="1"/>
  <c r="BW206" i="7" s="1"/>
  <c r="BV102" i="7"/>
  <c r="BW226" i="7" a="1"/>
  <c r="BW226" i="7" s="1"/>
  <c r="BV122" i="7"/>
  <c r="BW280" i="7" a="1"/>
  <c r="BW280" i="7" s="1"/>
  <c r="BV176" i="7"/>
  <c r="BW243" i="7" a="1"/>
  <c r="BW243" i="7" s="1"/>
  <c r="BV139" i="7"/>
  <c r="BV225" i="7" a="1"/>
  <c r="BV225" i="7" s="1"/>
  <c r="BU121" i="7"/>
  <c r="BW290" i="7" a="1"/>
  <c r="BW290" i="7" s="1"/>
  <c r="BV186" i="7"/>
  <c r="BV300" i="7" a="1"/>
  <c r="BV300" i="7" s="1"/>
  <c r="BU196" i="7"/>
  <c r="BV214" i="7" a="1"/>
  <c r="BV214" i="7" s="1"/>
  <c r="BU110" i="7"/>
  <c r="BW231" i="7" a="1"/>
  <c r="BW231" i="7" s="1"/>
  <c r="BV127" i="7"/>
  <c r="BW239" i="7" a="1"/>
  <c r="BW239" i="7" s="1"/>
  <c r="BV135" i="7"/>
  <c r="BW263" i="7" a="1"/>
  <c r="BW263" i="7" s="1"/>
  <c r="BV159" i="7"/>
  <c r="BW297" i="7" a="1"/>
  <c r="BW297" i="7" s="1"/>
  <c r="BV193" i="7"/>
  <c r="BW234" i="7" a="1"/>
  <c r="BW234" i="7" s="1"/>
  <c r="BV130" i="7"/>
  <c r="BR22" i="7"/>
  <c r="BS28" i="8" s="1"/>
  <c r="BR21" i="7"/>
  <c r="BW260" i="7" a="1"/>
  <c r="BW260" i="7" s="1"/>
  <c r="BV156" i="7"/>
  <c r="BW218" i="7" a="1"/>
  <c r="BW218" i="7" s="1"/>
  <c r="BV114" i="7"/>
  <c r="BW246" i="7" a="1"/>
  <c r="BW246" i="7" s="1"/>
  <c r="BV142" i="7"/>
  <c r="BW201" i="7" a="1"/>
  <c r="BW201" i="7" s="1"/>
  <c r="BV97" i="7"/>
  <c r="BW266" i="7" a="1"/>
  <c r="BW266" i="7" s="1"/>
  <c r="BV162" i="7"/>
  <c r="BP29" i="8"/>
  <c r="BP36" i="8" s="1"/>
  <c r="BP290" i="8" s="1"/>
  <c r="BW242" i="7" a="1"/>
  <c r="BW242" i="7" s="1"/>
  <c r="BV138" i="7"/>
  <c r="BW296" i="7" a="1"/>
  <c r="BW296" i="7" s="1"/>
  <c r="BV192" i="7"/>
  <c r="BW249" i="7" a="1"/>
  <c r="BW249" i="7" s="1"/>
  <c r="BV145" i="7"/>
  <c r="BW222" i="7" a="1"/>
  <c r="BW222" i="7" s="1"/>
  <c r="BV118" i="7"/>
  <c r="BV220" i="7" a="1"/>
  <c r="BV220" i="7" s="1"/>
  <c r="BU116" i="7"/>
  <c r="BV221" i="7" a="1"/>
  <c r="BV221" i="7" s="1"/>
  <c r="BU117" i="7"/>
  <c r="BW233" i="7" a="1"/>
  <c r="BW233" i="7" s="1"/>
  <c r="BV129" i="7"/>
  <c r="BW232" i="7" a="1"/>
  <c r="BW232" i="7" s="1"/>
  <c r="BV128" i="7"/>
  <c r="BU21" i="8"/>
  <c r="BT20" i="7"/>
  <c r="BU26" i="8" s="1"/>
  <c r="BT14" i="7"/>
  <c r="BU22" i="8" s="1"/>
  <c r="BT18" i="7"/>
  <c r="BT17" i="7" s="1"/>
  <c r="BU25" i="8" s="1"/>
  <c r="BT15" i="7"/>
  <c r="BW295" i="7" a="1"/>
  <c r="BW295" i="7" s="1"/>
  <c r="BV191" i="7"/>
  <c r="BW282" i="7" a="1"/>
  <c r="BW282" i="7" s="1"/>
  <c r="BV178" i="7"/>
  <c r="BW208" i="7" a="1"/>
  <c r="BW208" i="7" s="1"/>
  <c r="BV104" i="7"/>
  <c r="BW210" i="7" a="1"/>
  <c r="BW210" i="7" s="1"/>
  <c r="BV106" i="7"/>
  <c r="BR23" i="8"/>
  <c r="BW275" i="7" a="1"/>
  <c r="BW275" i="7" s="1"/>
  <c r="BV171" i="7"/>
  <c r="BW211" i="7" a="1"/>
  <c r="BW211" i="7" s="1"/>
  <c r="BV107" i="7"/>
  <c r="BW250" i="7" a="1"/>
  <c r="BW250" i="7" s="1"/>
  <c r="BV146" i="7"/>
  <c r="BV258" i="7" a="1"/>
  <c r="BV258" i="7" s="1"/>
  <c r="BU154" i="7"/>
  <c r="BW267" i="7" a="1"/>
  <c r="BW267" i="7" s="1"/>
  <c r="BV163" i="7"/>
  <c r="BV238" i="7" a="1"/>
  <c r="BV238" i="7" s="1"/>
  <c r="BU134" i="7"/>
  <c r="BW241" i="7" a="1"/>
  <c r="BW241" i="7" s="1"/>
  <c r="BV137" i="7"/>
  <c r="BW216" i="7" a="1"/>
  <c r="BW216" i="7" s="1"/>
  <c r="BV112" i="7"/>
  <c r="BW298" i="7" a="1"/>
  <c r="BW298" i="7" s="1"/>
  <c r="BV194" i="7"/>
  <c r="BX9" i="8"/>
  <c r="BX7" i="7"/>
  <c r="BV230" i="7" a="1"/>
  <c r="BV230" i="7" s="1"/>
  <c r="BU126" i="7"/>
  <c r="BV279" i="7" a="1"/>
  <c r="BV279" i="7" s="1"/>
  <c r="BU175" i="7"/>
  <c r="BW245" i="7" a="1"/>
  <c r="BW245" i="7" s="1"/>
  <c r="BV141" i="7"/>
  <c r="BW255" i="7" a="1"/>
  <c r="BW255" i="7" s="1"/>
  <c r="BV151" i="7"/>
  <c r="BW252" i="7" a="1"/>
  <c r="BW252" i="7" s="1"/>
  <c r="BV148" i="7"/>
  <c r="BV261" i="7" a="1"/>
  <c r="BV261" i="7" s="1"/>
  <c r="BU157" i="7"/>
  <c r="BV281" i="7" a="1"/>
  <c r="BV281" i="7" s="1"/>
  <c r="BU177" i="7"/>
  <c r="BW274" i="7" a="1"/>
  <c r="BW274" i="7" s="1"/>
  <c r="BV170" i="7"/>
  <c r="BW271" i="7" a="1"/>
  <c r="BW271" i="7" s="1"/>
  <c r="BV167" i="7"/>
  <c r="BT21" i="8"/>
  <c r="BS14" i="7"/>
  <c r="BS15" i="7" s="1"/>
  <c r="BS20" i="7"/>
  <c r="BS18" i="7"/>
  <c r="BW291" i="7" a="1"/>
  <c r="BW291" i="7" s="1"/>
  <c r="BV187" i="7"/>
  <c r="BW284" i="7" a="1"/>
  <c r="BW284" i="7" s="1"/>
  <c r="BV180" i="7"/>
  <c r="BW256" i="7" a="1"/>
  <c r="BW256" i="7" s="1"/>
  <c r="BV152" i="7"/>
  <c r="BW277" i="7" a="1"/>
  <c r="BW277" i="7" s="1"/>
  <c r="BV173" i="7"/>
  <c r="BW273" i="7" a="1"/>
  <c r="BW273" i="7" s="1"/>
  <c r="BV169" i="7"/>
  <c r="BW207" i="7" a="1"/>
  <c r="BW207" i="7" s="1"/>
  <c r="BV103" i="7"/>
  <c r="BW227" i="7" a="1"/>
  <c r="BW227" i="7" s="1"/>
  <c r="BV123" i="7"/>
  <c r="AH204" i="8"/>
  <c r="AH206" i="8"/>
  <c r="BW236" i="7" a="1"/>
  <c r="BW236" i="7" s="1"/>
  <c r="BV132" i="7"/>
  <c r="BW204" i="7" a="1"/>
  <c r="BW204" i="7" s="1"/>
  <c r="BV100" i="7"/>
  <c r="BV299" i="7" a="1"/>
  <c r="BV299" i="7" s="1"/>
  <c r="BU195" i="7"/>
  <c r="BW292" i="7" a="1"/>
  <c r="BW292" i="7" s="1"/>
  <c r="BV188" i="7"/>
  <c r="BV270" i="7" a="1"/>
  <c r="BV270" i="7" s="1"/>
  <c r="BU166" i="7"/>
  <c r="BW294" i="7" a="1"/>
  <c r="BW294" i="7" s="1"/>
  <c r="BV190" i="7"/>
  <c r="BW212" i="7" a="1"/>
  <c r="BW212" i="7" s="1"/>
  <c r="BV108" i="7"/>
  <c r="BW272" i="7" a="1"/>
  <c r="BW272" i="7" s="1"/>
  <c r="BV168" i="7"/>
  <c r="BW293" i="7" a="1"/>
  <c r="BW293" i="7" s="1"/>
  <c r="BV189" i="7"/>
  <c r="BW288" i="7" a="1"/>
  <c r="BW288" i="7" s="1"/>
  <c r="BV184" i="7"/>
  <c r="BV257" i="7" a="1"/>
  <c r="BV257" i="7" s="1"/>
  <c r="BU153" i="7"/>
  <c r="AG308" i="8"/>
  <c r="AG274" i="8"/>
  <c r="BW240" i="7" a="1"/>
  <c r="BW240" i="7" s="1"/>
  <c r="BV136" i="7"/>
  <c r="Q60" i="26"/>
  <c r="P59" i="26"/>
  <c r="BU12" i="7"/>
  <c r="BU11" i="7" s="1"/>
  <c r="BW289" i="7" a="1"/>
  <c r="BW289" i="7" s="1"/>
  <c r="BV185" i="7"/>
  <c r="BW285" i="7" a="1"/>
  <c r="BW285" i="7" s="1"/>
  <c r="BV181" i="7"/>
  <c r="BW229" i="7" a="1"/>
  <c r="BW229" i="7" s="1"/>
  <c r="BV125" i="7"/>
  <c r="BW283" i="7" a="1"/>
  <c r="BW283" i="7" s="1"/>
  <c r="BV179" i="7"/>
  <c r="BW251" i="7" a="1"/>
  <c r="BW251" i="7" s="1"/>
  <c r="BV147" i="7"/>
  <c r="BW203" i="7" a="1"/>
  <c r="BW203" i="7" s="1"/>
  <c r="BV99" i="7"/>
  <c r="BV327" i="8"/>
  <c r="BV13" i="7" a="1"/>
  <c r="BV13" i="7" s="1"/>
  <c r="BU329" i="8"/>
  <c r="BU334" i="8" s="1"/>
  <c r="BW235" i="7" a="1"/>
  <c r="BW235" i="7" s="1"/>
  <c r="BV131" i="7"/>
  <c r="BW247" i="7" a="1"/>
  <c r="BW247" i="7" s="1"/>
  <c r="BV143" i="7"/>
  <c r="BV237" i="7" a="1"/>
  <c r="BV237" i="7" s="1"/>
  <c r="BU133" i="7"/>
  <c r="BW223" i="7" a="1"/>
  <c r="BW223" i="7" s="1"/>
  <c r="BV119" i="7"/>
  <c r="BV268" i="7" a="1"/>
  <c r="BV268" i="7" s="1"/>
  <c r="BU164" i="7"/>
  <c r="BW215" i="7" a="1"/>
  <c r="BW215" i="7" s="1"/>
  <c r="BV111" i="7"/>
  <c r="BV205" i="7" a="1"/>
  <c r="BV205" i="7" s="1"/>
  <c r="BU101" i="7"/>
  <c r="BV269" i="7" a="1"/>
  <c r="BV269" i="7" s="1"/>
  <c r="BU165" i="7"/>
  <c r="BW202" i="7" a="1"/>
  <c r="BW202" i="7" s="1"/>
  <c r="BV98" i="7"/>
  <c r="BW262" i="7" a="1"/>
  <c r="BW262" i="7" s="1"/>
  <c r="BV158" i="7"/>
  <c r="BW259" i="7" a="1"/>
  <c r="BW259" i="7" s="1"/>
  <c r="BV155" i="7"/>
  <c r="BW219" i="7" a="1"/>
  <c r="BW219" i="7" s="1"/>
  <c r="BV115" i="7"/>
  <c r="BQ23" i="7" l="1"/>
  <c r="BV12" i="7"/>
  <c r="BV11" i="7" s="1"/>
  <c r="BV14" i="7" s="1"/>
  <c r="BW22" i="8" s="1"/>
  <c r="BU19" i="7"/>
  <c r="BV18" i="7"/>
  <c r="AH199" i="8"/>
  <c r="BW327" i="8"/>
  <c r="BW13" i="7" a="1"/>
  <c r="BW13" i="7" s="1"/>
  <c r="BW238" i="7" a="1"/>
  <c r="BW238" i="7" s="1"/>
  <c r="BV134" i="7"/>
  <c r="BX231" i="7" a="1"/>
  <c r="BX231" i="7" s="1"/>
  <c r="BW127" i="7"/>
  <c r="BX284" i="7" a="1"/>
  <c r="BX284" i="7" s="1"/>
  <c r="BW180" i="7"/>
  <c r="BX206" i="7" a="1"/>
  <c r="BX206" i="7" s="1"/>
  <c r="BW102" i="7"/>
  <c r="BX203" i="7" a="1"/>
  <c r="BX203" i="7" s="1"/>
  <c r="BW99" i="7"/>
  <c r="AH193" i="8"/>
  <c r="BW221" i="7" a="1"/>
  <c r="BW221" i="7" s="1"/>
  <c r="BV117" i="7"/>
  <c r="BX291" i="7" a="1"/>
  <c r="BX291" i="7" s="1"/>
  <c r="BW187" i="7"/>
  <c r="BW300" i="7" a="1"/>
  <c r="BW300" i="7" s="1"/>
  <c r="BV196" i="7"/>
  <c r="BW230" i="7" a="1"/>
  <c r="BW230" i="7" s="1"/>
  <c r="BV126" i="7"/>
  <c r="BY9" i="8"/>
  <c r="BY7" i="7"/>
  <c r="BX248" i="7" a="1"/>
  <c r="BX248" i="7" s="1"/>
  <c r="BW144" i="7"/>
  <c r="BX254" i="7" a="1"/>
  <c r="BX254" i="7" s="1"/>
  <c r="BW150" i="7"/>
  <c r="BX283" i="7" a="1"/>
  <c r="BX283" i="7" s="1"/>
  <c r="BW179" i="7"/>
  <c r="BX222" i="7" a="1"/>
  <c r="BX222" i="7" s="1"/>
  <c r="BW118" i="7"/>
  <c r="BX234" i="7" a="1"/>
  <c r="BX234" i="7" s="1"/>
  <c r="BW130" i="7"/>
  <c r="BW257" i="7" a="1"/>
  <c r="BW257" i="7" s="1"/>
  <c r="BV153" i="7"/>
  <c r="BX227" i="7" a="1"/>
  <c r="BX227" i="7" s="1"/>
  <c r="BW123" i="7"/>
  <c r="BX211" i="7" a="1"/>
  <c r="BX211" i="7" s="1"/>
  <c r="BW107" i="7"/>
  <c r="BW225" i="7" a="1"/>
  <c r="BW225" i="7" s="1"/>
  <c r="BV121" i="7"/>
  <c r="BX213" i="7" a="1"/>
  <c r="BX213" i="7" s="1"/>
  <c r="BW109" i="7"/>
  <c r="BX264" i="7" a="1"/>
  <c r="BX264" i="7" s="1"/>
  <c r="BW160" i="7"/>
  <c r="BX256" i="7" a="1"/>
  <c r="BX256" i="7" s="1"/>
  <c r="BW152" i="7"/>
  <c r="BX245" i="7" a="1"/>
  <c r="BX245" i="7" s="1"/>
  <c r="BW141" i="7"/>
  <c r="BX267" i="7" a="1"/>
  <c r="BX267" i="7" s="1"/>
  <c r="BW163" i="7"/>
  <c r="BX219" i="7" a="1"/>
  <c r="BX219" i="7" s="1"/>
  <c r="BW115" i="7"/>
  <c r="BW279" i="7" a="1"/>
  <c r="BW279" i="7" s="1"/>
  <c r="BV175" i="7"/>
  <c r="BT22" i="7"/>
  <c r="BU28" i="8" s="1"/>
  <c r="BT21" i="7"/>
  <c r="BU27" i="8" s="1"/>
  <c r="BX253" i="7" a="1"/>
  <c r="BX253" i="7" s="1"/>
  <c r="BW149" i="7"/>
  <c r="BW261" i="7" a="1"/>
  <c r="BW261" i="7" s="1"/>
  <c r="BV157" i="7"/>
  <c r="BX250" i="7" a="1"/>
  <c r="BX250" i="7" s="1"/>
  <c r="BW146" i="7"/>
  <c r="BX290" i="7" a="1"/>
  <c r="BX290" i="7" s="1"/>
  <c r="BW186" i="7"/>
  <c r="BX265" i="7" a="1"/>
  <c r="BX265" i="7" s="1"/>
  <c r="BW161" i="7"/>
  <c r="BX262" i="7" a="1"/>
  <c r="BX262" i="7" s="1"/>
  <c r="BW158" i="7"/>
  <c r="BX292" i="7" a="1"/>
  <c r="BX292" i="7" s="1"/>
  <c r="BW188" i="7"/>
  <c r="BT22" i="8"/>
  <c r="BX266" i="7" a="1"/>
  <c r="BX266" i="7" s="1"/>
  <c r="BW162" i="7"/>
  <c r="BW237" i="7" a="1"/>
  <c r="BW237" i="7" s="1"/>
  <c r="BV133" i="7"/>
  <c r="BX202" i="7" a="1"/>
  <c r="BX202" i="7" s="1"/>
  <c r="BW98" i="7"/>
  <c r="BX229" i="7" a="1"/>
  <c r="BX229" i="7" s="1"/>
  <c r="BW125" i="7"/>
  <c r="BX298" i="7" a="1"/>
  <c r="BX298" i="7" s="1"/>
  <c r="BW194" i="7"/>
  <c r="BX297" i="7" a="1"/>
  <c r="BX297" i="7" s="1"/>
  <c r="BW193" i="7"/>
  <c r="BX212" i="7" a="1"/>
  <c r="BX212" i="7" s="1"/>
  <c r="BW108" i="7"/>
  <c r="BW214" i="7" a="1"/>
  <c r="BW214" i="7" s="1"/>
  <c r="BV110" i="7"/>
  <c r="BX240" i="7" a="1"/>
  <c r="BX240" i="7" s="1"/>
  <c r="BW136" i="7"/>
  <c r="BX295" i="7" a="1"/>
  <c r="BX295" i="7" s="1"/>
  <c r="BW191" i="7"/>
  <c r="BW281" i="7" a="1"/>
  <c r="BW281" i="7" s="1"/>
  <c r="BV177" i="7"/>
  <c r="BR27" i="8"/>
  <c r="AH205" i="8"/>
  <c r="BX275" i="7" a="1"/>
  <c r="BX275" i="7" s="1"/>
  <c r="BW171" i="7"/>
  <c r="BX243" i="7" a="1"/>
  <c r="BX243" i="7" s="1"/>
  <c r="BW139" i="7"/>
  <c r="BX285" i="7" a="1"/>
  <c r="BX285" i="7" s="1"/>
  <c r="BW181" i="7"/>
  <c r="BX216" i="7" a="1"/>
  <c r="BX216" i="7" s="1"/>
  <c r="BW112" i="7"/>
  <c r="BX293" i="7" a="1"/>
  <c r="BX293" i="7" s="1"/>
  <c r="BW189" i="7"/>
  <c r="BX252" i="7" a="1"/>
  <c r="BX252" i="7" s="1"/>
  <c r="BW148" i="7"/>
  <c r="BX296" i="7" a="1"/>
  <c r="BX296" i="7" s="1"/>
  <c r="BW192" i="7"/>
  <c r="BX246" i="7" a="1"/>
  <c r="BX246" i="7" s="1"/>
  <c r="BW142" i="7"/>
  <c r="BX280" i="7" a="1"/>
  <c r="BX280" i="7" s="1"/>
  <c r="BW176" i="7"/>
  <c r="BX217" i="7" a="1"/>
  <c r="BX217" i="7" s="1"/>
  <c r="BW113" i="7"/>
  <c r="BW278" i="7" a="1"/>
  <c r="BW278" i="7" s="1"/>
  <c r="BV174" i="7"/>
  <c r="BV329" i="8"/>
  <c r="BV334" i="8" s="1"/>
  <c r="BX233" i="7" a="1"/>
  <c r="BX233" i="7" s="1"/>
  <c r="BW129" i="7"/>
  <c r="BX274" i="7" a="1"/>
  <c r="BX274" i="7" s="1"/>
  <c r="BW170" i="7"/>
  <c r="BW270" i="7" a="1"/>
  <c r="BW270" i="7" s="1"/>
  <c r="BV166" i="7"/>
  <c r="BW155" i="7"/>
  <c r="BX259" i="7" a="1"/>
  <c r="BX259" i="7" s="1"/>
  <c r="BS17" i="7"/>
  <c r="BT25" i="8" s="1"/>
  <c r="BX223" i="7" a="1"/>
  <c r="BX223" i="7" s="1"/>
  <c r="BW119" i="7"/>
  <c r="BT26" i="8"/>
  <c r="BV195" i="7"/>
  <c r="BW299" i="7" a="1"/>
  <c r="BW299" i="7" s="1"/>
  <c r="BX276" i="7" a="1"/>
  <c r="BX276" i="7" s="1"/>
  <c r="BW172" i="7"/>
  <c r="BX263" i="7" a="1"/>
  <c r="BX263" i="7" s="1"/>
  <c r="BW159" i="7"/>
  <c r="BW269" i="7" a="1"/>
  <c r="BW269" i="7" s="1"/>
  <c r="BV165" i="7"/>
  <c r="BX210" i="7" a="1"/>
  <c r="BX210" i="7" s="1"/>
  <c r="BW106" i="7"/>
  <c r="BU23" i="8"/>
  <c r="BX239" i="7" a="1"/>
  <c r="BX239" i="7" s="1"/>
  <c r="BW135" i="7"/>
  <c r="BX287" i="7" a="1"/>
  <c r="BX287" i="7" s="1"/>
  <c r="BW183" i="7"/>
  <c r="AH214" i="8"/>
  <c r="BX271" i="7" a="1"/>
  <c r="BX271" i="7" s="1"/>
  <c r="BW167" i="7"/>
  <c r="P60" i="26"/>
  <c r="Q61" i="26"/>
  <c r="BX282" i="7" a="1"/>
  <c r="BX282" i="7" s="1"/>
  <c r="BW178" i="7"/>
  <c r="BX294" i="7" a="1"/>
  <c r="BX294" i="7" s="1"/>
  <c r="BW190" i="7"/>
  <c r="BX244" i="7" a="1"/>
  <c r="BX244" i="7" s="1"/>
  <c r="BW140" i="7"/>
  <c r="BS27" i="8"/>
  <c r="BR23" i="7"/>
  <c r="BW147" i="7"/>
  <c r="BX251" i="7" a="1"/>
  <c r="BX251" i="7" s="1"/>
  <c r="BW220" i="7" a="1"/>
  <c r="BW220" i="7" s="1"/>
  <c r="BV116" i="7"/>
  <c r="BX247" i="7" a="1"/>
  <c r="BX247" i="7" s="1"/>
  <c r="BW143" i="7"/>
  <c r="BX207" i="7" a="1"/>
  <c r="BX207" i="7" s="1"/>
  <c r="BW103" i="7"/>
  <c r="BX249" i="7" a="1"/>
  <c r="BX249" i="7" s="1"/>
  <c r="BW145" i="7"/>
  <c r="BX228" i="7" a="1"/>
  <c r="BX228" i="7" s="1"/>
  <c r="BW124" i="7"/>
  <c r="BX235" i="7" a="1"/>
  <c r="BX235" i="7" s="1"/>
  <c r="BW131" i="7"/>
  <c r="BX273" i="7" a="1"/>
  <c r="BX273" i="7" s="1"/>
  <c r="BW169" i="7"/>
  <c r="BX272" i="7" a="1"/>
  <c r="BX272" i="7" s="1"/>
  <c r="BW168" i="7"/>
  <c r="BX236" i="7" a="1"/>
  <c r="BX236" i="7" s="1"/>
  <c r="BW132" i="7"/>
  <c r="BX277" i="7" a="1"/>
  <c r="BX277" i="7" s="1"/>
  <c r="BW173" i="7"/>
  <c r="BX255" i="7" a="1"/>
  <c r="BX255" i="7" s="1"/>
  <c r="BW151" i="7"/>
  <c r="BX241" i="7" a="1"/>
  <c r="BX241" i="7" s="1"/>
  <c r="BW137" i="7"/>
  <c r="BX242" i="7" a="1"/>
  <c r="BX242" i="7" s="1"/>
  <c r="BW138" i="7"/>
  <c r="BX286" i="7" a="1"/>
  <c r="BX286" i="7" s="1"/>
  <c r="BW182" i="7"/>
  <c r="AH226" i="8"/>
  <c r="BX215" i="7" a="1"/>
  <c r="BX215" i="7" s="1"/>
  <c r="BW111" i="7"/>
  <c r="BX260" i="7" a="1"/>
  <c r="BX260" i="7" s="1"/>
  <c r="BW156" i="7"/>
  <c r="BW268" i="7" a="1"/>
  <c r="BW268" i="7" s="1"/>
  <c r="BV164" i="7"/>
  <c r="BR28" i="8"/>
  <c r="BW258" i="7" a="1"/>
  <c r="BW258" i="7" s="1"/>
  <c r="BV154" i="7"/>
  <c r="BX224" i="7" a="1"/>
  <c r="BX224" i="7" s="1"/>
  <c r="BW120" i="7"/>
  <c r="BX288" i="7" a="1"/>
  <c r="BX288" i="7" s="1"/>
  <c r="BW184" i="7"/>
  <c r="BX201" i="7" a="1"/>
  <c r="BX201" i="7" s="1"/>
  <c r="BW97" i="7"/>
  <c r="BX204" i="7" a="1"/>
  <c r="BX204" i="7" s="1"/>
  <c r="BW100" i="7"/>
  <c r="BX289" i="7" a="1"/>
  <c r="BX289" i="7" s="1"/>
  <c r="BW185" i="7"/>
  <c r="BW205" i="7" a="1"/>
  <c r="BW205" i="7" s="1"/>
  <c r="BV101" i="7"/>
  <c r="BV21" i="8"/>
  <c r="BU20" i="7"/>
  <c r="BV26" i="8" s="1"/>
  <c r="BU14" i="7"/>
  <c r="BV22" i="8" s="1"/>
  <c r="BU18" i="7"/>
  <c r="BU15" i="7"/>
  <c r="BQ39" i="7"/>
  <c r="BX208" i="7" a="1"/>
  <c r="BX208" i="7" s="1"/>
  <c r="BW104" i="7"/>
  <c r="BX232" i="7" a="1"/>
  <c r="BX232" i="7" s="1"/>
  <c r="BW128" i="7"/>
  <c r="BX218" i="7" a="1"/>
  <c r="BX218" i="7" s="1"/>
  <c r="BW114" i="7"/>
  <c r="BX226" i="7" a="1"/>
  <c r="BX226" i="7" s="1"/>
  <c r="BW122" i="7"/>
  <c r="BX209" i="7" a="1"/>
  <c r="BX209" i="7" s="1"/>
  <c r="BW105" i="7"/>
  <c r="BU17" i="7" l="1"/>
  <c r="BV25" i="8" s="1"/>
  <c r="BV20" i="7"/>
  <c r="BW26" i="8" s="1"/>
  <c r="BW21" i="8"/>
  <c r="BV19" i="7"/>
  <c r="BV17" i="7" s="1"/>
  <c r="BV15" i="7"/>
  <c r="BS21" i="7"/>
  <c r="BT27" i="8" s="1"/>
  <c r="BS22" i="7"/>
  <c r="BT28" i="8" s="1"/>
  <c r="AH200" i="8"/>
  <c r="AH201" i="8"/>
  <c r="AI197" i="8" s="1"/>
  <c r="AI204" i="8" s="1" a="1"/>
  <c r="BY228" i="7" a="1"/>
  <c r="BY228" i="7" s="1"/>
  <c r="BX124" i="7"/>
  <c r="BX279" i="7" a="1"/>
  <c r="BX279" i="7" s="1"/>
  <c r="BW175" i="7"/>
  <c r="BY233" i="7" a="1"/>
  <c r="BY233" i="7" s="1"/>
  <c r="BX129" i="7"/>
  <c r="BY209" i="7" a="1"/>
  <c r="BY209" i="7" s="1"/>
  <c r="BX105" i="7"/>
  <c r="BY252" i="7" a="1"/>
  <c r="BY252" i="7" s="1"/>
  <c r="BX148" i="7"/>
  <c r="BZ9" i="8"/>
  <c r="BZ7" i="7"/>
  <c r="P61" i="26"/>
  <c r="Q62" i="26"/>
  <c r="BY265" i="7" a="1"/>
  <c r="BY265" i="7" s="1"/>
  <c r="BX161" i="7"/>
  <c r="BY226" i="7" a="1"/>
  <c r="BY226" i="7" s="1"/>
  <c r="BX122" i="7"/>
  <c r="BY288" i="7" a="1"/>
  <c r="BY288" i="7" s="1"/>
  <c r="BX184" i="7"/>
  <c r="BY277" i="7" a="1"/>
  <c r="BY277" i="7" s="1"/>
  <c r="BX173" i="7"/>
  <c r="BY223" i="7" a="1"/>
  <c r="BY223" i="7" s="1"/>
  <c r="BX119" i="7"/>
  <c r="BY293" i="7" a="1"/>
  <c r="BY293" i="7" s="1"/>
  <c r="BX189" i="7"/>
  <c r="BY295" i="7" a="1"/>
  <c r="BY295" i="7" s="1"/>
  <c r="BX191" i="7"/>
  <c r="BY202" i="7" a="1"/>
  <c r="BY202" i="7" s="1"/>
  <c r="BX98" i="7"/>
  <c r="BX257" i="7" a="1"/>
  <c r="BX257" i="7" s="1"/>
  <c r="BW153" i="7"/>
  <c r="BY284" i="7" a="1"/>
  <c r="BY284" i="7" s="1"/>
  <c r="BX180" i="7"/>
  <c r="BX225" i="7" a="1"/>
  <c r="BX225" i="7" s="1"/>
  <c r="BW121" i="7"/>
  <c r="BY274" i="7" a="1"/>
  <c r="BY274" i="7" s="1"/>
  <c r="BX170" i="7"/>
  <c r="BT23" i="8"/>
  <c r="BY292" i="7" a="1"/>
  <c r="BY292" i="7" s="1"/>
  <c r="BX188" i="7"/>
  <c r="BY294" i="7" a="1"/>
  <c r="BY294" i="7" s="1"/>
  <c r="BX190" i="7"/>
  <c r="BY262" i="7" a="1"/>
  <c r="BY262" i="7" s="1"/>
  <c r="BX158" i="7"/>
  <c r="BY282" i="7" a="1"/>
  <c r="BY282" i="7" s="1"/>
  <c r="BX178" i="7"/>
  <c r="BX281" i="7" a="1"/>
  <c r="BX281" i="7" s="1"/>
  <c r="BW177" i="7"/>
  <c r="BY206" i="7" a="1"/>
  <c r="BY206" i="7" s="1"/>
  <c r="BX102" i="7"/>
  <c r="BY207" i="7" a="1"/>
  <c r="BY207" i="7" s="1"/>
  <c r="BX103" i="7"/>
  <c r="BY267" i="7" a="1"/>
  <c r="BY267" i="7" s="1"/>
  <c r="BX163" i="7"/>
  <c r="BY286" i="7" a="1"/>
  <c r="BY286" i="7" s="1"/>
  <c r="BX182" i="7"/>
  <c r="BY247" i="7" a="1"/>
  <c r="BY247" i="7" s="1"/>
  <c r="BX143" i="7"/>
  <c r="BY290" i="7" a="1"/>
  <c r="BY290" i="7" s="1"/>
  <c r="BX186" i="7"/>
  <c r="BY245" i="7" a="1"/>
  <c r="BY245" i="7" s="1"/>
  <c r="BX141" i="7"/>
  <c r="BY204" i="7" a="1"/>
  <c r="BY204" i="7" s="1"/>
  <c r="BX100" i="7"/>
  <c r="BY296" i="7" a="1"/>
  <c r="BY296" i="7" s="1"/>
  <c r="BX192" i="7"/>
  <c r="BY298" i="7" a="1"/>
  <c r="BY298" i="7" s="1"/>
  <c r="BX194" i="7"/>
  <c r="BY219" i="7" a="1"/>
  <c r="BY219" i="7" s="1"/>
  <c r="BX115" i="7"/>
  <c r="BY229" i="7" a="1"/>
  <c r="BY229" i="7" s="1"/>
  <c r="BX125" i="7"/>
  <c r="BY227" i="7" a="1"/>
  <c r="BY227" i="7" s="1"/>
  <c r="BX123" i="7"/>
  <c r="BY218" i="7" a="1"/>
  <c r="BY218" i="7" s="1"/>
  <c r="BX114" i="7"/>
  <c r="BV23" i="8"/>
  <c r="BY224" i="7" a="1"/>
  <c r="BY224" i="7" s="1"/>
  <c r="BX120" i="7"/>
  <c r="BY242" i="7" a="1"/>
  <c r="BY242" i="7" s="1"/>
  <c r="BX138" i="7"/>
  <c r="BY236" i="7" a="1"/>
  <c r="BY236" i="7" s="1"/>
  <c r="BX132" i="7"/>
  <c r="BY271" i="7" a="1"/>
  <c r="BY271" i="7" s="1"/>
  <c r="BX167" i="7"/>
  <c r="BX106" i="7"/>
  <c r="BY210" i="7" a="1"/>
  <c r="BY210" i="7" s="1"/>
  <c r="BX278" i="7" a="1"/>
  <c r="BX278" i="7" s="1"/>
  <c r="BW174" i="7"/>
  <c r="BY216" i="7" a="1"/>
  <c r="BY216" i="7" s="1"/>
  <c r="BX112" i="7"/>
  <c r="BY240" i="7" a="1"/>
  <c r="BY240" i="7" s="1"/>
  <c r="BX136" i="7"/>
  <c r="BX237" i="7" a="1"/>
  <c r="BX237" i="7" s="1"/>
  <c r="BW133" i="7"/>
  <c r="BY234" i="7" a="1"/>
  <c r="BY234" i="7" s="1"/>
  <c r="BX130" i="7"/>
  <c r="BY231" i="7" a="1"/>
  <c r="BY231" i="7" s="1"/>
  <c r="BX127" i="7"/>
  <c r="BY244" i="7" a="1"/>
  <c r="BY244" i="7" s="1"/>
  <c r="BX140" i="7"/>
  <c r="BX299" i="7" a="1"/>
  <c r="BX299" i="7" s="1"/>
  <c r="BW195" i="7"/>
  <c r="BY215" i="7" a="1"/>
  <c r="BY215" i="7" s="1"/>
  <c r="BX111" i="7"/>
  <c r="BU29" i="8"/>
  <c r="BY248" i="7" a="1"/>
  <c r="BY248" i="7" s="1"/>
  <c r="BX144" i="7"/>
  <c r="BX230" i="7" a="1"/>
  <c r="BX230" i="7" s="1"/>
  <c r="BW126" i="7"/>
  <c r="BY241" i="7" a="1"/>
  <c r="BY241" i="7" s="1"/>
  <c r="BX137" i="7"/>
  <c r="BY259" i="7" a="1"/>
  <c r="BY259" i="7" s="1"/>
  <c r="BX155" i="7"/>
  <c r="BX238" i="7" a="1"/>
  <c r="BX238" i="7" s="1"/>
  <c r="BW134" i="7"/>
  <c r="BY287" i="7" a="1"/>
  <c r="BY287" i="7" s="1"/>
  <c r="BX183" i="7"/>
  <c r="BX269" i="7" a="1"/>
  <c r="BX269" i="7" s="1"/>
  <c r="BW165" i="7"/>
  <c r="BY266" i="7" a="1"/>
  <c r="BY266" i="7" s="1"/>
  <c r="BX162" i="7"/>
  <c r="BX261" i="7" a="1"/>
  <c r="BX261" i="7" s="1"/>
  <c r="BW157" i="7"/>
  <c r="BY264" i="7" a="1"/>
  <c r="BY264" i="7" s="1"/>
  <c r="BX160" i="7"/>
  <c r="BX300" i="7" a="1"/>
  <c r="BX300" i="7" s="1"/>
  <c r="BW196" i="7"/>
  <c r="BX327" i="8"/>
  <c r="BX13" i="7" a="1"/>
  <c r="BX13" i="7" s="1"/>
  <c r="BY276" i="7" a="1"/>
  <c r="BY276" i="7" s="1"/>
  <c r="BX172" i="7"/>
  <c r="BY283" i="7" a="1"/>
  <c r="BY283" i="7" s="1"/>
  <c r="BX179" i="7"/>
  <c r="BU22" i="7"/>
  <c r="BV28" i="8" s="1"/>
  <c r="BU21" i="7"/>
  <c r="AH194" i="8"/>
  <c r="BY203" i="7" a="1"/>
  <c r="BY203" i="7" s="1"/>
  <c r="BX99" i="7"/>
  <c r="AH215" i="8"/>
  <c r="BY250" i="7" a="1"/>
  <c r="BY250" i="7" s="1"/>
  <c r="BX146" i="7"/>
  <c r="BX258" i="7" a="1"/>
  <c r="BX258" i="7" s="1"/>
  <c r="BW154" i="7"/>
  <c r="BY285" i="7" a="1"/>
  <c r="BY285" i="7" s="1"/>
  <c r="BX181" i="7"/>
  <c r="BY208" i="7" a="1"/>
  <c r="BY208" i="7" s="1"/>
  <c r="BX104" i="7"/>
  <c r="BY289" i="7" a="1"/>
  <c r="BY289" i="7" s="1"/>
  <c r="BX185" i="7"/>
  <c r="BY255" i="7" a="1"/>
  <c r="BY255" i="7" s="1"/>
  <c r="BX151" i="7"/>
  <c r="BY273" i="7" a="1"/>
  <c r="BY273" i="7" s="1"/>
  <c r="BX169" i="7"/>
  <c r="BY280" i="7" a="1"/>
  <c r="BY280" i="7" s="1"/>
  <c r="BX176" i="7"/>
  <c r="BY243" i="7" a="1"/>
  <c r="BY243" i="7" s="1"/>
  <c r="BX139" i="7"/>
  <c r="BY212" i="7" a="1"/>
  <c r="BY212" i="7" s="1"/>
  <c r="BX108" i="7"/>
  <c r="BW329" i="8"/>
  <c r="BW334" i="8" s="1"/>
  <c r="BW23" i="8"/>
  <c r="BY260" i="7" a="1"/>
  <c r="BY260" i="7" s="1"/>
  <c r="BX156" i="7"/>
  <c r="BT23" i="7"/>
  <c r="BT39" i="7" s="1"/>
  <c r="BY254" i="7" a="1"/>
  <c r="BY254" i="7" s="1"/>
  <c r="BX150" i="7"/>
  <c r="BY232" i="7" a="1"/>
  <c r="BY232" i="7" s="1"/>
  <c r="BX128" i="7"/>
  <c r="BY272" i="7" a="1"/>
  <c r="BY272" i="7" s="1"/>
  <c r="BX168" i="7"/>
  <c r="BX214" i="7" a="1"/>
  <c r="BX214" i="7" s="1"/>
  <c r="BW110" i="7"/>
  <c r="BR39" i="7"/>
  <c r="BY239" i="7" a="1"/>
  <c r="BY239" i="7" s="1"/>
  <c r="BX135" i="7"/>
  <c r="BY263" i="7" a="1"/>
  <c r="BY263" i="7" s="1"/>
  <c r="BX159" i="7"/>
  <c r="BY253" i="7" a="1"/>
  <c r="BY253" i="7" s="1"/>
  <c r="BX149" i="7"/>
  <c r="BY213" i="7" a="1"/>
  <c r="BY213" i="7" s="1"/>
  <c r="BX109" i="7"/>
  <c r="BY291" i="7" a="1"/>
  <c r="BY291" i="7" s="1"/>
  <c r="BX187" i="7"/>
  <c r="BX221" i="7" a="1"/>
  <c r="BX221" i="7" s="1"/>
  <c r="BW117" i="7"/>
  <c r="BW12" i="7"/>
  <c r="BW11" i="7" s="1"/>
  <c r="BY201" i="7" a="1"/>
  <c r="BY201" i="7" s="1"/>
  <c r="BX97" i="7"/>
  <c r="BY211" i="7" a="1"/>
  <c r="BY211" i="7" s="1"/>
  <c r="BX107" i="7"/>
  <c r="BY249" i="7" a="1"/>
  <c r="BY249" i="7" s="1"/>
  <c r="BX145" i="7"/>
  <c r="BX220" i="7" a="1"/>
  <c r="BX220" i="7" s="1"/>
  <c r="BW116" i="7"/>
  <c r="BY256" i="7" a="1"/>
  <c r="BY256" i="7" s="1"/>
  <c r="BX152" i="7"/>
  <c r="BX205" i="7" a="1"/>
  <c r="BX205" i="7" s="1"/>
  <c r="BW101" i="7"/>
  <c r="BY251" i="7" a="1"/>
  <c r="BY251" i="7" s="1"/>
  <c r="BX147" i="7"/>
  <c r="BY217" i="7" a="1"/>
  <c r="BY217" i="7" s="1"/>
  <c r="BX113" i="7"/>
  <c r="BY222" i="7" a="1"/>
  <c r="BY222" i="7" s="1"/>
  <c r="BX118" i="7"/>
  <c r="BX268" i="7" a="1"/>
  <c r="BX268" i="7" s="1"/>
  <c r="BW164" i="7"/>
  <c r="BY235" i="7" a="1"/>
  <c r="BY235" i="7" s="1"/>
  <c r="BX131" i="7"/>
  <c r="BS29" i="8"/>
  <c r="BS36" i="8" s="1"/>
  <c r="BR29" i="8"/>
  <c r="BR36" i="8" s="1"/>
  <c r="BR290" i="8" s="1"/>
  <c r="BX270" i="7" a="1"/>
  <c r="BX270" i="7" s="1"/>
  <c r="BW166" i="7"/>
  <c r="BY246" i="7" a="1"/>
  <c r="BY246" i="7" s="1"/>
  <c r="BX142" i="7"/>
  <c r="BY275" i="7" a="1"/>
  <c r="BY275" i="7" s="1"/>
  <c r="BX171" i="7"/>
  <c r="BY297" i="7" a="1"/>
  <c r="BY297" i="7" s="1"/>
  <c r="BX193" i="7"/>
  <c r="AH220" i="8"/>
  <c r="BW19" i="7" l="1"/>
  <c r="BT29" i="8"/>
  <c r="BX12" i="7"/>
  <c r="BX11" i="7" s="1"/>
  <c r="BX20" i="7" s="1"/>
  <c r="BY26" i="8" s="1"/>
  <c r="BS23" i="7"/>
  <c r="BS39" i="7" s="1"/>
  <c r="BS290" i="8"/>
  <c r="BY21" i="8"/>
  <c r="BY237" i="7" a="1"/>
  <c r="BY237" i="7" s="1"/>
  <c r="BX133" i="7"/>
  <c r="BZ275" i="7" a="1"/>
  <c r="BZ275" i="7" s="1"/>
  <c r="BY171" i="7"/>
  <c r="BU23" i="7"/>
  <c r="BU39" i="7" s="1"/>
  <c r="BY279" i="7" a="1"/>
  <c r="BY279" i="7" s="1"/>
  <c r="BX175" i="7"/>
  <c r="BZ254" i="7" a="1"/>
  <c r="BZ254" i="7" s="1"/>
  <c r="BY150" i="7"/>
  <c r="BZ219" i="7" a="1"/>
  <c r="BZ219" i="7" s="1"/>
  <c r="BY115" i="7"/>
  <c r="BZ239" i="7" a="1"/>
  <c r="BZ239" i="7" s="1"/>
  <c r="BY135" i="7"/>
  <c r="BZ212" i="7" a="1"/>
  <c r="BZ212" i="7" s="1"/>
  <c r="BY108" i="7"/>
  <c r="BZ287" i="7" a="1"/>
  <c r="BZ287" i="7" s="1"/>
  <c r="BY183" i="7"/>
  <c r="BZ215" i="7" a="1"/>
  <c r="BZ215" i="7" s="1"/>
  <c r="BY111" i="7"/>
  <c r="BZ216" i="7" a="1"/>
  <c r="BZ216" i="7" s="1"/>
  <c r="BY112" i="7"/>
  <c r="BZ202" i="7" a="1"/>
  <c r="BZ202" i="7" s="1"/>
  <c r="BY98" i="7"/>
  <c r="BZ228" i="7" a="1"/>
  <c r="BZ228" i="7" s="1"/>
  <c r="BY124" i="7"/>
  <c r="BZ234" i="7" a="1"/>
  <c r="BZ234" i="7" s="1"/>
  <c r="BY130" i="7"/>
  <c r="BZ232" i="7" a="1"/>
  <c r="BZ232" i="7" s="1"/>
  <c r="BY128" i="7"/>
  <c r="BZ288" i="7" a="1"/>
  <c r="BZ288" i="7" s="1"/>
  <c r="BY184" i="7"/>
  <c r="BZ208" i="7" a="1"/>
  <c r="BZ208" i="7" s="1"/>
  <c r="BY104" i="7"/>
  <c r="BZ248" i="7" a="1"/>
  <c r="BZ248" i="7" s="1"/>
  <c r="BY144" i="7"/>
  <c r="BZ285" i="7" a="1"/>
  <c r="BZ285" i="7" s="1"/>
  <c r="BY181" i="7"/>
  <c r="BZ265" i="7" a="1"/>
  <c r="BZ265" i="7" s="1"/>
  <c r="BY161" i="7"/>
  <c r="BZ201" i="7" a="1"/>
  <c r="BZ201" i="7" s="1"/>
  <c r="BY97" i="7"/>
  <c r="BX166" i="7"/>
  <c r="BY270" i="7" a="1"/>
  <c r="BY270" i="7" s="1"/>
  <c r="BZ217" i="7" a="1"/>
  <c r="BZ217" i="7" s="1"/>
  <c r="BY113" i="7"/>
  <c r="BY258" i="7" a="1"/>
  <c r="BY258" i="7" s="1"/>
  <c r="BX154" i="7"/>
  <c r="BZ276" i="7" a="1"/>
  <c r="BZ276" i="7" s="1"/>
  <c r="BY172" i="7"/>
  <c r="BZ298" i="7" a="1"/>
  <c r="BZ298" i="7" s="1"/>
  <c r="BY194" i="7"/>
  <c r="Q63" i="26"/>
  <c r="P62" i="26"/>
  <c r="AI204" i="8"/>
  <c r="AI206" i="8" s="1"/>
  <c r="BZ289" i="7" a="1"/>
  <c r="BZ289" i="7" s="1"/>
  <c r="BY185" i="7"/>
  <c r="BY225" i="7" a="1"/>
  <c r="BY225" i="7" s="1"/>
  <c r="BX121" i="7"/>
  <c r="BZ263" i="7" a="1"/>
  <c r="BZ263" i="7" s="1"/>
  <c r="BY159" i="7"/>
  <c r="BY269" i="7" a="1"/>
  <c r="BY269" i="7" s="1"/>
  <c r="BX165" i="7"/>
  <c r="BZ262" i="7" a="1"/>
  <c r="BZ262" i="7" s="1"/>
  <c r="BY158" i="7"/>
  <c r="BZ246" i="7" a="1"/>
  <c r="BZ246" i="7" s="1"/>
  <c r="BY142" i="7"/>
  <c r="BZ283" i="7" a="1"/>
  <c r="BZ283" i="7" s="1"/>
  <c r="BY179" i="7"/>
  <c r="BZ286" i="7" a="1"/>
  <c r="BZ286" i="7" s="1"/>
  <c r="BY182" i="7"/>
  <c r="BX21" i="8"/>
  <c r="BW20" i="7"/>
  <c r="BX26" i="8" s="1"/>
  <c r="BW18" i="7"/>
  <c r="BW17" i="7" s="1"/>
  <c r="BX25" i="8" s="1"/>
  <c r="BW14" i="7"/>
  <c r="BX22" i="8" s="1"/>
  <c r="BZ260" i="7" a="1"/>
  <c r="BZ260" i="7" s="1"/>
  <c r="BY156" i="7"/>
  <c r="BZ243" i="7" a="1"/>
  <c r="BZ243" i="7" s="1"/>
  <c r="BY139" i="7"/>
  <c r="BY238" i="7" a="1"/>
  <c r="BY238" i="7" s="1"/>
  <c r="BX134" i="7"/>
  <c r="BY278" i="7" a="1"/>
  <c r="BY278" i="7" s="1"/>
  <c r="BX174" i="7"/>
  <c r="BZ295" i="7" a="1"/>
  <c r="BZ295" i="7" s="1"/>
  <c r="BY191" i="7"/>
  <c r="AH304" i="8"/>
  <c r="AH270" i="8"/>
  <c r="BZ290" i="7" a="1"/>
  <c r="BZ290" i="7" s="1"/>
  <c r="BY186" i="7"/>
  <c r="BZ235" i="7" a="1"/>
  <c r="BZ235" i="7" s="1"/>
  <c r="BY131" i="7"/>
  <c r="BZ247" i="7" a="1"/>
  <c r="BZ247" i="7" s="1"/>
  <c r="BY143" i="7"/>
  <c r="BZ240" i="7" a="1"/>
  <c r="BZ240" i="7" s="1"/>
  <c r="BY136" i="7"/>
  <c r="BY257" i="7" a="1"/>
  <c r="BY257" i="7" s="1"/>
  <c r="BX153" i="7"/>
  <c r="BZ222" i="7" a="1"/>
  <c r="BZ222" i="7" s="1"/>
  <c r="BY118" i="7"/>
  <c r="BZ251" i="7" a="1"/>
  <c r="BZ251" i="7" s="1"/>
  <c r="BY147" i="7"/>
  <c r="BZ250" i="7" a="1"/>
  <c r="BZ250" i="7" s="1"/>
  <c r="BY146" i="7"/>
  <c r="BY327" i="8"/>
  <c r="BY13" i="7" a="1"/>
  <c r="BY13" i="7" s="1"/>
  <c r="BY299" i="7" a="1"/>
  <c r="BY299" i="7" s="1"/>
  <c r="BX195" i="7"/>
  <c r="BZ210" i="7" a="1"/>
  <c r="BZ210" i="7" s="1"/>
  <c r="BY106" i="7"/>
  <c r="BZ296" i="7" a="1"/>
  <c r="BZ296" i="7" s="1"/>
  <c r="BY192" i="7"/>
  <c r="BZ294" i="7" a="1"/>
  <c r="BZ294" i="7" s="1"/>
  <c r="BY190" i="7"/>
  <c r="CA9" i="8"/>
  <c r="CA7" i="7"/>
  <c r="BZ242" i="7" a="1"/>
  <c r="BZ242" i="7" s="1"/>
  <c r="BY138" i="7"/>
  <c r="BZ297" i="7" a="1"/>
  <c r="BZ297" i="7" s="1"/>
  <c r="BY193" i="7"/>
  <c r="BZ282" i="7" a="1"/>
  <c r="BZ282" i="7" s="1"/>
  <c r="BY178" i="7"/>
  <c r="BT36" i="8"/>
  <c r="BT290" i="8" s="1"/>
  <c r="BZ293" i="7" a="1"/>
  <c r="BZ293" i="7" s="1"/>
  <c r="BY189" i="7"/>
  <c r="BY205" i="7" a="1"/>
  <c r="BY205" i="7" s="1"/>
  <c r="BX101" i="7"/>
  <c r="BZ273" i="7" a="1"/>
  <c r="BZ273" i="7" s="1"/>
  <c r="BY169" i="7"/>
  <c r="BZ244" i="7" a="1"/>
  <c r="BZ244" i="7" s="1"/>
  <c r="BY140" i="7"/>
  <c r="BZ218" i="7" a="1"/>
  <c r="BZ218" i="7" s="1"/>
  <c r="BY114" i="7"/>
  <c r="BZ207" i="7" a="1"/>
  <c r="BZ207" i="7" s="1"/>
  <c r="BY103" i="7"/>
  <c r="BZ223" i="7" a="1"/>
  <c r="BZ223" i="7" s="1"/>
  <c r="BY119" i="7"/>
  <c r="BZ252" i="7" a="1"/>
  <c r="BZ252" i="7" s="1"/>
  <c r="BY148" i="7"/>
  <c r="BY261" i="7" a="1"/>
  <c r="BY261" i="7" s="1"/>
  <c r="BX157" i="7"/>
  <c r="BZ249" i="7" a="1"/>
  <c r="BZ249" i="7" s="1"/>
  <c r="BY145" i="7"/>
  <c r="BZ227" i="7" a="1"/>
  <c r="BZ227" i="7" s="1"/>
  <c r="BY123" i="7"/>
  <c r="BZ224" i="7" a="1"/>
  <c r="BZ224" i="7" s="1"/>
  <c r="BY120" i="7"/>
  <c r="BZ211" i="7" a="1"/>
  <c r="BZ211" i="7" s="1"/>
  <c r="BY107" i="7"/>
  <c r="BZ226" i="7" a="1"/>
  <c r="BZ226" i="7" s="1"/>
  <c r="BY122" i="7"/>
  <c r="BZ259" i="7" a="1"/>
  <c r="BZ259" i="7" s="1"/>
  <c r="BY155" i="7"/>
  <c r="BZ204" i="7" a="1"/>
  <c r="BZ204" i="7" s="1"/>
  <c r="BY100" i="7"/>
  <c r="BZ271" i="7" a="1"/>
  <c r="BZ271" i="7" s="1"/>
  <c r="BY167" i="7"/>
  <c r="BW25" i="8"/>
  <c r="BZ256" i="7" a="1"/>
  <c r="BZ256" i="7" s="1"/>
  <c r="BY152" i="7"/>
  <c r="BZ291" i="7" a="1"/>
  <c r="BZ291" i="7" s="1"/>
  <c r="BY187" i="7"/>
  <c r="BY214" i="7" a="1"/>
  <c r="BY214" i="7" s="1"/>
  <c r="BX110" i="7"/>
  <c r="BU36" i="8"/>
  <c r="BU290" i="8" s="1"/>
  <c r="BZ253" i="7" a="1"/>
  <c r="BZ253" i="7" s="1"/>
  <c r="BY149" i="7"/>
  <c r="BZ233" i="7" a="1"/>
  <c r="BZ233" i="7" s="1"/>
  <c r="BY129" i="7"/>
  <c r="BV27" i="8"/>
  <c r="BY268" i="7" a="1"/>
  <c r="BY268" i="7" s="1"/>
  <c r="BX164" i="7"/>
  <c r="BZ280" i="7" a="1"/>
  <c r="BZ280" i="7" s="1"/>
  <c r="BY176" i="7"/>
  <c r="BX329" i="8"/>
  <c r="BX334" i="8" s="1"/>
  <c r="BZ267" i="7" a="1"/>
  <c r="BZ267" i="7" s="1"/>
  <c r="BY163" i="7"/>
  <c r="BY300" i="7" a="1"/>
  <c r="BY300" i="7" s="1"/>
  <c r="BX196" i="7"/>
  <c r="BZ255" i="7" a="1"/>
  <c r="BZ255" i="7" s="1"/>
  <c r="BY151" i="7"/>
  <c r="BZ203" i="7" a="1"/>
  <c r="BZ203" i="7" s="1"/>
  <c r="BY99" i="7"/>
  <c r="BZ264" i="7" a="1"/>
  <c r="BZ264" i="7" s="1"/>
  <c r="BY160" i="7"/>
  <c r="BZ231" i="7" a="1"/>
  <c r="BZ231" i="7" s="1"/>
  <c r="BY127" i="7"/>
  <c r="BZ236" i="7" a="1"/>
  <c r="BZ236" i="7" s="1"/>
  <c r="BY132" i="7"/>
  <c r="BV21" i="7"/>
  <c r="BZ245" i="7" a="1"/>
  <c r="BZ245" i="7" s="1"/>
  <c r="BY141" i="7"/>
  <c r="BZ206" i="7" a="1"/>
  <c r="BZ206" i="7" s="1"/>
  <c r="BY102" i="7"/>
  <c r="BZ274" i="7" a="1"/>
  <c r="BZ274" i="7" s="1"/>
  <c r="BY170" i="7"/>
  <c r="BY281" i="7" a="1"/>
  <c r="BY281" i="7" s="1"/>
  <c r="BX177" i="7"/>
  <c r="BZ266" i="7" a="1"/>
  <c r="BZ266" i="7" s="1"/>
  <c r="BY162" i="7"/>
  <c r="BZ284" i="7" a="1"/>
  <c r="BZ284" i="7" s="1"/>
  <c r="BY180" i="7"/>
  <c r="BZ229" i="7" a="1"/>
  <c r="BZ229" i="7" s="1"/>
  <c r="BY125" i="7"/>
  <c r="BY221" i="7" a="1"/>
  <c r="BY221" i="7" s="1"/>
  <c r="BX117" i="7"/>
  <c r="BZ292" i="7" a="1"/>
  <c r="BZ292" i="7" s="1"/>
  <c r="BY188" i="7"/>
  <c r="BZ241" i="7" a="1"/>
  <c r="BZ241" i="7" s="1"/>
  <c r="BY137" i="7"/>
  <c r="AH221" i="8"/>
  <c r="AH222" i="8" s="1"/>
  <c r="AI218" i="8" s="1"/>
  <c r="AI225" i="8" s="1" a="1"/>
  <c r="BY220" i="7" a="1"/>
  <c r="BY220" i="7" s="1"/>
  <c r="BX116" i="7"/>
  <c r="BZ213" i="7" a="1"/>
  <c r="BZ213" i="7" s="1"/>
  <c r="BY109" i="7"/>
  <c r="BZ272" i="7" a="1"/>
  <c r="BZ272" i="7" s="1"/>
  <c r="BY168" i="7"/>
  <c r="BY230" i="7" a="1"/>
  <c r="BY230" i="7" s="1"/>
  <c r="BX126" i="7"/>
  <c r="BV22" i="7"/>
  <c r="BW28" i="8" s="1"/>
  <c r="BZ277" i="7" a="1"/>
  <c r="BZ277" i="7" s="1"/>
  <c r="BY173" i="7"/>
  <c r="BZ209" i="7" a="1"/>
  <c r="BZ209" i="7" s="1"/>
  <c r="BY105" i="7"/>
  <c r="BV23" i="7" l="1"/>
  <c r="BX14" i="7"/>
  <c r="BY22" i="8" s="1"/>
  <c r="BY23" i="8" s="1"/>
  <c r="BX18" i="7"/>
  <c r="BW15" i="7"/>
  <c r="BW22" i="7" s="1"/>
  <c r="BX28" i="8" s="1"/>
  <c r="BX19" i="7"/>
  <c r="BX17" i="7" s="1"/>
  <c r="BY25" i="8" s="1"/>
  <c r="AI193" i="8"/>
  <c r="AI194" i="8" s="1"/>
  <c r="AI199" i="8"/>
  <c r="BZ140" i="7"/>
  <c r="CA244" i="7" a="1"/>
  <c r="CA244" i="7" s="1"/>
  <c r="BZ230" i="7" a="1"/>
  <c r="BZ230" i="7" s="1"/>
  <c r="BY126" i="7"/>
  <c r="CA265" i="7" a="1"/>
  <c r="CA265" i="7" s="1"/>
  <c r="BZ161" i="7"/>
  <c r="CA245" i="7" a="1"/>
  <c r="CA245" i="7" s="1"/>
  <c r="BZ141" i="7"/>
  <c r="CA273" i="7" a="1"/>
  <c r="CA273" i="7" s="1"/>
  <c r="BZ169" i="7"/>
  <c r="CA285" i="7" a="1"/>
  <c r="CA285" i="7" s="1"/>
  <c r="BZ181" i="7"/>
  <c r="CA229" i="7" a="1"/>
  <c r="CA229" i="7" s="1"/>
  <c r="BZ125" i="7"/>
  <c r="CA236" i="7" a="1"/>
  <c r="CA236" i="7" s="1"/>
  <c r="BZ132" i="7"/>
  <c r="BZ257" i="7" a="1"/>
  <c r="BZ257" i="7" s="1"/>
  <c r="BY153" i="7"/>
  <c r="BZ278" i="7" a="1"/>
  <c r="BZ278" i="7" s="1"/>
  <c r="BY174" i="7"/>
  <c r="BX23" i="8"/>
  <c r="BZ225" i="7" a="1"/>
  <c r="BZ225" i="7" s="1"/>
  <c r="BY121" i="7"/>
  <c r="BV29" i="8"/>
  <c r="CA233" i="7" a="1"/>
  <c r="CA233" i="7" s="1"/>
  <c r="BZ129" i="7"/>
  <c r="CA239" i="7" a="1"/>
  <c r="CA239" i="7" s="1"/>
  <c r="BZ135" i="7"/>
  <c r="CA294" i="7" a="1"/>
  <c r="CA294" i="7" s="1"/>
  <c r="BZ190" i="7"/>
  <c r="CA272" i="7" a="1"/>
  <c r="CA272" i="7" s="1"/>
  <c r="BZ168" i="7"/>
  <c r="CA263" i="7" a="1"/>
  <c r="CA263" i="7" s="1"/>
  <c r="BZ159" i="7"/>
  <c r="CA296" i="7" a="1"/>
  <c r="CA296" i="7" s="1"/>
  <c r="BZ192" i="7"/>
  <c r="CA254" i="7" a="1"/>
  <c r="CA254" i="7" s="1"/>
  <c r="BZ150" i="7"/>
  <c r="CA213" i="7" a="1"/>
  <c r="CA213" i="7" s="1"/>
  <c r="BZ109" i="7"/>
  <c r="CA204" i="7" a="1"/>
  <c r="CA204" i="7" s="1"/>
  <c r="BZ100" i="7"/>
  <c r="CA293" i="7" a="1"/>
  <c r="CA293" i="7" s="1"/>
  <c r="BZ189" i="7"/>
  <c r="CA210" i="7" a="1"/>
  <c r="CA210" i="7" s="1"/>
  <c r="BZ106" i="7"/>
  <c r="CA276" i="7" a="1"/>
  <c r="CA276" i="7" s="1"/>
  <c r="BZ172" i="7"/>
  <c r="CA248" i="7" a="1"/>
  <c r="CA248" i="7" s="1"/>
  <c r="BZ144" i="7"/>
  <c r="BZ279" i="7" a="1"/>
  <c r="BZ279" i="7" s="1"/>
  <c r="BY175" i="7"/>
  <c r="CA206" i="7" a="1"/>
  <c r="CA206" i="7" s="1"/>
  <c r="BZ102" i="7"/>
  <c r="CA251" i="7" a="1"/>
  <c r="CA251" i="7" s="1"/>
  <c r="BZ147" i="7"/>
  <c r="CA228" i="7" a="1"/>
  <c r="CA228" i="7" s="1"/>
  <c r="BZ124" i="7"/>
  <c r="CA298" i="7" a="1"/>
  <c r="CA298" i="7" s="1"/>
  <c r="BZ194" i="7"/>
  <c r="BZ221" i="7" a="1"/>
  <c r="BZ221" i="7" s="1"/>
  <c r="BY117" i="7"/>
  <c r="CA222" i="7" a="1"/>
  <c r="CA222" i="7" s="1"/>
  <c r="BZ118" i="7"/>
  <c r="CA267" i="7" a="1"/>
  <c r="CA267" i="7" s="1"/>
  <c r="BZ163" i="7"/>
  <c r="CA284" i="7" a="1"/>
  <c r="CA284" i="7" s="1"/>
  <c r="BZ180" i="7"/>
  <c r="CA231" i="7" a="1"/>
  <c r="CA231" i="7" s="1"/>
  <c r="BZ127" i="7"/>
  <c r="CA252" i="7" a="1"/>
  <c r="CA252" i="7" s="1"/>
  <c r="BZ148" i="7"/>
  <c r="CA240" i="7" a="1"/>
  <c r="CA240" i="7" s="1"/>
  <c r="BZ136" i="7"/>
  <c r="BZ238" i="7" a="1"/>
  <c r="BZ238" i="7" s="1"/>
  <c r="BY134" i="7"/>
  <c r="CA289" i="7" a="1"/>
  <c r="CA289" i="7" s="1"/>
  <c r="BZ185" i="7"/>
  <c r="CA216" i="7" a="1"/>
  <c r="CA216" i="7" s="1"/>
  <c r="BZ112" i="7"/>
  <c r="CA292" i="7" a="1"/>
  <c r="CA292" i="7" s="1"/>
  <c r="BZ188" i="7"/>
  <c r="CA271" i="7" a="1"/>
  <c r="CA271" i="7" s="1"/>
  <c r="BZ167" i="7"/>
  <c r="BZ269" i="7" a="1"/>
  <c r="BZ269" i="7" s="1"/>
  <c r="BY165" i="7"/>
  <c r="CA249" i="7" a="1"/>
  <c r="CA249" i="7" s="1"/>
  <c r="BZ145" i="7"/>
  <c r="BZ261" i="7" a="1"/>
  <c r="BZ261" i="7" s="1"/>
  <c r="BY157" i="7"/>
  <c r="BZ220" i="7" a="1"/>
  <c r="BZ220" i="7" s="1"/>
  <c r="BY116" i="7"/>
  <c r="AH308" i="8"/>
  <c r="AH274" i="8"/>
  <c r="BZ214" i="7" a="1"/>
  <c r="BZ214" i="7" s="1"/>
  <c r="BY110" i="7"/>
  <c r="CA259" i="7" a="1"/>
  <c r="CA259" i="7" s="1"/>
  <c r="BZ155" i="7"/>
  <c r="BZ299" i="7" a="1"/>
  <c r="BZ299" i="7" s="1"/>
  <c r="BY195" i="7"/>
  <c r="BZ258" i="7" a="1"/>
  <c r="BZ258" i="7" s="1"/>
  <c r="BY154" i="7"/>
  <c r="CA208" i="7" a="1"/>
  <c r="CA208" i="7" s="1"/>
  <c r="BZ104" i="7"/>
  <c r="BZ123" i="7"/>
  <c r="CA227" i="7" a="1"/>
  <c r="CA227" i="7" s="1"/>
  <c r="CA253" i="7" a="1"/>
  <c r="CA253" i="7" s="1"/>
  <c r="BZ149" i="7"/>
  <c r="CA295" i="7" a="1"/>
  <c r="CA295" i="7" s="1"/>
  <c r="BZ191" i="7"/>
  <c r="CA219" i="7" a="1"/>
  <c r="CA219" i="7" s="1"/>
  <c r="BZ115" i="7"/>
  <c r="BW27" i="8"/>
  <c r="BV39" i="7"/>
  <c r="CA202" i="7" a="1"/>
  <c r="CA202" i="7" s="1"/>
  <c r="BZ98" i="7"/>
  <c r="BY101" i="7"/>
  <c r="BZ205" i="7" a="1"/>
  <c r="BZ205" i="7" s="1"/>
  <c r="AI225" i="8"/>
  <c r="AI227" i="8" s="1"/>
  <c r="CA266" i="7" a="1"/>
  <c r="CA266" i="7" s="1"/>
  <c r="BZ162" i="7"/>
  <c r="CA264" i="7" a="1"/>
  <c r="CA264" i="7" s="1"/>
  <c r="BZ160" i="7"/>
  <c r="CA280" i="7" a="1"/>
  <c r="CA280" i="7" s="1"/>
  <c r="BZ176" i="7"/>
  <c r="CA223" i="7" a="1"/>
  <c r="CA223" i="7" s="1"/>
  <c r="BZ119" i="7"/>
  <c r="CA282" i="7" a="1"/>
  <c r="CA282" i="7" s="1"/>
  <c r="BZ178" i="7"/>
  <c r="BZ327" i="8"/>
  <c r="BZ13" i="7" a="1"/>
  <c r="BZ13" i="7" s="1"/>
  <c r="CA247" i="7" a="1"/>
  <c r="CA247" i="7" s="1"/>
  <c r="BZ143" i="7"/>
  <c r="CA243" i="7" a="1"/>
  <c r="CA243" i="7" s="1"/>
  <c r="BZ139" i="7"/>
  <c r="CA286" i="7" a="1"/>
  <c r="CA286" i="7" s="1"/>
  <c r="BZ182" i="7"/>
  <c r="CA215" i="7" a="1"/>
  <c r="CA215" i="7" s="1"/>
  <c r="BZ111" i="7"/>
  <c r="CA291" i="7" a="1"/>
  <c r="CA291" i="7" s="1"/>
  <c r="BZ187" i="7"/>
  <c r="BY329" i="8"/>
  <c r="CA203" i="7" a="1"/>
  <c r="CA203" i="7" s="1"/>
  <c r="BZ99" i="7"/>
  <c r="CA260" i="7" a="1"/>
  <c r="CA260" i="7" s="1"/>
  <c r="BZ156" i="7"/>
  <c r="CA287" i="7" a="1"/>
  <c r="CA287" i="7" s="1"/>
  <c r="BZ183" i="7"/>
  <c r="CA256" i="7" a="1"/>
  <c r="CA256" i="7" s="1"/>
  <c r="BZ152" i="7"/>
  <c r="CA297" i="7" a="1"/>
  <c r="CA297" i="7" s="1"/>
  <c r="BZ193" i="7"/>
  <c r="CA255" i="7" a="1"/>
  <c r="CA255" i="7" s="1"/>
  <c r="BZ151" i="7"/>
  <c r="CA290" i="7" a="1"/>
  <c r="CA290" i="7" s="1"/>
  <c r="BZ186" i="7"/>
  <c r="CA246" i="7" a="1"/>
  <c r="CA246" i="7" s="1"/>
  <c r="BZ142" i="7"/>
  <c r="BY12" i="7"/>
  <c r="BY11" i="7" s="1"/>
  <c r="CA212" i="7" a="1"/>
  <c r="CA212" i="7" s="1"/>
  <c r="BZ108" i="7"/>
  <c r="BZ237" i="7" a="1"/>
  <c r="BZ237" i="7" s="1"/>
  <c r="BY133" i="7"/>
  <c r="CA226" i="7" a="1"/>
  <c r="CA226" i="7" s="1"/>
  <c r="BZ122" i="7"/>
  <c r="CA217" i="7" a="1"/>
  <c r="CA217" i="7" s="1"/>
  <c r="BZ113" i="7"/>
  <c r="BZ281" i="7" a="1"/>
  <c r="BZ281" i="7" s="1"/>
  <c r="BY177" i="7"/>
  <c r="CA235" i="7" a="1"/>
  <c r="CA235" i="7" s="1"/>
  <c r="BZ131" i="7"/>
  <c r="BZ270" i="7" a="1"/>
  <c r="BZ270" i="7" s="1"/>
  <c r="BY166" i="7"/>
  <c r="CA275" i="7" a="1"/>
  <c r="CA275" i="7" s="1"/>
  <c r="BZ171" i="7"/>
  <c r="CA207" i="7" a="1"/>
  <c r="CA207" i="7" s="1"/>
  <c r="BZ103" i="7"/>
  <c r="CA232" i="7" a="1"/>
  <c r="CA232" i="7" s="1"/>
  <c r="BZ128" i="7"/>
  <c r="CA274" i="7" a="1"/>
  <c r="CA274" i="7" s="1"/>
  <c r="BZ170" i="7"/>
  <c r="CA224" i="7" a="1"/>
  <c r="CA224" i="7" s="1"/>
  <c r="BZ120" i="7"/>
  <c r="CA242" i="7" a="1"/>
  <c r="CA242" i="7" s="1"/>
  <c r="BZ138" i="7"/>
  <c r="CA234" i="7" a="1"/>
  <c r="CA234" i="7" s="1"/>
  <c r="BZ130" i="7"/>
  <c r="CA288" i="7" a="1"/>
  <c r="CA288" i="7" s="1"/>
  <c r="BZ184" i="7"/>
  <c r="BZ268" i="7" a="1"/>
  <c r="BZ268" i="7" s="1"/>
  <c r="BY164" i="7"/>
  <c r="CA283" i="7" a="1"/>
  <c r="CA283" i="7" s="1"/>
  <c r="BZ179" i="7"/>
  <c r="CA209" i="7" a="1"/>
  <c r="CA209" i="7" s="1"/>
  <c r="BZ105" i="7"/>
  <c r="CA211" i="7" a="1"/>
  <c r="CA211" i="7" s="1"/>
  <c r="BZ107" i="7"/>
  <c r="CA250" i="7" a="1"/>
  <c r="CA250" i="7" s="1"/>
  <c r="BZ146" i="7"/>
  <c r="AI205" i="8"/>
  <c r="CA277" i="7" a="1"/>
  <c r="CA277" i="7" s="1"/>
  <c r="BZ173" i="7"/>
  <c r="CA241" i="7" a="1"/>
  <c r="CA241" i="7" s="1"/>
  <c r="BZ137" i="7"/>
  <c r="CA218" i="7" a="1"/>
  <c r="CA218" i="7" s="1"/>
  <c r="BZ114" i="7"/>
  <c r="BZ300" i="7" a="1"/>
  <c r="BZ300" i="7" s="1"/>
  <c r="BY196" i="7"/>
  <c r="CB9" i="8"/>
  <c r="CB7" i="7"/>
  <c r="CA262" i="7" a="1"/>
  <c r="CA262" i="7" s="1"/>
  <c r="BZ158" i="7"/>
  <c r="Q64" i="26"/>
  <c r="P63" i="26"/>
  <c r="CA201" i="7" a="1"/>
  <c r="CA201" i="7" s="1"/>
  <c r="BZ97" i="7"/>
  <c r="BW21" i="7" l="1"/>
  <c r="BW23" i="7" s="1"/>
  <c r="BW39" i="7" s="1"/>
  <c r="BX15" i="7"/>
  <c r="BY19" i="7"/>
  <c r="AI214" i="8"/>
  <c r="AI215" i="8" s="1"/>
  <c r="AI220" i="8"/>
  <c r="CB210" i="7" a="1"/>
  <c r="CB210" i="7" s="1"/>
  <c r="CA106" i="7"/>
  <c r="Q65" i="26"/>
  <c r="P64" i="26"/>
  <c r="BW29" i="8"/>
  <c r="CB246" i="7" a="1"/>
  <c r="CB246" i="7" s="1"/>
  <c r="CA142" i="7"/>
  <c r="CB239" i="7" a="1"/>
  <c r="CB239" i="7" s="1"/>
  <c r="CA135" i="7"/>
  <c r="CB234" i="7" a="1"/>
  <c r="CB234" i="7" s="1"/>
  <c r="CA130" i="7"/>
  <c r="CB219" i="7" a="1"/>
  <c r="CB219" i="7" s="1"/>
  <c r="CA115" i="7"/>
  <c r="CA131" i="7"/>
  <c r="CB235" i="7" a="1"/>
  <c r="CB235" i="7" s="1"/>
  <c r="CA214" i="7" a="1"/>
  <c r="CA214" i="7" s="1"/>
  <c r="BZ110" i="7"/>
  <c r="CB290" i="7" a="1"/>
  <c r="CB290" i="7" s="1"/>
  <c r="CA186" i="7"/>
  <c r="CB242" i="7" a="1"/>
  <c r="CB242" i="7" s="1"/>
  <c r="CA138" i="7"/>
  <c r="CA281" i="7" a="1"/>
  <c r="CA281" i="7" s="1"/>
  <c r="BZ177" i="7"/>
  <c r="CB231" i="7" a="1"/>
  <c r="CB231" i="7" s="1"/>
  <c r="CA127" i="7"/>
  <c r="CB213" i="7" a="1"/>
  <c r="CB213" i="7" s="1"/>
  <c r="CA109" i="7"/>
  <c r="CA230" i="7" a="1"/>
  <c r="CA230" i="7" s="1"/>
  <c r="BZ126" i="7"/>
  <c r="BZ21" i="8"/>
  <c r="BY20" i="7"/>
  <c r="BZ26" i="8" s="1"/>
  <c r="BY18" i="7"/>
  <c r="BY14" i="7"/>
  <c r="BZ22" i="8" s="1"/>
  <c r="CB273" i="7" a="1"/>
  <c r="CB273" i="7" s="1"/>
  <c r="CA169" i="7"/>
  <c r="CB245" i="7" a="1"/>
  <c r="CB245" i="7" s="1"/>
  <c r="CA141" i="7"/>
  <c r="CB215" i="7" a="1"/>
  <c r="CB215" i="7" s="1"/>
  <c r="CA111" i="7"/>
  <c r="CB228" i="7" a="1"/>
  <c r="CB228" i="7" s="1"/>
  <c r="CA124" i="7"/>
  <c r="CB277" i="7" a="1"/>
  <c r="CB277" i="7" s="1"/>
  <c r="CA173" i="7"/>
  <c r="CB252" i="7" a="1"/>
  <c r="CB252" i="7" s="1"/>
  <c r="CA148" i="7"/>
  <c r="CB286" i="7" a="1"/>
  <c r="CB286" i="7" s="1"/>
  <c r="CA182" i="7"/>
  <c r="CB251" i="7" a="1"/>
  <c r="CB251" i="7" s="1"/>
  <c r="CA147" i="7"/>
  <c r="CB250" i="7" a="1"/>
  <c r="CB250" i="7" s="1"/>
  <c r="CA146" i="7"/>
  <c r="CB255" i="7" a="1"/>
  <c r="CB255" i="7" s="1"/>
  <c r="CA151" i="7"/>
  <c r="CB287" i="7" a="1"/>
  <c r="CB287" i="7" s="1"/>
  <c r="CA183" i="7"/>
  <c r="CB243" i="7" a="1"/>
  <c r="CB243" i="7" s="1"/>
  <c r="CA139" i="7"/>
  <c r="CB253" i="7" a="1"/>
  <c r="CB253" i="7" s="1"/>
  <c r="CA149" i="7"/>
  <c r="CB292" i="7" a="1"/>
  <c r="CB292" i="7" s="1"/>
  <c r="CA188" i="7"/>
  <c r="CB206" i="7" a="1"/>
  <c r="CB206" i="7" s="1"/>
  <c r="CA102" i="7"/>
  <c r="CB233" i="7" a="1"/>
  <c r="CB233" i="7" s="1"/>
  <c r="CA129" i="7"/>
  <c r="CA257" i="7" a="1"/>
  <c r="CA257" i="7" s="1"/>
  <c r="BZ153" i="7"/>
  <c r="CB244" i="7" a="1"/>
  <c r="CB244" i="7" s="1"/>
  <c r="CA140" i="7"/>
  <c r="CB298" i="7" a="1"/>
  <c r="CB298" i="7" s="1"/>
  <c r="CA194" i="7"/>
  <c r="CB241" i="7" a="1"/>
  <c r="CB241" i="7" s="1"/>
  <c r="CA137" i="7"/>
  <c r="CB264" i="7" a="1"/>
  <c r="CB264" i="7" s="1"/>
  <c r="CA160" i="7"/>
  <c r="CB265" i="7" a="1"/>
  <c r="CB265" i="7" s="1"/>
  <c r="CA161" i="7"/>
  <c r="CB266" i="7" a="1"/>
  <c r="CB266" i="7" s="1"/>
  <c r="CA162" i="7"/>
  <c r="CA120" i="7"/>
  <c r="CB224" i="7" a="1"/>
  <c r="CB224" i="7" s="1"/>
  <c r="CB217" i="7" a="1"/>
  <c r="CB217" i="7" s="1"/>
  <c r="CA113" i="7"/>
  <c r="BX27" i="8"/>
  <c r="BX29" i="8" s="1"/>
  <c r="CA123" i="7"/>
  <c r="CB227" i="7" a="1"/>
  <c r="CB227" i="7" s="1"/>
  <c r="CB284" i="7" a="1"/>
  <c r="CB284" i="7" s="1"/>
  <c r="CA180" i="7"/>
  <c r="CB254" i="7" a="1"/>
  <c r="CB254" i="7" s="1"/>
  <c r="CA150" i="7"/>
  <c r="CA269" i="7" a="1"/>
  <c r="CA269" i="7" s="1"/>
  <c r="BZ165" i="7"/>
  <c r="CB262" i="7" a="1"/>
  <c r="CB262" i="7" s="1"/>
  <c r="CA158" i="7"/>
  <c r="CB271" i="7" a="1"/>
  <c r="CB271" i="7" s="1"/>
  <c r="CA167" i="7"/>
  <c r="CB204" i="7" a="1"/>
  <c r="CB204" i="7" s="1"/>
  <c r="CA100" i="7"/>
  <c r="CC9" i="8"/>
  <c r="CC7" i="7"/>
  <c r="CB295" i="7" a="1"/>
  <c r="CB295" i="7" s="1"/>
  <c r="CA191" i="7"/>
  <c r="CA278" i="7" a="1"/>
  <c r="CA278" i="7" s="1"/>
  <c r="BZ174" i="7"/>
  <c r="CA107" i="7"/>
  <c r="CB211" i="7" a="1"/>
  <c r="CB211" i="7" s="1"/>
  <c r="CB260" i="7" a="1"/>
  <c r="CB260" i="7" s="1"/>
  <c r="CA156" i="7"/>
  <c r="CB247" i="7" a="1"/>
  <c r="CB247" i="7" s="1"/>
  <c r="CA143" i="7"/>
  <c r="CA220" i="7" a="1"/>
  <c r="CA220" i="7" s="1"/>
  <c r="BZ116" i="7"/>
  <c r="BV36" i="8"/>
  <c r="CB236" i="7" a="1"/>
  <c r="CB236" i="7" s="1"/>
  <c r="CA132" i="7"/>
  <c r="CB291" i="7" a="1"/>
  <c r="CB291" i="7" s="1"/>
  <c r="CA187" i="7"/>
  <c r="CB288" i="7" a="1"/>
  <c r="CB288" i="7" s="1"/>
  <c r="CA184" i="7"/>
  <c r="CB293" i="7" a="1"/>
  <c r="CB293" i="7" s="1"/>
  <c r="CA189" i="7"/>
  <c r="CB274" i="7" a="1"/>
  <c r="CB274" i="7" s="1"/>
  <c r="CA170" i="7"/>
  <c r="CB296" i="7" a="1"/>
  <c r="CB296" i="7" s="1"/>
  <c r="CA192" i="7"/>
  <c r="CB209" i="7" a="1"/>
  <c r="CB209" i="7" s="1"/>
  <c r="CA105" i="7"/>
  <c r="BZ329" i="8"/>
  <c r="CB267" i="7" a="1"/>
  <c r="CB267" i="7" s="1"/>
  <c r="CA163" i="7"/>
  <c r="CB232" i="7" a="1"/>
  <c r="CB232" i="7" s="1"/>
  <c r="CA128" i="7"/>
  <c r="CB208" i="7" a="1"/>
  <c r="CB208" i="7" s="1"/>
  <c r="CA104" i="7"/>
  <c r="CB289" i="7" a="1"/>
  <c r="CB289" i="7" s="1"/>
  <c r="CA185" i="7"/>
  <c r="CA144" i="7"/>
  <c r="CB248" i="7" a="1"/>
  <c r="CB248" i="7" s="1"/>
  <c r="CB263" i="7" a="1"/>
  <c r="CB263" i="7" s="1"/>
  <c r="CA159" i="7"/>
  <c r="BX22" i="7"/>
  <c r="BY28" i="8" s="1"/>
  <c r="BX21" i="7"/>
  <c r="CA299" i="7" a="1"/>
  <c r="CA299" i="7" s="1"/>
  <c r="BZ195" i="7"/>
  <c r="CA300" i="7" a="1"/>
  <c r="CA300" i="7" s="1"/>
  <c r="BZ196" i="7"/>
  <c r="CB203" i="7" a="1"/>
  <c r="CB203" i="7" s="1"/>
  <c r="CA99" i="7"/>
  <c r="CA225" i="7" a="1"/>
  <c r="CA225" i="7" s="1"/>
  <c r="BZ121" i="7"/>
  <c r="CB283" i="7" a="1"/>
  <c r="CB283" i="7" s="1"/>
  <c r="CA179" i="7"/>
  <c r="CA237" i="7" a="1"/>
  <c r="CA237" i="7" s="1"/>
  <c r="BZ133" i="7"/>
  <c r="CB256" i="7" a="1"/>
  <c r="CB256" i="7" s="1"/>
  <c r="CA152" i="7"/>
  <c r="BY334" i="8"/>
  <c r="CB282" i="7" a="1"/>
  <c r="CB282" i="7" s="1"/>
  <c r="CA178" i="7"/>
  <c r="CB222" i="7" a="1"/>
  <c r="CB222" i="7" s="1"/>
  <c r="CA118" i="7"/>
  <c r="CB275" i="7" a="1"/>
  <c r="CB275" i="7" s="1"/>
  <c r="CA171" i="7"/>
  <c r="CB294" i="7" a="1"/>
  <c r="CB294" i="7" s="1"/>
  <c r="CA190" i="7"/>
  <c r="CB280" i="7" a="1"/>
  <c r="CB280" i="7" s="1"/>
  <c r="CA176" i="7"/>
  <c r="CB259" i="7" a="1"/>
  <c r="CB259" i="7" s="1"/>
  <c r="CA155" i="7"/>
  <c r="CA327" i="8"/>
  <c r="CA13" i="7" a="1"/>
  <c r="CA13" i="7" s="1"/>
  <c r="CA279" i="7" a="1"/>
  <c r="CA279" i="7" s="1"/>
  <c r="BZ175" i="7"/>
  <c r="AI226" i="8"/>
  <c r="BZ101" i="7"/>
  <c r="CA205" i="7" a="1"/>
  <c r="CA205" i="7" s="1"/>
  <c r="BZ12" i="7"/>
  <c r="CB207" i="7" a="1"/>
  <c r="CB207" i="7" s="1"/>
  <c r="CA103" i="7"/>
  <c r="CA258" i="7" a="1"/>
  <c r="CA258" i="7" s="1"/>
  <c r="BZ154" i="7"/>
  <c r="CB276" i="7" a="1"/>
  <c r="CB276" i="7" s="1"/>
  <c r="CA172" i="7"/>
  <c r="CB272" i="7" a="1"/>
  <c r="CB272" i="7" s="1"/>
  <c r="CA168" i="7"/>
  <c r="CB285" i="7" a="1"/>
  <c r="CB285" i="7" s="1"/>
  <c r="CA181" i="7"/>
  <c r="AI200" i="8"/>
  <c r="CB240" i="7" a="1"/>
  <c r="CB240" i="7" s="1"/>
  <c r="CA136" i="7"/>
  <c r="CA270" i="7" a="1"/>
  <c r="CA270" i="7" s="1"/>
  <c r="BZ166" i="7"/>
  <c r="CB226" i="7" a="1"/>
  <c r="CB226" i="7" s="1"/>
  <c r="CA122" i="7"/>
  <c r="CB216" i="7" a="1"/>
  <c r="CB216" i="7" s="1"/>
  <c r="CA112" i="7"/>
  <c r="CB297" i="7" a="1"/>
  <c r="CB297" i="7" s="1"/>
  <c r="CA193" i="7"/>
  <c r="CA261" i="7" a="1"/>
  <c r="CA261" i="7" s="1"/>
  <c r="BZ157" i="7"/>
  <c r="CB229" i="7" a="1"/>
  <c r="CB229" i="7" s="1"/>
  <c r="CA125" i="7"/>
  <c r="CB218" i="7" a="1"/>
  <c r="CB218" i="7" s="1"/>
  <c r="CA114" i="7"/>
  <c r="CB201" i="7" a="1"/>
  <c r="CB201" i="7" s="1"/>
  <c r="CA97" i="7"/>
  <c r="CA268" i="7" a="1"/>
  <c r="CA268" i="7" s="1"/>
  <c r="BZ164" i="7"/>
  <c r="CB212" i="7" a="1"/>
  <c r="CB212" i="7" s="1"/>
  <c r="CA108" i="7"/>
  <c r="CB223" i="7" a="1"/>
  <c r="CB223" i="7" s="1"/>
  <c r="CA119" i="7"/>
  <c r="CB202" i="7" a="1"/>
  <c r="CB202" i="7" s="1"/>
  <c r="CA98" i="7"/>
  <c r="CB249" i="7" a="1"/>
  <c r="CB249" i="7" s="1"/>
  <c r="CA145" i="7"/>
  <c r="CA238" i="7" a="1"/>
  <c r="CA238" i="7" s="1"/>
  <c r="BZ134" i="7"/>
  <c r="CA221" i="7" a="1"/>
  <c r="CA221" i="7" s="1"/>
  <c r="BZ117" i="7"/>
  <c r="BY17" i="7" l="1"/>
  <c r="BZ25" i="8" s="1"/>
  <c r="BZ19" i="7"/>
  <c r="CA12" i="7"/>
  <c r="CA11" i="7" s="1"/>
  <c r="CB21" i="8" s="1"/>
  <c r="CC295" i="7" a="1"/>
  <c r="CC295" i="7" s="1"/>
  <c r="CB191" i="7"/>
  <c r="BZ334" i="8"/>
  <c r="CC253" i="7" a="1"/>
  <c r="CC253" i="7" s="1"/>
  <c r="CB149" i="7"/>
  <c r="CC297" i="7" a="1"/>
  <c r="CC297" i="7" s="1"/>
  <c r="CB193" i="7"/>
  <c r="CC216" i="7" a="1"/>
  <c r="CC216" i="7" s="1"/>
  <c r="CB112" i="7"/>
  <c r="CB258" i="7" a="1"/>
  <c r="CB258" i="7" s="1"/>
  <c r="CA154" i="7"/>
  <c r="CC259" i="7" a="1"/>
  <c r="CC259" i="7" s="1"/>
  <c r="CB155" i="7"/>
  <c r="CB237" i="7" a="1"/>
  <c r="CB237" i="7" s="1"/>
  <c r="CA133" i="7"/>
  <c r="CC263" i="7" a="1"/>
  <c r="CC263" i="7" s="1"/>
  <c r="CB159" i="7"/>
  <c r="CC217" i="7" a="1"/>
  <c r="CC217" i="7" s="1"/>
  <c r="CB113" i="7"/>
  <c r="CC293" i="7" a="1"/>
  <c r="CC293" i="7" s="1"/>
  <c r="CB189" i="7"/>
  <c r="CC282" i="7" a="1"/>
  <c r="CC282" i="7" s="1"/>
  <c r="CB178" i="7"/>
  <c r="CC227" i="7" a="1"/>
  <c r="CC227" i="7" s="1"/>
  <c r="CB123" i="7"/>
  <c r="CC272" i="7" a="1"/>
  <c r="CC272" i="7" s="1"/>
  <c r="CB168" i="7"/>
  <c r="CC277" i="7" a="1"/>
  <c r="CC277" i="7" s="1"/>
  <c r="CB173" i="7"/>
  <c r="BW36" i="8"/>
  <c r="BW290" i="8" s="1"/>
  <c r="BX36" i="8"/>
  <c r="BX290" i="8" s="1"/>
  <c r="CC290" i="7" a="1"/>
  <c r="CC290" i="7" s="1"/>
  <c r="CB186" i="7"/>
  <c r="CC248" i="7" a="1"/>
  <c r="CC248" i="7" s="1"/>
  <c r="CB144" i="7"/>
  <c r="CC296" i="7" a="1"/>
  <c r="CC296" i="7" s="1"/>
  <c r="CB192" i="7"/>
  <c r="CB220" i="7" a="1"/>
  <c r="CB220" i="7" s="1"/>
  <c r="CA116" i="7"/>
  <c r="CC271" i="7" a="1"/>
  <c r="CC271" i="7" s="1"/>
  <c r="CB167" i="7"/>
  <c r="CC224" i="7" a="1"/>
  <c r="CC224" i="7" s="1"/>
  <c r="CB120" i="7"/>
  <c r="CC244" i="7" a="1"/>
  <c r="CC244" i="7" s="1"/>
  <c r="CB140" i="7"/>
  <c r="CC287" i="7" a="1"/>
  <c r="CC287" i="7" s="1"/>
  <c r="CB183" i="7"/>
  <c r="CC215" i="7" a="1"/>
  <c r="CC215" i="7" s="1"/>
  <c r="CB111" i="7"/>
  <c r="CB230" i="7" a="1"/>
  <c r="CB230" i="7" s="1"/>
  <c r="CA126" i="7"/>
  <c r="CB214" i="7" a="1"/>
  <c r="CB214" i="7" s="1"/>
  <c r="CA110" i="7"/>
  <c r="Q66" i="26"/>
  <c r="P65" i="26"/>
  <c r="BZ11" i="7"/>
  <c r="CC249" i="7" a="1"/>
  <c r="CC249" i="7" s="1"/>
  <c r="CB145" i="7"/>
  <c r="CC264" i="7" a="1"/>
  <c r="CC264" i="7" s="1"/>
  <c r="CB160" i="7"/>
  <c r="BY27" i="8"/>
  <c r="BX23" i="7"/>
  <c r="CC241" i="7" a="1"/>
  <c r="CC241" i="7" s="1"/>
  <c r="CB137" i="7"/>
  <c r="CC256" i="7" a="1"/>
  <c r="CC256" i="7" s="1"/>
  <c r="CB152" i="7"/>
  <c r="CC204" i="7" a="1"/>
  <c r="CC204" i="7" s="1"/>
  <c r="CB100" i="7"/>
  <c r="CC228" i="7" a="1"/>
  <c r="CC228" i="7" s="1"/>
  <c r="CB124" i="7"/>
  <c r="CC226" i="7" a="1"/>
  <c r="CC226" i="7" s="1"/>
  <c r="CB122" i="7"/>
  <c r="CC280" i="7" a="1"/>
  <c r="CC280" i="7" s="1"/>
  <c r="CB176" i="7"/>
  <c r="CC283" i="7" a="1"/>
  <c r="CC283" i="7" s="1"/>
  <c r="CB179" i="7"/>
  <c r="CC235" i="7" a="1"/>
  <c r="CC235" i="7" s="1"/>
  <c r="CB131" i="7"/>
  <c r="CC260" i="7" a="1"/>
  <c r="CC260" i="7" s="1"/>
  <c r="CB156" i="7"/>
  <c r="CC246" i="7" a="1"/>
  <c r="CC246" i="7" s="1"/>
  <c r="CB142" i="7"/>
  <c r="CC202" i="7" a="1"/>
  <c r="CC202" i="7" s="1"/>
  <c r="CB98" i="7"/>
  <c r="CC236" i="7" a="1"/>
  <c r="CC236" i="7" s="1"/>
  <c r="CB132" i="7"/>
  <c r="CC276" i="7" a="1"/>
  <c r="CC276" i="7" s="1"/>
  <c r="CB172" i="7"/>
  <c r="CC223" i="7" a="1"/>
  <c r="CC223" i="7" s="1"/>
  <c r="CB119" i="7"/>
  <c r="BV290" i="8"/>
  <c r="CC298" i="7" a="1"/>
  <c r="CC298" i="7" s="1"/>
  <c r="CB194" i="7"/>
  <c r="BZ23" i="8"/>
  <c r="CC207" i="7" a="1"/>
  <c r="CC207" i="7" s="1"/>
  <c r="CB103" i="7"/>
  <c r="CC274" i="7" a="1"/>
  <c r="CC274" i="7" s="1"/>
  <c r="CB170" i="7"/>
  <c r="CC247" i="7" a="1"/>
  <c r="CC247" i="7" s="1"/>
  <c r="CB143" i="7"/>
  <c r="CB257" i="7" a="1"/>
  <c r="CB257" i="7" s="1"/>
  <c r="CA153" i="7"/>
  <c r="CC255" i="7" a="1"/>
  <c r="CC255" i="7" s="1"/>
  <c r="CB151" i="7"/>
  <c r="CC245" i="7" a="1"/>
  <c r="CC245" i="7" s="1"/>
  <c r="CB141" i="7"/>
  <c r="CC213" i="7" a="1"/>
  <c r="CC213" i="7" s="1"/>
  <c r="CB109" i="7"/>
  <c r="CC210" i="7" a="1"/>
  <c r="CC210" i="7" s="1"/>
  <c r="CB106" i="7"/>
  <c r="CB279" i="7" a="1"/>
  <c r="CB279" i="7" s="1"/>
  <c r="CA175" i="7"/>
  <c r="CC252" i="7" a="1"/>
  <c r="CC252" i="7" s="1"/>
  <c r="CB148" i="7"/>
  <c r="CB261" i="7" a="1"/>
  <c r="CB261" i="7" s="1"/>
  <c r="CA157" i="7"/>
  <c r="CD9" i="8"/>
  <c r="CD7" i="7"/>
  <c r="CB327" i="8"/>
  <c r="CB13" i="7" a="1"/>
  <c r="CB13" i="7" s="1"/>
  <c r="CA329" i="8"/>
  <c r="CA334" i="8" s="1"/>
  <c r="CC209" i="7" a="1"/>
  <c r="CC209" i="7" s="1"/>
  <c r="CB105" i="7"/>
  <c r="CC243" i="7" a="1"/>
  <c r="CC243" i="7" s="1"/>
  <c r="CB139" i="7"/>
  <c r="CC212" i="7" a="1"/>
  <c r="CC212" i="7" s="1"/>
  <c r="CB108" i="7"/>
  <c r="CB268" i="7" a="1"/>
  <c r="CB268" i="7" s="1"/>
  <c r="CA164" i="7"/>
  <c r="CB270" i="7" a="1"/>
  <c r="CB270" i="7" s="1"/>
  <c r="CA166" i="7"/>
  <c r="CC294" i="7" a="1"/>
  <c r="CC294" i="7" s="1"/>
  <c r="CB190" i="7"/>
  <c r="CB225" i="7" a="1"/>
  <c r="CB225" i="7" s="1"/>
  <c r="CA121" i="7"/>
  <c r="CC289" i="7" a="1"/>
  <c r="CC289" i="7" s="1"/>
  <c r="CB185" i="7"/>
  <c r="CC262" i="7" a="1"/>
  <c r="CC262" i="7" s="1"/>
  <c r="CB158" i="7"/>
  <c r="CC233" i="7" a="1"/>
  <c r="CC233" i="7" s="1"/>
  <c r="CB129" i="7"/>
  <c r="CC231" i="7" a="1"/>
  <c r="CC231" i="7" s="1"/>
  <c r="CB127" i="7"/>
  <c r="CC240" i="7" a="1"/>
  <c r="CC240" i="7" s="1"/>
  <c r="CB136" i="7"/>
  <c r="CC203" i="7" a="1"/>
  <c r="CC203" i="7" s="1"/>
  <c r="CB99" i="7"/>
  <c r="CC266" i="7" a="1"/>
  <c r="CC266" i="7" s="1"/>
  <c r="CB162" i="7"/>
  <c r="AI304" i="8"/>
  <c r="AI270" i="8"/>
  <c r="CC206" i="7" a="1"/>
  <c r="CC206" i="7" s="1"/>
  <c r="CB102" i="7"/>
  <c r="BY15" i="7"/>
  <c r="CC218" i="7" a="1"/>
  <c r="CC218" i="7" s="1"/>
  <c r="CB114" i="7"/>
  <c r="CB300" i="7" a="1"/>
  <c r="CB300" i="7" s="1"/>
  <c r="CA196" i="7"/>
  <c r="CC232" i="7" a="1"/>
  <c r="CC232" i="7" s="1"/>
  <c r="CB128" i="7"/>
  <c r="CC288" i="7" a="1"/>
  <c r="CC288" i="7" s="1"/>
  <c r="CB184" i="7"/>
  <c r="CC254" i="7" a="1"/>
  <c r="CC254" i="7" s="1"/>
  <c r="CB150" i="7"/>
  <c r="CC265" i="7" a="1"/>
  <c r="CC265" i="7" s="1"/>
  <c r="CB161" i="7"/>
  <c r="CC273" i="7" a="1"/>
  <c r="CC273" i="7" s="1"/>
  <c r="CB169" i="7"/>
  <c r="CC208" i="7" a="1"/>
  <c r="CC208" i="7" s="1"/>
  <c r="CB104" i="7"/>
  <c r="CB269" i="7" a="1"/>
  <c r="CB269" i="7" s="1"/>
  <c r="CA165" i="7"/>
  <c r="CB221" i="7" a="1"/>
  <c r="CB221" i="7" s="1"/>
  <c r="CA117" i="7"/>
  <c r="CC251" i="7" a="1"/>
  <c r="CC251" i="7" s="1"/>
  <c r="CB147" i="7"/>
  <c r="CC234" i="7" a="1"/>
  <c r="CC234" i="7" s="1"/>
  <c r="CB130" i="7"/>
  <c r="CB238" i="7" a="1"/>
  <c r="CB238" i="7" s="1"/>
  <c r="CA134" i="7"/>
  <c r="CC222" i="7" a="1"/>
  <c r="CC222" i="7" s="1"/>
  <c r="CB118" i="7"/>
  <c r="CB278" i="7" a="1"/>
  <c r="CB278" i="7" s="1"/>
  <c r="CA174" i="7"/>
  <c r="CC292" i="7" a="1"/>
  <c r="CC292" i="7" s="1"/>
  <c r="CB188" i="7"/>
  <c r="CB182" i="7"/>
  <c r="CC286" i="7" a="1"/>
  <c r="CC286" i="7" s="1"/>
  <c r="CC242" i="7" a="1"/>
  <c r="CC242" i="7" s="1"/>
  <c r="CB138" i="7"/>
  <c r="CC239" i="7" a="1"/>
  <c r="CC239" i="7" s="1"/>
  <c r="CB135" i="7"/>
  <c r="CC250" i="7" a="1"/>
  <c r="CC250" i="7" s="1"/>
  <c r="CB146" i="7"/>
  <c r="CC219" i="7" a="1"/>
  <c r="CC219" i="7" s="1"/>
  <c r="CB115" i="7"/>
  <c r="CC201" i="7" a="1"/>
  <c r="CC201" i="7" s="1"/>
  <c r="CB97" i="7"/>
  <c r="CB205" i="7" a="1"/>
  <c r="CB205" i="7" s="1"/>
  <c r="CA101" i="7"/>
  <c r="CC275" i="7" a="1"/>
  <c r="CC275" i="7" s="1"/>
  <c r="CB171" i="7"/>
  <c r="CC211" i="7" a="1"/>
  <c r="CC211" i="7" s="1"/>
  <c r="CB107" i="7"/>
  <c r="AI221" i="8"/>
  <c r="AI222" i="8" s="1"/>
  <c r="AJ218" i="8" s="1"/>
  <c r="AJ225" i="8" s="1" a="1"/>
  <c r="CB281" i="7" a="1"/>
  <c r="CB281" i="7" s="1"/>
  <c r="CA177" i="7"/>
  <c r="AI201" i="8"/>
  <c r="AJ197" i="8" s="1"/>
  <c r="AJ204" i="8" s="1" a="1"/>
  <c r="CC229" i="7" a="1"/>
  <c r="CC229" i="7" s="1"/>
  <c r="CB125" i="7"/>
  <c r="CC285" i="7" a="1"/>
  <c r="CC285" i="7" s="1"/>
  <c r="CB181" i="7"/>
  <c r="CB299" i="7" a="1"/>
  <c r="CB299" i="7" s="1"/>
  <c r="CA195" i="7"/>
  <c r="CC267" i="7" a="1"/>
  <c r="CC267" i="7" s="1"/>
  <c r="CB163" i="7"/>
  <c r="CC291" i="7" a="1"/>
  <c r="CC291" i="7" s="1"/>
  <c r="CB187" i="7"/>
  <c r="CC284" i="7" a="1"/>
  <c r="CC284" i="7" s="1"/>
  <c r="CB180" i="7"/>
  <c r="CA14" i="7" l="1"/>
  <c r="CB22" i="8" s="1"/>
  <c r="CA18" i="7"/>
  <c r="CA20" i="7"/>
  <c r="CB26" i="8" s="1"/>
  <c r="CA19" i="7"/>
  <c r="CA17" i="7" s="1"/>
  <c r="CB25" i="8" s="1"/>
  <c r="AJ225" i="8"/>
  <c r="AJ227" i="8" s="1"/>
  <c r="CD252" i="7" a="1"/>
  <c r="CD252" i="7" s="1"/>
  <c r="CC148" i="7"/>
  <c r="CD213" i="7" a="1"/>
  <c r="CD213" i="7" s="1"/>
  <c r="CC109" i="7"/>
  <c r="CD201" i="7" a="1"/>
  <c r="CD201" i="7" s="1"/>
  <c r="CC97" i="7"/>
  <c r="CD263" i="7" a="1"/>
  <c r="CD263" i="7" s="1"/>
  <c r="CC159" i="7"/>
  <c r="CC225" i="7" a="1"/>
  <c r="CC225" i="7" s="1"/>
  <c r="CB121" i="7"/>
  <c r="CC122" i="7"/>
  <c r="CD226" i="7" a="1"/>
  <c r="CD226" i="7" s="1"/>
  <c r="CC238" i="7" a="1"/>
  <c r="CC238" i="7" s="1"/>
  <c r="CB134" i="7"/>
  <c r="CD255" i="7" a="1"/>
  <c r="CD255" i="7" s="1"/>
  <c r="CC151" i="7"/>
  <c r="CD203" i="7" a="1"/>
  <c r="CD203" i="7" s="1"/>
  <c r="CC99" i="7"/>
  <c r="CD228" i="7" a="1"/>
  <c r="CD228" i="7" s="1"/>
  <c r="CC124" i="7"/>
  <c r="CA15" i="7"/>
  <c r="CC281" i="7" a="1"/>
  <c r="CC281" i="7" s="1"/>
  <c r="CB177" i="7"/>
  <c r="CD288" i="7" a="1"/>
  <c r="CD288" i="7" s="1"/>
  <c r="CC184" i="7"/>
  <c r="CC270" i="7" a="1"/>
  <c r="CC270" i="7" s="1"/>
  <c r="CB166" i="7"/>
  <c r="CB153" i="7"/>
  <c r="CC257" i="7" a="1"/>
  <c r="CC257" i="7" s="1"/>
  <c r="CD202" i="7" a="1"/>
  <c r="CD202" i="7" s="1"/>
  <c r="CC98" i="7"/>
  <c r="P66" i="26"/>
  <c r="Q67" i="26"/>
  <c r="CC220" i="7" a="1"/>
  <c r="CC220" i="7" s="1"/>
  <c r="CB116" i="7"/>
  <c r="CD286" i="7" a="1"/>
  <c r="CD286" i="7" s="1"/>
  <c r="CC182" i="7"/>
  <c r="CD289" i="7" a="1"/>
  <c r="CD289" i="7" s="1"/>
  <c r="CC185" i="7"/>
  <c r="CD244" i="7" a="1"/>
  <c r="CD244" i="7" s="1"/>
  <c r="CC140" i="7"/>
  <c r="CD222" i="7" a="1"/>
  <c r="CD222" i="7" s="1"/>
  <c r="CC118" i="7"/>
  <c r="CD249" i="7" a="1"/>
  <c r="CD249" i="7" s="1"/>
  <c r="CC145" i="7"/>
  <c r="CC327" i="8"/>
  <c r="CC13" i="7" a="1"/>
  <c r="CC13" i="7" s="1"/>
  <c r="AJ204" i="8"/>
  <c r="AJ206" i="8" s="1"/>
  <c r="CB329" i="8"/>
  <c r="CA21" i="8"/>
  <c r="BZ20" i="7"/>
  <c r="BZ18" i="7"/>
  <c r="BZ14" i="7"/>
  <c r="CD277" i="7" a="1"/>
  <c r="CD277" i="7" s="1"/>
  <c r="CC173" i="7"/>
  <c r="CD239" i="7" a="1"/>
  <c r="CD239" i="7" s="1"/>
  <c r="CC135" i="7"/>
  <c r="CD240" i="7" a="1"/>
  <c r="CD240" i="7" s="1"/>
  <c r="CC136" i="7"/>
  <c r="CD298" i="7" a="1"/>
  <c r="CD298" i="7" s="1"/>
  <c r="CC194" i="7"/>
  <c r="CD204" i="7" a="1"/>
  <c r="CD204" i="7" s="1"/>
  <c r="CC100" i="7"/>
  <c r="CD272" i="7" a="1"/>
  <c r="CD272" i="7" s="1"/>
  <c r="CC168" i="7"/>
  <c r="CC258" i="7" a="1"/>
  <c r="CC258" i="7" s="1"/>
  <c r="CB154" i="7"/>
  <c r="CD211" i="7" a="1"/>
  <c r="CD211" i="7" s="1"/>
  <c r="CC107" i="7"/>
  <c r="CD260" i="7" a="1"/>
  <c r="CD260" i="7" s="1"/>
  <c r="CC156" i="7"/>
  <c r="CD291" i="7" a="1"/>
  <c r="CD291" i="7" s="1"/>
  <c r="CC187" i="7"/>
  <c r="CD280" i="7" a="1"/>
  <c r="CD280" i="7" s="1"/>
  <c r="CC176" i="7"/>
  <c r="CD285" i="7" a="1"/>
  <c r="CD285" i="7" s="1"/>
  <c r="CC181" i="7"/>
  <c r="CD295" i="7" a="1"/>
  <c r="CD295" i="7" s="1"/>
  <c r="CC191" i="7"/>
  <c r="CD265" i="7" a="1"/>
  <c r="CD265" i="7" s="1"/>
  <c r="CC161" i="7"/>
  <c r="CD245" i="7" a="1"/>
  <c r="CD245" i="7" s="1"/>
  <c r="CC141" i="7"/>
  <c r="CD224" i="7" a="1"/>
  <c r="CD224" i="7" s="1"/>
  <c r="CC120" i="7"/>
  <c r="CD229" i="7" a="1"/>
  <c r="CD229" i="7" s="1"/>
  <c r="CC125" i="7"/>
  <c r="CD266" i="7" a="1"/>
  <c r="CD266" i="7" s="1"/>
  <c r="CC162" i="7"/>
  <c r="CC237" i="7" a="1"/>
  <c r="CC237" i="7" s="1"/>
  <c r="CB133" i="7"/>
  <c r="CD294" i="7" a="1"/>
  <c r="CD294" i="7" s="1"/>
  <c r="CC190" i="7"/>
  <c r="CD271" i="7" a="1"/>
  <c r="CD271" i="7" s="1"/>
  <c r="CC167" i="7"/>
  <c r="CD250" i="7" a="1"/>
  <c r="CD250" i="7" s="1"/>
  <c r="CC146" i="7"/>
  <c r="CE9" i="8"/>
  <c r="CE7" i="7"/>
  <c r="CD251" i="7" a="1"/>
  <c r="CD251" i="7" s="1"/>
  <c r="CC147" i="7"/>
  <c r="CD232" i="7" a="1"/>
  <c r="CD232" i="7" s="1"/>
  <c r="CC128" i="7"/>
  <c r="CC268" i="7" a="1"/>
  <c r="CC268" i="7" s="1"/>
  <c r="CB164" i="7"/>
  <c r="CC261" i="7" a="1"/>
  <c r="CC261" i="7" s="1"/>
  <c r="CB157" i="7"/>
  <c r="CD246" i="7" a="1"/>
  <c r="CD246" i="7" s="1"/>
  <c r="CC142" i="7"/>
  <c r="CC214" i="7" a="1"/>
  <c r="CC214" i="7" s="1"/>
  <c r="CB110" i="7"/>
  <c r="CD296" i="7" a="1"/>
  <c r="CD296" i="7" s="1"/>
  <c r="CC192" i="7"/>
  <c r="CC300" i="7" a="1"/>
  <c r="CC300" i="7" s="1"/>
  <c r="CB196" i="7"/>
  <c r="CD264" i="7" a="1"/>
  <c r="CD264" i="7" s="1"/>
  <c r="CC160" i="7"/>
  <c r="CD219" i="7" a="1"/>
  <c r="CD219" i="7" s="1"/>
  <c r="CC115" i="7"/>
  <c r="CD254" i="7" a="1"/>
  <c r="CD254" i="7" s="1"/>
  <c r="CC150" i="7"/>
  <c r="CD236" i="7" a="1"/>
  <c r="CD236" i="7" s="1"/>
  <c r="CC132" i="7"/>
  <c r="CD234" i="7" a="1"/>
  <c r="CD234" i="7" s="1"/>
  <c r="CC130" i="7"/>
  <c r="CD259" i="7" a="1"/>
  <c r="CD259" i="7" s="1"/>
  <c r="CC155" i="7"/>
  <c r="AI308" i="8"/>
  <c r="AI274" i="8"/>
  <c r="CD284" i="7" a="1"/>
  <c r="CD284" i="7" s="1"/>
  <c r="CC180" i="7"/>
  <c r="CD242" i="7" a="1"/>
  <c r="CD242" i="7" s="1"/>
  <c r="CC138" i="7"/>
  <c r="CC221" i="7" a="1"/>
  <c r="CC221" i="7" s="1"/>
  <c r="CB117" i="7"/>
  <c r="CD231" i="7" a="1"/>
  <c r="CD231" i="7" s="1"/>
  <c r="CC127" i="7"/>
  <c r="CD247" i="7" a="1"/>
  <c r="CD247" i="7" s="1"/>
  <c r="CC143" i="7"/>
  <c r="CD256" i="7" a="1"/>
  <c r="CD256" i="7" s="1"/>
  <c r="CC152" i="7"/>
  <c r="CD227" i="7" a="1"/>
  <c r="CD227" i="7" s="1"/>
  <c r="CC123" i="7"/>
  <c r="CD216" i="7" a="1"/>
  <c r="CD216" i="7" s="1"/>
  <c r="CC112" i="7"/>
  <c r="CD212" i="7" a="1"/>
  <c r="CD212" i="7" s="1"/>
  <c r="CC108" i="7"/>
  <c r="CD248" i="7" a="1"/>
  <c r="CD248" i="7" s="1"/>
  <c r="CC144" i="7"/>
  <c r="CD233" i="7" a="1"/>
  <c r="CD233" i="7" s="1"/>
  <c r="CC129" i="7"/>
  <c r="CD274" i="7" a="1"/>
  <c r="CD274" i="7" s="1"/>
  <c r="CC170" i="7"/>
  <c r="CD241" i="7" a="1"/>
  <c r="CD241" i="7" s="1"/>
  <c r="CC137" i="7"/>
  <c r="CD282" i="7" a="1"/>
  <c r="CD282" i="7" s="1"/>
  <c r="CC178" i="7"/>
  <c r="CC279" i="7" a="1"/>
  <c r="CC279" i="7" s="1"/>
  <c r="CB175" i="7"/>
  <c r="CD223" i="7" a="1"/>
  <c r="CD223" i="7" s="1"/>
  <c r="CC119" i="7"/>
  <c r="BX39" i="7"/>
  <c r="CD293" i="7" a="1"/>
  <c r="CD293" i="7" s="1"/>
  <c r="CC189" i="7"/>
  <c r="CC205" i="7" a="1"/>
  <c r="CC205" i="7" s="1"/>
  <c r="CB101" i="7"/>
  <c r="CD262" i="7" a="1"/>
  <c r="CD262" i="7" s="1"/>
  <c r="CC158" i="7"/>
  <c r="CD209" i="7" a="1"/>
  <c r="CD209" i="7" s="1"/>
  <c r="CC105" i="7"/>
  <c r="CD210" i="7" a="1"/>
  <c r="CD210" i="7" s="1"/>
  <c r="CC106" i="7"/>
  <c r="CD283" i="7" a="1"/>
  <c r="CD283" i="7" s="1"/>
  <c r="CC179" i="7"/>
  <c r="BY29" i="8"/>
  <c r="CD287" i="7" a="1"/>
  <c r="CD287" i="7" s="1"/>
  <c r="CC183" i="7"/>
  <c r="CD253" i="7" a="1"/>
  <c r="CD253" i="7" s="1"/>
  <c r="CC149" i="7"/>
  <c r="CC230" i="7" a="1"/>
  <c r="CC230" i="7" s="1"/>
  <c r="CB126" i="7"/>
  <c r="CC269" i="7" a="1"/>
  <c r="CC269" i="7" s="1"/>
  <c r="CB165" i="7"/>
  <c r="CD275" i="7" a="1"/>
  <c r="CD275" i="7" s="1"/>
  <c r="CC171" i="7"/>
  <c r="CD218" i="7" a="1"/>
  <c r="CD218" i="7" s="1"/>
  <c r="CC114" i="7"/>
  <c r="CD243" i="7" a="1"/>
  <c r="CD243" i="7" s="1"/>
  <c r="CC139" i="7"/>
  <c r="CD235" i="7" a="1"/>
  <c r="CD235" i="7" s="1"/>
  <c r="CC131" i="7"/>
  <c r="CD215" i="7" a="1"/>
  <c r="CD215" i="7" s="1"/>
  <c r="CC111" i="7"/>
  <c r="CD290" i="7" a="1"/>
  <c r="CD290" i="7" s="1"/>
  <c r="CC186" i="7"/>
  <c r="CD297" i="7" a="1"/>
  <c r="CD297" i="7" s="1"/>
  <c r="CC193" i="7"/>
  <c r="CB23" i="8"/>
  <c r="CD267" i="7" a="1"/>
  <c r="CD267" i="7" s="1"/>
  <c r="CC163" i="7"/>
  <c r="CD292" i="7" a="1"/>
  <c r="CD292" i="7" s="1"/>
  <c r="CC188" i="7"/>
  <c r="CD208" i="7" a="1"/>
  <c r="CD208" i="7" s="1"/>
  <c r="CC104" i="7"/>
  <c r="BY22" i="7"/>
  <c r="BZ28" i="8" s="1"/>
  <c r="BY21" i="7"/>
  <c r="CD207" i="7" a="1"/>
  <c r="CD207" i="7" s="1"/>
  <c r="CC103" i="7"/>
  <c r="CC299" i="7" a="1"/>
  <c r="CC299" i="7" s="1"/>
  <c r="CB195" i="7"/>
  <c r="CB12" i="7"/>
  <c r="CC278" i="7" a="1"/>
  <c r="CC278" i="7" s="1"/>
  <c r="CB174" i="7"/>
  <c r="CD273" i="7" a="1"/>
  <c r="CD273" i="7" s="1"/>
  <c r="CC169" i="7"/>
  <c r="CD206" i="7" a="1"/>
  <c r="CD206" i="7" s="1"/>
  <c r="CC102" i="7"/>
  <c r="CD276" i="7" a="1"/>
  <c r="CD276" i="7" s="1"/>
  <c r="CC172" i="7"/>
  <c r="CD217" i="7" a="1"/>
  <c r="CD217" i="7" s="1"/>
  <c r="CC113" i="7"/>
  <c r="CB19" i="7" l="1"/>
  <c r="AJ193" i="8"/>
  <c r="AJ194" i="8" s="1"/>
  <c r="AJ199" i="8"/>
  <c r="AJ214" i="8"/>
  <c r="AJ215" i="8" s="1"/>
  <c r="AJ220" i="8"/>
  <c r="CE294" i="7" a="1"/>
  <c r="CE294" i="7" s="1"/>
  <c r="CD190" i="7"/>
  <c r="CA21" i="7"/>
  <c r="CB27" i="8" s="1"/>
  <c r="CA22" i="7"/>
  <c r="CB28" i="8" s="1"/>
  <c r="CA23" i="7"/>
  <c r="CA39" i="7" s="1"/>
  <c r="CC329" i="8"/>
  <c r="CC334" i="8" s="1"/>
  <c r="CE285" i="7" a="1"/>
  <c r="CE285" i="7" s="1"/>
  <c r="CD181" i="7"/>
  <c r="CE293" i="7" a="1"/>
  <c r="CE293" i="7" s="1"/>
  <c r="CD189" i="7"/>
  <c r="CD268" i="7" a="1"/>
  <c r="CD268" i="7" s="1"/>
  <c r="CC164" i="7"/>
  <c r="CE203" i="7" a="1"/>
  <c r="CE203" i="7" s="1"/>
  <c r="CD99" i="7"/>
  <c r="CE207" i="7" a="1"/>
  <c r="CE207" i="7" s="1"/>
  <c r="CD103" i="7"/>
  <c r="CE232" i="7" a="1"/>
  <c r="CE232" i="7" s="1"/>
  <c r="CD128" i="7"/>
  <c r="BY36" i="8"/>
  <c r="CE229" i="7" a="1"/>
  <c r="CE229" i="7" s="1"/>
  <c r="CD125" i="7"/>
  <c r="CE252" i="7" a="1"/>
  <c r="CE252" i="7" s="1"/>
  <c r="CD148" i="7"/>
  <c r="CE217" i="7" a="1"/>
  <c r="CE217" i="7" s="1"/>
  <c r="CD113" i="7"/>
  <c r="CE223" i="7" a="1"/>
  <c r="CE223" i="7" s="1"/>
  <c r="CD119" i="7"/>
  <c r="CE264" i="7" a="1"/>
  <c r="CE264" i="7" s="1"/>
  <c r="CD160" i="7"/>
  <c r="CE251" i="7" a="1"/>
  <c r="CE251" i="7" s="1"/>
  <c r="CD147" i="7"/>
  <c r="CE239" i="7" a="1"/>
  <c r="CE239" i="7" s="1"/>
  <c r="CD135" i="7"/>
  <c r="CB334" i="8"/>
  <c r="CE222" i="7" a="1"/>
  <c r="CE222" i="7" s="1"/>
  <c r="CD118" i="7"/>
  <c r="CD278" i="7" a="1"/>
  <c r="CD278" i="7" s="1"/>
  <c r="CC174" i="7"/>
  <c r="CD327" i="8"/>
  <c r="CD13" i="7" a="1"/>
  <c r="CD13" i="7" s="1"/>
  <c r="CB11" i="7"/>
  <c r="P67" i="26"/>
  <c r="Q68" i="26"/>
  <c r="CD237" i="7" a="1"/>
  <c r="CD237" i="7" s="1"/>
  <c r="CC133" i="7"/>
  <c r="CE218" i="7" a="1"/>
  <c r="CE218" i="7" s="1"/>
  <c r="CD114" i="7"/>
  <c r="CE298" i="7" a="1"/>
  <c r="CE298" i="7" s="1"/>
  <c r="CD194" i="7"/>
  <c r="CE266" i="7" a="1"/>
  <c r="CE266" i="7" s="1"/>
  <c r="CD162" i="7"/>
  <c r="CE202" i="7" a="1"/>
  <c r="CE202" i="7" s="1"/>
  <c r="CD98" i="7"/>
  <c r="CE275" i="7" a="1"/>
  <c r="CE275" i="7" s="1"/>
  <c r="CD171" i="7"/>
  <c r="CE212" i="7" a="1"/>
  <c r="CE212" i="7" s="1"/>
  <c r="CD108" i="7"/>
  <c r="CD257" i="7" a="1"/>
  <c r="CD257" i="7" s="1"/>
  <c r="CC153" i="7"/>
  <c r="CE284" i="7" a="1"/>
  <c r="CE284" i="7" s="1"/>
  <c r="CD180" i="7"/>
  <c r="CE291" i="7" a="1"/>
  <c r="CE291" i="7" s="1"/>
  <c r="CD187" i="7"/>
  <c r="CE255" i="7" a="1"/>
  <c r="CE255" i="7" s="1"/>
  <c r="CD151" i="7"/>
  <c r="CD269" i="7" a="1"/>
  <c r="CD269" i="7" s="1"/>
  <c r="CC165" i="7"/>
  <c r="CE283" i="7" a="1"/>
  <c r="CE283" i="7" s="1"/>
  <c r="CD179" i="7"/>
  <c r="CE216" i="7" a="1"/>
  <c r="CE216" i="7" s="1"/>
  <c r="CD112" i="7"/>
  <c r="CE224" i="7" a="1"/>
  <c r="CE224" i="7" s="1"/>
  <c r="CD120" i="7"/>
  <c r="CE260" i="7" a="1"/>
  <c r="CE260" i="7" s="1"/>
  <c r="CD156" i="7"/>
  <c r="CD238" i="7" a="1"/>
  <c r="CD238" i="7" s="1"/>
  <c r="CC134" i="7"/>
  <c r="CD220" i="7" a="1"/>
  <c r="CD220" i="7" s="1"/>
  <c r="CC116" i="7"/>
  <c r="CE233" i="7" a="1"/>
  <c r="CE233" i="7" s="1"/>
  <c r="CD129" i="7"/>
  <c r="CE219" i="7" a="1"/>
  <c r="CE219" i="7" s="1"/>
  <c r="CD115" i="7"/>
  <c r="CE213" i="7" a="1"/>
  <c r="CE213" i="7" s="1"/>
  <c r="CD109" i="7"/>
  <c r="CE242" i="7" a="1"/>
  <c r="CE242" i="7" s="1"/>
  <c r="CD138" i="7"/>
  <c r="CE280" i="7" a="1"/>
  <c r="CE280" i="7" s="1"/>
  <c r="CD176" i="7"/>
  <c r="CE249" i="7" a="1"/>
  <c r="CE249" i="7" s="1"/>
  <c r="CD145" i="7"/>
  <c r="CE240" i="7" a="1"/>
  <c r="CE240" i="7" s="1"/>
  <c r="CD136" i="7"/>
  <c r="BZ27" i="8"/>
  <c r="CE297" i="7" a="1"/>
  <c r="CE297" i="7" s="1"/>
  <c r="CD193" i="7"/>
  <c r="CD279" i="7" a="1"/>
  <c r="CD279" i="7" s="1"/>
  <c r="CC175" i="7"/>
  <c r="CD300" i="7" a="1"/>
  <c r="CD300" i="7" s="1"/>
  <c r="CC196" i="7"/>
  <c r="CF9" i="8"/>
  <c r="CF7" i="7"/>
  <c r="CE277" i="7" a="1"/>
  <c r="CE277" i="7" s="1"/>
  <c r="CD173" i="7"/>
  <c r="CE244" i="7" a="1"/>
  <c r="CE244" i="7" s="1"/>
  <c r="CD140" i="7"/>
  <c r="CE226" i="7" a="1"/>
  <c r="CE226" i="7" s="1"/>
  <c r="CD122" i="7"/>
  <c r="CD261" i="7" a="1"/>
  <c r="CD261" i="7" s="1"/>
  <c r="CC157" i="7"/>
  <c r="CD230" i="7" a="1"/>
  <c r="CD230" i="7" s="1"/>
  <c r="CC126" i="7"/>
  <c r="CE259" i="7" a="1"/>
  <c r="CE259" i="7" s="1"/>
  <c r="CD155" i="7"/>
  <c r="CE211" i="7" a="1"/>
  <c r="CE211" i="7" s="1"/>
  <c r="CD107" i="7"/>
  <c r="CE208" i="7" a="1"/>
  <c r="CE208" i="7" s="1"/>
  <c r="CD104" i="7"/>
  <c r="CE210" i="7" a="1"/>
  <c r="CE210" i="7" s="1"/>
  <c r="CD106" i="7"/>
  <c r="CE296" i="7" a="1"/>
  <c r="CE296" i="7" s="1"/>
  <c r="CD192" i="7"/>
  <c r="CA22" i="8"/>
  <c r="CA23" i="8" s="1"/>
  <c r="CD270" i="7" a="1"/>
  <c r="CD270" i="7" s="1"/>
  <c r="CC166" i="7"/>
  <c r="CE256" i="7" a="1"/>
  <c r="CE256" i="7" s="1"/>
  <c r="CD152" i="7"/>
  <c r="CE265" i="7" a="1"/>
  <c r="CE265" i="7" s="1"/>
  <c r="CD161" i="7"/>
  <c r="CD225" i="7" a="1"/>
  <c r="CD225" i="7" s="1"/>
  <c r="CC121" i="7"/>
  <c r="CE209" i="7" a="1"/>
  <c r="CE209" i="7" s="1"/>
  <c r="CD105" i="7"/>
  <c r="CD214" i="7" a="1"/>
  <c r="CD214" i="7" s="1"/>
  <c r="CC110" i="7"/>
  <c r="CD258" i="7" a="1"/>
  <c r="CD258" i="7" s="1"/>
  <c r="CC154" i="7"/>
  <c r="CE286" i="7" a="1"/>
  <c r="CE286" i="7" s="1"/>
  <c r="CD182" i="7"/>
  <c r="CE288" i="7" a="1"/>
  <c r="CE288" i="7" s="1"/>
  <c r="CD184" i="7"/>
  <c r="CE231" i="7" a="1"/>
  <c r="CE231" i="7" s="1"/>
  <c r="CD127" i="7"/>
  <c r="CE243" i="7" a="1"/>
  <c r="CE243" i="7" s="1"/>
  <c r="CD139" i="7"/>
  <c r="CE204" i="7" a="1"/>
  <c r="CE204" i="7" s="1"/>
  <c r="CD100" i="7"/>
  <c r="CD221" i="7" a="1"/>
  <c r="CD221" i="7" s="1"/>
  <c r="CC117" i="7"/>
  <c r="CD299" i="7" a="1"/>
  <c r="CD299" i="7" s="1"/>
  <c r="CC195" i="7"/>
  <c r="CE276" i="7" a="1"/>
  <c r="CE276" i="7" s="1"/>
  <c r="CD172" i="7"/>
  <c r="CE245" i="7" a="1"/>
  <c r="CE245" i="7" s="1"/>
  <c r="CD141" i="7"/>
  <c r="CE290" i="7" a="1"/>
  <c r="CE290" i="7" s="1"/>
  <c r="CD186" i="7"/>
  <c r="CE282" i="7" a="1"/>
  <c r="CE282" i="7" s="1"/>
  <c r="CD178" i="7"/>
  <c r="CE289" i="7" a="1"/>
  <c r="CE289" i="7" s="1"/>
  <c r="CD185" i="7"/>
  <c r="CE206" i="7" a="1"/>
  <c r="CE206" i="7" s="1"/>
  <c r="CD102" i="7"/>
  <c r="CE250" i="7" a="1"/>
  <c r="CE250" i="7" s="1"/>
  <c r="CD146" i="7"/>
  <c r="BZ15" i="7"/>
  <c r="AJ226" i="8"/>
  <c r="CE215" i="7" a="1"/>
  <c r="CE215" i="7" s="1"/>
  <c r="CD111" i="7"/>
  <c r="CE241" i="7" a="1"/>
  <c r="CE241" i="7" s="1"/>
  <c r="CD137" i="7"/>
  <c r="CE273" i="7" a="1"/>
  <c r="CE273" i="7" s="1"/>
  <c r="CD169" i="7"/>
  <c r="CE247" i="7" a="1"/>
  <c r="CE247" i="7" s="1"/>
  <c r="CD143" i="7"/>
  <c r="CE236" i="7" a="1"/>
  <c r="CE236" i="7" s="1"/>
  <c r="CD132" i="7"/>
  <c r="CE271" i="7" a="1"/>
  <c r="CE271" i="7" s="1"/>
  <c r="CD167" i="7"/>
  <c r="CE295" i="7" a="1"/>
  <c r="CE295" i="7" s="1"/>
  <c r="CD191" i="7"/>
  <c r="BZ17" i="7"/>
  <c r="CA25" i="8" s="1"/>
  <c r="CE263" i="7" a="1"/>
  <c r="CE263" i="7" s="1"/>
  <c r="CD159" i="7"/>
  <c r="BY23" i="7"/>
  <c r="CE254" i="7" a="1"/>
  <c r="CE254" i="7" s="1"/>
  <c r="CD150" i="7"/>
  <c r="CD205" i="7" a="1"/>
  <c r="CD205" i="7" s="1"/>
  <c r="CC101" i="7"/>
  <c r="CE201" i="7" a="1"/>
  <c r="CE201" i="7" s="1"/>
  <c r="CD97" i="7"/>
  <c r="CE228" i="7" a="1"/>
  <c r="CE228" i="7" s="1"/>
  <c r="CD124" i="7"/>
  <c r="CE248" i="7" a="1"/>
  <c r="CE248" i="7" s="1"/>
  <c r="CD144" i="7"/>
  <c r="CE227" i="7" a="1"/>
  <c r="CE227" i="7" s="1"/>
  <c r="CD123" i="7"/>
  <c r="AJ205" i="8"/>
  <c r="CE253" i="7" a="1"/>
  <c r="CE253" i="7" s="1"/>
  <c r="CD149" i="7"/>
  <c r="CE234" i="7" a="1"/>
  <c r="CE234" i="7" s="1"/>
  <c r="CD130" i="7"/>
  <c r="CE292" i="7" a="1"/>
  <c r="CE292" i="7" s="1"/>
  <c r="CD188" i="7"/>
  <c r="CE267" i="7" a="1"/>
  <c r="CE267" i="7" s="1"/>
  <c r="CD163" i="7"/>
  <c r="CE235" i="7" a="1"/>
  <c r="CE235" i="7" s="1"/>
  <c r="CD131" i="7"/>
  <c r="CE287" i="7" a="1"/>
  <c r="CE287" i="7" s="1"/>
  <c r="CD183" i="7"/>
  <c r="CE262" i="7" a="1"/>
  <c r="CE262" i="7" s="1"/>
  <c r="CD158" i="7"/>
  <c r="CE274" i="7" a="1"/>
  <c r="CE274" i="7" s="1"/>
  <c r="CD170" i="7"/>
  <c r="CE246" i="7" a="1"/>
  <c r="CE246" i="7" s="1"/>
  <c r="CD142" i="7"/>
  <c r="CE272" i="7" a="1"/>
  <c r="CE272" i="7" s="1"/>
  <c r="CD168" i="7"/>
  <c r="CA26" i="8"/>
  <c r="CD281" i="7" a="1"/>
  <c r="CD281" i="7" s="1"/>
  <c r="CC177" i="7"/>
  <c r="CC12" i="7"/>
  <c r="CC11" i="7" s="1"/>
  <c r="CC19" i="7" l="1"/>
  <c r="CF231" i="7" a="1"/>
  <c r="CF231" i="7" s="1"/>
  <c r="CE127" i="7"/>
  <c r="CF218" i="7" a="1"/>
  <c r="CF218" i="7" s="1"/>
  <c r="CE114" i="7"/>
  <c r="CF232" i="7" a="1"/>
  <c r="CF232" i="7" s="1"/>
  <c r="CE128" i="7"/>
  <c r="CF273" i="7" a="1"/>
  <c r="CF273" i="7" s="1"/>
  <c r="CE169" i="7"/>
  <c r="CF284" i="7" a="1"/>
  <c r="CF284" i="7" s="1"/>
  <c r="CE180" i="7"/>
  <c r="CE270" i="7" a="1"/>
  <c r="CE270" i="7" s="1"/>
  <c r="CD166" i="7"/>
  <c r="CF264" i="7" a="1"/>
  <c r="CF264" i="7" s="1"/>
  <c r="CE160" i="7"/>
  <c r="CF286" i="7" a="1"/>
  <c r="CF286" i="7" s="1"/>
  <c r="CE182" i="7"/>
  <c r="CE257" i="7" a="1"/>
  <c r="CE257" i="7" s="1"/>
  <c r="CD153" i="7"/>
  <c r="CF262" i="7" a="1"/>
  <c r="CF262" i="7" s="1"/>
  <c r="CE158" i="7"/>
  <c r="CF263" i="7" a="1"/>
  <c r="CF263" i="7" s="1"/>
  <c r="CE159" i="7"/>
  <c r="BZ29" i="8"/>
  <c r="BZ36" i="8" s="1"/>
  <c r="BZ290" i="8" s="1"/>
  <c r="CF223" i="7" a="1"/>
  <c r="CF223" i="7" s="1"/>
  <c r="CE119" i="7"/>
  <c r="CF259" i="7" a="1"/>
  <c r="CF259" i="7" s="1"/>
  <c r="CE155" i="7"/>
  <c r="CE205" i="7" a="1"/>
  <c r="CE205" i="7" s="1"/>
  <c r="CD101" i="7"/>
  <c r="CE279" i="7" a="1"/>
  <c r="CE279" i="7" s="1"/>
  <c r="CD175" i="7"/>
  <c r="CF246" i="7" a="1"/>
  <c r="CF246" i="7" s="1"/>
  <c r="CE142" i="7"/>
  <c r="CE230" i="7" a="1"/>
  <c r="CE230" i="7" s="1"/>
  <c r="CD126" i="7"/>
  <c r="CF251" i="7" a="1"/>
  <c r="CF251" i="7" s="1"/>
  <c r="CE147" i="7"/>
  <c r="CF290" i="7" a="1"/>
  <c r="CF290" i="7" s="1"/>
  <c r="CE186" i="7"/>
  <c r="CE237" i="7" a="1"/>
  <c r="CE237" i="7" s="1"/>
  <c r="CD133" i="7"/>
  <c r="CE261" i="7" a="1"/>
  <c r="CE261" i="7" s="1"/>
  <c r="CD157" i="7"/>
  <c r="CF245" i="7" a="1"/>
  <c r="CF245" i="7" s="1"/>
  <c r="CE141" i="7"/>
  <c r="CF224" i="7" a="1"/>
  <c r="CF224" i="7" s="1"/>
  <c r="CE120" i="7"/>
  <c r="CF207" i="7" a="1"/>
  <c r="CF207" i="7" s="1"/>
  <c r="CE103" i="7"/>
  <c r="CF215" i="7" a="1"/>
  <c r="CF215" i="7" s="1"/>
  <c r="CE111" i="7"/>
  <c r="CF276" i="7" a="1"/>
  <c r="CF276" i="7" s="1"/>
  <c r="CE172" i="7"/>
  <c r="CF226" i="7" a="1"/>
  <c r="CF226" i="7" s="1"/>
  <c r="CE122" i="7"/>
  <c r="CF212" i="7" a="1"/>
  <c r="CF212" i="7" s="1"/>
  <c r="CE108" i="7"/>
  <c r="CC21" i="8"/>
  <c r="CB18" i="7"/>
  <c r="CB14" i="7"/>
  <c r="CB20" i="7"/>
  <c r="CF203" i="7" a="1"/>
  <c r="CF203" i="7" s="1"/>
  <c r="CE99" i="7"/>
  <c r="CF294" i="7" a="1"/>
  <c r="CF294" i="7" s="1"/>
  <c r="CE190" i="7"/>
  <c r="CE161" i="7"/>
  <c r="CF265" i="7" a="1"/>
  <c r="CF265" i="7" s="1"/>
  <c r="CF253" i="7" a="1"/>
  <c r="CF253" i="7" s="1"/>
  <c r="CE149" i="7"/>
  <c r="CF254" i="7" a="1"/>
  <c r="CF254" i="7" s="1"/>
  <c r="CE150" i="7"/>
  <c r="CF297" i="7" a="1"/>
  <c r="CF297" i="7" s="1"/>
  <c r="CE193" i="7"/>
  <c r="BY39" i="7"/>
  <c r="Q69" i="26"/>
  <c r="P68" i="26"/>
  <c r="CF287" i="7" a="1"/>
  <c r="CF287" i="7" s="1"/>
  <c r="CE183" i="7"/>
  <c r="CF227" i="7" a="1"/>
  <c r="CF227" i="7" s="1"/>
  <c r="CE123" i="7"/>
  <c r="CE258" i="7" a="1"/>
  <c r="CE258" i="7" s="1"/>
  <c r="CD154" i="7"/>
  <c r="CF296" i="7" a="1"/>
  <c r="CF296" i="7" s="1"/>
  <c r="CE192" i="7"/>
  <c r="CF240" i="7" a="1"/>
  <c r="CF240" i="7" s="1"/>
  <c r="CE136" i="7"/>
  <c r="CE327" i="8"/>
  <c r="CE13" i="7" a="1"/>
  <c r="CE13" i="7" s="1"/>
  <c r="CB29" i="8"/>
  <c r="CE143" i="7"/>
  <c r="CF247" i="7" a="1"/>
  <c r="CF247" i="7" s="1"/>
  <c r="CF291" i="7" a="1"/>
  <c r="CF291" i="7" s="1"/>
  <c r="CE187" i="7"/>
  <c r="CF256" i="7" a="1"/>
  <c r="CF256" i="7" s="1"/>
  <c r="CE152" i="7"/>
  <c r="CF288" i="7" a="1"/>
  <c r="CF288" i="7" s="1"/>
  <c r="CE184" i="7"/>
  <c r="CF260" i="7" a="1"/>
  <c r="CF260" i="7" s="1"/>
  <c r="CE156" i="7"/>
  <c r="CF274" i="7" a="1"/>
  <c r="CF274" i="7" s="1"/>
  <c r="CE170" i="7"/>
  <c r="CF241" i="7" a="1"/>
  <c r="CF241" i="7" s="1"/>
  <c r="CE137" i="7"/>
  <c r="CD21" i="8"/>
  <c r="CC18" i="7"/>
  <c r="CC17" i="7" s="1"/>
  <c r="CD25" i="8" s="1"/>
  <c r="CC14" i="7"/>
  <c r="CD22" i="8" s="1"/>
  <c r="CC20" i="7"/>
  <c r="CD26" i="8" s="1"/>
  <c r="BZ21" i="7"/>
  <c r="BZ22" i="7"/>
  <c r="BZ23" i="7"/>
  <c r="CE299" i="7" a="1"/>
  <c r="CE299" i="7" s="1"/>
  <c r="CD195" i="7"/>
  <c r="CF244" i="7" a="1"/>
  <c r="CF244" i="7" s="1"/>
  <c r="CE140" i="7"/>
  <c r="CF216" i="7" a="1"/>
  <c r="CF216" i="7" s="1"/>
  <c r="CE112" i="7"/>
  <c r="CE171" i="7"/>
  <c r="CF275" i="7" a="1"/>
  <c r="CF275" i="7" s="1"/>
  <c r="CD329" i="8"/>
  <c r="CF217" i="7" a="1"/>
  <c r="CF217" i="7" s="1"/>
  <c r="CE113" i="7"/>
  <c r="CE268" i="7" a="1"/>
  <c r="CE268" i="7" s="1"/>
  <c r="CD164" i="7"/>
  <c r="CF213" i="7" a="1"/>
  <c r="CF213" i="7" s="1"/>
  <c r="CE109" i="7"/>
  <c r="CF295" i="7" a="1"/>
  <c r="CF295" i="7" s="1"/>
  <c r="CE191" i="7"/>
  <c r="CF277" i="7" a="1"/>
  <c r="CF277" i="7" s="1"/>
  <c r="CE173" i="7"/>
  <c r="CF202" i="7" a="1"/>
  <c r="CF202" i="7" s="1"/>
  <c r="CE98" i="7"/>
  <c r="CG9" i="8"/>
  <c r="CG7" i="7"/>
  <c r="AJ221" i="8"/>
  <c r="CF272" i="7" a="1"/>
  <c r="CF272" i="7" s="1"/>
  <c r="CE168" i="7"/>
  <c r="CF239" i="7" a="1"/>
  <c r="CF239" i="7" s="1"/>
  <c r="CE135" i="7"/>
  <c r="CF282" i="7" a="1"/>
  <c r="CF282" i="7" s="1"/>
  <c r="CE178" i="7"/>
  <c r="CF248" i="7" a="1"/>
  <c r="CF248" i="7" s="1"/>
  <c r="CE144" i="7"/>
  <c r="CF250" i="7" a="1"/>
  <c r="CF250" i="7" s="1"/>
  <c r="CE146" i="7"/>
  <c r="CF283" i="7" a="1"/>
  <c r="CF283" i="7" s="1"/>
  <c r="CE179" i="7"/>
  <c r="CF293" i="7" a="1"/>
  <c r="CF293" i="7" s="1"/>
  <c r="CE189" i="7"/>
  <c r="CF228" i="7" a="1"/>
  <c r="CF228" i="7" s="1"/>
  <c r="CE124" i="7"/>
  <c r="CF208" i="7" a="1"/>
  <c r="CF208" i="7" s="1"/>
  <c r="CE104" i="7"/>
  <c r="CF206" i="7" a="1"/>
  <c r="CF206" i="7" s="1"/>
  <c r="CE102" i="7"/>
  <c r="CE269" i="7" a="1"/>
  <c r="CE269" i="7" s="1"/>
  <c r="CD165" i="7"/>
  <c r="CF266" i="7" a="1"/>
  <c r="CF266" i="7" s="1"/>
  <c r="CE162" i="7"/>
  <c r="CF229" i="7" a="1"/>
  <c r="CF229" i="7" s="1"/>
  <c r="CE125" i="7"/>
  <c r="CF285" i="7" a="1"/>
  <c r="CF285" i="7" s="1"/>
  <c r="CE181" i="7"/>
  <c r="CE238" i="7" a="1"/>
  <c r="CE238" i="7" s="1"/>
  <c r="CD134" i="7"/>
  <c r="CE214" i="7" a="1"/>
  <c r="CE214" i="7" s="1"/>
  <c r="CD110" i="7"/>
  <c r="CF219" i="7" a="1"/>
  <c r="CF219" i="7" s="1"/>
  <c r="CE115" i="7"/>
  <c r="CE278" i="7" a="1"/>
  <c r="CE278" i="7" s="1"/>
  <c r="CD174" i="7"/>
  <c r="CF271" i="7" a="1"/>
  <c r="CF271" i="7" s="1"/>
  <c r="CE167" i="7"/>
  <c r="CF280" i="7" a="1"/>
  <c r="CF280" i="7" s="1"/>
  <c r="CE176" i="7"/>
  <c r="CF222" i="7" a="1"/>
  <c r="CF222" i="7" s="1"/>
  <c r="CE118" i="7"/>
  <c r="CF292" i="7" a="1"/>
  <c r="CF292" i="7" s="1"/>
  <c r="CE188" i="7"/>
  <c r="CE225" i="7" a="1"/>
  <c r="CE225" i="7" s="1"/>
  <c r="CD121" i="7"/>
  <c r="CF211" i="7" a="1"/>
  <c r="CF211" i="7" s="1"/>
  <c r="CE107" i="7"/>
  <c r="AJ200" i="8"/>
  <c r="AJ201" i="8" s="1"/>
  <c r="AK197" i="8" s="1"/>
  <c r="AK204" i="8" s="1" a="1"/>
  <c r="CF234" i="7" a="1"/>
  <c r="CF234" i="7" s="1"/>
  <c r="CE130" i="7"/>
  <c r="CF235" i="7" a="1"/>
  <c r="CF235" i="7" s="1"/>
  <c r="CE131" i="7"/>
  <c r="CF210" i="7" a="1"/>
  <c r="CF210" i="7" s="1"/>
  <c r="CE106" i="7"/>
  <c r="CE281" i="7" a="1"/>
  <c r="CE281" i="7" s="1"/>
  <c r="CD177" i="7"/>
  <c r="CE221" i="7" a="1"/>
  <c r="CE221" i="7" s="1"/>
  <c r="CD117" i="7"/>
  <c r="CF249" i="7" a="1"/>
  <c r="CF249" i="7" s="1"/>
  <c r="CE145" i="7"/>
  <c r="CF252" i="7" a="1"/>
  <c r="CF252" i="7" s="1"/>
  <c r="CE148" i="7"/>
  <c r="CF267" i="7" a="1"/>
  <c r="CF267" i="7" s="1"/>
  <c r="CE163" i="7"/>
  <c r="CF209" i="7" a="1"/>
  <c r="CF209" i="7" s="1"/>
  <c r="CE105" i="7"/>
  <c r="CD12" i="7"/>
  <c r="CD11" i="7" s="1"/>
  <c r="CF204" i="7" a="1"/>
  <c r="CF204" i="7" s="1"/>
  <c r="CE100" i="7"/>
  <c r="CF233" i="7" a="1"/>
  <c r="CF233" i="7" s="1"/>
  <c r="CE129" i="7"/>
  <c r="CF201" i="7" a="1"/>
  <c r="CF201" i="7" s="1"/>
  <c r="CE97" i="7"/>
  <c r="CF236" i="7" a="1"/>
  <c r="CF236" i="7" s="1"/>
  <c r="CE132" i="7"/>
  <c r="CF289" i="7" a="1"/>
  <c r="CF289" i="7" s="1"/>
  <c r="CE185" i="7"/>
  <c r="CF243" i="7" a="1"/>
  <c r="CF243" i="7" s="1"/>
  <c r="CE139" i="7"/>
  <c r="CE300" i="7" a="1"/>
  <c r="CE300" i="7" s="1"/>
  <c r="CD196" i="7"/>
  <c r="CF242" i="7" a="1"/>
  <c r="CF242" i="7" s="1"/>
  <c r="CE138" i="7"/>
  <c r="CE220" i="7" a="1"/>
  <c r="CE220" i="7" s="1"/>
  <c r="CD116" i="7"/>
  <c r="CF255" i="7" a="1"/>
  <c r="CF255" i="7" s="1"/>
  <c r="CE151" i="7"/>
  <c r="CF298" i="7" a="1"/>
  <c r="CF298" i="7" s="1"/>
  <c r="CE194" i="7"/>
  <c r="BY290" i="8"/>
  <c r="BZ39" i="7" l="1"/>
  <c r="CD19" i="7"/>
  <c r="CG287" i="7" a="1"/>
  <c r="CG287" i="7" s="1"/>
  <c r="CF183" i="7"/>
  <c r="CG209" i="7" a="1"/>
  <c r="CG209" i="7" s="1"/>
  <c r="CF105" i="7"/>
  <c r="AK204" i="8"/>
  <c r="AK206" i="8" s="1"/>
  <c r="AK193" i="8" s="1"/>
  <c r="AK194" i="8" s="1"/>
  <c r="CG211" i="7" a="1"/>
  <c r="CG211" i="7" s="1"/>
  <c r="CF107" i="7"/>
  <c r="CG241" i="7" a="1"/>
  <c r="CG241" i="7" s="1"/>
  <c r="CF137" i="7"/>
  <c r="CF214" i="7" a="1"/>
  <c r="CF214" i="7" s="1"/>
  <c r="CE110" i="7"/>
  <c r="CB17" i="7"/>
  <c r="CC25" i="8" s="1"/>
  <c r="CG272" i="7" a="1"/>
  <c r="CG272" i="7" s="1"/>
  <c r="CF168" i="7"/>
  <c r="CA28" i="8"/>
  <c r="AJ308" i="8"/>
  <c r="AJ274" i="8"/>
  <c r="CG284" i="7" a="1"/>
  <c r="CG284" i="7" s="1"/>
  <c r="CF180" i="7"/>
  <c r="CG201" i="7" a="1"/>
  <c r="CG201" i="7" s="1"/>
  <c r="CF97" i="7"/>
  <c r="CG228" i="7" a="1"/>
  <c r="CG228" i="7" s="1"/>
  <c r="CF124" i="7"/>
  <c r="AJ222" i="8"/>
  <c r="AK218" i="8" s="1"/>
  <c r="AK225" i="8" s="1" a="1"/>
  <c r="CD334" i="8"/>
  <c r="CG260" i="7" a="1"/>
  <c r="CG260" i="7" s="1"/>
  <c r="CF156" i="7"/>
  <c r="CG296" i="7" a="1"/>
  <c r="CG296" i="7" s="1"/>
  <c r="CF192" i="7"/>
  <c r="CG253" i="7" a="1"/>
  <c r="CG253" i="7" s="1"/>
  <c r="CF149" i="7"/>
  <c r="CG263" i="7" a="1"/>
  <c r="CG263" i="7" s="1"/>
  <c r="CF159" i="7"/>
  <c r="CG226" i="7" a="1"/>
  <c r="CG226" i="7" s="1"/>
  <c r="CF122" i="7"/>
  <c r="CG271" i="7" a="1"/>
  <c r="CG271" i="7" s="1"/>
  <c r="CF167" i="7"/>
  <c r="CG276" i="7" a="1"/>
  <c r="CG276" i="7" s="1"/>
  <c r="CF172" i="7"/>
  <c r="CF270" i="7" a="1"/>
  <c r="CF270" i="7" s="1"/>
  <c r="CE166" i="7"/>
  <c r="CG254" i="7" a="1"/>
  <c r="CG254" i="7" s="1"/>
  <c r="CF150" i="7"/>
  <c r="CF221" i="7" a="1"/>
  <c r="CF221" i="7" s="1"/>
  <c r="CE117" i="7"/>
  <c r="CA27" i="8"/>
  <c r="CG224" i="7" a="1"/>
  <c r="CG224" i="7" s="1"/>
  <c r="CF120" i="7"/>
  <c r="CF281" i="7" a="1"/>
  <c r="CF281" i="7" s="1"/>
  <c r="CE177" i="7"/>
  <c r="CG292" i="7" a="1"/>
  <c r="CG292" i="7" s="1"/>
  <c r="CF188" i="7"/>
  <c r="CG285" i="7" a="1"/>
  <c r="CG285" i="7" s="1"/>
  <c r="CF181" i="7"/>
  <c r="CH9" i="8"/>
  <c r="CH7" i="7"/>
  <c r="CF161" i="7"/>
  <c r="CG265" i="7" a="1"/>
  <c r="CG265" i="7" s="1"/>
  <c r="CG245" i="7" a="1"/>
  <c r="CG245" i="7" s="1"/>
  <c r="CF141" i="7"/>
  <c r="CF205" i="7" a="1"/>
  <c r="CF205" i="7" s="1"/>
  <c r="CE101" i="7"/>
  <c r="CE19" i="7" s="1"/>
  <c r="CG273" i="7" a="1"/>
  <c r="CG273" i="7" s="1"/>
  <c r="CF169" i="7"/>
  <c r="CF300" i="7" a="1"/>
  <c r="CF300" i="7" s="1"/>
  <c r="CE196" i="7"/>
  <c r="CG247" i="7" a="1"/>
  <c r="CG247" i="7" s="1"/>
  <c r="CF143" i="7"/>
  <c r="CG297" i="7" a="1"/>
  <c r="CG297" i="7" s="1"/>
  <c r="CF193" i="7"/>
  <c r="CG236" i="7" a="1"/>
  <c r="CG236" i="7" s="1"/>
  <c r="CF132" i="7"/>
  <c r="CE12" i="7"/>
  <c r="CG274" i="7" a="1"/>
  <c r="CG274" i="7" s="1"/>
  <c r="CF170" i="7"/>
  <c r="CF279" i="7" a="1"/>
  <c r="CF279" i="7" s="1"/>
  <c r="CE175" i="7"/>
  <c r="CG255" i="7" a="1"/>
  <c r="CG255" i="7" s="1"/>
  <c r="CF151" i="7"/>
  <c r="CG233" i="7" a="1"/>
  <c r="CG233" i="7" s="1"/>
  <c r="CF129" i="7"/>
  <c r="CG293" i="7" a="1"/>
  <c r="CG293" i="7" s="1"/>
  <c r="CF189" i="7"/>
  <c r="CF171" i="7"/>
  <c r="CG275" i="7" a="1"/>
  <c r="CG275" i="7" s="1"/>
  <c r="CG288" i="7" a="1"/>
  <c r="CG288" i="7" s="1"/>
  <c r="CF184" i="7"/>
  <c r="CF258" i="7" a="1"/>
  <c r="CF258" i="7" s="1"/>
  <c r="CE154" i="7"/>
  <c r="CG262" i="7" a="1"/>
  <c r="CG262" i="7" s="1"/>
  <c r="CF158" i="7"/>
  <c r="CG291" i="7" a="1"/>
  <c r="CG291" i="7" s="1"/>
  <c r="CF187" i="7"/>
  <c r="CG290" i="7" a="1"/>
  <c r="CG290" i="7" s="1"/>
  <c r="CF186" i="7"/>
  <c r="CF268" i="7" a="1"/>
  <c r="CF268" i="7" s="1"/>
  <c r="CE164" i="7"/>
  <c r="CG249" i="7" a="1"/>
  <c r="CG249" i="7" s="1"/>
  <c r="CF145" i="7"/>
  <c r="CG207" i="7" a="1"/>
  <c r="CG207" i="7" s="1"/>
  <c r="CF103" i="7"/>
  <c r="CF225" i="7" a="1"/>
  <c r="CF225" i="7" s="1"/>
  <c r="CE121" i="7"/>
  <c r="CG240" i="7" a="1"/>
  <c r="CG240" i="7" s="1"/>
  <c r="CF136" i="7"/>
  <c r="CG298" i="7" a="1"/>
  <c r="CG298" i="7" s="1"/>
  <c r="CF194" i="7"/>
  <c r="CG210" i="7" a="1"/>
  <c r="CG210" i="7" s="1"/>
  <c r="CF106" i="7"/>
  <c r="CG229" i="7" a="1"/>
  <c r="CG229" i="7" s="1"/>
  <c r="CF125" i="7"/>
  <c r="CG212" i="7" a="1"/>
  <c r="CG212" i="7" s="1"/>
  <c r="CF108" i="7"/>
  <c r="CF261" i="7" a="1"/>
  <c r="CF261" i="7" s="1"/>
  <c r="CE157" i="7"/>
  <c r="CG259" i="7" a="1"/>
  <c r="CG259" i="7" s="1"/>
  <c r="CF155" i="7"/>
  <c r="CG232" i="7" a="1"/>
  <c r="CG232" i="7" s="1"/>
  <c r="CF128" i="7"/>
  <c r="CG203" i="7" a="1"/>
  <c r="CG203" i="7" s="1"/>
  <c r="CF99" i="7"/>
  <c r="CF269" i="7" a="1"/>
  <c r="CF269" i="7" s="1"/>
  <c r="CE165" i="7"/>
  <c r="CG231" i="7" a="1"/>
  <c r="CG231" i="7" s="1"/>
  <c r="CF127" i="7"/>
  <c r="CG206" i="7" a="1"/>
  <c r="CG206" i="7" s="1"/>
  <c r="CF102" i="7"/>
  <c r="CG246" i="7" a="1"/>
  <c r="CG246" i="7" s="1"/>
  <c r="CF142" i="7"/>
  <c r="CG217" i="7" a="1"/>
  <c r="CG217" i="7" s="1"/>
  <c r="CF113" i="7"/>
  <c r="CF238" i="7" a="1"/>
  <c r="CF238" i="7" s="1"/>
  <c r="CE134" i="7"/>
  <c r="CF220" i="7" a="1"/>
  <c r="CF220" i="7" s="1"/>
  <c r="CE116" i="7"/>
  <c r="CG222" i="7" a="1"/>
  <c r="CG222" i="7" s="1"/>
  <c r="CF118" i="7"/>
  <c r="CF100" i="7"/>
  <c r="CG204" i="7" a="1"/>
  <c r="CG204" i="7" s="1"/>
  <c r="CF179" i="7"/>
  <c r="CG283" i="7" a="1"/>
  <c r="CG283" i="7" s="1"/>
  <c r="CG202" i="7" a="1"/>
  <c r="CG202" i="7" s="1"/>
  <c r="CF98" i="7"/>
  <c r="CC15" i="7"/>
  <c r="CG256" i="7" a="1"/>
  <c r="CG256" i="7" s="1"/>
  <c r="CF152" i="7"/>
  <c r="CG227" i="7" a="1"/>
  <c r="CG227" i="7" s="1"/>
  <c r="CF123" i="7"/>
  <c r="CG294" i="7" a="1"/>
  <c r="CG294" i="7" s="1"/>
  <c r="CF190" i="7"/>
  <c r="CG250" i="7" a="1"/>
  <c r="CG250" i="7" s="1"/>
  <c r="CF146" i="7"/>
  <c r="CG234" i="7" a="1"/>
  <c r="CG234" i="7" s="1"/>
  <c r="CF130" i="7"/>
  <c r="CG295" i="7" a="1"/>
  <c r="CG295" i="7" s="1"/>
  <c r="CF191" i="7"/>
  <c r="CG239" i="7" a="1"/>
  <c r="CG239" i="7" s="1"/>
  <c r="CF135" i="7"/>
  <c r="CG208" i="7" a="1"/>
  <c r="CG208" i="7" s="1"/>
  <c r="CF104" i="7"/>
  <c r="CG242" i="7" a="1"/>
  <c r="CG242" i="7" s="1"/>
  <c r="CF138" i="7"/>
  <c r="CE21" i="8"/>
  <c r="CD14" i="7"/>
  <c r="CE22" i="8" s="1"/>
  <c r="CD20" i="7"/>
  <c r="CE26" i="8" s="1"/>
  <c r="CD18" i="7"/>
  <c r="CD17" i="7" s="1"/>
  <c r="CE25" i="8" s="1"/>
  <c r="CG235" i="7" a="1"/>
  <c r="CG235" i="7" s="1"/>
  <c r="CF131" i="7"/>
  <c r="CG280" i="7" a="1"/>
  <c r="CG280" i="7" s="1"/>
  <c r="CF176" i="7"/>
  <c r="CG266" i="7" a="1"/>
  <c r="CG266" i="7" s="1"/>
  <c r="CF162" i="7"/>
  <c r="CG216" i="7" a="1"/>
  <c r="CG216" i="7" s="1"/>
  <c r="CF112" i="7"/>
  <c r="CF237" i="7" a="1"/>
  <c r="CF237" i="7" s="1"/>
  <c r="CE133" i="7"/>
  <c r="CG223" i="7" a="1"/>
  <c r="CG223" i="7" s="1"/>
  <c r="CF119" i="7"/>
  <c r="CG218" i="7" a="1"/>
  <c r="CG218" i="7" s="1"/>
  <c r="CF114" i="7"/>
  <c r="CG277" i="7" a="1"/>
  <c r="CG277" i="7" s="1"/>
  <c r="CF173" i="7"/>
  <c r="CG244" i="7" a="1"/>
  <c r="CG244" i="7" s="1"/>
  <c r="CF140" i="7"/>
  <c r="CG248" i="7" a="1"/>
  <c r="CG248" i="7" s="1"/>
  <c r="CF144" i="7"/>
  <c r="CC26" i="8"/>
  <c r="CG267" i="7" a="1"/>
  <c r="CG267" i="7" s="1"/>
  <c r="CF163" i="7"/>
  <c r="CF278" i="7" a="1"/>
  <c r="CF278" i="7" s="1"/>
  <c r="CE174" i="7"/>
  <c r="CF299" i="7" a="1"/>
  <c r="CF299" i="7" s="1"/>
  <c r="CE195" i="7"/>
  <c r="CD23" i="8"/>
  <c r="CB36" i="8"/>
  <c r="CG251" i="7" a="1"/>
  <c r="CG251" i="7" s="1"/>
  <c r="CF147" i="7"/>
  <c r="CG282" i="7" a="1"/>
  <c r="CG282" i="7" s="1"/>
  <c r="CF178" i="7"/>
  <c r="CG213" i="7" a="1"/>
  <c r="CG213" i="7" s="1"/>
  <c r="CF109" i="7"/>
  <c r="CF327" i="8"/>
  <c r="CF13" i="7" a="1"/>
  <c r="CF13" i="7" s="1"/>
  <c r="CC22" i="8"/>
  <c r="CG215" i="7" a="1"/>
  <c r="CG215" i="7" s="1"/>
  <c r="CF111" i="7"/>
  <c r="CF257" i="7" a="1"/>
  <c r="CF257" i="7" s="1"/>
  <c r="CE153" i="7"/>
  <c r="Q70" i="26"/>
  <c r="P69" i="26"/>
  <c r="CG243" i="7" a="1"/>
  <c r="CG243" i="7" s="1"/>
  <c r="CF139" i="7"/>
  <c r="AJ270" i="8"/>
  <c r="AJ304" i="8"/>
  <c r="CG286" i="7" a="1"/>
  <c r="CG286" i="7" s="1"/>
  <c r="CF182" i="7"/>
  <c r="CG289" i="7" a="1"/>
  <c r="CG289" i="7" s="1"/>
  <c r="CF185" i="7"/>
  <c r="CG252" i="7" a="1"/>
  <c r="CG252" i="7" s="1"/>
  <c r="CF148" i="7"/>
  <c r="CG219" i="7" a="1"/>
  <c r="CG219" i="7" s="1"/>
  <c r="CF115" i="7"/>
  <c r="CE329" i="8"/>
  <c r="CE334" i="8" s="1"/>
  <c r="CB15" i="7"/>
  <c r="CF230" i="7" a="1"/>
  <c r="CF230" i="7" s="1"/>
  <c r="CE126" i="7"/>
  <c r="CG264" i="7" a="1"/>
  <c r="CG264" i="7" s="1"/>
  <c r="CF160" i="7"/>
  <c r="CF12" i="7" l="1"/>
  <c r="CF11" i="7" s="1"/>
  <c r="CG21" i="8" s="1"/>
  <c r="CH203" i="7" a="1"/>
  <c r="CH203" i="7" s="1"/>
  <c r="CG99" i="7"/>
  <c r="AK225" i="8"/>
  <c r="AK227" i="8"/>
  <c r="AK214" i="8" s="1"/>
  <c r="AK215" i="8" s="1"/>
  <c r="CG220" i="7" a="1"/>
  <c r="CG220" i="7" s="1"/>
  <c r="CF116" i="7"/>
  <c r="CH232" i="7" a="1"/>
  <c r="CH232" i="7" s="1"/>
  <c r="CG128" i="7"/>
  <c r="CH266" i="7" a="1"/>
  <c r="CH266" i="7" s="1"/>
  <c r="CG162" i="7"/>
  <c r="CH245" i="7" a="1"/>
  <c r="CH245" i="7" s="1"/>
  <c r="CG141" i="7"/>
  <c r="CH227" i="7" a="1"/>
  <c r="CH227" i="7" s="1"/>
  <c r="CG123" i="7"/>
  <c r="CH244" i="7" a="1"/>
  <c r="CH244" i="7" s="1"/>
  <c r="CG140" i="7"/>
  <c r="CH264" i="7" a="1"/>
  <c r="CH264" i="7" s="1"/>
  <c r="CG160" i="7"/>
  <c r="CH249" i="7" a="1"/>
  <c r="CH249" i="7" s="1"/>
  <c r="CG145" i="7"/>
  <c r="CH202" i="7" a="1"/>
  <c r="CH202" i="7" s="1"/>
  <c r="CG98" i="7"/>
  <c r="CH212" i="7" a="1"/>
  <c r="CH212" i="7" s="1"/>
  <c r="CG108" i="7"/>
  <c r="CG268" i="7" a="1"/>
  <c r="CG268" i="7" s="1"/>
  <c r="CF164" i="7"/>
  <c r="CH297" i="7" a="1"/>
  <c r="CH297" i="7" s="1"/>
  <c r="CG193" i="7"/>
  <c r="CE23" i="8"/>
  <c r="CH215" i="7" a="1"/>
  <c r="CH215" i="7" s="1"/>
  <c r="CG111" i="7"/>
  <c r="CG281" i="7" a="1"/>
  <c r="CG281" i="7" s="1"/>
  <c r="CF177" i="7"/>
  <c r="CH246" i="7" a="1"/>
  <c r="CH246" i="7" s="1"/>
  <c r="CG142" i="7"/>
  <c r="CH284" i="7" a="1"/>
  <c r="CH284" i="7" s="1"/>
  <c r="CG180" i="7"/>
  <c r="CH263" i="7" a="1"/>
  <c r="CH263" i="7" s="1"/>
  <c r="CG159" i="7"/>
  <c r="CH239" i="7" a="1"/>
  <c r="CH239" i="7" s="1"/>
  <c r="CG135" i="7"/>
  <c r="CB21" i="7"/>
  <c r="CB22" i="7"/>
  <c r="CH218" i="7" a="1"/>
  <c r="CH218" i="7" s="1"/>
  <c r="CG114" i="7"/>
  <c r="CH283" i="7" a="1"/>
  <c r="CH283" i="7" s="1"/>
  <c r="CG179" i="7"/>
  <c r="CH206" i="7" a="1"/>
  <c r="CH206" i="7" s="1"/>
  <c r="CG102" i="7"/>
  <c r="CA29" i="8"/>
  <c r="CH253" i="7" a="1"/>
  <c r="CH253" i="7" s="1"/>
  <c r="CG149" i="7"/>
  <c r="CG270" i="7" a="1"/>
  <c r="CG270" i="7" s="1"/>
  <c r="CF166" i="7"/>
  <c r="CG279" i="7" a="1"/>
  <c r="CG279" i="7" s="1"/>
  <c r="CF175" i="7"/>
  <c r="CH242" i="7" a="1"/>
  <c r="CH242" i="7" s="1"/>
  <c r="CG138" i="7"/>
  <c r="CG261" i="7" a="1"/>
  <c r="CG261" i="7" s="1"/>
  <c r="CF157" i="7"/>
  <c r="CC23" i="8"/>
  <c r="CH277" i="7" a="1"/>
  <c r="CH277" i="7" s="1"/>
  <c r="CG173" i="7"/>
  <c r="CH213" i="7" a="1"/>
  <c r="CH213" i="7" s="1"/>
  <c r="CG109" i="7"/>
  <c r="CG299" i="7" a="1"/>
  <c r="CG299" i="7" s="1"/>
  <c r="CF195" i="7"/>
  <c r="CH295" i="7" a="1"/>
  <c r="CH295" i="7" s="1"/>
  <c r="CG191" i="7"/>
  <c r="CH229" i="7" a="1"/>
  <c r="CH229" i="7" s="1"/>
  <c r="CG125" i="7"/>
  <c r="CH290" i="7" a="1"/>
  <c r="CH290" i="7" s="1"/>
  <c r="CG186" i="7"/>
  <c r="CH293" i="7" a="1"/>
  <c r="CH293" i="7" s="1"/>
  <c r="CG189" i="7"/>
  <c r="CH247" i="7" a="1"/>
  <c r="CH247" i="7" s="1"/>
  <c r="CG143" i="7"/>
  <c r="AK205" i="8"/>
  <c r="CG258" i="7" a="1"/>
  <c r="CG258" i="7" s="1"/>
  <c r="CF154" i="7"/>
  <c r="CH276" i="7" a="1"/>
  <c r="CH276" i="7" s="1"/>
  <c r="CG172" i="7"/>
  <c r="CG238" i="7" a="1"/>
  <c r="CG238" i="7" s="1"/>
  <c r="CF134" i="7"/>
  <c r="CH286" i="7" a="1"/>
  <c r="CH286" i="7" s="1"/>
  <c r="CG182" i="7"/>
  <c r="CH235" i="7" a="1"/>
  <c r="CH235" i="7" s="1"/>
  <c r="CG131" i="7"/>
  <c r="AK199" i="8"/>
  <c r="CH223" i="7" a="1"/>
  <c r="CH223" i="7" s="1"/>
  <c r="CG119" i="7"/>
  <c r="CH204" i="7" a="1"/>
  <c r="CH204" i="7" s="1"/>
  <c r="CG100" i="7"/>
  <c r="CH231" i="7" a="1"/>
  <c r="CH231" i="7" s="1"/>
  <c r="CG127" i="7"/>
  <c r="CH265" i="7" a="1"/>
  <c r="CH265" i="7" s="1"/>
  <c r="CG161" i="7"/>
  <c r="CG221" i="7" a="1"/>
  <c r="CG221" i="7" s="1"/>
  <c r="CF117" i="7"/>
  <c r="CH296" i="7" a="1"/>
  <c r="CH296" i="7" s="1"/>
  <c r="CG192" i="7"/>
  <c r="CB290" i="8"/>
  <c r="CH240" i="7" a="1"/>
  <c r="CH240" i="7" s="1"/>
  <c r="CG136" i="7"/>
  <c r="CH285" i="7" a="1"/>
  <c r="CH285" i="7" s="1"/>
  <c r="CG181" i="7"/>
  <c r="CH288" i="7" a="1"/>
  <c r="CH288" i="7" s="1"/>
  <c r="CG184" i="7"/>
  <c r="CH248" i="7" a="1"/>
  <c r="CH248" i="7" s="1"/>
  <c r="CG144" i="7"/>
  <c r="CH208" i="7" a="1"/>
  <c r="CH208" i="7" s="1"/>
  <c r="CG104" i="7"/>
  <c r="CH236" i="7" a="1"/>
  <c r="CH236" i="7" s="1"/>
  <c r="CG132" i="7"/>
  <c r="CH224" i="7" a="1"/>
  <c r="CH224" i="7" s="1"/>
  <c r="CG120" i="7"/>
  <c r="Q71" i="26"/>
  <c r="P70" i="26"/>
  <c r="CH282" i="7" a="1"/>
  <c r="CH282" i="7" s="1"/>
  <c r="CG178" i="7"/>
  <c r="CG278" i="7" a="1"/>
  <c r="CG278" i="7" s="1"/>
  <c r="CF174" i="7"/>
  <c r="CD15" i="7"/>
  <c r="CH234" i="7" a="1"/>
  <c r="CH234" i="7" s="1"/>
  <c r="CG130" i="7"/>
  <c r="CH210" i="7" a="1"/>
  <c r="CH210" i="7" s="1"/>
  <c r="CG106" i="7"/>
  <c r="CH291" i="7" a="1"/>
  <c r="CH291" i="7" s="1"/>
  <c r="CG187" i="7"/>
  <c r="CH233" i="7" a="1"/>
  <c r="CH233" i="7" s="1"/>
  <c r="CG129" i="7"/>
  <c r="CG300" i="7" a="1"/>
  <c r="CG300" i="7" s="1"/>
  <c r="CF196" i="7"/>
  <c r="CH216" i="7" a="1"/>
  <c r="CH216" i="7" s="1"/>
  <c r="CG112" i="7"/>
  <c r="CH274" i="7" a="1"/>
  <c r="CH274" i="7" s="1"/>
  <c r="CG170" i="7"/>
  <c r="CG327" i="8"/>
  <c r="CG13" i="7" a="1"/>
  <c r="CG13" i="7" s="1"/>
  <c r="CH226" i="7" a="1"/>
  <c r="CH226" i="7" s="1"/>
  <c r="CG122" i="7"/>
  <c r="CF329" i="8"/>
  <c r="CG230" i="7" a="1"/>
  <c r="CG230" i="7" s="1"/>
  <c r="CF126" i="7"/>
  <c r="CG237" i="7" a="1"/>
  <c r="CG237" i="7" s="1"/>
  <c r="CF133" i="7"/>
  <c r="CG269" i="7" a="1"/>
  <c r="CG269" i="7" s="1"/>
  <c r="CF165" i="7"/>
  <c r="CH254" i="7" a="1"/>
  <c r="CH254" i="7" s="1"/>
  <c r="CG150" i="7"/>
  <c r="CG156" i="7"/>
  <c r="CH260" i="7" a="1"/>
  <c r="CH260" i="7" s="1"/>
  <c r="CH272" i="7" a="1"/>
  <c r="CH272" i="7" s="1"/>
  <c r="CG168" i="7"/>
  <c r="CG105" i="7"/>
  <c r="CH209" i="7" a="1"/>
  <c r="CH209" i="7" s="1"/>
  <c r="CH287" i="7" a="1"/>
  <c r="CH287" i="7" s="1"/>
  <c r="CG183" i="7"/>
  <c r="CH252" i="7" a="1"/>
  <c r="CH252" i="7" s="1"/>
  <c r="CG148" i="7"/>
  <c r="CH228" i="7" a="1"/>
  <c r="CH228" i="7" s="1"/>
  <c r="CG124" i="7"/>
  <c r="CH289" i="7" a="1"/>
  <c r="CH289" i="7" s="1"/>
  <c r="CG185" i="7"/>
  <c r="CH256" i="7" a="1"/>
  <c r="CH256" i="7" s="1"/>
  <c r="CG152" i="7"/>
  <c r="CH211" i="7" a="1"/>
  <c r="CH211" i="7" s="1"/>
  <c r="CG107" i="7"/>
  <c r="CC21" i="7"/>
  <c r="CC22" i="7"/>
  <c r="CD28" i="8" s="1"/>
  <c r="CH243" i="7" a="1"/>
  <c r="CH243" i="7" s="1"/>
  <c r="CG139" i="7"/>
  <c r="CG257" i="7" a="1"/>
  <c r="CG257" i="7" s="1"/>
  <c r="CF153" i="7"/>
  <c r="CH251" i="7" a="1"/>
  <c r="CH251" i="7" s="1"/>
  <c r="CG147" i="7"/>
  <c r="CH267" i="7" a="1"/>
  <c r="CH267" i="7" s="1"/>
  <c r="CG163" i="7"/>
  <c r="CH250" i="7" a="1"/>
  <c r="CH250" i="7" s="1"/>
  <c r="CG146" i="7"/>
  <c r="CH222" i="7" a="1"/>
  <c r="CH222" i="7" s="1"/>
  <c r="CG118" i="7"/>
  <c r="CH298" i="7" a="1"/>
  <c r="CH298" i="7" s="1"/>
  <c r="CG194" i="7"/>
  <c r="CH262" i="7" a="1"/>
  <c r="CH262" i="7" s="1"/>
  <c r="CG158" i="7"/>
  <c r="CH255" i="7" a="1"/>
  <c r="CH255" i="7" s="1"/>
  <c r="CG151" i="7"/>
  <c r="CH273" i="7" a="1"/>
  <c r="CH273" i="7" s="1"/>
  <c r="CG169" i="7"/>
  <c r="CI9" i="8"/>
  <c r="CI7" i="7"/>
  <c r="CH219" i="7" a="1"/>
  <c r="CH219" i="7" s="1"/>
  <c r="CG115" i="7"/>
  <c r="CG205" i="7" a="1"/>
  <c r="CG205" i="7" s="1"/>
  <c r="CF101" i="7"/>
  <c r="CH294" i="7" a="1"/>
  <c r="CH294" i="7" s="1"/>
  <c r="CG190" i="7"/>
  <c r="CG214" i="7" a="1"/>
  <c r="CG214" i="7" s="1"/>
  <c r="CF110" i="7"/>
  <c r="CG225" i="7" a="1"/>
  <c r="CG225" i="7" s="1"/>
  <c r="CF121" i="7"/>
  <c r="CE11" i="7"/>
  <c r="CH292" i="7" a="1"/>
  <c r="CH292" i="7" s="1"/>
  <c r="CG188" i="7"/>
  <c r="CH271" i="7" a="1"/>
  <c r="CH271" i="7" s="1"/>
  <c r="CG167" i="7"/>
  <c r="CH241" i="7" a="1"/>
  <c r="CH241" i="7" s="1"/>
  <c r="CG137" i="7"/>
  <c r="CH280" i="7" a="1"/>
  <c r="CH280" i="7" s="1"/>
  <c r="CG176" i="7"/>
  <c r="CH217" i="7" a="1"/>
  <c r="CH217" i="7" s="1"/>
  <c r="CG113" i="7"/>
  <c r="CH259" i="7" a="1"/>
  <c r="CH259" i="7" s="1"/>
  <c r="CG155" i="7"/>
  <c r="CH207" i="7" a="1"/>
  <c r="CH207" i="7" s="1"/>
  <c r="CG103" i="7"/>
  <c r="CH275" i="7" a="1"/>
  <c r="CH275" i="7" s="1"/>
  <c r="CG171" i="7"/>
  <c r="CH201" i="7" a="1"/>
  <c r="CH201" i="7" s="1"/>
  <c r="CG97" i="7"/>
  <c r="CF20" i="7" l="1"/>
  <c r="CG26" i="8" s="1"/>
  <c r="CC23" i="7"/>
  <c r="CF18" i="7"/>
  <c r="CG12" i="7"/>
  <c r="CG11" i="7" s="1"/>
  <c r="CG18" i="7" s="1"/>
  <c r="CF19" i="7"/>
  <c r="CF14" i="7"/>
  <c r="CH129" i="7"/>
  <c r="CI233" i="7" a="1"/>
  <c r="CI233" i="7" s="1"/>
  <c r="CI287" i="7" a="1"/>
  <c r="CI287" i="7" s="1"/>
  <c r="CH183" i="7"/>
  <c r="CI283" i="7" a="1"/>
  <c r="CI283" i="7" s="1"/>
  <c r="CH179" i="7"/>
  <c r="CI245" i="7" a="1"/>
  <c r="CI245" i="7" s="1"/>
  <c r="CH141" i="7"/>
  <c r="CH221" i="7" a="1"/>
  <c r="CH221" i="7" s="1"/>
  <c r="CG117" i="7"/>
  <c r="CI218" i="7" a="1"/>
  <c r="CI218" i="7" s="1"/>
  <c r="CH114" i="7"/>
  <c r="CI271" i="7" a="1"/>
  <c r="CI271" i="7" s="1"/>
  <c r="CH167" i="7"/>
  <c r="CI210" i="7" a="1"/>
  <c r="CI210" i="7" s="1"/>
  <c r="CH106" i="7"/>
  <c r="CI266" i="7" a="1"/>
  <c r="CI266" i="7" s="1"/>
  <c r="CH162" i="7"/>
  <c r="CI250" i="7" a="1"/>
  <c r="CI250" i="7" s="1"/>
  <c r="CH146" i="7"/>
  <c r="CI272" i="7" a="1"/>
  <c r="CI272" i="7" s="1"/>
  <c r="CH168" i="7"/>
  <c r="CI226" i="7" a="1"/>
  <c r="CI226" i="7" s="1"/>
  <c r="CH122" i="7"/>
  <c r="CI208" i="7" a="1"/>
  <c r="CI208" i="7" s="1"/>
  <c r="CH104" i="7"/>
  <c r="CI265" i="7" a="1"/>
  <c r="CI265" i="7" s="1"/>
  <c r="CH161" i="7"/>
  <c r="CI276" i="7" a="1"/>
  <c r="CI276" i="7" s="1"/>
  <c r="CH172" i="7"/>
  <c r="CI253" i="7" a="1"/>
  <c r="CI253" i="7" s="1"/>
  <c r="CH149" i="7"/>
  <c r="CI215" i="7" a="1"/>
  <c r="CI215" i="7" s="1"/>
  <c r="CH111" i="7"/>
  <c r="CI206" i="7" a="1"/>
  <c r="CI206" i="7" s="1"/>
  <c r="CH102" i="7"/>
  <c r="CI227" i="7" a="1"/>
  <c r="CI227" i="7" s="1"/>
  <c r="CH123" i="7"/>
  <c r="CI246" i="7" a="1"/>
  <c r="CI246" i="7" s="1"/>
  <c r="CH142" i="7"/>
  <c r="CI222" i="7" a="1"/>
  <c r="CI222" i="7" s="1"/>
  <c r="CH118" i="7"/>
  <c r="CI236" i="7" a="1"/>
  <c r="CI236" i="7" s="1"/>
  <c r="CH132" i="7"/>
  <c r="CH270" i="7" a="1"/>
  <c r="CH270" i="7" s="1"/>
  <c r="CG166" i="7"/>
  <c r="CI292" i="7" a="1"/>
  <c r="CI292" i="7" s="1"/>
  <c r="CH188" i="7"/>
  <c r="CI211" i="7" a="1"/>
  <c r="CI211" i="7" s="1"/>
  <c r="CH107" i="7"/>
  <c r="CI260" i="7" a="1"/>
  <c r="CI260" i="7" s="1"/>
  <c r="CH156" i="7"/>
  <c r="CH327" i="8"/>
  <c r="CH13" i="7" a="1"/>
  <c r="CH13" i="7" s="1"/>
  <c r="CI234" i="7" a="1"/>
  <c r="CI234" i="7" s="1"/>
  <c r="CH130" i="7"/>
  <c r="CH299" i="7" a="1"/>
  <c r="CH299" i="7" s="1"/>
  <c r="CG195" i="7"/>
  <c r="CA36" i="8"/>
  <c r="CI212" i="7" a="1"/>
  <c r="CI212" i="7" s="1"/>
  <c r="CH108" i="7"/>
  <c r="CI232" i="7" a="1"/>
  <c r="CI232" i="7" s="1"/>
  <c r="CH128" i="7"/>
  <c r="CI262" i="7" a="1"/>
  <c r="CI262" i="7" s="1"/>
  <c r="CH158" i="7"/>
  <c r="CI242" i="7" a="1"/>
  <c r="CI242" i="7" s="1"/>
  <c r="CH138" i="7"/>
  <c r="CI203" i="7" a="1"/>
  <c r="CI203" i="7" s="1"/>
  <c r="CH99" i="7"/>
  <c r="CI286" i="7" a="1"/>
  <c r="CI286" i="7" s="1"/>
  <c r="CH182" i="7"/>
  <c r="CH105" i="7"/>
  <c r="CI209" i="7" a="1"/>
  <c r="CI209" i="7" s="1"/>
  <c r="CI297" i="7" a="1"/>
  <c r="CI297" i="7" s="1"/>
  <c r="CH193" i="7"/>
  <c r="CF334" i="8"/>
  <c r="CI295" i="7" a="1"/>
  <c r="CI295" i="7" s="1"/>
  <c r="CH191" i="7"/>
  <c r="CD27" i="8"/>
  <c r="CC39" i="7"/>
  <c r="CH268" i="7" a="1"/>
  <c r="CH268" i="7" s="1"/>
  <c r="CG164" i="7"/>
  <c r="CI201" i="7" a="1"/>
  <c r="CI201" i="7" s="1"/>
  <c r="CH97" i="7"/>
  <c r="CI219" i="7" a="1"/>
  <c r="CI219" i="7" s="1"/>
  <c r="CH115" i="7"/>
  <c r="CI275" i="7" a="1"/>
  <c r="CI275" i="7" s="1"/>
  <c r="CH171" i="7"/>
  <c r="CG329" i="8"/>
  <c r="CG334" i="8" s="1"/>
  <c r="CD21" i="7"/>
  <c r="CD22" i="7"/>
  <c r="CE28" i="8" s="1"/>
  <c r="CI248" i="7" a="1"/>
  <c r="CI248" i="7" s="1"/>
  <c r="CH144" i="7"/>
  <c r="CI231" i="7" a="1"/>
  <c r="CI231" i="7" s="1"/>
  <c r="CH127" i="7"/>
  <c r="CH258" i="7" a="1"/>
  <c r="CH258" i="7" s="1"/>
  <c r="CG154" i="7"/>
  <c r="CB23" i="7"/>
  <c r="CB39" i="7" s="1"/>
  <c r="CI284" i="7" a="1"/>
  <c r="CI284" i="7" s="1"/>
  <c r="CH180" i="7"/>
  <c r="CI241" i="7" a="1"/>
  <c r="CI241" i="7" s="1"/>
  <c r="CH137" i="7"/>
  <c r="CH279" i="7" a="1"/>
  <c r="CH279" i="7" s="1"/>
  <c r="CG175" i="7"/>
  <c r="CH238" i="7" a="1"/>
  <c r="CH238" i="7" s="1"/>
  <c r="CG134" i="7"/>
  <c r="CH281" i="7" a="1"/>
  <c r="CH281" i="7" s="1"/>
  <c r="CG177" i="7"/>
  <c r="CJ9" i="8"/>
  <c r="CJ7" i="7"/>
  <c r="CI256" i="7" a="1"/>
  <c r="CI256" i="7" s="1"/>
  <c r="CH152" i="7"/>
  <c r="CI213" i="7" a="1"/>
  <c r="CI213" i="7" s="1"/>
  <c r="CH109" i="7"/>
  <c r="CC28" i="8"/>
  <c r="CI202" i="7" a="1"/>
  <c r="CI202" i="7" s="1"/>
  <c r="CH98" i="7"/>
  <c r="CH220" i="7" a="1"/>
  <c r="CH220" i="7" s="1"/>
  <c r="CG116" i="7"/>
  <c r="CI294" i="7" a="1"/>
  <c r="CI294" i="7" s="1"/>
  <c r="CH190" i="7"/>
  <c r="CI290" i="7" a="1"/>
  <c r="CI290" i="7" s="1"/>
  <c r="CH186" i="7"/>
  <c r="CH230" i="7" a="1"/>
  <c r="CH230" i="7" s="1"/>
  <c r="CG126" i="7"/>
  <c r="CI267" i="7" a="1"/>
  <c r="CI267" i="7" s="1"/>
  <c r="CH163" i="7"/>
  <c r="CI288" i="7" a="1"/>
  <c r="CI288" i="7" s="1"/>
  <c r="CH184" i="7"/>
  <c r="CH225" i="7" a="1"/>
  <c r="CH225" i="7" s="1"/>
  <c r="CG121" i="7"/>
  <c r="CI251" i="7" a="1"/>
  <c r="CI251" i="7" s="1"/>
  <c r="CH147" i="7"/>
  <c r="CH269" i="7" a="1"/>
  <c r="CH269" i="7" s="1"/>
  <c r="CG165" i="7"/>
  <c r="CI216" i="7" a="1"/>
  <c r="CI216" i="7" s="1"/>
  <c r="CH112" i="7"/>
  <c r="CI282" i="7" a="1"/>
  <c r="CI282" i="7" s="1"/>
  <c r="CH178" i="7"/>
  <c r="CI285" i="7" a="1"/>
  <c r="CI285" i="7" s="1"/>
  <c r="CH181" i="7"/>
  <c r="CI223" i="7" a="1"/>
  <c r="CI223" i="7" s="1"/>
  <c r="CH119" i="7"/>
  <c r="CI247" i="7" a="1"/>
  <c r="CI247" i="7" s="1"/>
  <c r="CH143" i="7"/>
  <c r="CH135" i="7"/>
  <c r="CI239" i="7" a="1"/>
  <c r="CI239" i="7" s="1"/>
  <c r="AK220" i="8"/>
  <c r="CI243" i="7" a="1"/>
  <c r="CI243" i="7" s="1"/>
  <c r="CH139" i="7"/>
  <c r="CI298" i="7" a="1"/>
  <c r="CI298" i="7" s="1"/>
  <c r="CH194" i="7"/>
  <c r="CF21" i="8"/>
  <c r="CE14" i="7"/>
  <c r="CE15" i="7" s="1"/>
  <c r="CE20" i="7"/>
  <c r="CE18" i="7"/>
  <c r="CH278" i="7" a="1"/>
  <c r="CH278" i="7" s="1"/>
  <c r="CG174" i="7"/>
  <c r="CI289" i="7" a="1"/>
  <c r="CI289" i="7" s="1"/>
  <c r="CH185" i="7"/>
  <c r="AK200" i="8"/>
  <c r="CI264" i="7" a="1"/>
  <c r="CI264" i="7" s="1"/>
  <c r="CH160" i="7"/>
  <c r="CI280" i="7" a="1"/>
  <c r="CI280" i="7" s="1"/>
  <c r="CH176" i="7"/>
  <c r="CH205" i="7" a="1"/>
  <c r="CH205" i="7" s="1"/>
  <c r="CG101" i="7"/>
  <c r="CI229" i="7" a="1"/>
  <c r="CI229" i="7" s="1"/>
  <c r="CH125" i="7"/>
  <c r="CI291" i="7" a="1"/>
  <c r="CI291" i="7" s="1"/>
  <c r="CH187" i="7"/>
  <c r="CI254" i="7" a="1"/>
  <c r="CI254" i="7" s="1"/>
  <c r="CH150" i="7"/>
  <c r="CH100" i="7"/>
  <c r="CI204" i="7" a="1"/>
  <c r="CI204" i="7" s="1"/>
  <c r="CI249" i="7" a="1"/>
  <c r="CI249" i="7" s="1"/>
  <c r="CH145" i="7"/>
  <c r="CI259" i="7" a="1"/>
  <c r="CI259" i="7" s="1"/>
  <c r="CH155" i="7"/>
  <c r="CI228" i="7" a="1"/>
  <c r="CI228" i="7" s="1"/>
  <c r="CH124" i="7"/>
  <c r="CI217" i="7" a="1"/>
  <c r="CI217" i="7" s="1"/>
  <c r="CH113" i="7"/>
  <c r="CH214" i="7" a="1"/>
  <c r="CH214" i="7" s="1"/>
  <c r="CG110" i="7"/>
  <c r="CI255" i="7" a="1"/>
  <c r="CI255" i="7" s="1"/>
  <c r="CH151" i="7"/>
  <c r="CH257" i="7" a="1"/>
  <c r="CH257" i="7" s="1"/>
  <c r="CG153" i="7"/>
  <c r="P71" i="26"/>
  <c r="Q72" i="26"/>
  <c r="CI240" i="7" a="1"/>
  <c r="CI240" i="7" s="1"/>
  <c r="CH136" i="7"/>
  <c r="CI293" i="7" a="1"/>
  <c r="CI293" i="7" s="1"/>
  <c r="CH189" i="7"/>
  <c r="CH261" i="7" a="1"/>
  <c r="CH261" i="7" s="1"/>
  <c r="CG157" i="7"/>
  <c r="CI263" i="7" a="1"/>
  <c r="CI263" i="7" s="1"/>
  <c r="CH159" i="7"/>
  <c r="CI224" i="7" a="1"/>
  <c r="CI224" i="7" s="1"/>
  <c r="CH120" i="7"/>
  <c r="CI296" i="7" a="1"/>
  <c r="CI296" i="7" s="1"/>
  <c r="CH192" i="7"/>
  <c r="CI207" i="7" a="1"/>
  <c r="CI207" i="7" s="1"/>
  <c r="CH103" i="7"/>
  <c r="CI274" i="7" a="1"/>
  <c r="CI274" i="7" s="1"/>
  <c r="CH170" i="7"/>
  <c r="CC27" i="8"/>
  <c r="CI277" i="7" a="1"/>
  <c r="CI277" i="7" s="1"/>
  <c r="CH173" i="7"/>
  <c r="CI273" i="7" a="1"/>
  <c r="CI273" i="7" s="1"/>
  <c r="CH169" i="7"/>
  <c r="CI252" i="7" a="1"/>
  <c r="CI252" i="7" s="1"/>
  <c r="CH148" i="7"/>
  <c r="CH237" i="7" a="1"/>
  <c r="CH237" i="7" s="1"/>
  <c r="CG133" i="7"/>
  <c r="CH300" i="7" a="1"/>
  <c r="CH300" i="7" s="1"/>
  <c r="CG196" i="7"/>
  <c r="CI235" i="7" a="1"/>
  <c r="CI235" i="7" s="1"/>
  <c r="CH131" i="7"/>
  <c r="CI244" i="7" a="1"/>
  <c r="CI244" i="7" s="1"/>
  <c r="CH140" i="7"/>
  <c r="AK226" i="8"/>
  <c r="CF17" i="7" l="1"/>
  <c r="CG20" i="7"/>
  <c r="CH26" i="8" s="1"/>
  <c r="CG14" i="7"/>
  <c r="CH22" i="8" s="1"/>
  <c r="CH21" i="8"/>
  <c r="CH23" i="8" s="1"/>
  <c r="CG22" i="8"/>
  <c r="CG23" i="8" s="1"/>
  <c r="CF15" i="7"/>
  <c r="CF21" i="7" s="1"/>
  <c r="CG27" i="8" s="1"/>
  <c r="CD23" i="7"/>
  <c r="CG19" i="7"/>
  <c r="CG17" i="7" s="1"/>
  <c r="CH25" i="8" s="1"/>
  <c r="CJ264" i="7" a="1"/>
  <c r="CJ264" i="7" s="1"/>
  <c r="CI160" i="7"/>
  <c r="CJ282" i="7" a="1"/>
  <c r="CJ282" i="7" s="1"/>
  <c r="CI178" i="7"/>
  <c r="CJ236" i="7" a="1"/>
  <c r="CJ236" i="7" s="1"/>
  <c r="CI132" i="7"/>
  <c r="CI114" i="7"/>
  <c r="CJ218" i="7" a="1"/>
  <c r="CJ218" i="7" s="1"/>
  <c r="CJ216" i="7" a="1"/>
  <c r="CJ216" i="7" s="1"/>
  <c r="CI112" i="7"/>
  <c r="CC29" i="8"/>
  <c r="CC36" i="8" s="1"/>
  <c r="CC290" i="8" s="1"/>
  <c r="CJ289" i="7" a="1"/>
  <c r="CJ289" i="7" s="1"/>
  <c r="CI185" i="7"/>
  <c r="CJ243" i="7" a="1"/>
  <c r="CJ243" i="7" s="1"/>
  <c r="CI139" i="7"/>
  <c r="CI281" i="7" a="1"/>
  <c r="CI281" i="7" s="1"/>
  <c r="CH177" i="7"/>
  <c r="CJ201" i="7" a="1"/>
  <c r="CJ201" i="7" s="1"/>
  <c r="CI97" i="7"/>
  <c r="CJ203" i="7" a="1"/>
  <c r="CJ203" i="7" s="1"/>
  <c r="CI99" i="7"/>
  <c r="CJ234" i="7" a="1"/>
  <c r="CJ234" i="7" s="1"/>
  <c r="CI130" i="7"/>
  <c r="CJ208" i="7" a="1"/>
  <c r="CJ208" i="7" s="1"/>
  <c r="CI104" i="7"/>
  <c r="CI221" i="7" a="1"/>
  <c r="CI221" i="7" s="1"/>
  <c r="CH117" i="7"/>
  <c r="CI230" i="7" a="1"/>
  <c r="CI230" i="7" s="1"/>
  <c r="CH126" i="7"/>
  <c r="AK304" i="8"/>
  <c r="AK270" i="8"/>
  <c r="CI258" i="7" a="1"/>
  <c r="CI258" i="7" s="1"/>
  <c r="CH154" i="7"/>
  <c r="CJ277" i="7" a="1"/>
  <c r="CJ277" i="7" s="1"/>
  <c r="CI173" i="7"/>
  <c r="AK201" i="8"/>
  <c r="AL197" i="8" s="1"/>
  <c r="AL204" i="8" s="1" a="1"/>
  <c r="CJ286" i="7" a="1"/>
  <c r="CJ286" i="7" s="1"/>
  <c r="CI182" i="7"/>
  <c r="CI113" i="7"/>
  <c r="CJ217" i="7" a="1"/>
  <c r="CJ217" i="7" s="1"/>
  <c r="CJ244" i="7" a="1"/>
  <c r="CJ244" i="7" s="1"/>
  <c r="CI140" i="7"/>
  <c r="CI261" i="7" a="1"/>
  <c r="CI261" i="7" s="1"/>
  <c r="CH157" i="7"/>
  <c r="CJ228" i="7" a="1"/>
  <c r="CJ228" i="7" s="1"/>
  <c r="CI124" i="7"/>
  <c r="CJ280" i="7" a="1"/>
  <c r="CJ280" i="7" s="1"/>
  <c r="CI176" i="7"/>
  <c r="CI269" i="7" a="1"/>
  <c r="CI269" i="7" s="1"/>
  <c r="CH165" i="7"/>
  <c r="CI220" i="7" a="1"/>
  <c r="CI220" i="7" s="1"/>
  <c r="CH116" i="7"/>
  <c r="CJ248" i="7" a="1"/>
  <c r="CJ248" i="7" s="1"/>
  <c r="CI144" i="7"/>
  <c r="CI327" i="8"/>
  <c r="CI13" i="7" a="1"/>
  <c r="CI13" i="7" s="1"/>
  <c r="CJ246" i="7" a="1"/>
  <c r="CJ246" i="7" s="1"/>
  <c r="CI142" i="7"/>
  <c r="CG15" i="7"/>
  <c r="CI105" i="7"/>
  <c r="CJ209" i="7" a="1"/>
  <c r="CJ209" i="7" s="1"/>
  <c r="CJ271" i="7" a="1"/>
  <c r="CJ271" i="7" s="1"/>
  <c r="CI167" i="7"/>
  <c r="CJ265" i="7" a="1"/>
  <c r="CJ265" i="7" s="1"/>
  <c r="CI161" i="7"/>
  <c r="CI205" i="7" a="1"/>
  <c r="CI205" i="7" s="1"/>
  <c r="CH101" i="7"/>
  <c r="CJ222" i="7" a="1"/>
  <c r="CJ222" i="7" s="1"/>
  <c r="CI118" i="7"/>
  <c r="CJ274" i="7" a="1"/>
  <c r="CJ274" i="7" s="1"/>
  <c r="CI170" i="7"/>
  <c r="CI278" i="7" a="1"/>
  <c r="CI278" i="7" s="1"/>
  <c r="CH174" i="7"/>
  <c r="AK221" i="8"/>
  <c r="AK222" i="8" s="1"/>
  <c r="AL218" i="8" s="1"/>
  <c r="AL225" i="8" s="1" a="1"/>
  <c r="CI238" i="7" a="1"/>
  <c r="CI238" i="7" s="1"/>
  <c r="CH134" i="7"/>
  <c r="CI268" i="7" a="1"/>
  <c r="CI268" i="7" s="1"/>
  <c r="CH164" i="7"/>
  <c r="CJ242" i="7" a="1"/>
  <c r="CJ242" i="7" s="1"/>
  <c r="CI138" i="7"/>
  <c r="CH329" i="8"/>
  <c r="CH334" i="8" s="1"/>
  <c r="CJ226" i="7" a="1"/>
  <c r="CJ226" i="7" s="1"/>
  <c r="CI122" i="7"/>
  <c r="CJ245" i="7" a="1"/>
  <c r="CJ245" i="7" s="1"/>
  <c r="CI141" i="7"/>
  <c r="CJ285" i="7" a="1"/>
  <c r="CJ285" i="7" s="1"/>
  <c r="CI181" i="7"/>
  <c r="CJ276" i="7" a="1"/>
  <c r="CJ276" i="7" s="1"/>
  <c r="CI172" i="7"/>
  <c r="CJ229" i="7" a="1"/>
  <c r="CJ229" i="7" s="1"/>
  <c r="CI125" i="7"/>
  <c r="CJ219" i="7" a="1"/>
  <c r="CJ219" i="7" s="1"/>
  <c r="CI115" i="7"/>
  <c r="CJ298" i="7" a="1"/>
  <c r="CJ298" i="7" s="1"/>
  <c r="CI194" i="7"/>
  <c r="CI299" i="7" a="1"/>
  <c r="CI299" i="7" s="1"/>
  <c r="CH195" i="7"/>
  <c r="CJ294" i="7" a="1"/>
  <c r="CJ294" i="7" s="1"/>
  <c r="CI190" i="7"/>
  <c r="CJ293" i="7" a="1"/>
  <c r="CJ293" i="7" s="1"/>
  <c r="CI189" i="7"/>
  <c r="CJ259" i="7" a="1"/>
  <c r="CJ259" i="7" s="1"/>
  <c r="CI155" i="7"/>
  <c r="CJ251" i="7" a="1"/>
  <c r="CJ251" i="7" s="1"/>
  <c r="CI147" i="7"/>
  <c r="CJ202" i="7" a="1"/>
  <c r="CJ202" i="7" s="1"/>
  <c r="CI98" i="7"/>
  <c r="CJ227" i="7" a="1"/>
  <c r="CJ227" i="7" s="1"/>
  <c r="CI123" i="7"/>
  <c r="CJ224" i="7" a="1"/>
  <c r="CJ224" i="7" s="1"/>
  <c r="CI120" i="7"/>
  <c r="CA290" i="8"/>
  <c r="CI214" i="7" a="1"/>
  <c r="CI214" i="7" s="1"/>
  <c r="CH110" i="7"/>
  <c r="CJ290" i="7" a="1"/>
  <c r="CJ290" i="7" s="1"/>
  <c r="CI186" i="7"/>
  <c r="CJ263" i="7" a="1"/>
  <c r="CJ263" i="7" s="1"/>
  <c r="CI159" i="7"/>
  <c r="CH12" i="7"/>
  <c r="CH11" i="7" s="1"/>
  <c r="CJ231" i="7" a="1"/>
  <c r="CJ231" i="7" s="1"/>
  <c r="CI127" i="7"/>
  <c r="CJ235" i="7" a="1"/>
  <c r="CJ235" i="7" s="1"/>
  <c r="CI131" i="7"/>
  <c r="CE17" i="7"/>
  <c r="CF25" i="8" s="1"/>
  <c r="CJ239" i="7" a="1"/>
  <c r="CJ239" i="7" s="1"/>
  <c r="CI135" i="7"/>
  <c r="CI279" i="7" a="1"/>
  <c r="CI279" i="7" s="1"/>
  <c r="CH175" i="7"/>
  <c r="CD29" i="8"/>
  <c r="CD36" i="8" s="1"/>
  <c r="CJ262" i="7" a="1"/>
  <c r="CJ262" i="7" s="1"/>
  <c r="CI158" i="7"/>
  <c r="CJ260" i="7" a="1"/>
  <c r="CJ260" i="7" s="1"/>
  <c r="CI156" i="7"/>
  <c r="CJ272" i="7" a="1"/>
  <c r="CJ272" i="7" s="1"/>
  <c r="CI168" i="7"/>
  <c r="CJ283" i="7" a="1"/>
  <c r="CJ283" i="7" s="1"/>
  <c r="CI179" i="7"/>
  <c r="CJ255" i="7" a="1"/>
  <c r="CJ255" i="7" s="1"/>
  <c r="CI151" i="7"/>
  <c r="CI270" i="7" a="1"/>
  <c r="CI270" i="7" s="1"/>
  <c r="CH166" i="7"/>
  <c r="CJ249" i="7" a="1"/>
  <c r="CJ249" i="7" s="1"/>
  <c r="CI145" i="7"/>
  <c r="CI225" i="7" a="1"/>
  <c r="CI225" i="7" s="1"/>
  <c r="CH121" i="7"/>
  <c r="CE27" i="8"/>
  <c r="CD39" i="7"/>
  <c r="Q73" i="26"/>
  <c r="P72" i="26"/>
  <c r="CI237" i="7" a="1"/>
  <c r="CI237" i="7" s="1"/>
  <c r="CH133" i="7"/>
  <c r="CJ247" i="7" a="1"/>
  <c r="CJ247" i="7" s="1"/>
  <c r="CI143" i="7"/>
  <c r="CJ213" i="7" a="1"/>
  <c r="CJ213" i="7" s="1"/>
  <c r="CI109" i="7"/>
  <c r="CJ284" i="7" a="1"/>
  <c r="CJ284" i="7" s="1"/>
  <c r="CI180" i="7"/>
  <c r="CJ292" i="7" a="1"/>
  <c r="CJ292" i="7" s="1"/>
  <c r="CI188" i="7"/>
  <c r="CJ266" i="7" a="1"/>
  <c r="CJ266" i="7" s="1"/>
  <c r="CI162" i="7"/>
  <c r="CJ291" i="7" a="1"/>
  <c r="CJ291" i="7" s="1"/>
  <c r="CI187" i="7"/>
  <c r="CJ275" i="7" a="1"/>
  <c r="CJ275" i="7" s="1"/>
  <c r="CI171" i="7"/>
  <c r="CJ240" i="7" a="1"/>
  <c r="CJ240" i="7" s="1"/>
  <c r="CI136" i="7"/>
  <c r="CJ206" i="7" a="1"/>
  <c r="CJ206" i="7" s="1"/>
  <c r="CI102" i="7"/>
  <c r="CJ211" i="7" a="1"/>
  <c r="CJ211" i="7" s="1"/>
  <c r="CI107" i="7"/>
  <c r="CJ287" i="7" a="1"/>
  <c r="CJ287" i="7" s="1"/>
  <c r="CI183" i="7"/>
  <c r="CF22" i="8"/>
  <c r="CJ232" i="7" a="1"/>
  <c r="CJ232" i="7" s="1"/>
  <c r="CI128" i="7"/>
  <c r="CJ215" i="7" a="1"/>
  <c r="CJ215" i="7" s="1"/>
  <c r="CI111" i="7"/>
  <c r="CJ296" i="7" a="1"/>
  <c r="CJ296" i="7" s="1"/>
  <c r="CI192" i="7"/>
  <c r="CI257" i="7" a="1"/>
  <c r="CI257" i="7" s="1"/>
  <c r="CH153" i="7"/>
  <c r="CJ254" i="7" a="1"/>
  <c r="CJ254" i="7" s="1"/>
  <c r="CI150" i="7"/>
  <c r="CJ223" i="7" a="1"/>
  <c r="CJ223" i="7" s="1"/>
  <c r="CI119" i="7"/>
  <c r="CJ267" i="7" a="1"/>
  <c r="CJ267" i="7" s="1"/>
  <c r="CI163" i="7"/>
  <c r="CJ212" i="7" a="1"/>
  <c r="CJ212" i="7" s="1"/>
  <c r="CI108" i="7"/>
  <c r="CJ273" i="7" a="1"/>
  <c r="CJ273" i="7" s="1"/>
  <c r="CI169" i="7"/>
  <c r="CK9" i="8"/>
  <c r="CK7" i="7"/>
  <c r="CI300" i="7" a="1"/>
  <c r="CI300" i="7" s="1"/>
  <c r="CH196" i="7"/>
  <c r="CF26" i="8"/>
  <c r="CG25" i="8"/>
  <c r="CI100" i="7"/>
  <c r="CJ204" i="7" a="1"/>
  <c r="CJ204" i="7" s="1"/>
  <c r="CJ241" i="7" a="1"/>
  <c r="CJ241" i="7" s="1"/>
  <c r="CI137" i="7"/>
  <c r="CJ250" i="7" a="1"/>
  <c r="CJ250" i="7" s="1"/>
  <c r="CI146" i="7"/>
  <c r="CJ207" i="7" a="1"/>
  <c r="CJ207" i="7" s="1"/>
  <c r="CI103" i="7"/>
  <c r="CJ288" i="7" a="1"/>
  <c r="CJ288" i="7" s="1"/>
  <c r="CI184" i="7"/>
  <c r="CJ295" i="7" a="1"/>
  <c r="CJ295" i="7" s="1"/>
  <c r="CI191" i="7"/>
  <c r="CJ233" i="7" a="1"/>
  <c r="CJ233" i="7" s="1"/>
  <c r="CI129" i="7"/>
  <c r="CJ252" i="7" a="1"/>
  <c r="CJ252" i="7" s="1"/>
  <c r="CI148" i="7"/>
  <c r="CJ256" i="7" a="1"/>
  <c r="CJ256" i="7" s="1"/>
  <c r="CI152" i="7"/>
  <c r="CJ297" i="7" a="1"/>
  <c r="CJ297" i="7" s="1"/>
  <c r="CI193" i="7"/>
  <c r="CJ253" i="7" a="1"/>
  <c r="CJ253" i="7" s="1"/>
  <c r="CI149" i="7"/>
  <c r="CJ210" i="7" a="1"/>
  <c r="CJ210" i="7" s="1"/>
  <c r="CI106" i="7"/>
  <c r="CF22" i="7" l="1"/>
  <c r="CF23" i="7" s="1"/>
  <c r="CH19" i="7"/>
  <c r="AL225" i="8"/>
  <c r="AL227" i="8" s="1"/>
  <c r="CD290" i="8"/>
  <c r="CF39" i="7"/>
  <c r="CK283" i="7" a="1"/>
  <c r="CK283" i="7" s="1"/>
  <c r="CJ179" i="7"/>
  <c r="CK271" i="7" a="1"/>
  <c r="CK271" i="7" s="1"/>
  <c r="CJ167" i="7"/>
  <c r="CK285" i="7" a="1"/>
  <c r="CK285" i="7" s="1"/>
  <c r="CJ181" i="7"/>
  <c r="CK297" i="7" a="1"/>
  <c r="CK297" i="7" s="1"/>
  <c r="CJ193" i="7"/>
  <c r="CK294" i="7" a="1"/>
  <c r="CK294" i="7" s="1"/>
  <c r="CJ190" i="7"/>
  <c r="CJ261" i="7" a="1"/>
  <c r="CJ261" i="7" s="1"/>
  <c r="CI157" i="7"/>
  <c r="CK212" i="7" a="1"/>
  <c r="CK212" i="7" s="1"/>
  <c r="CJ108" i="7"/>
  <c r="CK284" i="7" a="1"/>
  <c r="CK284" i="7" s="1"/>
  <c r="CJ180" i="7"/>
  <c r="CK262" i="7" a="1"/>
  <c r="CK262" i="7" s="1"/>
  <c r="CJ158" i="7"/>
  <c r="CK235" i="7" a="1"/>
  <c r="CK235" i="7" s="1"/>
  <c r="CJ131" i="7"/>
  <c r="CK246" i="7" a="1"/>
  <c r="CK246" i="7" s="1"/>
  <c r="CJ142" i="7"/>
  <c r="CK289" i="7" a="1"/>
  <c r="CK289" i="7" s="1"/>
  <c r="CJ185" i="7"/>
  <c r="CK264" i="7" a="1"/>
  <c r="CK264" i="7" s="1"/>
  <c r="CJ160" i="7"/>
  <c r="CL9" i="8"/>
  <c r="CL7" i="7"/>
  <c r="CK239" i="7" a="1"/>
  <c r="CK239" i="7" s="1"/>
  <c r="CJ135" i="7"/>
  <c r="CK253" i="7" a="1"/>
  <c r="CK253" i="7" s="1"/>
  <c r="CJ149" i="7"/>
  <c r="CK243" i="7" a="1"/>
  <c r="CK243" i="7" s="1"/>
  <c r="CJ139" i="7"/>
  <c r="CK250" i="7" a="1"/>
  <c r="CK250" i="7" s="1"/>
  <c r="CJ146" i="7"/>
  <c r="CJ225" i="7" a="1"/>
  <c r="CJ225" i="7" s="1"/>
  <c r="CI121" i="7"/>
  <c r="CK245" i="7" a="1"/>
  <c r="CK245" i="7" s="1"/>
  <c r="CJ141" i="7"/>
  <c r="CJ230" i="7" a="1"/>
  <c r="CJ230" i="7" s="1"/>
  <c r="CI126" i="7"/>
  <c r="CJ137" i="7"/>
  <c r="CK241" i="7" a="1"/>
  <c r="CK241" i="7" s="1"/>
  <c r="CK232" i="7" a="1"/>
  <c r="CK232" i="7" s="1"/>
  <c r="CJ128" i="7"/>
  <c r="CF23" i="8"/>
  <c r="CK249" i="7" a="1"/>
  <c r="CK249" i="7" s="1"/>
  <c r="CJ145" i="7"/>
  <c r="CK226" i="7" a="1"/>
  <c r="CK226" i="7" s="1"/>
  <c r="CJ122" i="7"/>
  <c r="CJ327" i="8"/>
  <c r="CJ13" i="7" a="1"/>
  <c r="CJ13" i="7" s="1"/>
  <c r="CK244" i="7" a="1"/>
  <c r="CK244" i="7" s="1"/>
  <c r="CJ140" i="7"/>
  <c r="CJ221" i="7" a="1"/>
  <c r="CJ221" i="7" s="1"/>
  <c r="CI117" i="7"/>
  <c r="CJ257" i="7" a="1"/>
  <c r="CJ257" i="7" s="1"/>
  <c r="CI153" i="7"/>
  <c r="CK210" i="7" a="1"/>
  <c r="CK210" i="7" s="1"/>
  <c r="CJ106" i="7"/>
  <c r="CK240" i="7" a="1"/>
  <c r="CK240" i="7" s="1"/>
  <c r="CJ136" i="7"/>
  <c r="CK209" i="7" a="1"/>
  <c r="CK209" i="7" s="1"/>
  <c r="CJ105" i="7"/>
  <c r="CK293" i="7" a="1"/>
  <c r="CK293" i="7" s="1"/>
  <c r="CJ189" i="7"/>
  <c r="CK260" i="7" a="1"/>
  <c r="CK260" i="7" s="1"/>
  <c r="CJ156" i="7"/>
  <c r="CK282" i="7" a="1"/>
  <c r="CK282" i="7" s="1"/>
  <c r="CJ178" i="7"/>
  <c r="CK215" i="7" a="1"/>
  <c r="CK215" i="7" s="1"/>
  <c r="CJ111" i="7"/>
  <c r="CJ120" i="7"/>
  <c r="CK224" i="7" a="1"/>
  <c r="CK224" i="7" s="1"/>
  <c r="CJ278" i="7" a="1"/>
  <c r="CJ278" i="7" s="1"/>
  <c r="CI174" i="7"/>
  <c r="CK256" i="7" a="1"/>
  <c r="CK256" i="7" s="1"/>
  <c r="CJ152" i="7"/>
  <c r="CK204" i="7" a="1"/>
  <c r="CK204" i="7" s="1"/>
  <c r="CJ100" i="7"/>
  <c r="CK213" i="7" a="1"/>
  <c r="CK213" i="7" s="1"/>
  <c r="CJ109" i="7"/>
  <c r="CK231" i="7" a="1"/>
  <c r="CK231" i="7" s="1"/>
  <c r="CJ127" i="7"/>
  <c r="CK227" i="7" a="1"/>
  <c r="CK227" i="7" s="1"/>
  <c r="CJ123" i="7"/>
  <c r="CJ299" i="7" a="1"/>
  <c r="CJ299" i="7" s="1"/>
  <c r="CI195" i="7"/>
  <c r="CK274" i="7" a="1"/>
  <c r="CK274" i="7" s="1"/>
  <c r="CJ170" i="7"/>
  <c r="CI329" i="8"/>
  <c r="CJ281" i="7" a="1"/>
  <c r="CJ281" i="7" s="1"/>
  <c r="CI177" i="7"/>
  <c r="CK202" i="7" a="1"/>
  <c r="CK202" i="7" s="1"/>
  <c r="CJ98" i="7"/>
  <c r="CK234" i="7" a="1"/>
  <c r="CK234" i="7" s="1"/>
  <c r="CJ130" i="7"/>
  <c r="CJ238" i="7" a="1"/>
  <c r="CJ238" i="7" s="1"/>
  <c r="CI134" i="7"/>
  <c r="CK273" i="7" a="1"/>
  <c r="CK273" i="7" s="1"/>
  <c r="CJ169" i="7"/>
  <c r="CK228" i="7" a="1"/>
  <c r="CK228" i="7" s="1"/>
  <c r="CJ124" i="7"/>
  <c r="CG22" i="7"/>
  <c r="CH28" i="8" s="1"/>
  <c r="CG21" i="7"/>
  <c r="CK298" i="7" a="1"/>
  <c r="CK298" i="7" s="1"/>
  <c r="CJ194" i="7"/>
  <c r="CK223" i="7" a="1"/>
  <c r="CK223" i="7" s="1"/>
  <c r="CJ119" i="7"/>
  <c r="CK275" i="7" a="1"/>
  <c r="CK275" i="7" s="1"/>
  <c r="CJ171" i="7"/>
  <c r="CJ270" i="7" a="1"/>
  <c r="CJ270" i="7" s="1"/>
  <c r="CI166" i="7"/>
  <c r="CK219" i="7" a="1"/>
  <c r="CK219" i="7" s="1"/>
  <c r="CJ115" i="7"/>
  <c r="CK242" i="7" a="1"/>
  <c r="CK242" i="7" s="1"/>
  <c r="CJ138" i="7"/>
  <c r="CJ205" i="7" a="1"/>
  <c r="CJ205" i="7" s="1"/>
  <c r="CI101" i="7"/>
  <c r="CJ220" i="7" a="1"/>
  <c r="CJ220" i="7" s="1"/>
  <c r="CI116" i="7"/>
  <c r="CK286" i="7" a="1"/>
  <c r="CK286" i="7" s="1"/>
  <c r="CJ182" i="7"/>
  <c r="CK288" i="7" a="1"/>
  <c r="CK288" i="7" s="1"/>
  <c r="CJ184" i="7"/>
  <c r="CK259" i="7" a="1"/>
  <c r="CK259" i="7" s="1"/>
  <c r="CJ155" i="7"/>
  <c r="CK296" i="7" a="1"/>
  <c r="CK296" i="7" s="1"/>
  <c r="CJ192" i="7"/>
  <c r="CK207" i="7" a="1"/>
  <c r="CK207" i="7" s="1"/>
  <c r="CJ103" i="7"/>
  <c r="CK248" i="7" a="1"/>
  <c r="CK248" i="7" s="1"/>
  <c r="CJ144" i="7"/>
  <c r="CK252" i="7" a="1"/>
  <c r="CK252" i="7" s="1"/>
  <c r="CJ148" i="7"/>
  <c r="CJ237" i="7" a="1"/>
  <c r="CJ237" i="7" s="1"/>
  <c r="CI133" i="7"/>
  <c r="CK290" i="7" a="1"/>
  <c r="CK290" i="7" s="1"/>
  <c r="CJ186" i="7"/>
  <c r="CK251" i="7" a="1"/>
  <c r="CK251" i="7" s="1"/>
  <c r="CJ147" i="7"/>
  <c r="AL204" i="8"/>
  <c r="AL206" i="8"/>
  <c r="CK203" i="7" a="1"/>
  <c r="CK203" i="7" s="1"/>
  <c r="CJ99" i="7"/>
  <c r="CK216" i="7" a="1"/>
  <c r="CK216" i="7" s="1"/>
  <c r="CJ112" i="7"/>
  <c r="CE21" i="7"/>
  <c r="CK206" i="7" a="1"/>
  <c r="CK206" i="7" s="1"/>
  <c r="CJ102" i="7"/>
  <c r="CK201" i="7" a="1"/>
  <c r="CK201" i="7" s="1"/>
  <c r="CJ97" i="7"/>
  <c r="CK280" i="7" a="1"/>
  <c r="CK280" i="7" s="1"/>
  <c r="CJ176" i="7"/>
  <c r="CK272" i="7" a="1"/>
  <c r="CK272" i="7" s="1"/>
  <c r="CJ168" i="7"/>
  <c r="CK236" i="7" a="1"/>
  <c r="CK236" i="7" s="1"/>
  <c r="CJ132" i="7"/>
  <c r="CE29" i="8"/>
  <c r="CE36" i="8" s="1"/>
  <c r="CE290" i="8" s="1"/>
  <c r="CK267" i="7" a="1"/>
  <c r="CK267" i="7" s="1"/>
  <c r="CJ163" i="7"/>
  <c r="CK208" i="7" a="1"/>
  <c r="CK208" i="7" s="1"/>
  <c r="CJ104" i="7"/>
  <c r="CK247" i="7" a="1"/>
  <c r="CK247" i="7" s="1"/>
  <c r="CJ143" i="7"/>
  <c r="CK233" i="7" a="1"/>
  <c r="CK233" i="7" s="1"/>
  <c r="CJ129" i="7"/>
  <c r="CK211" i="7" a="1"/>
  <c r="CK211" i="7" s="1"/>
  <c r="CJ107" i="7"/>
  <c r="CK291" i="7" a="1"/>
  <c r="CK291" i="7" s="1"/>
  <c r="CJ187" i="7"/>
  <c r="CK255" i="7" a="1"/>
  <c r="CK255" i="7" s="1"/>
  <c r="CJ151" i="7"/>
  <c r="CK229" i="7" a="1"/>
  <c r="CK229" i="7" s="1"/>
  <c r="CJ125" i="7"/>
  <c r="CJ268" i="7" a="1"/>
  <c r="CJ268" i="7" s="1"/>
  <c r="CI164" i="7"/>
  <c r="CK265" i="7" a="1"/>
  <c r="CK265" i="7" s="1"/>
  <c r="CJ161" i="7"/>
  <c r="CJ269" i="7" a="1"/>
  <c r="CJ269" i="7" s="1"/>
  <c r="CI165" i="7"/>
  <c r="CI12" i="7"/>
  <c r="CI11" i="7" s="1"/>
  <c r="CK218" i="7" a="1"/>
  <c r="CK218" i="7" s="1"/>
  <c r="CJ114" i="7"/>
  <c r="CE22" i="7"/>
  <c r="CK276" i="7" a="1"/>
  <c r="CK276" i="7" s="1"/>
  <c r="CJ172" i="7"/>
  <c r="CK266" i="7" a="1"/>
  <c r="CK266" i="7" s="1"/>
  <c r="CJ162" i="7"/>
  <c r="CJ258" i="7" a="1"/>
  <c r="CJ258" i="7" s="1"/>
  <c r="CI154" i="7"/>
  <c r="AK274" i="8"/>
  <c r="AK308" i="8"/>
  <c r="CK292" i="7" a="1"/>
  <c r="CK292" i="7" s="1"/>
  <c r="CJ188" i="7"/>
  <c r="CI21" i="8"/>
  <c r="CH14" i="7"/>
  <c r="CH20" i="7"/>
  <c r="CH18" i="7"/>
  <c r="CH17" i="7" s="1"/>
  <c r="CI25" i="8" s="1"/>
  <c r="CJ113" i="7"/>
  <c r="CK217" i="7" a="1"/>
  <c r="CK217" i="7" s="1"/>
  <c r="CK222" i="7" a="1"/>
  <c r="CK222" i="7" s="1"/>
  <c r="CJ118" i="7"/>
  <c r="CK263" i="7" a="1"/>
  <c r="CK263" i="7" s="1"/>
  <c r="CJ159" i="7"/>
  <c r="CK287" i="7" a="1"/>
  <c r="CK287" i="7" s="1"/>
  <c r="CJ183" i="7"/>
  <c r="CK254" i="7" a="1"/>
  <c r="CK254" i="7" s="1"/>
  <c r="CJ150" i="7"/>
  <c r="CK295" i="7" a="1"/>
  <c r="CK295" i="7" s="1"/>
  <c r="CJ191" i="7"/>
  <c r="CJ300" i="7" a="1"/>
  <c r="CJ300" i="7" s="1"/>
  <c r="CI196" i="7"/>
  <c r="Q74" i="26"/>
  <c r="P73" i="26"/>
  <c r="CJ279" i="7" a="1"/>
  <c r="CJ279" i="7" s="1"/>
  <c r="CI175" i="7"/>
  <c r="CJ214" i="7" a="1"/>
  <c r="CJ214" i="7" s="1"/>
  <c r="CI110" i="7"/>
  <c r="CG28" i="8"/>
  <c r="CG29" i="8" s="1"/>
  <c r="CK277" i="7" a="1"/>
  <c r="CK277" i="7" s="1"/>
  <c r="CJ173" i="7"/>
  <c r="CE23" i="7" l="1"/>
  <c r="CI19" i="7"/>
  <c r="AL214" i="8"/>
  <c r="AL215" i="8" s="1"/>
  <c r="AL220" i="8"/>
  <c r="CL277" i="7" a="1"/>
  <c r="CL277" i="7" s="1"/>
  <c r="CK173" i="7"/>
  <c r="CK261" i="7" a="1"/>
  <c r="CK261" i="7" s="1"/>
  <c r="CJ157" i="7"/>
  <c r="CL244" i="7" a="1"/>
  <c r="CL244" i="7" s="1"/>
  <c r="CK140" i="7"/>
  <c r="CL218" i="7" a="1"/>
  <c r="CL218" i="7" s="1"/>
  <c r="CK114" i="7"/>
  <c r="CI334" i="8"/>
  <c r="CL246" i="7" a="1"/>
  <c r="CL246" i="7" s="1"/>
  <c r="CK142" i="7"/>
  <c r="CL272" i="7" a="1"/>
  <c r="CL272" i="7" s="1"/>
  <c r="CK168" i="7"/>
  <c r="CL226" i="7" a="1"/>
  <c r="CL226" i="7" s="1"/>
  <c r="CK122" i="7"/>
  <c r="CK279" i="7" a="1"/>
  <c r="CK279" i="7" s="1"/>
  <c r="CJ175" i="7"/>
  <c r="CL247" i="7" a="1"/>
  <c r="CL247" i="7" s="1"/>
  <c r="CK143" i="7"/>
  <c r="AL205" i="8"/>
  <c r="CL207" i="7" a="1"/>
  <c r="CL207" i="7" s="1"/>
  <c r="CK103" i="7"/>
  <c r="CL273" i="7" a="1"/>
  <c r="CL273" i="7" s="1"/>
  <c r="CK169" i="7"/>
  <c r="CL240" i="7" a="1"/>
  <c r="CL240" i="7" s="1"/>
  <c r="CK136" i="7"/>
  <c r="CL243" i="7" a="1"/>
  <c r="CL243" i="7" s="1"/>
  <c r="CK139" i="7"/>
  <c r="CL235" i="7" a="1"/>
  <c r="CL235" i="7" s="1"/>
  <c r="CK131" i="7"/>
  <c r="CL285" i="7" a="1"/>
  <c r="CL285" i="7" s="1"/>
  <c r="CK181" i="7"/>
  <c r="CL298" i="7" a="1"/>
  <c r="CL298" i="7" s="1"/>
  <c r="CK194" i="7"/>
  <c r="CL260" i="7" a="1"/>
  <c r="CL260" i="7" s="1"/>
  <c r="CK156" i="7"/>
  <c r="CL203" i="7" a="1"/>
  <c r="CL203" i="7" s="1"/>
  <c r="CK99" i="7"/>
  <c r="CL294" i="7" a="1"/>
  <c r="CL294" i="7" s="1"/>
  <c r="CK190" i="7"/>
  <c r="CL293" i="7" a="1"/>
  <c r="CL293" i="7" s="1"/>
  <c r="CK189" i="7"/>
  <c r="CL204" i="7" a="1"/>
  <c r="CL204" i="7" s="1"/>
  <c r="CK100" i="7"/>
  <c r="CL292" i="7" a="1"/>
  <c r="CL292" i="7" s="1"/>
  <c r="CK188" i="7"/>
  <c r="AL193" i="8"/>
  <c r="AL194" i="8" s="1"/>
  <c r="CL202" i="7" a="1"/>
  <c r="CL202" i="7" s="1"/>
  <c r="CK98" i="7"/>
  <c r="CL245" i="7" a="1"/>
  <c r="CL245" i="7" s="1"/>
  <c r="CK141" i="7"/>
  <c r="CK281" i="7" a="1"/>
  <c r="CK281" i="7" s="1"/>
  <c r="CJ177" i="7"/>
  <c r="CK205" i="7" a="1"/>
  <c r="CK205" i="7" s="1"/>
  <c r="CJ101" i="7"/>
  <c r="CL209" i="7" a="1"/>
  <c r="CL209" i="7" s="1"/>
  <c r="CK105" i="7"/>
  <c r="CK269" i="7" a="1"/>
  <c r="CK269" i="7" s="1"/>
  <c r="CJ165" i="7"/>
  <c r="CL219" i="7" a="1"/>
  <c r="CL219" i="7" s="1"/>
  <c r="CK115" i="7"/>
  <c r="CL274" i="7" a="1"/>
  <c r="CL274" i="7" s="1"/>
  <c r="CK170" i="7"/>
  <c r="CL249" i="7" a="1"/>
  <c r="CL249" i="7" s="1"/>
  <c r="CK145" i="7"/>
  <c r="Q75" i="26"/>
  <c r="P74" i="26"/>
  <c r="CL222" i="7" a="1"/>
  <c r="CL222" i="7" s="1"/>
  <c r="CK118" i="7"/>
  <c r="CK104" i="7"/>
  <c r="CL208" i="7" a="1"/>
  <c r="CL208" i="7" s="1"/>
  <c r="CJ12" i="7"/>
  <c r="CJ11" i="7" s="1"/>
  <c r="CL296" i="7" a="1"/>
  <c r="CL296" i="7" s="1"/>
  <c r="CK192" i="7"/>
  <c r="CK238" i="7" a="1"/>
  <c r="CK238" i="7" s="1"/>
  <c r="CJ134" i="7"/>
  <c r="CK278" i="7" a="1"/>
  <c r="CK278" i="7" s="1"/>
  <c r="CJ174" i="7"/>
  <c r="CL262" i="7" a="1"/>
  <c r="CL262" i="7" s="1"/>
  <c r="CK158" i="7"/>
  <c r="CL271" i="7" a="1"/>
  <c r="CL271" i="7" s="1"/>
  <c r="CK167" i="7"/>
  <c r="CL255" i="7" a="1"/>
  <c r="CL255" i="7" s="1"/>
  <c r="CK151" i="7"/>
  <c r="CK230" i="7" a="1"/>
  <c r="CK230" i="7" s="1"/>
  <c r="CJ126" i="7"/>
  <c r="CL276" i="7" a="1"/>
  <c r="CL276" i="7" s="1"/>
  <c r="CK172" i="7"/>
  <c r="CL291" i="7" a="1"/>
  <c r="CL291" i="7" s="1"/>
  <c r="CK187" i="7"/>
  <c r="CH27" i="8"/>
  <c r="CG23" i="7"/>
  <c r="CG39" i="7" s="1"/>
  <c r="CL289" i="7" a="1"/>
  <c r="CL289" i="7" s="1"/>
  <c r="CK185" i="7"/>
  <c r="CL248" i="7" a="1"/>
  <c r="CL248" i="7" s="1"/>
  <c r="CK144" i="7"/>
  <c r="CL233" i="7" a="1"/>
  <c r="CL233" i="7" s="1"/>
  <c r="CK129" i="7"/>
  <c r="CL250" i="7" a="1"/>
  <c r="CL250" i="7" s="1"/>
  <c r="CK146" i="7"/>
  <c r="CG36" i="8"/>
  <c r="CG290" i="8" s="1"/>
  <c r="CL256" i="7" a="1"/>
  <c r="CL256" i="7" s="1"/>
  <c r="CK152" i="7"/>
  <c r="CK113" i="7"/>
  <c r="CL217" i="7" a="1"/>
  <c r="CL217" i="7" s="1"/>
  <c r="CK270" i="7" a="1"/>
  <c r="CK270" i="7" s="1"/>
  <c r="CJ166" i="7"/>
  <c r="CL224" i="7" a="1"/>
  <c r="CL224" i="7" s="1"/>
  <c r="CK120" i="7"/>
  <c r="CL267" i="7" a="1"/>
  <c r="CL267" i="7" s="1"/>
  <c r="CK163" i="7"/>
  <c r="CL201" i="7" a="1"/>
  <c r="CL201" i="7" s="1"/>
  <c r="CK97" i="7"/>
  <c r="CL259" i="7" a="1"/>
  <c r="CL259" i="7" s="1"/>
  <c r="CK155" i="7"/>
  <c r="CL232" i="7" a="1"/>
  <c r="CL232" i="7" s="1"/>
  <c r="CK128" i="7"/>
  <c r="CL253" i="7" a="1"/>
  <c r="CL253" i="7" s="1"/>
  <c r="CK149" i="7"/>
  <c r="CL284" i="7" a="1"/>
  <c r="CL284" i="7" s="1"/>
  <c r="CK180" i="7"/>
  <c r="CI22" i="8"/>
  <c r="CI23" i="8" s="1"/>
  <c r="CL254" i="7" a="1"/>
  <c r="CL254" i="7" s="1"/>
  <c r="CK150" i="7"/>
  <c r="CF28" i="8"/>
  <c r="CK220" i="7" a="1"/>
  <c r="CK220" i="7" s="1"/>
  <c r="CJ116" i="7"/>
  <c r="CL211" i="7" a="1"/>
  <c r="CL211" i="7" s="1"/>
  <c r="CK107" i="7"/>
  <c r="CK327" i="8"/>
  <c r="CK13" i="7" a="1"/>
  <c r="CK13" i="7" s="1"/>
  <c r="CJ21" i="8"/>
  <c r="CI14" i="7"/>
  <c r="CJ22" i="8" s="1"/>
  <c r="CI20" i="7"/>
  <c r="CJ26" i="8" s="1"/>
  <c r="CI18" i="7"/>
  <c r="CJ329" i="8"/>
  <c r="CJ334" i="8"/>
  <c r="CL263" i="7" a="1"/>
  <c r="CL263" i="7" s="1"/>
  <c r="CK159" i="7"/>
  <c r="CL228" i="7" a="1"/>
  <c r="CL228" i="7" s="1"/>
  <c r="CK124" i="7"/>
  <c r="CL280" i="7" a="1"/>
  <c r="CL280" i="7" s="1"/>
  <c r="CK176" i="7"/>
  <c r="CJ164" i="7"/>
  <c r="CK268" i="7" a="1"/>
  <c r="CK268" i="7" s="1"/>
  <c r="CL251" i="7" a="1"/>
  <c r="CL251" i="7" s="1"/>
  <c r="CK147" i="7"/>
  <c r="CK299" i="7" a="1"/>
  <c r="CK299" i="7" s="1"/>
  <c r="CJ195" i="7"/>
  <c r="CK300" i="7" a="1"/>
  <c r="CK300" i="7" s="1"/>
  <c r="CJ196" i="7"/>
  <c r="CK258" i="7" a="1"/>
  <c r="CK258" i="7" s="1"/>
  <c r="CJ154" i="7"/>
  <c r="CL275" i="7" a="1"/>
  <c r="CL275" i="7" s="1"/>
  <c r="CK171" i="7"/>
  <c r="CL227" i="7" a="1"/>
  <c r="CL227" i="7" s="1"/>
  <c r="CK123" i="7"/>
  <c r="CL210" i="7" a="1"/>
  <c r="CL210" i="7" s="1"/>
  <c r="CK106" i="7"/>
  <c r="CL241" i="7" a="1"/>
  <c r="CL241" i="7" s="1"/>
  <c r="CK137" i="7"/>
  <c r="CL283" i="7" a="1"/>
  <c r="CL283" i="7" s="1"/>
  <c r="CK179" i="7"/>
  <c r="CL216" i="7" a="1"/>
  <c r="CL216" i="7" s="1"/>
  <c r="CK112" i="7"/>
  <c r="CK221" i="7" a="1"/>
  <c r="CK221" i="7" s="1"/>
  <c r="CJ117" i="7"/>
  <c r="CL264" i="7" a="1"/>
  <c r="CL264" i="7" s="1"/>
  <c r="CK160" i="7"/>
  <c r="CL252" i="7" a="1"/>
  <c r="CL252" i="7" s="1"/>
  <c r="CK148" i="7"/>
  <c r="CL287" i="7" a="1"/>
  <c r="CL287" i="7" s="1"/>
  <c r="CK183" i="7"/>
  <c r="CK225" i="7" a="1"/>
  <c r="CK225" i="7" s="1"/>
  <c r="CJ121" i="7"/>
  <c r="CL236" i="7" a="1"/>
  <c r="CL236" i="7" s="1"/>
  <c r="CK132" i="7"/>
  <c r="CK214" i="7" a="1"/>
  <c r="CK214" i="7" s="1"/>
  <c r="CJ110" i="7"/>
  <c r="CL297" i="7" a="1"/>
  <c r="CL297" i="7" s="1"/>
  <c r="CK193" i="7"/>
  <c r="CL242" i="7" a="1"/>
  <c r="CL242" i="7" s="1"/>
  <c r="CK138" i="7"/>
  <c r="CL265" i="7" a="1"/>
  <c r="CL265" i="7" s="1"/>
  <c r="CK161" i="7"/>
  <c r="CL229" i="7" a="1"/>
  <c r="CL229" i="7" s="1"/>
  <c r="CK125" i="7"/>
  <c r="CL290" i="7" a="1"/>
  <c r="CL290" i="7" s="1"/>
  <c r="CK186" i="7"/>
  <c r="CH15" i="7"/>
  <c r="CL206" i="7" a="1"/>
  <c r="CL206" i="7" s="1"/>
  <c r="CK102" i="7"/>
  <c r="CL288" i="7" a="1"/>
  <c r="CL288" i="7" s="1"/>
  <c r="CK184" i="7"/>
  <c r="CL234" i="7" a="1"/>
  <c r="CL234" i="7" s="1"/>
  <c r="CK130" i="7"/>
  <c r="CL215" i="7" a="1"/>
  <c r="CL215" i="7" s="1"/>
  <c r="CK111" i="7"/>
  <c r="CL239" i="7" a="1"/>
  <c r="CL239" i="7" s="1"/>
  <c r="CK135" i="7"/>
  <c r="CL282" i="7" a="1"/>
  <c r="CL282" i="7" s="1"/>
  <c r="CK178" i="7"/>
  <c r="CL286" i="7" a="1"/>
  <c r="CL286" i="7" s="1"/>
  <c r="CK182" i="7"/>
  <c r="CL213" i="7" a="1"/>
  <c r="CL213" i="7" s="1"/>
  <c r="CK109" i="7"/>
  <c r="CL295" i="7" a="1"/>
  <c r="CL295" i="7" s="1"/>
  <c r="CK191" i="7"/>
  <c r="CI26" i="8"/>
  <c r="CL266" i="7" a="1"/>
  <c r="CL266" i="7" s="1"/>
  <c r="CK162" i="7"/>
  <c r="CF27" i="8"/>
  <c r="CK237" i="7" a="1"/>
  <c r="CK237" i="7" s="1"/>
  <c r="CJ133" i="7"/>
  <c r="CE39" i="7"/>
  <c r="CL223" i="7" a="1"/>
  <c r="CL223" i="7" s="1"/>
  <c r="CK119" i="7"/>
  <c r="CL231" i="7" a="1"/>
  <c r="CL231" i="7" s="1"/>
  <c r="CK127" i="7"/>
  <c r="CK257" i="7" a="1"/>
  <c r="CK257" i="7" s="1"/>
  <c r="CJ153" i="7"/>
  <c r="CM9" i="8"/>
  <c r="CM7" i="7"/>
  <c r="CL212" i="7" a="1"/>
  <c r="CL212" i="7" s="1"/>
  <c r="CK108" i="7"/>
  <c r="AL226" i="8"/>
  <c r="CI17" i="7" l="1"/>
  <c r="CJ25" i="8" s="1"/>
  <c r="CJ19" i="7"/>
  <c r="CM213" i="7" a="1"/>
  <c r="CM213" i="7" s="1"/>
  <c r="CL109" i="7"/>
  <c r="CM273" i="7" a="1"/>
  <c r="CM273" i="7" s="1"/>
  <c r="CL169" i="7"/>
  <c r="CM207" i="7" a="1"/>
  <c r="CM207" i="7" s="1"/>
  <c r="CL103" i="7"/>
  <c r="CM227" i="7" a="1"/>
  <c r="CM227" i="7" s="1"/>
  <c r="CL123" i="7"/>
  <c r="CL221" i="7" a="1"/>
  <c r="CL221" i="7" s="1"/>
  <c r="CK117" i="7"/>
  <c r="CM298" i="7" a="1"/>
  <c r="CM298" i="7" s="1"/>
  <c r="CL194" i="7"/>
  <c r="CM250" i="7" a="1"/>
  <c r="CM250" i="7" s="1"/>
  <c r="CL146" i="7"/>
  <c r="AL221" i="8"/>
  <c r="AL222" i="8" s="1"/>
  <c r="AM218" i="8" s="1"/>
  <c r="AM225" i="8" s="1" a="1"/>
  <c r="CM252" i="7" a="1"/>
  <c r="CM252" i="7" s="1"/>
  <c r="CL148" i="7"/>
  <c r="CL281" i="7" a="1"/>
  <c r="CL281" i="7" s="1"/>
  <c r="CK177" i="7"/>
  <c r="CM253" i="7" a="1"/>
  <c r="CM253" i="7" s="1"/>
  <c r="CL149" i="7"/>
  <c r="CM228" i="7" a="1"/>
  <c r="CM228" i="7" s="1"/>
  <c r="CL124" i="7"/>
  <c r="CM232" i="7" a="1"/>
  <c r="CM232" i="7" s="1"/>
  <c r="CL128" i="7"/>
  <c r="CL261" i="7" a="1"/>
  <c r="CL261" i="7" s="1"/>
  <c r="CK157" i="7"/>
  <c r="CM263" i="7" a="1"/>
  <c r="CM263" i="7" s="1"/>
  <c r="CL159" i="7"/>
  <c r="CM274" i="7" a="1"/>
  <c r="CM274" i="7" s="1"/>
  <c r="CL170" i="7"/>
  <c r="CM247" i="7" a="1"/>
  <c r="CM247" i="7" s="1"/>
  <c r="CL143" i="7"/>
  <c r="CM259" i="7" a="1"/>
  <c r="CM259" i="7" s="1"/>
  <c r="CL155" i="7"/>
  <c r="CL238" i="7" a="1"/>
  <c r="CL238" i="7" s="1"/>
  <c r="CK134" i="7"/>
  <c r="CM239" i="7" a="1"/>
  <c r="CM239" i="7" s="1"/>
  <c r="CL135" i="7"/>
  <c r="CM216" i="7" a="1"/>
  <c r="CM216" i="7" s="1"/>
  <c r="CL112" i="7"/>
  <c r="CK12" i="7"/>
  <c r="CK11" i="7" s="1"/>
  <c r="CM292" i="7" a="1"/>
  <c r="CM292" i="7" s="1"/>
  <c r="CL188" i="7"/>
  <c r="CL279" i="7" a="1"/>
  <c r="CL279" i="7" s="1"/>
  <c r="CK175" i="7"/>
  <c r="CL214" i="7" a="1"/>
  <c r="CL214" i="7" s="1"/>
  <c r="CK110" i="7"/>
  <c r="CL220" i="7" a="1"/>
  <c r="CL220" i="7" s="1"/>
  <c r="CK116" i="7"/>
  <c r="CM233" i="7" a="1"/>
  <c r="CM233" i="7" s="1"/>
  <c r="CL129" i="7"/>
  <c r="CM276" i="7" a="1"/>
  <c r="CM276" i="7" s="1"/>
  <c r="CL172" i="7"/>
  <c r="CM296" i="7" a="1"/>
  <c r="CM296" i="7" s="1"/>
  <c r="CL192" i="7"/>
  <c r="CM285" i="7" a="1"/>
  <c r="CM285" i="7" s="1"/>
  <c r="CL181" i="7"/>
  <c r="CM284" i="7" a="1"/>
  <c r="CM284" i="7" s="1"/>
  <c r="CL180" i="7"/>
  <c r="CM218" i="7" a="1"/>
  <c r="CM218" i="7" s="1"/>
  <c r="CL114" i="7"/>
  <c r="Q76" i="26"/>
  <c r="P75" i="26"/>
  <c r="CM223" i="7" a="1"/>
  <c r="CM223" i="7" s="1"/>
  <c r="CL119" i="7"/>
  <c r="CM260" i="7" a="1"/>
  <c r="CM260" i="7" s="1"/>
  <c r="CL156" i="7"/>
  <c r="CM282" i="7" a="1"/>
  <c r="CM282" i="7" s="1"/>
  <c r="CL178" i="7"/>
  <c r="CM275" i="7" a="1"/>
  <c r="CM275" i="7" s="1"/>
  <c r="CL171" i="7"/>
  <c r="CM211" i="7" a="1"/>
  <c r="CM211" i="7" s="1"/>
  <c r="CL107" i="7"/>
  <c r="CM291" i="7" a="1"/>
  <c r="CM291" i="7" s="1"/>
  <c r="CL187" i="7"/>
  <c r="CM277" i="7" a="1"/>
  <c r="CM277" i="7" s="1"/>
  <c r="CL173" i="7"/>
  <c r="CF29" i="8"/>
  <c r="CF36" i="8" s="1"/>
  <c r="CF290" i="8" s="1"/>
  <c r="CL258" i="7" a="1"/>
  <c r="CL258" i="7" s="1"/>
  <c r="CK154" i="7"/>
  <c r="CM219" i="7" a="1"/>
  <c r="CM219" i="7" s="1"/>
  <c r="CL115" i="7"/>
  <c r="CM215" i="7" a="1"/>
  <c r="CM215" i="7" s="1"/>
  <c r="CL111" i="7"/>
  <c r="CM265" i="7" a="1"/>
  <c r="CM265" i="7" s="1"/>
  <c r="CL161" i="7"/>
  <c r="CL300" i="7" a="1"/>
  <c r="CL300" i="7" s="1"/>
  <c r="CK196" i="7"/>
  <c r="CI15" i="7"/>
  <c r="CM201" i="7" a="1"/>
  <c r="CM201" i="7" s="1"/>
  <c r="CL97" i="7"/>
  <c r="CK21" i="8"/>
  <c r="CJ20" i="7"/>
  <c r="CK26" i="8" s="1"/>
  <c r="CJ18" i="7"/>
  <c r="CJ17" i="7" s="1"/>
  <c r="CK25" i="8" s="1"/>
  <c r="CJ14" i="7"/>
  <c r="CK22" i="8" s="1"/>
  <c r="CL269" i="7" a="1"/>
  <c r="CL269" i="7" s="1"/>
  <c r="CK165" i="7"/>
  <c r="CM226" i="7" a="1"/>
  <c r="CM226" i="7" s="1"/>
  <c r="CL122" i="7"/>
  <c r="CM231" i="7" a="1"/>
  <c r="CM231" i="7" s="1"/>
  <c r="CL127" i="7"/>
  <c r="CM262" i="7" a="1"/>
  <c r="CM262" i="7" s="1"/>
  <c r="CL158" i="7"/>
  <c r="CM210" i="7" a="1"/>
  <c r="CM210" i="7" s="1"/>
  <c r="CL106" i="7"/>
  <c r="CM245" i="7" a="1"/>
  <c r="CM245" i="7" s="1"/>
  <c r="CL141" i="7"/>
  <c r="CL327" i="8"/>
  <c r="CL13" i="7" a="1"/>
  <c r="CL13" i="7" s="1"/>
  <c r="CK329" i="8"/>
  <c r="CK334" i="8" s="1"/>
  <c r="CM202" i="7" a="1"/>
  <c r="CM202" i="7" s="1"/>
  <c r="CL98" i="7"/>
  <c r="CM212" i="7" a="1"/>
  <c r="CM212" i="7" s="1"/>
  <c r="CL108" i="7"/>
  <c r="CM236" i="7" a="1"/>
  <c r="CM236" i="7" s="1"/>
  <c r="CL132" i="7"/>
  <c r="CL104" i="7"/>
  <c r="CM208" i="7" a="1"/>
  <c r="CM208" i="7" s="1"/>
  <c r="CN9" i="8"/>
  <c r="CN7" i="7"/>
  <c r="CM242" i="7" a="1"/>
  <c r="CM242" i="7" s="1"/>
  <c r="CL138" i="7"/>
  <c r="CM267" i="7" a="1"/>
  <c r="CM267" i="7" s="1"/>
  <c r="CL163" i="7"/>
  <c r="CM209" i="7" a="1"/>
  <c r="CM209" i="7" s="1"/>
  <c r="CL105" i="7"/>
  <c r="CM283" i="7" a="1"/>
  <c r="CM283" i="7" s="1"/>
  <c r="CL179" i="7"/>
  <c r="CM254" i="7" a="1"/>
  <c r="CM254" i="7" s="1"/>
  <c r="CL150" i="7"/>
  <c r="CM293" i="7" a="1"/>
  <c r="CM293" i="7" s="1"/>
  <c r="CL189" i="7"/>
  <c r="CM251" i="7" a="1"/>
  <c r="CM251" i="7" s="1"/>
  <c r="CL147" i="7"/>
  <c r="CM224" i="7" a="1"/>
  <c r="CM224" i="7" s="1"/>
  <c r="CL120" i="7"/>
  <c r="CL205" i="7" a="1"/>
  <c r="CL205" i="7" s="1"/>
  <c r="CK101" i="7"/>
  <c r="CM246" i="7" a="1"/>
  <c r="CM246" i="7" s="1"/>
  <c r="CL142" i="7"/>
  <c r="CH22" i="7"/>
  <c r="CH21" i="7"/>
  <c r="CI27" i="8" s="1"/>
  <c r="CM280" i="7" a="1"/>
  <c r="CM280" i="7" s="1"/>
  <c r="CL176" i="7"/>
  <c r="CH29" i="8"/>
  <c r="CH36" i="8" s="1"/>
  <c r="CH290" i="8" s="1"/>
  <c r="CM290" i="7" a="1"/>
  <c r="CM290" i="7" s="1"/>
  <c r="CL186" i="7"/>
  <c r="CJ23" i="8"/>
  <c r="CM244" i="7" a="1"/>
  <c r="CM244" i="7" s="1"/>
  <c r="CL140" i="7"/>
  <c r="CM256" i="7" a="1"/>
  <c r="CM256" i="7" s="1"/>
  <c r="CL152" i="7"/>
  <c r="CM229" i="7" a="1"/>
  <c r="CM229" i="7" s="1"/>
  <c r="CL125" i="7"/>
  <c r="CL237" i="7" a="1"/>
  <c r="CL237" i="7" s="1"/>
  <c r="CK133" i="7"/>
  <c r="CL230" i="7" a="1"/>
  <c r="CL230" i="7" s="1"/>
  <c r="CK126" i="7"/>
  <c r="CM235" i="7" a="1"/>
  <c r="CM235" i="7" s="1"/>
  <c r="CL131" i="7"/>
  <c r="CL299" i="7" a="1"/>
  <c r="CL299" i="7" s="1"/>
  <c r="CK195" i="7"/>
  <c r="CM272" i="7" a="1"/>
  <c r="CM272" i="7" s="1"/>
  <c r="CL168" i="7"/>
  <c r="CL225" i="7" a="1"/>
  <c r="CL225" i="7" s="1"/>
  <c r="CK121" i="7"/>
  <c r="CM289" i="7" a="1"/>
  <c r="CM289" i="7" s="1"/>
  <c r="CL185" i="7"/>
  <c r="CM295" i="7" a="1"/>
  <c r="CM295" i="7" s="1"/>
  <c r="CL191" i="7"/>
  <c r="CM297" i="7" a="1"/>
  <c r="CM297" i="7" s="1"/>
  <c r="CL193" i="7"/>
  <c r="CL268" i="7" a="1"/>
  <c r="CL268" i="7" s="1"/>
  <c r="CK164" i="7"/>
  <c r="CM271" i="7" a="1"/>
  <c r="CM271" i="7" s="1"/>
  <c r="CL167" i="7"/>
  <c r="CM294" i="7" a="1"/>
  <c r="CM294" i="7" s="1"/>
  <c r="CL190" i="7"/>
  <c r="CM240" i="7" a="1"/>
  <c r="CM240" i="7" s="1"/>
  <c r="CL136" i="7"/>
  <c r="CM217" i="7" a="1"/>
  <c r="CM217" i="7" s="1"/>
  <c r="CL113" i="7"/>
  <c r="CM203" i="7" a="1"/>
  <c r="CM203" i="7" s="1"/>
  <c r="CL99" i="7"/>
  <c r="CM286" i="7" a="1"/>
  <c r="CM286" i="7" s="1"/>
  <c r="CL182" i="7"/>
  <c r="CM264" i="7" a="1"/>
  <c r="CM264" i="7" s="1"/>
  <c r="CL160" i="7"/>
  <c r="CM249" i="7" a="1"/>
  <c r="CM249" i="7" s="1"/>
  <c r="CL145" i="7"/>
  <c r="CL278" i="7" a="1"/>
  <c r="CL278" i="7" s="1"/>
  <c r="CK174" i="7"/>
  <c r="CM266" i="7" a="1"/>
  <c r="CM266" i="7" s="1"/>
  <c r="CL162" i="7"/>
  <c r="CM248" i="7" a="1"/>
  <c r="CM248" i="7" s="1"/>
  <c r="CL144" i="7"/>
  <c r="CM204" i="7" a="1"/>
  <c r="CM204" i="7" s="1"/>
  <c r="CL100" i="7"/>
  <c r="AL199" i="8"/>
  <c r="CL130" i="7"/>
  <c r="CM234" i="7" a="1"/>
  <c r="CM234" i="7" s="1"/>
  <c r="CM255" i="7" a="1"/>
  <c r="CM255" i="7" s="1"/>
  <c r="CL151" i="7"/>
  <c r="CM243" i="7" a="1"/>
  <c r="CM243" i="7" s="1"/>
  <c r="CL139" i="7"/>
  <c r="CM288" i="7" a="1"/>
  <c r="CM288" i="7" s="1"/>
  <c r="CL184" i="7"/>
  <c r="CL257" i="7" a="1"/>
  <c r="CL257" i="7" s="1"/>
  <c r="CK153" i="7"/>
  <c r="CM287" i="7" a="1"/>
  <c r="CM287" i="7" s="1"/>
  <c r="CL183" i="7"/>
  <c r="CM206" i="7" a="1"/>
  <c r="CM206" i="7" s="1"/>
  <c r="CL102" i="7"/>
  <c r="CM241" i="7" a="1"/>
  <c r="CM241" i="7" s="1"/>
  <c r="CL137" i="7"/>
  <c r="CL270" i="7" a="1"/>
  <c r="CL270" i="7" s="1"/>
  <c r="CK166" i="7"/>
  <c r="CM222" i="7" a="1"/>
  <c r="CM222" i="7" s="1"/>
  <c r="CL118" i="7"/>
  <c r="CJ15" i="7" l="1"/>
  <c r="CK19" i="7"/>
  <c r="AM225" i="8"/>
  <c r="AM227" i="8"/>
  <c r="AM214" i="8" s="1"/>
  <c r="CN262" i="7" a="1"/>
  <c r="CN262" i="7" s="1"/>
  <c r="CM158" i="7"/>
  <c r="CN239" i="7" a="1"/>
  <c r="CN239" i="7" s="1"/>
  <c r="CM135" i="7"/>
  <c r="CN236" i="7" a="1"/>
  <c r="CN236" i="7" s="1"/>
  <c r="CM132" i="7"/>
  <c r="CN231" i="7" a="1"/>
  <c r="CN231" i="7" s="1"/>
  <c r="CM127" i="7"/>
  <c r="CN212" i="7" a="1"/>
  <c r="CN212" i="7" s="1"/>
  <c r="CM108" i="7"/>
  <c r="CN264" i="7" a="1"/>
  <c r="CN264" i="7" s="1"/>
  <c r="CM160" i="7"/>
  <c r="CN207" i="7" a="1"/>
  <c r="CN207" i="7" s="1"/>
  <c r="CM103" i="7"/>
  <c r="CI22" i="7"/>
  <c r="CJ28" i="8" s="1"/>
  <c r="CI21" i="7"/>
  <c r="CM270" i="7" a="1"/>
  <c r="CM270" i="7" s="1"/>
  <c r="CL166" i="7"/>
  <c r="CN286" i="7" a="1"/>
  <c r="CN286" i="7" s="1"/>
  <c r="CM182" i="7"/>
  <c r="CN297" i="7" a="1"/>
  <c r="CN297" i="7" s="1"/>
  <c r="CM193" i="7"/>
  <c r="CM205" i="7" a="1"/>
  <c r="CM205" i="7" s="1"/>
  <c r="CL101" i="7"/>
  <c r="CM281" i="7" a="1"/>
  <c r="CM281" i="7" s="1"/>
  <c r="CL177" i="7"/>
  <c r="CN290" i="7" a="1"/>
  <c r="CN290" i="7" s="1"/>
  <c r="CM186" i="7"/>
  <c r="CN209" i="7" a="1"/>
  <c r="CN209" i="7" s="1"/>
  <c r="CM105" i="7"/>
  <c r="CM269" i="7" a="1"/>
  <c r="CM269" i="7" s="1"/>
  <c r="CL165" i="7"/>
  <c r="CM300" i="7" a="1"/>
  <c r="CM300" i="7" s="1"/>
  <c r="CL196" i="7"/>
  <c r="CM214" i="7" a="1"/>
  <c r="CM214" i="7" s="1"/>
  <c r="CL110" i="7"/>
  <c r="CN247" i="7" a="1"/>
  <c r="CN247" i="7" s="1"/>
  <c r="CM143" i="7"/>
  <c r="CN232" i="7" a="1"/>
  <c r="CN232" i="7" s="1"/>
  <c r="CM128" i="7"/>
  <c r="CN283" i="7" a="1"/>
  <c r="CN283" i="7" s="1"/>
  <c r="CM179" i="7"/>
  <c r="CN227" i="7" a="1"/>
  <c r="CN227" i="7" s="1"/>
  <c r="CM123" i="7"/>
  <c r="CN222" i="7" a="1"/>
  <c r="CN222" i="7" s="1"/>
  <c r="CM118" i="7"/>
  <c r="CM97" i="7"/>
  <c r="CN201" i="7" a="1"/>
  <c r="CN201" i="7" s="1"/>
  <c r="CN255" i="7" a="1"/>
  <c r="CN255" i="7" s="1"/>
  <c r="CM151" i="7"/>
  <c r="CN259" i="7" a="1"/>
  <c r="CN259" i="7" s="1"/>
  <c r="CM155" i="7"/>
  <c r="CN234" i="7" a="1"/>
  <c r="CN234" i="7" s="1"/>
  <c r="CM130" i="7"/>
  <c r="CM237" i="7" a="1"/>
  <c r="CM237" i="7" s="1"/>
  <c r="CL133" i="7"/>
  <c r="CN291" i="7" a="1"/>
  <c r="CN291" i="7" s="1"/>
  <c r="CM187" i="7"/>
  <c r="CN273" i="7" a="1"/>
  <c r="CN273" i="7" s="1"/>
  <c r="CM169" i="7"/>
  <c r="AL200" i="8"/>
  <c r="AL201" i="8" s="1"/>
  <c r="AM197" i="8" s="1"/>
  <c r="AM204" i="8" s="1" a="1"/>
  <c r="CN203" i="7" a="1"/>
  <c r="CN203" i="7" s="1"/>
  <c r="CM99" i="7"/>
  <c r="CN295" i="7" a="1"/>
  <c r="CN295" i="7" s="1"/>
  <c r="CM191" i="7"/>
  <c r="CN224" i="7" a="1"/>
  <c r="CN224" i="7" s="1"/>
  <c r="CM120" i="7"/>
  <c r="CN211" i="7" a="1"/>
  <c r="CN211" i="7" s="1"/>
  <c r="CM107" i="7"/>
  <c r="CN218" i="7" a="1"/>
  <c r="CN218" i="7" s="1"/>
  <c r="CM114" i="7"/>
  <c r="CN252" i="7" a="1"/>
  <c r="CN252" i="7" s="1"/>
  <c r="CM148" i="7"/>
  <c r="CN213" i="7" a="1"/>
  <c r="CN213" i="7" s="1"/>
  <c r="CM109" i="7"/>
  <c r="CM257" i="7" a="1"/>
  <c r="CM257" i="7" s="1"/>
  <c r="CL153" i="7"/>
  <c r="CN254" i="7" a="1"/>
  <c r="CN254" i="7" s="1"/>
  <c r="CM150" i="7"/>
  <c r="CM221" i="7" a="1"/>
  <c r="CM221" i="7" s="1"/>
  <c r="CL117" i="7"/>
  <c r="CN249" i="7" a="1"/>
  <c r="CN249" i="7" s="1"/>
  <c r="CM145" i="7"/>
  <c r="CN233" i="7" a="1"/>
  <c r="CN233" i="7" s="1"/>
  <c r="CM129" i="7"/>
  <c r="CN253" i="7" a="1"/>
  <c r="CN253" i="7" s="1"/>
  <c r="CM149" i="7"/>
  <c r="CN226" i="7" a="1"/>
  <c r="CN226" i="7" s="1"/>
  <c r="CM122" i="7"/>
  <c r="P76" i="26"/>
  <c r="Q77" i="26"/>
  <c r="CN229" i="7" a="1"/>
  <c r="CN229" i="7" s="1"/>
  <c r="CM125" i="7"/>
  <c r="CN265" i="7" a="1"/>
  <c r="CN265" i="7" s="1"/>
  <c r="CM161" i="7"/>
  <c r="CN274" i="7" a="1"/>
  <c r="CN274" i="7" s="1"/>
  <c r="CM170" i="7"/>
  <c r="CN217" i="7" a="1"/>
  <c r="CN217" i="7" s="1"/>
  <c r="CM113" i="7"/>
  <c r="CL329" i="8"/>
  <c r="CL334" i="8"/>
  <c r="CH23" i="7"/>
  <c r="CN251" i="7" a="1"/>
  <c r="CN251" i="7" s="1"/>
  <c r="CM147" i="7"/>
  <c r="CN242" i="7" a="1"/>
  <c r="CN242" i="7" s="1"/>
  <c r="CM138" i="7"/>
  <c r="CN215" i="7" a="1"/>
  <c r="CN215" i="7" s="1"/>
  <c r="CM111" i="7"/>
  <c r="CN275" i="7" a="1"/>
  <c r="CN275" i="7" s="1"/>
  <c r="CM171" i="7"/>
  <c r="CN292" i="7" a="1"/>
  <c r="CN292" i="7" s="1"/>
  <c r="CM188" i="7"/>
  <c r="CN263" i="7" a="1"/>
  <c r="CN263" i="7" s="1"/>
  <c r="CM159" i="7"/>
  <c r="CM258" i="7" a="1"/>
  <c r="CM258" i="7" s="1"/>
  <c r="CL154" i="7"/>
  <c r="CM299" i="7" a="1"/>
  <c r="CM299" i="7" s="1"/>
  <c r="CL195" i="7"/>
  <c r="CN288" i="7" a="1"/>
  <c r="CN288" i="7" s="1"/>
  <c r="CM184" i="7"/>
  <c r="CI28" i="8"/>
  <c r="CI29" i="8" s="1"/>
  <c r="CN228" i="7" a="1"/>
  <c r="CN228" i="7" s="1"/>
  <c r="CM124" i="7"/>
  <c r="CM238" i="7" a="1"/>
  <c r="CM238" i="7" s="1"/>
  <c r="CL134" i="7"/>
  <c r="CM230" i="7" a="1"/>
  <c r="CM230" i="7" s="1"/>
  <c r="CL126" i="7"/>
  <c r="CM98" i="7"/>
  <c r="CN202" i="7" a="1"/>
  <c r="CN202" i="7" s="1"/>
  <c r="CM327" i="8"/>
  <c r="CM13" i="7" a="1"/>
  <c r="CM13" i="7" s="1"/>
  <c r="CN240" i="7" a="1"/>
  <c r="CN240" i="7" s="1"/>
  <c r="CM136" i="7"/>
  <c r="CO9" i="8"/>
  <c r="CO7" i="7"/>
  <c r="CN285" i="7" a="1"/>
  <c r="CN285" i="7" s="1"/>
  <c r="CM181" i="7"/>
  <c r="CL21" i="8"/>
  <c r="CK20" i="7"/>
  <c r="CL26" i="8" s="1"/>
  <c r="CK18" i="7"/>
  <c r="CK17" i="7" s="1"/>
  <c r="CL25" i="8" s="1"/>
  <c r="CK14" i="7"/>
  <c r="CL22" i="8" s="1"/>
  <c r="CN250" i="7" a="1"/>
  <c r="CN250" i="7" s="1"/>
  <c r="CM146" i="7"/>
  <c r="CN282" i="7" a="1"/>
  <c r="CN282" i="7" s="1"/>
  <c r="CM178" i="7"/>
  <c r="CM278" i="7" a="1"/>
  <c r="CM278" i="7" s="1"/>
  <c r="CL174" i="7"/>
  <c r="CN276" i="7" a="1"/>
  <c r="CN276" i="7" s="1"/>
  <c r="CM172" i="7"/>
  <c r="CN260" i="7" a="1"/>
  <c r="CN260" i="7" s="1"/>
  <c r="CM156" i="7"/>
  <c r="CN235" i="7" a="1"/>
  <c r="CN235" i="7" s="1"/>
  <c r="CM131" i="7"/>
  <c r="CN243" i="7" a="1"/>
  <c r="CN243" i="7" s="1"/>
  <c r="CM139" i="7"/>
  <c r="CN246" i="7" a="1"/>
  <c r="CN246" i="7" s="1"/>
  <c r="CM142" i="7"/>
  <c r="CM220" i="7" a="1"/>
  <c r="CM220" i="7" s="1"/>
  <c r="CL116" i="7"/>
  <c r="CM279" i="7" a="1"/>
  <c r="CM279" i="7" s="1"/>
  <c r="CL175" i="7"/>
  <c r="CN204" i="7" a="1"/>
  <c r="CN204" i="7" s="1"/>
  <c r="CM100" i="7"/>
  <c r="CN284" i="7" a="1"/>
  <c r="CN284" i="7" s="1"/>
  <c r="CM180" i="7"/>
  <c r="CN256" i="7" a="1"/>
  <c r="CN256" i="7" s="1"/>
  <c r="CM152" i="7"/>
  <c r="CN248" i="7" a="1"/>
  <c r="CN248" i="7" s="1"/>
  <c r="CM144" i="7"/>
  <c r="CM225" i="7" a="1"/>
  <c r="CM225" i="7" s="1"/>
  <c r="CL121" i="7"/>
  <c r="CN245" i="7" a="1"/>
  <c r="CN245" i="7" s="1"/>
  <c r="CM141" i="7"/>
  <c r="CN287" i="7" a="1"/>
  <c r="CN287" i="7" s="1"/>
  <c r="CM183" i="7"/>
  <c r="CN244" i="7" a="1"/>
  <c r="CN244" i="7" s="1"/>
  <c r="CM140" i="7"/>
  <c r="CN219" i="7" a="1"/>
  <c r="CN219" i="7" s="1"/>
  <c r="CM115" i="7"/>
  <c r="CN280" i="7" a="1"/>
  <c r="CN280" i="7" s="1"/>
  <c r="CM176" i="7"/>
  <c r="CN271" i="7" a="1"/>
  <c r="CN271" i="7" s="1"/>
  <c r="CM167" i="7"/>
  <c r="CK23" i="8"/>
  <c r="CL12" i="7"/>
  <c r="CN223" i="7" a="1"/>
  <c r="CN223" i="7" s="1"/>
  <c r="CM119" i="7"/>
  <c r="CM268" i="7" a="1"/>
  <c r="CM268" i="7" s="1"/>
  <c r="CL164" i="7"/>
  <c r="CN277" i="7" a="1"/>
  <c r="CN277" i="7" s="1"/>
  <c r="CM173" i="7"/>
  <c r="CN241" i="7" a="1"/>
  <c r="CN241" i="7" s="1"/>
  <c r="CM137" i="7"/>
  <c r="CN267" i="7" a="1"/>
  <c r="CN267" i="7" s="1"/>
  <c r="CM163" i="7"/>
  <c r="CJ22" i="7"/>
  <c r="CK28" i="8" s="1"/>
  <c r="CJ21" i="7"/>
  <c r="AL274" i="8"/>
  <c r="AL308" i="8"/>
  <c r="CN289" i="7" a="1"/>
  <c r="CN289" i="7" s="1"/>
  <c r="CM185" i="7"/>
  <c r="CN206" i="7" a="1"/>
  <c r="CN206" i="7" s="1"/>
  <c r="CM102" i="7"/>
  <c r="CN266" i="7" a="1"/>
  <c r="CN266" i="7" s="1"/>
  <c r="CM162" i="7"/>
  <c r="CN294" i="7" a="1"/>
  <c r="CN294" i="7" s="1"/>
  <c r="CM190" i="7"/>
  <c r="CN272" i="7" a="1"/>
  <c r="CN272" i="7" s="1"/>
  <c r="CM168" i="7"/>
  <c r="CN293" i="7" a="1"/>
  <c r="CN293" i="7" s="1"/>
  <c r="CM189" i="7"/>
  <c r="CN208" i="7" a="1"/>
  <c r="CN208" i="7" s="1"/>
  <c r="CM104" i="7"/>
  <c r="CN210" i="7" a="1"/>
  <c r="CN210" i="7" s="1"/>
  <c r="CM106" i="7"/>
  <c r="CN296" i="7" a="1"/>
  <c r="CN296" i="7" s="1"/>
  <c r="CM192" i="7"/>
  <c r="CN216" i="7" a="1"/>
  <c r="CN216" i="7" s="1"/>
  <c r="CM112" i="7"/>
  <c r="CM261" i="7" a="1"/>
  <c r="CM261" i="7" s="1"/>
  <c r="CL157" i="7"/>
  <c r="CN298" i="7" a="1"/>
  <c r="CN298" i="7" s="1"/>
  <c r="CM194" i="7"/>
  <c r="CL19" i="7" l="1"/>
  <c r="CK15" i="7"/>
  <c r="AM204" i="8"/>
  <c r="AM206" i="8"/>
  <c r="AM193" i="8" s="1"/>
  <c r="AM194" i="8" s="1"/>
  <c r="AM215" i="8"/>
  <c r="AM220" i="8"/>
  <c r="CN300" i="7" a="1"/>
  <c r="CN300" i="7" s="1"/>
  <c r="CM196" i="7"/>
  <c r="CO252" i="7" a="1"/>
  <c r="CO252" i="7" s="1"/>
  <c r="CN148" i="7"/>
  <c r="CO260" i="7" a="1"/>
  <c r="CO260" i="7" s="1"/>
  <c r="CN156" i="7"/>
  <c r="CO276" i="7" a="1"/>
  <c r="CO276" i="7" s="1"/>
  <c r="CN172" i="7"/>
  <c r="CN237" i="7" a="1"/>
  <c r="CN237" i="7" s="1"/>
  <c r="CM133" i="7"/>
  <c r="CO272" i="7" a="1"/>
  <c r="CO272" i="7" s="1"/>
  <c r="CN168" i="7"/>
  <c r="CL23" i="8"/>
  <c r="CO292" i="7" a="1"/>
  <c r="CO292" i="7" s="1"/>
  <c r="CN188" i="7"/>
  <c r="CO290" i="7" a="1"/>
  <c r="CO290" i="7" s="1"/>
  <c r="CN186" i="7"/>
  <c r="CO298" i="7" a="1"/>
  <c r="CO298" i="7" s="1"/>
  <c r="CN194" i="7"/>
  <c r="CO241" i="7" a="1"/>
  <c r="CO241" i="7" s="1"/>
  <c r="CN137" i="7"/>
  <c r="CO245" i="7" a="1"/>
  <c r="CO245" i="7" s="1"/>
  <c r="CN141" i="7"/>
  <c r="CN220" i="7" a="1"/>
  <c r="CN220" i="7" s="1"/>
  <c r="CM116" i="7"/>
  <c r="CO249" i="7" a="1"/>
  <c r="CO249" i="7" s="1"/>
  <c r="CN145" i="7"/>
  <c r="CO224" i="7" a="1"/>
  <c r="CO224" i="7" s="1"/>
  <c r="CN120" i="7"/>
  <c r="CO235" i="7" a="1"/>
  <c r="CO235" i="7" s="1"/>
  <c r="CN131" i="7"/>
  <c r="CN269" i="7" a="1"/>
  <c r="CN269" i="7" s="1"/>
  <c r="CM165" i="7"/>
  <c r="CO233" i="7" a="1"/>
  <c r="CO233" i="7" s="1"/>
  <c r="CN129" i="7"/>
  <c r="CO267" i="7" a="1"/>
  <c r="CO267" i="7" s="1"/>
  <c r="CN163" i="7"/>
  <c r="CO262" i="7" a="1"/>
  <c r="CO262" i="7" s="1"/>
  <c r="CN158" i="7"/>
  <c r="CN278" i="7" a="1"/>
  <c r="CN278" i="7" s="1"/>
  <c r="CM174" i="7"/>
  <c r="CO274" i="7" a="1"/>
  <c r="CO274" i="7" s="1"/>
  <c r="CN170" i="7"/>
  <c r="CO234" i="7" a="1"/>
  <c r="CO234" i="7" s="1"/>
  <c r="CN130" i="7"/>
  <c r="CO294" i="7" a="1"/>
  <c r="CO294" i="7" s="1"/>
  <c r="CN190" i="7"/>
  <c r="CO271" i="7" a="1"/>
  <c r="CO271" i="7" s="1"/>
  <c r="CN167" i="7"/>
  <c r="CO282" i="7" a="1"/>
  <c r="CO282" i="7" s="1"/>
  <c r="CN178" i="7"/>
  <c r="CO285" i="7" a="1"/>
  <c r="CO285" i="7" s="1"/>
  <c r="CN181" i="7"/>
  <c r="CO228" i="7" a="1"/>
  <c r="CO228" i="7" s="1"/>
  <c r="CN124" i="7"/>
  <c r="CO275" i="7" a="1"/>
  <c r="CO275" i="7" s="1"/>
  <c r="CN171" i="7"/>
  <c r="CO265" i="7" a="1"/>
  <c r="CO265" i="7" s="1"/>
  <c r="CN161" i="7"/>
  <c r="CO259" i="7" a="1"/>
  <c r="CO259" i="7" s="1"/>
  <c r="CN155" i="7"/>
  <c r="CI36" i="8"/>
  <c r="CN103" i="7"/>
  <c r="CO207" i="7" a="1"/>
  <c r="CO207" i="7" s="1"/>
  <c r="CO210" i="7" a="1"/>
  <c r="CO210" i="7" s="1"/>
  <c r="CN106" i="7"/>
  <c r="CO202" i="7" a="1"/>
  <c r="CO202" i="7" s="1"/>
  <c r="CN98" i="7"/>
  <c r="CO222" i="7" a="1"/>
  <c r="CO222" i="7" s="1"/>
  <c r="CN118" i="7"/>
  <c r="CK27" i="8"/>
  <c r="CK29" i="8"/>
  <c r="CN114" i="7"/>
  <c r="CO218" i="7" a="1"/>
  <c r="CO218" i="7" s="1"/>
  <c r="CO209" i="7" a="1"/>
  <c r="CO209" i="7" s="1"/>
  <c r="CN105" i="7"/>
  <c r="CN238" i="7" a="1"/>
  <c r="CN238" i="7" s="1"/>
  <c r="CM134" i="7"/>
  <c r="CO277" i="7" a="1"/>
  <c r="CO277" i="7" s="1"/>
  <c r="CN173" i="7"/>
  <c r="CP9" i="8"/>
  <c r="CP7" i="7"/>
  <c r="CO280" i="7" a="1"/>
  <c r="CO280" i="7" s="1"/>
  <c r="CN176" i="7"/>
  <c r="CO264" i="7" a="1"/>
  <c r="CO264" i="7" s="1"/>
  <c r="CN160" i="7"/>
  <c r="CO243" i="7" a="1"/>
  <c r="CO243" i="7" s="1"/>
  <c r="CN139" i="7"/>
  <c r="CO250" i="7" a="1"/>
  <c r="CO250" i="7" s="1"/>
  <c r="CN146" i="7"/>
  <c r="P77" i="26"/>
  <c r="Q78" i="26"/>
  <c r="CO254" i="7" a="1"/>
  <c r="CO254" i="7" s="1"/>
  <c r="CN150" i="7"/>
  <c r="CO255" i="7" a="1"/>
  <c r="CO255" i="7" s="1"/>
  <c r="CN151" i="7"/>
  <c r="CO213" i="7" a="1"/>
  <c r="CO213" i="7" s="1"/>
  <c r="CN109" i="7"/>
  <c r="CO284" i="7" a="1"/>
  <c r="CO284" i="7" s="1"/>
  <c r="CN180" i="7"/>
  <c r="CO273" i="7" a="1"/>
  <c r="CO273" i="7" s="1"/>
  <c r="CN169" i="7"/>
  <c r="CN258" i="7" a="1"/>
  <c r="CN258" i="7" s="1"/>
  <c r="CM154" i="7"/>
  <c r="CN270" i="7" a="1"/>
  <c r="CN270" i="7" s="1"/>
  <c r="CM166" i="7"/>
  <c r="CO227" i="7" a="1"/>
  <c r="CO227" i="7" s="1"/>
  <c r="CN123" i="7"/>
  <c r="CN279" i="7" a="1"/>
  <c r="CN279" i="7" s="1"/>
  <c r="CM175" i="7"/>
  <c r="CO263" i="7" a="1"/>
  <c r="CO263" i="7" s="1"/>
  <c r="CN159" i="7"/>
  <c r="CO283" i="7" a="1"/>
  <c r="CO283" i="7" s="1"/>
  <c r="CN179" i="7"/>
  <c r="CN281" i="7" a="1"/>
  <c r="CN281" i="7" s="1"/>
  <c r="CM177" i="7"/>
  <c r="CN225" i="7" a="1"/>
  <c r="CN225" i="7" s="1"/>
  <c r="CM121" i="7"/>
  <c r="CO295" i="7" a="1"/>
  <c r="CO295" i="7" s="1"/>
  <c r="CN191" i="7"/>
  <c r="CH39" i="7"/>
  <c r="CN268" i="7" a="1"/>
  <c r="CN268" i="7" s="1"/>
  <c r="CM164" i="7"/>
  <c r="CO206" i="7" a="1"/>
  <c r="CO206" i="7" s="1"/>
  <c r="CN102" i="7"/>
  <c r="CO248" i="7" a="1"/>
  <c r="CO248" i="7" s="1"/>
  <c r="CN144" i="7"/>
  <c r="CO240" i="7" a="1"/>
  <c r="CO240" i="7" s="1"/>
  <c r="CN136" i="7"/>
  <c r="CO242" i="7" a="1"/>
  <c r="CO242" i="7" s="1"/>
  <c r="CN138" i="7"/>
  <c r="CO203" i="7" a="1"/>
  <c r="CO203" i="7" s="1"/>
  <c r="CN99" i="7"/>
  <c r="CO201" i="7" a="1"/>
  <c r="CO201" i="7" s="1"/>
  <c r="CN97" i="7"/>
  <c r="CO247" i="7" a="1"/>
  <c r="CO247" i="7" s="1"/>
  <c r="CN143" i="7"/>
  <c r="CN205" i="7" a="1"/>
  <c r="CN205" i="7" s="1"/>
  <c r="CM101" i="7"/>
  <c r="CO212" i="7" a="1"/>
  <c r="CO212" i="7" s="1"/>
  <c r="CN108" i="7"/>
  <c r="CK22" i="7"/>
  <c r="CL28" i="8" s="1"/>
  <c r="CK21" i="7"/>
  <c r="CL27" i="8" s="1"/>
  <c r="CO253" i="7" a="1"/>
  <c r="CO253" i="7" s="1"/>
  <c r="CN149" i="7"/>
  <c r="CO208" i="7" a="1"/>
  <c r="CO208" i="7" s="1"/>
  <c r="CN104" i="7"/>
  <c r="CN230" i="7" a="1"/>
  <c r="CN230" i="7" s="1"/>
  <c r="CM126" i="7"/>
  <c r="CO239" i="7" a="1"/>
  <c r="CO239" i="7" s="1"/>
  <c r="CN135" i="7"/>
  <c r="CO287" i="7" a="1"/>
  <c r="CO287" i="7" s="1"/>
  <c r="CN183" i="7"/>
  <c r="CO211" i="7" a="1"/>
  <c r="CO211" i="7" s="1"/>
  <c r="CN107" i="7"/>
  <c r="CJ27" i="8"/>
  <c r="CI23" i="7"/>
  <c r="CI39" i="7" s="1"/>
  <c r="CO246" i="7" a="1"/>
  <c r="CO246" i="7" s="1"/>
  <c r="CN142" i="7"/>
  <c r="CN221" i="7" a="1"/>
  <c r="CN221" i="7" s="1"/>
  <c r="CM117" i="7"/>
  <c r="CO266" i="7" a="1"/>
  <c r="CO266" i="7" s="1"/>
  <c r="CN162" i="7"/>
  <c r="CO229" i="7" a="1"/>
  <c r="CO229" i="7" s="1"/>
  <c r="CN125" i="7"/>
  <c r="CO296" i="7" a="1"/>
  <c r="CO296" i="7" s="1"/>
  <c r="CN192" i="7"/>
  <c r="CN119" i="7"/>
  <c r="CO223" i="7" a="1"/>
  <c r="CO223" i="7" s="1"/>
  <c r="CO219" i="7" a="1"/>
  <c r="CO219" i="7" s="1"/>
  <c r="CN115" i="7"/>
  <c r="CO288" i="7" a="1"/>
  <c r="CO288" i="7" s="1"/>
  <c r="CN184" i="7"/>
  <c r="CN257" i="7" a="1"/>
  <c r="CN257" i="7" s="1"/>
  <c r="CM153" i="7"/>
  <c r="CM12" i="7"/>
  <c r="CM11" i="7" s="1"/>
  <c r="AM226" i="8"/>
  <c r="CM329" i="8"/>
  <c r="CM334" i="8" s="1"/>
  <c r="CN299" i="7" a="1"/>
  <c r="CN299" i="7" s="1"/>
  <c r="CM195" i="7"/>
  <c r="CO286" i="7" a="1"/>
  <c r="CO286" i="7" s="1"/>
  <c r="CN182" i="7"/>
  <c r="CO236" i="7" a="1"/>
  <c r="CO236" i="7" s="1"/>
  <c r="CN132" i="7"/>
  <c r="CO204" i="7" a="1"/>
  <c r="CO204" i="7" s="1"/>
  <c r="CN100" i="7"/>
  <c r="CO291" i="7" a="1"/>
  <c r="CO291" i="7" s="1"/>
  <c r="CN187" i="7"/>
  <c r="CO244" i="7" a="1"/>
  <c r="CO244" i="7" s="1"/>
  <c r="CN140" i="7"/>
  <c r="CO293" i="7" a="1"/>
  <c r="CO293" i="7" s="1"/>
  <c r="CN189" i="7"/>
  <c r="CO217" i="7" a="1"/>
  <c r="CO217" i="7" s="1"/>
  <c r="CN113" i="7"/>
  <c r="CN261" i="7" a="1"/>
  <c r="CN261" i="7" s="1"/>
  <c r="CM157" i="7"/>
  <c r="CO215" i="7" a="1"/>
  <c r="CO215" i="7" s="1"/>
  <c r="CN111" i="7"/>
  <c r="CO232" i="7" a="1"/>
  <c r="CO232" i="7" s="1"/>
  <c r="CN128" i="7"/>
  <c r="CO216" i="7" a="1"/>
  <c r="CO216" i="7" s="1"/>
  <c r="CN112" i="7"/>
  <c r="CJ23" i="7"/>
  <c r="CJ39" i="7" s="1"/>
  <c r="CO289" i="7" a="1"/>
  <c r="CO289" i="7" s="1"/>
  <c r="CN185" i="7"/>
  <c r="CL11" i="7"/>
  <c r="CO256" i="7" a="1"/>
  <c r="CO256" i="7" s="1"/>
  <c r="CN152" i="7"/>
  <c r="CN327" i="8"/>
  <c r="CN13" i="7" a="1"/>
  <c r="CN13" i="7" s="1"/>
  <c r="CO251" i="7" a="1"/>
  <c r="CO251" i="7" s="1"/>
  <c r="CN147" i="7"/>
  <c r="CO226" i="7" a="1"/>
  <c r="CO226" i="7" s="1"/>
  <c r="CN122" i="7"/>
  <c r="AL304" i="8"/>
  <c r="AL270" i="8"/>
  <c r="CN214" i="7" a="1"/>
  <c r="CN214" i="7" s="1"/>
  <c r="CM110" i="7"/>
  <c r="CO297" i="7" a="1"/>
  <c r="CO297" i="7" s="1"/>
  <c r="CN193" i="7"/>
  <c r="CO231" i="7" a="1"/>
  <c r="CO231" i="7" s="1"/>
  <c r="CN127" i="7"/>
  <c r="CK23" i="7" l="1"/>
  <c r="CL29" i="8"/>
  <c r="CL36" i="8" s="1"/>
  <c r="CL290" i="8" s="1"/>
  <c r="CM19" i="7"/>
  <c r="CO119" i="7"/>
  <c r="CP223" i="7" a="1"/>
  <c r="CP223" i="7" s="1"/>
  <c r="CP280" i="7" a="1"/>
  <c r="CP280" i="7" s="1"/>
  <c r="CO176" i="7"/>
  <c r="CP287" i="7" a="1"/>
  <c r="CP287" i="7" s="1"/>
  <c r="CO183" i="7"/>
  <c r="CP245" i="7" a="1"/>
  <c r="CP245" i="7" s="1"/>
  <c r="CO141" i="7"/>
  <c r="CO205" i="7" a="1"/>
  <c r="CO205" i="7" s="1"/>
  <c r="CN101" i="7"/>
  <c r="CP210" i="7" a="1"/>
  <c r="CP210" i="7" s="1"/>
  <c r="CO106" i="7"/>
  <c r="CP227" i="7" a="1"/>
  <c r="CP227" i="7" s="1"/>
  <c r="CO123" i="7"/>
  <c r="CO269" i="7" a="1"/>
  <c r="CO269" i="7" s="1"/>
  <c r="CN165" i="7"/>
  <c r="CP295" i="7" a="1"/>
  <c r="CP295" i="7" s="1"/>
  <c r="CO191" i="7"/>
  <c r="CP201" i="7" a="1"/>
  <c r="CP201" i="7" s="1"/>
  <c r="CO97" i="7"/>
  <c r="CI290" i="8"/>
  <c r="CP276" i="7" a="1"/>
  <c r="CP276" i="7" s="1"/>
  <c r="CO172" i="7"/>
  <c r="CO214" i="7" a="1"/>
  <c r="CO214" i="7" s="1"/>
  <c r="CN110" i="7"/>
  <c r="CP289" i="7" a="1"/>
  <c r="CP289" i="7" s="1"/>
  <c r="CO185" i="7"/>
  <c r="CP244" i="7" a="1"/>
  <c r="CP244" i="7" s="1"/>
  <c r="CO140" i="7"/>
  <c r="CO221" i="7" a="1"/>
  <c r="CO221" i="7" s="1"/>
  <c r="CN117" i="7"/>
  <c r="CP218" i="7" a="1"/>
  <c r="CP218" i="7" s="1"/>
  <c r="CO114" i="7"/>
  <c r="CP292" i="7" a="1"/>
  <c r="CP292" i="7" s="1"/>
  <c r="CO188" i="7"/>
  <c r="CK36" i="8"/>
  <c r="AM205" i="8"/>
  <c r="CP215" i="7" a="1"/>
  <c r="CP215" i="7" s="1"/>
  <c r="CO111" i="7"/>
  <c r="CP213" i="7" a="1"/>
  <c r="CP213" i="7" s="1"/>
  <c r="CO109" i="7"/>
  <c r="CO98" i="7"/>
  <c r="CP202" i="7" a="1"/>
  <c r="CP202" i="7" s="1"/>
  <c r="CO268" i="7" a="1"/>
  <c r="CO268" i="7" s="1"/>
  <c r="CN164" i="7"/>
  <c r="CP293" i="7" a="1"/>
  <c r="CP293" i="7" s="1"/>
  <c r="CO189" i="7"/>
  <c r="CO238" i="7" a="1"/>
  <c r="CO238" i="7" s="1"/>
  <c r="CN134" i="7"/>
  <c r="CM21" i="8"/>
  <c r="CL20" i="7"/>
  <c r="CL18" i="7"/>
  <c r="CL14" i="7"/>
  <c r="AM199" i="8"/>
  <c r="CP250" i="7" a="1"/>
  <c r="CP250" i="7" s="1"/>
  <c r="CO146" i="7"/>
  <c r="CP251" i="7" a="1"/>
  <c r="CP251" i="7" s="1"/>
  <c r="CO147" i="7"/>
  <c r="CP228" i="7" a="1"/>
  <c r="CP228" i="7" s="1"/>
  <c r="CO124" i="7"/>
  <c r="CP286" i="7" a="1"/>
  <c r="CP286" i="7" s="1"/>
  <c r="CO182" i="7"/>
  <c r="CP267" i="7" a="1"/>
  <c r="CP267" i="7" s="1"/>
  <c r="CO163" i="7"/>
  <c r="CP256" i="7" a="1"/>
  <c r="CP256" i="7" s="1"/>
  <c r="CO152" i="7"/>
  <c r="CP277" i="7" a="1"/>
  <c r="CP277" i="7" s="1"/>
  <c r="CO173" i="7"/>
  <c r="CP231" i="7" a="1"/>
  <c r="CP231" i="7" s="1"/>
  <c r="CO127" i="7"/>
  <c r="CO167" i="7"/>
  <c r="CP271" i="7" a="1"/>
  <c r="CP271" i="7" s="1"/>
  <c r="CN12" i="7"/>
  <c r="CN21" i="8"/>
  <c r="CM20" i="7"/>
  <c r="CN26" i="8" s="1"/>
  <c r="CM18" i="7"/>
  <c r="CM17" i="7" s="1"/>
  <c r="CN25" i="8" s="1"/>
  <c r="CM14" i="7"/>
  <c r="CN22" i="8" s="1"/>
  <c r="CP294" i="7" a="1"/>
  <c r="CP294" i="7" s="1"/>
  <c r="CO190" i="7"/>
  <c r="CP203" i="7" a="1"/>
  <c r="CP203" i="7" s="1"/>
  <c r="CO99" i="7"/>
  <c r="CP291" i="7" a="1"/>
  <c r="CP291" i="7" s="1"/>
  <c r="CO187" i="7"/>
  <c r="CP224" i="7" a="1"/>
  <c r="CP224" i="7" s="1"/>
  <c r="CO120" i="7"/>
  <c r="CP260" i="7" a="1"/>
  <c r="CP260" i="7" s="1"/>
  <c r="CO156" i="7"/>
  <c r="CP262" i="7" a="1"/>
  <c r="CP262" i="7" s="1"/>
  <c r="CO158" i="7"/>
  <c r="CP212" i="7" a="1"/>
  <c r="CP212" i="7" s="1"/>
  <c r="CO108" i="7"/>
  <c r="CN329" i="8"/>
  <c r="CN334" i="8" s="1"/>
  <c r="CP263" i="7" a="1"/>
  <c r="CP263" i="7" s="1"/>
  <c r="CO159" i="7"/>
  <c r="CP296" i="7" a="1"/>
  <c r="CP296" i="7" s="1"/>
  <c r="CO192" i="7"/>
  <c r="CP241" i="7" a="1"/>
  <c r="CP241" i="7" s="1"/>
  <c r="CO137" i="7"/>
  <c r="CO279" i="7" a="1"/>
  <c r="CO279" i="7" s="1"/>
  <c r="CN175" i="7"/>
  <c r="CP272" i="7" a="1"/>
  <c r="CP272" i="7" s="1"/>
  <c r="CO168" i="7"/>
  <c r="CO230" i="7" a="1"/>
  <c r="CO230" i="7" s="1"/>
  <c r="CN126" i="7"/>
  <c r="CP235" i="7" a="1"/>
  <c r="CP235" i="7" s="1"/>
  <c r="CO131" i="7"/>
  <c r="CO258" i="7" a="1"/>
  <c r="CO258" i="7" s="1"/>
  <c r="CN154" i="7"/>
  <c r="CP253" i="7" a="1"/>
  <c r="CP253" i="7" s="1"/>
  <c r="CO149" i="7"/>
  <c r="CO225" i="7" a="1"/>
  <c r="CO225" i="7" s="1"/>
  <c r="CN121" i="7"/>
  <c r="CP273" i="7" a="1"/>
  <c r="CP273" i="7" s="1"/>
  <c r="CO169" i="7"/>
  <c r="CP243" i="7" a="1"/>
  <c r="CP243" i="7" s="1"/>
  <c r="CO139" i="7"/>
  <c r="CP265" i="7" a="1"/>
  <c r="CP265" i="7" s="1"/>
  <c r="CO161" i="7"/>
  <c r="CP274" i="7" a="1"/>
  <c r="CP274" i="7" s="1"/>
  <c r="CO170" i="7"/>
  <c r="CP222" i="7" a="1"/>
  <c r="CP222" i="7" s="1"/>
  <c r="CO118" i="7"/>
  <c r="AM221" i="8"/>
  <c r="AM222" i="8"/>
  <c r="AN218" i="8" s="1"/>
  <c r="AN225" i="8" s="1" a="1"/>
  <c r="CO299" i="7" a="1"/>
  <c r="CO299" i="7" s="1"/>
  <c r="CN195" i="7"/>
  <c r="CP282" i="7" a="1"/>
  <c r="CP282" i="7" s="1"/>
  <c r="CO178" i="7"/>
  <c r="CP239" i="7" a="1"/>
  <c r="CP239" i="7" s="1"/>
  <c r="CO135" i="7"/>
  <c r="CP298" i="7" a="1"/>
  <c r="CP298" i="7" s="1"/>
  <c r="CO194" i="7"/>
  <c r="CO237" i="7" a="1"/>
  <c r="CO237" i="7" s="1"/>
  <c r="CN133" i="7"/>
  <c r="CO270" i="7" a="1"/>
  <c r="CO270" i="7" s="1"/>
  <c r="CN166" i="7"/>
  <c r="CP208" i="7" a="1"/>
  <c r="CP208" i="7" s="1"/>
  <c r="CO104" i="7"/>
  <c r="CP246" i="7" a="1"/>
  <c r="CP246" i="7" s="1"/>
  <c r="CO142" i="7"/>
  <c r="CP288" i="7" a="1"/>
  <c r="CP288" i="7" s="1"/>
  <c r="CO184" i="7"/>
  <c r="CP242" i="7" a="1"/>
  <c r="CP242" i="7" s="1"/>
  <c r="CO138" i="7"/>
  <c r="CP204" i="7" a="1"/>
  <c r="CP204" i="7" s="1"/>
  <c r="CO100" i="7"/>
  <c r="CK39" i="7"/>
  <c r="CJ29" i="8"/>
  <c r="CJ36" i="8" s="1"/>
  <c r="CJ290" i="8" s="1"/>
  <c r="CO145" i="7"/>
  <c r="CP249" i="7" a="1"/>
  <c r="CP249" i="7" s="1"/>
  <c r="CP252" i="7" a="1"/>
  <c r="CP252" i="7" s="1"/>
  <c r="CO148" i="7"/>
  <c r="CP248" i="7" a="1"/>
  <c r="CP248" i="7" s="1"/>
  <c r="CO144" i="7"/>
  <c r="CO327" i="8"/>
  <c r="CO13" i="7" a="1"/>
  <c r="CO13" i="7" s="1"/>
  <c r="CQ9" i="8"/>
  <c r="CQ7" i="7"/>
  <c r="CP206" i="7" a="1"/>
  <c r="CP206" i="7" s="1"/>
  <c r="CO102" i="7"/>
  <c r="CP255" i="7" a="1"/>
  <c r="CP255" i="7" s="1"/>
  <c r="CO151" i="7"/>
  <c r="CP229" i="7" a="1"/>
  <c r="CP229" i="7" s="1"/>
  <c r="CO125" i="7"/>
  <c r="CO103" i="7"/>
  <c r="CP207" i="7" a="1"/>
  <c r="CP207" i="7" s="1"/>
  <c r="CP266" i="7" a="1"/>
  <c r="CP266" i="7" s="1"/>
  <c r="CO162" i="7"/>
  <c r="Q79" i="26"/>
  <c r="P78" i="26"/>
  <c r="CO257" i="7" a="1"/>
  <c r="CO257" i="7" s="1"/>
  <c r="CN153" i="7"/>
  <c r="CP259" i="7" a="1"/>
  <c r="CP259" i="7" s="1"/>
  <c r="CO155" i="7"/>
  <c r="CP226" i="7" a="1"/>
  <c r="CP226" i="7" s="1"/>
  <c r="CO122" i="7"/>
  <c r="CP232" i="7" a="1"/>
  <c r="CP232" i="7" s="1"/>
  <c r="CO128" i="7"/>
  <c r="CP240" i="7" a="1"/>
  <c r="CP240" i="7" s="1"/>
  <c r="CO136" i="7"/>
  <c r="CO281" i="7" a="1"/>
  <c r="CO281" i="7" s="1"/>
  <c r="CN177" i="7"/>
  <c r="CP284" i="7" a="1"/>
  <c r="CP284" i="7" s="1"/>
  <c r="CO180" i="7"/>
  <c r="CP264" i="7" a="1"/>
  <c r="CP264" i="7" s="1"/>
  <c r="CO160" i="7"/>
  <c r="CP275" i="7" a="1"/>
  <c r="CP275" i="7" s="1"/>
  <c r="CO171" i="7"/>
  <c r="CO278" i="7" a="1"/>
  <c r="CO278" i="7" s="1"/>
  <c r="CN174" i="7"/>
  <c r="CP283" i="7" a="1"/>
  <c r="CP283" i="7" s="1"/>
  <c r="CO179" i="7"/>
  <c r="CO261" i="7" a="1"/>
  <c r="CO261" i="7" s="1"/>
  <c r="CN157" i="7"/>
  <c r="CP285" i="7" a="1"/>
  <c r="CP285" i="7" s="1"/>
  <c r="CO181" i="7"/>
  <c r="CP217" i="7" a="1"/>
  <c r="CP217" i="7" s="1"/>
  <c r="CO113" i="7"/>
  <c r="CP233" i="7" a="1"/>
  <c r="CP233" i="7" s="1"/>
  <c r="CO129" i="7"/>
  <c r="CP247" i="7" a="1"/>
  <c r="CP247" i="7" s="1"/>
  <c r="CO143" i="7"/>
  <c r="CP254" i="7" a="1"/>
  <c r="CP254" i="7" s="1"/>
  <c r="CO150" i="7"/>
  <c r="CP297" i="7" a="1"/>
  <c r="CP297" i="7" s="1"/>
  <c r="CO193" i="7"/>
  <c r="CP290" i="7" a="1"/>
  <c r="CP290" i="7" s="1"/>
  <c r="CO186" i="7"/>
  <c r="CP209" i="7" a="1"/>
  <c r="CP209" i="7" s="1"/>
  <c r="CO105" i="7"/>
  <c r="CP234" i="7" a="1"/>
  <c r="CP234" i="7" s="1"/>
  <c r="CO130" i="7"/>
  <c r="CP216" i="7" a="1"/>
  <c r="CP216" i="7" s="1"/>
  <c r="CO112" i="7"/>
  <c r="CP236" i="7" a="1"/>
  <c r="CP236" i="7" s="1"/>
  <c r="CO132" i="7"/>
  <c r="CP219" i="7" a="1"/>
  <c r="CP219" i="7" s="1"/>
  <c r="CO115" i="7"/>
  <c r="CP211" i="7" a="1"/>
  <c r="CP211" i="7" s="1"/>
  <c r="CO107" i="7"/>
  <c r="CO220" i="7" a="1"/>
  <c r="CO220" i="7" s="1"/>
  <c r="CN116" i="7"/>
  <c r="CO300" i="7" a="1"/>
  <c r="CO300" i="7" s="1"/>
  <c r="CN196" i="7"/>
  <c r="CN19" i="7" l="1"/>
  <c r="CQ266" i="7" a="1"/>
  <c r="CQ266" i="7" s="1"/>
  <c r="CP162" i="7"/>
  <c r="CP261" i="7" a="1"/>
  <c r="CP261" i="7" s="1"/>
  <c r="CO157" i="7"/>
  <c r="CQ250" i="7" a="1"/>
  <c r="CQ250" i="7" s="1"/>
  <c r="CP146" i="7"/>
  <c r="CO116" i="7"/>
  <c r="CP220" i="7" a="1"/>
  <c r="CP220" i="7" s="1"/>
  <c r="CQ253" i="7" a="1"/>
  <c r="CQ253" i="7" s="1"/>
  <c r="CP149" i="7"/>
  <c r="CQ294" i="7" a="1"/>
  <c r="CQ294" i="7" s="1"/>
  <c r="CP190" i="7"/>
  <c r="CM22" i="8"/>
  <c r="CM23" i="8" s="1"/>
  <c r="CQ229" i="7" a="1"/>
  <c r="CQ229" i="7" s="1"/>
  <c r="CP125" i="7"/>
  <c r="CQ227" i="7" a="1"/>
  <c r="CQ227" i="7" s="1"/>
  <c r="CP123" i="7"/>
  <c r="CQ255" i="7" a="1"/>
  <c r="CQ255" i="7" s="1"/>
  <c r="CP151" i="7"/>
  <c r="CM26" i="8"/>
  <c r="CP270" i="7" a="1"/>
  <c r="CP270" i="7" s="1"/>
  <c r="CO166" i="7"/>
  <c r="CQ212" i="7" a="1"/>
  <c r="CQ212" i="7" s="1"/>
  <c r="CP108" i="7"/>
  <c r="CP214" i="7" a="1"/>
  <c r="CP214" i="7" s="1"/>
  <c r="CO110" i="7"/>
  <c r="CQ236" i="7" a="1"/>
  <c r="CQ236" i="7" s="1"/>
  <c r="CP132" i="7"/>
  <c r="CQ275" i="7" a="1"/>
  <c r="CQ275" i="7" s="1"/>
  <c r="CP171" i="7"/>
  <c r="CQ206" i="7" a="1"/>
  <c r="CQ206" i="7" s="1"/>
  <c r="CP102" i="7"/>
  <c r="CP230" i="7" a="1"/>
  <c r="CP230" i="7" s="1"/>
  <c r="CO126" i="7"/>
  <c r="CQ215" i="7" a="1"/>
  <c r="CQ215" i="7" s="1"/>
  <c r="CP111" i="7"/>
  <c r="CQ288" i="7" a="1"/>
  <c r="CQ288" i="7" s="1"/>
  <c r="CP184" i="7"/>
  <c r="CQ295" i="7" a="1"/>
  <c r="CQ295" i="7" s="1"/>
  <c r="CP191" i="7"/>
  <c r="CQ246" i="7" a="1"/>
  <c r="CQ246" i="7" s="1"/>
  <c r="CP142" i="7"/>
  <c r="CQ202" i="7" a="1"/>
  <c r="CQ202" i="7" s="1"/>
  <c r="CP98" i="7"/>
  <c r="CQ232" i="7" a="1"/>
  <c r="CQ232" i="7" s="1"/>
  <c r="CP128" i="7"/>
  <c r="CQ208" i="7" a="1"/>
  <c r="CQ208" i="7" s="1"/>
  <c r="CP104" i="7"/>
  <c r="CQ289" i="7" a="1"/>
  <c r="CQ289" i="7" s="1"/>
  <c r="CP185" i="7"/>
  <c r="CQ226" i="7" a="1"/>
  <c r="CQ226" i="7" s="1"/>
  <c r="CP122" i="7"/>
  <c r="CQ235" i="7" a="1"/>
  <c r="CQ235" i="7" s="1"/>
  <c r="CP131" i="7"/>
  <c r="CM15" i="7"/>
  <c r="CQ213" i="7" a="1"/>
  <c r="CQ213" i="7" s="1"/>
  <c r="CP109" i="7"/>
  <c r="CQ254" i="7" a="1"/>
  <c r="CQ254" i="7" s="1"/>
  <c r="CP150" i="7"/>
  <c r="CQ274" i="7" a="1"/>
  <c r="CQ274" i="7" s="1"/>
  <c r="CP170" i="7"/>
  <c r="CQ256" i="7" a="1"/>
  <c r="CQ256" i="7" s="1"/>
  <c r="CP152" i="7"/>
  <c r="CQ210" i="7" a="1"/>
  <c r="CQ210" i="7" s="1"/>
  <c r="CP106" i="7"/>
  <c r="CQ247" i="7" a="1"/>
  <c r="CQ247" i="7" s="1"/>
  <c r="CP143" i="7"/>
  <c r="CR9" i="8"/>
  <c r="CR7" i="7"/>
  <c r="CP237" i="7" a="1"/>
  <c r="CP237" i="7" s="1"/>
  <c r="CO133" i="7"/>
  <c r="CQ265" i="7" a="1"/>
  <c r="CQ265" i="7" s="1"/>
  <c r="CP161" i="7"/>
  <c r="CQ262" i="7" a="1"/>
  <c r="CQ262" i="7" s="1"/>
  <c r="CP158" i="7"/>
  <c r="CQ267" i="7" a="1"/>
  <c r="CQ267" i="7" s="1"/>
  <c r="CP163" i="7"/>
  <c r="CQ276" i="7" a="1"/>
  <c r="CQ276" i="7" s="1"/>
  <c r="CP172" i="7"/>
  <c r="CP205" i="7" a="1"/>
  <c r="CP205" i="7" s="1"/>
  <c r="CO101" i="7"/>
  <c r="CP300" i="7" a="1"/>
  <c r="CP300" i="7" s="1"/>
  <c r="CO196" i="7"/>
  <c r="CP225" i="7" a="1"/>
  <c r="CP225" i="7" s="1"/>
  <c r="CO121" i="7"/>
  <c r="CQ287" i="7" a="1"/>
  <c r="CQ287" i="7" s="1"/>
  <c r="CP183" i="7"/>
  <c r="CQ203" i="7" a="1"/>
  <c r="CQ203" i="7" s="1"/>
  <c r="CP99" i="7"/>
  <c r="CQ240" i="7" a="1"/>
  <c r="CQ240" i="7" s="1"/>
  <c r="CP136" i="7"/>
  <c r="AM200" i="8"/>
  <c r="AM201" i="8"/>
  <c r="AN197" i="8" s="1"/>
  <c r="AN204" i="8" s="1" a="1"/>
  <c r="CQ283" i="7" a="1"/>
  <c r="CQ283" i="7" s="1"/>
  <c r="CP179" i="7"/>
  <c r="CQ231" i="7" a="1"/>
  <c r="CQ231" i="7" s="1"/>
  <c r="CP127" i="7"/>
  <c r="CQ211" i="7" a="1"/>
  <c r="CQ211" i="7" s="1"/>
  <c r="CP107" i="7"/>
  <c r="CP258" i="7" a="1"/>
  <c r="CP258" i="7" s="1"/>
  <c r="CO154" i="7"/>
  <c r="CQ297" i="7" a="1"/>
  <c r="CQ297" i="7" s="1"/>
  <c r="CP193" i="7"/>
  <c r="CQ277" i="7" a="1"/>
  <c r="CQ277" i="7" s="1"/>
  <c r="CP173" i="7"/>
  <c r="CQ286" i="7" a="1"/>
  <c r="CQ286" i="7" s="1"/>
  <c r="CP182" i="7"/>
  <c r="CQ296" i="7" a="1"/>
  <c r="CQ296" i="7" s="1"/>
  <c r="CP192" i="7"/>
  <c r="CP299" i="7" a="1"/>
  <c r="CP299" i="7" s="1"/>
  <c r="CO195" i="7"/>
  <c r="CQ249" i="7" a="1"/>
  <c r="CQ249" i="7" s="1"/>
  <c r="CP145" i="7"/>
  <c r="CP268" i="7" a="1"/>
  <c r="CP268" i="7" s="1"/>
  <c r="CO164" i="7"/>
  <c r="CP269" i="7" a="1"/>
  <c r="CP269" i="7" s="1"/>
  <c r="CO165" i="7"/>
  <c r="CL17" i="7"/>
  <c r="CM25" i="8" s="1"/>
  <c r="CP278" i="7" a="1"/>
  <c r="CP278" i="7" s="1"/>
  <c r="CO174" i="7"/>
  <c r="CQ298" i="7" a="1"/>
  <c r="CQ298" i="7" s="1"/>
  <c r="CP194" i="7"/>
  <c r="CP257" i="7" a="1"/>
  <c r="CP257" i="7" s="1"/>
  <c r="CO153" i="7"/>
  <c r="CP279" i="7" a="1"/>
  <c r="CP279" i="7" s="1"/>
  <c r="CO175" i="7"/>
  <c r="CQ216" i="7" a="1"/>
  <c r="CQ216" i="7" s="1"/>
  <c r="CP112" i="7"/>
  <c r="CQ217" i="7" a="1"/>
  <c r="CQ217" i="7" s="1"/>
  <c r="CP113" i="7"/>
  <c r="CQ204" i="7" a="1"/>
  <c r="CQ204" i="7" s="1"/>
  <c r="CP100" i="7"/>
  <c r="CQ239" i="7" a="1"/>
  <c r="CQ239" i="7" s="1"/>
  <c r="CP135" i="7"/>
  <c r="CQ224" i="7" a="1"/>
  <c r="CQ224" i="7" s="1"/>
  <c r="CP120" i="7"/>
  <c r="CN23" i="8"/>
  <c r="CQ228" i="7" a="1"/>
  <c r="CQ228" i="7" s="1"/>
  <c r="CP124" i="7"/>
  <c r="CO12" i="7"/>
  <c r="CO11" i="7" s="1"/>
  <c r="CQ252" i="7" a="1"/>
  <c r="CQ252" i="7" s="1"/>
  <c r="CP148" i="7"/>
  <c r="CQ209" i="7" a="1"/>
  <c r="CQ209" i="7" s="1"/>
  <c r="CP105" i="7"/>
  <c r="AN225" i="8"/>
  <c r="AN227" i="8" s="1"/>
  <c r="AN214" i="8" s="1"/>
  <c r="AN215" i="8" s="1"/>
  <c r="CQ280" i="7" a="1"/>
  <c r="CQ280" i="7" s="1"/>
  <c r="CP176" i="7"/>
  <c r="CQ223" i="7" a="1"/>
  <c r="CQ223" i="7" s="1"/>
  <c r="CP119" i="7"/>
  <c r="CL15" i="7"/>
  <c r="CQ222" i="7" a="1"/>
  <c r="CQ222" i="7" s="1"/>
  <c r="CP118" i="7"/>
  <c r="CQ233" i="7" a="1"/>
  <c r="CQ233" i="7" s="1"/>
  <c r="CP129" i="7"/>
  <c r="CQ260" i="7" a="1"/>
  <c r="CQ260" i="7" s="1"/>
  <c r="CP156" i="7"/>
  <c r="CO329" i="8"/>
  <c r="CO334" i="8" s="1"/>
  <c r="CQ284" i="7" a="1"/>
  <c r="CQ284" i="7" s="1"/>
  <c r="CP180" i="7"/>
  <c r="Q80" i="26"/>
  <c r="P79" i="26"/>
  <c r="CQ248" i="7" a="1"/>
  <c r="CQ248" i="7" s="1"/>
  <c r="CP144" i="7"/>
  <c r="CQ273" i="7" a="1"/>
  <c r="CQ273" i="7" s="1"/>
  <c r="CP169" i="7"/>
  <c r="CQ241" i="7" a="1"/>
  <c r="CQ241" i="7" s="1"/>
  <c r="CP137" i="7"/>
  <c r="CN11" i="7"/>
  <c r="CP238" i="7" a="1"/>
  <c r="CP238" i="7" s="1"/>
  <c r="CO134" i="7"/>
  <c r="CQ245" i="7" a="1"/>
  <c r="CQ245" i="7" s="1"/>
  <c r="CP141" i="7"/>
  <c r="CP281" i="7" a="1"/>
  <c r="CP281" i="7" s="1"/>
  <c r="CO177" i="7"/>
  <c r="CQ293" i="7" a="1"/>
  <c r="CQ293" i="7" s="1"/>
  <c r="CP189" i="7"/>
  <c r="CP103" i="7"/>
  <c r="CQ207" i="7" a="1"/>
  <c r="CQ207" i="7" s="1"/>
  <c r="CP221" i="7" a="1"/>
  <c r="CP221" i="7" s="1"/>
  <c r="CO117" i="7"/>
  <c r="CQ263" i="7" a="1"/>
  <c r="CQ263" i="7" s="1"/>
  <c r="CP159" i="7"/>
  <c r="CQ290" i="7" a="1"/>
  <c r="CQ290" i="7" s="1"/>
  <c r="CP186" i="7"/>
  <c r="AM308" i="8"/>
  <c r="AM274" i="8"/>
  <c r="CQ244" i="7" a="1"/>
  <c r="CQ244" i="7" s="1"/>
  <c r="CP140" i="7"/>
  <c r="CQ219" i="7" a="1"/>
  <c r="CQ219" i="7" s="1"/>
  <c r="CP115" i="7"/>
  <c r="CQ259" i="7" a="1"/>
  <c r="CQ259" i="7" s="1"/>
  <c r="CP155" i="7"/>
  <c r="CQ272" i="7" a="1"/>
  <c r="CQ272" i="7" s="1"/>
  <c r="CP168" i="7"/>
  <c r="CK290" i="8"/>
  <c r="CP327" i="8"/>
  <c r="CP13" i="7" a="1"/>
  <c r="CP13" i="7" s="1"/>
  <c r="CQ264" i="7" a="1"/>
  <c r="CQ264" i="7" s="1"/>
  <c r="CP160" i="7"/>
  <c r="CQ243" i="7" a="1"/>
  <c r="CQ243" i="7" s="1"/>
  <c r="CP139" i="7"/>
  <c r="CQ292" i="7" a="1"/>
  <c r="CQ292" i="7" s="1"/>
  <c r="CP188" i="7"/>
  <c r="CQ234" i="7" a="1"/>
  <c r="CQ234" i="7" s="1"/>
  <c r="CP130" i="7"/>
  <c r="CQ285" i="7" a="1"/>
  <c r="CQ285" i="7" s="1"/>
  <c r="CP181" i="7"/>
  <c r="CQ242" i="7" a="1"/>
  <c r="CQ242" i="7" s="1"/>
  <c r="CP138" i="7"/>
  <c r="CQ282" i="7" a="1"/>
  <c r="CQ282" i="7" s="1"/>
  <c r="CP178" i="7"/>
  <c r="CQ291" i="7" a="1"/>
  <c r="CQ291" i="7" s="1"/>
  <c r="CP187" i="7"/>
  <c r="CQ271" i="7" a="1"/>
  <c r="CQ271" i="7" s="1"/>
  <c r="CP167" i="7"/>
  <c r="CQ251" i="7" a="1"/>
  <c r="CQ251" i="7" s="1"/>
  <c r="CP147" i="7"/>
  <c r="CQ218" i="7" a="1"/>
  <c r="CQ218" i="7" s="1"/>
  <c r="CP114" i="7"/>
  <c r="CQ201" i="7" a="1"/>
  <c r="CQ201" i="7" s="1"/>
  <c r="CP97" i="7"/>
  <c r="CO19" i="7" l="1"/>
  <c r="CP12" i="7"/>
  <c r="CP11" i="7" s="1"/>
  <c r="CR235" i="7" a="1"/>
  <c r="CR235" i="7" s="1"/>
  <c r="CQ131" i="7"/>
  <c r="AN220" i="8"/>
  <c r="CR212" i="7" a="1"/>
  <c r="CR212" i="7" s="1"/>
  <c r="CQ108" i="7"/>
  <c r="CR215" i="7" a="1"/>
  <c r="CR215" i="7" s="1"/>
  <c r="CQ111" i="7"/>
  <c r="CR283" i="7" a="1"/>
  <c r="CR283" i="7" s="1"/>
  <c r="CQ179" i="7"/>
  <c r="CR242" i="7" a="1"/>
  <c r="CR242" i="7" s="1"/>
  <c r="CQ138" i="7"/>
  <c r="CQ257" i="7" a="1"/>
  <c r="CQ257" i="7" s="1"/>
  <c r="CP153" i="7"/>
  <c r="AM270" i="8"/>
  <c r="AM304" i="8"/>
  <c r="CQ230" i="7" a="1"/>
  <c r="CQ230" i="7" s="1"/>
  <c r="CP126" i="7"/>
  <c r="CR285" i="7" a="1"/>
  <c r="CR285" i="7" s="1"/>
  <c r="CQ181" i="7"/>
  <c r="CR272" i="7" a="1"/>
  <c r="CR272" i="7" s="1"/>
  <c r="CQ168" i="7"/>
  <c r="CR207" i="7" a="1"/>
  <c r="CR207" i="7" s="1"/>
  <c r="CQ103" i="7"/>
  <c r="CR273" i="7" a="1"/>
  <c r="CR273" i="7" s="1"/>
  <c r="CQ169" i="7"/>
  <c r="CR267" i="7" a="1"/>
  <c r="CR267" i="7" s="1"/>
  <c r="CQ163" i="7"/>
  <c r="CR208" i="7" a="1"/>
  <c r="CR208" i="7" s="1"/>
  <c r="CQ104" i="7"/>
  <c r="CR271" i="7" a="1"/>
  <c r="CR271" i="7" s="1"/>
  <c r="CQ167" i="7"/>
  <c r="CS9" i="8"/>
  <c r="CS7" i="7"/>
  <c r="CR216" i="7" a="1"/>
  <c r="CR216" i="7" s="1"/>
  <c r="CQ112" i="7"/>
  <c r="CR226" i="7" a="1"/>
  <c r="CR226" i="7" s="1"/>
  <c r="CQ122" i="7"/>
  <c r="CR263" i="7" a="1"/>
  <c r="CR263" i="7" s="1"/>
  <c r="CQ159" i="7"/>
  <c r="CQ270" i="7" a="1"/>
  <c r="CQ270" i="7" s="1"/>
  <c r="CP166" i="7"/>
  <c r="AN204" i="8"/>
  <c r="AN206" i="8"/>
  <c r="AN193" i="8" s="1"/>
  <c r="AN194" i="8" s="1"/>
  <c r="CR289" i="7" a="1"/>
  <c r="CR289" i="7" s="1"/>
  <c r="CQ185" i="7"/>
  <c r="CQ221" i="7" a="1"/>
  <c r="CQ221" i="7" s="1"/>
  <c r="CP117" i="7"/>
  <c r="CQ268" i="7" a="1"/>
  <c r="CQ268" i="7" s="1"/>
  <c r="CP164" i="7"/>
  <c r="CR256" i="7" a="1"/>
  <c r="CR256" i="7" s="1"/>
  <c r="CQ152" i="7"/>
  <c r="CR250" i="7" a="1"/>
  <c r="CR250" i="7" s="1"/>
  <c r="CQ146" i="7"/>
  <c r="CR233" i="7" a="1"/>
  <c r="CR233" i="7" s="1"/>
  <c r="CQ129" i="7"/>
  <c r="CR249" i="7" a="1"/>
  <c r="CR249" i="7" s="1"/>
  <c r="CQ145" i="7"/>
  <c r="CR286" i="7" a="1"/>
  <c r="CR286" i="7" s="1"/>
  <c r="CQ182" i="7"/>
  <c r="CR240" i="7" a="1"/>
  <c r="CR240" i="7" s="1"/>
  <c r="CQ136" i="7"/>
  <c r="CR274" i="7" a="1"/>
  <c r="CR274" i="7" s="1"/>
  <c r="CQ170" i="7"/>
  <c r="CR206" i="7" a="1"/>
  <c r="CR206" i="7" s="1"/>
  <c r="CQ102" i="7"/>
  <c r="CR255" i="7" a="1"/>
  <c r="CR255" i="7" s="1"/>
  <c r="CQ151" i="7"/>
  <c r="CQ261" i="7" a="1"/>
  <c r="CQ261" i="7" s="1"/>
  <c r="CP157" i="7"/>
  <c r="CR280" i="7" a="1"/>
  <c r="CR280" i="7" s="1"/>
  <c r="CQ176" i="7"/>
  <c r="CR291" i="7" a="1"/>
  <c r="CR291" i="7" s="1"/>
  <c r="CQ187" i="7"/>
  <c r="CR228" i="7" a="1"/>
  <c r="CR228" i="7" s="1"/>
  <c r="CQ124" i="7"/>
  <c r="CP329" i="8"/>
  <c r="CP334" i="8" s="1"/>
  <c r="CR231" i="7" a="1"/>
  <c r="CR231" i="7" s="1"/>
  <c r="CQ127" i="7"/>
  <c r="CR276" i="7" a="1"/>
  <c r="CR276" i="7" s="1"/>
  <c r="CQ172" i="7"/>
  <c r="CR259" i="7" a="1"/>
  <c r="CR259" i="7" s="1"/>
  <c r="CQ155" i="7"/>
  <c r="CR224" i="7" a="1"/>
  <c r="CR224" i="7" s="1"/>
  <c r="CQ120" i="7"/>
  <c r="CR262" i="7" a="1"/>
  <c r="CR262" i="7" s="1"/>
  <c r="CQ158" i="7"/>
  <c r="CR266" i="7" a="1"/>
  <c r="CR266" i="7" s="1"/>
  <c r="CQ162" i="7"/>
  <c r="Q81" i="26"/>
  <c r="P80" i="26"/>
  <c r="CL22" i="7"/>
  <c r="CL21" i="7"/>
  <c r="CL23" i="7" s="1"/>
  <c r="CL39" i="7" s="1"/>
  <c r="CR252" i="7" a="1"/>
  <c r="CR252" i="7" s="1"/>
  <c r="CQ148" i="7"/>
  <c r="CR239" i="7" a="1"/>
  <c r="CR239" i="7" s="1"/>
  <c r="CQ135" i="7"/>
  <c r="CR254" i="7" a="1"/>
  <c r="CR254" i="7" s="1"/>
  <c r="CQ150" i="7"/>
  <c r="CR202" i="7" a="1"/>
  <c r="CR202" i="7" s="1"/>
  <c r="CQ98" i="7"/>
  <c r="CQ278" i="7" a="1"/>
  <c r="CQ278" i="7" s="1"/>
  <c r="CP174" i="7"/>
  <c r="CQ214" i="7" a="1"/>
  <c r="CQ214" i="7" s="1"/>
  <c r="CP110" i="7"/>
  <c r="CR211" i="7" a="1"/>
  <c r="CR211" i="7" s="1"/>
  <c r="CQ107" i="7"/>
  <c r="CR290" i="7" a="1"/>
  <c r="CR290" i="7" s="1"/>
  <c r="CQ186" i="7"/>
  <c r="CR247" i="7" a="1"/>
  <c r="CR247" i="7" s="1"/>
  <c r="CQ143" i="7"/>
  <c r="CQ279" i="7" a="1"/>
  <c r="CQ279" i="7" s="1"/>
  <c r="CP175" i="7"/>
  <c r="CR260" i="7" a="1"/>
  <c r="CR260" i="7" s="1"/>
  <c r="CQ156" i="7"/>
  <c r="AN226" i="8"/>
  <c r="CR201" i="7" a="1"/>
  <c r="CR201" i="7" s="1"/>
  <c r="CQ97" i="7"/>
  <c r="CR298" i="7" a="1"/>
  <c r="CR298" i="7" s="1"/>
  <c r="CQ194" i="7"/>
  <c r="CR232" i="7" a="1"/>
  <c r="CR232" i="7" s="1"/>
  <c r="CQ128" i="7"/>
  <c r="CR293" i="7" a="1"/>
  <c r="CR293" i="7" s="1"/>
  <c r="CQ189" i="7"/>
  <c r="CR203" i="7" a="1"/>
  <c r="CR203" i="7" s="1"/>
  <c r="CQ99" i="7"/>
  <c r="CR275" i="7" a="1"/>
  <c r="CR275" i="7" s="1"/>
  <c r="CQ171" i="7"/>
  <c r="CR219" i="7" a="1"/>
  <c r="CR219" i="7" s="1"/>
  <c r="CQ115" i="7"/>
  <c r="CQ281" i="7" a="1"/>
  <c r="CQ281" i="7" s="1"/>
  <c r="CP177" i="7"/>
  <c r="CR296" i="7" a="1"/>
  <c r="CR296" i="7" s="1"/>
  <c r="CQ192" i="7"/>
  <c r="CR297" i="7" a="1"/>
  <c r="CR297" i="7" s="1"/>
  <c r="CQ193" i="7"/>
  <c r="CR287" i="7" a="1"/>
  <c r="CR287" i="7" s="1"/>
  <c r="CQ183" i="7"/>
  <c r="CR265" i="7" a="1"/>
  <c r="CR265" i="7" s="1"/>
  <c r="CQ161" i="7"/>
  <c r="CR236" i="7" a="1"/>
  <c r="CR236" i="7" s="1"/>
  <c r="CQ132" i="7"/>
  <c r="CR229" i="7" a="1"/>
  <c r="CR229" i="7" s="1"/>
  <c r="CQ125" i="7"/>
  <c r="CR217" i="7" a="1"/>
  <c r="CR217" i="7" s="1"/>
  <c r="CQ113" i="7"/>
  <c r="CR295" i="7" a="1"/>
  <c r="CR295" i="7" s="1"/>
  <c r="CQ191" i="7"/>
  <c r="CR294" i="7" a="1"/>
  <c r="CR294" i="7" s="1"/>
  <c r="CQ190" i="7"/>
  <c r="CR288" i="7" a="1"/>
  <c r="CR288" i="7" s="1"/>
  <c r="CQ184" i="7"/>
  <c r="CQ205" i="7" a="1"/>
  <c r="CQ205" i="7" s="1"/>
  <c r="CP101" i="7"/>
  <c r="CQ178" i="7"/>
  <c r="CR282" i="7" a="1"/>
  <c r="CR282" i="7" s="1"/>
  <c r="CQ220" i="7" a="1"/>
  <c r="CQ220" i="7" s="1"/>
  <c r="CP116" i="7"/>
  <c r="CR210" i="7" a="1"/>
  <c r="CR210" i="7" s="1"/>
  <c r="CQ106" i="7"/>
  <c r="CR234" i="7" a="1"/>
  <c r="CR234" i="7" s="1"/>
  <c r="CQ130" i="7"/>
  <c r="CR209" i="7" a="1"/>
  <c r="CR209" i="7" s="1"/>
  <c r="CQ105" i="7"/>
  <c r="CR277" i="7" a="1"/>
  <c r="CR277" i="7" s="1"/>
  <c r="CQ173" i="7"/>
  <c r="CR227" i="7" a="1"/>
  <c r="CR227" i="7" s="1"/>
  <c r="CQ123" i="7"/>
  <c r="CQ188" i="7"/>
  <c r="CR292" i="7" a="1"/>
  <c r="CR292" i="7" s="1"/>
  <c r="CR251" i="7" a="1"/>
  <c r="CR251" i="7" s="1"/>
  <c r="CQ147" i="7"/>
  <c r="CP21" i="8"/>
  <c r="CO20" i="7"/>
  <c r="CP26" i="8" s="1"/>
  <c r="CO18" i="7"/>
  <c r="CO17" i="7" s="1"/>
  <c r="CP25" i="8" s="1"/>
  <c r="CO14" i="7"/>
  <c r="CP22" i="8" s="1"/>
  <c r="CR204" i="7" a="1"/>
  <c r="CR204" i="7" s="1"/>
  <c r="CQ100" i="7"/>
  <c r="CR213" i="7" a="1"/>
  <c r="CR213" i="7" s="1"/>
  <c r="CQ109" i="7"/>
  <c r="CR246" i="7" a="1"/>
  <c r="CR246" i="7" s="1"/>
  <c r="CQ142" i="7"/>
  <c r="CR264" i="7" a="1"/>
  <c r="CR264" i="7" s="1"/>
  <c r="CQ160" i="7"/>
  <c r="CQ327" i="8"/>
  <c r="CQ13" i="7" a="1"/>
  <c r="CQ13" i="7" s="1"/>
  <c r="CQ300" i="7" a="1"/>
  <c r="CQ300" i="7" s="1"/>
  <c r="CP196" i="7"/>
  <c r="CQ238" i="7" a="1"/>
  <c r="CQ238" i="7" s="1"/>
  <c r="CP134" i="7"/>
  <c r="CR253" i="7" a="1"/>
  <c r="CR253" i="7" s="1"/>
  <c r="CQ149" i="7"/>
  <c r="CO21" i="8"/>
  <c r="CN20" i="7"/>
  <c r="CN18" i="7"/>
  <c r="CN14" i="7"/>
  <c r="CQ269" i="7" a="1"/>
  <c r="CQ269" i="7" s="1"/>
  <c r="CP165" i="7"/>
  <c r="CR241" i="7" a="1"/>
  <c r="CR241" i="7" s="1"/>
  <c r="CQ137" i="7"/>
  <c r="CR248" i="7" a="1"/>
  <c r="CR248" i="7" s="1"/>
  <c r="CQ144" i="7"/>
  <c r="CR222" i="7" a="1"/>
  <c r="CR222" i="7" s="1"/>
  <c r="CQ118" i="7"/>
  <c r="CQ299" i="7" a="1"/>
  <c r="CQ299" i="7" s="1"/>
  <c r="CP195" i="7"/>
  <c r="CR218" i="7" a="1"/>
  <c r="CR218" i="7" s="1"/>
  <c r="CQ114" i="7"/>
  <c r="CR243" i="7" a="1"/>
  <c r="CR243" i="7" s="1"/>
  <c r="CQ139" i="7"/>
  <c r="CR284" i="7" a="1"/>
  <c r="CR284" i="7" s="1"/>
  <c r="CQ180" i="7"/>
  <c r="CR244" i="7" a="1"/>
  <c r="CR244" i="7" s="1"/>
  <c r="CQ140" i="7"/>
  <c r="CR245" i="7" a="1"/>
  <c r="CR245" i="7" s="1"/>
  <c r="CQ141" i="7"/>
  <c r="CR223" i="7" a="1"/>
  <c r="CR223" i="7" s="1"/>
  <c r="CQ119" i="7"/>
  <c r="CQ258" i="7" a="1"/>
  <c r="CQ258" i="7" s="1"/>
  <c r="CP154" i="7"/>
  <c r="CQ225" i="7" a="1"/>
  <c r="CQ225" i="7" s="1"/>
  <c r="CP121" i="7"/>
  <c r="CQ237" i="7" a="1"/>
  <c r="CQ237" i="7" s="1"/>
  <c r="CP133" i="7"/>
  <c r="CM22" i="7"/>
  <c r="CN28" i="8" s="1"/>
  <c r="CM21" i="7"/>
  <c r="CP19" i="7" l="1"/>
  <c r="CS244" i="7" a="1"/>
  <c r="CS244" i="7" s="1"/>
  <c r="CR140" i="7"/>
  <c r="CS201" i="7" a="1"/>
  <c r="CS201" i="7" s="1"/>
  <c r="CR97" i="7"/>
  <c r="CO22" i="8"/>
  <c r="CO23" i="8" s="1"/>
  <c r="CS291" i="7" a="1"/>
  <c r="CS291" i="7" s="1"/>
  <c r="CR187" i="7"/>
  <c r="CS215" i="7" a="1"/>
  <c r="CS215" i="7" s="1"/>
  <c r="CR111" i="7"/>
  <c r="CS217" i="7" a="1"/>
  <c r="CS217" i="7" s="1"/>
  <c r="CR113" i="7"/>
  <c r="CS233" i="7" a="1"/>
  <c r="CS233" i="7" s="1"/>
  <c r="CR129" i="7"/>
  <c r="CS254" i="7" a="1"/>
  <c r="CS254" i="7" s="1"/>
  <c r="CR150" i="7"/>
  <c r="CS218" i="7" a="1"/>
  <c r="CS218" i="7" s="1"/>
  <c r="CR114" i="7"/>
  <c r="CR220" i="7" a="1"/>
  <c r="CR220" i="7" s="1"/>
  <c r="CQ116" i="7"/>
  <c r="CS212" i="7" a="1"/>
  <c r="CS212" i="7" s="1"/>
  <c r="CR108" i="7"/>
  <c r="CS250" i="7" a="1"/>
  <c r="CS250" i="7" s="1"/>
  <c r="CR146" i="7"/>
  <c r="CS271" i="7" a="1"/>
  <c r="CS271" i="7" s="1"/>
  <c r="CR167" i="7"/>
  <c r="AN221" i="8"/>
  <c r="CR225" i="7" a="1"/>
  <c r="CR225" i="7" s="1"/>
  <c r="CQ121" i="7"/>
  <c r="CR299" i="7" a="1"/>
  <c r="CR299" i="7" s="1"/>
  <c r="CQ195" i="7"/>
  <c r="CS213" i="7" a="1"/>
  <c r="CS213" i="7" s="1"/>
  <c r="CR109" i="7"/>
  <c r="CS236" i="7" a="1"/>
  <c r="CS236" i="7" s="1"/>
  <c r="CR132" i="7"/>
  <c r="CS203" i="7" a="1"/>
  <c r="CS203" i="7" s="1"/>
  <c r="CR99" i="7"/>
  <c r="CS276" i="7" a="1"/>
  <c r="CS276" i="7" s="1"/>
  <c r="CR172" i="7"/>
  <c r="CS255" i="7" a="1"/>
  <c r="CS255" i="7" s="1"/>
  <c r="CR151" i="7"/>
  <c r="CR270" i="7" a="1"/>
  <c r="CR270" i="7" s="1"/>
  <c r="CQ166" i="7"/>
  <c r="CS266" i="7" a="1"/>
  <c r="CS266" i="7" s="1"/>
  <c r="CR162" i="7"/>
  <c r="CS296" i="7" a="1"/>
  <c r="CS296" i="7" s="1"/>
  <c r="CR192" i="7"/>
  <c r="CR327" i="8"/>
  <c r="CR13" i="7" a="1"/>
  <c r="CR13" i="7" s="1"/>
  <c r="CS262" i="7" a="1"/>
  <c r="CS262" i="7" s="1"/>
  <c r="CR158" i="7"/>
  <c r="CS272" i="7" a="1"/>
  <c r="CS272" i="7" s="1"/>
  <c r="CR168" i="7"/>
  <c r="CS219" i="7" a="1"/>
  <c r="CS219" i="7" s="1"/>
  <c r="CR115" i="7"/>
  <c r="CT9" i="8"/>
  <c r="CT7" i="7"/>
  <c r="CO26" i="8"/>
  <c r="CS246" i="7" a="1"/>
  <c r="CS246" i="7" s="1"/>
  <c r="CR142" i="7"/>
  <c r="CS292" i="7" a="1"/>
  <c r="CS292" i="7" s="1"/>
  <c r="CR188" i="7"/>
  <c r="CS252" i="7" a="1"/>
  <c r="CS252" i="7" s="1"/>
  <c r="CR148" i="7"/>
  <c r="CS222" i="7" a="1"/>
  <c r="CS222" i="7" s="1"/>
  <c r="CR118" i="7"/>
  <c r="CR205" i="7" a="1"/>
  <c r="CR205" i="7" s="1"/>
  <c r="CQ101" i="7"/>
  <c r="CS293" i="7" a="1"/>
  <c r="CS293" i="7" s="1"/>
  <c r="CR189" i="7"/>
  <c r="CM27" i="8"/>
  <c r="CS206" i="7" a="1"/>
  <c r="CS206" i="7" s="1"/>
  <c r="CR102" i="7"/>
  <c r="CS289" i="7" a="1"/>
  <c r="CS289" i="7" s="1"/>
  <c r="CR185" i="7"/>
  <c r="CR300" i="7" a="1"/>
  <c r="CR300" i="7" s="1"/>
  <c r="CQ196" i="7"/>
  <c r="CS286" i="7" a="1"/>
  <c r="CS286" i="7" s="1"/>
  <c r="CR182" i="7"/>
  <c r="CS284" i="7" a="1"/>
  <c r="CS284" i="7" s="1"/>
  <c r="CR180" i="7"/>
  <c r="CN27" i="8"/>
  <c r="CM23" i="7"/>
  <c r="CM39" i="7" s="1"/>
  <c r="AN199" i="8"/>
  <c r="CS264" i="7" a="1"/>
  <c r="CS264" i="7" s="1"/>
  <c r="CR160" i="7"/>
  <c r="CS285" i="7" a="1"/>
  <c r="CS285" i="7" s="1"/>
  <c r="CR181" i="7"/>
  <c r="CR237" i="7" a="1"/>
  <c r="CR237" i="7" s="1"/>
  <c r="CQ133" i="7"/>
  <c r="CS275" i="7" a="1"/>
  <c r="CS275" i="7" s="1"/>
  <c r="CR171" i="7"/>
  <c r="CR230" i="7" a="1"/>
  <c r="CR230" i="7" s="1"/>
  <c r="CQ126" i="7"/>
  <c r="CR279" i="7" a="1"/>
  <c r="CR279" i="7" s="1"/>
  <c r="CQ175" i="7"/>
  <c r="CS208" i="7" a="1"/>
  <c r="CS208" i="7" s="1"/>
  <c r="CR104" i="7"/>
  <c r="CR258" i="7" a="1"/>
  <c r="CR258" i="7" s="1"/>
  <c r="CQ154" i="7"/>
  <c r="CS204" i="7" a="1"/>
  <c r="CS204" i="7" s="1"/>
  <c r="CR100" i="7"/>
  <c r="CS290" i="7" a="1"/>
  <c r="CS290" i="7" s="1"/>
  <c r="CR186" i="7"/>
  <c r="CM28" i="8"/>
  <c r="CS231" i="7" a="1"/>
  <c r="CS231" i="7" s="1"/>
  <c r="CR127" i="7"/>
  <c r="CR268" i="7" a="1"/>
  <c r="CR268" i="7" s="1"/>
  <c r="CQ164" i="7"/>
  <c r="CS263" i="7" a="1"/>
  <c r="CS263" i="7" s="1"/>
  <c r="CR159" i="7"/>
  <c r="CS267" i="7" a="1"/>
  <c r="CS267" i="7" s="1"/>
  <c r="CR163" i="7"/>
  <c r="CQ21" i="8"/>
  <c r="CP20" i="7"/>
  <c r="CQ26" i="8" s="1"/>
  <c r="CP18" i="7"/>
  <c r="CP17" i="7" s="1"/>
  <c r="CQ25" i="8" s="1"/>
  <c r="CP14" i="7"/>
  <c r="CQ22" i="8" s="1"/>
  <c r="CR269" i="7" a="1"/>
  <c r="CR269" i="7" s="1"/>
  <c r="CQ165" i="7"/>
  <c r="CS228" i="7" a="1"/>
  <c r="CS228" i="7" s="1"/>
  <c r="CR124" i="7"/>
  <c r="CR281" i="7" a="1"/>
  <c r="CR281" i="7" s="1"/>
  <c r="CQ177" i="7"/>
  <c r="CS202" i="7" a="1"/>
  <c r="CS202" i="7" s="1"/>
  <c r="CR98" i="7"/>
  <c r="CS260" i="7" a="1"/>
  <c r="CS260" i="7" s="1"/>
  <c r="CR156" i="7"/>
  <c r="CS251" i="7" a="1"/>
  <c r="CS251" i="7" s="1"/>
  <c r="CR147" i="7"/>
  <c r="CR261" i="7" a="1"/>
  <c r="CR261" i="7" s="1"/>
  <c r="CQ157" i="7"/>
  <c r="CS239" i="7" a="1"/>
  <c r="CS239" i="7" s="1"/>
  <c r="CR135" i="7"/>
  <c r="CS247" i="7" a="1"/>
  <c r="CS247" i="7" s="1"/>
  <c r="CR143" i="7"/>
  <c r="CS265" i="7" a="1"/>
  <c r="CS265" i="7" s="1"/>
  <c r="CR161" i="7"/>
  <c r="CS253" i="7" a="1"/>
  <c r="CS253" i="7" s="1"/>
  <c r="CR149" i="7"/>
  <c r="CS277" i="7" a="1"/>
  <c r="CS277" i="7" s="1"/>
  <c r="CR173" i="7"/>
  <c r="CS288" i="7" a="1"/>
  <c r="CS288" i="7" s="1"/>
  <c r="CR184" i="7"/>
  <c r="CS287" i="7" a="1"/>
  <c r="CS287" i="7" s="1"/>
  <c r="CR183" i="7"/>
  <c r="CS232" i="7" a="1"/>
  <c r="CS232" i="7" s="1"/>
  <c r="CR128" i="7"/>
  <c r="CS274" i="7" a="1"/>
  <c r="CS274" i="7" s="1"/>
  <c r="CR170" i="7"/>
  <c r="CR214" i="7" a="1"/>
  <c r="CR214" i="7" s="1"/>
  <c r="CQ110" i="7"/>
  <c r="CS234" i="7" a="1"/>
  <c r="CS234" i="7" s="1"/>
  <c r="CR130" i="7"/>
  <c r="CS216" i="7" a="1"/>
  <c r="CS216" i="7" s="1"/>
  <c r="CR112" i="7"/>
  <c r="CR278" i="7" a="1"/>
  <c r="CR278" i="7" s="1"/>
  <c r="CQ174" i="7"/>
  <c r="CS295" i="7" a="1"/>
  <c r="CS295" i="7" s="1"/>
  <c r="CR191" i="7"/>
  <c r="CN15" i="7"/>
  <c r="CN17" i="7"/>
  <c r="CO25" i="8" s="1"/>
  <c r="CS280" i="7" a="1"/>
  <c r="CS280" i="7" s="1"/>
  <c r="CR176" i="7"/>
  <c r="CS229" i="7" a="1"/>
  <c r="CS229" i="7" s="1"/>
  <c r="CR125" i="7"/>
  <c r="AN205" i="8"/>
  <c r="CS282" i="7" a="1"/>
  <c r="CS282" i="7" s="1"/>
  <c r="CR178" i="7"/>
  <c r="CS235" i="7" a="1"/>
  <c r="CS235" i="7" s="1"/>
  <c r="CR131" i="7"/>
  <c r="CS227" i="7" a="1"/>
  <c r="CS227" i="7" s="1"/>
  <c r="CR123" i="7"/>
  <c r="CS223" i="7" a="1"/>
  <c r="CS223" i="7" s="1"/>
  <c r="CR119" i="7"/>
  <c r="CS248" i="7" a="1"/>
  <c r="CS248" i="7" s="1"/>
  <c r="CR144" i="7"/>
  <c r="CO15" i="7"/>
  <c r="CS211" i="7" a="1"/>
  <c r="CS211" i="7" s="1"/>
  <c r="CR107" i="7"/>
  <c r="Q82" i="26"/>
  <c r="P81" i="26"/>
  <c r="CR221" i="7" a="1"/>
  <c r="CR221" i="7" s="1"/>
  <c r="CQ117" i="7"/>
  <c r="CS226" i="7" a="1"/>
  <c r="CS226" i="7" s="1"/>
  <c r="CR122" i="7"/>
  <c r="CR257" i="7" a="1"/>
  <c r="CR257" i="7" s="1"/>
  <c r="CQ153" i="7"/>
  <c r="CQ12" i="7"/>
  <c r="CS242" i="7" a="1"/>
  <c r="CS242" i="7" s="1"/>
  <c r="CR138" i="7"/>
  <c r="CS207" i="7" a="1"/>
  <c r="CS207" i="7" s="1"/>
  <c r="CR103" i="7"/>
  <c r="CS283" i="7" a="1"/>
  <c r="CS283" i="7" s="1"/>
  <c r="CR179" i="7"/>
  <c r="CQ329" i="8"/>
  <c r="CQ334" i="8" s="1"/>
  <c r="CS249" i="7" a="1"/>
  <c r="CS249" i="7" s="1"/>
  <c r="CR145" i="7"/>
  <c r="CS210" i="7" a="1"/>
  <c r="CS210" i="7" s="1"/>
  <c r="CR106" i="7"/>
  <c r="CS243" i="7" a="1"/>
  <c r="CS243" i="7" s="1"/>
  <c r="CR139" i="7"/>
  <c r="CP23" i="8"/>
  <c r="CS224" i="7" a="1"/>
  <c r="CS224" i="7" s="1"/>
  <c r="CR120" i="7"/>
  <c r="CS259" i="7" a="1"/>
  <c r="CS259" i="7" s="1"/>
  <c r="CR155" i="7"/>
  <c r="CS256" i="7" a="1"/>
  <c r="CS256" i="7" s="1"/>
  <c r="CR152" i="7"/>
  <c r="CS245" i="7" a="1"/>
  <c r="CS245" i="7" s="1"/>
  <c r="CR141" i="7"/>
  <c r="CS241" i="7" a="1"/>
  <c r="CS241" i="7" s="1"/>
  <c r="CR137" i="7"/>
  <c r="CR238" i="7" a="1"/>
  <c r="CR238" i="7" s="1"/>
  <c r="CQ134" i="7"/>
  <c r="CS209" i="7" a="1"/>
  <c r="CS209" i="7" s="1"/>
  <c r="CR105" i="7"/>
  <c r="CS294" i="7" a="1"/>
  <c r="CS294" i="7" s="1"/>
  <c r="CR190" i="7"/>
  <c r="CS297" i="7" a="1"/>
  <c r="CS297" i="7" s="1"/>
  <c r="CR193" i="7"/>
  <c r="CS298" i="7" a="1"/>
  <c r="CS298" i="7" s="1"/>
  <c r="CR194" i="7"/>
  <c r="CS240" i="7" a="1"/>
  <c r="CS240" i="7" s="1"/>
  <c r="CR136" i="7"/>
  <c r="CS273" i="7" a="1"/>
  <c r="CS273" i="7" s="1"/>
  <c r="CR169" i="7"/>
  <c r="CQ19" i="7" l="1"/>
  <c r="CR12" i="7"/>
  <c r="CR11" i="7" s="1"/>
  <c r="CS21" i="8" s="1"/>
  <c r="CT247" i="7" a="1"/>
  <c r="CT247" i="7" s="1"/>
  <c r="CS143" i="7"/>
  <c r="CT255" i="7" a="1"/>
  <c r="CT255" i="7" s="1"/>
  <c r="CS151" i="7"/>
  <c r="CT227" i="7" a="1"/>
  <c r="CT227" i="7" s="1"/>
  <c r="CS123" i="7"/>
  <c r="CT239" i="7" a="1"/>
  <c r="CT239" i="7" s="1"/>
  <c r="CS135" i="7"/>
  <c r="CT217" i="7" a="1"/>
  <c r="CT217" i="7" s="1"/>
  <c r="CS113" i="7"/>
  <c r="CT272" i="7" a="1"/>
  <c r="CT272" i="7" s="1"/>
  <c r="CS168" i="7"/>
  <c r="CT282" i="7" a="1"/>
  <c r="CT282" i="7" s="1"/>
  <c r="CS178" i="7"/>
  <c r="CT250" i="7" a="1"/>
  <c r="CT250" i="7" s="1"/>
  <c r="CS146" i="7"/>
  <c r="CT262" i="7" a="1"/>
  <c r="CT262" i="7" s="1"/>
  <c r="CS158" i="7"/>
  <c r="CT297" i="7" a="1"/>
  <c r="CT297" i="7" s="1"/>
  <c r="CS193" i="7"/>
  <c r="CS214" i="7" a="1"/>
  <c r="CS214" i="7" s="1"/>
  <c r="CR110" i="7"/>
  <c r="CS327" i="8"/>
  <c r="CS13" i="7" a="1"/>
  <c r="CS13" i="7" s="1"/>
  <c r="CT224" i="7" a="1"/>
  <c r="CT224" i="7" s="1"/>
  <c r="CS120" i="7"/>
  <c r="P82" i="26"/>
  <c r="Q83" i="26"/>
  <c r="CT260" i="7" a="1"/>
  <c r="CT260" i="7" s="1"/>
  <c r="CS156" i="7"/>
  <c r="CT204" i="7" a="1"/>
  <c r="CT204" i="7" s="1"/>
  <c r="CS100" i="7"/>
  <c r="CT264" i="7" a="1"/>
  <c r="CT264" i="7" s="1"/>
  <c r="CS160" i="7"/>
  <c r="CR329" i="8"/>
  <c r="CT213" i="7" a="1"/>
  <c r="CT213" i="7" s="1"/>
  <c r="CS109" i="7"/>
  <c r="CT212" i="7" a="1"/>
  <c r="CT212" i="7" s="1"/>
  <c r="CS108" i="7"/>
  <c r="CT284" i="7" a="1"/>
  <c r="CT284" i="7" s="1"/>
  <c r="CS180" i="7"/>
  <c r="CS278" i="7" a="1"/>
  <c r="CS278" i="7" s="1"/>
  <c r="CR174" i="7"/>
  <c r="CT222" i="7" a="1"/>
  <c r="CT222" i="7" s="1"/>
  <c r="CS118" i="7"/>
  <c r="CT256" i="7" a="1"/>
  <c r="CT256" i="7" s="1"/>
  <c r="CS152" i="7"/>
  <c r="CT271" i="7" a="1"/>
  <c r="CT271" i="7" s="1"/>
  <c r="CS167" i="7"/>
  <c r="CT215" i="7" a="1"/>
  <c r="CT215" i="7" s="1"/>
  <c r="CS111" i="7"/>
  <c r="CT251" i="7" a="1"/>
  <c r="CT251" i="7" s="1"/>
  <c r="CS147" i="7"/>
  <c r="CT236" i="7" a="1"/>
  <c r="CT236" i="7" s="1"/>
  <c r="CS132" i="7"/>
  <c r="CT291" i="7" a="1"/>
  <c r="CT291" i="7" s="1"/>
  <c r="CS187" i="7"/>
  <c r="CT289" i="7" a="1"/>
  <c r="CT289" i="7" s="1"/>
  <c r="CS185" i="7"/>
  <c r="CT292" i="7" a="1"/>
  <c r="CT292" i="7" s="1"/>
  <c r="CS188" i="7"/>
  <c r="CT229" i="7" a="1"/>
  <c r="CT229" i="7" s="1"/>
  <c r="CS125" i="7"/>
  <c r="CT294" i="7" a="1"/>
  <c r="CT294" i="7" s="1"/>
  <c r="CS190" i="7"/>
  <c r="CT274" i="7" a="1"/>
  <c r="CT274" i="7" s="1"/>
  <c r="CS170" i="7"/>
  <c r="AN200" i="8"/>
  <c r="AN201" i="8" s="1"/>
  <c r="AO197" i="8" s="1"/>
  <c r="AO204" i="8" s="1" a="1"/>
  <c r="CT206" i="7" a="1"/>
  <c r="CT206" i="7" s="1"/>
  <c r="CS102" i="7"/>
  <c r="CT246" i="7" a="1"/>
  <c r="CT246" i="7" s="1"/>
  <c r="CS142" i="7"/>
  <c r="CS230" i="7" a="1"/>
  <c r="CS230" i="7" s="1"/>
  <c r="CR126" i="7"/>
  <c r="CT273" i="7" a="1"/>
  <c r="CT273" i="7" s="1"/>
  <c r="CS169" i="7"/>
  <c r="CT277" i="7" a="1"/>
  <c r="CT277" i="7" s="1"/>
  <c r="CS173" i="7"/>
  <c r="CS257" i="7" a="1"/>
  <c r="CS257" i="7" s="1"/>
  <c r="CR153" i="7"/>
  <c r="CT275" i="7" a="1"/>
  <c r="CT275" i="7" s="1"/>
  <c r="CS171" i="7"/>
  <c r="CT240" i="7" a="1"/>
  <c r="CT240" i="7" s="1"/>
  <c r="CS136" i="7"/>
  <c r="CS261" i="7" a="1"/>
  <c r="CS261" i="7" s="1"/>
  <c r="CR157" i="7"/>
  <c r="CT203" i="7" a="1"/>
  <c r="CT203" i="7" s="1"/>
  <c r="CS99" i="7"/>
  <c r="CT265" i="7" a="1"/>
  <c r="CT265" i="7" s="1"/>
  <c r="CS161" i="7"/>
  <c r="CT202" i="7" a="1"/>
  <c r="CT202" i="7" s="1"/>
  <c r="CS98" i="7"/>
  <c r="CT283" i="7" a="1"/>
  <c r="CT283" i="7" s="1"/>
  <c r="CS179" i="7"/>
  <c r="CS281" i="7" a="1"/>
  <c r="CS281" i="7" s="1"/>
  <c r="CR177" i="7"/>
  <c r="CT267" i="7" a="1"/>
  <c r="CT267" i="7" s="1"/>
  <c r="CS163" i="7"/>
  <c r="CT208" i="7" a="1"/>
  <c r="CT208" i="7" s="1"/>
  <c r="CS104" i="7"/>
  <c r="CM29" i="8"/>
  <c r="CM36" i="8" s="1"/>
  <c r="CM290" i="8" s="1"/>
  <c r="CT266" i="7" a="1"/>
  <c r="CT266" i="7" s="1"/>
  <c r="CS162" i="7"/>
  <c r="CT218" i="7" a="1"/>
  <c r="CT218" i="7" s="1"/>
  <c r="CS114" i="7"/>
  <c r="CQ11" i="7"/>
  <c r="CS268" i="7" a="1"/>
  <c r="CS268" i="7" s="1"/>
  <c r="CR164" i="7"/>
  <c r="CT245" i="7" a="1"/>
  <c r="CT245" i="7" s="1"/>
  <c r="CS141" i="7"/>
  <c r="CT231" i="7" a="1"/>
  <c r="CT231" i="7" s="1"/>
  <c r="CS127" i="7"/>
  <c r="CT276" i="7" a="1"/>
  <c r="CT276" i="7" s="1"/>
  <c r="CS172" i="7"/>
  <c r="CT253" i="7" a="1"/>
  <c r="CT253" i="7" s="1"/>
  <c r="CS149" i="7"/>
  <c r="CT210" i="7" a="1"/>
  <c r="CT210" i="7" s="1"/>
  <c r="CS106" i="7"/>
  <c r="CS237" i="7" a="1"/>
  <c r="CS237" i="7" s="1"/>
  <c r="CR133" i="7"/>
  <c r="CT259" i="7" a="1"/>
  <c r="CT259" i="7" s="1"/>
  <c r="CS155" i="7"/>
  <c r="CS300" i="7" a="1"/>
  <c r="CS300" i="7" s="1"/>
  <c r="CR196" i="7"/>
  <c r="CT249" i="7" a="1"/>
  <c r="CT249" i="7" s="1"/>
  <c r="CS145" i="7"/>
  <c r="CT290" i="7" a="1"/>
  <c r="CT290" i="7" s="1"/>
  <c r="CS186" i="7"/>
  <c r="CS258" i="7" a="1"/>
  <c r="CS258" i="7" s="1"/>
  <c r="CR154" i="7"/>
  <c r="CS220" i="7" a="1"/>
  <c r="CS220" i="7" s="1"/>
  <c r="CR116" i="7"/>
  <c r="CS238" i="7" a="1"/>
  <c r="CS238" i="7" s="1"/>
  <c r="CR134" i="7"/>
  <c r="CT248" i="7" a="1"/>
  <c r="CT248" i="7" s="1"/>
  <c r="CS144" i="7"/>
  <c r="CN22" i="7"/>
  <c r="CN21" i="7"/>
  <c r="CT287" i="7" a="1"/>
  <c r="CT287" i="7" s="1"/>
  <c r="CS183" i="7"/>
  <c r="CS225" i="7" a="1"/>
  <c r="CS225" i="7" s="1"/>
  <c r="CR121" i="7"/>
  <c r="CT244" i="7" a="1"/>
  <c r="CT244" i="7" s="1"/>
  <c r="CS140" i="7"/>
  <c r="CS205" i="7" a="1"/>
  <c r="CS205" i="7" s="1"/>
  <c r="CR101" i="7"/>
  <c r="CT286" i="7" a="1"/>
  <c r="CT286" i="7" s="1"/>
  <c r="CS182" i="7"/>
  <c r="CT235" i="7" a="1"/>
  <c r="CT235" i="7" s="1"/>
  <c r="CS131" i="7"/>
  <c r="CT226" i="7" a="1"/>
  <c r="CT226" i="7" s="1"/>
  <c r="CS122" i="7"/>
  <c r="CT252" i="7" a="1"/>
  <c r="CT252" i="7" s="1"/>
  <c r="CS148" i="7"/>
  <c r="CT298" i="7" a="1"/>
  <c r="CT298" i="7" s="1"/>
  <c r="CS194" i="7"/>
  <c r="CS221" i="7" a="1"/>
  <c r="CS221" i="7" s="1"/>
  <c r="CR117" i="7"/>
  <c r="CT280" i="7" a="1"/>
  <c r="CT280" i="7" s="1"/>
  <c r="CS176" i="7"/>
  <c r="CQ23" i="8"/>
  <c r="CT296" i="7" a="1"/>
  <c r="CT296" i="7" s="1"/>
  <c r="CS192" i="7"/>
  <c r="CT209" i="7" a="1"/>
  <c r="CT209" i="7" s="1"/>
  <c r="CS105" i="7"/>
  <c r="CS128" i="7"/>
  <c r="CT232" i="7" a="1"/>
  <c r="CT232" i="7" s="1"/>
  <c r="CS299" i="7" a="1"/>
  <c r="CS299" i="7" s="1"/>
  <c r="CR195" i="7"/>
  <c r="CT228" i="7" a="1"/>
  <c r="CT228" i="7" s="1"/>
  <c r="CS124" i="7"/>
  <c r="CT263" i="7" a="1"/>
  <c r="CT263" i="7" s="1"/>
  <c r="CS159" i="7"/>
  <c r="CS279" i="7" a="1"/>
  <c r="CS279" i="7" s="1"/>
  <c r="CR175" i="7"/>
  <c r="CN29" i="8"/>
  <c r="CN36" i="8" s="1"/>
  <c r="CN290" i="8" s="1"/>
  <c r="CT293" i="7" a="1"/>
  <c r="CT293" i="7" s="1"/>
  <c r="CS189" i="7"/>
  <c r="CS270" i="7" a="1"/>
  <c r="CS270" i="7" s="1"/>
  <c r="CR166" i="7"/>
  <c r="AN274" i="8"/>
  <c r="AN308" i="8"/>
  <c r="CT254" i="7" a="1"/>
  <c r="CT254" i="7" s="1"/>
  <c r="CS150" i="7"/>
  <c r="CS269" i="7" a="1"/>
  <c r="CS269" i="7" s="1"/>
  <c r="CR165" i="7"/>
  <c r="CT233" i="7" a="1"/>
  <c r="CT233" i="7" s="1"/>
  <c r="CS129" i="7"/>
  <c r="CT243" i="7" a="1"/>
  <c r="CT243" i="7" s="1"/>
  <c r="CS139" i="7"/>
  <c r="CT219" i="7" a="1"/>
  <c r="CT219" i="7" s="1"/>
  <c r="CS115" i="7"/>
  <c r="CS112" i="7"/>
  <c r="CT216" i="7" a="1"/>
  <c r="CT216" i="7" s="1"/>
  <c r="CT234" i="7" a="1"/>
  <c r="CT234" i="7" s="1"/>
  <c r="CS130" i="7"/>
  <c r="CP15" i="7"/>
  <c r="CT285" i="7" a="1"/>
  <c r="CT285" i="7" s="1"/>
  <c r="CS181" i="7"/>
  <c r="CT211" i="7" a="1"/>
  <c r="CT211" i="7" s="1"/>
  <c r="CS107" i="7"/>
  <c r="CO22" i="7"/>
  <c r="CP28" i="8" s="1"/>
  <c r="CO21" i="7"/>
  <c r="CP27" i="8" s="1"/>
  <c r="CT201" i="7" a="1"/>
  <c r="CT201" i="7" s="1"/>
  <c r="CS97" i="7"/>
  <c r="CT207" i="7" a="1"/>
  <c r="CT207" i="7" s="1"/>
  <c r="CS103" i="7"/>
  <c r="CT241" i="7" a="1"/>
  <c r="CT241" i="7" s="1"/>
  <c r="CS137" i="7"/>
  <c r="CT242" i="7" a="1"/>
  <c r="CT242" i="7" s="1"/>
  <c r="CS138" i="7"/>
  <c r="CT223" i="7" a="1"/>
  <c r="CT223" i="7" s="1"/>
  <c r="CS119" i="7"/>
  <c r="CS191" i="7"/>
  <c r="CT295" i="7" a="1"/>
  <c r="CT295" i="7" s="1"/>
  <c r="CT288" i="7" a="1"/>
  <c r="CT288" i="7" s="1"/>
  <c r="CS184" i="7"/>
  <c r="CU9" i="8"/>
  <c r="CU7" i="7"/>
  <c r="AN222" i="8"/>
  <c r="AO218" i="8" s="1"/>
  <c r="AO225" i="8" s="1" a="1"/>
  <c r="CR20" i="7" l="1"/>
  <c r="CS26" i="8" s="1"/>
  <c r="CR14" i="7"/>
  <c r="CS22" i="8" s="1"/>
  <c r="CS23" i="8" s="1"/>
  <c r="CR18" i="7"/>
  <c r="CR19" i="7"/>
  <c r="CR17" i="7" s="1"/>
  <c r="CS25" i="8" s="1"/>
  <c r="AO204" i="8"/>
  <c r="AO206" i="8"/>
  <c r="AO193" i="8" s="1"/>
  <c r="CU265" i="7" a="1"/>
  <c r="CU265" i="7" s="1"/>
  <c r="CT161" i="7"/>
  <c r="CU296" i="7" a="1"/>
  <c r="CU296" i="7" s="1"/>
  <c r="CT192" i="7"/>
  <c r="CU262" i="7" a="1"/>
  <c r="CU262" i="7" s="1"/>
  <c r="CT158" i="7"/>
  <c r="CU245" i="7" a="1"/>
  <c r="CU245" i="7" s="1"/>
  <c r="CT141" i="7"/>
  <c r="CU241" i="7" a="1"/>
  <c r="CU241" i="7" s="1"/>
  <c r="CT137" i="7"/>
  <c r="CT261" i="7" a="1"/>
  <c r="CT261" i="7" s="1"/>
  <c r="CS157" i="7"/>
  <c r="CU235" i="7" a="1"/>
  <c r="CU235" i="7" s="1"/>
  <c r="CT131" i="7"/>
  <c r="CT278" i="7" a="1"/>
  <c r="CT278" i="7" s="1"/>
  <c r="CS174" i="7"/>
  <c r="CU240" i="7" a="1"/>
  <c r="CU240" i="7" s="1"/>
  <c r="CT136" i="7"/>
  <c r="CU207" i="7" a="1"/>
  <c r="CU207" i="7" s="1"/>
  <c r="CT103" i="7"/>
  <c r="CV9" i="8"/>
  <c r="CV7" i="7"/>
  <c r="CU234" i="7" a="1"/>
  <c r="CU234" i="7" s="1"/>
  <c r="CT130" i="7"/>
  <c r="CT270" i="7" a="1"/>
  <c r="CT270" i="7" s="1"/>
  <c r="CS166" i="7"/>
  <c r="CP29" i="8"/>
  <c r="CP36" i="8" s="1"/>
  <c r="CP290" i="8" s="1"/>
  <c r="CT205" i="7" a="1"/>
  <c r="CT205" i="7" s="1"/>
  <c r="CS101" i="7"/>
  <c r="CR21" i="8"/>
  <c r="CQ20" i="7"/>
  <c r="CQ18" i="7"/>
  <c r="CQ14" i="7"/>
  <c r="CU236" i="7" a="1"/>
  <c r="CU236" i="7" s="1"/>
  <c r="CT132" i="7"/>
  <c r="CU212" i="7" a="1"/>
  <c r="CU212" i="7" s="1"/>
  <c r="CT108" i="7"/>
  <c r="CU224" i="7" a="1"/>
  <c r="CU224" i="7" s="1"/>
  <c r="CT120" i="7"/>
  <c r="CU217" i="7" a="1"/>
  <c r="CU217" i="7" s="1"/>
  <c r="CT113" i="7"/>
  <c r="CU290" i="7" a="1"/>
  <c r="CU290" i="7" s="1"/>
  <c r="CT186" i="7"/>
  <c r="CU249" i="7" a="1"/>
  <c r="CU249" i="7" s="1"/>
  <c r="CT145" i="7"/>
  <c r="CU292" i="7" a="1"/>
  <c r="CU292" i="7" s="1"/>
  <c r="CT188" i="7"/>
  <c r="CO28" i="8"/>
  <c r="CU285" i="7" a="1"/>
  <c r="CU285" i="7" s="1"/>
  <c r="CT181" i="7"/>
  <c r="CU291" i="7" a="1"/>
  <c r="CU291" i="7" s="1"/>
  <c r="CT187" i="7"/>
  <c r="AO225" i="8"/>
  <c r="AO227" i="8"/>
  <c r="AO214" i="8" s="1"/>
  <c r="AO215" i="8" s="1"/>
  <c r="CU275" i="7" a="1"/>
  <c r="CU275" i="7" s="1"/>
  <c r="CT171" i="7"/>
  <c r="CU210" i="7" a="1"/>
  <c r="CU210" i="7" s="1"/>
  <c r="CT106" i="7"/>
  <c r="CT281" i="7" a="1"/>
  <c r="CT281" i="7" s="1"/>
  <c r="CS177" i="7"/>
  <c r="CT257" i="7" a="1"/>
  <c r="CT257" i="7" s="1"/>
  <c r="CS153" i="7"/>
  <c r="CU274" i="7" a="1"/>
  <c r="CU274" i="7" s="1"/>
  <c r="CT170" i="7"/>
  <c r="CT327" i="8"/>
  <c r="CT13" i="7" a="1"/>
  <c r="CT13" i="7" s="1"/>
  <c r="CU226" i="7" a="1"/>
  <c r="CU226" i="7" s="1"/>
  <c r="CT122" i="7"/>
  <c r="CU250" i="7" a="1"/>
  <c r="CU250" i="7" s="1"/>
  <c r="CT146" i="7"/>
  <c r="CU218" i="7" a="1"/>
  <c r="CU218" i="7" s="1"/>
  <c r="CT114" i="7"/>
  <c r="CU251" i="7" a="1"/>
  <c r="CU251" i="7" s="1"/>
  <c r="CT147" i="7"/>
  <c r="CU213" i="7" a="1"/>
  <c r="CU213" i="7" s="1"/>
  <c r="CT109" i="7"/>
  <c r="CS329" i="8"/>
  <c r="CS334" i="8" s="1"/>
  <c r="CU239" i="7" a="1"/>
  <c r="CU239" i="7" s="1"/>
  <c r="CT135" i="7"/>
  <c r="CU223" i="7" a="1"/>
  <c r="CU223" i="7" s="1"/>
  <c r="CT119" i="7"/>
  <c r="CU233" i="7" a="1"/>
  <c r="CU233" i="7" s="1"/>
  <c r="CT129" i="7"/>
  <c r="CU222" i="7" a="1"/>
  <c r="CU222" i="7" s="1"/>
  <c r="CT118" i="7"/>
  <c r="CT300" i="7" a="1"/>
  <c r="CT300" i="7" s="1"/>
  <c r="CS196" i="7"/>
  <c r="CU289" i="7" a="1"/>
  <c r="CU289" i="7" s="1"/>
  <c r="CT185" i="7"/>
  <c r="CU259" i="7" a="1"/>
  <c r="CU259" i="7" s="1"/>
  <c r="CT155" i="7"/>
  <c r="CP21" i="7"/>
  <c r="CP22" i="7"/>
  <c r="CQ28" i="8" s="1"/>
  <c r="CU267" i="7" a="1"/>
  <c r="CU267" i="7" s="1"/>
  <c r="CT163" i="7"/>
  <c r="CU201" i="7" a="1"/>
  <c r="CU201" i="7" s="1"/>
  <c r="CT97" i="7"/>
  <c r="CT299" i="7" a="1"/>
  <c r="CT299" i="7" s="1"/>
  <c r="CS195" i="7"/>
  <c r="CU232" i="7" a="1"/>
  <c r="CU232" i="7" s="1"/>
  <c r="CT128" i="7"/>
  <c r="CT220" i="7" a="1"/>
  <c r="CT220" i="7" s="1"/>
  <c r="CS116" i="7"/>
  <c r="CU253" i="7" a="1"/>
  <c r="CU253" i="7" s="1"/>
  <c r="CT149" i="7"/>
  <c r="CU283" i="7" a="1"/>
  <c r="CU283" i="7" s="1"/>
  <c r="CT179" i="7"/>
  <c r="CU277" i="7" a="1"/>
  <c r="CU277" i="7" s="1"/>
  <c r="CT173" i="7"/>
  <c r="CR334" i="8"/>
  <c r="CT230" i="7" a="1"/>
  <c r="CT230" i="7" s="1"/>
  <c r="CS126" i="7"/>
  <c r="CU242" i="7" a="1"/>
  <c r="CU242" i="7" s="1"/>
  <c r="CT138" i="7"/>
  <c r="CU203" i="7" a="1"/>
  <c r="CU203" i="7" s="1"/>
  <c r="CT99" i="7"/>
  <c r="CO27" i="8"/>
  <c r="CN23" i="7"/>
  <c r="CN39" i="7" s="1"/>
  <c r="CT279" i="7" a="1"/>
  <c r="CT279" i="7" s="1"/>
  <c r="CS175" i="7"/>
  <c r="CU260" i="7" a="1"/>
  <c r="CU260" i="7" s="1"/>
  <c r="CT156" i="7"/>
  <c r="CU248" i="7" a="1"/>
  <c r="CU248" i="7" s="1"/>
  <c r="CT144" i="7"/>
  <c r="CU284" i="7" a="1"/>
  <c r="CU284" i="7" s="1"/>
  <c r="CT180" i="7"/>
  <c r="CU228" i="7" a="1"/>
  <c r="CU228" i="7" s="1"/>
  <c r="CT124" i="7"/>
  <c r="CU219" i="7" a="1"/>
  <c r="CU219" i="7" s="1"/>
  <c r="CT115" i="7"/>
  <c r="CT221" i="7" a="1"/>
  <c r="CT221" i="7" s="1"/>
  <c r="CS117" i="7"/>
  <c r="CT225" i="7" a="1"/>
  <c r="CT225" i="7" s="1"/>
  <c r="CS121" i="7"/>
  <c r="CU266" i="7" a="1"/>
  <c r="CU266" i="7" s="1"/>
  <c r="CT162" i="7"/>
  <c r="CU294" i="7" a="1"/>
  <c r="CU294" i="7" s="1"/>
  <c r="CT190" i="7"/>
  <c r="CU215" i="7" a="1"/>
  <c r="CU215" i="7" s="1"/>
  <c r="CT111" i="7"/>
  <c r="CT214" i="7" a="1"/>
  <c r="CT214" i="7" s="1"/>
  <c r="CS110" i="7"/>
  <c r="CU227" i="7" a="1"/>
  <c r="CU227" i="7" s="1"/>
  <c r="CT123" i="7"/>
  <c r="CU264" i="7" a="1"/>
  <c r="CU264" i="7" s="1"/>
  <c r="CT160" i="7"/>
  <c r="CU287" i="7" a="1"/>
  <c r="CU287" i="7" s="1"/>
  <c r="CT183" i="7"/>
  <c r="CU247" i="7" a="1"/>
  <c r="CU247" i="7" s="1"/>
  <c r="CT143" i="7"/>
  <c r="CU246" i="7" a="1"/>
  <c r="CU246" i="7" s="1"/>
  <c r="CT142" i="7"/>
  <c r="CT269" i="7" a="1"/>
  <c r="CT269" i="7" s="1"/>
  <c r="CS165" i="7"/>
  <c r="CU211" i="7" a="1"/>
  <c r="CU211" i="7" s="1"/>
  <c r="CT107" i="7"/>
  <c r="CU206" i="7" a="1"/>
  <c r="CU206" i="7" s="1"/>
  <c r="CT102" i="7"/>
  <c r="AN304" i="8"/>
  <c r="AN270" i="8"/>
  <c r="CU263" i="7" a="1"/>
  <c r="CU263" i="7" s="1"/>
  <c r="CT159" i="7"/>
  <c r="CU208" i="7" a="1"/>
  <c r="CU208" i="7" s="1"/>
  <c r="CT104" i="7"/>
  <c r="CU286" i="7" a="1"/>
  <c r="CU286" i="7" s="1"/>
  <c r="CT182" i="7"/>
  <c r="CS12" i="7"/>
  <c r="CS11" i="7" s="1"/>
  <c r="CT237" i="7" a="1"/>
  <c r="CT237" i="7" s="1"/>
  <c r="CS133" i="7"/>
  <c r="CU216" i="7" a="1"/>
  <c r="CU216" i="7" s="1"/>
  <c r="CT112" i="7"/>
  <c r="CU280" i="7" a="1"/>
  <c r="CU280" i="7" s="1"/>
  <c r="CT176" i="7"/>
  <c r="CU288" i="7" a="1"/>
  <c r="CU288" i="7" s="1"/>
  <c r="CT184" i="7"/>
  <c r="CU295" i="7" a="1"/>
  <c r="CU295" i="7" s="1"/>
  <c r="CT191" i="7"/>
  <c r="CT258" i="7" a="1"/>
  <c r="CT258" i="7" s="1"/>
  <c r="CS154" i="7"/>
  <c r="CU276" i="7" a="1"/>
  <c r="CU276" i="7" s="1"/>
  <c r="CT172" i="7"/>
  <c r="CU202" i="7" a="1"/>
  <c r="CU202" i="7" s="1"/>
  <c r="CT98" i="7"/>
  <c r="CU273" i="7" a="1"/>
  <c r="CU273" i="7" s="1"/>
  <c r="CT169" i="7"/>
  <c r="CU231" i="7" a="1"/>
  <c r="CU231" i="7" s="1"/>
  <c r="CT127" i="7"/>
  <c r="CU252" i="7" a="1"/>
  <c r="CU252" i="7" s="1"/>
  <c r="CT148" i="7"/>
  <c r="CU256" i="7" a="1"/>
  <c r="CU256" i="7" s="1"/>
  <c r="CT152" i="7"/>
  <c r="CU204" i="7" a="1"/>
  <c r="CU204" i="7" s="1"/>
  <c r="CT100" i="7"/>
  <c r="CU254" i="7" a="1"/>
  <c r="CU254" i="7" s="1"/>
  <c r="CT150" i="7"/>
  <c r="CU282" i="7" a="1"/>
  <c r="CU282" i="7" s="1"/>
  <c r="CT178" i="7"/>
  <c r="P83" i="26"/>
  <c r="Q84" i="26"/>
  <c r="CT268" i="7" a="1"/>
  <c r="CT268" i="7" s="1"/>
  <c r="CS164" i="7"/>
  <c r="CU272" i="7" a="1"/>
  <c r="CU272" i="7" s="1"/>
  <c r="CT168" i="7"/>
  <c r="CT238" i="7" a="1"/>
  <c r="CT238" i="7" s="1"/>
  <c r="CS134" i="7"/>
  <c r="CU293" i="7" a="1"/>
  <c r="CU293" i="7" s="1"/>
  <c r="CT189" i="7"/>
  <c r="CU244" i="7" a="1"/>
  <c r="CU244" i="7" s="1"/>
  <c r="CT140" i="7"/>
  <c r="CO23" i="7"/>
  <c r="CU243" i="7" a="1"/>
  <c r="CU243" i="7" s="1"/>
  <c r="CT139" i="7"/>
  <c r="CU209" i="7" a="1"/>
  <c r="CU209" i="7" s="1"/>
  <c r="CT105" i="7"/>
  <c r="CU298" i="7" a="1"/>
  <c r="CU298" i="7" s="1"/>
  <c r="CT194" i="7"/>
  <c r="CU229" i="7" a="1"/>
  <c r="CU229" i="7" s="1"/>
  <c r="CT125" i="7"/>
  <c r="CU271" i="7" a="1"/>
  <c r="CU271" i="7" s="1"/>
  <c r="CT167" i="7"/>
  <c r="CU297" i="7" a="1"/>
  <c r="CU297" i="7" s="1"/>
  <c r="CT193" i="7"/>
  <c r="CU255" i="7" a="1"/>
  <c r="CU255" i="7" s="1"/>
  <c r="CT151" i="7"/>
  <c r="CR15" i="7" l="1"/>
  <c r="CP23" i="7"/>
  <c r="CT12" i="7"/>
  <c r="CT11" i="7" s="1"/>
  <c r="CT14" i="7" s="1"/>
  <c r="CU22" i="8" s="1"/>
  <c r="CS19" i="7"/>
  <c r="AO194" i="8"/>
  <c r="AO199" i="8"/>
  <c r="CV248" i="7" a="1"/>
  <c r="CV248" i="7" s="1"/>
  <c r="CU144" i="7"/>
  <c r="CV262" i="7" a="1"/>
  <c r="CV262" i="7" s="1"/>
  <c r="CU158" i="7"/>
  <c r="CV224" i="7" a="1"/>
  <c r="CV224" i="7" s="1"/>
  <c r="CU120" i="7"/>
  <c r="CU281" i="7" a="1"/>
  <c r="CU281" i="7" s="1"/>
  <c r="CT177" i="7"/>
  <c r="CV273" i="7" a="1"/>
  <c r="CV273" i="7" s="1"/>
  <c r="CU169" i="7"/>
  <c r="CU278" i="7" a="1"/>
  <c r="CU278" i="7" s="1"/>
  <c r="CT174" i="7"/>
  <c r="CV283" i="7" a="1"/>
  <c r="CV283" i="7" s="1"/>
  <c r="CU179" i="7"/>
  <c r="CU269" i="7" a="1"/>
  <c r="CU269" i="7" s="1"/>
  <c r="CT165" i="7"/>
  <c r="CV235" i="7" a="1"/>
  <c r="CV235" i="7" s="1"/>
  <c r="CU131" i="7"/>
  <c r="CV255" i="7" a="1"/>
  <c r="CV255" i="7" s="1"/>
  <c r="CU151" i="7"/>
  <c r="CV254" i="7" a="1"/>
  <c r="CV254" i="7" s="1"/>
  <c r="CU150" i="7"/>
  <c r="CU237" i="7" a="1"/>
  <c r="CU237" i="7" s="1"/>
  <c r="CT133" i="7"/>
  <c r="CV253" i="7" a="1"/>
  <c r="CV253" i="7" s="1"/>
  <c r="CU149" i="7"/>
  <c r="CV223" i="7" a="1"/>
  <c r="CV223" i="7" s="1"/>
  <c r="CU119" i="7"/>
  <c r="CV298" i="7" a="1"/>
  <c r="CV298" i="7" s="1"/>
  <c r="CU194" i="7"/>
  <c r="CV213" i="7" a="1"/>
  <c r="CV213" i="7" s="1"/>
  <c r="CU109" i="7"/>
  <c r="Q85" i="26"/>
  <c r="P84" i="26"/>
  <c r="CV240" i="7" a="1"/>
  <c r="CV240" i="7" s="1"/>
  <c r="CU136" i="7"/>
  <c r="CV243" i="7" a="1"/>
  <c r="CV243" i="7" s="1"/>
  <c r="CU139" i="7"/>
  <c r="CV277" i="7" a="1"/>
  <c r="CV277" i="7" s="1"/>
  <c r="CU173" i="7"/>
  <c r="CV218" i="7" a="1"/>
  <c r="CV218" i="7" s="1"/>
  <c r="CU114" i="7"/>
  <c r="CU270" i="7" a="1"/>
  <c r="CU270" i="7" s="1"/>
  <c r="CT166" i="7"/>
  <c r="CV244" i="7" a="1"/>
  <c r="CV244" i="7" s="1"/>
  <c r="CU140" i="7"/>
  <c r="CV276" i="7" a="1"/>
  <c r="CV276" i="7" s="1"/>
  <c r="CU172" i="7"/>
  <c r="CT21" i="8"/>
  <c r="CS18" i="7"/>
  <c r="CS14" i="7"/>
  <c r="CT22" i="8" s="1"/>
  <c r="CS20" i="7"/>
  <c r="CT26" i="8" s="1"/>
  <c r="CV246" i="7" a="1"/>
  <c r="CV246" i="7" s="1"/>
  <c r="CU142" i="7"/>
  <c r="CV219" i="7" a="1"/>
  <c r="CV219" i="7" s="1"/>
  <c r="CU115" i="7"/>
  <c r="CO29" i="8"/>
  <c r="CO36" i="8" s="1"/>
  <c r="CO290" i="8" s="1"/>
  <c r="CV226" i="7" a="1"/>
  <c r="CV226" i="7" s="1"/>
  <c r="CU122" i="7"/>
  <c r="CV292" i="7" a="1"/>
  <c r="CV292" i="7" s="1"/>
  <c r="CU188" i="7"/>
  <c r="CV234" i="7" a="1"/>
  <c r="CV234" i="7" s="1"/>
  <c r="CU130" i="7"/>
  <c r="CU261" i="7" a="1"/>
  <c r="CU261" i="7" s="1"/>
  <c r="CT157" i="7"/>
  <c r="CV294" i="7" a="1"/>
  <c r="CV294" i="7" s="1"/>
  <c r="CU190" i="7"/>
  <c r="CV201" i="7" a="1"/>
  <c r="CV201" i="7" s="1"/>
  <c r="CU97" i="7"/>
  <c r="CV206" i="7" a="1"/>
  <c r="CV206" i="7" s="1"/>
  <c r="CU102" i="7"/>
  <c r="CV267" i="7" a="1"/>
  <c r="CV267" i="7" s="1"/>
  <c r="CU163" i="7"/>
  <c r="CU225" i="7" a="1"/>
  <c r="CU225" i="7" s="1"/>
  <c r="CT121" i="7"/>
  <c r="CV282" i="7" a="1"/>
  <c r="CV282" i="7" s="1"/>
  <c r="CU178" i="7"/>
  <c r="CV236" i="7" a="1"/>
  <c r="CV236" i="7" s="1"/>
  <c r="CU132" i="7"/>
  <c r="CU221" i="7" a="1"/>
  <c r="CU221" i="7" s="1"/>
  <c r="CT117" i="7"/>
  <c r="CU220" i="7" a="1"/>
  <c r="CU220" i="7" s="1"/>
  <c r="CT116" i="7"/>
  <c r="CU258" i="7" a="1"/>
  <c r="CU258" i="7" s="1"/>
  <c r="CT154" i="7"/>
  <c r="CV227" i="7" a="1"/>
  <c r="CV227" i="7" s="1"/>
  <c r="CU123" i="7"/>
  <c r="CV203" i="7" a="1"/>
  <c r="CV203" i="7" s="1"/>
  <c r="CU99" i="7"/>
  <c r="CV239" i="7" a="1"/>
  <c r="CV239" i="7" s="1"/>
  <c r="CU135" i="7"/>
  <c r="CV249" i="7" a="1"/>
  <c r="CV249" i="7" s="1"/>
  <c r="CU145" i="7"/>
  <c r="CQ15" i="7"/>
  <c r="CW9" i="8"/>
  <c r="CW7" i="7"/>
  <c r="CV241" i="7" a="1"/>
  <c r="CV241" i="7" s="1"/>
  <c r="CU137" i="7"/>
  <c r="CV295" i="7" a="1"/>
  <c r="CV295" i="7" s="1"/>
  <c r="CU191" i="7"/>
  <c r="CV207" i="7" a="1"/>
  <c r="CV207" i="7" s="1"/>
  <c r="CU103" i="7"/>
  <c r="CV260" i="7" a="1"/>
  <c r="CV260" i="7" s="1"/>
  <c r="CU156" i="7"/>
  <c r="CV291" i="7" a="1"/>
  <c r="CV291" i="7" s="1"/>
  <c r="CU187" i="7"/>
  <c r="CV266" i="7" a="1"/>
  <c r="CV266" i="7" s="1"/>
  <c r="CU162" i="7"/>
  <c r="CU279" i="7" a="1"/>
  <c r="CU279" i="7" s="1"/>
  <c r="CT175" i="7"/>
  <c r="CV211" i="7" a="1"/>
  <c r="CV211" i="7" s="1"/>
  <c r="CU107" i="7"/>
  <c r="CV210" i="7" a="1"/>
  <c r="CV210" i="7" s="1"/>
  <c r="CU106" i="7"/>
  <c r="CV202" i="7" a="1"/>
  <c r="CV202" i="7" s="1"/>
  <c r="CU98" i="7"/>
  <c r="CV297" i="7" a="1"/>
  <c r="CV297" i="7" s="1"/>
  <c r="CU193" i="7"/>
  <c r="CQ27" i="8"/>
  <c r="CP39" i="7"/>
  <c r="CU238" i="7" a="1"/>
  <c r="CU238" i="7" s="1"/>
  <c r="CT134" i="7"/>
  <c r="CV228" i="7" a="1"/>
  <c r="CV228" i="7" s="1"/>
  <c r="CU124" i="7"/>
  <c r="CV232" i="7" a="1"/>
  <c r="CV232" i="7" s="1"/>
  <c r="CU128" i="7"/>
  <c r="CV259" i="7" a="1"/>
  <c r="CV259" i="7" s="1"/>
  <c r="CU155" i="7"/>
  <c r="CU327" i="8"/>
  <c r="CU13" i="7" a="1"/>
  <c r="CU13" i="7" s="1"/>
  <c r="CQ17" i="7"/>
  <c r="CR25" i="8" s="1"/>
  <c r="CV217" i="7" a="1"/>
  <c r="CV217" i="7" s="1"/>
  <c r="CU113" i="7"/>
  <c r="CU257" i="7" a="1"/>
  <c r="CU257" i="7" s="1"/>
  <c r="CT153" i="7"/>
  <c r="CV288" i="7" a="1"/>
  <c r="CV288" i="7" s="1"/>
  <c r="CU184" i="7"/>
  <c r="CV222" i="7" a="1"/>
  <c r="CV222" i="7" s="1"/>
  <c r="CU118" i="7"/>
  <c r="CV265" i="7" a="1"/>
  <c r="CV265" i="7" s="1"/>
  <c r="CU161" i="7"/>
  <c r="CV233" i="7" a="1"/>
  <c r="CV233" i="7" s="1"/>
  <c r="CU129" i="7"/>
  <c r="CV247" i="7" a="1"/>
  <c r="CV247" i="7" s="1"/>
  <c r="CU143" i="7"/>
  <c r="CU152" i="7"/>
  <c r="CV256" i="7" a="1"/>
  <c r="CV256" i="7" s="1"/>
  <c r="CV208" i="7" a="1"/>
  <c r="CV208" i="7" s="1"/>
  <c r="CU104" i="7"/>
  <c r="CV287" i="7" a="1"/>
  <c r="CV287" i="7" s="1"/>
  <c r="CU183" i="7"/>
  <c r="CU214" i="7" a="1"/>
  <c r="CU214" i="7" s="1"/>
  <c r="CT110" i="7"/>
  <c r="CV242" i="7" a="1"/>
  <c r="CV242" i="7" s="1"/>
  <c r="CU138" i="7"/>
  <c r="CT329" i="8"/>
  <c r="AO220" i="8"/>
  <c r="CV290" i="7" a="1"/>
  <c r="CV290" i="7" s="1"/>
  <c r="CU186" i="7"/>
  <c r="CR26" i="8"/>
  <c r="CR22" i="7"/>
  <c r="CS28" i="8" s="1"/>
  <c r="CR21" i="7"/>
  <c r="CV245" i="7" a="1"/>
  <c r="CV245" i="7" s="1"/>
  <c r="CU141" i="7"/>
  <c r="CV231" i="7" a="1"/>
  <c r="CV231" i="7" s="1"/>
  <c r="CU127" i="7"/>
  <c r="CV209" i="7" a="1"/>
  <c r="CV209" i="7" s="1"/>
  <c r="CU105" i="7"/>
  <c r="CV296" i="7" a="1"/>
  <c r="CV296" i="7" s="1"/>
  <c r="CU192" i="7"/>
  <c r="CV280" i="7" a="1"/>
  <c r="CV280" i="7" s="1"/>
  <c r="CU176" i="7"/>
  <c r="CV285" i="7" a="1"/>
  <c r="CV285" i="7" s="1"/>
  <c r="CU181" i="7"/>
  <c r="CV293" i="7" a="1"/>
  <c r="CV293" i="7" s="1"/>
  <c r="CU189" i="7"/>
  <c r="CV275" i="7" a="1"/>
  <c r="CV275" i="7" s="1"/>
  <c r="CU171" i="7"/>
  <c r="CV286" i="7" a="1"/>
  <c r="CV286" i="7" s="1"/>
  <c r="CU182" i="7"/>
  <c r="CV229" i="7" a="1"/>
  <c r="CV229" i="7" s="1"/>
  <c r="CU125" i="7"/>
  <c r="CV272" i="7" a="1"/>
  <c r="CV272" i="7" s="1"/>
  <c r="CU168" i="7"/>
  <c r="CV284" i="7" a="1"/>
  <c r="CV284" i="7" s="1"/>
  <c r="CU180" i="7"/>
  <c r="CV289" i="7" a="1"/>
  <c r="CV289" i="7" s="1"/>
  <c r="CU185" i="7"/>
  <c r="AO205" i="8"/>
  <c r="CU268" i="7" a="1"/>
  <c r="CU268" i="7" s="1"/>
  <c r="CT164" i="7"/>
  <c r="CU300" i="7" a="1"/>
  <c r="CU300" i="7" s="1"/>
  <c r="CT196" i="7"/>
  <c r="CV251" i="7" a="1"/>
  <c r="CV251" i="7" s="1"/>
  <c r="CU147" i="7"/>
  <c r="CU205" i="7" a="1"/>
  <c r="CU205" i="7" s="1"/>
  <c r="CT101" i="7"/>
  <c r="CV212" i="7" a="1"/>
  <c r="CV212" i="7" s="1"/>
  <c r="CU108" i="7"/>
  <c r="CV216" i="7" a="1"/>
  <c r="CV216" i="7" s="1"/>
  <c r="CU112" i="7"/>
  <c r="CV250" i="7" a="1"/>
  <c r="CV250" i="7" s="1"/>
  <c r="CU146" i="7"/>
  <c r="CO39" i="7"/>
  <c r="CR22" i="8"/>
  <c r="CV204" i="7" a="1"/>
  <c r="CV204" i="7" s="1"/>
  <c r="CU100" i="7"/>
  <c r="CV271" i="7" a="1"/>
  <c r="CV271" i="7" s="1"/>
  <c r="CU167" i="7"/>
  <c r="CV252" i="7" a="1"/>
  <c r="CV252" i="7" s="1"/>
  <c r="CU148" i="7"/>
  <c r="CV263" i="7" a="1"/>
  <c r="CV263" i="7" s="1"/>
  <c r="CU159" i="7"/>
  <c r="CV264" i="7" a="1"/>
  <c r="CV264" i="7" s="1"/>
  <c r="CU160" i="7"/>
  <c r="CV215" i="7" a="1"/>
  <c r="CV215" i="7" s="1"/>
  <c r="CU111" i="7"/>
  <c r="CU230" i="7" a="1"/>
  <c r="CU230" i="7" s="1"/>
  <c r="CT126" i="7"/>
  <c r="CU299" i="7" a="1"/>
  <c r="CU299" i="7" s="1"/>
  <c r="CT195" i="7"/>
  <c r="CV274" i="7" a="1"/>
  <c r="CV274" i="7" s="1"/>
  <c r="CU170" i="7"/>
  <c r="AO226" i="8"/>
  <c r="CR23" i="7" l="1"/>
  <c r="CU21" i="8"/>
  <c r="CS17" i="7"/>
  <c r="CT25" i="8" s="1"/>
  <c r="CT18" i="7"/>
  <c r="CT20" i="7"/>
  <c r="CU26" i="8" s="1"/>
  <c r="CT19" i="7"/>
  <c r="CT17" i="7" s="1"/>
  <c r="CU25" i="8" s="1"/>
  <c r="CU12" i="7"/>
  <c r="CU11" i="7" s="1"/>
  <c r="CV21" i="8" s="1"/>
  <c r="CV238" i="7" a="1"/>
  <c r="CV238" i="7" s="1"/>
  <c r="CU134" i="7"/>
  <c r="CW208" i="7" a="1"/>
  <c r="CW208" i="7" s="1"/>
  <c r="CV104" i="7"/>
  <c r="CW297" i="7" a="1"/>
  <c r="CW297" i="7" s="1"/>
  <c r="CV193" i="7"/>
  <c r="CW290" i="7" a="1"/>
  <c r="CW290" i="7" s="1"/>
  <c r="CV186" i="7"/>
  <c r="CW218" i="7" a="1"/>
  <c r="CW218" i="7" s="1"/>
  <c r="CV114" i="7"/>
  <c r="CW296" i="7" a="1"/>
  <c r="CW296" i="7" s="1"/>
  <c r="CV192" i="7"/>
  <c r="CV327" i="8"/>
  <c r="CV13" i="7" a="1"/>
  <c r="CV13" i="7" s="1"/>
  <c r="CW224" i="7" a="1"/>
  <c r="CW224" i="7" s="1"/>
  <c r="CV120" i="7"/>
  <c r="CW263" i="7" a="1"/>
  <c r="CW263" i="7" s="1"/>
  <c r="CV159" i="7"/>
  <c r="CW209" i="7" a="1"/>
  <c r="CW209" i="7" s="1"/>
  <c r="CV105" i="7"/>
  <c r="CT334" i="8"/>
  <c r="CU329" i="8"/>
  <c r="CU334" i="8" s="1"/>
  <c r="CW202" i="7" a="1"/>
  <c r="CW202" i="7" s="1"/>
  <c r="CV98" i="7"/>
  <c r="CW207" i="7" a="1"/>
  <c r="CW207" i="7" s="1"/>
  <c r="CV103" i="7"/>
  <c r="CW255" i="7" a="1"/>
  <c r="CW255" i="7" s="1"/>
  <c r="CV151" i="7"/>
  <c r="CW234" i="7" a="1"/>
  <c r="CW234" i="7" s="1"/>
  <c r="CV130" i="7"/>
  <c r="CW266" i="7" a="1"/>
  <c r="CW266" i="7" s="1"/>
  <c r="CV162" i="7"/>
  <c r="CW285" i="7" a="1"/>
  <c r="CW285" i="7" s="1"/>
  <c r="CV181" i="7"/>
  <c r="CW292" i="7" a="1"/>
  <c r="CW292" i="7" s="1"/>
  <c r="CV188" i="7"/>
  <c r="CW284" i="7" a="1"/>
  <c r="CW284" i="7" s="1"/>
  <c r="CV180" i="7"/>
  <c r="CW216" i="7" a="1"/>
  <c r="CW216" i="7" s="1"/>
  <c r="CV112" i="7"/>
  <c r="CW267" i="7" a="1"/>
  <c r="CW267" i="7" s="1"/>
  <c r="CV163" i="7"/>
  <c r="CW212" i="7" a="1"/>
  <c r="CW212" i="7" s="1"/>
  <c r="CV108" i="7"/>
  <c r="CV205" i="7" a="1"/>
  <c r="CV205" i="7" s="1"/>
  <c r="CU101" i="7"/>
  <c r="CW229" i="7" a="1"/>
  <c r="CW229" i="7" s="1"/>
  <c r="CV125" i="7"/>
  <c r="CW265" i="7" a="1"/>
  <c r="CW265" i="7" s="1"/>
  <c r="CV161" i="7"/>
  <c r="CV258" i="7" a="1"/>
  <c r="CV258" i="7" s="1"/>
  <c r="CU154" i="7"/>
  <c r="CW243" i="7" a="1"/>
  <c r="CW243" i="7" s="1"/>
  <c r="CV139" i="7"/>
  <c r="CW213" i="7" a="1"/>
  <c r="CW213" i="7" s="1"/>
  <c r="CV109" i="7"/>
  <c r="CW262" i="7" a="1"/>
  <c r="CW262" i="7" s="1"/>
  <c r="CV158" i="7"/>
  <c r="CT15" i="7"/>
  <c r="CV225" i="7" a="1"/>
  <c r="CV225" i="7" s="1"/>
  <c r="CU121" i="7"/>
  <c r="CW203" i="7" a="1"/>
  <c r="CW203" i="7" s="1"/>
  <c r="CV99" i="7"/>
  <c r="CW233" i="7" a="1"/>
  <c r="CW233" i="7" s="1"/>
  <c r="CV129" i="7"/>
  <c r="CS15" i="7"/>
  <c r="CW259" i="7" a="1"/>
  <c r="CW259" i="7" s="1"/>
  <c r="CV155" i="7"/>
  <c r="CW210" i="7" a="1"/>
  <c r="CW210" i="7" s="1"/>
  <c r="CV106" i="7"/>
  <c r="CV191" i="7"/>
  <c r="CW295" i="7" a="1"/>
  <c r="CW295" i="7" s="1"/>
  <c r="CW201" i="7" a="1"/>
  <c r="CW201" i="7" s="1"/>
  <c r="CV97" i="7"/>
  <c r="CW235" i="7" a="1"/>
  <c r="CW235" i="7" s="1"/>
  <c r="CV131" i="7"/>
  <c r="CV299" i="7" a="1"/>
  <c r="CV299" i="7" s="1"/>
  <c r="CU195" i="7"/>
  <c r="CW249" i="7" a="1"/>
  <c r="CW249" i="7" s="1"/>
  <c r="CV145" i="7"/>
  <c r="CW239" i="7" a="1"/>
  <c r="CW239" i="7" s="1"/>
  <c r="CV135" i="7"/>
  <c r="CW260" i="7" a="1"/>
  <c r="CW260" i="7" s="1"/>
  <c r="CV156" i="7"/>
  <c r="CW264" i="7" a="1"/>
  <c r="CW264" i="7" s="1"/>
  <c r="CV160" i="7"/>
  <c r="AO200" i="8"/>
  <c r="AO201" i="8" s="1"/>
  <c r="AP197" i="8" s="1"/>
  <c r="AP204" i="8" s="1" a="1"/>
  <c r="CW277" i="7" a="1"/>
  <c r="CW277" i="7" s="1"/>
  <c r="CV173" i="7"/>
  <c r="CW231" i="7" a="1"/>
  <c r="CW231" i="7" s="1"/>
  <c r="CV127" i="7"/>
  <c r="CW242" i="7" a="1"/>
  <c r="CW242" i="7" s="1"/>
  <c r="CV138" i="7"/>
  <c r="CW222" i="7" a="1"/>
  <c r="CW222" i="7" s="1"/>
  <c r="CV118" i="7"/>
  <c r="CV220" i="7" a="1"/>
  <c r="CV220" i="7" s="1"/>
  <c r="CU116" i="7"/>
  <c r="CT23" i="8"/>
  <c r="CW240" i="7" a="1"/>
  <c r="CW240" i="7" s="1"/>
  <c r="CV136" i="7"/>
  <c r="CW298" i="7" a="1"/>
  <c r="CW298" i="7" s="1"/>
  <c r="CV194" i="7"/>
  <c r="CW248" i="7" a="1"/>
  <c r="CW248" i="7" s="1"/>
  <c r="CV144" i="7"/>
  <c r="CW246" i="7" a="1"/>
  <c r="CW246" i="7" s="1"/>
  <c r="CV142" i="7"/>
  <c r="CV230" i="7" a="1"/>
  <c r="CV230" i="7" s="1"/>
  <c r="CU126" i="7"/>
  <c r="CW250" i="7" a="1"/>
  <c r="CW250" i="7" s="1"/>
  <c r="CV146" i="7"/>
  <c r="CW280" i="7" a="1"/>
  <c r="CW280" i="7" s="1"/>
  <c r="CV176" i="7"/>
  <c r="CV281" i="7" a="1"/>
  <c r="CV281" i="7" s="1"/>
  <c r="CU177" i="7"/>
  <c r="CW254" i="7" a="1"/>
  <c r="CW254" i="7" s="1"/>
  <c r="CV150" i="7"/>
  <c r="CW206" i="7" a="1"/>
  <c r="CW206" i="7" s="1"/>
  <c r="CV102" i="7"/>
  <c r="CW252" i="7" a="1"/>
  <c r="CW252" i="7" s="1"/>
  <c r="CV148" i="7"/>
  <c r="CW286" i="7" a="1"/>
  <c r="CW286" i="7" s="1"/>
  <c r="CV182" i="7"/>
  <c r="CW271" i="7" a="1"/>
  <c r="CW271" i="7" s="1"/>
  <c r="CV167" i="7"/>
  <c r="CW232" i="7" a="1"/>
  <c r="CW232" i="7" s="1"/>
  <c r="CV128" i="7"/>
  <c r="CW211" i="7" a="1"/>
  <c r="CW211" i="7" s="1"/>
  <c r="CV107" i="7"/>
  <c r="CW241" i="7" a="1"/>
  <c r="CW241" i="7" s="1"/>
  <c r="CV137" i="7"/>
  <c r="CW294" i="7" a="1"/>
  <c r="CW294" i="7" s="1"/>
  <c r="CV190" i="7"/>
  <c r="CV269" i="7" a="1"/>
  <c r="CV269" i="7" s="1"/>
  <c r="CU165" i="7"/>
  <c r="CW217" i="7" a="1"/>
  <c r="CW217" i="7" s="1"/>
  <c r="CV113" i="7"/>
  <c r="CW289" i="7" a="1"/>
  <c r="CW289" i="7" s="1"/>
  <c r="CV185" i="7"/>
  <c r="CQ29" i="8"/>
  <c r="CQ36" i="8" s="1"/>
  <c r="CQ290" i="8" s="1"/>
  <c r="CR23" i="8"/>
  <c r="CW273" i="7" a="1"/>
  <c r="CW273" i="7" s="1"/>
  <c r="CV169" i="7"/>
  <c r="CV123" i="7"/>
  <c r="CW227" i="7" a="1"/>
  <c r="CW227" i="7" s="1"/>
  <c r="CV300" i="7" a="1"/>
  <c r="CV300" i="7" s="1"/>
  <c r="CU196" i="7"/>
  <c r="CW275" i="7" a="1"/>
  <c r="CW275" i="7" s="1"/>
  <c r="CV171" i="7"/>
  <c r="CW245" i="7" a="1"/>
  <c r="CW245" i="7" s="1"/>
  <c r="CV141" i="7"/>
  <c r="CV214" i="7" a="1"/>
  <c r="CV214" i="7" s="1"/>
  <c r="CU110" i="7"/>
  <c r="CW288" i="7" a="1"/>
  <c r="CW288" i="7" s="1"/>
  <c r="CV184" i="7"/>
  <c r="CX9" i="8"/>
  <c r="CX7" i="7"/>
  <c r="CU117" i="7"/>
  <c r="CV221" i="7" a="1"/>
  <c r="CV221" i="7" s="1"/>
  <c r="CW276" i="7" a="1"/>
  <c r="CW276" i="7" s="1"/>
  <c r="CV172" i="7"/>
  <c r="CW253" i="7" a="1"/>
  <c r="CW253" i="7" s="1"/>
  <c r="CV149" i="7"/>
  <c r="CV270" i="7" a="1"/>
  <c r="CV270" i="7" s="1"/>
  <c r="CU166" i="7"/>
  <c r="CW256" i="7" a="1"/>
  <c r="CW256" i="7" s="1"/>
  <c r="CV152" i="7"/>
  <c r="CW291" i="7" a="1"/>
  <c r="CW291" i="7" s="1"/>
  <c r="CV187" i="7"/>
  <c r="CW247" i="7" a="1"/>
  <c r="CW247" i="7" s="1"/>
  <c r="CV143" i="7"/>
  <c r="CU23" i="8"/>
  <c r="CW251" i="7" a="1"/>
  <c r="CW251" i="7" s="1"/>
  <c r="CV147" i="7"/>
  <c r="CW274" i="7" a="1"/>
  <c r="CW274" i="7" s="1"/>
  <c r="CV170" i="7"/>
  <c r="CW204" i="7" a="1"/>
  <c r="CW204" i="7" s="1"/>
  <c r="CV100" i="7"/>
  <c r="CW228" i="7" a="1"/>
  <c r="CW228" i="7" s="1"/>
  <c r="CV124" i="7"/>
  <c r="CV279" i="7" a="1"/>
  <c r="CV279" i="7" s="1"/>
  <c r="CU175" i="7"/>
  <c r="CV261" i="7" a="1"/>
  <c r="CV261" i="7" s="1"/>
  <c r="CU157" i="7"/>
  <c r="CW219" i="7" a="1"/>
  <c r="CW219" i="7" s="1"/>
  <c r="CV115" i="7"/>
  <c r="CW223" i="7" a="1"/>
  <c r="CW223" i="7" s="1"/>
  <c r="CV119" i="7"/>
  <c r="CW283" i="7" a="1"/>
  <c r="CW283" i="7" s="1"/>
  <c r="CV179" i="7"/>
  <c r="CS27" i="8"/>
  <c r="CR39" i="7"/>
  <c r="CV278" i="7" a="1"/>
  <c r="CV278" i="7" s="1"/>
  <c r="CU174" i="7"/>
  <c r="CW282" i="7" a="1"/>
  <c r="CW282" i="7" s="1"/>
  <c r="CV178" i="7"/>
  <c r="CW215" i="7" a="1"/>
  <c r="CW215" i="7" s="1"/>
  <c r="CV111" i="7"/>
  <c r="CV237" i="7" a="1"/>
  <c r="CV237" i="7" s="1"/>
  <c r="CU133" i="7"/>
  <c r="CW226" i="7" a="1"/>
  <c r="CW226" i="7" s="1"/>
  <c r="CV122" i="7"/>
  <c r="AO221" i="8"/>
  <c r="AO222" i="8" s="1"/>
  <c r="AP218" i="8" s="1"/>
  <c r="AP225" i="8" s="1" a="1"/>
  <c r="CW272" i="7" a="1"/>
  <c r="CW272" i="7" s="1"/>
  <c r="CV168" i="7"/>
  <c r="CV268" i="7" a="1"/>
  <c r="CV268" i="7" s="1"/>
  <c r="CU164" i="7"/>
  <c r="CW293" i="7" a="1"/>
  <c r="CW293" i="7" s="1"/>
  <c r="CV189" i="7"/>
  <c r="CW287" i="7" a="1"/>
  <c r="CW287" i="7" s="1"/>
  <c r="CV183" i="7"/>
  <c r="CV257" i="7" a="1"/>
  <c r="CV257" i="7" s="1"/>
  <c r="CU153" i="7"/>
  <c r="CQ22" i="7"/>
  <c r="CQ21" i="7"/>
  <c r="CQ23" i="7"/>
  <c r="CW236" i="7" a="1"/>
  <c r="CW236" i="7" s="1"/>
  <c r="CV132" i="7"/>
  <c r="CW244" i="7" a="1"/>
  <c r="CW244" i="7" s="1"/>
  <c r="CV140" i="7"/>
  <c r="Q86" i="26"/>
  <c r="P85" i="26"/>
  <c r="CU18" i="7" l="1"/>
  <c r="CU20" i="7"/>
  <c r="CV26" i="8" s="1"/>
  <c r="CU19" i="7"/>
  <c r="CV12" i="7"/>
  <c r="CV11" i="7" s="1"/>
  <c r="CV18" i="7" s="1"/>
  <c r="CU14" i="7"/>
  <c r="CV22" i="8" s="1"/>
  <c r="CV23" i="8" s="1"/>
  <c r="AP204" i="8"/>
  <c r="AP206" i="8" s="1"/>
  <c r="AP193" i="8" s="1"/>
  <c r="AP194" i="8" s="1"/>
  <c r="CX247" i="7" a="1"/>
  <c r="CX247" i="7" s="1"/>
  <c r="CW143" i="7"/>
  <c r="CX222" i="7" a="1"/>
  <c r="CX222" i="7" s="1"/>
  <c r="CW118" i="7"/>
  <c r="CX206" i="7" a="1"/>
  <c r="CX206" i="7" s="1"/>
  <c r="CW102" i="7"/>
  <c r="CX255" i="7" a="1"/>
  <c r="CX255" i="7" s="1"/>
  <c r="CW151" i="7"/>
  <c r="CX294" i="7" a="1"/>
  <c r="CX294" i="7" s="1"/>
  <c r="CW190" i="7"/>
  <c r="CX216" i="7" a="1"/>
  <c r="CX216" i="7" s="1"/>
  <c r="CW112" i="7"/>
  <c r="CX241" i="7" a="1"/>
  <c r="CX241" i="7" s="1"/>
  <c r="CW137" i="7"/>
  <c r="CX245" i="7" a="1"/>
  <c r="CX245" i="7" s="1"/>
  <c r="CW141" i="7"/>
  <c r="CX277" i="7" a="1"/>
  <c r="CX277" i="7" s="1"/>
  <c r="CW173" i="7"/>
  <c r="CX235" i="7" a="1"/>
  <c r="CX235" i="7" s="1"/>
  <c r="CW131" i="7"/>
  <c r="CX203" i="7" a="1"/>
  <c r="CX203" i="7" s="1"/>
  <c r="CW99" i="7"/>
  <c r="CW258" i="7" a="1"/>
  <c r="CW258" i="7" s="1"/>
  <c r="CV154" i="7"/>
  <c r="CX284" i="7" a="1"/>
  <c r="CX284" i="7" s="1"/>
  <c r="CW180" i="7"/>
  <c r="CX202" i="7" a="1"/>
  <c r="CX202" i="7" s="1"/>
  <c r="CW98" i="7"/>
  <c r="CX218" i="7" a="1"/>
  <c r="CX218" i="7" s="1"/>
  <c r="CW114" i="7"/>
  <c r="CW220" i="7" a="1"/>
  <c r="CW220" i="7" s="1"/>
  <c r="CV116" i="7"/>
  <c r="CX244" i="7" a="1"/>
  <c r="CX244" i="7" s="1"/>
  <c r="CW140" i="7"/>
  <c r="CX248" i="7" a="1"/>
  <c r="CX248" i="7" s="1"/>
  <c r="CW144" i="7"/>
  <c r="CX213" i="7" a="1"/>
  <c r="CX213" i="7" s="1"/>
  <c r="CW109" i="7"/>
  <c r="CW269" i="7" a="1"/>
  <c r="CW269" i="7" s="1"/>
  <c r="CV165" i="7"/>
  <c r="CX283" i="7" a="1"/>
  <c r="CX283" i="7" s="1"/>
  <c r="CW179" i="7"/>
  <c r="CR27" i="8"/>
  <c r="CX240" i="7" a="1"/>
  <c r="CX240" i="7" s="1"/>
  <c r="CW136" i="7"/>
  <c r="CU17" i="7"/>
  <c r="CV25" i="8" s="1"/>
  <c r="CX207" i="7" a="1"/>
  <c r="CX207" i="7" s="1"/>
  <c r="CW103" i="7"/>
  <c r="CW281" i="7" a="1"/>
  <c r="CW281" i="7" s="1"/>
  <c r="CV177" i="7"/>
  <c r="CW257" i="7" a="1"/>
  <c r="CW257" i="7" s="1"/>
  <c r="CV153" i="7"/>
  <c r="CX219" i="7" a="1"/>
  <c r="CX219" i="7" s="1"/>
  <c r="CW115" i="7"/>
  <c r="CX215" i="7" a="1"/>
  <c r="CX215" i="7" s="1"/>
  <c r="CW111" i="7"/>
  <c r="CW270" i="7" a="1"/>
  <c r="CW270" i="7" s="1"/>
  <c r="CV166" i="7"/>
  <c r="CX211" i="7" a="1"/>
  <c r="CX211" i="7" s="1"/>
  <c r="CW107" i="7"/>
  <c r="CX280" i="7" a="1"/>
  <c r="CX280" i="7" s="1"/>
  <c r="CW176" i="7"/>
  <c r="CX228" i="7" a="1"/>
  <c r="CX228" i="7" s="1"/>
  <c r="CW124" i="7"/>
  <c r="CX234" i="7" a="1"/>
  <c r="CX234" i="7" s="1"/>
  <c r="CW130" i="7"/>
  <c r="AP225" i="8"/>
  <c r="AP227" i="8"/>
  <c r="CX236" i="7" a="1"/>
  <c r="CX236" i="7" s="1"/>
  <c r="CW132" i="7"/>
  <c r="CX298" i="7" a="1"/>
  <c r="CX298" i="7" s="1"/>
  <c r="CW194" i="7"/>
  <c r="CX242" i="7" a="1"/>
  <c r="CX242" i="7" s="1"/>
  <c r="CW138" i="7"/>
  <c r="CW299" i="7" a="1"/>
  <c r="CW299" i="7" s="1"/>
  <c r="CV195" i="7"/>
  <c r="CX233" i="7" a="1"/>
  <c r="CX233" i="7" s="1"/>
  <c r="CW129" i="7"/>
  <c r="CX256" i="7" a="1"/>
  <c r="CX256" i="7" s="1"/>
  <c r="CW152" i="7"/>
  <c r="CX265" i="7" a="1"/>
  <c r="CX265" i="7" s="1"/>
  <c r="CW161" i="7"/>
  <c r="CX282" i="7" a="1"/>
  <c r="CX282" i="7" s="1"/>
  <c r="CW178" i="7"/>
  <c r="CX253" i="7" a="1"/>
  <c r="CX253" i="7" s="1"/>
  <c r="CW149" i="7"/>
  <c r="CX232" i="7" a="1"/>
  <c r="CX232" i="7" s="1"/>
  <c r="CW128" i="7"/>
  <c r="CX250" i="7" a="1"/>
  <c r="CX250" i="7" s="1"/>
  <c r="CW146" i="7"/>
  <c r="CW225" i="7" a="1"/>
  <c r="CW225" i="7" s="1"/>
  <c r="CV121" i="7"/>
  <c r="CX263" i="7" a="1"/>
  <c r="CX263" i="7" s="1"/>
  <c r="CW159" i="7"/>
  <c r="CS29" i="8"/>
  <c r="CS36" i="8" s="1"/>
  <c r="CX252" i="7" a="1"/>
  <c r="CX252" i="7" s="1"/>
  <c r="CW148" i="7"/>
  <c r="CX210" i="7" a="1"/>
  <c r="CX210" i="7" s="1"/>
  <c r="CW106" i="7"/>
  <c r="CX273" i="7" a="1"/>
  <c r="CX273" i="7" s="1"/>
  <c r="CW169" i="7"/>
  <c r="AO308" i="8"/>
  <c r="AO274" i="8"/>
  <c r="CX249" i="7" a="1"/>
  <c r="CX249" i="7" s="1"/>
  <c r="CW145" i="7"/>
  <c r="CS22" i="7"/>
  <c r="CT28" i="8" s="1"/>
  <c r="CS21" i="7"/>
  <c r="CT27" i="8" s="1"/>
  <c r="CV329" i="8"/>
  <c r="CV334" i="8" s="1"/>
  <c r="CX231" i="7" a="1"/>
  <c r="CX231" i="7" s="1"/>
  <c r="CW127" i="7"/>
  <c r="CW237" i="7" a="1"/>
  <c r="CW237" i="7" s="1"/>
  <c r="CV133" i="7"/>
  <c r="CX275" i="7" a="1"/>
  <c r="CX275" i="7" s="1"/>
  <c r="CW171" i="7"/>
  <c r="CW300" i="7" a="1"/>
  <c r="CW300" i="7" s="1"/>
  <c r="CV196" i="7"/>
  <c r="CX289" i="7" a="1"/>
  <c r="CX289" i="7" s="1"/>
  <c r="CW185" i="7"/>
  <c r="CX264" i="7" a="1"/>
  <c r="CX264" i="7" s="1"/>
  <c r="CW160" i="7"/>
  <c r="CT21" i="7"/>
  <c r="CT22" i="7"/>
  <c r="CU28" i="8" s="1"/>
  <c r="CX229" i="7" a="1"/>
  <c r="CX229" i="7" s="1"/>
  <c r="CW125" i="7"/>
  <c r="CX285" i="7" a="1"/>
  <c r="CX285" i="7" s="1"/>
  <c r="CW181" i="7"/>
  <c r="CX297" i="7" a="1"/>
  <c r="CX297" i="7" s="1"/>
  <c r="CW193" i="7"/>
  <c r="CW238" i="7" a="1"/>
  <c r="CW238" i="7" s="1"/>
  <c r="CV134" i="7"/>
  <c r="CX212" i="7" a="1"/>
  <c r="CX212" i="7" s="1"/>
  <c r="CW108" i="7"/>
  <c r="CX224" i="7" a="1"/>
  <c r="CX224" i="7" s="1"/>
  <c r="CW120" i="7"/>
  <c r="CX243" i="7" a="1"/>
  <c r="CX243" i="7" s="1"/>
  <c r="CW139" i="7"/>
  <c r="CX267" i="7" a="1"/>
  <c r="CX267" i="7" s="1"/>
  <c r="CW163" i="7"/>
  <c r="CX291" i="7" a="1"/>
  <c r="CX291" i="7" s="1"/>
  <c r="CW187" i="7"/>
  <c r="CW214" i="7" a="1"/>
  <c r="CW214" i="7" s="1"/>
  <c r="CV110" i="7"/>
  <c r="CX296" i="7" a="1"/>
  <c r="CX296" i="7" s="1"/>
  <c r="CW192" i="7"/>
  <c r="CX287" i="7" a="1"/>
  <c r="CX287" i="7" s="1"/>
  <c r="CW183" i="7"/>
  <c r="AO270" i="8"/>
  <c r="AO304" i="8"/>
  <c r="CX292" i="7" a="1"/>
  <c r="CX292" i="7" s="1"/>
  <c r="CW188" i="7"/>
  <c r="CX293" i="7" a="1"/>
  <c r="CX293" i="7" s="1"/>
  <c r="CW189" i="7"/>
  <c r="CW278" i="7" a="1"/>
  <c r="CW278" i="7" s="1"/>
  <c r="CV174" i="7"/>
  <c r="CQ39" i="7"/>
  <c r="CX271" i="7" a="1"/>
  <c r="CX271" i="7" s="1"/>
  <c r="CW167" i="7"/>
  <c r="CW230" i="7" a="1"/>
  <c r="CW230" i="7" s="1"/>
  <c r="CV126" i="7"/>
  <c r="CX201" i="7" a="1"/>
  <c r="CX201" i="7" s="1"/>
  <c r="CW97" i="7"/>
  <c r="CX272" i="7" a="1"/>
  <c r="CX272" i="7" s="1"/>
  <c r="CW168" i="7"/>
  <c r="CX204" i="7" a="1"/>
  <c r="CX204" i="7" s="1"/>
  <c r="CW100" i="7"/>
  <c r="CW327" i="8"/>
  <c r="CW13" i="7" a="1"/>
  <c r="CW13" i="7" s="1"/>
  <c r="CX226" i="7" a="1"/>
  <c r="CX226" i="7" s="1"/>
  <c r="CW122" i="7"/>
  <c r="CR28" i="8"/>
  <c r="CX251" i="7" a="1"/>
  <c r="CX251" i="7" s="1"/>
  <c r="CW147" i="7"/>
  <c r="CX290" i="7" a="1"/>
  <c r="CX290" i="7" s="1"/>
  <c r="CW186" i="7"/>
  <c r="CX276" i="7" a="1"/>
  <c r="CX276" i="7" s="1"/>
  <c r="CW172" i="7"/>
  <c r="CX217" i="7" a="1"/>
  <c r="CX217" i="7" s="1"/>
  <c r="CW113" i="7"/>
  <c r="CX260" i="7" a="1"/>
  <c r="CX260" i="7" s="1"/>
  <c r="CW156" i="7"/>
  <c r="CX295" i="7" a="1"/>
  <c r="CX295" i="7" s="1"/>
  <c r="CW191" i="7"/>
  <c r="CW205" i="7" a="1"/>
  <c r="CW205" i="7" s="1"/>
  <c r="CV101" i="7"/>
  <c r="CX209" i="7" a="1"/>
  <c r="CX209" i="7" s="1"/>
  <c r="CW105" i="7"/>
  <c r="CX208" i="7" a="1"/>
  <c r="CX208" i="7" s="1"/>
  <c r="CW104" i="7"/>
  <c r="CY9" i="8"/>
  <c r="CY7" i="7"/>
  <c r="CX239" i="7" a="1"/>
  <c r="CX239" i="7" s="1"/>
  <c r="CW135" i="7"/>
  <c r="CX259" i="7" a="1"/>
  <c r="CX259" i="7" s="1"/>
  <c r="CW155" i="7"/>
  <c r="CX288" i="7" a="1"/>
  <c r="CX288" i="7" s="1"/>
  <c r="CW184" i="7"/>
  <c r="CX274" i="7" a="1"/>
  <c r="CX274" i="7" s="1"/>
  <c r="CW170" i="7"/>
  <c r="CX254" i="7" a="1"/>
  <c r="CX254" i="7" s="1"/>
  <c r="CW150" i="7"/>
  <c r="CX223" i="7" a="1"/>
  <c r="CX223" i="7" s="1"/>
  <c r="CW119" i="7"/>
  <c r="CW261" i="7" a="1"/>
  <c r="CW261" i="7" s="1"/>
  <c r="CV157" i="7"/>
  <c r="Q87" i="26"/>
  <c r="P86" i="26"/>
  <c r="CW268" i="7" a="1"/>
  <c r="CW268" i="7" s="1"/>
  <c r="CV164" i="7"/>
  <c r="CW279" i="7" a="1"/>
  <c r="CW279" i="7" s="1"/>
  <c r="CV175" i="7"/>
  <c r="CW221" i="7" a="1"/>
  <c r="CW221" i="7" s="1"/>
  <c r="CV117" i="7"/>
  <c r="CX227" i="7" a="1"/>
  <c r="CX227" i="7" s="1"/>
  <c r="CW123" i="7"/>
  <c r="CX286" i="7" a="1"/>
  <c r="CX286" i="7" s="1"/>
  <c r="CW182" i="7"/>
  <c r="CX246" i="7" a="1"/>
  <c r="CX246" i="7" s="1"/>
  <c r="CW142" i="7"/>
  <c r="CX262" i="7" a="1"/>
  <c r="CX262" i="7" s="1"/>
  <c r="CW158" i="7"/>
  <c r="CX266" i="7" a="1"/>
  <c r="CX266" i="7" s="1"/>
  <c r="CW162" i="7"/>
  <c r="CV20" i="7" l="1"/>
  <c r="CW26" i="8" s="1"/>
  <c r="CT23" i="7"/>
  <c r="CU15" i="7"/>
  <c r="CU21" i="7" s="1"/>
  <c r="CV27" i="8" s="1"/>
  <c r="CV14" i="7"/>
  <c r="CW22" i="8" s="1"/>
  <c r="CW21" i="8"/>
  <c r="CW23" i="8" s="1"/>
  <c r="CV19" i="7"/>
  <c r="CV17" i="7" s="1"/>
  <c r="CW25" i="8" s="1"/>
  <c r="CS23" i="7"/>
  <c r="CS39" i="7" s="1"/>
  <c r="CS290" i="8"/>
  <c r="CY271" i="7" a="1"/>
  <c r="CY271" i="7" s="1"/>
  <c r="CX167" i="7"/>
  <c r="CY255" i="7" a="1"/>
  <c r="CY255" i="7" s="1"/>
  <c r="CX151" i="7"/>
  <c r="CX205" i="7" a="1"/>
  <c r="CX205" i="7" s="1"/>
  <c r="CW101" i="7"/>
  <c r="CY289" i="7" a="1"/>
  <c r="CY289" i="7" s="1"/>
  <c r="CX185" i="7"/>
  <c r="CX327" i="8"/>
  <c r="CX13" i="7" a="1"/>
  <c r="CX13" i="7" s="1"/>
  <c r="CX268" i="7" a="1"/>
  <c r="CX268" i="7" s="1"/>
  <c r="CW164" i="7"/>
  <c r="CY236" i="7" a="1"/>
  <c r="CY236" i="7" s="1"/>
  <c r="CX132" i="7"/>
  <c r="CY266" i="7" a="1"/>
  <c r="CY266" i="7" s="1"/>
  <c r="CX162" i="7"/>
  <c r="CY217" i="7" a="1"/>
  <c r="CY217" i="7" s="1"/>
  <c r="CX113" i="7"/>
  <c r="CX270" i="7" a="1"/>
  <c r="CX270" i="7" s="1"/>
  <c r="CW166" i="7"/>
  <c r="CY285" i="7" a="1"/>
  <c r="CY285" i="7" s="1"/>
  <c r="CX181" i="7"/>
  <c r="AP205" i="8"/>
  <c r="CY226" i="7" a="1"/>
  <c r="CY226" i="7" s="1"/>
  <c r="CX122" i="7"/>
  <c r="CY248" i="7" a="1"/>
  <c r="CY248" i="7" s="1"/>
  <c r="CX144" i="7"/>
  <c r="CW329" i="8"/>
  <c r="CW334" i="8" s="1"/>
  <c r="CY207" i="7" a="1"/>
  <c r="CY207" i="7" s="1"/>
  <c r="CX103" i="7"/>
  <c r="CY282" i="7" a="1"/>
  <c r="CY282" i="7" s="1"/>
  <c r="CX178" i="7"/>
  <c r="AP199" i="8"/>
  <c r="P87" i="26"/>
  <c r="Q88" i="26"/>
  <c r="CY262" i="7" a="1"/>
  <c r="CY262" i="7" s="1"/>
  <c r="CX158" i="7"/>
  <c r="CY292" i="7" a="1"/>
  <c r="CY292" i="7" s="1"/>
  <c r="CX188" i="7"/>
  <c r="CY240" i="7" a="1"/>
  <c r="CY240" i="7" s="1"/>
  <c r="CX136" i="7"/>
  <c r="CY245" i="7" a="1"/>
  <c r="CY245" i="7" s="1"/>
  <c r="CX141" i="7"/>
  <c r="CW12" i="7"/>
  <c r="CW11" i="7" s="1"/>
  <c r="CY212" i="7" a="1"/>
  <c r="CY212" i="7" s="1"/>
  <c r="CX108" i="7"/>
  <c r="CY229" i="7" a="1"/>
  <c r="CY229" i="7" s="1"/>
  <c r="CX125" i="7"/>
  <c r="CX237" i="7" a="1"/>
  <c r="CX237" i="7" s="1"/>
  <c r="CW133" i="7"/>
  <c r="CY256" i="7" a="1"/>
  <c r="CY256" i="7" s="1"/>
  <c r="CX152" i="7"/>
  <c r="CY215" i="7" a="1"/>
  <c r="CY215" i="7" s="1"/>
  <c r="CX111" i="7"/>
  <c r="CY218" i="7" a="1"/>
  <c r="CY218" i="7" s="1"/>
  <c r="CX114" i="7"/>
  <c r="CX221" i="7" a="1"/>
  <c r="CX221" i="7" s="1"/>
  <c r="CW117" i="7"/>
  <c r="CY242" i="7" a="1"/>
  <c r="CY242" i="7" s="1"/>
  <c r="CX138" i="7"/>
  <c r="CY203" i="7" a="1"/>
  <c r="CY203" i="7" s="1"/>
  <c r="CX99" i="7"/>
  <c r="CY280" i="7" a="1"/>
  <c r="CY280" i="7" s="1"/>
  <c r="CX176" i="7"/>
  <c r="CY260" i="7" a="1"/>
  <c r="CY260" i="7" s="1"/>
  <c r="CX156" i="7"/>
  <c r="CY244" i="7" a="1"/>
  <c r="CY244" i="7" s="1"/>
  <c r="CX140" i="7"/>
  <c r="CY204" i="7" a="1"/>
  <c r="CY204" i="7" s="1"/>
  <c r="CX100" i="7"/>
  <c r="CY277" i="7" a="1"/>
  <c r="CY277" i="7" s="1"/>
  <c r="CX173" i="7"/>
  <c r="CX220" i="7" a="1"/>
  <c r="CX220" i="7" s="1"/>
  <c r="CW116" i="7"/>
  <c r="AP226" i="8"/>
  <c r="CY276" i="7" a="1"/>
  <c r="CY276" i="7" s="1"/>
  <c r="CX172" i="7"/>
  <c r="CY223" i="7" a="1"/>
  <c r="CY223" i="7" s="1"/>
  <c r="CX119" i="7"/>
  <c r="CY273" i="7" a="1"/>
  <c r="CY273" i="7" s="1"/>
  <c r="CX169" i="7"/>
  <c r="CX225" i="7" a="1"/>
  <c r="CX225" i="7" s="1"/>
  <c r="CW121" i="7"/>
  <c r="CR29" i="8"/>
  <c r="CY241" i="7" a="1"/>
  <c r="CY241" i="7" s="1"/>
  <c r="CX137" i="7"/>
  <c r="CX214" i="7" a="1"/>
  <c r="CX214" i="7" s="1"/>
  <c r="CW110" i="7"/>
  <c r="CY295" i="7" a="1"/>
  <c r="CY295" i="7" s="1"/>
  <c r="CX191" i="7"/>
  <c r="CY206" i="7" a="1"/>
  <c r="CY206" i="7" s="1"/>
  <c r="CX102" i="7"/>
  <c r="CY267" i="7" a="1"/>
  <c r="CY267" i="7" s="1"/>
  <c r="CX163" i="7"/>
  <c r="CY222" i="7" a="1"/>
  <c r="CY222" i="7" s="1"/>
  <c r="CX118" i="7"/>
  <c r="CY243" i="7" a="1"/>
  <c r="CY243" i="7" s="1"/>
  <c r="CX139" i="7"/>
  <c r="CY275" i="7" a="1"/>
  <c r="CY275" i="7" s="1"/>
  <c r="CX171" i="7"/>
  <c r="CX261" i="7" a="1"/>
  <c r="CX261" i="7" s="1"/>
  <c r="CW157" i="7"/>
  <c r="AP214" i="8"/>
  <c r="AP215" i="8" s="1"/>
  <c r="CY246" i="7" a="1"/>
  <c r="CY246" i="7" s="1"/>
  <c r="CX142" i="7"/>
  <c r="CY286" i="7" a="1"/>
  <c r="CY286" i="7" s="1"/>
  <c r="CX182" i="7"/>
  <c r="CY208" i="7" a="1"/>
  <c r="CY208" i="7" s="1"/>
  <c r="CX104" i="7"/>
  <c r="CY290" i="7" a="1"/>
  <c r="CY290" i="7" s="1"/>
  <c r="CX186" i="7"/>
  <c r="CY201" i="7" a="1"/>
  <c r="CY201" i="7" s="1"/>
  <c r="CX97" i="7"/>
  <c r="CY287" i="7" a="1"/>
  <c r="CY287" i="7" s="1"/>
  <c r="CX183" i="7"/>
  <c r="CX238" i="7" a="1"/>
  <c r="CX238" i="7" s="1"/>
  <c r="CW134" i="7"/>
  <c r="CU27" i="8"/>
  <c r="CT39" i="7"/>
  <c r="CY231" i="7" a="1"/>
  <c r="CY231" i="7" s="1"/>
  <c r="CX127" i="7"/>
  <c r="CT29" i="8"/>
  <c r="CY233" i="7" a="1"/>
  <c r="CY233" i="7" s="1"/>
  <c r="CX129" i="7"/>
  <c r="CY234" i="7" a="1"/>
  <c r="CY234" i="7" s="1"/>
  <c r="CX130" i="7"/>
  <c r="CY202" i="7" a="1"/>
  <c r="CY202" i="7" s="1"/>
  <c r="CX98" i="7"/>
  <c r="CX281" i="7" a="1"/>
  <c r="CX281" i="7" s="1"/>
  <c r="CW177" i="7"/>
  <c r="CY291" i="7" a="1"/>
  <c r="CY291" i="7" s="1"/>
  <c r="CX187" i="7"/>
  <c r="CY293" i="7" a="1"/>
  <c r="CY293" i="7" s="1"/>
  <c r="CX189" i="7"/>
  <c r="CY272" i="7" a="1"/>
  <c r="CY272" i="7" s="1"/>
  <c r="CX168" i="7"/>
  <c r="CY265" i="7" a="1"/>
  <c r="CY265" i="7" s="1"/>
  <c r="CX161" i="7"/>
  <c r="CY254" i="7" a="1"/>
  <c r="CY254" i="7" s="1"/>
  <c r="CX150" i="7"/>
  <c r="CY210" i="7" a="1"/>
  <c r="CY210" i="7" s="1"/>
  <c r="CX106" i="7"/>
  <c r="CY219" i="7" a="1"/>
  <c r="CY219" i="7" s="1"/>
  <c r="CX115" i="7"/>
  <c r="CY283" i="7" a="1"/>
  <c r="CY283" i="7" s="1"/>
  <c r="CX179" i="7"/>
  <c r="CY216" i="7" a="1"/>
  <c r="CY216" i="7" s="1"/>
  <c r="CX112" i="7"/>
  <c r="CY232" i="7" a="1"/>
  <c r="CY232" i="7" s="1"/>
  <c r="CX128" i="7"/>
  <c r="CY288" i="7" a="1"/>
  <c r="CY288" i="7" s="1"/>
  <c r="CX184" i="7"/>
  <c r="CY213" i="7" a="1"/>
  <c r="CY213" i="7" s="1"/>
  <c r="CX109" i="7"/>
  <c r="CY253" i="7" a="1"/>
  <c r="CY253" i="7" s="1"/>
  <c r="CX149" i="7"/>
  <c r="CY259" i="7" a="1"/>
  <c r="CY259" i="7" s="1"/>
  <c r="CX155" i="7"/>
  <c r="CX300" i="7" a="1"/>
  <c r="CX300" i="7" s="1"/>
  <c r="CW196" i="7"/>
  <c r="CY297" i="7" a="1"/>
  <c r="CY297" i="7" s="1"/>
  <c r="CX193" i="7"/>
  <c r="CY249" i="7" a="1"/>
  <c r="CY249" i="7" s="1"/>
  <c r="CX145" i="7"/>
  <c r="CX135" i="7"/>
  <c r="CY239" i="7" a="1"/>
  <c r="CY239" i="7" s="1"/>
  <c r="CY263" i="7" a="1"/>
  <c r="CY263" i="7" s="1"/>
  <c r="CX159" i="7"/>
  <c r="CZ9" i="8"/>
  <c r="CZ7" i="7"/>
  <c r="CY227" i="7" a="1"/>
  <c r="CY227" i="7" s="1"/>
  <c r="CX123" i="7"/>
  <c r="CY209" i="7" a="1"/>
  <c r="CY209" i="7" s="1"/>
  <c r="CX105" i="7"/>
  <c r="CX147" i="7"/>
  <c r="CY251" i="7" a="1"/>
  <c r="CY251" i="7" s="1"/>
  <c r="CX230" i="7" a="1"/>
  <c r="CX230" i="7" s="1"/>
  <c r="CW126" i="7"/>
  <c r="CY296" i="7" a="1"/>
  <c r="CY296" i="7" s="1"/>
  <c r="CX192" i="7"/>
  <c r="CY250" i="7" a="1"/>
  <c r="CY250" i="7" s="1"/>
  <c r="CX146" i="7"/>
  <c r="CX299" i="7" a="1"/>
  <c r="CX299" i="7" s="1"/>
  <c r="CW195" i="7"/>
  <c r="CY228" i="7" a="1"/>
  <c r="CY228" i="7" s="1"/>
  <c r="CX124" i="7"/>
  <c r="CY284" i="7" a="1"/>
  <c r="CY284" i="7" s="1"/>
  <c r="CX180" i="7"/>
  <c r="CX258" i="7" a="1"/>
  <c r="CX258" i="7" s="1"/>
  <c r="CW154" i="7"/>
  <c r="CX279" i="7" a="1"/>
  <c r="CX279" i="7" s="1"/>
  <c r="CW175" i="7"/>
  <c r="CY298" i="7" a="1"/>
  <c r="CY298" i="7" s="1"/>
  <c r="CX194" i="7"/>
  <c r="CX278" i="7" a="1"/>
  <c r="CX278" i="7" s="1"/>
  <c r="CW174" i="7"/>
  <c r="CY235" i="7" a="1"/>
  <c r="CY235" i="7" s="1"/>
  <c r="CX131" i="7"/>
  <c r="CY211" i="7" a="1"/>
  <c r="CY211" i="7" s="1"/>
  <c r="CX107" i="7"/>
  <c r="CY247" i="7" a="1"/>
  <c r="CY247" i="7" s="1"/>
  <c r="CX143" i="7"/>
  <c r="CY224" i="7" a="1"/>
  <c r="CY224" i="7" s="1"/>
  <c r="CX120" i="7"/>
  <c r="CY274" i="7" a="1"/>
  <c r="CY274" i="7" s="1"/>
  <c r="CX170" i="7"/>
  <c r="CY264" i="7" a="1"/>
  <c r="CY264" i="7" s="1"/>
  <c r="CX160" i="7"/>
  <c r="CY252" i="7" a="1"/>
  <c r="CY252" i="7" s="1"/>
  <c r="CX148" i="7"/>
  <c r="CX257" i="7" a="1"/>
  <c r="CX257" i="7" s="1"/>
  <c r="CW153" i="7"/>
  <c r="CX269" i="7" a="1"/>
  <c r="CX269" i="7" s="1"/>
  <c r="CW165" i="7"/>
  <c r="CY294" i="7" a="1"/>
  <c r="CY294" i="7" s="1"/>
  <c r="CX190" i="7"/>
  <c r="CU22" i="7" l="1"/>
  <c r="CV28" i="8" s="1"/>
  <c r="CV15" i="7"/>
  <c r="CX12" i="7"/>
  <c r="CW19" i="7"/>
  <c r="CU23" i="7"/>
  <c r="CU39" i="7" s="1"/>
  <c r="CX11" i="7"/>
  <c r="CZ259" i="7" a="1"/>
  <c r="CZ259" i="7" s="1"/>
  <c r="CY155" i="7"/>
  <c r="CZ256" i="7" a="1"/>
  <c r="CZ256" i="7" s="1"/>
  <c r="CY152" i="7"/>
  <c r="CZ280" i="7" a="1"/>
  <c r="CZ280" i="7" s="1"/>
  <c r="CY176" i="7"/>
  <c r="CZ203" i="7" a="1"/>
  <c r="CZ203" i="7" s="1"/>
  <c r="CY99" i="7"/>
  <c r="CZ287" i="7" a="1"/>
  <c r="CZ287" i="7" s="1"/>
  <c r="CY183" i="7"/>
  <c r="CY270" i="7" a="1"/>
  <c r="CY270" i="7" s="1"/>
  <c r="CX166" i="7"/>
  <c r="CZ298" i="7" a="1"/>
  <c r="CZ298" i="7" s="1"/>
  <c r="CY194" i="7"/>
  <c r="CZ262" i="7" a="1"/>
  <c r="CZ262" i="7" s="1"/>
  <c r="CY158" i="7"/>
  <c r="CY230" i="7" a="1"/>
  <c r="CY230" i="7" s="1"/>
  <c r="CX126" i="7"/>
  <c r="CZ242" i="7" a="1"/>
  <c r="CZ242" i="7" s="1"/>
  <c r="CY138" i="7"/>
  <c r="CZ265" i="7" a="1"/>
  <c r="CZ265" i="7" s="1"/>
  <c r="CY161" i="7"/>
  <c r="CY258" i="7" a="1"/>
  <c r="CY258" i="7" s="1"/>
  <c r="CX154" i="7"/>
  <c r="AP200" i="8"/>
  <c r="AP201" i="8" s="1"/>
  <c r="AQ197" i="8" s="1"/>
  <c r="AQ204" i="8" s="1" a="1"/>
  <c r="CZ249" i="7" a="1"/>
  <c r="CZ249" i="7" s="1"/>
  <c r="CY145" i="7"/>
  <c r="CZ222" i="7" a="1"/>
  <c r="CZ222" i="7" s="1"/>
  <c r="CY118" i="7"/>
  <c r="CR36" i="8"/>
  <c r="CZ282" i="7" a="1"/>
  <c r="CZ282" i="7" s="1"/>
  <c r="CY178" i="7"/>
  <c r="CZ260" i="7" a="1"/>
  <c r="CZ260" i="7" s="1"/>
  <c r="CY156" i="7"/>
  <c r="CZ248" i="7" a="1"/>
  <c r="CZ248" i="7" s="1"/>
  <c r="CY144" i="7"/>
  <c r="CZ295" i="7" a="1"/>
  <c r="CZ295" i="7" s="1"/>
  <c r="CY191" i="7"/>
  <c r="CZ202" i="7" a="1"/>
  <c r="CZ202" i="7" s="1"/>
  <c r="CY98" i="7"/>
  <c r="CZ217" i="7" a="1"/>
  <c r="CZ217" i="7" s="1"/>
  <c r="CY113" i="7"/>
  <c r="CY214" i="7" a="1"/>
  <c r="CY214" i="7" s="1"/>
  <c r="CX110" i="7"/>
  <c r="CZ271" i="7" a="1"/>
  <c r="CZ271" i="7" s="1"/>
  <c r="CY167" i="7"/>
  <c r="CZ293" i="7" a="1"/>
  <c r="CZ293" i="7" s="1"/>
  <c r="CY189" i="7"/>
  <c r="CZ231" i="7" a="1"/>
  <c r="CZ231" i="7" s="1"/>
  <c r="CY127" i="7"/>
  <c r="CZ286" i="7" a="1"/>
  <c r="CZ286" i="7" s="1"/>
  <c r="CY182" i="7"/>
  <c r="CZ204" i="7" a="1"/>
  <c r="CZ204" i="7" s="1"/>
  <c r="CY100" i="7"/>
  <c r="CZ218" i="7" a="1"/>
  <c r="CZ218" i="7" s="1"/>
  <c r="CY114" i="7"/>
  <c r="CV29" i="8"/>
  <c r="CV36" i="8" s="1"/>
  <c r="CV290" i="8" s="1"/>
  <c r="CY268" i="7" a="1"/>
  <c r="CY268" i="7" s="1"/>
  <c r="CX164" i="7"/>
  <c r="CY238" i="7" a="1"/>
  <c r="CY238" i="7" s="1"/>
  <c r="CX134" i="7"/>
  <c r="CZ250" i="7" a="1"/>
  <c r="CZ250" i="7" s="1"/>
  <c r="CY146" i="7"/>
  <c r="CZ253" i="7" a="1"/>
  <c r="CZ253" i="7" s="1"/>
  <c r="CY149" i="7"/>
  <c r="CY205" i="7" a="1"/>
  <c r="CY205" i="7" s="1"/>
  <c r="CX101" i="7"/>
  <c r="CZ255" i="7" a="1"/>
  <c r="CZ255" i="7" s="1"/>
  <c r="CY151" i="7"/>
  <c r="CZ201" i="7" a="1"/>
  <c r="CZ201" i="7" s="1"/>
  <c r="CY97" i="7"/>
  <c r="CY279" i="7" a="1"/>
  <c r="CY279" i="7" s="1"/>
  <c r="CX175" i="7"/>
  <c r="CY220" i="7" a="1"/>
  <c r="CY220" i="7" s="1"/>
  <c r="CX116" i="7"/>
  <c r="CZ243" i="7" a="1"/>
  <c r="CZ243" i="7" s="1"/>
  <c r="CY139" i="7"/>
  <c r="CT36" i="8"/>
  <c r="CZ236" i="7" a="1"/>
  <c r="CZ236" i="7" s="1"/>
  <c r="CY132" i="7"/>
  <c r="CZ294" i="7" a="1"/>
  <c r="CZ294" i="7" s="1"/>
  <c r="CY190" i="7"/>
  <c r="CZ227" i="7" a="1"/>
  <c r="CZ227" i="7" s="1"/>
  <c r="CY123" i="7"/>
  <c r="CZ216" i="7" a="1"/>
  <c r="CZ216" i="7" s="1"/>
  <c r="CY112" i="7"/>
  <c r="CZ245" i="7" a="1"/>
  <c r="CZ245" i="7" s="1"/>
  <c r="CY141" i="7"/>
  <c r="CZ207" i="7" a="1"/>
  <c r="CZ207" i="7" s="1"/>
  <c r="CY103" i="7"/>
  <c r="CY327" i="8"/>
  <c r="CY13" i="7" a="1"/>
  <c r="CY13" i="7" s="1"/>
  <c r="CZ235" i="7" a="1"/>
  <c r="CZ235" i="7" s="1"/>
  <c r="CY131" i="7"/>
  <c r="CY278" i="7" a="1"/>
  <c r="CY278" i="7" s="1"/>
  <c r="CX174" i="7"/>
  <c r="CZ292" i="7" a="1"/>
  <c r="CZ292" i="7" s="1"/>
  <c r="CY188" i="7"/>
  <c r="CY261" i="7" a="1"/>
  <c r="CY261" i="7" s="1"/>
  <c r="CX157" i="7"/>
  <c r="CZ229" i="7" a="1"/>
  <c r="CZ229" i="7" s="1"/>
  <c r="CY125" i="7"/>
  <c r="CZ275" i="7" a="1"/>
  <c r="CZ275" i="7" s="1"/>
  <c r="CY171" i="7"/>
  <c r="CZ263" i="7" a="1"/>
  <c r="CZ263" i="7" s="1"/>
  <c r="CY159" i="7"/>
  <c r="CY147" i="7"/>
  <c r="CZ251" i="7" a="1"/>
  <c r="CZ251" i="7" s="1"/>
  <c r="CX21" i="8"/>
  <c r="CW18" i="7"/>
  <c r="CW17" i="7" s="1"/>
  <c r="CX25" i="8" s="1"/>
  <c r="CW14" i="7"/>
  <c r="CX22" i="8" s="1"/>
  <c r="CW20" i="7"/>
  <c r="CX26" i="8" s="1"/>
  <c r="CZ232" i="7" a="1"/>
  <c r="CZ232" i="7" s="1"/>
  <c r="CY128" i="7"/>
  <c r="CZ277" i="7" a="1"/>
  <c r="CZ277" i="7" s="1"/>
  <c r="CY173" i="7"/>
  <c r="CZ209" i="7" a="1"/>
  <c r="CZ209" i="7" s="1"/>
  <c r="CY105" i="7"/>
  <c r="CZ247" i="7" a="1"/>
  <c r="CZ247" i="7" s="1"/>
  <c r="CY143" i="7"/>
  <c r="CZ297" i="7" a="1"/>
  <c r="CZ297" i="7" s="1"/>
  <c r="CY193" i="7"/>
  <c r="CZ228" i="7" a="1"/>
  <c r="CZ228" i="7" s="1"/>
  <c r="CY124" i="7"/>
  <c r="CZ246" i="7" a="1"/>
  <c r="CZ246" i="7" s="1"/>
  <c r="CY142" i="7"/>
  <c r="CZ267" i="7" a="1"/>
  <c r="CZ267" i="7" s="1"/>
  <c r="CY163" i="7"/>
  <c r="CY225" i="7" a="1"/>
  <c r="CY225" i="7" s="1"/>
  <c r="CX121" i="7"/>
  <c r="CZ244" i="7" a="1"/>
  <c r="CZ244" i="7" s="1"/>
  <c r="CY140" i="7"/>
  <c r="CZ226" i="7" a="1"/>
  <c r="CZ226" i="7" s="1"/>
  <c r="CY122" i="7"/>
  <c r="CX329" i="8"/>
  <c r="AP220" i="8"/>
  <c r="CY257" i="7" a="1"/>
  <c r="CY257" i="7" s="1"/>
  <c r="CX153" i="7"/>
  <c r="CZ240" i="7" a="1"/>
  <c r="CZ240" i="7" s="1"/>
  <c r="CY136" i="7"/>
  <c r="CY281" i="7" a="1"/>
  <c r="CY281" i="7" s="1"/>
  <c r="CX177" i="7"/>
  <c r="CZ210" i="7" a="1"/>
  <c r="CZ210" i="7" s="1"/>
  <c r="CY106" i="7"/>
  <c r="CY237" i="7" a="1"/>
  <c r="CY237" i="7" s="1"/>
  <c r="CX133" i="7"/>
  <c r="CZ213" i="7" a="1"/>
  <c r="CZ213" i="7" s="1"/>
  <c r="CY109" i="7"/>
  <c r="CZ264" i="7" a="1"/>
  <c r="CZ264" i="7" s="1"/>
  <c r="CY160" i="7"/>
  <c r="CZ288" i="7" a="1"/>
  <c r="CZ288" i="7" s="1"/>
  <c r="CY184" i="7"/>
  <c r="CZ212" i="7" a="1"/>
  <c r="CZ212" i="7" s="1"/>
  <c r="CY108" i="7"/>
  <c r="CZ239" i="7" a="1"/>
  <c r="CZ239" i="7" s="1"/>
  <c r="CY135" i="7"/>
  <c r="CZ241" i="7" a="1"/>
  <c r="CZ241" i="7" s="1"/>
  <c r="CY137" i="7"/>
  <c r="CZ266" i="7" a="1"/>
  <c r="CZ266" i="7" s="1"/>
  <c r="CY162" i="7"/>
  <c r="CZ233" i="7" a="1"/>
  <c r="CZ233" i="7" s="1"/>
  <c r="CY129" i="7"/>
  <c r="CV21" i="7"/>
  <c r="CV22" i="7"/>
  <c r="CW28" i="8" s="1"/>
  <c r="CZ272" i="7" a="1"/>
  <c r="CZ272" i="7" s="1"/>
  <c r="CY168" i="7"/>
  <c r="CZ224" i="7" a="1"/>
  <c r="CZ224" i="7" s="1"/>
  <c r="CY120" i="7"/>
  <c r="CY269" i="7" a="1"/>
  <c r="CY269" i="7" s="1"/>
  <c r="CX165" i="7"/>
  <c r="CZ211" i="7" a="1"/>
  <c r="CZ211" i="7" s="1"/>
  <c r="CY107" i="7"/>
  <c r="DA9" i="8"/>
  <c r="DA7" i="7"/>
  <c r="CY300" i="7" a="1"/>
  <c r="CY300" i="7" s="1"/>
  <c r="CX196" i="7"/>
  <c r="CZ283" i="7" a="1"/>
  <c r="CZ283" i="7" s="1"/>
  <c r="CY179" i="7"/>
  <c r="CU29" i="8"/>
  <c r="CU36" i="8" s="1"/>
  <c r="CU290" i="8" s="1"/>
  <c r="CZ215" i="7" a="1"/>
  <c r="CZ215" i="7" s="1"/>
  <c r="CY111" i="7"/>
  <c r="CZ219" i="7" a="1"/>
  <c r="CZ219" i="7" s="1"/>
  <c r="CY115" i="7"/>
  <c r="CZ285" i="7" a="1"/>
  <c r="CZ285" i="7" s="1"/>
  <c r="CY181" i="7"/>
  <c r="CZ223" i="7" a="1"/>
  <c r="CZ223" i="7" s="1"/>
  <c r="CY119" i="7"/>
  <c r="CZ252" i="7" a="1"/>
  <c r="CZ252" i="7" s="1"/>
  <c r="CY148" i="7"/>
  <c r="CZ296" i="7" a="1"/>
  <c r="CZ296" i="7" s="1"/>
  <c r="CY192" i="7"/>
  <c r="CZ276" i="7" a="1"/>
  <c r="CZ276" i="7" s="1"/>
  <c r="CY172" i="7"/>
  <c r="CZ254" i="7" a="1"/>
  <c r="CZ254" i="7" s="1"/>
  <c r="CY150" i="7"/>
  <c r="CZ234" i="7" a="1"/>
  <c r="CZ234" i="7" s="1"/>
  <c r="CY130" i="7"/>
  <c r="Q89" i="26"/>
  <c r="P88" i="26"/>
  <c r="CZ290" i="7" a="1"/>
  <c r="CZ290" i="7" s="1"/>
  <c r="CY186" i="7"/>
  <c r="CZ274" i="7" a="1"/>
  <c r="CZ274" i="7" s="1"/>
  <c r="CY170" i="7"/>
  <c r="CY221" i="7" a="1"/>
  <c r="CY221" i="7" s="1"/>
  <c r="CX117" i="7"/>
  <c r="CZ208" i="7" a="1"/>
  <c r="CZ208" i="7" s="1"/>
  <c r="CY104" i="7"/>
  <c r="CZ284" i="7" a="1"/>
  <c r="CZ284" i="7" s="1"/>
  <c r="CY180" i="7"/>
  <c r="CY299" i="7" a="1"/>
  <c r="CY299" i="7" s="1"/>
  <c r="CX195" i="7"/>
  <c r="CY187" i="7"/>
  <c r="CZ291" i="7" a="1"/>
  <c r="CZ291" i="7" s="1"/>
  <c r="CZ206" i="7" a="1"/>
  <c r="CZ206" i="7" s="1"/>
  <c r="CY102" i="7"/>
  <c r="CZ273" i="7" a="1"/>
  <c r="CZ273" i="7" s="1"/>
  <c r="CY169" i="7"/>
  <c r="CZ289" i="7" a="1"/>
  <c r="CZ289" i="7" s="1"/>
  <c r="CY185" i="7"/>
  <c r="CX19" i="7" l="1"/>
  <c r="AQ204" i="8"/>
  <c r="AQ206" i="8"/>
  <c r="DA255" i="7" a="1"/>
  <c r="DA255" i="7" s="1"/>
  <c r="CZ151" i="7"/>
  <c r="DA215" i="7" a="1"/>
  <c r="DA215" i="7" s="1"/>
  <c r="CZ111" i="7"/>
  <c r="DA210" i="7" a="1"/>
  <c r="DA210" i="7" s="1"/>
  <c r="CZ106" i="7"/>
  <c r="DA253" i="7" a="1"/>
  <c r="DA253" i="7" s="1"/>
  <c r="CZ149" i="7"/>
  <c r="CZ230" i="7" a="1"/>
  <c r="CZ230" i="7" s="1"/>
  <c r="CY126" i="7"/>
  <c r="DA241" i="7" a="1"/>
  <c r="DA241" i="7" s="1"/>
  <c r="CZ137" i="7"/>
  <c r="CY329" i="8"/>
  <c r="CY334" i="8" s="1"/>
  <c r="DA282" i="7" a="1"/>
  <c r="DA282" i="7" s="1"/>
  <c r="CZ178" i="7"/>
  <c r="DA254" i="7" a="1"/>
  <c r="DA254" i="7" s="1"/>
  <c r="CZ150" i="7"/>
  <c r="CZ269" i="7" a="1"/>
  <c r="CZ269" i="7" s="1"/>
  <c r="CY165" i="7"/>
  <c r="CZ281" i="7" a="1"/>
  <c r="CZ281" i="7" s="1"/>
  <c r="CY177" i="7"/>
  <c r="DA267" i="7" a="1"/>
  <c r="DA267" i="7" s="1"/>
  <c r="CZ163" i="7"/>
  <c r="DA263" i="7" a="1"/>
  <c r="DA263" i="7" s="1"/>
  <c r="CZ159" i="7"/>
  <c r="DA243" i="7" a="1"/>
  <c r="DA243" i="7" s="1"/>
  <c r="CZ139" i="7"/>
  <c r="DA250" i="7" a="1"/>
  <c r="DA250" i="7" s="1"/>
  <c r="CZ146" i="7"/>
  <c r="CR290" i="8"/>
  <c r="CZ158" i="7"/>
  <c r="DA262" i="7" a="1"/>
  <c r="DA262" i="7" s="1"/>
  <c r="DA259" i="7" a="1"/>
  <c r="DA259" i="7" s="1"/>
  <c r="CZ155" i="7"/>
  <c r="DA290" i="7" a="1"/>
  <c r="DA290" i="7" s="1"/>
  <c r="CZ186" i="7"/>
  <c r="CZ278" i="7" a="1"/>
  <c r="CZ278" i="7" s="1"/>
  <c r="CY174" i="7"/>
  <c r="DA233" i="7" a="1"/>
  <c r="DA233" i="7" s="1"/>
  <c r="CZ129" i="7"/>
  <c r="CZ205" i="7" a="1"/>
  <c r="CZ205" i="7" s="1"/>
  <c r="CY101" i="7"/>
  <c r="DA234" i="7" a="1"/>
  <c r="DA234" i="7" s="1"/>
  <c r="CZ130" i="7"/>
  <c r="CZ225" i="7" a="1"/>
  <c r="CZ225" i="7" s="1"/>
  <c r="CY121" i="7"/>
  <c r="CZ299" i="7" a="1"/>
  <c r="CZ299" i="7" s="1"/>
  <c r="CY195" i="7"/>
  <c r="DA293" i="7" a="1"/>
  <c r="DA293" i="7" s="1"/>
  <c r="CZ189" i="7"/>
  <c r="DA284" i="7" a="1"/>
  <c r="DA284" i="7" s="1"/>
  <c r="CZ180" i="7"/>
  <c r="DA239" i="7" a="1"/>
  <c r="DA239" i="7" s="1"/>
  <c r="CZ135" i="7"/>
  <c r="DA232" i="7" a="1"/>
  <c r="DA232" i="7" s="1"/>
  <c r="CZ128" i="7"/>
  <c r="DA207" i="7" a="1"/>
  <c r="DA207" i="7" s="1"/>
  <c r="CZ103" i="7"/>
  <c r="DA271" i="7" a="1"/>
  <c r="DA271" i="7" s="1"/>
  <c r="CZ167" i="7"/>
  <c r="DA295" i="7" a="1"/>
  <c r="DA295" i="7" s="1"/>
  <c r="CZ191" i="7"/>
  <c r="DA226" i="7" a="1"/>
  <c r="DA226" i="7" s="1"/>
  <c r="CZ122" i="7"/>
  <c r="DA248" i="7" a="1"/>
  <c r="DA248" i="7" s="1"/>
  <c r="CZ144" i="7"/>
  <c r="Q90" i="26"/>
  <c r="P89" i="26"/>
  <c r="DA235" i="7" a="1"/>
  <c r="DA235" i="7" s="1"/>
  <c r="CZ131" i="7"/>
  <c r="DA266" i="7" a="1"/>
  <c r="DA266" i="7" s="1"/>
  <c r="CZ162" i="7"/>
  <c r="DA231" i="7" a="1"/>
  <c r="DA231" i="7" s="1"/>
  <c r="CZ127" i="7"/>
  <c r="DA211" i="7" a="1"/>
  <c r="DA211" i="7" s="1"/>
  <c r="CZ107" i="7"/>
  <c r="CZ327" i="8"/>
  <c r="CZ13" i="7" a="1"/>
  <c r="CZ13" i="7" s="1"/>
  <c r="DA256" i="7" a="1"/>
  <c r="DA256" i="7" s="1"/>
  <c r="CZ152" i="7"/>
  <c r="DA277" i="7" a="1"/>
  <c r="DA277" i="7" s="1"/>
  <c r="CZ173" i="7"/>
  <c r="DA276" i="7" a="1"/>
  <c r="DA276" i="7" s="1"/>
  <c r="CZ172" i="7"/>
  <c r="DA224" i="7" a="1"/>
  <c r="DA224" i="7" s="1"/>
  <c r="CZ120" i="7"/>
  <c r="DA240" i="7" a="1"/>
  <c r="DA240" i="7" s="1"/>
  <c r="CZ136" i="7"/>
  <c r="DA246" i="7" a="1"/>
  <c r="DA246" i="7" s="1"/>
  <c r="CZ142" i="7"/>
  <c r="DA275" i="7" a="1"/>
  <c r="DA275" i="7" s="1"/>
  <c r="CZ171" i="7"/>
  <c r="CZ220" i="7" a="1"/>
  <c r="CZ220" i="7" s="1"/>
  <c r="CY116" i="7"/>
  <c r="CZ238" i="7" a="1"/>
  <c r="CZ238" i="7" s="1"/>
  <c r="CY134" i="7"/>
  <c r="DA222" i="7" a="1"/>
  <c r="DA222" i="7" s="1"/>
  <c r="CZ118" i="7"/>
  <c r="DA298" i="7" a="1"/>
  <c r="DA298" i="7" s="1"/>
  <c r="CZ194" i="7"/>
  <c r="DA285" i="7" a="1"/>
  <c r="DA285" i="7" s="1"/>
  <c r="CZ181" i="7"/>
  <c r="DA280" i="7" a="1"/>
  <c r="DA280" i="7" s="1"/>
  <c r="CZ176" i="7"/>
  <c r="CZ237" i="7" a="1"/>
  <c r="CZ237" i="7" s="1"/>
  <c r="CY133" i="7"/>
  <c r="CZ300" i="7" a="1"/>
  <c r="CZ300" i="7" s="1"/>
  <c r="CY196" i="7"/>
  <c r="DA265" i="7" a="1"/>
  <c r="DA265" i="7" s="1"/>
  <c r="CZ161" i="7"/>
  <c r="DA244" i="7" a="1"/>
  <c r="DA244" i="7" s="1"/>
  <c r="CZ140" i="7"/>
  <c r="CY110" i="7"/>
  <c r="CZ214" i="7" a="1"/>
  <c r="CZ214" i="7" s="1"/>
  <c r="CY21" i="8"/>
  <c r="CX14" i="7"/>
  <c r="CX15" i="7" s="1"/>
  <c r="CX18" i="7"/>
  <c r="CX20" i="7"/>
  <c r="DA229" i="7" a="1"/>
  <c r="DA229" i="7" s="1"/>
  <c r="CZ125" i="7"/>
  <c r="DA249" i="7" a="1"/>
  <c r="DA249" i="7" s="1"/>
  <c r="CZ145" i="7"/>
  <c r="DA288" i="7" a="1"/>
  <c r="DA288" i="7" s="1"/>
  <c r="CZ184" i="7"/>
  <c r="AP221" i="8"/>
  <c r="AP222" i="8" s="1"/>
  <c r="AQ218" i="8" s="1"/>
  <c r="AQ225" i="8" s="1" a="1"/>
  <c r="CY12" i="7"/>
  <c r="CZ113" i="7"/>
  <c r="DA217" i="7" a="1"/>
  <c r="DA217" i="7" s="1"/>
  <c r="DA291" i="7" a="1"/>
  <c r="DA291" i="7" s="1"/>
  <c r="CZ187" i="7"/>
  <c r="DA204" i="7" a="1"/>
  <c r="DA204" i="7" s="1"/>
  <c r="CZ100" i="7"/>
  <c r="DA286" i="7" a="1"/>
  <c r="DA286" i="7" s="1"/>
  <c r="CZ182" i="7"/>
  <c r="DA209" i="7" a="1"/>
  <c r="DA209" i="7" s="1"/>
  <c r="CZ105" i="7"/>
  <c r="DA260" i="7" a="1"/>
  <c r="DA260" i="7" s="1"/>
  <c r="CZ156" i="7"/>
  <c r="DA212" i="7" a="1"/>
  <c r="DA212" i="7" s="1"/>
  <c r="CZ108" i="7"/>
  <c r="DA245" i="7" a="1"/>
  <c r="DA245" i="7" s="1"/>
  <c r="CZ141" i="7"/>
  <c r="DA208" i="7" a="1"/>
  <c r="DA208" i="7" s="1"/>
  <c r="CZ104" i="7"/>
  <c r="CZ257" i="7" a="1"/>
  <c r="CZ257" i="7" s="1"/>
  <c r="CY153" i="7"/>
  <c r="CZ279" i="7" a="1"/>
  <c r="CZ279" i="7" s="1"/>
  <c r="CY175" i="7"/>
  <c r="CZ270" i="7" a="1"/>
  <c r="CZ270" i="7" s="1"/>
  <c r="CY166" i="7"/>
  <c r="CZ221" i="7" a="1"/>
  <c r="CZ221" i="7" s="1"/>
  <c r="CY117" i="7"/>
  <c r="CX334" i="8"/>
  <c r="DA228" i="7" a="1"/>
  <c r="DA228" i="7" s="1"/>
  <c r="CZ124" i="7"/>
  <c r="CZ261" i="7" a="1"/>
  <c r="CZ261" i="7" s="1"/>
  <c r="CY157" i="7"/>
  <c r="DA216" i="7" a="1"/>
  <c r="DA216" i="7" s="1"/>
  <c r="CZ112" i="7"/>
  <c r="AP304" i="8"/>
  <c r="AP270" i="8"/>
  <c r="DA287" i="7" a="1"/>
  <c r="DA287" i="7" s="1"/>
  <c r="CZ183" i="7"/>
  <c r="CW27" i="8"/>
  <c r="CV23" i="7"/>
  <c r="DA294" i="7" a="1"/>
  <c r="DA294" i="7" s="1"/>
  <c r="CZ190" i="7"/>
  <c r="DB9" i="8"/>
  <c r="DB7" i="7"/>
  <c r="DA236" i="7" a="1"/>
  <c r="DA236" i="7" s="1"/>
  <c r="CZ132" i="7"/>
  <c r="DA251" i="7" a="1"/>
  <c r="DA251" i="7" s="1"/>
  <c r="CZ147" i="7"/>
  <c r="DA289" i="7" a="1"/>
  <c r="DA289" i="7" s="1"/>
  <c r="CZ185" i="7"/>
  <c r="DA272" i="7" a="1"/>
  <c r="DA272" i="7" s="1"/>
  <c r="CZ168" i="7"/>
  <c r="CZ268" i="7" a="1"/>
  <c r="CZ268" i="7" s="1"/>
  <c r="CY164" i="7"/>
  <c r="DA273" i="7" a="1"/>
  <c r="DA273" i="7" s="1"/>
  <c r="CZ169" i="7"/>
  <c r="DA252" i="7" a="1"/>
  <c r="DA252" i="7" s="1"/>
  <c r="CZ148" i="7"/>
  <c r="DA264" i="7" a="1"/>
  <c r="DA264" i="7" s="1"/>
  <c r="CZ160" i="7"/>
  <c r="CW15" i="7"/>
  <c r="DA201" i="7" a="1"/>
  <c r="DA201" i="7" s="1"/>
  <c r="CZ97" i="7"/>
  <c r="DA218" i="7" a="1"/>
  <c r="DA218" i="7" s="1"/>
  <c r="CZ114" i="7"/>
  <c r="DA202" i="7" a="1"/>
  <c r="DA202" i="7" s="1"/>
  <c r="CZ98" i="7"/>
  <c r="DA213" i="7" a="1"/>
  <c r="DA213" i="7" s="1"/>
  <c r="CZ109" i="7"/>
  <c r="DA247" i="7" a="1"/>
  <c r="DA247" i="7" s="1"/>
  <c r="CZ143" i="7"/>
  <c r="DA219" i="7" a="1"/>
  <c r="DA219" i="7" s="1"/>
  <c r="CZ115" i="7"/>
  <c r="CX23" i="8"/>
  <c r="DA242" i="7" a="1"/>
  <c r="DA242" i="7" s="1"/>
  <c r="CZ138" i="7"/>
  <c r="CT290" i="8"/>
  <c r="DA296" i="7" a="1"/>
  <c r="DA296" i="7" s="1"/>
  <c r="CZ192" i="7"/>
  <c r="DA206" i="7" a="1"/>
  <c r="DA206" i="7" s="1"/>
  <c r="CZ102" i="7"/>
  <c r="DA274" i="7" a="1"/>
  <c r="DA274" i="7" s="1"/>
  <c r="CZ170" i="7"/>
  <c r="DA223" i="7" a="1"/>
  <c r="DA223" i="7" s="1"/>
  <c r="CZ119" i="7"/>
  <c r="DA283" i="7" a="1"/>
  <c r="DA283" i="7" s="1"/>
  <c r="CZ179" i="7"/>
  <c r="DA297" i="7" a="1"/>
  <c r="DA297" i="7" s="1"/>
  <c r="CZ193" i="7"/>
  <c r="DA292" i="7" a="1"/>
  <c r="DA292" i="7" s="1"/>
  <c r="CZ188" i="7"/>
  <c r="DA227" i="7" a="1"/>
  <c r="DA227" i="7" s="1"/>
  <c r="CZ123" i="7"/>
  <c r="CZ258" i="7" a="1"/>
  <c r="CZ258" i="7" s="1"/>
  <c r="CY154" i="7"/>
  <c r="DA203" i="7" a="1"/>
  <c r="DA203" i="7" s="1"/>
  <c r="CZ99" i="7"/>
  <c r="CZ12" i="7" l="1"/>
  <c r="CZ11" i="7" s="1"/>
  <c r="DA21" i="8" s="1"/>
  <c r="CY19" i="7"/>
  <c r="CZ14" i="7"/>
  <c r="DA22" i="8" s="1"/>
  <c r="CZ15" i="7"/>
  <c r="CZ18" i="7"/>
  <c r="DB254" i="7" a="1"/>
  <c r="DB254" i="7" s="1"/>
  <c r="DA150" i="7"/>
  <c r="DB260" i="7" a="1"/>
  <c r="DB260" i="7" s="1"/>
  <c r="DA156" i="7"/>
  <c r="DB294" i="7" a="1"/>
  <c r="DB294" i="7" s="1"/>
  <c r="DA190" i="7"/>
  <c r="DB280" i="7" a="1"/>
  <c r="DB280" i="7" s="1"/>
  <c r="DA176" i="7"/>
  <c r="DA225" i="7" a="1"/>
  <c r="DA225" i="7" s="1"/>
  <c r="CZ121" i="7"/>
  <c r="DA268" i="7" a="1"/>
  <c r="DA268" i="7" s="1"/>
  <c r="CZ164" i="7"/>
  <c r="DB231" i="7" a="1"/>
  <c r="DB231" i="7" s="1"/>
  <c r="DA127" i="7"/>
  <c r="DB224" i="7" a="1"/>
  <c r="DB224" i="7" s="1"/>
  <c r="DA120" i="7"/>
  <c r="DB250" i="7" a="1"/>
  <c r="DB250" i="7" s="1"/>
  <c r="DA146" i="7"/>
  <c r="DB272" i="7" a="1"/>
  <c r="DB272" i="7" s="1"/>
  <c r="DA168" i="7"/>
  <c r="DA270" i="7" a="1"/>
  <c r="DA270" i="7" s="1"/>
  <c r="CZ166" i="7"/>
  <c r="CY23" i="8"/>
  <c r="DB266" i="7" a="1"/>
  <c r="DB266" i="7" s="1"/>
  <c r="DA162" i="7"/>
  <c r="CV39" i="7"/>
  <c r="DB295" i="7" a="1"/>
  <c r="DB295" i="7" s="1"/>
  <c r="DA191" i="7"/>
  <c r="DB247" i="7" a="1"/>
  <c r="DB247" i="7" s="1"/>
  <c r="DA143" i="7"/>
  <c r="DB246" i="7" a="1"/>
  <c r="DB246" i="7" s="1"/>
  <c r="DA142" i="7"/>
  <c r="DB273" i="7" a="1"/>
  <c r="DB273" i="7" s="1"/>
  <c r="DA169" i="7"/>
  <c r="DB271" i="7" a="1"/>
  <c r="DB271" i="7" s="1"/>
  <c r="DA167" i="7"/>
  <c r="DB202" i="7" a="1"/>
  <c r="DB202" i="7" s="1"/>
  <c r="DA98" i="7"/>
  <c r="DB288" i="7" a="1"/>
  <c r="DB288" i="7" s="1"/>
  <c r="DA184" i="7"/>
  <c r="DB207" i="7" a="1"/>
  <c r="DB207" i="7" s="1"/>
  <c r="DA103" i="7"/>
  <c r="DB218" i="7" a="1"/>
  <c r="DB218" i="7" s="1"/>
  <c r="DA114" i="7"/>
  <c r="DB286" i="7" a="1"/>
  <c r="DB286" i="7" s="1"/>
  <c r="DA182" i="7"/>
  <c r="DA214" i="7" a="1"/>
  <c r="DA214" i="7" s="1"/>
  <c r="CZ110" i="7"/>
  <c r="DB298" i="7" a="1"/>
  <c r="DB298" i="7" s="1"/>
  <c r="DA194" i="7"/>
  <c r="DB232" i="7" a="1"/>
  <c r="DB232" i="7" s="1"/>
  <c r="DA128" i="7"/>
  <c r="DA205" i="7" a="1"/>
  <c r="DA205" i="7" s="1"/>
  <c r="CZ101" i="7"/>
  <c r="DB243" i="7" a="1"/>
  <c r="DB243" i="7" s="1"/>
  <c r="DA139" i="7"/>
  <c r="DB252" i="7" a="1"/>
  <c r="DB252" i="7" s="1"/>
  <c r="DA148" i="7"/>
  <c r="DA299" i="7" a="1"/>
  <c r="DA299" i="7" s="1"/>
  <c r="CZ195" i="7"/>
  <c r="DB228" i="7" a="1"/>
  <c r="DB228" i="7" s="1"/>
  <c r="DA124" i="7"/>
  <c r="DB211" i="7" a="1"/>
  <c r="DB211" i="7" s="1"/>
  <c r="DA107" i="7"/>
  <c r="DB213" i="7" a="1"/>
  <c r="DB213" i="7" s="1"/>
  <c r="DA109" i="7"/>
  <c r="DB240" i="7" a="1"/>
  <c r="DB240" i="7" s="1"/>
  <c r="DA136" i="7"/>
  <c r="DB282" i="7" a="1"/>
  <c r="DB282" i="7" s="1"/>
  <c r="DA178" i="7"/>
  <c r="DB242" i="7" a="1"/>
  <c r="DB242" i="7" s="1"/>
  <c r="DA138" i="7"/>
  <c r="CW29" i="8"/>
  <c r="CW36" i="8" s="1"/>
  <c r="CW290" i="8" s="1"/>
  <c r="DB285" i="7" a="1"/>
  <c r="DB285" i="7" s="1"/>
  <c r="DA181" i="7"/>
  <c r="DB234" i="7" a="1"/>
  <c r="DB234" i="7" s="1"/>
  <c r="DA130" i="7"/>
  <c r="DB297" i="7" a="1"/>
  <c r="DB297" i="7" s="1"/>
  <c r="DA193" i="7"/>
  <c r="DB287" i="7" a="1"/>
  <c r="DB287" i="7" s="1"/>
  <c r="DA183" i="7"/>
  <c r="DB289" i="7" a="1"/>
  <c r="DB289" i="7" s="1"/>
  <c r="DA185" i="7"/>
  <c r="DA279" i="7" a="1"/>
  <c r="DA279" i="7" s="1"/>
  <c r="CZ175" i="7"/>
  <c r="DB276" i="7" a="1"/>
  <c r="DB276" i="7" s="1"/>
  <c r="DA172" i="7"/>
  <c r="DB235" i="7" a="1"/>
  <c r="DB235" i="7" s="1"/>
  <c r="DA131" i="7"/>
  <c r="DB241" i="7" a="1"/>
  <c r="DB241" i="7" s="1"/>
  <c r="DA137" i="7"/>
  <c r="DA258" i="7" a="1"/>
  <c r="DA258" i="7" s="1"/>
  <c r="CZ154" i="7"/>
  <c r="AQ225" i="8"/>
  <c r="AQ227" i="8"/>
  <c r="DB227" i="7" a="1"/>
  <c r="DB227" i="7" s="1"/>
  <c r="DA123" i="7"/>
  <c r="AP274" i="8"/>
  <c r="AP308" i="8"/>
  <c r="DB255" i="7" a="1"/>
  <c r="DB255" i="7" s="1"/>
  <c r="DA151" i="7"/>
  <c r="DA221" i="7" a="1"/>
  <c r="DA221" i="7" s="1"/>
  <c r="CZ117" i="7"/>
  <c r="DB292" i="7" a="1"/>
  <c r="DB292" i="7" s="1"/>
  <c r="DA188" i="7"/>
  <c r="DB209" i="7" a="1"/>
  <c r="DB209" i="7" s="1"/>
  <c r="DA105" i="7"/>
  <c r="DB283" i="7" a="1"/>
  <c r="DB283" i="7" s="1"/>
  <c r="DA179" i="7"/>
  <c r="DB204" i="7" a="1"/>
  <c r="DB204" i="7" s="1"/>
  <c r="DA100" i="7"/>
  <c r="DB249" i="7" a="1"/>
  <c r="DB249" i="7" s="1"/>
  <c r="DA145" i="7"/>
  <c r="DB222" i="7" a="1"/>
  <c r="DB222" i="7" s="1"/>
  <c r="DA118" i="7"/>
  <c r="DB239" i="7" a="1"/>
  <c r="DB239" i="7" s="1"/>
  <c r="DA135" i="7"/>
  <c r="DB233" i="7" a="1"/>
  <c r="DB233" i="7" s="1"/>
  <c r="DA129" i="7"/>
  <c r="DB263" i="7" a="1"/>
  <c r="DB263" i="7" s="1"/>
  <c r="DA159" i="7"/>
  <c r="DB212" i="7" a="1"/>
  <c r="DB212" i="7" s="1"/>
  <c r="DA108" i="7"/>
  <c r="DB215" i="7" a="1"/>
  <c r="DB215" i="7" s="1"/>
  <c r="DA111" i="7"/>
  <c r="DB201" i="7" a="1"/>
  <c r="DB201" i="7" s="1"/>
  <c r="DA97" i="7"/>
  <c r="DB223" i="7" a="1"/>
  <c r="DB223" i="7" s="1"/>
  <c r="DA119" i="7"/>
  <c r="DB244" i="7" a="1"/>
  <c r="DB244" i="7" s="1"/>
  <c r="DA140" i="7"/>
  <c r="DB267" i="7" a="1"/>
  <c r="DB267" i="7" s="1"/>
  <c r="DA163" i="7"/>
  <c r="DB236" i="7" a="1"/>
  <c r="DB236" i="7" s="1"/>
  <c r="DA132" i="7"/>
  <c r="DB217" i="7" a="1"/>
  <c r="DB217" i="7" s="1"/>
  <c r="DA113" i="7"/>
  <c r="DB248" i="7" a="1"/>
  <c r="DB248" i="7" s="1"/>
  <c r="DA144" i="7"/>
  <c r="DB253" i="7" a="1"/>
  <c r="DB253" i="7" s="1"/>
  <c r="DA149" i="7"/>
  <c r="DB274" i="7" a="1"/>
  <c r="DB274" i="7" s="1"/>
  <c r="DA170" i="7"/>
  <c r="DB264" i="7" a="1"/>
  <c r="DB264" i="7" s="1"/>
  <c r="DA160" i="7"/>
  <c r="CY26" i="8"/>
  <c r="DB265" i="7" a="1"/>
  <c r="DB265" i="7" s="1"/>
  <c r="DA161" i="7"/>
  <c r="DA220" i="7" a="1"/>
  <c r="DA220" i="7" s="1"/>
  <c r="CZ116" i="7"/>
  <c r="DB290" i="7" a="1"/>
  <c r="DB290" i="7" s="1"/>
  <c r="DA186" i="7"/>
  <c r="DA281" i="7" a="1"/>
  <c r="DA281" i="7" s="1"/>
  <c r="CZ177" i="7"/>
  <c r="AQ193" i="8"/>
  <c r="DC9" i="8"/>
  <c r="DC7" i="7"/>
  <c r="CZ329" i="8"/>
  <c r="CZ334" i="8" s="1"/>
  <c r="DB296" i="7" a="1"/>
  <c r="DB296" i="7" s="1"/>
  <c r="DA192" i="7"/>
  <c r="DA257" i="7" a="1"/>
  <c r="DA257" i="7" s="1"/>
  <c r="CZ153" i="7"/>
  <c r="Q91" i="26"/>
  <c r="P90" i="26"/>
  <c r="DA230" i="7" a="1"/>
  <c r="DA230" i="7" s="1"/>
  <c r="CZ126" i="7"/>
  <c r="CW21" i="7"/>
  <c r="CW22" i="7"/>
  <c r="CX28" i="8" s="1"/>
  <c r="DB291" i="7" a="1"/>
  <c r="DB291" i="7" s="1"/>
  <c r="DA187" i="7"/>
  <c r="DA238" i="7" a="1"/>
  <c r="DA238" i="7" s="1"/>
  <c r="CZ134" i="7"/>
  <c r="DA278" i="7" a="1"/>
  <c r="DA278" i="7" s="1"/>
  <c r="CZ174" i="7"/>
  <c r="DB216" i="7" a="1"/>
  <c r="DB216" i="7" s="1"/>
  <c r="DA112" i="7"/>
  <c r="DB284" i="7" a="1"/>
  <c r="DB284" i="7" s="1"/>
  <c r="DA180" i="7"/>
  <c r="DA261" i="7" a="1"/>
  <c r="DA261" i="7" s="1"/>
  <c r="CZ157" i="7"/>
  <c r="DB245" i="7" a="1"/>
  <c r="DB245" i="7" s="1"/>
  <c r="DA141" i="7"/>
  <c r="CX17" i="7"/>
  <c r="CY25" i="8" s="1"/>
  <c r="DB256" i="7" a="1"/>
  <c r="DB256" i="7" s="1"/>
  <c r="DA152" i="7"/>
  <c r="DB226" i="7" a="1"/>
  <c r="DB226" i="7" s="1"/>
  <c r="DA122" i="7"/>
  <c r="DB293" i="7" a="1"/>
  <c r="DB293" i="7" s="1"/>
  <c r="DA189" i="7"/>
  <c r="DB210" i="7" a="1"/>
  <c r="DB210" i="7" s="1"/>
  <c r="DA106" i="7"/>
  <c r="AQ205" i="8"/>
  <c r="CY11" i="7"/>
  <c r="DB262" i="7" a="1"/>
  <c r="DB262" i="7" s="1"/>
  <c r="DA158" i="7"/>
  <c r="DA237" i="7" a="1"/>
  <c r="DA237" i="7" s="1"/>
  <c r="CZ133" i="7"/>
  <c r="DB251" i="7" a="1"/>
  <c r="DB251" i="7" s="1"/>
  <c r="DA147" i="7"/>
  <c r="DB229" i="7" a="1"/>
  <c r="DB229" i="7" s="1"/>
  <c r="DA125" i="7"/>
  <c r="DB277" i="7" a="1"/>
  <c r="DB277" i="7" s="1"/>
  <c r="DA173" i="7"/>
  <c r="DB208" i="7" a="1"/>
  <c r="DB208" i="7" s="1"/>
  <c r="DA104" i="7"/>
  <c r="DB203" i="7" a="1"/>
  <c r="DB203" i="7" s="1"/>
  <c r="DA99" i="7"/>
  <c r="DB206" i="7" a="1"/>
  <c r="DB206" i="7" s="1"/>
  <c r="DA102" i="7"/>
  <c r="DB219" i="7" a="1"/>
  <c r="DB219" i="7" s="1"/>
  <c r="DA115" i="7"/>
  <c r="CY22" i="8"/>
  <c r="DA300" i="7" a="1"/>
  <c r="DA300" i="7" s="1"/>
  <c r="CZ196" i="7"/>
  <c r="DB275" i="7" a="1"/>
  <c r="DB275" i="7" s="1"/>
  <c r="DA171" i="7"/>
  <c r="DA327" i="8"/>
  <c r="DA13" i="7" a="1"/>
  <c r="DA13" i="7" s="1"/>
  <c r="DB259" i="7" a="1"/>
  <c r="DB259" i="7" s="1"/>
  <c r="DA155" i="7"/>
  <c r="DA269" i="7" a="1"/>
  <c r="DA269" i="7" s="1"/>
  <c r="CZ165" i="7"/>
  <c r="CZ20" i="7" l="1"/>
  <c r="DA26" i="8" s="1"/>
  <c r="CW23" i="7"/>
  <c r="CZ19" i="7"/>
  <c r="DC204" i="7" a="1"/>
  <c r="DC204" i="7" s="1"/>
  <c r="DB100" i="7"/>
  <c r="DB214" i="7" a="1"/>
  <c r="DB214" i="7" s="1"/>
  <c r="DA110" i="7"/>
  <c r="DC216" i="7" a="1"/>
  <c r="DC216" i="7" s="1"/>
  <c r="DB112" i="7"/>
  <c r="DA329" i="8"/>
  <c r="DA334" i="8" s="1"/>
  <c r="DB279" i="7" a="1"/>
  <c r="DB279" i="7" s="1"/>
  <c r="DA175" i="7"/>
  <c r="DC265" i="7" a="1"/>
  <c r="DC265" i="7" s="1"/>
  <c r="DB161" i="7"/>
  <c r="DB299" i="7" a="1"/>
  <c r="DB299" i="7" s="1"/>
  <c r="DA195" i="7"/>
  <c r="DC283" i="7" a="1"/>
  <c r="DC283" i="7" s="1"/>
  <c r="DB179" i="7"/>
  <c r="DB300" i="7" a="1"/>
  <c r="DB300" i="7" s="1"/>
  <c r="DA196" i="7"/>
  <c r="DC280" i="7" a="1"/>
  <c r="DC280" i="7" s="1"/>
  <c r="DB176" i="7"/>
  <c r="DC251" i="7" a="1"/>
  <c r="DC251" i="7" s="1"/>
  <c r="DB147" i="7"/>
  <c r="DC291" i="7" a="1"/>
  <c r="DC291" i="7" s="1"/>
  <c r="DB187" i="7"/>
  <c r="DC209" i="7" a="1"/>
  <c r="DC209" i="7" s="1"/>
  <c r="DB105" i="7"/>
  <c r="AQ214" i="8"/>
  <c r="AQ220" i="8" s="1"/>
  <c r="DC287" i="7" a="1"/>
  <c r="DC287" i="7" s="1"/>
  <c r="DB183" i="7"/>
  <c r="DC242" i="7" a="1"/>
  <c r="DC242" i="7" s="1"/>
  <c r="DB138" i="7"/>
  <c r="DB270" i="7" a="1"/>
  <c r="DB270" i="7" s="1"/>
  <c r="DA166" i="7"/>
  <c r="DC284" i="7" a="1"/>
  <c r="DC284" i="7" s="1"/>
  <c r="DB180" i="7"/>
  <c r="DC271" i="7" a="1"/>
  <c r="DC271" i="7" s="1"/>
  <c r="DB167" i="7"/>
  <c r="DB327" i="8"/>
  <c r="DB13" i="7" a="1"/>
  <c r="DB13" i="7" s="1"/>
  <c r="DB257" i="7" a="1"/>
  <c r="DB257" i="7" s="1"/>
  <c r="DA153" i="7"/>
  <c r="DB268" i="7" a="1"/>
  <c r="DB268" i="7" s="1"/>
  <c r="DA164" i="7"/>
  <c r="DC236" i="7" a="1"/>
  <c r="DC236" i="7" s="1"/>
  <c r="DB132" i="7"/>
  <c r="DC296" i="7" a="1"/>
  <c r="DC296" i="7" s="1"/>
  <c r="DB192" i="7"/>
  <c r="DC218" i="7" a="1"/>
  <c r="DC218" i="7" s="1"/>
  <c r="DB114" i="7"/>
  <c r="DB238" i="7" a="1"/>
  <c r="DB238" i="7" s="1"/>
  <c r="DA134" i="7"/>
  <c r="CZ17" i="7"/>
  <c r="DA25" i="8" s="1"/>
  <c r="DC252" i="7" a="1"/>
  <c r="DC252" i="7" s="1"/>
  <c r="DB148" i="7"/>
  <c r="DC256" i="7" a="1"/>
  <c r="DC256" i="7" s="1"/>
  <c r="DB152" i="7"/>
  <c r="DC244" i="7" a="1"/>
  <c r="DC244" i="7" s="1"/>
  <c r="DB140" i="7"/>
  <c r="CX21" i="7"/>
  <c r="DC264" i="7" a="1"/>
  <c r="DC264" i="7" s="1"/>
  <c r="DB160" i="7"/>
  <c r="DC239" i="7" a="1"/>
  <c r="DC239" i="7" s="1"/>
  <c r="DB135" i="7"/>
  <c r="AQ226" i="8"/>
  <c r="DC243" i="7" a="1"/>
  <c r="DC243" i="7" s="1"/>
  <c r="DB139" i="7"/>
  <c r="DC295" i="7" a="1"/>
  <c r="DC295" i="7" s="1"/>
  <c r="DB191" i="7"/>
  <c r="DC294" i="7" a="1"/>
  <c r="DC294" i="7" s="1"/>
  <c r="DB190" i="7"/>
  <c r="DC248" i="7" a="1"/>
  <c r="DC248" i="7" s="1"/>
  <c r="DB144" i="7"/>
  <c r="DC208" i="7" a="1"/>
  <c r="DC208" i="7" s="1"/>
  <c r="DB104" i="7"/>
  <c r="DC286" i="7" a="1"/>
  <c r="DC286" i="7" s="1"/>
  <c r="DB182" i="7"/>
  <c r="DB278" i="7" a="1"/>
  <c r="DB278" i="7" s="1"/>
  <c r="DA174" i="7"/>
  <c r="DC267" i="7" a="1"/>
  <c r="DC267" i="7" s="1"/>
  <c r="DB163" i="7"/>
  <c r="DC288" i="7" a="1"/>
  <c r="DC288" i="7" s="1"/>
  <c r="DB184" i="7"/>
  <c r="DD9" i="8"/>
  <c r="DD7" i="7"/>
  <c r="DC223" i="7" a="1"/>
  <c r="DC223" i="7" s="1"/>
  <c r="DB119" i="7"/>
  <c r="DB258" i="7" a="1"/>
  <c r="DB258" i="7" s="1"/>
  <c r="DA154" i="7"/>
  <c r="DC297" i="7" a="1"/>
  <c r="DC297" i="7" s="1"/>
  <c r="DB193" i="7"/>
  <c r="DB205" i="7" a="1"/>
  <c r="DB205" i="7" s="1"/>
  <c r="DA101" i="7"/>
  <c r="DC260" i="7" a="1"/>
  <c r="DC260" i="7" s="1"/>
  <c r="DB156" i="7"/>
  <c r="DC259" i="7" a="1"/>
  <c r="DC259" i="7" s="1"/>
  <c r="DB155" i="7"/>
  <c r="Q92" i="26"/>
  <c r="P91" i="26"/>
  <c r="DC210" i="7" a="1"/>
  <c r="DC210" i="7" s="1"/>
  <c r="DB106" i="7"/>
  <c r="DC273" i="7" a="1"/>
  <c r="DC273" i="7" s="1"/>
  <c r="DB169" i="7"/>
  <c r="DC293" i="7" a="1"/>
  <c r="DC293" i="7" s="1"/>
  <c r="DB189" i="7"/>
  <c r="DC263" i="7" a="1"/>
  <c r="DC263" i="7" s="1"/>
  <c r="DB159" i="7"/>
  <c r="DC246" i="7" a="1"/>
  <c r="DC246" i="7" s="1"/>
  <c r="DB142" i="7"/>
  <c r="DC226" i="7" a="1"/>
  <c r="DC226" i="7" s="1"/>
  <c r="DB122" i="7"/>
  <c r="DC233" i="7" a="1"/>
  <c r="DC233" i="7" s="1"/>
  <c r="DB129" i="7"/>
  <c r="DB237" i="7" a="1"/>
  <c r="DB237" i="7" s="1"/>
  <c r="DA133" i="7"/>
  <c r="CX22" i="7"/>
  <c r="DC272" i="7" a="1"/>
  <c r="DC272" i="7" s="1"/>
  <c r="DB168" i="7"/>
  <c r="DC262" i="7" a="1"/>
  <c r="DC262" i="7" s="1"/>
  <c r="DB158" i="7"/>
  <c r="DC245" i="7" a="1"/>
  <c r="DC245" i="7" s="1"/>
  <c r="DB141" i="7"/>
  <c r="DC274" i="7" a="1"/>
  <c r="DC274" i="7" s="1"/>
  <c r="DB170" i="7"/>
  <c r="DA12" i="7"/>
  <c r="DC222" i="7" a="1"/>
  <c r="DC222" i="7" s="1"/>
  <c r="DB118" i="7"/>
  <c r="DB221" i="7" a="1"/>
  <c r="DB221" i="7" s="1"/>
  <c r="DA117" i="7"/>
  <c r="DC240" i="7" a="1"/>
  <c r="DC240" i="7" s="1"/>
  <c r="DB136" i="7"/>
  <c r="DC202" i="7" a="1"/>
  <c r="DC202" i="7" s="1"/>
  <c r="DB98" i="7"/>
  <c r="DC215" i="7" a="1"/>
  <c r="DC215" i="7" s="1"/>
  <c r="DB111" i="7"/>
  <c r="DC276" i="7" a="1"/>
  <c r="DC276" i="7" s="1"/>
  <c r="DB172" i="7"/>
  <c r="DC217" i="7" a="1"/>
  <c r="DC217" i="7" s="1"/>
  <c r="DB113" i="7"/>
  <c r="DB220" i="7" a="1"/>
  <c r="DB220" i="7" s="1"/>
  <c r="DA116" i="7"/>
  <c r="DC277" i="7" a="1"/>
  <c r="DC277" i="7" s="1"/>
  <c r="DB173" i="7"/>
  <c r="DC229" i="7" a="1"/>
  <c r="DC229" i="7" s="1"/>
  <c r="DB125" i="7"/>
  <c r="DC207" i="7" a="1"/>
  <c r="DC207" i="7" s="1"/>
  <c r="DB103" i="7"/>
  <c r="DC292" i="7" a="1"/>
  <c r="DC292" i="7" s="1"/>
  <c r="DB188" i="7"/>
  <c r="CX27" i="8"/>
  <c r="CW39" i="7"/>
  <c r="AQ194" i="8"/>
  <c r="AQ199" i="8"/>
  <c r="DC241" i="7" a="1"/>
  <c r="DC241" i="7" s="1"/>
  <c r="DB137" i="7"/>
  <c r="DC234" i="7" a="1"/>
  <c r="DC234" i="7" s="1"/>
  <c r="DB130" i="7"/>
  <c r="DC232" i="7" a="1"/>
  <c r="DC232" i="7" s="1"/>
  <c r="DB128" i="7"/>
  <c r="DC266" i="7" a="1"/>
  <c r="DC266" i="7" s="1"/>
  <c r="DB162" i="7"/>
  <c r="DC250" i="7" a="1"/>
  <c r="DC250" i="7" s="1"/>
  <c r="DB146" i="7"/>
  <c r="DC254" i="7" a="1"/>
  <c r="DC254" i="7" s="1"/>
  <c r="DB150" i="7"/>
  <c r="DC203" i="7" a="1"/>
  <c r="DC203" i="7" s="1"/>
  <c r="DB99" i="7"/>
  <c r="DC231" i="7" a="1"/>
  <c r="DC231" i="7" s="1"/>
  <c r="DB127" i="7"/>
  <c r="DC212" i="7" a="1"/>
  <c r="DC212" i="7" s="1"/>
  <c r="DB108" i="7"/>
  <c r="DC275" i="7" a="1"/>
  <c r="DC275" i="7" s="1"/>
  <c r="DB171" i="7"/>
  <c r="DB225" i="7" a="1"/>
  <c r="DB225" i="7" s="1"/>
  <c r="DA121" i="7"/>
  <c r="DB115" i="7"/>
  <c r="DC219" i="7" a="1"/>
  <c r="DC219" i="7" s="1"/>
  <c r="DB269" i="7" a="1"/>
  <c r="DB269" i="7" s="1"/>
  <c r="DA165" i="7"/>
  <c r="DC206" i="7" a="1"/>
  <c r="DC206" i="7" s="1"/>
  <c r="DB102" i="7"/>
  <c r="CZ21" i="8"/>
  <c r="CY14" i="7"/>
  <c r="CY15" i="7" s="1"/>
  <c r="CY20" i="7"/>
  <c r="CY18" i="7"/>
  <c r="DB261" i="7" a="1"/>
  <c r="DB261" i="7" s="1"/>
  <c r="DA157" i="7"/>
  <c r="DC253" i="7" a="1"/>
  <c r="DC253" i="7" s="1"/>
  <c r="DB149" i="7"/>
  <c r="DC201" i="7" a="1"/>
  <c r="DC201" i="7" s="1"/>
  <c r="DB97" i="7"/>
  <c r="DC249" i="7" a="1"/>
  <c r="DC249" i="7" s="1"/>
  <c r="DB145" i="7"/>
  <c r="DC255" i="7" a="1"/>
  <c r="DC255" i="7" s="1"/>
  <c r="DB151" i="7"/>
  <c r="DC213" i="7" a="1"/>
  <c r="DC213" i="7" s="1"/>
  <c r="DB109" i="7"/>
  <c r="DC211" i="7" a="1"/>
  <c r="DC211" i="7" s="1"/>
  <c r="DB107" i="7"/>
  <c r="DC290" i="7" a="1"/>
  <c r="DC290" i="7" s="1"/>
  <c r="DB186" i="7"/>
  <c r="DC227" i="7" a="1"/>
  <c r="DC227" i="7" s="1"/>
  <c r="DB123" i="7"/>
  <c r="DC228" i="7" a="1"/>
  <c r="DC228" i="7" s="1"/>
  <c r="DB124" i="7"/>
  <c r="DC289" i="7" a="1"/>
  <c r="DC289" i="7" s="1"/>
  <c r="DB185" i="7"/>
  <c r="DC247" i="7" a="1"/>
  <c r="DC247" i="7" s="1"/>
  <c r="DB143" i="7"/>
  <c r="DC282" i="7" a="1"/>
  <c r="DC282" i="7" s="1"/>
  <c r="DB178" i="7"/>
  <c r="DB230" i="7" a="1"/>
  <c r="DB230" i="7" s="1"/>
  <c r="DA126" i="7"/>
  <c r="DB281" i="7" a="1"/>
  <c r="DB281" i="7" s="1"/>
  <c r="DA177" i="7"/>
  <c r="DC235" i="7" a="1"/>
  <c r="DC235" i="7" s="1"/>
  <c r="DB131" i="7"/>
  <c r="DC285" i="7" a="1"/>
  <c r="DC285" i="7" s="1"/>
  <c r="DB181" i="7"/>
  <c r="DC298" i="7" a="1"/>
  <c r="DC298" i="7" s="1"/>
  <c r="DB194" i="7"/>
  <c r="DC224" i="7" a="1"/>
  <c r="DC224" i="7" s="1"/>
  <c r="DB120" i="7"/>
  <c r="DA23" i="8"/>
  <c r="CZ22" i="7" l="1"/>
  <c r="DA28" i="8" s="1"/>
  <c r="CZ21" i="7"/>
  <c r="DA27" i="8" s="1"/>
  <c r="DA19" i="7"/>
  <c r="DB12" i="7"/>
  <c r="DB11" i="7" s="1"/>
  <c r="DB18" i="7" s="1"/>
  <c r="DC220" i="7" a="1"/>
  <c r="DC220" i="7" s="1"/>
  <c r="DB116" i="7"/>
  <c r="DB329" i="8"/>
  <c r="DD252" i="7" a="1"/>
  <c r="DD252" i="7" s="1"/>
  <c r="DC148" i="7"/>
  <c r="DD226" i="7" a="1"/>
  <c r="DD226" i="7" s="1"/>
  <c r="DC122" i="7"/>
  <c r="DD260" i="7" a="1"/>
  <c r="DD260" i="7" s="1"/>
  <c r="DC156" i="7"/>
  <c r="DC261" i="7" a="1"/>
  <c r="DC261" i="7" s="1"/>
  <c r="DB157" i="7"/>
  <c r="DD211" i="7" a="1"/>
  <c r="DD211" i="7" s="1"/>
  <c r="DC107" i="7"/>
  <c r="DC205" i="7" a="1"/>
  <c r="DC205" i="7" s="1"/>
  <c r="DB101" i="7"/>
  <c r="DD239" i="7" a="1"/>
  <c r="DD239" i="7" s="1"/>
  <c r="DC135" i="7"/>
  <c r="DD280" i="7" a="1"/>
  <c r="DD280" i="7" s="1"/>
  <c r="DC176" i="7"/>
  <c r="CZ26" i="8"/>
  <c r="DC225" i="7" a="1"/>
  <c r="DC225" i="7" s="1"/>
  <c r="DB121" i="7"/>
  <c r="DD266" i="7" a="1"/>
  <c r="DD266" i="7" s="1"/>
  <c r="DC162" i="7"/>
  <c r="DC111" i="7"/>
  <c r="DD215" i="7" a="1"/>
  <c r="DD215" i="7" s="1"/>
  <c r="DD263" i="7" a="1"/>
  <c r="DD263" i="7" s="1"/>
  <c r="DC159" i="7"/>
  <c r="DD286" i="7" a="1"/>
  <c r="DD286" i="7" s="1"/>
  <c r="DC182" i="7"/>
  <c r="DD218" i="7" a="1"/>
  <c r="DD218" i="7" s="1"/>
  <c r="DC114" i="7"/>
  <c r="DC270" i="7" a="1"/>
  <c r="DC270" i="7" s="1"/>
  <c r="DB166" i="7"/>
  <c r="DD216" i="7" a="1"/>
  <c r="DD216" i="7" s="1"/>
  <c r="DC112" i="7"/>
  <c r="DD228" i="7" a="1"/>
  <c r="DD228" i="7" s="1"/>
  <c r="DC124" i="7"/>
  <c r="P92" i="26"/>
  <c r="Q93" i="26"/>
  <c r="DD203" i="7" a="1"/>
  <c r="DD203" i="7" s="1"/>
  <c r="DC99" i="7"/>
  <c r="DC269" i="7" a="1"/>
  <c r="DC269" i="7" s="1"/>
  <c r="DB165" i="7"/>
  <c r="DD271" i="7" a="1"/>
  <c r="DD271" i="7" s="1"/>
  <c r="DC167" i="7"/>
  <c r="CX29" i="8"/>
  <c r="CX36" i="8" s="1"/>
  <c r="DD250" i="7" a="1"/>
  <c r="DD250" i="7" s="1"/>
  <c r="DC146" i="7"/>
  <c r="DC238" i="7" a="1"/>
  <c r="DC238" i="7" s="1"/>
  <c r="DB134" i="7"/>
  <c r="DD224" i="7" a="1"/>
  <c r="DD224" i="7" s="1"/>
  <c r="DC120" i="7"/>
  <c r="DD247" i="7" a="1"/>
  <c r="DD247" i="7" s="1"/>
  <c r="DC143" i="7"/>
  <c r="CZ22" i="8"/>
  <c r="DD207" i="7" a="1"/>
  <c r="DD207" i="7" s="1"/>
  <c r="DC103" i="7"/>
  <c r="DD245" i="7" a="1"/>
  <c r="DD245" i="7" s="1"/>
  <c r="DC141" i="7"/>
  <c r="DD297" i="7" a="1"/>
  <c r="DD297" i="7" s="1"/>
  <c r="DC193" i="7"/>
  <c r="DD264" i="7" a="1"/>
  <c r="DD264" i="7" s="1"/>
  <c r="DC160" i="7"/>
  <c r="DC300" i="7" a="1"/>
  <c r="DC300" i="7" s="1"/>
  <c r="DB196" i="7"/>
  <c r="DC327" i="8"/>
  <c r="DC13" i="7" a="1"/>
  <c r="DC13" i="7" s="1"/>
  <c r="DA11" i="7"/>
  <c r="DD291" i="7" a="1"/>
  <c r="DD291" i="7" s="1"/>
  <c r="DC187" i="7"/>
  <c r="DA29" i="8"/>
  <c r="DD276" i="7" a="1"/>
  <c r="DD276" i="7" s="1"/>
  <c r="DC172" i="7"/>
  <c r="DD292" i="7" a="1"/>
  <c r="DD292" i="7" s="1"/>
  <c r="DC188" i="7"/>
  <c r="DD296" i="7" a="1"/>
  <c r="DD296" i="7" s="1"/>
  <c r="DC192" i="7"/>
  <c r="DD289" i="7" a="1"/>
  <c r="DD289" i="7" s="1"/>
  <c r="DC185" i="7"/>
  <c r="DD229" i="7" a="1"/>
  <c r="DD229" i="7" s="1"/>
  <c r="DC125" i="7"/>
  <c r="DD202" i="7" a="1"/>
  <c r="DD202" i="7" s="1"/>
  <c r="DC98" i="7"/>
  <c r="DD262" i="7" a="1"/>
  <c r="DD262" i="7" s="1"/>
  <c r="DC158" i="7"/>
  <c r="DC258" i="7" a="1"/>
  <c r="DC258" i="7" s="1"/>
  <c r="DB154" i="7"/>
  <c r="DD242" i="7" a="1"/>
  <c r="DD242" i="7" s="1"/>
  <c r="DC138" i="7"/>
  <c r="DD283" i="7" a="1"/>
  <c r="DD283" i="7" s="1"/>
  <c r="DC179" i="7"/>
  <c r="DC257" i="7" a="1"/>
  <c r="DC257" i="7" s="1"/>
  <c r="DB153" i="7"/>
  <c r="AQ200" i="8"/>
  <c r="AQ201" i="8" s="1"/>
  <c r="AR197" i="8" s="1"/>
  <c r="AR204" i="8" s="1" a="1"/>
  <c r="DD201" i="7" a="1"/>
  <c r="DD201" i="7" s="1"/>
  <c r="DC97" i="7"/>
  <c r="DD259" i="7" a="1"/>
  <c r="DD259" i="7" s="1"/>
  <c r="DC155" i="7"/>
  <c r="DC281" i="7" a="1"/>
  <c r="DC281" i="7" s="1"/>
  <c r="DB177" i="7"/>
  <c r="DD243" i="7" a="1"/>
  <c r="DD243" i="7" s="1"/>
  <c r="DC139" i="7"/>
  <c r="DD267" i="7" a="1"/>
  <c r="DD267" i="7" s="1"/>
  <c r="DC163" i="7"/>
  <c r="DC115" i="7"/>
  <c r="DD219" i="7" a="1"/>
  <c r="DD219" i="7" s="1"/>
  <c r="DD246" i="7" a="1"/>
  <c r="DD246" i="7" s="1"/>
  <c r="DC142" i="7"/>
  <c r="CY17" i="7"/>
  <c r="CZ25" i="8" s="1"/>
  <c r="DD293" i="7" a="1"/>
  <c r="DD293" i="7" s="1"/>
  <c r="DC189" i="7"/>
  <c r="DC214" i="7" a="1"/>
  <c r="DC214" i="7" s="1"/>
  <c r="DB110" i="7"/>
  <c r="DD273" i="7" a="1"/>
  <c r="DD273" i="7" s="1"/>
  <c r="DC169" i="7"/>
  <c r="DD248" i="7" a="1"/>
  <c r="DD248" i="7" s="1"/>
  <c r="DC144" i="7"/>
  <c r="DD236" i="7" a="1"/>
  <c r="DD236" i="7" s="1"/>
  <c r="DC132" i="7"/>
  <c r="DD204" i="7" a="1"/>
  <c r="DD204" i="7" s="1"/>
  <c r="DC100" i="7"/>
  <c r="DC237" i="7" a="1"/>
  <c r="DC237" i="7" s="1"/>
  <c r="DB133" i="7"/>
  <c r="DD222" i="7" a="1"/>
  <c r="DD222" i="7" s="1"/>
  <c r="DC118" i="7"/>
  <c r="DD217" i="7" a="1"/>
  <c r="DD217" i="7" s="1"/>
  <c r="DC113" i="7"/>
  <c r="DD282" i="7" a="1"/>
  <c r="DD282" i="7" s="1"/>
  <c r="DC178" i="7"/>
  <c r="DD208" i="7" a="1"/>
  <c r="DD208" i="7" s="1"/>
  <c r="DC104" i="7"/>
  <c r="DD298" i="7" a="1"/>
  <c r="DD298" i="7" s="1"/>
  <c r="DC194" i="7"/>
  <c r="DD232" i="7" a="1"/>
  <c r="DD232" i="7" s="1"/>
  <c r="DC128" i="7"/>
  <c r="DD255" i="7" a="1"/>
  <c r="DD255" i="7" s="1"/>
  <c r="DC151" i="7"/>
  <c r="DD234" i="7" a="1"/>
  <c r="DD234" i="7" s="1"/>
  <c r="DC130" i="7"/>
  <c r="AQ221" i="8"/>
  <c r="AQ222" i="8" s="1"/>
  <c r="AR218" i="8" s="1"/>
  <c r="AR225" i="8" s="1" a="1"/>
  <c r="DD240" i="7" a="1"/>
  <c r="DD240" i="7" s="1"/>
  <c r="DC136" i="7"/>
  <c r="DD272" i="7" a="1"/>
  <c r="DD272" i="7" s="1"/>
  <c r="DC168" i="7"/>
  <c r="DD223" i="7" a="1"/>
  <c r="DD223" i="7" s="1"/>
  <c r="DC119" i="7"/>
  <c r="DD244" i="7" a="1"/>
  <c r="DD244" i="7" s="1"/>
  <c r="DC140" i="7"/>
  <c r="DD287" i="7" a="1"/>
  <c r="DD287" i="7" s="1"/>
  <c r="DC183" i="7"/>
  <c r="DC299" i="7" a="1"/>
  <c r="DC299" i="7" s="1"/>
  <c r="DB195" i="7"/>
  <c r="DD209" i="7" a="1"/>
  <c r="DD209" i="7" s="1"/>
  <c r="DC105" i="7"/>
  <c r="DD295" i="7" a="1"/>
  <c r="DD295" i="7" s="1"/>
  <c r="DC191" i="7"/>
  <c r="DD206" i="7" a="1"/>
  <c r="DD206" i="7" s="1"/>
  <c r="DC102" i="7"/>
  <c r="DD233" i="7" a="1"/>
  <c r="DD233" i="7" s="1"/>
  <c r="DC129" i="7"/>
  <c r="DD254" i="7" a="1"/>
  <c r="DD254" i="7" s="1"/>
  <c r="DC150" i="7"/>
  <c r="DD290" i="7" a="1"/>
  <c r="DD290" i="7" s="1"/>
  <c r="DC186" i="7"/>
  <c r="DD251" i="7" a="1"/>
  <c r="DD251" i="7" s="1"/>
  <c r="DC147" i="7"/>
  <c r="DD284" i="7" a="1"/>
  <c r="DD284" i="7" s="1"/>
  <c r="DC180" i="7"/>
  <c r="DD275" i="7" a="1"/>
  <c r="DD275" i="7" s="1"/>
  <c r="DC171" i="7"/>
  <c r="CY27" i="8"/>
  <c r="CX23" i="7"/>
  <c r="CX39" i="7" s="1"/>
  <c r="DD213" i="7" a="1"/>
  <c r="DD213" i="7" s="1"/>
  <c r="DC109" i="7"/>
  <c r="DD285" i="7" a="1"/>
  <c r="DD285" i="7" s="1"/>
  <c r="DC181" i="7"/>
  <c r="DD212" i="7" a="1"/>
  <c r="DD212" i="7" s="1"/>
  <c r="DC108" i="7"/>
  <c r="CY28" i="8"/>
  <c r="DD210" i="7" a="1"/>
  <c r="DD210" i="7" s="1"/>
  <c r="DC106" i="7"/>
  <c r="DE9" i="8"/>
  <c r="DE7" i="7"/>
  <c r="DC268" i="7" a="1"/>
  <c r="DC268" i="7" s="1"/>
  <c r="DB164" i="7"/>
  <c r="AQ215" i="8"/>
  <c r="DD288" i="7" a="1"/>
  <c r="DD288" i="7" s="1"/>
  <c r="DC184" i="7"/>
  <c r="DD227" i="7" a="1"/>
  <c r="DD227" i="7" s="1"/>
  <c r="DC123" i="7"/>
  <c r="DC279" i="7" a="1"/>
  <c r="DC279" i="7" s="1"/>
  <c r="DB175" i="7"/>
  <c r="DD253" i="7" a="1"/>
  <c r="DD253" i="7" s="1"/>
  <c r="DC149" i="7"/>
  <c r="DD274" i="7" a="1"/>
  <c r="DD274" i="7" s="1"/>
  <c r="DC170" i="7"/>
  <c r="DC230" i="7" a="1"/>
  <c r="DC230" i="7" s="1"/>
  <c r="DB126" i="7"/>
  <c r="DC278" i="7" a="1"/>
  <c r="DC278" i="7" s="1"/>
  <c r="DB174" i="7"/>
  <c r="DD235" i="7" a="1"/>
  <c r="DD235" i="7" s="1"/>
  <c r="DC131" i="7"/>
  <c r="DD249" i="7" a="1"/>
  <c r="DD249" i="7" s="1"/>
  <c r="DC145" i="7"/>
  <c r="DD231" i="7" a="1"/>
  <c r="DD231" i="7" s="1"/>
  <c r="DC127" i="7"/>
  <c r="DD241" i="7" a="1"/>
  <c r="DD241" i="7" s="1"/>
  <c r="DC137" i="7"/>
  <c r="DD277" i="7" a="1"/>
  <c r="DD277" i="7" s="1"/>
  <c r="DC173" i="7"/>
  <c r="DC221" i="7" a="1"/>
  <c r="DC221" i="7" s="1"/>
  <c r="DB117" i="7"/>
  <c r="DD294" i="7" a="1"/>
  <c r="DD294" i="7" s="1"/>
  <c r="DC190" i="7"/>
  <c r="DD256" i="7" a="1"/>
  <c r="DD256" i="7" s="1"/>
  <c r="DC152" i="7"/>
  <c r="DD265" i="7" a="1"/>
  <c r="DD265" i="7" s="1"/>
  <c r="DC161" i="7"/>
  <c r="DB20" i="7" l="1"/>
  <c r="DC26" i="8" s="1"/>
  <c r="DC21" i="8"/>
  <c r="CY21" i="7"/>
  <c r="CZ27" i="8" s="1"/>
  <c r="CY22" i="7"/>
  <c r="CZ28" i="8" s="1"/>
  <c r="CZ23" i="7"/>
  <c r="CZ39" i="7" s="1"/>
  <c r="DB14" i="7"/>
  <c r="DB19" i="7"/>
  <c r="DB17" i="7" s="1"/>
  <c r="DC25" i="8" s="1"/>
  <c r="CX290" i="8"/>
  <c r="DE293" i="7" a="1"/>
  <c r="DE293" i="7" s="1"/>
  <c r="DD189" i="7"/>
  <c r="DE284" i="7" a="1"/>
  <c r="DE284" i="7" s="1"/>
  <c r="DD180" i="7"/>
  <c r="DE265" i="7" a="1"/>
  <c r="DE265" i="7" s="1"/>
  <c r="DD161" i="7"/>
  <c r="DD237" i="7" a="1"/>
  <c r="DD237" i="7" s="1"/>
  <c r="DC133" i="7"/>
  <c r="DE256" i="7" a="1"/>
  <c r="DE256" i="7" s="1"/>
  <c r="DD152" i="7"/>
  <c r="DE229" i="7" a="1"/>
  <c r="DE229" i="7" s="1"/>
  <c r="DD125" i="7"/>
  <c r="DE246" i="7" a="1"/>
  <c r="DE246" i="7" s="1"/>
  <c r="DD142" i="7"/>
  <c r="DE239" i="7" a="1"/>
  <c r="DE239" i="7" s="1"/>
  <c r="DD135" i="7"/>
  <c r="DE213" i="7" a="1"/>
  <c r="DE213" i="7" s="1"/>
  <c r="DD109" i="7"/>
  <c r="DE254" i="7" a="1"/>
  <c r="DE254" i="7" s="1"/>
  <c r="DD150" i="7"/>
  <c r="DE236" i="7" a="1"/>
  <c r="DE236" i="7" s="1"/>
  <c r="DD132" i="7"/>
  <c r="DE219" i="7" a="1"/>
  <c r="DE219" i="7" s="1"/>
  <c r="DD115" i="7"/>
  <c r="DE289" i="7" a="1"/>
  <c r="DE289" i="7" s="1"/>
  <c r="DD185" i="7"/>
  <c r="DD269" i="7" a="1"/>
  <c r="DD269" i="7" s="1"/>
  <c r="DC165" i="7"/>
  <c r="DE286" i="7" a="1"/>
  <c r="DE286" i="7" s="1"/>
  <c r="DD182" i="7"/>
  <c r="DD220" i="7" a="1"/>
  <c r="DD220" i="7" s="1"/>
  <c r="DC116" i="7"/>
  <c r="DD225" i="7" a="1"/>
  <c r="DD225" i="7" s="1"/>
  <c r="DC121" i="7"/>
  <c r="DE234" i="7" a="1"/>
  <c r="DE234" i="7" s="1"/>
  <c r="DD130" i="7"/>
  <c r="DC12" i="7"/>
  <c r="DE202" i="7" a="1"/>
  <c r="DE202" i="7" s="1"/>
  <c r="DD98" i="7"/>
  <c r="DE285" i="7" a="1"/>
  <c r="DE285" i="7" s="1"/>
  <c r="DD181" i="7"/>
  <c r="DE280" i="7" a="1"/>
  <c r="DE280" i="7" s="1"/>
  <c r="DD176" i="7"/>
  <c r="DD100" i="7"/>
  <c r="DE204" i="7" a="1"/>
  <c r="DE204" i="7" s="1"/>
  <c r="DD278" i="7" a="1"/>
  <c r="DD278" i="7" s="1"/>
  <c r="DC174" i="7"/>
  <c r="DE223" i="7" a="1"/>
  <c r="DE223" i="7" s="1"/>
  <c r="DD119" i="7"/>
  <c r="DE298" i="7" a="1"/>
  <c r="DE298" i="7" s="1"/>
  <c r="DD194" i="7"/>
  <c r="DD257" i="7" a="1"/>
  <c r="DD257" i="7" s="1"/>
  <c r="DC153" i="7"/>
  <c r="DD300" i="7" a="1"/>
  <c r="DD300" i="7" s="1"/>
  <c r="DC196" i="7"/>
  <c r="DE224" i="7" a="1"/>
  <c r="DE224" i="7" s="1"/>
  <c r="DD120" i="7"/>
  <c r="DC101" i="7"/>
  <c r="DD205" i="7" a="1"/>
  <c r="DD205" i="7" s="1"/>
  <c r="DE241" i="7" a="1"/>
  <c r="DE241" i="7" s="1"/>
  <c r="DD137" i="7"/>
  <c r="DE222" i="7" a="1"/>
  <c r="DE222" i="7" s="1"/>
  <c r="DD118" i="7"/>
  <c r="DE227" i="7" a="1"/>
  <c r="DE227" i="7" s="1"/>
  <c r="DD123" i="7"/>
  <c r="DB21" i="8"/>
  <c r="DA20" i="7"/>
  <c r="DA14" i="7"/>
  <c r="DA15" i="7" s="1"/>
  <c r="DA18" i="7"/>
  <c r="DE251" i="7" a="1"/>
  <c r="DE251" i="7" s="1"/>
  <c r="DD147" i="7"/>
  <c r="DE288" i="7" a="1"/>
  <c r="DE288" i="7" s="1"/>
  <c r="DD184" i="7"/>
  <c r="AR204" i="8"/>
  <c r="AR206" i="8"/>
  <c r="AR193" i="8" s="1"/>
  <c r="DB334" i="8"/>
  <c r="DD327" i="8"/>
  <c r="DD13" i="7" a="1"/>
  <c r="DD13" i="7" s="1"/>
  <c r="DE235" i="7" a="1"/>
  <c r="DE235" i="7" s="1"/>
  <c r="DD131" i="7"/>
  <c r="DE272" i="7" a="1"/>
  <c r="DE272" i="7" s="1"/>
  <c r="DD168" i="7"/>
  <c r="DE208" i="7" a="1"/>
  <c r="DE208" i="7" s="1"/>
  <c r="DD104" i="7"/>
  <c r="DE267" i="7" a="1"/>
  <c r="DE267" i="7" s="1"/>
  <c r="DD163" i="7"/>
  <c r="DE283" i="7" a="1"/>
  <c r="DE283" i="7" s="1"/>
  <c r="DD179" i="7"/>
  <c r="DE264" i="7" a="1"/>
  <c r="DE264" i="7" s="1"/>
  <c r="DD160" i="7"/>
  <c r="DD238" i="7" a="1"/>
  <c r="DD238" i="7" s="1"/>
  <c r="DC134" i="7"/>
  <c r="DE215" i="7" a="1"/>
  <c r="DE215" i="7" s="1"/>
  <c r="DD111" i="7"/>
  <c r="DE211" i="7" a="1"/>
  <c r="DE211" i="7" s="1"/>
  <c r="DD107" i="7"/>
  <c r="DA36" i="8"/>
  <c r="DD279" i="7" a="1"/>
  <c r="DD279" i="7" s="1"/>
  <c r="DC175" i="7"/>
  <c r="DE291" i="7" a="1"/>
  <c r="DE291" i="7" s="1"/>
  <c r="DD187" i="7"/>
  <c r="DE231" i="7" a="1"/>
  <c r="DE231" i="7" s="1"/>
  <c r="DD127" i="7"/>
  <c r="DE287" i="7" a="1"/>
  <c r="DE287" i="7" s="1"/>
  <c r="DD183" i="7"/>
  <c r="DC166" i="7"/>
  <c r="DD270" i="7" a="1"/>
  <c r="DD270" i="7" s="1"/>
  <c r="DE249" i="7" a="1"/>
  <c r="DE249" i="7" s="1"/>
  <c r="DD145" i="7"/>
  <c r="DE244" i="7" a="1"/>
  <c r="DE244" i="7" s="1"/>
  <c r="DD140" i="7"/>
  <c r="DE294" i="7" a="1"/>
  <c r="DE294" i="7" s="1"/>
  <c r="DD190" i="7"/>
  <c r="DE247" i="7" a="1"/>
  <c r="DE247" i="7" s="1"/>
  <c r="DD143" i="7"/>
  <c r="DE263" i="7" a="1"/>
  <c r="DE263" i="7" s="1"/>
  <c r="DD159" i="7"/>
  <c r="DF9" i="8"/>
  <c r="DF7" i="7"/>
  <c r="DE206" i="7" a="1"/>
  <c r="DE206" i="7" s="1"/>
  <c r="DD102" i="7"/>
  <c r="DE273" i="7" a="1"/>
  <c r="DE273" i="7" s="1"/>
  <c r="DD169" i="7"/>
  <c r="DE292" i="7" a="1"/>
  <c r="DE292" i="7" s="1"/>
  <c r="DD188" i="7"/>
  <c r="DE203" i="7" a="1"/>
  <c r="DE203" i="7" s="1"/>
  <c r="DD99" i="7"/>
  <c r="CZ23" i="8"/>
  <c r="DD258" i="7" a="1"/>
  <c r="DD258" i="7" s="1"/>
  <c r="DC154" i="7"/>
  <c r="DE226" i="7" a="1"/>
  <c r="DE226" i="7" s="1"/>
  <c r="DD122" i="7"/>
  <c r="DE207" i="7" a="1"/>
  <c r="DE207" i="7" s="1"/>
  <c r="DD103" i="7"/>
  <c r="DD114" i="7"/>
  <c r="DE218" i="7" a="1"/>
  <c r="DE218" i="7" s="1"/>
  <c r="DE232" i="7" a="1"/>
  <c r="DE232" i="7" s="1"/>
  <c r="DD128" i="7"/>
  <c r="DE248" i="7" a="1"/>
  <c r="DE248" i="7" s="1"/>
  <c r="DD144" i="7"/>
  <c r="DE274" i="7" a="1"/>
  <c r="DE274" i="7" s="1"/>
  <c r="DD170" i="7"/>
  <c r="CY29" i="8"/>
  <c r="CY36" i="8" s="1"/>
  <c r="CY290" i="8" s="1"/>
  <c r="DE240" i="7" a="1"/>
  <c r="DE240" i="7" s="1"/>
  <c r="DD136" i="7"/>
  <c r="DE282" i="7" a="1"/>
  <c r="DE282" i="7" s="1"/>
  <c r="DD178" i="7"/>
  <c r="DE243" i="7" a="1"/>
  <c r="DE243" i="7" s="1"/>
  <c r="DD139" i="7"/>
  <c r="DE242" i="7" a="1"/>
  <c r="DE242" i="7" s="1"/>
  <c r="DD138" i="7"/>
  <c r="DE297" i="7" a="1"/>
  <c r="DE297" i="7" s="1"/>
  <c r="DD193" i="7"/>
  <c r="DE250" i="7" a="1"/>
  <c r="DE250" i="7" s="1"/>
  <c r="DD146" i="7"/>
  <c r="P93" i="26"/>
  <c r="Q94" i="26"/>
  <c r="DD261" i="7" a="1"/>
  <c r="DD261" i="7" s="1"/>
  <c r="DC157" i="7"/>
  <c r="DE209" i="7" a="1"/>
  <c r="DE209" i="7" s="1"/>
  <c r="DD105" i="7"/>
  <c r="DE228" i="7" a="1"/>
  <c r="DE228" i="7" s="1"/>
  <c r="DD124" i="7"/>
  <c r="DE259" i="7" a="1"/>
  <c r="DE259" i="7" s="1"/>
  <c r="DD155" i="7"/>
  <c r="DD299" i="7" a="1"/>
  <c r="DD299" i="7" s="1"/>
  <c r="DC195" i="7"/>
  <c r="DE216" i="7" a="1"/>
  <c r="DE216" i="7" s="1"/>
  <c r="DD112" i="7"/>
  <c r="DE252" i="7" a="1"/>
  <c r="DE252" i="7" s="1"/>
  <c r="DD148" i="7"/>
  <c r="DE201" i="7" a="1"/>
  <c r="DE201" i="7" s="1"/>
  <c r="DD97" i="7"/>
  <c r="DE255" i="7" a="1"/>
  <c r="DE255" i="7" s="1"/>
  <c r="DD151" i="7"/>
  <c r="DE271" i="7" a="1"/>
  <c r="DE271" i="7" s="1"/>
  <c r="DD167" i="7"/>
  <c r="DC329" i="8"/>
  <c r="DC334" i="8" s="1"/>
  <c r="DE233" i="7" a="1"/>
  <c r="DE233" i="7" s="1"/>
  <c r="DD129" i="7"/>
  <c r="DD221" i="7" a="1"/>
  <c r="DD221" i="7" s="1"/>
  <c r="DC117" i="7"/>
  <c r="DE277" i="7" a="1"/>
  <c r="DE277" i="7" s="1"/>
  <c r="DD173" i="7"/>
  <c r="DD106" i="7"/>
  <c r="DE210" i="7" a="1"/>
  <c r="DE210" i="7" s="1"/>
  <c r="DE295" i="7" a="1"/>
  <c r="DE295" i="7" s="1"/>
  <c r="DD191" i="7"/>
  <c r="AQ308" i="8"/>
  <c r="AQ274" i="8"/>
  <c r="DE276" i="7" a="1"/>
  <c r="DE276" i="7" s="1"/>
  <c r="DD172" i="7"/>
  <c r="DE266" i="7" a="1"/>
  <c r="DE266" i="7" s="1"/>
  <c r="DD162" i="7"/>
  <c r="DE217" i="7" a="1"/>
  <c r="DE217" i="7" s="1"/>
  <c r="DD113" i="7"/>
  <c r="DE262" i="7" a="1"/>
  <c r="DE262" i="7" s="1"/>
  <c r="DD158" i="7"/>
  <c r="DE212" i="7" a="1"/>
  <c r="DE212" i="7" s="1"/>
  <c r="DD108" i="7"/>
  <c r="DE290" i="7" a="1"/>
  <c r="DE290" i="7" s="1"/>
  <c r="DD186" i="7"/>
  <c r="AQ270" i="8"/>
  <c r="AQ304" i="8"/>
  <c r="DD268" i="7" a="1"/>
  <c r="DD268" i="7" s="1"/>
  <c r="DC164" i="7"/>
  <c r="DE296" i="7" a="1"/>
  <c r="DE296" i="7" s="1"/>
  <c r="DD192" i="7"/>
  <c r="DD230" i="7" a="1"/>
  <c r="DD230" i="7" s="1"/>
  <c r="DC126" i="7"/>
  <c r="DE253" i="7" a="1"/>
  <c r="DE253" i="7" s="1"/>
  <c r="DD149" i="7"/>
  <c r="DE275" i="7" a="1"/>
  <c r="DE275" i="7" s="1"/>
  <c r="DD171" i="7"/>
  <c r="AR225" i="8"/>
  <c r="AR227" i="8" s="1"/>
  <c r="AR214" i="8" s="1"/>
  <c r="DD214" i="7" a="1"/>
  <c r="DD214" i="7" s="1"/>
  <c r="DC110" i="7"/>
  <c r="DD281" i="7" a="1"/>
  <c r="DD281" i="7" s="1"/>
  <c r="DC177" i="7"/>
  <c r="DE245" i="7" a="1"/>
  <c r="DE245" i="7" s="1"/>
  <c r="DD141" i="7"/>
  <c r="DE260" i="7" a="1"/>
  <c r="DE260" i="7" s="1"/>
  <c r="DD156" i="7"/>
  <c r="CY23" i="7" l="1"/>
  <c r="CY39" i="7" s="1"/>
  <c r="DC22" i="8"/>
  <c r="DC23" i="8" s="1"/>
  <c r="DB15" i="7"/>
  <c r="DB22" i="7" s="1"/>
  <c r="DC28" i="8" s="1"/>
  <c r="DC19" i="7"/>
  <c r="DD12" i="7"/>
  <c r="DD11" i="7" s="1"/>
  <c r="DE21" i="8" s="1"/>
  <c r="AR194" i="8"/>
  <c r="AR215" i="8"/>
  <c r="DF265" i="7" a="1"/>
  <c r="DF265" i="7" s="1"/>
  <c r="DE161" i="7"/>
  <c r="DF272" i="7" a="1"/>
  <c r="DF272" i="7" s="1"/>
  <c r="DE168" i="7"/>
  <c r="DF239" i="7" a="1"/>
  <c r="DF239" i="7" s="1"/>
  <c r="DE135" i="7"/>
  <c r="DF244" i="7" a="1"/>
  <c r="DF244" i="7" s="1"/>
  <c r="DE140" i="7"/>
  <c r="DE327" i="8"/>
  <c r="DE13" i="7" a="1"/>
  <c r="DE13" i="7" s="1"/>
  <c r="DF209" i="7" a="1"/>
  <c r="DF209" i="7" s="1"/>
  <c r="DE105" i="7"/>
  <c r="DF280" i="7" a="1"/>
  <c r="DF280" i="7" s="1"/>
  <c r="DE176" i="7"/>
  <c r="DF218" i="7" a="1"/>
  <c r="DF218" i="7" s="1"/>
  <c r="DE114" i="7"/>
  <c r="AR226" i="8"/>
  <c r="DF206" i="7" a="1"/>
  <c r="DF206" i="7" s="1"/>
  <c r="DE102" i="7"/>
  <c r="AR199" i="8"/>
  <c r="DE300" i="7" a="1"/>
  <c r="DE300" i="7" s="1"/>
  <c r="DD196" i="7"/>
  <c r="DF208" i="7" a="1"/>
  <c r="DF208" i="7" s="1"/>
  <c r="DE104" i="7"/>
  <c r="DE281" i="7" a="1"/>
  <c r="DE281" i="7" s="1"/>
  <c r="DD177" i="7"/>
  <c r="DE220" i="7" a="1"/>
  <c r="DE220" i="7" s="1"/>
  <c r="DD116" i="7"/>
  <c r="DF286" i="7" a="1"/>
  <c r="DF286" i="7" s="1"/>
  <c r="DE182" i="7"/>
  <c r="DF292" i="7" a="1"/>
  <c r="DF292" i="7" s="1"/>
  <c r="DE188" i="7"/>
  <c r="DF255" i="7" a="1"/>
  <c r="DF255" i="7" s="1"/>
  <c r="DE151" i="7"/>
  <c r="DF224" i="7" a="1"/>
  <c r="DF224" i="7" s="1"/>
  <c r="DE120" i="7"/>
  <c r="DE238" i="7" a="1"/>
  <c r="DE238" i="7" s="1"/>
  <c r="DD134" i="7"/>
  <c r="DF201" i="7" a="1"/>
  <c r="DF201" i="7" s="1"/>
  <c r="DE97" i="7"/>
  <c r="DF287" i="7" a="1"/>
  <c r="DF287" i="7" s="1"/>
  <c r="DE183" i="7"/>
  <c r="DF264" i="7" a="1"/>
  <c r="DF264" i="7" s="1"/>
  <c r="DE160" i="7"/>
  <c r="DF202" i="7" a="1"/>
  <c r="DF202" i="7" s="1"/>
  <c r="DE98" i="7"/>
  <c r="DF219" i="7" a="1"/>
  <c r="DF219" i="7" s="1"/>
  <c r="DE115" i="7"/>
  <c r="DF256" i="7" a="1"/>
  <c r="DF256" i="7" s="1"/>
  <c r="DE152" i="7"/>
  <c r="DE299" i="7" a="1"/>
  <c r="DE299" i="7" s="1"/>
  <c r="DD195" i="7"/>
  <c r="DF251" i="7" a="1"/>
  <c r="DF251" i="7" s="1"/>
  <c r="DE147" i="7"/>
  <c r="DF294" i="7" a="1"/>
  <c r="DF294" i="7" s="1"/>
  <c r="DE190" i="7"/>
  <c r="DE214" i="7" a="1"/>
  <c r="DE214" i="7" s="1"/>
  <c r="DD110" i="7"/>
  <c r="DA17" i="7"/>
  <c r="DB25" i="8" s="1"/>
  <c r="DE268" i="7" a="1"/>
  <c r="DE268" i="7" s="1"/>
  <c r="DD164" i="7"/>
  <c r="DF211" i="7" a="1"/>
  <c r="DF211" i="7" s="1"/>
  <c r="DE107" i="7"/>
  <c r="DF246" i="7" a="1"/>
  <c r="DF246" i="7" s="1"/>
  <c r="DE142" i="7"/>
  <c r="DF232" i="7" a="1"/>
  <c r="DF232" i="7" s="1"/>
  <c r="DE128" i="7"/>
  <c r="DD166" i="7"/>
  <c r="DE270" i="7" a="1"/>
  <c r="DE270" i="7" s="1"/>
  <c r="DF289" i="7" a="1"/>
  <c r="DF289" i="7" s="1"/>
  <c r="DE185" i="7"/>
  <c r="DE261" i="7" a="1"/>
  <c r="DE261" i="7" s="1"/>
  <c r="DD157" i="7"/>
  <c r="Q95" i="26"/>
  <c r="P94" i="26"/>
  <c r="DF275" i="7" a="1"/>
  <c r="DF275" i="7" s="1"/>
  <c r="DE171" i="7"/>
  <c r="DG9" i="8"/>
  <c r="DG7" i="7"/>
  <c r="DE257" i="7" a="1"/>
  <c r="DE257" i="7" s="1"/>
  <c r="DD153" i="7"/>
  <c r="DC11" i="7"/>
  <c r="DF213" i="7" a="1"/>
  <c r="DF213" i="7" s="1"/>
  <c r="DE109" i="7"/>
  <c r="DD174" i="7"/>
  <c r="DE278" i="7" a="1"/>
  <c r="DE278" i="7" s="1"/>
  <c r="DF204" i="7" a="1"/>
  <c r="DF204" i="7" s="1"/>
  <c r="DE100" i="7"/>
  <c r="DF228" i="7" a="1"/>
  <c r="DF228" i="7" s="1"/>
  <c r="DE124" i="7"/>
  <c r="DB22" i="8"/>
  <c r="DB23" i="8" s="1"/>
  <c r="DF266" i="7" a="1"/>
  <c r="DF266" i="7" s="1"/>
  <c r="DE162" i="7"/>
  <c r="DF215" i="7" a="1"/>
  <c r="DF215" i="7" s="1"/>
  <c r="DE111" i="7"/>
  <c r="DF276" i="7" a="1"/>
  <c r="DF276" i="7" s="1"/>
  <c r="DE172" i="7"/>
  <c r="DB26" i="8"/>
  <c r="DF295" i="7" a="1"/>
  <c r="DF295" i="7" s="1"/>
  <c r="DE191" i="7"/>
  <c r="DF207" i="7" a="1"/>
  <c r="DF207" i="7" s="1"/>
  <c r="DE103" i="7"/>
  <c r="DF231" i="7" a="1"/>
  <c r="DF231" i="7" s="1"/>
  <c r="DE127" i="7"/>
  <c r="DF283" i="7" a="1"/>
  <c r="DF283" i="7" s="1"/>
  <c r="DE179" i="7"/>
  <c r="AR205" i="8"/>
  <c r="DF236" i="7" a="1"/>
  <c r="DF236" i="7" s="1"/>
  <c r="DE132" i="7"/>
  <c r="DE237" i="7" a="1"/>
  <c r="DE237" i="7" s="1"/>
  <c r="DD133" i="7"/>
  <c r="DE258" i="7" a="1"/>
  <c r="DE258" i="7" s="1"/>
  <c r="DD154" i="7"/>
  <c r="DF242" i="7" a="1"/>
  <c r="DF242" i="7" s="1"/>
  <c r="DE138" i="7"/>
  <c r="DA290" i="8"/>
  <c r="DF296" i="7" a="1"/>
  <c r="DF296" i="7" s="1"/>
  <c r="DE192" i="7"/>
  <c r="DF243" i="7" a="1"/>
  <c r="DF243" i="7" s="1"/>
  <c r="DE139" i="7"/>
  <c r="DF248" i="7" a="1"/>
  <c r="DF248" i="7" s="1"/>
  <c r="DE144" i="7"/>
  <c r="DF293" i="7" a="1"/>
  <c r="DF293" i="7" s="1"/>
  <c r="DE189" i="7"/>
  <c r="DF282" i="7" a="1"/>
  <c r="DF282" i="7" s="1"/>
  <c r="DE178" i="7"/>
  <c r="DF229" i="7" a="1"/>
  <c r="DF229" i="7" s="1"/>
  <c r="DE125" i="7"/>
  <c r="DF285" i="7" a="1"/>
  <c r="DF285" i="7" s="1"/>
  <c r="DE181" i="7"/>
  <c r="DF290" i="7" a="1"/>
  <c r="DF290" i="7" s="1"/>
  <c r="DE186" i="7"/>
  <c r="DF260" i="7" a="1"/>
  <c r="DF260" i="7" s="1"/>
  <c r="DE156" i="7"/>
  <c r="DF212" i="7" a="1"/>
  <c r="DF212" i="7" s="1"/>
  <c r="DE108" i="7"/>
  <c r="DF252" i="7" a="1"/>
  <c r="DF252" i="7" s="1"/>
  <c r="DE148" i="7"/>
  <c r="DF210" i="7" a="1"/>
  <c r="DF210" i="7" s="1"/>
  <c r="DE106" i="7"/>
  <c r="DF250" i="7" a="1"/>
  <c r="DF250" i="7" s="1"/>
  <c r="DE146" i="7"/>
  <c r="DF227" i="7" a="1"/>
  <c r="DF227" i="7" s="1"/>
  <c r="DE123" i="7"/>
  <c r="DF298" i="7" a="1"/>
  <c r="DF298" i="7" s="1"/>
  <c r="DE194" i="7"/>
  <c r="DF234" i="7" a="1"/>
  <c r="DF234" i="7" s="1"/>
  <c r="DE130" i="7"/>
  <c r="DF277" i="7" a="1"/>
  <c r="DF277" i="7" s="1"/>
  <c r="DE173" i="7"/>
  <c r="DE279" i="7" a="1"/>
  <c r="DE279" i="7" s="1"/>
  <c r="DD175" i="7"/>
  <c r="DF241" i="7" a="1"/>
  <c r="DF241" i="7" s="1"/>
  <c r="DE137" i="7"/>
  <c r="DF259" i="7" a="1"/>
  <c r="DF259" i="7" s="1"/>
  <c r="DE155" i="7"/>
  <c r="DF284" i="7" a="1"/>
  <c r="DF284" i="7" s="1"/>
  <c r="DE180" i="7"/>
  <c r="DF235" i="7" a="1"/>
  <c r="DF235" i="7" s="1"/>
  <c r="DE131" i="7"/>
  <c r="AR220" i="8"/>
  <c r="DF249" i="7" a="1"/>
  <c r="DF249" i="7" s="1"/>
  <c r="DE145" i="7"/>
  <c r="DD329" i="8"/>
  <c r="DD334" i="8" s="1"/>
  <c r="DF273" i="7" a="1"/>
  <c r="DF273" i="7" s="1"/>
  <c r="DE169" i="7"/>
  <c r="DF240" i="7" a="1"/>
  <c r="DF240" i="7" s="1"/>
  <c r="DE136" i="7"/>
  <c r="DF253" i="7" a="1"/>
  <c r="DF253" i="7" s="1"/>
  <c r="DE149" i="7"/>
  <c r="DF226" i="7" a="1"/>
  <c r="DF226" i="7" s="1"/>
  <c r="DE122" i="7"/>
  <c r="DF263" i="7" a="1"/>
  <c r="DF263" i="7" s="1"/>
  <c r="DE159" i="7"/>
  <c r="DF291" i="7" a="1"/>
  <c r="DF291" i="7" s="1"/>
  <c r="DE187" i="7"/>
  <c r="DF267" i="7" a="1"/>
  <c r="DF267" i="7" s="1"/>
  <c r="DE163" i="7"/>
  <c r="DF254" i="7" a="1"/>
  <c r="DF254" i="7" s="1"/>
  <c r="DE150" i="7"/>
  <c r="DE230" i="7" a="1"/>
  <c r="DE230" i="7" s="1"/>
  <c r="DD126" i="7"/>
  <c r="DF247" i="7" a="1"/>
  <c r="DF247" i="7" s="1"/>
  <c r="DE143" i="7"/>
  <c r="DF274" i="7" a="1"/>
  <c r="DF274" i="7" s="1"/>
  <c r="DE170" i="7"/>
  <c r="DF217" i="7" a="1"/>
  <c r="DF217" i="7" s="1"/>
  <c r="DE113" i="7"/>
  <c r="CZ29" i="8"/>
  <c r="CZ36" i="8" s="1"/>
  <c r="DF203" i="7" a="1"/>
  <c r="DF203" i="7" s="1"/>
  <c r="DE99" i="7"/>
  <c r="DF271" i="7" a="1"/>
  <c r="DF271" i="7" s="1"/>
  <c r="DE167" i="7"/>
  <c r="DD101" i="7"/>
  <c r="DE205" i="7" a="1"/>
  <c r="DE205" i="7" s="1"/>
  <c r="DE221" i="7" a="1"/>
  <c r="DE221" i="7" s="1"/>
  <c r="DD117" i="7"/>
  <c r="DE269" i="7" a="1"/>
  <c r="DE269" i="7" s="1"/>
  <c r="DD165" i="7"/>
  <c r="DF245" i="7" a="1"/>
  <c r="DF245" i="7" s="1"/>
  <c r="DE141" i="7"/>
  <c r="DF262" i="7" a="1"/>
  <c r="DF262" i="7" s="1"/>
  <c r="DE158" i="7"/>
  <c r="DF216" i="7" a="1"/>
  <c r="DF216" i="7" s="1"/>
  <c r="DE112" i="7"/>
  <c r="DB21" i="7"/>
  <c r="DF233" i="7" a="1"/>
  <c r="DF233" i="7" s="1"/>
  <c r="DE129" i="7"/>
  <c r="DF297" i="7" a="1"/>
  <c r="DF297" i="7" s="1"/>
  <c r="DE193" i="7"/>
  <c r="DF288" i="7" a="1"/>
  <c r="DF288" i="7" s="1"/>
  <c r="DE184" i="7"/>
  <c r="DF222" i="7" a="1"/>
  <c r="DF222" i="7" s="1"/>
  <c r="DE118" i="7"/>
  <c r="DF223" i="7" a="1"/>
  <c r="DF223" i="7" s="1"/>
  <c r="DE119" i="7"/>
  <c r="DE225" i="7" a="1"/>
  <c r="DE225" i="7" s="1"/>
  <c r="DD121" i="7"/>
  <c r="DD14" i="7" l="1"/>
  <c r="DE22" i="8" s="1"/>
  <c r="DD18" i="7"/>
  <c r="DD20" i="7"/>
  <c r="DE26" i="8" s="1"/>
  <c r="DD19" i="7"/>
  <c r="DD17" i="7" s="1"/>
  <c r="DE25" i="8" s="1"/>
  <c r="CZ290" i="8"/>
  <c r="DG274" i="7" a="1"/>
  <c r="DG274" i="7" s="1"/>
  <c r="DF170" i="7"/>
  <c r="AR200" i="8"/>
  <c r="AR201" i="8" s="1"/>
  <c r="AS197" i="8" s="1"/>
  <c r="AS204" i="8" s="1" a="1"/>
  <c r="DF205" i="7" a="1"/>
  <c r="DF205" i="7" s="1"/>
  <c r="DE101" i="7"/>
  <c r="DG297" i="7" a="1"/>
  <c r="DG297" i="7" s="1"/>
  <c r="DF193" i="7"/>
  <c r="DG254" i="7" a="1"/>
  <c r="DG254" i="7" s="1"/>
  <c r="DF150" i="7"/>
  <c r="DE110" i="7"/>
  <c r="DF214" i="7" a="1"/>
  <c r="DF214" i="7" s="1"/>
  <c r="DG287" i="7" a="1"/>
  <c r="DG287" i="7" s="1"/>
  <c r="DF183" i="7"/>
  <c r="DC27" i="8"/>
  <c r="DB23" i="7"/>
  <c r="DF279" i="7" a="1"/>
  <c r="DF279" i="7" s="1"/>
  <c r="DE175" i="7"/>
  <c r="DF108" i="7"/>
  <c r="DG212" i="7" a="1"/>
  <c r="DG212" i="7" s="1"/>
  <c r="DG289" i="7" a="1"/>
  <c r="DG289" i="7" s="1"/>
  <c r="DF185" i="7"/>
  <c r="DE12" i="7"/>
  <c r="DE11" i="7" s="1"/>
  <c r="DG286" i="7" a="1"/>
  <c r="DG286" i="7" s="1"/>
  <c r="DF182" i="7"/>
  <c r="DG272" i="7" a="1"/>
  <c r="DG272" i="7" s="1"/>
  <c r="DF168" i="7"/>
  <c r="DG211" i="7" a="1"/>
  <c r="DG211" i="7" s="1"/>
  <c r="DF107" i="7"/>
  <c r="DG253" i="7" a="1"/>
  <c r="DG253" i="7" s="1"/>
  <c r="DF149" i="7"/>
  <c r="DF221" i="7" a="1"/>
  <c r="DF221" i="7" s="1"/>
  <c r="DE117" i="7"/>
  <c r="DF257" i="7" a="1"/>
  <c r="DF257" i="7" s="1"/>
  <c r="DE153" i="7"/>
  <c r="DG206" i="7" a="1"/>
  <c r="DG206" i="7" s="1"/>
  <c r="DF102" i="7"/>
  <c r="DG293" i="7" a="1"/>
  <c r="DG293" i="7" s="1"/>
  <c r="DF189" i="7"/>
  <c r="DG267" i="7" a="1"/>
  <c r="DG267" i="7" s="1"/>
  <c r="DF163" i="7"/>
  <c r="DG248" i="7" a="1"/>
  <c r="DG248" i="7" s="1"/>
  <c r="DF144" i="7"/>
  <c r="DG228" i="7" a="1"/>
  <c r="DG228" i="7" s="1"/>
  <c r="DF124" i="7"/>
  <c r="DF270" i="7" a="1"/>
  <c r="DF270" i="7" s="1"/>
  <c r="DE166" i="7"/>
  <c r="DG294" i="7" a="1"/>
  <c r="DG294" i="7" s="1"/>
  <c r="DF190" i="7"/>
  <c r="DD15" i="7"/>
  <c r="DF327" i="8"/>
  <c r="DF13" i="7" a="1"/>
  <c r="DF13" i="7" s="1"/>
  <c r="DG282" i="7" a="1"/>
  <c r="DG282" i="7" s="1"/>
  <c r="DF178" i="7"/>
  <c r="DF268" i="7" a="1"/>
  <c r="DF268" i="7" s="1"/>
  <c r="DE164" i="7"/>
  <c r="DG259" i="7" a="1"/>
  <c r="DG259" i="7" s="1"/>
  <c r="DF155" i="7"/>
  <c r="DG273" i="7" a="1"/>
  <c r="DG273" i="7" s="1"/>
  <c r="DF169" i="7"/>
  <c r="DG292" i="7" a="1"/>
  <c r="DG292" i="7" s="1"/>
  <c r="DF188" i="7"/>
  <c r="DG271" i="7" a="1"/>
  <c r="DG271" i="7" s="1"/>
  <c r="DF167" i="7"/>
  <c r="DG260" i="7" a="1"/>
  <c r="DG260" i="7" s="1"/>
  <c r="DF156" i="7"/>
  <c r="DG216" i="7" a="1"/>
  <c r="DG216" i="7" s="1"/>
  <c r="DF112" i="7"/>
  <c r="DG291" i="7" a="1"/>
  <c r="DG291" i="7" s="1"/>
  <c r="DF187" i="7"/>
  <c r="DG243" i="7" a="1"/>
  <c r="DG243" i="7" s="1"/>
  <c r="DF139" i="7"/>
  <c r="DG295" i="7" a="1"/>
  <c r="DG295" i="7" s="1"/>
  <c r="DF191" i="7"/>
  <c r="DG204" i="7" a="1"/>
  <c r="DG204" i="7" s="1"/>
  <c r="DF100" i="7"/>
  <c r="DG251" i="7" a="1"/>
  <c r="DG251" i="7" s="1"/>
  <c r="DF147" i="7"/>
  <c r="DF220" i="7" a="1"/>
  <c r="DF220" i="7" s="1"/>
  <c r="DE116" i="7"/>
  <c r="DG218" i="7" a="1"/>
  <c r="DG218" i="7" s="1"/>
  <c r="DF114" i="7"/>
  <c r="DG265" i="7" a="1"/>
  <c r="DG265" i="7" s="1"/>
  <c r="DF161" i="7"/>
  <c r="DG227" i="7" a="1"/>
  <c r="DG227" i="7" s="1"/>
  <c r="DF123" i="7"/>
  <c r="DF269" i="7" a="1"/>
  <c r="DF269" i="7" s="1"/>
  <c r="DE165" i="7"/>
  <c r="DG224" i="7" a="1"/>
  <c r="DG224" i="7" s="1"/>
  <c r="DF120" i="7"/>
  <c r="DG284" i="7" a="1"/>
  <c r="DG284" i="7" s="1"/>
  <c r="DF180" i="7"/>
  <c r="DG255" i="7" a="1"/>
  <c r="DG255" i="7" s="1"/>
  <c r="DF151" i="7"/>
  <c r="DF230" i="7" a="1"/>
  <c r="DF230" i="7" s="1"/>
  <c r="DE126" i="7"/>
  <c r="DG264" i="7" a="1"/>
  <c r="DG264" i="7" s="1"/>
  <c r="DF160" i="7"/>
  <c r="DG239" i="7" a="1"/>
  <c r="DG239" i="7" s="1"/>
  <c r="DF135" i="7"/>
  <c r="DF258" i="7" a="1"/>
  <c r="DF258" i="7" s="1"/>
  <c r="DE154" i="7"/>
  <c r="DG277" i="7" a="1"/>
  <c r="DG277" i="7" s="1"/>
  <c r="DF173" i="7"/>
  <c r="DG249" i="7" a="1"/>
  <c r="DG249" i="7" s="1"/>
  <c r="DF145" i="7"/>
  <c r="DG290" i="7" a="1"/>
  <c r="DG290" i="7" s="1"/>
  <c r="DF186" i="7"/>
  <c r="DA21" i="7"/>
  <c r="DG236" i="7" a="1"/>
  <c r="DG236" i="7" s="1"/>
  <c r="DF132" i="7"/>
  <c r="DF278" i="7" a="1"/>
  <c r="DF278" i="7" s="1"/>
  <c r="DE174" i="7"/>
  <c r="DH9" i="8"/>
  <c r="DH7" i="7"/>
  <c r="DG232" i="7" a="1"/>
  <c r="DG232" i="7" s="1"/>
  <c r="DF128" i="7"/>
  <c r="DG229" i="7" a="1"/>
  <c r="DG229" i="7" s="1"/>
  <c r="DF125" i="7"/>
  <c r="DG222" i="7" a="1"/>
  <c r="DG222" i="7" s="1"/>
  <c r="DF118" i="7"/>
  <c r="DD21" i="8"/>
  <c r="DC20" i="7"/>
  <c r="DC18" i="7"/>
  <c r="DC14" i="7"/>
  <c r="DC15" i="7" s="1"/>
  <c r="DG275" i="7" a="1"/>
  <c r="DG275" i="7" s="1"/>
  <c r="DF171" i="7"/>
  <c r="DG247" i="7" a="1"/>
  <c r="DG247" i="7" s="1"/>
  <c r="DF143" i="7"/>
  <c r="DF111" i="7"/>
  <c r="DG215" i="7" a="1"/>
  <c r="DG215" i="7" s="1"/>
  <c r="Q96" i="26"/>
  <c r="P95" i="26"/>
  <c r="DG210" i="7" a="1"/>
  <c r="DG210" i="7" s="1"/>
  <c r="DF106" i="7"/>
  <c r="DF261" i="7" a="1"/>
  <c r="DF261" i="7" s="1"/>
  <c r="DE157" i="7"/>
  <c r="DG233" i="7" a="1"/>
  <c r="DG233" i="7" s="1"/>
  <c r="DF129" i="7"/>
  <c r="DG203" i="7" a="1"/>
  <c r="DG203" i="7" s="1"/>
  <c r="DF99" i="7"/>
  <c r="DG201" i="7" a="1"/>
  <c r="DG201" i="7" s="1"/>
  <c r="DF97" i="7"/>
  <c r="DF225" i="7" a="1"/>
  <c r="DF225" i="7" s="1"/>
  <c r="DE121" i="7"/>
  <c r="AR221" i="8"/>
  <c r="AR222" i="8"/>
  <c r="AS218" i="8" s="1"/>
  <c r="AS225" i="8" s="1" a="1"/>
  <c r="DA22" i="7"/>
  <c r="DF299" i="7" a="1"/>
  <c r="DF299" i="7" s="1"/>
  <c r="DE195" i="7"/>
  <c r="DF281" i="7" a="1"/>
  <c r="DF281" i="7" s="1"/>
  <c r="DE177" i="7"/>
  <c r="DG280" i="7" a="1"/>
  <c r="DG280" i="7" s="1"/>
  <c r="DF176" i="7"/>
  <c r="DG276" i="7" a="1"/>
  <c r="DG276" i="7" s="1"/>
  <c r="DF172" i="7"/>
  <c r="DG219" i="7" a="1"/>
  <c r="DG219" i="7" s="1"/>
  <c r="DF115" i="7"/>
  <c r="DG231" i="7" a="1"/>
  <c r="DG231" i="7" s="1"/>
  <c r="DF127" i="7"/>
  <c r="DG288" i="7" a="1"/>
  <c r="DG288" i="7" s="1"/>
  <c r="DF184" i="7"/>
  <c r="DG244" i="7" a="1"/>
  <c r="DG244" i="7" s="1"/>
  <c r="DF140" i="7"/>
  <c r="DG266" i="7" a="1"/>
  <c r="DG266" i="7" s="1"/>
  <c r="DF162" i="7"/>
  <c r="DG241" i="7" a="1"/>
  <c r="DG241" i="7" s="1"/>
  <c r="DF137" i="7"/>
  <c r="DG207" i="7" a="1"/>
  <c r="DG207" i="7" s="1"/>
  <c r="DF103" i="7"/>
  <c r="DF237" i="7" a="1"/>
  <c r="DF237" i="7" s="1"/>
  <c r="DE133" i="7"/>
  <c r="DG234" i="7" a="1"/>
  <c r="DG234" i="7" s="1"/>
  <c r="DF130" i="7"/>
  <c r="DG262" i="7" a="1"/>
  <c r="DG262" i="7" s="1"/>
  <c r="DF158" i="7"/>
  <c r="DG263" i="7" a="1"/>
  <c r="DG263" i="7" s="1"/>
  <c r="DF159" i="7"/>
  <c r="DG217" i="7" a="1"/>
  <c r="DG217" i="7" s="1"/>
  <c r="DF113" i="7"/>
  <c r="DG298" i="7" a="1"/>
  <c r="DG298" i="7" s="1"/>
  <c r="DF194" i="7"/>
  <c r="DG285" i="7" a="1"/>
  <c r="DG285" i="7" s="1"/>
  <c r="DF181" i="7"/>
  <c r="DG246" i="7" a="1"/>
  <c r="DG246" i="7" s="1"/>
  <c r="DF142" i="7"/>
  <c r="DG283" i="7" a="1"/>
  <c r="DG283" i="7" s="1"/>
  <c r="DF179" i="7"/>
  <c r="DF300" i="7" a="1"/>
  <c r="DF300" i="7" s="1"/>
  <c r="DE196" i="7"/>
  <c r="DG250" i="7" a="1"/>
  <c r="DG250" i="7" s="1"/>
  <c r="DF146" i="7"/>
  <c r="DE329" i="8"/>
  <c r="DG202" i="7" a="1"/>
  <c r="DG202" i="7" s="1"/>
  <c r="DF98" i="7"/>
  <c r="DG240" i="7" a="1"/>
  <c r="DG240" i="7" s="1"/>
  <c r="DF136" i="7"/>
  <c r="DG242" i="7" a="1"/>
  <c r="DG242" i="7" s="1"/>
  <c r="DF138" i="7"/>
  <c r="DG252" i="7" a="1"/>
  <c r="DG252" i="7" s="1"/>
  <c r="DF148" i="7"/>
  <c r="DG223" i="7" a="1"/>
  <c r="DG223" i="7" s="1"/>
  <c r="DF119" i="7"/>
  <c r="DG245" i="7" a="1"/>
  <c r="DG245" i="7" s="1"/>
  <c r="DF141" i="7"/>
  <c r="DG226" i="7" a="1"/>
  <c r="DG226" i="7" s="1"/>
  <c r="DF122" i="7"/>
  <c r="DG235" i="7" a="1"/>
  <c r="DG235" i="7" s="1"/>
  <c r="DF131" i="7"/>
  <c r="DG296" i="7" a="1"/>
  <c r="DG296" i="7" s="1"/>
  <c r="DF192" i="7"/>
  <c r="DG213" i="7" a="1"/>
  <c r="DG213" i="7" s="1"/>
  <c r="DF109" i="7"/>
  <c r="DG256" i="7" a="1"/>
  <c r="DG256" i="7" s="1"/>
  <c r="DF152" i="7"/>
  <c r="DF238" i="7" a="1"/>
  <c r="DF238" i="7" s="1"/>
  <c r="DE134" i="7"/>
  <c r="DG208" i="7" a="1"/>
  <c r="DG208" i="7" s="1"/>
  <c r="DF104" i="7"/>
  <c r="DG209" i="7" a="1"/>
  <c r="DG209" i="7" s="1"/>
  <c r="DF105" i="7"/>
  <c r="DE23" i="8"/>
  <c r="DE19" i="7" l="1"/>
  <c r="AS204" i="8"/>
  <c r="AS206" i="8" s="1"/>
  <c r="DH262" i="7" a="1"/>
  <c r="DH262" i="7" s="1"/>
  <c r="DG158" i="7"/>
  <c r="DB27" i="8"/>
  <c r="DH234" i="7" a="1"/>
  <c r="DH234" i="7" s="1"/>
  <c r="DG130" i="7"/>
  <c r="DG221" i="7" a="1"/>
  <c r="DG221" i="7" s="1"/>
  <c r="DF117" i="7"/>
  <c r="AR274" i="8"/>
  <c r="AR308" i="8"/>
  <c r="DH215" i="7" a="1"/>
  <c r="DH215" i="7" s="1"/>
  <c r="DG111" i="7"/>
  <c r="DH256" i="7" a="1"/>
  <c r="DH256" i="7" s="1"/>
  <c r="DG152" i="7"/>
  <c r="DG269" i="7" a="1"/>
  <c r="DG269" i="7" s="1"/>
  <c r="DF165" i="7"/>
  <c r="DH280" i="7" a="1"/>
  <c r="DH280" i="7" s="1"/>
  <c r="DG176" i="7"/>
  <c r="DG268" i="7" a="1"/>
  <c r="DG268" i="7" s="1"/>
  <c r="DF164" i="7"/>
  <c r="DH201" i="7" a="1"/>
  <c r="DH201" i="7" s="1"/>
  <c r="DG97" i="7"/>
  <c r="DH275" i="7" a="1"/>
  <c r="DH275" i="7" s="1"/>
  <c r="DG171" i="7"/>
  <c r="DH232" i="7" a="1"/>
  <c r="DH232" i="7" s="1"/>
  <c r="DG128" i="7"/>
  <c r="DH291" i="7" a="1"/>
  <c r="DH291" i="7" s="1"/>
  <c r="DG187" i="7"/>
  <c r="DC29" i="8"/>
  <c r="DC36" i="8"/>
  <c r="DC290" i="8" s="1"/>
  <c r="DH274" i="7" a="1"/>
  <c r="DH274" i="7" s="1"/>
  <c r="DG170" i="7"/>
  <c r="DH255" i="7" a="1"/>
  <c r="DH255" i="7" s="1"/>
  <c r="DG151" i="7"/>
  <c r="DH231" i="7" a="1"/>
  <c r="DH231" i="7" s="1"/>
  <c r="DG127" i="7"/>
  <c r="DH294" i="7" a="1"/>
  <c r="DH294" i="7" s="1"/>
  <c r="DG190" i="7"/>
  <c r="DH297" i="7" a="1"/>
  <c r="DH297" i="7" s="1"/>
  <c r="DG193" i="7"/>
  <c r="DH204" i="7" a="1"/>
  <c r="DH204" i="7" s="1"/>
  <c r="DG100" i="7"/>
  <c r="DG120" i="7"/>
  <c r="DH224" i="7" a="1"/>
  <c r="DH224" i="7" s="1"/>
  <c r="DH207" i="7" a="1"/>
  <c r="DH207" i="7" s="1"/>
  <c r="DG103" i="7"/>
  <c r="DB39" i="7"/>
  <c r="DH213" i="7" a="1"/>
  <c r="DH213" i="7" s="1"/>
  <c r="DG109" i="7"/>
  <c r="DH272" i="7" a="1"/>
  <c r="DH272" i="7" s="1"/>
  <c r="DG168" i="7"/>
  <c r="DH296" i="7" a="1"/>
  <c r="DH296" i="7" s="1"/>
  <c r="DG192" i="7"/>
  <c r="DG281" i="7" a="1"/>
  <c r="DG281" i="7" s="1"/>
  <c r="DF177" i="7"/>
  <c r="DI9" i="8"/>
  <c r="DI7" i="7"/>
  <c r="DH239" i="7" a="1"/>
  <c r="DH239" i="7" s="1"/>
  <c r="DG135" i="7"/>
  <c r="DH265" i="7" a="1"/>
  <c r="DH265" i="7" s="1"/>
  <c r="DG161" i="7"/>
  <c r="DH282" i="7" a="1"/>
  <c r="DH282" i="7" s="1"/>
  <c r="DG178" i="7"/>
  <c r="DH267" i="7" a="1"/>
  <c r="DH267" i="7" s="1"/>
  <c r="DG163" i="7"/>
  <c r="DH286" i="7" a="1"/>
  <c r="DH286" i="7" s="1"/>
  <c r="DG182" i="7"/>
  <c r="DG257" i="7" a="1"/>
  <c r="DG257" i="7" s="1"/>
  <c r="DF153" i="7"/>
  <c r="DH223" i="7" a="1"/>
  <c r="DH223" i="7" s="1"/>
  <c r="DG119" i="7"/>
  <c r="DH284" i="7" a="1"/>
  <c r="DH284" i="7" s="1"/>
  <c r="DG180" i="7"/>
  <c r="DH283" i="7" a="1"/>
  <c r="DH283" i="7" s="1"/>
  <c r="DG179" i="7"/>
  <c r="DG238" i="7" a="1"/>
  <c r="DG238" i="7" s="1"/>
  <c r="DF134" i="7"/>
  <c r="DH249" i="7" a="1"/>
  <c r="DH249" i="7" s="1"/>
  <c r="DG145" i="7"/>
  <c r="DH222" i="7" a="1"/>
  <c r="DH222" i="7" s="1"/>
  <c r="DG118" i="7"/>
  <c r="DH242" i="7" a="1"/>
  <c r="DH242" i="7" s="1"/>
  <c r="DG138" i="7"/>
  <c r="DG107" i="7"/>
  <c r="DH211" i="7" a="1"/>
  <c r="DH211" i="7" s="1"/>
  <c r="DA23" i="7"/>
  <c r="DA39" i="7" s="1"/>
  <c r="DH203" i="7" a="1"/>
  <c r="DH203" i="7" s="1"/>
  <c r="DG99" i="7"/>
  <c r="DH216" i="7" a="1"/>
  <c r="DH216" i="7" s="1"/>
  <c r="DG112" i="7"/>
  <c r="DG327" i="8"/>
  <c r="DG13" i="7" a="1"/>
  <c r="DG13" i="7" s="1"/>
  <c r="DF21" i="8"/>
  <c r="DE20" i="7"/>
  <c r="DF26" i="8" s="1"/>
  <c r="DE18" i="7"/>
  <c r="DE17" i="7" s="1"/>
  <c r="DF25" i="8" s="1"/>
  <c r="DE14" i="7"/>
  <c r="DF22" i="8" s="1"/>
  <c r="DH287" i="7" a="1"/>
  <c r="DH287" i="7" s="1"/>
  <c r="DG183" i="7"/>
  <c r="DH245" i="7" a="1"/>
  <c r="DH245" i="7" s="1"/>
  <c r="DG141" i="7"/>
  <c r="DH208" i="7" a="1"/>
  <c r="DH208" i="7" s="1"/>
  <c r="DG104" i="7"/>
  <c r="DH290" i="7" a="1"/>
  <c r="DH290" i="7" s="1"/>
  <c r="DG186" i="7"/>
  <c r="DH219" i="7" a="1"/>
  <c r="DH219" i="7" s="1"/>
  <c r="DG115" i="7"/>
  <c r="DH252" i="7" a="1"/>
  <c r="DH252" i="7" s="1"/>
  <c r="DG148" i="7"/>
  <c r="DH273" i="7" a="1"/>
  <c r="DH273" i="7" s="1"/>
  <c r="DG169" i="7"/>
  <c r="DG225" i="7" a="1"/>
  <c r="DG225" i="7" s="1"/>
  <c r="DF121" i="7"/>
  <c r="DH259" i="7" a="1"/>
  <c r="DH259" i="7" s="1"/>
  <c r="DG155" i="7"/>
  <c r="DH247" i="7" a="1"/>
  <c r="DH247" i="7" s="1"/>
  <c r="DG143" i="7"/>
  <c r="DH285" i="7" a="1"/>
  <c r="DH285" i="7" s="1"/>
  <c r="DG181" i="7"/>
  <c r="DH227" i="7" a="1"/>
  <c r="DH227" i="7" s="1"/>
  <c r="DG123" i="7"/>
  <c r="DH202" i="7" a="1"/>
  <c r="DH202" i="7" s="1"/>
  <c r="DG98" i="7"/>
  <c r="DH235" i="7" a="1"/>
  <c r="DH235" i="7" s="1"/>
  <c r="DG131" i="7"/>
  <c r="DH244" i="7" a="1"/>
  <c r="DH244" i="7" s="1"/>
  <c r="DG140" i="7"/>
  <c r="DD22" i="8"/>
  <c r="DD23" i="8" s="1"/>
  <c r="DH264" i="7" a="1"/>
  <c r="DH264" i="7" s="1"/>
  <c r="DG160" i="7"/>
  <c r="DH218" i="7" a="1"/>
  <c r="DH218" i="7" s="1"/>
  <c r="DG114" i="7"/>
  <c r="DF329" i="8"/>
  <c r="DF334" i="8" s="1"/>
  <c r="DH293" i="7" a="1"/>
  <c r="DH293" i="7" s="1"/>
  <c r="DG189" i="7"/>
  <c r="DG214" i="7" a="1"/>
  <c r="DG214" i="7" s="1"/>
  <c r="DF110" i="7"/>
  <c r="DH209" i="7" a="1"/>
  <c r="DH209" i="7" s="1"/>
  <c r="DG105" i="7"/>
  <c r="DH251" i="7" a="1"/>
  <c r="DH251" i="7" s="1"/>
  <c r="DG147" i="7"/>
  <c r="DG300" i="7" a="1"/>
  <c r="DG300" i="7" s="1"/>
  <c r="DF196" i="7"/>
  <c r="DG279" i="7" a="1"/>
  <c r="DG279" i="7" s="1"/>
  <c r="DF175" i="7"/>
  <c r="DG205" i="7" a="1"/>
  <c r="DG205" i="7" s="1"/>
  <c r="DF101" i="7"/>
  <c r="DH277" i="7" a="1"/>
  <c r="DH277" i="7" s="1"/>
  <c r="DG173" i="7"/>
  <c r="DF12" i="7"/>
  <c r="DF11" i="7" s="1"/>
  <c r="DH298" i="7" a="1"/>
  <c r="DH298" i="7" s="1"/>
  <c r="DG194" i="7"/>
  <c r="DE334" i="8"/>
  <c r="DG299" i="7" a="1"/>
  <c r="DG299" i="7" s="1"/>
  <c r="DF195" i="7"/>
  <c r="DH233" i="7" a="1"/>
  <c r="DH233" i="7" s="1"/>
  <c r="DG129" i="7"/>
  <c r="DC17" i="7"/>
  <c r="DC22" i="7" s="1"/>
  <c r="DD28" i="8" s="1"/>
  <c r="DG278" i="7" a="1"/>
  <c r="DG278" i="7" s="1"/>
  <c r="DF174" i="7"/>
  <c r="DD22" i="7"/>
  <c r="DE28" i="8" s="1"/>
  <c r="DD21" i="7"/>
  <c r="DH289" i="7" a="1"/>
  <c r="DH289" i="7" s="1"/>
  <c r="DG185" i="7"/>
  <c r="DH254" i="7" a="1"/>
  <c r="DH254" i="7" s="1"/>
  <c r="DG150" i="7"/>
  <c r="DB28" i="8"/>
  <c r="DH292" i="7" a="1"/>
  <c r="DH292" i="7" s="1"/>
  <c r="DG188" i="7"/>
  <c r="Q97" i="26"/>
  <c r="P96" i="26"/>
  <c r="DH253" i="7" a="1"/>
  <c r="DH253" i="7" s="1"/>
  <c r="DG149" i="7"/>
  <c r="DH295" i="7" a="1"/>
  <c r="DH295" i="7" s="1"/>
  <c r="DG191" i="7"/>
  <c r="AR304" i="8"/>
  <c r="AR270" i="8"/>
  <c r="DH229" i="7" a="1"/>
  <c r="DH229" i="7" s="1"/>
  <c r="DG125" i="7"/>
  <c r="DH240" i="7" a="1"/>
  <c r="DH240" i="7" s="1"/>
  <c r="DG136" i="7"/>
  <c r="DG258" i="7" a="1"/>
  <c r="DG258" i="7" s="1"/>
  <c r="DF154" i="7"/>
  <c r="DH266" i="7" a="1"/>
  <c r="DH266" i="7" s="1"/>
  <c r="DG162" i="7"/>
  <c r="DH217" i="7" a="1"/>
  <c r="DH217" i="7" s="1"/>
  <c r="DG113" i="7"/>
  <c r="DH226" i="7" a="1"/>
  <c r="DH226" i="7" s="1"/>
  <c r="DG122" i="7"/>
  <c r="DH263" i="7" a="1"/>
  <c r="DH263" i="7" s="1"/>
  <c r="DG159" i="7"/>
  <c r="DG230" i="7" a="1"/>
  <c r="DG230" i="7" s="1"/>
  <c r="DF126" i="7"/>
  <c r="DG220" i="7" a="1"/>
  <c r="DG220" i="7" s="1"/>
  <c r="DF116" i="7"/>
  <c r="DH260" i="7" a="1"/>
  <c r="DH260" i="7" s="1"/>
  <c r="DG156" i="7"/>
  <c r="DH206" i="7" a="1"/>
  <c r="DH206" i="7" s="1"/>
  <c r="DG102" i="7"/>
  <c r="DH271" i="7" a="1"/>
  <c r="DH271" i="7" s="1"/>
  <c r="DG167" i="7"/>
  <c r="DH210" i="7" a="1"/>
  <c r="DH210" i="7" s="1"/>
  <c r="DG106" i="7"/>
  <c r="AS225" i="8"/>
  <c r="AS227" i="8" s="1"/>
  <c r="DG270" i="7" a="1"/>
  <c r="DG270" i="7" s="1"/>
  <c r="DF166" i="7"/>
  <c r="DG237" i="7" a="1"/>
  <c r="DG237" i="7" s="1"/>
  <c r="DF133" i="7"/>
  <c r="DH276" i="7" a="1"/>
  <c r="DH276" i="7" s="1"/>
  <c r="DG172" i="7"/>
  <c r="DH246" i="7" a="1"/>
  <c r="DH246" i="7" s="1"/>
  <c r="DG142" i="7"/>
  <c r="DH228" i="7" a="1"/>
  <c r="DH228" i="7" s="1"/>
  <c r="DG124" i="7"/>
  <c r="DH243" i="7" a="1"/>
  <c r="DH243" i="7" s="1"/>
  <c r="DG139" i="7"/>
  <c r="DH241" i="7" a="1"/>
  <c r="DH241" i="7" s="1"/>
  <c r="DG137" i="7"/>
  <c r="DH248" i="7" a="1"/>
  <c r="DH248" i="7" s="1"/>
  <c r="DG144" i="7"/>
  <c r="DH250" i="7" a="1"/>
  <c r="DH250" i="7" s="1"/>
  <c r="DG146" i="7"/>
  <c r="DH288" i="7" a="1"/>
  <c r="DH288" i="7" s="1"/>
  <c r="DG184" i="7"/>
  <c r="DG261" i="7" a="1"/>
  <c r="DG261" i="7" s="1"/>
  <c r="DF157" i="7"/>
  <c r="DD26" i="8"/>
  <c r="DH236" i="7" a="1"/>
  <c r="DH236" i="7" s="1"/>
  <c r="DG132" i="7"/>
  <c r="DH212" i="7" a="1"/>
  <c r="DH212" i="7" s="1"/>
  <c r="DG108" i="7"/>
  <c r="DC21" i="7" l="1"/>
  <c r="DD27" i="8" s="1"/>
  <c r="DF19" i="7"/>
  <c r="DE15" i="7"/>
  <c r="DE22" i="7" s="1"/>
  <c r="DF28" i="8" s="1"/>
  <c r="AS214" i="8"/>
  <c r="AS220" i="8" s="1"/>
  <c r="AS193" i="8"/>
  <c r="AS199" i="8" s="1"/>
  <c r="DI251" i="7" a="1"/>
  <c r="DI251" i="7" s="1"/>
  <c r="DH147" i="7"/>
  <c r="DI271" i="7" a="1"/>
  <c r="DI271" i="7" s="1"/>
  <c r="DH167" i="7"/>
  <c r="DI223" i="7" a="1"/>
  <c r="DI223" i="7" s="1"/>
  <c r="DH119" i="7"/>
  <c r="DI252" i="7" a="1"/>
  <c r="DI252" i="7" s="1"/>
  <c r="DH148" i="7"/>
  <c r="DH214" i="7" a="1"/>
  <c r="DH214" i="7" s="1"/>
  <c r="DG110" i="7"/>
  <c r="DI291" i="7" a="1"/>
  <c r="DI291" i="7" s="1"/>
  <c r="DH187" i="7"/>
  <c r="DI240" i="7" a="1"/>
  <c r="DI240" i="7" s="1"/>
  <c r="DH136" i="7"/>
  <c r="DI227" i="7" a="1"/>
  <c r="DI227" i="7" s="1"/>
  <c r="DH123" i="7"/>
  <c r="DI290" i="7" a="1"/>
  <c r="DI290" i="7" s="1"/>
  <c r="DH186" i="7"/>
  <c r="DF23" i="8"/>
  <c r="DI222" i="7" a="1"/>
  <c r="DI222" i="7" s="1"/>
  <c r="DH118" i="7"/>
  <c r="DI267" i="7" a="1"/>
  <c r="DI267" i="7" s="1"/>
  <c r="DH163" i="7"/>
  <c r="DI272" i="7" a="1"/>
  <c r="DI272" i="7" s="1"/>
  <c r="DH168" i="7"/>
  <c r="DI232" i="7" a="1"/>
  <c r="DI232" i="7" s="1"/>
  <c r="DH128" i="7"/>
  <c r="DH220" i="7" a="1"/>
  <c r="DH220" i="7" s="1"/>
  <c r="DG116" i="7"/>
  <c r="DI254" i="7" a="1"/>
  <c r="DI254" i="7" s="1"/>
  <c r="DH150" i="7"/>
  <c r="DH327" i="8"/>
  <c r="DH13" i="7" a="1"/>
  <c r="DH13" i="7" s="1"/>
  <c r="DI231" i="7" a="1"/>
  <c r="DI231" i="7" s="1"/>
  <c r="DH127" i="7"/>
  <c r="DI203" i="7" a="1"/>
  <c r="DI203" i="7" s="1"/>
  <c r="DH99" i="7"/>
  <c r="DI217" i="7" a="1"/>
  <c r="DI217" i="7" s="1"/>
  <c r="DH113" i="7"/>
  <c r="Q98" i="26"/>
  <c r="P97" i="26"/>
  <c r="DI276" i="7" a="1"/>
  <c r="DI276" i="7" s="1"/>
  <c r="DH172" i="7"/>
  <c r="DI297" i="7" a="1"/>
  <c r="DI297" i="7" s="1"/>
  <c r="DH193" i="7"/>
  <c r="DI219" i="7" a="1"/>
  <c r="DI219" i="7" s="1"/>
  <c r="DH115" i="7"/>
  <c r="DH299" i="7" a="1"/>
  <c r="DH299" i="7" s="1"/>
  <c r="DG195" i="7"/>
  <c r="DI248" i="7" a="1"/>
  <c r="DI248" i="7" s="1"/>
  <c r="DH144" i="7"/>
  <c r="DI229" i="7" a="1"/>
  <c r="DI229" i="7" s="1"/>
  <c r="DH125" i="7"/>
  <c r="DI285" i="7" a="1"/>
  <c r="DI285" i="7" s="1"/>
  <c r="DH181" i="7"/>
  <c r="DI208" i="7" a="1"/>
  <c r="DI208" i="7" s="1"/>
  <c r="DH104" i="7"/>
  <c r="DG329" i="8"/>
  <c r="DG334" i="8" s="1"/>
  <c r="DH145" i="7"/>
  <c r="DI249" i="7" a="1"/>
  <c r="DI249" i="7" s="1"/>
  <c r="DI282" i="7" a="1"/>
  <c r="DI282" i="7" s="1"/>
  <c r="DH178" i="7"/>
  <c r="DI275" i="7" a="1"/>
  <c r="DI275" i="7" s="1"/>
  <c r="DH171" i="7"/>
  <c r="DI280" i="7" a="1"/>
  <c r="DI280" i="7" s="1"/>
  <c r="DH176" i="7"/>
  <c r="DI244" i="7" a="1"/>
  <c r="DI244" i="7" s="1"/>
  <c r="DH140" i="7"/>
  <c r="DH105" i="7"/>
  <c r="DI209" i="7" a="1"/>
  <c r="DI209" i="7" s="1"/>
  <c r="DD25" i="8"/>
  <c r="DC23" i="7"/>
  <c r="DI292" i="7" a="1"/>
  <c r="DI292" i="7" s="1"/>
  <c r="DH188" i="7"/>
  <c r="DI256" i="7" a="1"/>
  <c r="DI256" i="7" s="1"/>
  <c r="DH152" i="7"/>
  <c r="DI286" i="7" a="1"/>
  <c r="DI286" i="7" s="1"/>
  <c r="DH182" i="7"/>
  <c r="DI215" i="7" a="1"/>
  <c r="DI215" i="7" s="1"/>
  <c r="DH111" i="7"/>
  <c r="DI241" i="7" a="1"/>
  <c r="DI241" i="7" s="1"/>
  <c r="DH137" i="7"/>
  <c r="DI218" i="7" a="1"/>
  <c r="DI218" i="7" s="1"/>
  <c r="DH114" i="7"/>
  <c r="DI247" i="7" a="1"/>
  <c r="DI247" i="7" s="1"/>
  <c r="DH143" i="7"/>
  <c r="DI245" i="7" a="1"/>
  <c r="DI245" i="7" s="1"/>
  <c r="DH141" i="7"/>
  <c r="DI216" i="7" a="1"/>
  <c r="DI216" i="7" s="1"/>
  <c r="DH112" i="7"/>
  <c r="DH238" i="7" a="1"/>
  <c r="DH238" i="7" s="1"/>
  <c r="DG134" i="7"/>
  <c r="DI265" i="7" a="1"/>
  <c r="DI265" i="7" s="1"/>
  <c r="DH161" i="7"/>
  <c r="DH221" i="7" a="1"/>
  <c r="DH221" i="7" s="1"/>
  <c r="DG117" i="7"/>
  <c r="DI246" i="7" a="1"/>
  <c r="DI246" i="7" s="1"/>
  <c r="DH142" i="7"/>
  <c r="DI273" i="7" a="1"/>
  <c r="DI273" i="7" s="1"/>
  <c r="DH169" i="7"/>
  <c r="DI211" i="7" a="1"/>
  <c r="DI211" i="7" s="1"/>
  <c r="DH107" i="7"/>
  <c r="DH261" i="7" a="1"/>
  <c r="DH261" i="7" s="1"/>
  <c r="DG157" i="7"/>
  <c r="DG153" i="7"/>
  <c r="DH257" i="7" a="1"/>
  <c r="DH257" i="7" s="1"/>
  <c r="DI206" i="7" a="1"/>
  <c r="DI206" i="7" s="1"/>
  <c r="DH102" i="7"/>
  <c r="DI288" i="7" a="1"/>
  <c r="DI288" i="7" s="1"/>
  <c r="DH184" i="7"/>
  <c r="DI202" i="7" a="1"/>
  <c r="DI202" i="7" s="1"/>
  <c r="DH98" i="7"/>
  <c r="DI296" i="7" a="1"/>
  <c r="DI296" i="7" s="1"/>
  <c r="DH192" i="7"/>
  <c r="DI293" i="7" a="1"/>
  <c r="DI293" i="7" s="1"/>
  <c r="DH189" i="7"/>
  <c r="DI255" i="7" a="1"/>
  <c r="DI255" i="7" s="1"/>
  <c r="DH151" i="7"/>
  <c r="DI298" i="7" a="1"/>
  <c r="DI298" i="7" s="1"/>
  <c r="DH194" i="7"/>
  <c r="DH279" i="7" a="1"/>
  <c r="DH279" i="7" s="1"/>
  <c r="DG175" i="7"/>
  <c r="DI274" i="7" a="1"/>
  <c r="DI274" i="7" s="1"/>
  <c r="DH170" i="7"/>
  <c r="DI201" i="7" a="1"/>
  <c r="DI201" i="7" s="1"/>
  <c r="DH97" i="7"/>
  <c r="AS205" i="8"/>
  <c r="DI253" i="7" a="1"/>
  <c r="DI253" i="7" s="1"/>
  <c r="DH149" i="7"/>
  <c r="DH205" i="7" a="1"/>
  <c r="DH205" i="7" s="1"/>
  <c r="DG101" i="7"/>
  <c r="DI235" i="7" a="1"/>
  <c r="DI235" i="7" s="1"/>
  <c r="DH131" i="7"/>
  <c r="DI233" i="7" a="1"/>
  <c r="DI233" i="7" s="1"/>
  <c r="DH129" i="7"/>
  <c r="DI260" i="7" a="1"/>
  <c r="DI260" i="7" s="1"/>
  <c r="DH156" i="7"/>
  <c r="DI250" i="7" a="1"/>
  <c r="DI250" i="7" s="1"/>
  <c r="DH146" i="7"/>
  <c r="DI289" i="7" a="1"/>
  <c r="DI289" i="7" s="1"/>
  <c r="DH185" i="7"/>
  <c r="DG12" i="7"/>
  <c r="DG11" i="7" s="1"/>
  <c r="AS226" i="8"/>
  <c r="DI212" i="7" a="1"/>
  <c r="DI212" i="7" s="1"/>
  <c r="DH108" i="7"/>
  <c r="DI264" i="7" a="1"/>
  <c r="DI264" i="7" s="1"/>
  <c r="DH160" i="7"/>
  <c r="DI259" i="7" a="1"/>
  <c r="DI259" i="7" s="1"/>
  <c r="DH155" i="7"/>
  <c r="DI287" i="7" a="1"/>
  <c r="DI287" i="7" s="1"/>
  <c r="DH183" i="7"/>
  <c r="DI283" i="7" a="1"/>
  <c r="DI283" i="7" s="1"/>
  <c r="DH179" i="7"/>
  <c r="DI239" i="7" a="1"/>
  <c r="DI239" i="7" s="1"/>
  <c r="DH135" i="7"/>
  <c r="DI234" i="7" a="1"/>
  <c r="DI234" i="7" s="1"/>
  <c r="DH130" i="7"/>
  <c r="DH278" i="7" a="1"/>
  <c r="DH278" i="7" s="1"/>
  <c r="DG174" i="7"/>
  <c r="DH269" i="7" a="1"/>
  <c r="DH269" i="7" s="1"/>
  <c r="DG165" i="7"/>
  <c r="DH281" i="7" a="1"/>
  <c r="DH281" i="7" s="1"/>
  <c r="DG177" i="7"/>
  <c r="DH258" i="7" a="1"/>
  <c r="DH258" i="7" s="1"/>
  <c r="DG154" i="7"/>
  <c r="DI242" i="7" a="1"/>
  <c r="DI242" i="7" s="1"/>
  <c r="DH138" i="7"/>
  <c r="DI294" i="7" a="1"/>
  <c r="DI294" i="7" s="1"/>
  <c r="DH190" i="7"/>
  <c r="DH270" i="7" a="1"/>
  <c r="DH270" i="7" s="1"/>
  <c r="DG166" i="7"/>
  <c r="DH230" i="7" a="1"/>
  <c r="DH230" i="7" s="1"/>
  <c r="DG126" i="7"/>
  <c r="DI213" i="7" a="1"/>
  <c r="DI213" i="7" s="1"/>
  <c r="DH109" i="7"/>
  <c r="DI243" i="7" a="1"/>
  <c r="DI243" i="7" s="1"/>
  <c r="DH139" i="7"/>
  <c r="DI263" i="7" a="1"/>
  <c r="DI263" i="7" s="1"/>
  <c r="DH159" i="7"/>
  <c r="DG21" i="8"/>
  <c r="DF20" i="7"/>
  <c r="DG26" i="8" s="1"/>
  <c r="DF18" i="7"/>
  <c r="DF17" i="7" s="1"/>
  <c r="DG25" i="8" s="1"/>
  <c r="DF14" i="7"/>
  <c r="DG22" i="8" s="1"/>
  <c r="DI295" i="7" a="1"/>
  <c r="DI295" i="7" s="1"/>
  <c r="DH191" i="7"/>
  <c r="DE27" i="8"/>
  <c r="DD23" i="7"/>
  <c r="DD39" i="7" s="1"/>
  <c r="DH300" i="7" a="1"/>
  <c r="DH300" i="7" s="1"/>
  <c r="DG196" i="7"/>
  <c r="DJ9" i="8"/>
  <c r="DJ7" i="7"/>
  <c r="DI207" i="7" a="1"/>
  <c r="DI207" i="7" s="1"/>
  <c r="DH103" i="7"/>
  <c r="DH268" i="7" a="1"/>
  <c r="DH268" i="7" s="1"/>
  <c r="DG164" i="7"/>
  <c r="DI204" i="7" a="1"/>
  <c r="DI204" i="7" s="1"/>
  <c r="DH100" i="7"/>
  <c r="DI266" i="7" a="1"/>
  <c r="DI266" i="7" s="1"/>
  <c r="DH162" i="7"/>
  <c r="DB29" i="8"/>
  <c r="DH237" i="7" a="1"/>
  <c r="DH237" i="7" s="1"/>
  <c r="DG133" i="7"/>
  <c r="DI262" i="7" a="1"/>
  <c r="DI262" i="7" s="1"/>
  <c r="DH158" i="7"/>
  <c r="DI236" i="7" a="1"/>
  <c r="DI236" i="7" s="1"/>
  <c r="DH132" i="7"/>
  <c r="DI228" i="7" a="1"/>
  <c r="DI228" i="7" s="1"/>
  <c r="DH124" i="7"/>
  <c r="DI210" i="7" a="1"/>
  <c r="DI210" i="7" s="1"/>
  <c r="DH106" i="7"/>
  <c r="DI226" i="7" a="1"/>
  <c r="DI226" i="7" s="1"/>
  <c r="DH122" i="7"/>
  <c r="DI277" i="7" a="1"/>
  <c r="DI277" i="7" s="1"/>
  <c r="DH173" i="7"/>
  <c r="DH225" i="7" a="1"/>
  <c r="DH225" i="7" s="1"/>
  <c r="DG121" i="7"/>
  <c r="DI284" i="7" a="1"/>
  <c r="DI284" i="7" s="1"/>
  <c r="DH180" i="7"/>
  <c r="DI224" i="7" a="1"/>
  <c r="DI224" i="7" s="1"/>
  <c r="DH120" i="7"/>
  <c r="DE21" i="7" l="1"/>
  <c r="DF27" i="8" s="1"/>
  <c r="DF29" i="8" s="1"/>
  <c r="DF36" i="8" s="1"/>
  <c r="DF290" i="8" s="1"/>
  <c r="DG19" i="7"/>
  <c r="DF15" i="7"/>
  <c r="DF21" i="7" s="1"/>
  <c r="AS200" i="8"/>
  <c r="AS201" i="8" s="1"/>
  <c r="AT197" i="8" s="1"/>
  <c r="AT204" i="8" s="1" a="1"/>
  <c r="DJ242" i="7" a="1"/>
  <c r="DJ242" i="7" s="1"/>
  <c r="DI138" i="7"/>
  <c r="DI221" i="7" a="1"/>
  <c r="DI221" i="7" s="1"/>
  <c r="DH117" i="7"/>
  <c r="P98" i="26"/>
  <c r="Q99" i="26"/>
  <c r="DJ288" i="7" a="1"/>
  <c r="DJ288" i="7" s="1"/>
  <c r="DI184" i="7"/>
  <c r="DJ290" i="7" a="1"/>
  <c r="DJ290" i="7" s="1"/>
  <c r="DI186" i="7"/>
  <c r="DJ274" i="7" a="1"/>
  <c r="DJ274" i="7" s="1"/>
  <c r="DI170" i="7"/>
  <c r="DJ227" i="7" a="1"/>
  <c r="DJ227" i="7" s="1"/>
  <c r="DI123" i="7"/>
  <c r="DJ280" i="7" a="1"/>
  <c r="DJ280" i="7" s="1"/>
  <c r="DI176" i="7"/>
  <c r="DI237" i="7" a="1"/>
  <c r="DI237" i="7" s="1"/>
  <c r="DH133" i="7"/>
  <c r="DJ267" i="7" a="1"/>
  <c r="DJ267" i="7" s="1"/>
  <c r="DI163" i="7"/>
  <c r="DJ240" i="7" a="1"/>
  <c r="DJ240" i="7" s="1"/>
  <c r="DI136" i="7"/>
  <c r="DB36" i="8"/>
  <c r="DI268" i="7" a="1"/>
  <c r="DI268" i="7" s="1"/>
  <c r="DH164" i="7"/>
  <c r="DJ213" i="7" a="1"/>
  <c r="DJ213" i="7" s="1"/>
  <c r="DI109" i="7"/>
  <c r="DJ235" i="7" a="1"/>
  <c r="DJ235" i="7" s="1"/>
  <c r="DI131" i="7"/>
  <c r="DJ298" i="7" a="1"/>
  <c r="DJ298" i="7" s="1"/>
  <c r="DI194" i="7"/>
  <c r="DJ216" i="7" a="1"/>
  <c r="DJ216" i="7" s="1"/>
  <c r="DI112" i="7"/>
  <c r="DJ275" i="7" a="1"/>
  <c r="DJ275" i="7" s="1"/>
  <c r="DI171" i="7"/>
  <c r="DI300" i="7" a="1"/>
  <c r="DI300" i="7" s="1"/>
  <c r="DH196" i="7"/>
  <c r="DJ209" i="7" a="1"/>
  <c r="DJ209" i="7" s="1"/>
  <c r="DI105" i="7"/>
  <c r="DI220" i="7" a="1"/>
  <c r="DI220" i="7" s="1"/>
  <c r="DH116" i="7"/>
  <c r="DJ241" i="7" a="1"/>
  <c r="DJ241" i="7" s="1"/>
  <c r="DI137" i="7"/>
  <c r="DJ236" i="7" a="1"/>
  <c r="DJ236" i="7" s="1"/>
  <c r="DI132" i="7"/>
  <c r="DJ285" i="7" a="1"/>
  <c r="DJ285" i="7" s="1"/>
  <c r="DI181" i="7"/>
  <c r="DI281" i="7" a="1"/>
  <c r="DI281" i="7" s="1"/>
  <c r="DH177" i="7"/>
  <c r="DJ262" i="7" a="1"/>
  <c r="DJ262" i="7" s="1"/>
  <c r="DI158" i="7"/>
  <c r="DI225" i="7" a="1"/>
  <c r="DI225" i="7" s="1"/>
  <c r="DH121" i="7"/>
  <c r="DI278" i="7" a="1"/>
  <c r="DI278" i="7" s="1"/>
  <c r="DH174" i="7"/>
  <c r="DJ212" i="7" a="1"/>
  <c r="DJ212" i="7" s="1"/>
  <c r="DI108" i="7"/>
  <c r="DI261" i="7" a="1"/>
  <c r="DI261" i="7" s="1"/>
  <c r="DH157" i="7"/>
  <c r="DJ256" i="7" a="1"/>
  <c r="DJ256" i="7" s="1"/>
  <c r="DI152" i="7"/>
  <c r="DI299" i="7" a="1"/>
  <c r="DI299" i="7" s="1"/>
  <c r="DH195" i="7"/>
  <c r="DJ231" i="7" a="1"/>
  <c r="DJ231" i="7" s="1"/>
  <c r="DI127" i="7"/>
  <c r="DJ222" i="7" a="1"/>
  <c r="DJ222" i="7" s="1"/>
  <c r="DI118" i="7"/>
  <c r="DJ291" i="7" a="1"/>
  <c r="DJ291" i="7" s="1"/>
  <c r="DI187" i="7"/>
  <c r="DJ202" i="7" a="1"/>
  <c r="DJ202" i="7" s="1"/>
  <c r="DI98" i="7"/>
  <c r="DH12" i="7"/>
  <c r="DH11" i="7" s="1"/>
  <c r="DJ201" i="7" a="1"/>
  <c r="DJ201" i="7" s="1"/>
  <c r="DI97" i="7"/>
  <c r="DJ244" i="7" a="1"/>
  <c r="DJ244" i="7" s="1"/>
  <c r="DI140" i="7"/>
  <c r="DJ295" i="7" a="1"/>
  <c r="DJ295" i="7" s="1"/>
  <c r="DI191" i="7"/>
  <c r="DJ229" i="7" a="1"/>
  <c r="DJ229" i="7" s="1"/>
  <c r="DI125" i="7"/>
  <c r="DH153" i="7"/>
  <c r="DI257" i="7" a="1"/>
  <c r="DI257" i="7" s="1"/>
  <c r="DI327" i="8"/>
  <c r="DI13" i="7" a="1"/>
  <c r="DI13" i="7" s="1"/>
  <c r="DJ207" i="7" a="1"/>
  <c r="DJ207" i="7" s="1"/>
  <c r="DI103" i="7"/>
  <c r="DJ234" i="7" a="1"/>
  <c r="DJ234" i="7" s="1"/>
  <c r="DI130" i="7"/>
  <c r="DJ211" i="7" a="1"/>
  <c r="DJ211" i="7" s="1"/>
  <c r="DI107" i="7"/>
  <c r="DJ292" i="7" a="1"/>
  <c r="DJ292" i="7" s="1"/>
  <c r="DI188" i="7"/>
  <c r="DJ249" i="7" a="1"/>
  <c r="DJ249" i="7" s="1"/>
  <c r="DI145" i="7"/>
  <c r="DJ219" i="7" a="1"/>
  <c r="DJ219" i="7" s="1"/>
  <c r="DI115" i="7"/>
  <c r="DH329" i="8"/>
  <c r="DH334" i="8" s="1"/>
  <c r="DI214" i="7" a="1"/>
  <c r="DI214" i="7" s="1"/>
  <c r="DH110" i="7"/>
  <c r="AS221" i="8"/>
  <c r="AS222" i="8"/>
  <c r="AT218" i="8" s="1"/>
  <c r="AT225" i="8" s="1" a="1"/>
  <c r="DJ283" i="7" a="1"/>
  <c r="DJ283" i="7" s="1"/>
  <c r="DI179" i="7"/>
  <c r="DJ228" i="7" a="1"/>
  <c r="DJ228" i="7" s="1"/>
  <c r="DI124" i="7"/>
  <c r="DJ224" i="7" a="1"/>
  <c r="DJ224" i="7" s="1"/>
  <c r="DI120" i="7"/>
  <c r="DJ287" i="7" a="1"/>
  <c r="DJ287" i="7" s="1"/>
  <c r="DI183" i="7"/>
  <c r="DJ204" i="7" a="1"/>
  <c r="DJ204" i="7" s="1"/>
  <c r="DI100" i="7"/>
  <c r="DJ215" i="7" a="1"/>
  <c r="DJ215" i="7" s="1"/>
  <c r="DI111" i="7"/>
  <c r="DJ233" i="7" a="1"/>
  <c r="DJ233" i="7" s="1"/>
  <c r="DI129" i="7"/>
  <c r="AS194" i="8"/>
  <c r="DJ264" i="7" a="1"/>
  <c r="DJ264" i="7" s="1"/>
  <c r="DI160" i="7"/>
  <c r="DJ284" i="7" a="1"/>
  <c r="DJ284" i="7" s="1"/>
  <c r="DI180" i="7"/>
  <c r="DK9" i="8"/>
  <c r="DK7" i="7"/>
  <c r="DI270" i="7" a="1"/>
  <c r="DI270" i="7" s="1"/>
  <c r="DH166" i="7"/>
  <c r="DH21" i="8"/>
  <c r="DG20" i="7"/>
  <c r="DH26" i="8" s="1"/>
  <c r="DG18" i="7"/>
  <c r="DG17" i="7" s="1"/>
  <c r="DH25" i="8" s="1"/>
  <c r="DG14" i="7"/>
  <c r="DH22" i="8" s="1"/>
  <c r="DJ293" i="7" a="1"/>
  <c r="DJ293" i="7" s="1"/>
  <c r="DI189" i="7"/>
  <c r="DJ247" i="7" a="1"/>
  <c r="DJ247" i="7" s="1"/>
  <c r="DI143" i="7"/>
  <c r="DC39" i="7"/>
  <c r="AS215" i="8"/>
  <c r="DJ263" i="7" a="1"/>
  <c r="DJ263" i="7" s="1"/>
  <c r="DI159" i="7"/>
  <c r="DJ271" i="7" a="1"/>
  <c r="DJ271" i="7" s="1"/>
  <c r="DI167" i="7"/>
  <c r="DE29" i="8"/>
  <c r="DJ217" i="7" a="1"/>
  <c r="DJ217" i="7" s="1"/>
  <c r="DI113" i="7"/>
  <c r="DJ265" i="7" a="1"/>
  <c r="DJ265" i="7" s="1"/>
  <c r="DI161" i="7"/>
  <c r="DJ206" i="7" a="1"/>
  <c r="DJ206" i="7" s="1"/>
  <c r="DI102" i="7"/>
  <c r="DI269" i="7" a="1"/>
  <c r="DI269" i="7" s="1"/>
  <c r="DH165" i="7"/>
  <c r="DJ286" i="7" a="1"/>
  <c r="DJ286" i="7" s="1"/>
  <c r="DI182" i="7"/>
  <c r="DJ248" i="7" a="1"/>
  <c r="DJ248" i="7" s="1"/>
  <c r="DI144" i="7"/>
  <c r="DI205" i="7" a="1"/>
  <c r="DI205" i="7" s="1"/>
  <c r="DH101" i="7"/>
  <c r="DJ282" i="7" a="1"/>
  <c r="DJ282" i="7" s="1"/>
  <c r="DI178" i="7"/>
  <c r="DJ226" i="7" a="1"/>
  <c r="DJ226" i="7" s="1"/>
  <c r="DI122" i="7"/>
  <c r="DJ253" i="7" a="1"/>
  <c r="DJ253" i="7" s="1"/>
  <c r="DI149" i="7"/>
  <c r="DJ273" i="7" a="1"/>
  <c r="DJ273" i="7" s="1"/>
  <c r="DI169" i="7"/>
  <c r="DJ297" i="7" a="1"/>
  <c r="DJ297" i="7" s="1"/>
  <c r="DI193" i="7"/>
  <c r="DJ252" i="7" a="1"/>
  <c r="DJ252" i="7" s="1"/>
  <c r="DI148" i="7"/>
  <c r="DJ223" i="7" a="1"/>
  <c r="DJ223" i="7" s="1"/>
  <c r="DI119" i="7"/>
  <c r="DJ260" i="7" a="1"/>
  <c r="DJ260" i="7" s="1"/>
  <c r="DI156" i="7"/>
  <c r="DJ232" i="7" a="1"/>
  <c r="DJ232" i="7" s="1"/>
  <c r="DI128" i="7"/>
  <c r="DJ272" i="7" a="1"/>
  <c r="DJ272" i="7" s="1"/>
  <c r="DI168" i="7"/>
  <c r="DI238" i="7" a="1"/>
  <c r="DI238" i="7" s="1"/>
  <c r="DH134" i="7"/>
  <c r="DI230" i="7" a="1"/>
  <c r="DI230" i="7" s="1"/>
  <c r="DH126" i="7"/>
  <c r="DJ245" i="7" a="1"/>
  <c r="DJ245" i="7" s="1"/>
  <c r="DI141" i="7"/>
  <c r="DJ277" i="7" a="1"/>
  <c r="DJ277" i="7" s="1"/>
  <c r="DI173" i="7"/>
  <c r="DJ294" i="7" a="1"/>
  <c r="DJ294" i="7" s="1"/>
  <c r="DI190" i="7"/>
  <c r="DJ239" i="7" a="1"/>
  <c r="DJ239" i="7" s="1"/>
  <c r="DI135" i="7"/>
  <c r="DJ289" i="7" a="1"/>
  <c r="DJ289" i="7" s="1"/>
  <c r="DI185" i="7"/>
  <c r="DJ296" i="7" a="1"/>
  <c r="DJ296" i="7" s="1"/>
  <c r="DI192" i="7"/>
  <c r="DJ218" i="7" a="1"/>
  <c r="DJ218" i="7" s="1"/>
  <c r="DI114" i="7"/>
  <c r="DJ250" i="7" a="1"/>
  <c r="DJ250" i="7" s="1"/>
  <c r="DI146" i="7"/>
  <c r="DJ266" i="7" a="1"/>
  <c r="DJ266" i="7" s="1"/>
  <c r="DI162" i="7"/>
  <c r="DJ208" i="7" a="1"/>
  <c r="DJ208" i="7" s="1"/>
  <c r="DI104" i="7"/>
  <c r="DI258" i="7" a="1"/>
  <c r="DI258" i="7" s="1"/>
  <c r="DH154" i="7"/>
  <c r="DJ243" i="7" a="1"/>
  <c r="DJ243" i="7" s="1"/>
  <c r="DI139" i="7"/>
  <c r="DJ259" i="7" a="1"/>
  <c r="DJ259" i="7" s="1"/>
  <c r="DI155" i="7"/>
  <c r="DJ251" i="7" a="1"/>
  <c r="DJ251" i="7" s="1"/>
  <c r="DI147" i="7"/>
  <c r="DJ203" i="7" a="1"/>
  <c r="DJ203" i="7" s="1"/>
  <c r="DI99" i="7"/>
  <c r="DI279" i="7" a="1"/>
  <c r="DI279" i="7" s="1"/>
  <c r="DH175" i="7"/>
  <c r="DJ255" i="7" a="1"/>
  <c r="DJ255" i="7" s="1"/>
  <c r="DI151" i="7"/>
  <c r="DJ210" i="7" a="1"/>
  <c r="DJ210" i="7" s="1"/>
  <c r="DI106" i="7"/>
  <c r="DE23" i="7"/>
  <c r="DG23" i="8"/>
  <c r="DJ246" i="7" a="1"/>
  <c r="DJ246" i="7" s="1"/>
  <c r="DI142" i="7"/>
  <c r="DD29" i="8"/>
  <c r="DJ276" i="7" a="1"/>
  <c r="DJ276" i="7" s="1"/>
  <c r="DI172" i="7"/>
  <c r="DJ254" i="7" a="1"/>
  <c r="DJ254" i="7" s="1"/>
  <c r="DI150" i="7"/>
  <c r="DF22" i="7" l="1"/>
  <c r="DG28" i="8" s="1"/>
  <c r="DH19" i="7"/>
  <c r="DI12" i="7"/>
  <c r="DI11" i="7" s="1"/>
  <c r="DJ21" i="8" s="1"/>
  <c r="DK245" i="7" a="1"/>
  <c r="DK245" i="7" s="1"/>
  <c r="DJ141" i="7"/>
  <c r="DK293" i="7" a="1"/>
  <c r="DK293" i="7" s="1"/>
  <c r="DJ189" i="7"/>
  <c r="DK240" i="7" a="1"/>
  <c r="DK240" i="7" s="1"/>
  <c r="DJ136" i="7"/>
  <c r="DK296" i="7" a="1"/>
  <c r="DK296" i="7" s="1"/>
  <c r="DJ192" i="7"/>
  <c r="DJ221" i="7" a="1"/>
  <c r="DJ221" i="7" s="1"/>
  <c r="DI117" i="7"/>
  <c r="DK228" i="7" a="1"/>
  <c r="DK228" i="7" s="1"/>
  <c r="DJ124" i="7"/>
  <c r="DK289" i="7" a="1"/>
  <c r="DK289" i="7" s="1"/>
  <c r="DJ185" i="7"/>
  <c r="DK292" i="7" a="1"/>
  <c r="DK292" i="7" s="1"/>
  <c r="DJ188" i="7"/>
  <c r="DK272" i="7" a="1"/>
  <c r="DK272" i="7" s="1"/>
  <c r="DJ168" i="7"/>
  <c r="DK256" i="7" a="1"/>
  <c r="DK256" i="7" s="1"/>
  <c r="DJ152" i="7"/>
  <c r="DK280" i="7" a="1"/>
  <c r="DK280" i="7" s="1"/>
  <c r="DJ176" i="7"/>
  <c r="DE39" i="7"/>
  <c r="DK232" i="7" a="1"/>
  <c r="DK232" i="7" s="1"/>
  <c r="DJ128" i="7"/>
  <c r="DK263" i="7" a="1"/>
  <c r="DK263" i="7" s="1"/>
  <c r="DJ159" i="7"/>
  <c r="AS308" i="8"/>
  <c r="AS274" i="8"/>
  <c r="DK298" i="7" a="1"/>
  <c r="DK298" i="7" s="1"/>
  <c r="DJ194" i="7"/>
  <c r="DD36" i="8"/>
  <c r="DJ225" i="7" a="1"/>
  <c r="DJ225" i="7" s="1"/>
  <c r="DI121" i="7"/>
  <c r="DK231" i="7" a="1"/>
  <c r="DK231" i="7" s="1"/>
  <c r="DJ127" i="7"/>
  <c r="DK273" i="7" a="1"/>
  <c r="DK273" i="7" s="1"/>
  <c r="DJ169" i="7"/>
  <c r="DJ281" i="7" a="1"/>
  <c r="DJ281" i="7" s="1"/>
  <c r="DI177" i="7"/>
  <c r="DK271" i="7" a="1"/>
  <c r="DK271" i="7" s="1"/>
  <c r="DJ167" i="7"/>
  <c r="DG15" i="7"/>
  <c r="AT225" i="8"/>
  <c r="AT227" i="8" s="1"/>
  <c r="AT214" i="8" s="1"/>
  <c r="DJ258" i="7" a="1"/>
  <c r="DJ258" i="7" s="1"/>
  <c r="DI154" i="7"/>
  <c r="DK276" i="7" a="1"/>
  <c r="DK276" i="7" s="1"/>
  <c r="DJ172" i="7"/>
  <c r="DK294" i="7" a="1"/>
  <c r="DK294" i="7" s="1"/>
  <c r="DJ190" i="7"/>
  <c r="DK206" i="7" a="1"/>
  <c r="DK206" i="7" s="1"/>
  <c r="DJ102" i="7"/>
  <c r="DK234" i="7" a="1"/>
  <c r="DK234" i="7" s="1"/>
  <c r="DJ130" i="7"/>
  <c r="DK201" i="7" a="1"/>
  <c r="DK201" i="7" s="1"/>
  <c r="DJ97" i="7"/>
  <c r="DJ261" i="7" a="1"/>
  <c r="DJ261" i="7" s="1"/>
  <c r="DI157" i="7"/>
  <c r="DK236" i="7" a="1"/>
  <c r="DK236" i="7" s="1"/>
  <c r="DJ132" i="7"/>
  <c r="DK227" i="7" a="1"/>
  <c r="DK227" i="7" s="1"/>
  <c r="DJ123" i="7"/>
  <c r="AS270" i="8"/>
  <c r="AS304" i="8"/>
  <c r="DJ99" i="7"/>
  <c r="DK203" i="7" a="1"/>
  <c r="DK203" i="7" s="1"/>
  <c r="DK222" i="7" a="1"/>
  <c r="DK222" i="7" s="1"/>
  <c r="DJ118" i="7"/>
  <c r="DJ230" i="7" a="1"/>
  <c r="DJ230" i="7" s="1"/>
  <c r="DI126" i="7"/>
  <c r="DJ145" i="7"/>
  <c r="DK249" i="7" a="1"/>
  <c r="DK249" i="7" s="1"/>
  <c r="DE36" i="8"/>
  <c r="DE290" i="8" s="1"/>
  <c r="DJ237" i="7" a="1"/>
  <c r="DJ237" i="7" s="1"/>
  <c r="DI133" i="7"/>
  <c r="DK264" i="7" a="1"/>
  <c r="DK264" i="7" s="1"/>
  <c r="DJ160" i="7"/>
  <c r="DJ269" i="7" a="1"/>
  <c r="DJ269" i="7" s="1"/>
  <c r="DI165" i="7"/>
  <c r="DK265" i="7" a="1"/>
  <c r="DK265" i="7" s="1"/>
  <c r="DJ161" i="7"/>
  <c r="DH23" i="8"/>
  <c r="DJ214" i="7" a="1"/>
  <c r="DJ214" i="7" s="1"/>
  <c r="DI110" i="7"/>
  <c r="DK207" i="7" a="1"/>
  <c r="DK207" i="7" s="1"/>
  <c r="DJ103" i="7"/>
  <c r="DK212" i="7" a="1"/>
  <c r="DK212" i="7" s="1"/>
  <c r="DJ108" i="7"/>
  <c r="DK241" i="7" a="1"/>
  <c r="DK241" i="7" s="1"/>
  <c r="DJ137" i="7"/>
  <c r="DK274" i="7" a="1"/>
  <c r="DK274" i="7" s="1"/>
  <c r="DJ170" i="7"/>
  <c r="DJ205" i="7" a="1"/>
  <c r="DJ205" i="7" s="1"/>
  <c r="DI101" i="7"/>
  <c r="DK262" i="7" a="1"/>
  <c r="DK262" i="7" s="1"/>
  <c r="DJ158" i="7"/>
  <c r="DK284" i="7" a="1"/>
  <c r="DK284" i="7" s="1"/>
  <c r="DJ180" i="7"/>
  <c r="DK244" i="7" a="1"/>
  <c r="DK244" i="7" s="1"/>
  <c r="DJ140" i="7"/>
  <c r="DK243" i="7" a="1"/>
  <c r="DK243" i="7" s="1"/>
  <c r="DJ139" i="7"/>
  <c r="DK283" i="7" a="1"/>
  <c r="DK283" i="7" s="1"/>
  <c r="DJ179" i="7"/>
  <c r="DK254" i="7" a="1"/>
  <c r="DK254" i="7" s="1"/>
  <c r="DJ150" i="7"/>
  <c r="DK210" i="7" a="1"/>
  <c r="DK210" i="7" s="1"/>
  <c r="DJ106" i="7"/>
  <c r="DK233" i="7" a="1"/>
  <c r="DK233" i="7" s="1"/>
  <c r="DJ129" i="7"/>
  <c r="AT204" i="8"/>
  <c r="AT206" i="8"/>
  <c r="AT193" i="8" s="1"/>
  <c r="DK255" i="7" a="1"/>
  <c r="DK255" i="7" s="1"/>
  <c r="DJ151" i="7"/>
  <c r="DK266" i="7" a="1"/>
  <c r="DK266" i="7" s="1"/>
  <c r="DJ162" i="7"/>
  <c r="DJ119" i="7"/>
  <c r="DK223" i="7" a="1"/>
  <c r="DK223" i="7" s="1"/>
  <c r="DK215" i="7" a="1"/>
  <c r="DK215" i="7" s="1"/>
  <c r="DJ111" i="7"/>
  <c r="DJ327" i="8"/>
  <c r="DJ13" i="7" a="1"/>
  <c r="DJ13" i="7" s="1"/>
  <c r="DK202" i="7" a="1"/>
  <c r="DK202" i="7" s="1"/>
  <c r="DJ98" i="7"/>
  <c r="DK213" i="7" a="1"/>
  <c r="DK213" i="7" s="1"/>
  <c r="DJ109" i="7"/>
  <c r="DK229" i="7" a="1"/>
  <c r="DK229" i="7" s="1"/>
  <c r="DJ125" i="7"/>
  <c r="DK297" i="7" a="1"/>
  <c r="DK297" i="7" s="1"/>
  <c r="DJ193" i="7"/>
  <c r="DK295" i="7" a="1"/>
  <c r="DK295" i="7" s="1"/>
  <c r="DJ191" i="7"/>
  <c r="DJ238" i="7" a="1"/>
  <c r="DJ238" i="7" s="1"/>
  <c r="DI134" i="7"/>
  <c r="DK242" i="7" a="1"/>
  <c r="DK242" i="7" s="1"/>
  <c r="DJ138" i="7"/>
  <c r="DK285" i="7" a="1"/>
  <c r="DK285" i="7" s="1"/>
  <c r="DJ181" i="7"/>
  <c r="DK235" i="7" a="1"/>
  <c r="DK235" i="7" s="1"/>
  <c r="DJ131" i="7"/>
  <c r="DK226" i="7" a="1"/>
  <c r="DK226" i="7" s="1"/>
  <c r="DJ122" i="7"/>
  <c r="DK217" i="7" a="1"/>
  <c r="DK217" i="7" s="1"/>
  <c r="DJ113" i="7"/>
  <c r="DJ270" i="7" a="1"/>
  <c r="DJ270" i="7" s="1"/>
  <c r="DI166" i="7"/>
  <c r="DI329" i="8"/>
  <c r="DI334" i="8" s="1"/>
  <c r="DJ278" i="7" a="1"/>
  <c r="DJ278" i="7" s="1"/>
  <c r="DI174" i="7"/>
  <c r="DJ220" i="7" a="1"/>
  <c r="DJ220" i="7" s="1"/>
  <c r="DI116" i="7"/>
  <c r="DK290" i="7" a="1"/>
  <c r="DK290" i="7" s="1"/>
  <c r="DJ186" i="7"/>
  <c r="DK287" i="7" a="1"/>
  <c r="DK287" i="7" s="1"/>
  <c r="DJ183" i="7"/>
  <c r="P99" i="26"/>
  <c r="Q100" i="26"/>
  <c r="DJ300" i="7" a="1"/>
  <c r="DJ300" i="7" s="1"/>
  <c r="DI196" i="7"/>
  <c r="DK224" i="7" a="1"/>
  <c r="DK224" i="7" s="1"/>
  <c r="DJ120" i="7"/>
  <c r="DK267" i="7" a="1"/>
  <c r="DK267" i="7" s="1"/>
  <c r="DJ163" i="7"/>
  <c r="DK286" i="7" a="1"/>
  <c r="DK286" i="7" s="1"/>
  <c r="DJ182" i="7"/>
  <c r="DJ299" i="7" a="1"/>
  <c r="DJ299" i="7" s="1"/>
  <c r="DI195" i="7"/>
  <c r="DK253" i="7" a="1"/>
  <c r="DK253" i="7" s="1"/>
  <c r="DJ149" i="7"/>
  <c r="DK216" i="7" a="1"/>
  <c r="DK216" i="7" s="1"/>
  <c r="DJ112" i="7"/>
  <c r="DK208" i="7" a="1"/>
  <c r="DK208" i="7" s="1"/>
  <c r="DJ104" i="7"/>
  <c r="DJ279" i="7" a="1"/>
  <c r="DJ279" i="7" s="1"/>
  <c r="DI175" i="7"/>
  <c r="DK250" i="7" a="1"/>
  <c r="DK250" i="7" s="1"/>
  <c r="DJ146" i="7"/>
  <c r="DK277" i="7" a="1"/>
  <c r="DK277" i="7" s="1"/>
  <c r="DJ173" i="7"/>
  <c r="DK252" i="7" a="1"/>
  <c r="DK252" i="7" s="1"/>
  <c r="DJ148" i="7"/>
  <c r="DK204" i="7" a="1"/>
  <c r="DK204" i="7" s="1"/>
  <c r="DJ100" i="7"/>
  <c r="DJ257" i="7" a="1"/>
  <c r="DJ257" i="7" s="1"/>
  <c r="DI153" i="7"/>
  <c r="DJ268" i="7" a="1"/>
  <c r="DJ268" i="7" s="1"/>
  <c r="DI164" i="7"/>
  <c r="DK218" i="7" a="1"/>
  <c r="DK218" i="7" s="1"/>
  <c r="DJ114" i="7"/>
  <c r="DK219" i="7" a="1"/>
  <c r="DK219" i="7" s="1"/>
  <c r="DJ115" i="7"/>
  <c r="DK251" i="7" a="1"/>
  <c r="DK251" i="7" s="1"/>
  <c r="DJ147" i="7"/>
  <c r="DK248" i="7" a="1"/>
  <c r="DK248" i="7" s="1"/>
  <c r="DJ144" i="7"/>
  <c r="DK259" i="7" a="1"/>
  <c r="DK259" i="7" s="1"/>
  <c r="DJ155" i="7"/>
  <c r="DK275" i="7" a="1"/>
  <c r="DK275" i="7" s="1"/>
  <c r="DJ171" i="7"/>
  <c r="DK239" i="7" a="1"/>
  <c r="DK239" i="7" s="1"/>
  <c r="DJ135" i="7"/>
  <c r="DK211" i="7" a="1"/>
  <c r="DK211" i="7" s="1"/>
  <c r="DJ107" i="7"/>
  <c r="DK260" i="7" a="1"/>
  <c r="DK260" i="7" s="1"/>
  <c r="DJ156" i="7"/>
  <c r="DI21" i="8"/>
  <c r="DH18" i="7"/>
  <c r="DH17" i="7" s="1"/>
  <c r="DI25" i="8" s="1"/>
  <c r="DH14" i="7"/>
  <c r="DI22" i="8" s="1"/>
  <c r="DH20" i="7"/>
  <c r="DI26" i="8" s="1"/>
  <c r="DK246" i="7" a="1"/>
  <c r="DK246" i="7" s="1"/>
  <c r="DJ142" i="7"/>
  <c r="DK282" i="7" a="1"/>
  <c r="DK282" i="7" s="1"/>
  <c r="DJ178" i="7"/>
  <c r="DK247" i="7" a="1"/>
  <c r="DK247" i="7" s="1"/>
  <c r="DJ143" i="7"/>
  <c r="DL9" i="8"/>
  <c r="DL7" i="7"/>
  <c r="DK291" i="7" a="1"/>
  <c r="DK291" i="7" s="1"/>
  <c r="DJ187" i="7"/>
  <c r="DG27" i="8"/>
  <c r="DF23" i="7"/>
  <c r="DK209" i="7" a="1"/>
  <c r="DK209" i="7" s="1"/>
  <c r="DJ105" i="7"/>
  <c r="DB290" i="8"/>
  <c r="DK288" i="7" a="1"/>
  <c r="DK288" i="7" s="1"/>
  <c r="DJ184" i="7"/>
  <c r="DI20" i="7" l="1"/>
  <c r="DJ26" i="8" s="1"/>
  <c r="DI14" i="7"/>
  <c r="DJ22" i="8" s="1"/>
  <c r="DJ23" i="8" s="1"/>
  <c r="DI18" i="7"/>
  <c r="DI19" i="7"/>
  <c r="DI17" i="7" s="1"/>
  <c r="DJ25" i="8" s="1"/>
  <c r="AT194" i="8"/>
  <c r="AT215" i="8"/>
  <c r="DL297" i="7" a="1"/>
  <c r="DL297" i="7" s="1"/>
  <c r="DK193" i="7"/>
  <c r="DL292" i="7" a="1"/>
  <c r="DL292" i="7" s="1"/>
  <c r="DK188" i="7"/>
  <c r="DL212" i="7" a="1"/>
  <c r="DL212" i="7" s="1"/>
  <c r="DK108" i="7"/>
  <c r="DL263" i="7" a="1"/>
  <c r="DL263" i="7" s="1"/>
  <c r="DK159" i="7"/>
  <c r="DL207" i="7" a="1"/>
  <c r="DL207" i="7" s="1"/>
  <c r="DK103" i="7"/>
  <c r="DL252" i="7" a="1"/>
  <c r="DL252" i="7" s="1"/>
  <c r="DK148" i="7"/>
  <c r="DK190" i="7"/>
  <c r="DL294" i="7" a="1"/>
  <c r="DL294" i="7" s="1"/>
  <c r="DK278" i="7" a="1"/>
  <c r="DK278" i="7" s="1"/>
  <c r="DJ174" i="7"/>
  <c r="AT199" i="8"/>
  <c r="DK214" i="7" a="1"/>
  <c r="DK214" i="7" s="1"/>
  <c r="DJ110" i="7"/>
  <c r="DL273" i="7" a="1"/>
  <c r="DL273" i="7" s="1"/>
  <c r="DK169" i="7"/>
  <c r="DL251" i="7" a="1"/>
  <c r="DL251" i="7" s="1"/>
  <c r="DK147" i="7"/>
  <c r="DL277" i="7" a="1"/>
  <c r="DL277" i="7" s="1"/>
  <c r="DK173" i="7"/>
  <c r="DL267" i="7" a="1"/>
  <c r="DL267" i="7" s="1"/>
  <c r="DK163" i="7"/>
  <c r="DL202" i="7" a="1"/>
  <c r="DL202" i="7" s="1"/>
  <c r="DK98" i="7"/>
  <c r="DL284" i="7" a="1"/>
  <c r="DL284" i="7" s="1"/>
  <c r="DK180" i="7"/>
  <c r="DL227" i="7" a="1"/>
  <c r="DL227" i="7" s="1"/>
  <c r="DK123" i="7"/>
  <c r="DL276" i="7" a="1"/>
  <c r="DL276" i="7" s="1"/>
  <c r="DK172" i="7"/>
  <c r="DK171" i="7"/>
  <c r="DL275" i="7" a="1"/>
  <c r="DL275" i="7" s="1"/>
  <c r="DL265" i="7" a="1"/>
  <c r="DL265" i="7" s="1"/>
  <c r="DK161" i="7"/>
  <c r="DF39" i="7"/>
  <c r="DL255" i="7" a="1"/>
  <c r="DL255" i="7" s="1"/>
  <c r="DK151" i="7"/>
  <c r="DL286" i="7" a="1"/>
  <c r="DL286" i="7" s="1"/>
  <c r="DK182" i="7"/>
  <c r="DL235" i="7" a="1"/>
  <c r="DL235" i="7" s="1"/>
  <c r="DK131" i="7"/>
  <c r="DL264" i="7" a="1"/>
  <c r="DL264" i="7" s="1"/>
  <c r="DK160" i="7"/>
  <c r="DK221" i="7" a="1"/>
  <c r="DK221" i="7" s="1"/>
  <c r="DJ117" i="7"/>
  <c r="DI23" i="8"/>
  <c r="DL285" i="7" a="1"/>
  <c r="DL285" i="7" s="1"/>
  <c r="DK181" i="7"/>
  <c r="DK327" i="8"/>
  <c r="DK13" i="7" a="1"/>
  <c r="DK13" i="7" s="1"/>
  <c r="AT205" i="8"/>
  <c r="DL231" i="7" a="1"/>
  <c r="DL231" i="7" s="1"/>
  <c r="DK127" i="7"/>
  <c r="DL296" i="7" a="1"/>
  <c r="DL296" i="7" s="1"/>
  <c r="DK192" i="7"/>
  <c r="DL226" i="7" a="1"/>
  <c r="DL226" i="7" s="1"/>
  <c r="DK122" i="7"/>
  <c r="DL234" i="7" a="1"/>
  <c r="DL234" i="7" s="1"/>
  <c r="DK130" i="7"/>
  <c r="DK99" i="7"/>
  <c r="DL203" i="7" a="1"/>
  <c r="DL203" i="7" s="1"/>
  <c r="DL259" i="7" a="1"/>
  <c r="DL259" i="7" s="1"/>
  <c r="DK155" i="7"/>
  <c r="DG29" i="8"/>
  <c r="DG36" i="8" s="1"/>
  <c r="DG290" i="8" s="1"/>
  <c r="DM9" i="8"/>
  <c r="DM7" i="7"/>
  <c r="DL247" i="7" a="1"/>
  <c r="DL247" i="7" s="1"/>
  <c r="DK143" i="7"/>
  <c r="DL219" i="7" a="1"/>
  <c r="DL219" i="7" s="1"/>
  <c r="DK115" i="7"/>
  <c r="DL250" i="7" a="1"/>
  <c r="DL250" i="7" s="1"/>
  <c r="DK146" i="7"/>
  <c r="DL224" i="7" a="1"/>
  <c r="DL224" i="7" s="1"/>
  <c r="DK120" i="7"/>
  <c r="DJ329" i="8"/>
  <c r="DJ334" i="8" s="1"/>
  <c r="DL262" i="7" a="1"/>
  <c r="DL262" i="7" s="1"/>
  <c r="DK158" i="7"/>
  <c r="DK237" i="7" a="1"/>
  <c r="DK237" i="7" s="1"/>
  <c r="DJ133" i="7"/>
  <c r="DL236" i="7" a="1"/>
  <c r="DL236" i="7" s="1"/>
  <c r="DK132" i="7"/>
  <c r="DK258" i="7" a="1"/>
  <c r="DK258" i="7" s="1"/>
  <c r="DJ154" i="7"/>
  <c r="DL280" i="7" a="1"/>
  <c r="DL280" i="7" s="1"/>
  <c r="DK176" i="7"/>
  <c r="DL209" i="7" a="1"/>
  <c r="DL209" i="7" s="1"/>
  <c r="DK105" i="7"/>
  <c r="DL253" i="7" a="1"/>
  <c r="DL253" i="7" s="1"/>
  <c r="DK149" i="7"/>
  <c r="DL245" i="7" a="1"/>
  <c r="DL245" i="7" s="1"/>
  <c r="DK141" i="7"/>
  <c r="DL289" i="7" a="1"/>
  <c r="DL289" i="7" s="1"/>
  <c r="DK185" i="7"/>
  <c r="DH15" i="7"/>
  <c r="DL243" i="7" a="1"/>
  <c r="DL243" i="7" s="1"/>
  <c r="DK139" i="7"/>
  <c r="DK220" i="7" a="1"/>
  <c r="DK220" i="7" s="1"/>
  <c r="DJ116" i="7"/>
  <c r="DL213" i="7" a="1"/>
  <c r="DL213" i="7" s="1"/>
  <c r="DK109" i="7"/>
  <c r="DL282" i="7" a="1"/>
  <c r="DL282" i="7" s="1"/>
  <c r="DK178" i="7"/>
  <c r="DL218" i="7" a="1"/>
  <c r="DL218" i="7" s="1"/>
  <c r="DK114" i="7"/>
  <c r="DK279" i="7" a="1"/>
  <c r="DK279" i="7" s="1"/>
  <c r="DJ175" i="7"/>
  <c r="DK300" i="7" a="1"/>
  <c r="DK300" i="7" s="1"/>
  <c r="DJ196" i="7"/>
  <c r="DK270" i="7" a="1"/>
  <c r="DK270" i="7" s="1"/>
  <c r="DJ166" i="7"/>
  <c r="DL233" i="7" a="1"/>
  <c r="DL233" i="7" s="1"/>
  <c r="DK129" i="7"/>
  <c r="DL249" i="7" a="1"/>
  <c r="DL249" i="7" s="1"/>
  <c r="DK145" i="7"/>
  <c r="DK261" i="7" a="1"/>
  <c r="DK261" i="7" s="1"/>
  <c r="DJ157" i="7"/>
  <c r="DL256" i="7" a="1"/>
  <c r="DL256" i="7" s="1"/>
  <c r="DK152" i="7"/>
  <c r="DL293" i="7" a="1"/>
  <c r="DL293" i="7" s="1"/>
  <c r="DK189" i="7"/>
  <c r="DL241" i="7" a="1"/>
  <c r="DL241" i="7" s="1"/>
  <c r="DK137" i="7"/>
  <c r="DG21" i="7"/>
  <c r="DH27" i="8" s="1"/>
  <c r="DG22" i="7"/>
  <c r="DH28" i="8" s="1"/>
  <c r="DL229" i="7" a="1"/>
  <c r="DL229" i="7" s="1"/>
  <c r="DK125" i="7"/>
  <c r="DK299" i="7" a="1"/>
  <c r="DK299" i="7" s="1"/>
  <c r="DJ195" i="7"/>
  <c r="DL228" i="7" a="1"/>
  <c r="DL228" i="7" s="1"/>
  <c r="DK124" i="7"/>
  <c r="DL232" i="7" a="1"/>
  <c r="DL232" i="7" s="1"/>
  <c r="DK128" i="7"/>
  <c r="DL288" i="7" a="1"/>
  <c r="DL288" i="7" s="1"/>
  <c r="DK184" i="7"/>
  <c r="DK205" i="7" a="1"/>
  <c r="DK205" i="7" s="1"/>
  <c r="DJ101" i="7"/>
  <c r="DJ12" i="7"/>
  <c r="AT220" i="8"/>
  <c r="DD290" i="8"/>
  <c r="DK104" i="7"/>
  <c r="DL208" i="7" a="1"/>
  <c r="DL208" i="7" s="1"/>
  <c r="DL210" i="7" a="1"/>
  <c r="DL210" i="7" s="1"/>
  <c r="DK106" i="7"/>
  <c r="AT226" i="8"/>
  <c r="DK257" i="7" a="1"/>
  <c r="DK257" i="7" s="1"/>
  <c r="DJ153" i="7"/>
  <c r="DL222" i="7" a="1"/>
  <c r="DL222" i="7" s="1"/>
  <c r="DK118" i="7"/>
  <c r="DL266" i="7" a="1"/>
  <c r="DL266" i="7" s="1"/>
  <c r="DK162" i="7"/>
  <c r="DL290" i="7" a="1"/>
  <c r="DL290" i="7" s="1"/>
  <c r="DK186" i="7"/>
  <c r="DL271" i="7" a="1"/>
  <c r="DL271" i="7" s="1"/>
  <c r="DK167" i="7"/>
  <c r="DL206" i="7" a="1"/>
  <c r="DL206" i="7" s="1"/>
  <c r="DK102" i="7"/>
  <c r="DK281" i="7" a="1"/>
  <c r="DK281" i="7" s="1"/>
  <c r="DJ177" i="7"/>
  <c r="DL244" i="7" a="1"/>
  <c r="DL244" i="7" s="1"/>
  <c r="DK140" i="7"/>
  <c r="DL242" i="7" a="1"/>
  <c r="DL242" i="7" s="1"/>
  <c r="DK138" i="7"/>
  <c r="DK225" i="7" a="1"/>
  <c r="DK225" i="7" s="1"/>
  <c r="DJ121" i="7"/>
  <c r="DL211" i="7" a="1"/>
  <c r="DL211" i="7" s="1"/>
  <c r="DK107" i="7"/>
  <c r="DK238" i="7" a="1"/>
  <c r="DK238" i="7" s="1"/>
  <c r="DJ134" i="7"/>
  <c r="DL246" i="7" a="1"/>
  <c r="DL246" i="7" s="1"/>
  <c r="DK142" i="7"/>
  <c r="DK268" i="7" a="1"/>
  <c r="DK268" i="7" s="1"/>
  <c r="DJ164" i="7"/>
  <c r="DL217" i="7" a="1"/>
  <c r="DL217" i="7" s="1"/>
  <c r="DK113" i="7"/>
  <c r="DL295" i="7" a="1"/>
  <c r="DL295" i="7" s="1"/>
  <c r="DK191" i="7"/>
  <c r="DL223" i="7" a="1"/>
  <c r="DL223" i="7" s="1"/>
  <c r="DK119" i="7"/>
  <c r="DL274" i="7" a="1"/>
  <c r="DL274" i="7" s="1"/>
  <c r="DK170" i="7"/>
  <c r="DJ126" i="7"/>
  <c r="DK230" i="7" a="1"/>
  <c r="DK230" i="7" s="1"/>
  <c r="DL201" i="7" a="1"/>
  <c r="DL201" i="7" s="1"/>
  <c r="DK97" i="7"/>
  <c r="DL298" i="7" a="1"/>
  <c r="DL298" i="7" s="1"/>
  <c r="DK194" i="7"/>
  <c r="DL272" i="7" a="1"/>
  <c r="DL272" i="7" s="1"/>
  <c r="DK168" i="7"/>
  <c r="DL283" i="7" a="1"/>
  <c r="DL283" i="7" s="1"/>
  <c r="DK179" i="7"/>
  <c r="DL204" i="7" a="1"/>
  <c r="DL204" i="7" s="1"/>
  <c r="DK100" i="7"/>
  <c r="DL248" i="7" a="1"/>
  <c r="DL248" i="7" s="1"/>
  <c r="DK144" i="7"/>
  <c r="DK269" i="7" a="1"/>
  <c r="DK269" i="7" s="1"/>
  <c r="DJ165" i="7"/>
  <c r="DL291" i="7" a="1"/>
  <c r="DL291" i="7" s="1"/>
  <c r="DK187" i="7"/>
  <c r="DL260" i="7" a="1"/>
  <c r="DL260" i="7" s="1"/>
  <c r="DK156" i="7"/>
  <c r="DL240" i="7" a="1"/>
  <c r="DL240" i="7" s="1"/>
  <c r="DK136" i="7"/>
  <c r="Q101" i="26"/>
  <c r="P100" i="26"/>
  <c r="DL215" i="7" a="1"/>
  <c r="DL215" i="7" s="1"/>
  <c r="DK111" i="7"/>
  <c r="DL239" i="7" a="1"/>
  <c r="DL239" i="7" s="1"/>
  <c r="DK135" i="7"/>
  <c r="DL216" i="7" a="1"/>
  <c r="DL216" i="7" s="1"/>
  <c r="DK112" i="7"/>
  <c r="DL287" i="7" a="1"/>
  <c r="DL287" i="7" s="1"/>
  <c r="DK183" i="7"/>
  <c r="DL254" i="7" a="1"/>
  <c r="DL254" i="7" s="1"/>
  <c r="DK150" i="7"/>
  <c r="DI15" i="7" l="1"/>
  <c r="DG23" i="7"/>
  <c r="DG39" i="7"/>
  <c r="DJ19" i="7"/>
  <c r="DM201" i="7" a="1"/>
  <c r="DM201" i="7" s="1"/>
  <c r="DL97" i="7"/>
  <c r="DL299" i="7" a="1"/>
  <c r="DL299" i="7" s="1"/>
  <c r="DK195" i="7"/>
  <c r="DM290" i="7" a="1"/>
  <c r="DM290" i="7" s="1"/>
  <c r="DL186" i="7"/>
  <c r="DM229" i="7" a="1"/>
  <c r="DM229" i="7" s="1"/>
  <c r="DL125" i="7"/>
  <c r="DL258" i="7" a="1"/>
  <c r="DL258" i="7" s="1"/>
  <c r="DK154" i="7"/>
  <c r="DM267" i="7" a="1"/>
  <c r="DM267" i="7" s="1"/>
  <c r="DL163" i="7"/>
  <c r="DM223" i="7" a="1"/>
  <c r="DM223" i="7" s="1"/>
  <c r="DL119" i="7"/>
  <c r="DM247" i="7" a="1"/>
  <c r="DM247" i="7" s="1"/>
  <c r="DL143" i="7"/>
  <c r="DM297" i="7" a="1"/>
  <c r="DM297" i="7" s="1"/>
  <c r="DL193" i="7"/>
  <c r="DH21" i="7"/>
  <c r="DH22" i="7"/>
  <c r="DI28" i="8" s="1"/>
  <c r="DN9" i="8"/>
  <c r="DN7" i="7"/>
  <c r="DM244" i="7" a="1"/>
  <c r="DM244" i="7" s="1"/>
  <c r="DL140" i="7"/>
  <c r="DL257" i="7" a="1"/>
  <c r="DL257" i="7" s="1"/>
  <c r="DK153" i="7"/>
  <c r="DL205" i="7" a="1"/>
  <c r="DL205" i="7" s="1"/>
  <c r="DK101" i="7"/>
  <c r="DL270" i="7" a="1"/>
  <c r="DL270" i="7" s="1"/>
  <c r="DK166" i="7"/>
  <c r="DL237" i="7" a="1"/>
  <c r="DL237" i="7" s="1"/>
  <c r="DK133" i="7"/>
  <c r="DM231" i="7" a="1"/>
  <c r="DM231" i="7" s="1"/>
  <c r="DL127" i="7"/>
  <c r="DM251" i="7" a="1"/>
  <c r="DM251" i="7" s="1"/>
  <c r="DL147" i="7"/>
  <c r="DM252" i="7" a="1"/>
  <c r="DM252" i="7" s="1"/>
  <c r="DL148" i="7"/>
  <c r="DL238" i="7" a="1"/>
  <c r="DL238" i="7" s="1"/>
  <c r="DK134" i="7"/>
  <c r="DM203" i="7" a="1"/>
  <c r="DM203" i="7" s="1"/>
  <c r="DL99" i="7"/>
  <c r="DL214" i="7" a="1"/>
  <c r="DL214" i="7" s="1"/>
  <c r="DK110" i="7"/>
  <c r="DM250" i="7" a="1"/>
  <c r="DM250" i="7" s="1"/>
  <c r="DL146" i="7"/>
  <c r="DL261" i="7" a="1"/>
  <c r="DL261" i="7" s="1"/>
  <c r="DK157" i="7"/>
  <c r="DM249" i="7" a="1"/>
  <c r="DM249" i="7" s="1"/>
  <c r="DL145" i="7"/>
  <c r="DM292" i="7" a="1"/>
  <c r="DM292" i="7" s="1"/>
  <c r="DL188" i="7"/>
  <c r="AT221" i="8"/>
  <c r="DM294" i="7" a="1"/>
  <c r="DM294" i="7" s="1"/>
  <c r="DL190" i="7"/>
  <c r="DM242" i="7" a="1"/>
  <c r="DM242" i="7" s="1"/>
  <c r="DL138" i="7"/>
  <c r="DM233" i="7" a="1"/>
  <c r="DM233" i="7" s="1"/>
  <c r="DL129" i="7"/>
  <c r="DM296" i="7" a="1"/>
  <c r="DM296" i="7" s="1"/>
  <c r="DL192" i="7"/>
  <c r="DH29" i="8"/>
  <c r="DL269" i="7" a="1"/>
  <c r="DL269" i="7" s="1"/>
  <c r="DK165" i="7"/>
  <c r="DM217" i="7" a="1"/>
  <c r="DM217" i="7" s="1"/>
  <c r="DL113" i="7"/>
  <c r="DM241" i="7" a="1"/>
  <c r="DM241" i="7" s="1"/>
  <c r="DL137" i="7"/>
  <c r="DM289" i="7" a="1"/>
  <c r="DM289" i="7" s="1"/>
  <c r="DL185" i="7"/>
  <c r="DL221" i="7" a="1"/>
  <c r="DL221" i="7" s="1"/>
  <c r="DK117" i="7"/>
  <c r="DM215" i="7" a="1"/>
  <c r="DM215" i="7" s="1"/>
  <c r="DL111" i="7"/>
  <c r="DM224" i="7" a="1"/>
  <c r="DM224" i="7" s="1"/>
  <c r="DL120" i="7"/>
  <c r="DM284" i="7" a="1"/>
  <c r="DM284" i="7" s="1"/>
  <c r="DL180" i="7"/>
  <c r="AT200" i="8"/>
  <c r="AT201" i="8" s="1"/>
  <c r="AU197" i="8" s="1"/>
  <c r="AU204" i="8" s="1" a="1"/>
  <c r="DM234" i="7" a="1"/>
  <c r="DM234" i="7" s="1"/>
  <c r="DL130" i="7"/>
  <c r="DM274" i="7" a="1"/>
  <c r="DM274" i="7" s="1"/>
  <c r="DL170" i="7"/>
  <c r="DM219" i="7" a="1"/>
  <c r="DM219" i="7" s="1"/>
  <c r="DL115" i="7"/>
  <c r="DM266" i="7" a="1"/>
  <c r="DM266" i="7" s="1"/>
  <c r="DL162" i="7"/>
  <c r="DL220" i="7" a="1"/>
  <c r="DL220" i="7" s="1"/>
  <c r="DK116" i="7"/>
  <c r="DM260" i="7" a="1"/>
  <c r="DM260" i="7" s="1"/>
  <c r="DL156" i="7"/>
  <c r="DJ11" i="7"/>
  <c r="DM236" i="7" a="1"/>
  <c r="DM236" i="7" s="1"/>
  <c r="DL132" i="7"/>
  <c r="DM277" i="7" a="1"/>
  <c r="DM277" i="7" s="1"/>
  <c r="DL173" i="7"/>
  <c r="DM295" i="7" a="1"/>
  <c r="DM295" i="7" s="1"/>
  <c r="DL191" i="7"/>
  <c r="DM275" i="7" a="1"/>
  <c r="DM275" i="7" s="1"/>
  <c r="DL171" i="7"/>
  <c r="DM287" i="7" a="1"/>
  <c r="DM287" i="7" s="1"/>
  <c r="DL183" i="7"/>
  <c r="DM216" i="7" a="1"/>
  <c r="DM216" i="7" s="1"/>
  <c r="DL112" i="7"/>
  <c r="DM272" i="7" a="1"/>
  <c r="DM272" i="7" s="1"/>
  <c r="DL168" i="7"/>
  <c r="DM288" i="7" a="1"/>
  <c r="DM288" i="7" s="1"/>
  <c r="DL184" i="7"/>
  <c r="DL300" i="7" a="1"/>
  <c r="DL300" i="7" s="1"/>
  <c r="DK196" i="7"/>
  <c r="DM262" i="7" a="1"/>
  <c r="DM262" i="7" s="1"/>
  <c r="DL158" i="7"/>
  <c r="DM209" i="7" a="1"/>
  <c r="DM209" i="7" s="1"/>
  <c r="DL105" i="7"/>
  <c r="DK126" i="7"/>
  <c r="DL230" i="7" a="1"/>
  <c r="DL230" i="7" s="1"/>
  <c r="DI21" i="7"/>
  <c r="DJ27" i="8" s="1"/>
  <c r="DI22" i="7"/>
  <c r="DJ28" i="8" s="1"/>
  <c r="DI23" i="7"/>
  <c r="DI39" i="7" s="1"/>
  <c r="DM255" i="7" a="1"/>
  <c r="DM255" i="7" s="1"/>
  <c r="DL151" i="7"/>
  <c r="DM240" i="7" a="1"/>
  <c r="DM240" i="7" s="1"/>
  <c r="DL136" i="7"/>
  <c r="DL278" i="7" a="1"/>
  <c r="DL278" i="7" s="1"/>
  <c r="DK174" i="7"/>
  <c r="DM226" i="7" a="1"/>
  <c r="DM226" i="7" s="1"/>
  <c r="DL122" i="7"/>
  <c r="DM254" i="7" a="1"/>
  <c r="DM254" i="7" s="1"/>
  <c r="DL150" i="7"/>
  <c r="DM222" i="7" a="1"/>
  <c r="DM222" i="7" s="1"/>
  <c r="DL118" i="7"/>
  <c r="DM243" i="7" a="1"/>
  <c r="DM243" i="7" s="1"/>
  <c r="DL139" i="7"/>
  <c r="DM265" i="7" a="1"/>
  <c r="DM265" i="7" s="1"/>
  <c r="DL161" i="7"/>
  <c r="DM291" i="7" a="1"/>
  <c r="DM291" i="7" s="1"/>
  <c r="DL187" i="7"/>
  <c r="DM248" i="7" a="1"/>
  <c r="DM248" i="7" s="1"/>
  <c r="DL144" i="7"/>
  <c r="DL268" i="7" a="1"/>
  <c r="DL268" i="7" s="1"/>
  <c r="DK164" i="7"/>
  <c r="DL281" i="7" a="1"/>
  <c r="DL281" i="7" s="1"/>
  <c r="DK177" i="7"/>
  <c r="DM245" i="7" a="1"/>
  <c r="DM245" i="7" s="1"/>
  <c r="DL141" i="7"/>
  <c r="DM264" i="7" a="1"/>
  <c r="DM264" i="7" s="1"/>
  <c r="DL160" i="7"/>
  <c r="DM276" i="7" a="1"/>
  <c r="DM276" i="7" s="1"/>
  <c r="DL172" i="7"/>
  <c r="DM256" i="7" a="1"/>
  <c r="DM256" i="7" s="1"/>
  <c r="DL152" i="7"/>
  <c r="DM283" i="7" a="1"/>
  <c r="DM283" i="7" s="1"/>
  <c r="DL179" i="7"/>
  <c r="DL108" i="7"/>
  <c r="DM212" i="7" a="1"/>
  <c r="DM212" i="7" s="1"/>
  <c r="DM280" i="7" a="1"/>
  <c r="DM280" i="7" s="1"/>
  <c r="DL176" i="7"/>
  <c r="DL225" i="7" a="1"/>
  <c r="DL225" i="7" s="1"/>
  <c r="DK121" i="7"/>
  <c r="DM232" i="7" a="1"/>
  <c r="DM232" i="7" s="1"/>
  <c r="DL128" i="7"/>
  <c r="DM210" i="7" a="1"/>
  <c r="DM210" i="7" s="1"/>
  <c r="DL106" i="7"/>
  <c r="DM286" i="7" a="1"/>
  <c r="DM286" i="7" s="1"/>
  <c r="DL182" i="7"/>
  <c r="DM208" i="7" a="1"/>
  <c r="DM208" i="7" s="1"/>
  <c r="DL104" i="7"/>
  <c r="DM211" i="7" a="1"/>
  <c r="DM211" i="7" s="1"/>
  <c r="DL107" i="7"/>
  <c r="DM202" i="7" a="1"/>
  <c r="DM202" i="7" s="1"/>
  <c r="DL98" i="7"/>
  <c r="DM239" i="7" a="1"/>
  <c r="DM239" i="7" s="1"/>
  <c r="DL135" i="7"/>
  <c r="DM293" i="7" a="1"/>
  <c r="DM293" i="7" s="1"/>
  <c r="DL189" i="7"/>
  <c r="DK12" i="7"/>
  <c r="DK11" i="7" s="1"/>
  <c r="DM271" i="7" a="1"/>
  <c r="DM271" i="7" s="1"/>
  <c r="DL167" i="7"/>
  <c r="DM285" i="7" a="1"/>
  <c r="DM285" i="7" s="1"/>
  <c r="DL181" i="7"/>
  <c r="DM282" i="7" a="1"/>
  <c r="DM282" i="7" s="1"/>
  <c r="DL178" i="7"/>
  <c r="Q102" i="26"/>
  <c r="P101" i="26"/>
  <c r="DM213" i="7" a="1"/>
  <c r="DM213" i="7" s="1"/>
  <c r="DL109" i="7"/>
  <c r="DM298" i="7" a="1"/>
  <c r="DM298" i="7" s="1"/>
  <c r="DL194" i="7"/>
  <c r="DL279" i="7" a="1"/>
  <c r="DL279" i="7" s="1"/>
  <c r="DK175" i="7"/>
  <c r="DL327" i="8"/>
  <c r="DL13" i="7" a="1"/>
  <c r="DL13" i="7" s="1"/>
  <c r="DM207" i="7" a="1"/>
  <c r="DM207" i="7" s="1"/>
  <c r="DL103" i="7"/>
  <c r="DM204" i="7" a="1"/>
  <c r="DM204" i="7" s="1"/>
  <c r="DL100" i="7"/>
  <c r="DM246" i="7" a="1"/>
  <c r="DM246" i="7" s="1"/>
  <c r="DL142" i="7"/>
  <c r="DM206" i="7" a="1"/>
  <c r="DM206" i="7" s="1"/>
  <c r="DL102" i="7"/>
  <c r="DM253" i="7" a="1"/>
  <c r="DM253" i="7" s="1"/>
  <c r="DL149" i="7"/>
  <c r="DK329" i="8"/>
  <c r="DK334" i="8" s="1"/>
  <c r="DM235" i="7" a="1"/>
  <c r="DM235" i="7" s="1"/>
  <c r="DL131" i="7"/>
  <c r="DM227" i="7" a="1"/>
  <c r="DM227" i="7" s="1"/>
  <c r="DL123" i="7"/>
  <c r="DM228" i="7" a="1"/>
  <c r="DM228" i="7" s="1"/>
  <c r="DL124" i="7"/>
  <c r="DM218" i="7" a="1"/>
  <c r="DM218" i="7" s="1"/>
  <c r="DL114" i="7"/>
  <c r="DM259" i="7" a="1"/>
  <c r="DM259" i="7" s="1"/>
  <c r="DL155" i="7"/>
  <c r="DM273" i="7" a="1"/>
  <c r="DM273" i="7" s="1"/>
  <c r="DL169" i="7"/>
  <c r="DM263" i="7" a="1"/>
  <c r="DM263" i="7" s="1"/>
  <c r="DL159" i="7"/>
  <c r="DK19" i="7" l="1"/>
  <c r="DN234" i="7" a="1"/>
  <c r="DN234" i="7" s="1"/>
  <c r="DM130" i="7"/>
  <c r="DN259" i="7" a="1"/>
  <c r="DN259" i="7" s="1"/>
  <c r="DM155" i="7"/>
  <c r="DK21" i="8"/>
  <c r="DJ14" i="7"/>
  <c r="DJ20" i="7"/>
  <c r="DJ18" i="7"/>
  <c r="DN206" i="7" a="1"/>
  <c r="DN206" i="7" s="1"/>
  <c r="DM102" i="7"/>
  <c r="DN241" i="7" a="1"/>
  <c r="DN241" i="7" s="1"/>
  <c r="DM137" i="7"/>
  <c r="DN208" i="7" a="1"/>
  <c r="DN208" i="7" s="1"/>
  <c r="DM104" i="7"/>
  <c r="DN246" i="7" a="1"/>
  <c r="DN246" i="7" s="1"/>
  <c r="DM142" i="7"/>
  <c r="DN284" i="7" a="1"/>
  <c r="DN284" i="7" s="1"/>
  <c r="DM180" i="7"/>
  <c r="DN224" i="7" a="1"/>
  <c r="DN224" i="7" s="1"/>
  <c r="DM120" i="7"/>
  <c r="AT308" i="8"/>
  <c r="AT274" i="8"/>
  <c r="DN223" i="7" a="1"/>
  <c r="DN223" i="7" s="1"/>
  <c r="DM119" i="7"/>
  <c r="DN207" i="7" a="1"/>
  <c r="DN207" i="7" s="1"/>
  <c r="DM103" i="7"/>
  <c r="DN271" i="7" a="1"/>
  <c r="DN271" i="7" s="1"/>
  <c r="DM167" i="7"/>
  <c r="DN222" i="7" a="1"/>
  <c r="DN222" i="7" s="1"/>
  <c r="DM118" i="7"/>
  <c r="DM230" i="7" a="1"/>
  <c r="DM230" i="7" s="1"/>
  <c r="DL126" i="7"/>
  <c r="DM220" i="7" a="1"/>
  <c r="DM220" i="7" s="1"/>
  <c r="DL116" i="7"/>
  <c r="DM269" i="7" a="1"/>
  <c r="DM269" i="7" s="1"/>
  <c r="DL165" i="7"/>
  <c r="AT222" i="8"/>
  <c r="AU218" i="8" s="1"/>
  <c r="AU225" i="8" s="1" a="1"/>
  <c r="DM257" i="7" a="1"/>
  <c r="DM257" i="7" s="1"/>
  <c r="DL153" i="7"/>
  <c r="DN250" i="7" a="1"/>
  <c r="DN250" i="7" s="1"/>
  <c r="DM146" i="7"/>
  <c r="DN272" i="7" a="1"/>
  <c r="DN272" i="7" s="1"/>
  <c r="DM168" i="7"/>
  <c r="DM270" i="7" a="1"/>
  <c r="DM270" i="7" s="1"/>
  <c r="DL166" i="7"/>
  <c r="DN216" i="7" a="1"/>
  <c r="DN216" i="7" s="1"/>
  <c r="DM112" i="7"/>
  <c r="DN217" i="7" a="1"/>
  <c r="DN217" i="7" s="1"/>
  <c r="DM113" i="7"/>
  <c r="DN264" i="7" a="1"/>
  <c r="DN264" i="7" s="1"/>
  <c r="DM160" i="7"/>
  <c r="DM238" i="7" a="1"/>
  <c r="DM238" i="7" s="1"/>
  <c r="DL134" i="7"/>
  <c r="DN227" i="7" a="1"/>
  <c r="DN227" i="7" s="1"/>
  <c r="DM123" i="7"/>
  <c r="DM327" i="8"/>
  <c r="DM13" i="7" a="1"/>
  <c r="DM13" i="7" s="1"/>
  <c r="DL21" i="8"/>
  <c r="DK14" i="7"/>
  <c r="DL22" i="8" s="1"/>
  <c r="DK20" i="7"/>
  <c r="DL26" i="8" s="1"/>
  <c r="DK18" i="7"/>
  <c r="DK17" i="7" s="1"/>
  <c r="DL25" i="8" s="1"/>
  <c r="DN232" i="7" a="1"/>
  <c r="DN232" i="7" s="1"/>
  <c r="DM128" i="7"/>
  <c r="DN275" i="7" a="1"/>
  <c r="DN275" i="7" s="1"/>
  <c r="DM171" i="7"/>
  <c r="DN215" i="7" a="1"/>
  <c r="DN215" i="7" s="1"/>
  <c r="DM111" i="7"/>
  <c r="DN252" i="7" a="1"/>
  <c r="DN252" i="7" s="1"/>
  <c r="DM148" i="7"/>
  <c r="DN267" i="7" a="1"/>
  <c r="DN267" i="7" s="1"/>
  <c r="DM163" i="7"/>
  <c r="DN253" i="7" a="1"/>
  <c r="DN253" i="7" s="1"/>
  <c r="DM149" i="7"/>
  <c r="DN289" i="7" a="1"/>
  <c r="DN289" i="7" s="1"/>
  <c r="DM185" i="7"/>
  <c r="DN211" i="7" a="1"/>
  <c r="DN211" i="7" s="1"/>
  <c r="DM107" i="7"/>
  <c r="DN290" i="7" a="1"/>
  <c r="DN290" i="7" s="1"/>
  <c r="DM186" i="7"/>
  <c r="DN297" i="7" a="1"/>
  <c r="DN297" i="7" s="1"/>
  <c r="DM193" i="7"/>
  <c r="DN255" i="7" a="1"/>
  <c r="DN255" i="7" s="1"/>
  <c r="DM151" i="7"/>
  <c r="DN265" i="7" a="1"/>
  <c r="DN265" i="7" s="1"/>
  <c r="DM161" i="7"/>
  <c r="DN286" i="7" a="1"/>
  <c r="DN286" i="7" s="1"/>
  <c r="DM182" i="7"/>
  <c r="DN243" i="7" a="1"/>
  <c r="DN243" i="7" s="1"/>
  <c r="DM139" i="7"/>
  <c r="DN201" i="7" a="1"/>
  <c r="DN201" i="7" s="1"/>
  <c r="DM97" i="7"/>
  <c r="DL329" i="8"/>
  <c r="DL334" i="8" s="1"/>
  <c r="DN266" i="7" a="1"/>
  <c r="DN266" i="7" s="1"/>
  <c r="DM162" i="7"/>
  <c r="DN235" i="7" a="1"/>
  <c r="DN235" i="7" s="1"/>
  <c r="DM131" i="7"/>
  <c r="DN293" i="7" a="1"/>
  <c r="DN293" i="7" s="1"/>
  <c r="DM189" i="7"/>
  <c r="DM105" i="7"/>
  <c r="DN209" i="7" a="1"/>
  <c r="DN209" i="7" s="1"/>
  <c r="DN295" i="7" a="1"/>
  <c r="DN295" i="7" s="1"/>
  <c r="DM191" i="7"/>
  <c r="DN292" i="7" a="1"/>
  <c r="DN292" i="7" s="1"/>
  <c r="DM188" i="7"/>
  <c r="DN251" i="7" a="1"/>
  <c r="DN251" i="7" s="1"/>
  <c r="DM147" i="7"/>
  <c r="DO9" i="8"/>
  <c r="DO7" i="7"/>
  <c r="DM258" i="7" a="1"/>
  <c r="DM258" i="7" s="1"/>
  <c r="DL154" i="7"/>
  <c r="DI27" i="8"/>
  <c r="DN288" i="7" a="1"/>
  <c r="DN288" i="7" s="1"/>
  <c r="DM184" i="7"/>
  <c r="DN233" i="7" a="1"/>
  <c r="DN233" i="7" s="1"/>
  <c r="DM129" i="7"/>
  <c r="DN256" i="7" a="1"/>
  <c r="DN256" i="7" s="1"/>
  <c r="DM152" i="7"/>
  <c r="DM214" i="7" a="1"/>
  <c r="DM214" i="7" s="1"/>
  <c r="DL110" i="7"/>
  <c r="DN228" i="7" a="1"/>
  <c r="DN228" i="7" s="1"/>
  <c r="DM124" i="7"/>
  <c r="DN203" i="7" a="1"/>
  <c r="DN203" i="7" s="1"/>
  <c r="DM99" i="7"/>
  <c r="DN204" i="7" a="1"/>
  <c r="DN204" i="7" s="1"/>
  <c r="DM100" i="7"/>
  <c r="DN244" i="7" a="1"/>
  <c r="DN244" i="7" s="1"/>
  <c r="DM140" i="7"/>
  <c r="DL121" i="7"/>
  <c r="DM225" i="7" a="1"/>
  <c r="DM225" i="7" s="1"/>
  <c r="DJ29" i="8"/>
  <c r="DM159" i="7"/>
  <c r="DN263" i="7" a="1"/>
  <c r="DN263" i="7" s="1"/>
  <c r="DM279" i="7" a="1"/>
  <c r="DM279" i="7" s="1"/>
  <c r="DL175" i="7"/>
  <c r="DM281" i="7" a="1"/>
  <c r="DM281" i="7" s="1"/>
  <c r="DL177" i="7"/>
  <c r="DN219" i="7" a="1"/>
  <c r="DN219" i="7" s="1"/>
  <c r="DM115" i="7"/>
  <c r="DH36" i="8"/>
  <c r="DN213" i="7" a="1"/>
  <c r="DN213" i="7" s="1"/>
  <c r="DM109" i="7"/>
  <c r="AU204" i="8"/>
  <c r="AT270" i="8"/>
  <c r="AT304" i="8"/>
  <c r="DM299" i="7" a="1"/>
  <c r="DM299" i="7" s="1"/>
  <c r="DL195" i="7"/>
  <c r="DL12" i="7"/>
  <c r="DN285" i="7" a="1"/>
  <c r="DN285" i="7" s="1"/>
  <c r="DM181" i="7"/>
  <c r="DN294" i="7" a="1"/>
  <c r="DN294" i="7" s="1"/>
  <c r="DM190" i="7"/>
  <c r="DN210" i="7" a="1"/>
  <c r="DN210" i="7" s="1"/>
  <c r="DM106" i="7"/>
  <c r="DN239" i="7" a="1"/>
  <c r="DN239" i="7" s="1"/>
  <c r="DM135" i="7"/>
  <c r="DN280" i="7" a="1"/>
  <c r="DN280" i="7" s="1"/>
  <c r="DM176" i="7"/>
  <c r="DN226" i="7" a="1"/>
  <c r="DN226" i="7" s="1"/>
  <c r="DM122" i="7"/>
  <c r="DN262" i="7" a="1"/>
  <c r="DN262" i="7" s="1"/>
  <c r="DM158" i="7"/>
  <c r="DN277" i="7" a="1"/>
  <c r="DN277" i="7" s="1"/>
  <c r="DM173" i="7"/>
  <c r="DM221" i="7" a="1"/>
  <c r="DM221" i="7" s="1"/>
  <c r="DL117" i="7"/>
  <c r="DN249" i="7" a="1"/>
  <c r="DN249" i="7" s="1"/>
  <c r="DM145" i="7"/>
  <c r="DN231" i="7" a="1"/>
  <c r="DN231" i="7" s="1"/>
  <c r="DM127" i="7"/>
  <c r="DN248" i="7" a="1"/>
  <c r="DN248" i="7" s="1"/>
  <c r="DM144" i="7"/>
  <c r="DN240" i="7" a="1"/>
  <c r="DN240" i="7" s="1"/>
  <c r="DM136" i="7"/>
  <c r="Q103" i="26"/>
  <c r="P102" i="26"/>
  <c r="DN218" i="7" a="1"/>
  <c r="DN218" i="7" s="1"/>
  <c r="DM114" i="7"/>
  <c r="DN282" i="7" a="1"/>
  <c r="DN282" i="7" s="1"/>
  <c r="DM178" i="7"/>
  <c r="DN260" i="7" a="1"/>
  <c r="DN260" i="7" s="1"/>
  <c r="DM156" i="7"/>
  <c r="DN287" i="7" a="1"/>
  <c r="DN287" i="7" s="1"/>
  <c r="DM183" i="7"/>
  <c r="DN254" i="7" a="1"/>
  <c r="DN254" i="7" s="1"/>
  <c r="DM150" i="7"/>
  <c r="DN273" i="7" a="1"/>
  <c r="DN273" i="7" s="1"/>
  <c r="DM169" i="7"/>
  <c r="DN298" i="7" a="1"/>
  <c r="DN298" i="7" s="1"/>
  <c r="DM194" i="7"/>
  <c r="DN212" i="7" a="1"/>
  <c r="DN212" i="7" s="1"/>
  <c r="DM108" i="7"/>
  <c r="DM268" i="7" a="1"/>
  <c r="DM268" i="7" s="1"/>
  <c r="DL164" i="7"/>
  <c r="DN274" i="7" a="1"/>
  <c r="DN274" i="7" s="1"/>
  <c r="DM170" i="7"/>
  <c r="DH23" i="7"/>
  <c r="DH39" i="7" s="1"/>
  <c r="DN296" i="7" a="1"/>
  <c r="DN296" i="7" s="1"/>
  <c r="DM192" i="7"/>
  <c r="DN283" i="7" a="1"/>
  <c r="DN283" i="7" s="1"/>
  <c r="DM179" i="7"/>
  <c r="DN291" i="7" a="1"/>
  <c r="DN291" i="7" s="1"/>
  <c r="DM187" i="7"/>
  <c r="DM237" i="7" a="1"/>
  <c r="DM237" i="7" s="1"/>
  <c r="DL133" i="7"/>
  <c r="DN242" i="7" a="1"/>
  <c r="DN242" i="7" s="1"/>
  <c r="DM138" i="7"/>
  <c r="DN276" i="7" a="1"/>
  <c r="DN276" i="7" s="1"/>
  <c r="DM172" i="7"/>
  <c r="DN247" i="7" a="1"/>
  <c r="DN247" i="7" s="1"/>
  <c r="DM143" i="7"/>
  <c r="DM205" i="7" a="1"/>
  <c r="DM205" i="7" s="1"/>
  <c r="DL101" i="7"/>
  <c r="DN245" i="7" a="1"/>
  <c r="DN245" i="7" s="1"/>
  <c r="DM141" i="7"/>
  <c r="DN202" i="7" a="1"/>
  <c r="DN202" i="7" s="1"/>
  <c r="DM98" i="7"/>
  <c r="DM278" i="7" a="1"/>
  <c r="DM278" i="7" s="1"/>
  <c r="DL174" i="7"/>
  <c r="DM300" i="7" a="1"/>
  <c r="DM300" i="7" s="1"/>
  <c r="DL196" i="7"/>
  <c r="DN236" i="7" a="1"/>
  <c r="DN236" i="7" s="1"/>
  <c r="DM132" i="7"/>
  <c r="DM261" i="7" a="1"/>
  <c r="DM261" i="7" s="1"/>
  <c r="DL157" i="7"/>
  <c r="DN229" i="7" a="1"/>
  <c r="DN229" i="7" s="1"/>
  <c r="DM125" i="7"/>
  <c r="DL19" i="7" l="1"/>
  <c r="DO280" i="7" a="1"/>
  <c r="DO280" i="7" s="1"/>
  <c r="DN176" i="7"/>
  <c r="DN220" i="7" a="1"/>
  <c r="DN220" i="7" s="1"/>
  <c r="DM116" i="7"/>
  <c r="DO295" i="7" a="1"/>
  <c r="DO295" i="7" s="1"/>
  <c r="DN191" i="7"/>
  <c r="DO210" i="7" a="1"/>
  <c r="DO210" i="7" s="1"/>
  <c r="DN106" i="7"/>
  <c r="DO296" i="7" a="1"/>
  <c r="DO296" i="7" s="1"/>
  <c r="DN192" i="7"/>
  <c r="DO286" i="7" a="1"/>
  <c r="DO286" i="7" s="1"/>
  <c r="DN182" i="7"/>
  <c r="DN205" i="7" a="1"/>
  <c r="DN205" i="7" s="1"/>
  <c r="DM101" i="7"/>
  <c r="DI29" i="8"/>
  <c r="DO252" i="7" a="1"/>
  <c r="DO252" i="7" s="1"/>
  <c r="DN148" i="7"/>
  <c r="DN270" i="7" a="1"/>
  <c r="DN270" i="7" s="1"/>
  <c r="DM166" i="7"/>
  <c r="DO208" i="7" a="1"/>
  <c r="DO208" i="7" s="1"/>
  <c r="DN104" i="7"/>
  <c r="DO259" i="7" a="1"/>
  <c r="DO259" i="7" s="1"/>
  <c r="DN155" i="7"/>
  <c r="DN221" i="7" a="1"/>
  <c r="DN221" i="7" s="1"/>
  <c r="DM117" i="7"/>
  <c r="DO285" i="7" a="1"/>
  <c r="DO285" i="7" s="1"/>
  <c r="DN181" i="7"/>
  <c r="DL23" i="8"/>
  <c r="DO271" i="7" a="1"/>
  <c r="DO271" i="7" s="1"/>
  <c r="DN167" i="7"/>
  <c r="DO291" i="7" a="1"/>
  <c r="DO291" i="7" s="1"/>
  <c r="DN187" i="7"/>
  <c r="DO224" i="7" a="1"/>
  <c r="DO224" i="7" s="1"/>
  <c r="DN120" i="7"/>
  <c r="DO253" i="7" a="1"/>
  <c r="DO253" i="7" s="1"/>
  <c r="DN149" i="7"/>
  <c r="DN105" i="7"/>
  <c r="DO209" i="7" a="1"/>
  <c r="DO209" i="7" s="1"/>
  <c r="DO229" i="7" a="1"/>
  <c r="DO229" i="7" s="1"/>
  <c r="DN125" i="7"/>
  <c r="DO260" i="7" a="1"/>
  <c r="DO260" i="7" s="1"/>
  <c r="DN156" i="7"/>
  <c r="DO274" i="7" a="1"/>
  <c r="DO274" i="7" s="1"/>
  <c r="DN170" i="7"/>
  <c r="DO282" i="7" a="1"/>
  <c r="DO282" i="7" s="1"/>
  <c r="DN178" i="7"/>
  <c r="DL11" i="7"/>
  <c r="DO204" i="7" a="1"/>
  <c r="DO204" i="7" s="1"/>
  <c r="DN100" i="7"/>
  <c r="DO235" i="7" a="1"/>
  <c r="DO235" i="7" s="1"/>
  <c r="DN131" i="7"/>
  <c r="DO255" i="7" a="1"/>
  <c r="DO255" i="7" s="1"/>
  <c r="DN151" i="7"/>
  <c r="DN327" i="8"/>
  <c r="DN13" i="7" a="1"/>
  <c r="DN13" i="7" s="1"/>
  <c r="DO272" i="7" a="1"/>
  <c r="DO272" i="7" s="1"/>
  <c r="DN168" i="7"/>
  <c r="DO241" i="7" a="1"/>
  <c r="DO241" i="7" s="1"/>
  <c r="DN137" i="7"/>
  <c r="DO234" i="7" a="1"/>
  <c r="DO234" i="7" s="1"/>
  <c r="DN130" i="7"/>
  <c r="DO264" i="7" a="1"/>
  <c r="DO264" i="7" s="1"/>
  <c r="DN160" i="7"/>
  <c r="DO248" i="7" a="1"/>
  <c r="DO248" i="7" s="1"/>
  <c r="DN144" i="7"/>
  <c r="DO254" i="7" a="1"/>
  <c r="DO254" i="7" s="1"/>
  <c r="DN150" i="7"/>
  <c r="DO243" i="7" a="1"/>
  <c r="DO243" i="7" s="1"/>
  <c r="DN139" i="7"/>
  <c r="DO231" i="7" a="1"/>
  <c r="DO231" i="7" s="1"/>
  <c r="DN127" i="7"/>
  <c r="DN230" i="7" a="1"/>
  <c r="DN230" i="7" s="1"/>
  <c r="DM126" i="7"/>
  <c r="DO246" i="7" a="1"/>
  <c r="DO246" i="7" s="1"/>
  <c r="DN142" i="7"/>
  <c r="DN261" i="7" a="1"/>
  <c r="DN261" i="7" s="1"/>
  <c r="DM157" i="7"/>
  <c r="DO265" i="7" a="1"/>
  <c r="DO265" i="7" s="1"/>
  <c r="DN161" i="7"/>
  <c r="DO215" i="7" a="1"/>
  <c r="DO215" i="7" s="1"/>
  <c r="DN111" i="7"/>
  <c r="DM329" i="8"/>
  <c r="DM334" i="8" s="1"/>
  <c r="DN268" i="7" a="1"/>
  <c r="DN268" i="7" s="1"/>
  <c r="DM164" i="7"/>
  <c r="DN299" i="7" a="1"/>
  <c r="DN299" i="7" s="1"/>
  <c r="DM195" i="7"/>
  <c r="DO203" i="7" a="1"/>
  <c r="DO203" i="7" s="1"/>
  <c r="DN99" i="7"/>
  <c r="DP9" i="8"/>
  <c r="DP7" i="7"/>
  <c r="DO266" i="7" a="1"/>
  <c r="DO266" i="7" s="1"/>
  <c r="DN162" i="7"/>
  <c r="DO297" i="7" a="1"/>
  <c r="DO297" i="7" s="1"/>
  <c r="DN193" i="7"/>
  <c r="DO250" i="7" a="1"/>
  <c r="DO250" i="7" s="1"/>
  <c r="DN146" i="7"/>
  <c r="DO206" i="7" a="1"/>
  <c r="DO206" i="7" s="1"/>
  <c r="DN102" i="7"/>
  <c r="DN269" i="7" a="1"/>
  <c r="DN269" i="7" s="1"/>
  <c r="DM165" i="7"/>
  <c r="DO256" i="7" a="1"/>
  <c r="DO256" i="7" s="1"/>
  <c r="DN152" i="7"/>
  <c r="DO217" i="7" a="1"/>
  <c r="DO217" i="7" s="1"/>
  <c r="DN113" i="7"/>
  <c r="DO233" i="7" a="1"/>
  <c r="DO233" i="7" s="1"/>
  <c r="DN129" i="7"/>
  <c r="DJ36" i="8"/>
  <c r="DO293" i="7" a="1"/>
  <c r="DO293" i="7" s="1"/>
  <c r="DN189" i="7"/>
  <c r="DN258" i="7" a="1"/>
  <c r="DN258" i="7" s="1"/>
  <c r="DM154" i="7"/>
  <c r="DO262" i="7" a="1"/>
  <c r="DO262" i="7" s="1"/>
  <c r="DN158" i="7"/>
  <c r="DO219" i="7" a="1"/>
  <c r="DO219" i="7" s="1"/>
  <c r="DN115" i="7"/>
  <c r="DO275" i="7" a="1"/>
  <c r="DO275" i="7" s="1"/>
  <c r="DN171" i="7"/>
  <c r="DO227" i="7" a="1"/>
  <c r="DO227" i="7" s="1"/>
  <c r="DN123" i="7"/>
  <c r="DO223" i="7" a="1"/>
  <c r="DO223" i="7" s="1"/>
  <c r="DN119" i="7"/>
  <c r="DJ17" i="7"/>
  <c r="DK25" i="8" s="1"/>
  <c r="DN279" i="7" a="1"/>
  <c r="DN279" i="7" s="1"/>
  <c r="DM175" i="7"/>
  <c r="DO263" i="7" a="1"/>
  <c r="DO263" i="7" s="1"/>
  <c r="DN159" i="7"/>
  <c r="DJ15" i="7"/>
  <c r="DO288" i="7" a="1"/>
  <c r="DO288" i="7" s="1"/>
  <c r="DN184" i="7"/>
  <c r="DO213" i="7" a="1"/>
  <c r="DO213" i="7" s="1"/>
  <c r="DN109" i="7"/>
  <c r="DO236" i="7" a="1"/>
  <c r="DO236" i="7" s="1"/>
  <c r="DN132" i="7"/>
  <c r="DN300" i="7" a="1"/>
  <c r="DN300" i="7" s="1"/>
  <c r="DM196" i="7"/>
  <c r="DO242" i="7" a="1"/>
  <c r="DO242" i="7" s="1"/>
  <c r="DN138" i="7"/>
  <c r="P103" i="26"/>
  <c r="Q104" i="26"/>
  <c r="DO228" i="7" a="1"/>
  <c r="DO228" i="7" s="1"/>
  <c r="DN124" i="7"/>
  <c r="DO290" i="7" a="1"/>
  <c r="DO290" i="7" s="1"/>
  <c r="DN186" i="7"/>
  <c r="DN257" i="7" a="1"/>
  <c r="DN257" i="7" s="1"/>
  <c r="DM153" i="7"/>
  <c r="DO292" i="7" a="1"/>
  <c r="DO292" i="7" s="1"/>
  <c r="DN188" i="7"/>
  <c r="DK22" i="8"/>
  <c r="DO201" i="7" a="1"/>
  <c r="DO201" i="7" s="1"/>
  <c r="DN97" i="7"/>
  <c r="DO245" i="7" a="1"/>
  <c r="DO245" i="7" s="1"/>
  <c r="DN141" i="7"/>
  <c r="DO284" i="7" a="1"/>
  <c r="DO284" i="7" s="1"/>
  <c r="DN180" i="7"/>
  <c r="DM121" i="7"/>
  <c r="DN225" i="7" a="1"/>
  <c r="DN225" i="7" s="1"/>
  <c r="DK15" i="7"/>
  <c r="DO287" i="7" a="1"/>
  <c r="DO287" i="7" s="1"/>
  <c r="DN183" i="7"/>
  <c r="DO267" i="7" a="1"/>
  <c r="DO267" i="7" s="1"/>
  <c r="DN163" i="7"/>
  <c r="DO249" i="7" a="1"/>
  <c r="DO249" i="7" s="1"/>
  <c r="DN145" i="7"/>
  <c r="DO222" i="7" a="1"/>
  <c r="DO222" i="7" s="1"/>
  <c r="DN118" i="7"/>
  <c r="DO244" i="7" a="1"/>
  <c r="DO244" i="7" s="1"/>
  <c r="DN140" i="7"/>
  <c r="DO277" i="7" a="1"/>
  <c r="DO277" i="7" s="1"/>
  <c r="DN173" i="7"/>
  <c r="DH290" i="8"/>
  <c r="DO218" i="7" a="1"/>
  <c r="DO218" i="7" s="1"/>
  <c r="DN114" i="7"/>
  <c r="DN278" i="7" a="1"/>
  <c r="DN278" i="7" s="1"/>
  <c r="DM174" i="7"/>
  <c r="DO212" i="7" a="1"/>
  <c r="DO212" i="7" s="1"/>
  <c r="DN108" i="7"/>
  <c r="DO226" i="7" a="1"/>
  <c r="DO226" i="7" s="1"/>
  <c r="DN122" i="7"/>
  <c r="DN281" i="7" a="1"/>
  <c r="DN281" i="7" s="1"/>
  <c r="DM177" i="7"/>
  <c r="DO251" i="7" a="1"/>
  <c r="DO251" i="7" s="1"/>
  <c r="DN147" i="7"/>
  <c r="DO232" i="7" a="1"/>
  <c r="DO232" i="7" s="1"/>
  <c r="DN128" i="7"/>
  <c r="DN238" i="7" a="1"/>
  <c r="DN238" i="7" s="1"/>
  <c r="DM134" i="7"/>
  <c r="AU225" i="8"/>
  <c r="AU227" i="8"/>
  <c r="DK26" i="8"/>
  <c r="DO273" i="7" a="1"/>
  <c r="DO273" i="7" s="1"/>
  <c r="DN169" i="7"/>
  <c r="DO289" i="7" a="1"/>
  <c r="DO289" i="7" s="1"/>
  <c r="DN185" i="7"/>
  <c r="DO239" i="7" a="1"/>
  <c r="DO239" i="7" s="1"/>
  <c r="DN135" i="7"/>
  <c r="DO283" i="7" a="1"/>
  <c r="DO283" i="7" s="1"/>
  <c r="DN179" i="7"/>
  <c r="DO216" i="7" a="1"/>
  <c r="DO216" i="7" s="1"/>
  <c r="DN112" i="7"/>
  <c r="DO294" i="7" a="1"/>
  <c r="DO294" i="7" s="1"/>
  <c r="DN190" i="7"/>
  <c r="DO247" i="7" a="1"/>
  <c r="DO247" i="7" s="1"/>
  <c r="DN143" i="7"/>
  <c r="DO207" i="7" a="1"/>
  <c r="DO207" i="7" s="1"/>
  <c r="DN103" i="7"/>
  <c r="DO276" i="7" a="1"/>
  <c r="DO276" i="7" s="1"/>
  <c r="DN172" i="7"/>
  <c r="DO202" i="7" a="1"/>
  <c r="DO202" i="7" s="1"/>
  <c r="DN98" i="7"/>
  <c r="DN237" i="7" a="1"/>
  <c r="DN237" i="7" s="1"/>
  <c r="DM133" i="7"/>
  <c r="DO298" i="7" a="1"/>
  <c r="DO298" i="7" s="1"/>
  <c r="DN194" i="7"/>
  <c r="DO240" i="7" a="1"/>
  <c r="DO240" i="7" s="1"/>
  <c r="DN136" i="7"/>
  <c r="AU206" i="8"/>
  <c r="AU205" i="8" s="1"/>
  <c r="DN214" i="7" a="1"/>
  <c r="DN214" i="7" s="1"/>
  <c r="DM110" i="7"/>
  <c r="DM12" i="7"/>
  <c r="DM11" i="7" s="1"/>
  <c r="DO211" i="7" a="1"/>
  <c r="DO211" i="7" s="1"/>
  <c r="DN107" i="7"/>
  <c r="DM19" i="7" l="1"/>
  <c r="DO214" i="7" a="1"/>
  <c r="DO214" i="7" s="1"/>
  <c r="DN110" i="7"/>
  <c r="DO258" i="7" a="1"/>
  <c r="DO258" i="7" s="1"/>
  <c r="DN154" i="7"/>
  <c r="DP294" i="7" a="1"/>
  <c r="DP294" i="7" s="1"/>
  <c r="DO190" i="7"/>
  <c r="DP215" i="7" a="1"/>
  <c r="DP215" i="7" s="1"/>
  <c r="DO111" i="7"/>
  <c r="DP267" i="7" a="1"/>
  <c r="DP267" i="7" s="1"/>
  <c r="DO163" i="7"/>
  <c r="DJ290" i="8"/>
  <c r="DP291" i="7" a="1"/>
  <c r="DP291" i="7" s="1"/>
  <c r="DO187" i="7"/>
  <c r="DO257" i="7" a="1"/>
  <c r="DO257" i="7" s="1"/>
  <c r="DN153" i="7"/>
  <c r="DP282" i="7" a="1"/>
  <c r="DP282" i="7" s="1"/>
  <c r="DO178" i="7"/>
  <c r="DP275" i="7" a="1"/>
  <c r="DP275" i="7" s="1"/>
  <c r="DO171" i="7"/>
  <c r="DO238" i="7" a="1"/>
  <c r="DO238" i="7" s="1"/>
  <c r="DN134" i="7"/>
  <c r="DN121" i="7"/>
  <c r="DO225" i="7" a="1"/>
  <c r="DO225" i="7" s="1"/>
  <c r="DP290" i="7" a="1"/>
  <c r="DP290" i="7" s="1"/>
  <c r="DO186" i="7"/>
  <c r="DP246" i="7" a="1"/>
  <c r="DP246" i="7" s="1"/>
  <c r="DO142" i="7"/>
  <c r="DP241" i="7" a="1"/>
  <c r="DP241" i="7" s="1"/>
  <c r="DO137" i="7"/>
  <c r="DP274" i="7" a="1"/>
  <c r="DP274" i="7" s="1"/>
  <c r="DO170" i="7"/>
  <c r="DP208" i="7" a="1"/>
  <c r="DP208" i="7" s="1"/>
  <c r="DO104" i="7"/>
  <c r="DP201" i="7" a="1"/>
  <c r="DP201" i="7" s="1"/>
  <c r="DO97" i="7"/>
  <c r="DP235" i="7" a="1"/>
  <c r="DP235" i="7" s="1"/>
  <c r="DO131" i="7"/>
  <c r="DP249" i="7" a="1"/>
  <c r="DP249" i="7" s="1"/>
  <c r="DO145" i="7"/>
  <c r="DP204" i="7" a="1"/>
  <c r="DP204" i="7" s="1"/>
  <c r="DO100" i="7"/>
  <c r="DP223" i="7" a="1"/>
  <c r="DP223" i="7" s="1"/>
  <c r="DO119" i="7"/>
  <c r="DP296" i="7" a="1"/>
  <c r="DP296" i="7" s="1"/>
  <c r="DO192" i="7"/>
  <c r="AU214" i="8"/>
  <c r="AU215" i="8" s="1"/>
  <c r="DP298" i="7" a="1"/>
  <c r="DP298" i="7" s="1"/>
  <c r="DO194" i="7"/>
  <c r="AU226" i="8"/>
  <c r="DP233" i="7" a="1"/>
  <c r="DP233" i="7" s="1"/>
  <c r="DO129" i="7"/>
  <c r="DP271" i="7" a="1"/>
  <c r="DP271" i="7" s="1"/>
  <c r="DO167" i="7"/>
  <c r="DP295" i="7" a="1"/>
  <c r="DP295" i="7" s="1"/>
  <c r="DO191" i="7"/>
  <c r="DP202" i="7" a="1"/>
  <c r="DP202" i="7" s="1"/>
  <c r="DO98" i="7"/>
  <c r="DP239" i="7" a="1"/>
  <c r="DP239" i="7" s="1"/>
  <c r="DO135" i="7"/>
  <c r="DP288" i="7" a="1"/>
  <c r="DP288" i="7" s="1"/>
  <c r="DO184" i="7"/>
  <c r="DP217" i="7" a="1"/>
  <c r="DP217" i="7" s="1"/>
  <c r="DO113" i="7"/>
  <c r="DP203" i="7" a="1"/>
  <c r="DP203" i="7" s="1"/>
  <c r="DO99" i="7"/>
  <c r="DO220" i="7" a="1"/>
  <c r="DO220" i="7" s="1"/>
  <c r="DN116" i="7"/>
  <c r="DP242" i="7" a="1"/>
  <c r="DP242" i="7" s="1"/>
  <c r="DO138" i="7"/>
  <c r="DP212" i="7" a="1"/>
  <c r="DP212" i="7" s="1"/>
  <c r="DO108" i="7"/>
  <c r="DP240" i="7" a="1"/>
  <c r="DP240" i="7" s="1"/>
  <c r="DO136" i="7"/>
  <c r="DP297" i="7" a="1"/>
  <c r="DP297" i="7" s="1"/>
  <c r="DO193" i="7"/>
  <c r="DO278" i="7" a="1"/>
  <c r="DO278" i="7" s="1"/>
  <c r="DN174" i="7"/>
  <c r="DP264" i="7" a="1"/>
  <c r="DP264" i="7" s="1"/>
  <c r="DO160" i="7"/>
  <c r="DP266" i="7" a="1"/>
  <c r="DP266" i="7" s="1"/>
  <c r="DO162" i="7"/>
  <c r="DP234" i="7" a="1"/>
  <c r="DP234" i="7" s="1"/>
  <c r="DO130" i="7"/>
  <c r="DP283" i="7" a="1"/>
  <c r="DP283" i="7" s="1"/>
  <c r="DO179" i="7"/>
  <c r="DP228" i="7" a="1"/>
  <c r="DP228" i="7" s="1"/>
  <c r="DO124" i="7"/>
  <c r="DP272" i="7" a="1"/>
  <c r="DP272" i="7" s="1"/>
  <c r="DO168" i="7"/>
  <c r="DP284" i="7" a="1"/>
  <c r="DP284" i="7" s="1"/>
  <c r="DO180" i="7"/>
  <c r="DP256" i="7" a="1"/>
  <c r="DP256" i="7" s="1"/>
  <c r="DO152" i="7"/>
  <c r="DO299" i="7" a="1"/>
  <c r="DO299" i="7" s="1"/>
  <c r="DN195" i="7"/>
  <c r="DO327" i="8"/>
  <c r="DO13" i="7" a="1"/>
  <c r="DO13" i="7" s="1"/>
  <c r="DK23" i="8"/>
  <c r="DP280" i="7" a="1"/>
  <c r="DP280" i="7" s="1"/>
  <c r="DO176" i="7"/>
  <c r="DP254" i="7" a="1"/>
  <c r="DP254" i="7" s="1"/>
  <c r="DO150" i="7"/>
  <c r="DP286" i="7" a="1"/>
  <c r="DP286" i="7" s="1"/>
  <c r="DO182" i="7"/>
  <c r="DP293" i="7" a="1"/>
  <c r="DP293" i="7" s="1"/>
  <c r="DO189" i="7"/>
  <c r="DP216" i="7" a="1"/>
  <c r="DP216" i="7" s="1"/>
  <c r="DO112" i="7"/>
  <c r="DI36" i="8"/>
  <c r="DI290" i="8" s="1"/>
  <c r="DO221" i="7" a="1"/>
  <c r="DO221" i="7" s="1"/>
  <c r="DN117" i="7"/>
  <c r="DP210" i="7" a="1"/>
  <c r="DP210" i="7" s="1"/>
  <c r="DO106" i="7"/>
  <c r="DO261" i="7" a="1"/>
  <c r="DO261" i="7" s="1"/>
  <c r="DN157" i="7"/>
  <c r="DO237" i="7" a="1"/>
  <c r="DO237" i="7" s="1"/>
  <c r="DN133" i="7"/>
  <c r="DK22" i="7"/>
  <c r="DL28" i="8" s="1"/>
  <c r="DK21" i="7"/>
  <c r="DL27" i="8" s="1"/>
  <c r="DK23" i="7"/>
  <c r="DP276" i="7" a="1"/>
  <c r="DP276" i="7" s="1"/>
  <c r="DO172" i="7"/>
  <c r="DP251" i="7" a="1"/>
  <c r="DP251" i="7" s="1"/>
  <c r="DO147" i="7"/>
  <c r="DP277" i="7" a="1"/>
  <c r="DP277" i="7" s="1"/>
  <c r="DO173" i="7"/>
  <c r="DP219" i="7" a="1"/>
  <c r="DP219" i="7" s="1"/>
  <c r="DO115" i="7"/>
  <c r="DP231" i="7" a="1"/>
  <c r="DP231" i="7" s="1"/>
  <c r="DO127" i="7"/>
  <c r="DN329" i="8"/>
  <c r="DN334" i="8"/>
  <c r="DP229" i="7" a="1"/>
  <c r="DP229" i="7" s="1"/>
  <c r="DO125" i="7"/>
  <c r="DP222" i="7" a="1"/>
  <c r="DP222" i="7" s="1"/>
  <c r="DO118" i="7"/>
  <c r="AU193" i="8"/>
  <c r="AU194" i="8" s="1"/>
  <c r="AU199" i="8"/>
  <c r="DP248" i="7" a="1"/>
  <c r="DP248" i="7" s="1"/>
  <c r="DO144" i="7"/>
  <c r="DP236" i="7" a="1"/>
  <c r="DP236" i="7" s="1"/>
  <c r="DO132" i="7"/>
  <c r="DP213" i="7" a="1"/>
  <c r="DP213" i="7" s="1"/>
  <c r="DO109" i="7"/>
  <c r="DQ9" i="8"/>
  <c r="DQ7" i="7"/>
  <c r="DO270" i="7" a="1"/>
  <c r="DO270" i="7" s="1"/>
  <c r="DN166" i="7"/>
  <c r="DP289" i="7" a="1"/>
  <c r="DP289" i="7" s="1"/>
  <c r="DO185" i="7"/>
  <c r="DP273" i="7" a="1"/>
  <c r="DP273" i="7" s="1"/>
  <c r="DO169" i="7"/>
  <c r="DP245" i="7" a="1"/>
  <c r="DP245" i="7" s="1"/>
  <c r="DO141" i="7"/>
  <c r="Q105" i="26"/>
  <c r="P104" i="26"/>
  <c r="DP263" i="7" a="1"/>
  <c r="DP263" i="7" s="1"/>
  <c r="DO159" i="7"/>
  <c r="DO269" i="7" a="1"/>
  <c r="DO269" i="7" s="1"/>
  <c r="DN165" i="7"/>
  <c r="DO268" i="7" a="1"/>
  <c r="DO268" i="7" s="1"/>
  <c r="DN164" i="7"/>
  <c r="DO105" i="7"/>
  <c r="DP209" i="7" a="1"/>
  <c r="DP209" i="7" s="1"/>
  <c r="DP252" i="7" a="1"/>
  <c r="DP252" i="7" s="1"/>
  <c r="DO148" i="7"/>
  <c r="DP226" i="7" a="1"/>
  <c r="DP226" i="7" s="1"/>
  <c r="DO122" i="7"/>
  <c r="DP253" i="7" a="1"/>
  <c r="DP253" i="7" s="1"/>
  <c r="DO149" i="7"/>
  <c r="DO300" i="7" a="1"/>
  <c r="DO300" i="7" s="1"/>
  <c r="DN196" i="7"/>
  <c r="DP285" i="7" a="1"/>
  <c r="DP285" i="7" s="1"/>
  <c r="DO181" i="7"/>
  <c r="DP292" i="7" a="1"/>
  <c r="DP292" i="7" s="1"/>
  <c r="DO188" i="7"/>
  <c r="DP287" i="7" a="1"/>
  <c r="DP287" i="7" s="1"/>
  <c r="DO183" i="7"/>
  <c r="DO205" i="7" a="1"/>
  <c r="DO205" i="7" s="1"/>
  <c r="DN101" i="7"/>
  <c r="DO230" i="7" a="1"/>
  <c r="DO230" i="7" s="1"/>
  <c r="DN126" i="7"/>
  <c r="DJ21" i="7"/>
  <c r="DJ22" i="7"/>
  <c r="DP207" i="7" a="1"/>
  <c r="DP207" i="7" s="1"/>
  <c r="DO103" i="7"/>
  <c r="DN21" i="8"/>
  <c r="DM14" i="7"/>
  <c r="DN22" i="8" s="1"/>
  <c r="DM20" i="7"/>
  <c r="DN26" i="8" s="1"/>
  <c r="DM18" i="7"/>
  <c r="DM17" i="7" s="1"/>
  <c r="DN25" i="8" s="1"/>
  <c r="DO281" i="7" a="1"/>
  <c r="DO281" i="7" s="1"/>
  <c r="DN177" i="7"/>
  <c r="DP244" i="7" a="1"/>
  <c r="DP244" i="7" s="1"/>
  <c r="DO140" i="7"/>
  <c r="DN12" i="7"/>
  <c r="DP262" i="7" a="1"/>
  <c r="DP262" i="7" s="1"/>
  <c r="DO158" i="7"/>
  <c r="DP243" i="7" a="1"/>
  <c r="DP243" i="7" s="1"/>
  <c r="DO139" i="7"/>
  <c r="DP255" i="7" a="1"/>
  <c r="DP255" i="7" s="1"/>
  <c r="DO151" i="7"/>
  <c r="DL29" i="8"/>
  <c r="DP250" i="7" a="1"/>
  <c r="DP250" i="7" s="1"/>
  <c r="DO146" i="7"/>
  <c r="DP224" i="7" a="1"/>
  <c r="DP224" i="7" s="1"/>
  <c r="DO120" i="7"/>
  <c r="DP265" i="7" a="1"/>
  <c r="DP265" i="7" s="1"/>
  <c r="DO161" i="7"/>
  <c r="DM21" i="8"/>
  <c r="DL14" i="7"/>
  <c r="DL18" i="7"/>
  <c r="DL20" i="7"/>
  <c r="DL15" i="7"/>
  <c r="DP227" i="7" a="1"/>
  <c r="DP227" i="7" s="1"/>
  <c r="DO123" i="7"/>
  <c r="DP218" i="7" a="1"/>
  <c r="DP218" i="7" s="1"/>
  <c r="DO114" i="7"/>
  <c r="DP259" i="7" a="1"/>
  <c r="DP259" i="7" s="1"/>
  <c r="DO155" i="7"/>
  <c r="DP232" i="7" a="1"/>
  <c r="DP232" i="7" s="1"/>
  <c r="DO128" i="7"/>
  <c r="DP260" i="7" a="1"/>
  <c r="DP260" i="7" s="1"/>
  <c r="DO156" i="7"/>
  <c r="DP211" i="7" a="1"/>
  <c r="DP211" i="7" s="1"/>
  <c r="DO107" i="7"/>
  <c r="DP247" i="7" a="1"/>
  <c r="DP247" i="7" s="1"/>
  <c r="DO143" i="7"/>
  <c r="DO279" i="7" a="1"/>
  <c r="DO279" i="7" s="1"/>
  <c r="DN175" i="7"/>
  <c r="DP206" i="7" a="1"/>
  <c r="DP206" i="7" s="1"/>
  <c r="DO102" i="7"/>
  <c r="DN19" i="7" l="1"/>
  <c r="AU220" i="8"/>
  <c r="DM15" i="7"/>
  <c r="DM22" i="7" s="1"/>
  <c r="DN28" i="8" s="1"/>
  <c r="DQ236" i="7" a="1"/>
  <c r="DQ236" i="7" s="1"/>
  <c r="DP132" i="7"/>
  <c r="DQ249" i="7" a="1"/>
  <c r="DQ249" i="7" s="1"/>
  <c r="DP145" i="7"/>
  <c r="DQ271" i="7" a="1"/>
  <c r="DQ271" i="7" s="1"/>
  <c r="DP167" i="7"/>
  <c r="AU200" i="8"/>
  <c r="AU201" i="8" s="1"/>
  <c r="AV197" i="8" s="1"/>
  <c r="AV204" i="8" s="1" a="1"/>
  <c r="DQ201" i="7" a="1"/>
  <c r="DQ201" i="7" s="1"/>
  <c r="DP97" i="7"/>
  <c r="DM22" i="8"/>
  <c r="DM23" i="8" s="1"/>
  <c r="DQ289" i="7" a="1"/>
  <c r="DQ289" i="7" s="1"/>
  <c r="DP185" i="7"/>
  <c r="DQ256" i="7" a="1"/>
  <c r="DQ256" i="7" s="1"/>
  <c r="DP152" i="7"/>
  <c r="DQ217" i="7" a="1"/>
  <c r="DQ217" i="7" s="1"/>
  <c r="DP113" i="7"/>
  <c r="DP258" i="7" a="1"/>
  <c r="DP258" i="7" s="1"/>
  <c r="DO154" i="7"/>
  <c r="DQ243" i="7" a="1"/>
  <c r="DQ243" i="7" s="1"/>
  <c r="DP139" i="7"/>
  <c r="DQ209" i="7" a="1"/>
  <c r="DQ209" i="7" s="1"/>
  <c r="DP105" i="7"/>
  <c r="DQ216" i="7" a="1"/>
  <c r="DQ216" i="7" s="1"/>
  <c r="DP112" i="7"/>
  <c r="DP278" i="7" a="1"/>
  <c r="DP278" i="7" s="1"/>
  <c r="DO174" i="7"/>
  <c r="DQ208" i="7" a="1"/>
  <c r="DQ208" i="7" s="1"/>
  <c r="DP104" i="7"/>
  <c r="DQ283" i="7" a="1"/>
  <c r="DQ283" i="7" s="1"/>
  <c r="DP179" i="7"/>
  <c r="DQ253" i="7" a="1"/>
  <c r="DQ253" i="7" s="1"/>
  <c r="DP149" i="7"/>
  <c r="DQ226" i="7" a="1"/>
  <c r="DQ226" i="7" s="1"/>
  <c r="DP122" i="7"/>
  <c r="DQ287" i="7" a="1"/>
  <c r="DQ287" i="7" s="1"/>
  <c r="DP183" i="7"/>
  <c r="DQ264" i="7" a="1"/>
  <c r="DQ264" i="7" s="1"/>
  <c r="DP160" i="7"/>
  <c r="DQ276" i="7" a="1"/>
  <c r="DQ276" i="7" s="1"/>
  <c r="DP172" i="7"/>
  <c r="DQ298" i="7" a="1"/>
  <c r="DQ298" i="7" s="1"/>
  <c r="DP194" i="7"/>
  <c r="DQ275" i="7" a="1"/>
  <c r="DQ275" i="7" s="1"/>
  <c r="DP171" i="7"/>
  <c r="DQ260" i="7" a="1"/>
  <c r="DQ260" i="7" s="1"/>
  <c r="DP156" i="7"/>
  <c r="DN23" i="8"/>
  <c r="DP270" i="7" a="1"/>
  <c r="DP270" i="7" s="1"/>
  <c r="DO166" i="7"/>
  <c r="DQ284" i="7" a="1"/>
  <c r="DQ284" i="7" s="1"/>
  <c r="DP180" i="7"/>
  <c r="DQ288" i="7" a="1"/>
  <c r="DQ288" i="7" s="1"/>
  <c r="DP184" i="7"/>
  <c r="DQ282" i="7" a="1"/>
  <c r="DQ282" i="7" s="1"/>
  <c r="DP178" i="7"/>
  <c r="DP214" i="7" a="1"/>
  <c r="DP214" i="7" s="1"/>
  <c r="DO110" i="7"/>
  <c r="DQ242" i="7" a="1"/>
  <c r="DQ242" i="7" s="1"/>
  <c r="DP138" i="7"/>
  <c r="DP225" i="7" a="1"/>
  <c r="DP225" i="7" s="1"/>
  <c r="DO121" i="7"/>
  <c r="DQ234" i="7" a="1"/>
  <c r="DQ234" i="7" s="1"/>
  <c r="DP130" i="7"/>
  <c r="DQ215" i="7" a="1"/>
  <c r="DQ215" i="7" s="1"/>
  <c r="DP111" i="7"/>
  <c r="DQ273" i="7" a="1"/>
  <c r="DQ273" i="7" s="1"/>
  <c r="DP169" i="7"/>
  <c r="DQ232" i="7" a="1"/>
  <c r="DQ232" i="7" s="1"/>
  <c r="DP128" i="7"/>
  <c r="DQ229" i="7" a="1"/>
  <c r="DQ229" i="7" s="1"/>
  <c r="DP125" i="7"/>
  <c r="DQ274" i="7" a="1"/>
  <c r="DQ274" i="7" s="1"/>
  <c r="DP170" i="7"/>
  <c r="DN11" i="7"/>
  <c r="DQ207" i="7" a="1"/>
  <c r="DQ207" i="7" s="1"/>
  <c r="DP103" i="7"/>
  <c r="DP268" i="7" a="1"/>
  <c r="DP268" i="7" s="1"/>
  <c r="DO164" i="7"/>
  <c r="DQ272" i="7" a="1"/>
  <c r="DQ272" i="7" s="1"/>
  <c r="DP168" i="7"/>
  <c r="DQ239" i="7" a="1"/>
  <c r="DQ239" i="7" s="1"/>
  <c r="DP135" i="7"/>
  <c r="DP257" i="7" a="1"/>
  <c r="DP257" i="7" s="1"/>
  <c r="DO153" i="7"/>
  <c r="DP279" i="7" a="1"/>
  <c r="DP279" i="7" s="1"/>
  <c r="DO175" i="7"/>
  <c r="DQ250" i="7" a="1"/>
  <c r="DQ250" i="7" s="1"/>
  <c r="DP146" i="7"/>
  <c r="DQ267" i="7" a="1"/>
  <c r="DQ267" i="7" s="1"/>
  <c r="DP163" i="7"/>
  <c r="DQ247" i="7" a="1"/>
  <c r="DQ247" i="7" s="1"/>
  <c r="DP143" i="7"/>
  <c r="DQ210" i="7" a="1"/>
  <c r="DQ210" i="7" s="1"/>
  <c r="DP106" i="7"/>
  <c r="DP205" i="7" a="1"/>
  <c r="DP205" i="7" s="1"/>
  <c r="DO101" i="7"/>
  <c r="DP238" i="7" a="1"/>
  <c r="DP238" i="7" s="1"/>
  <c r="DO134" i="7"/>
  <c r="DQ203" i="7" a="1"/>
  <c r="DQ203" i="7" s="1"/>
  <c r="DP99" i="7"/>
  <c r="DQ252" i="7" a="1"/>
  <c r="DQ252" i="7" s="1"/>
  <c r="DP148" i="7"/>
  <c r="DQ222" i="7" a="1"/>
  <c r="DQ222" i="7" s="1"/>
  <c r="DP118" i="7"/>
  <c r="DR9" i="8"/>
  <c r="DR7" i="7"/>
  <c r="DQ259" i="7" a="1"/>
  <c r="DQ259" i="7" s="1"/>
  <c r="DP155" i="7"/>
  <c r="DK28" i="8"/>
  <c r="DQ285" i="7" a="1"/>
  <c r="DQ285" i="7" s="1"/>
  <c r="DP181" i="7"/>
  <c r="DL36" i="8"/>
  <c r="DL290" i="8" s="1"/>
  <c r="DQ286" i="7" a="1"/>
  <c r="DQ286" i="7" s="1"/>
  <c r="DP182" i="7"/>
  <c r="DQ240" i="7" a="1"/>
  <c r="DQ240" i="7" s="1"/>
  <c r="DP136" i="7"/>
  <c r="DQ223" i="7" a="1"/>
  <c r="DQ223" i="7" s="1"/>
  <c r="DP119" i="7"/>
  <c r="DQ241" i="7" a="1"/>
  <c r="DQ241" i="7" s="1"/>
  <c r="DP137" i="7"/>
  <c r="DQ295" i="7" a="1"/>
  <c r="DQ295" i="7" s="1"/>
  <c r="DP191" i="7"/>
  <c r="Q106" i="26"/>
  <c r="P105" i="26"/>
  <c r="DQ235" i="7" a="1"/>
  <c r="DQ235" i="7" s="1"/>
  <c r="DP131" i="7"/>
  <c r="DQ248" i="7" a="1"/>
  <c r="DQ248" i="7" s="1"/>
  <c r="DP144" i="7"/>
  <c r="DQ266" i="7" a="1"/>
  <c r="DQ266" i="7" s="1"/>
  <c r="DP162" i="7"/>
  <c r="DL17" i="7"/>
  <c r="DM25" i="8" s="1"/>
  <c r="DP221" i="7" a="1"/>
  <c r="DP221" i="7" s="1"/>
  <c r="DO117" i="7"/>
  <c r="DQ294" i="7" a="1"/>
  <c r="DQ294" i="7" s="1"/>
  <c r="DP190" i="7"/>
  <c r="DQ292" i="7" a="1"/>
  <c r="DQ292" i="7" s="1"/>
  <c r="DP188" i="7"/>
  <c r="DQ296" i="7" a="1"/>
  <c r="DQ296" i="7" s="1"/>
  <c r="DP192" i="7"/>
  <c r="DQ265" i="7" a="1"/>
  <c r="DQ265" i="7" s="1"/>
  <c r="DP161" i="7"/>
  <c r="DQ244" i="7" a="1"/>
  <c r="DQ244" i="7" s="1"/>
  <c r="DP140" i="7"/>
  <c r="DK27" i="8"/>
  <c r="DP269" i="7" a="1"/>
  <c r="DP269" i="7" s="1"/>
  <c r="DO165" i="7"/>
  <c r="DQ213" i="7" a="1"/>
  <c r="DQ213" i="7" s="1"/>
  <c r="DP109" i="7"/>
  <c r="DQ228" i="7" a="1"/>
  <c r="DQ228" i="7" s="1"/>
  <c r="DP124" i="7"/>
  <c r="DQ202" i="7" a="1"/>
  <c r="DQ202" i="7" s="1"/>
  <c r="DP98" i="7"/>
  <c r="DQ291" i="7" a="1"/>
  <c r="DQ291" i="7" s="1"/>
  <c r="DP187" i="7"/>
  <c r="DQ227" i="7" a="1"/>
  <c r="DQ227" i="7" s="1"/>
  <c r="DP123" i="7"/>
  <c r="DQ280" i="7" a="1"/>
  <c r="DQ280" i="7" s="1"/>
  <c r="DP176" i="7"/>
  <c r="DP261" i="7" a="1"/>
  <c r="DP261" i="7" s="1"/>
  <c r="DO157" i="7"/>
  <c r="DP220" i="7" a="1"/>
  <c r="DP220" i="7" s="1"/>
  <c r="DO116" i="7"/>
  <c r="DM26" i="8"/>
  <c r="DQ277" i="7" a="1"/>
  <c r="DQ277" i="7" s="1"/>
  <c r="DP173" i="7"/>
  <c r="DO329" i="8"/>
  <c r="DO334" i="8" s="1"/>
  <c r="DO12" i="7"/>
  <c r="DO11" i="7" s="1"/>
  <c r="DQ233" i="7" a="1"/>
  <c r="DQ233" i="7" s="1"/>
  <c r="DP129" i="7"/>
  <c r="DQ251" i="7" a="1"/>
  <c r="DQ251" i="7" s="1"/>
  <c r="DP147" i="7"/>
  <c r="DQ262" i="7" a="1"/>
  <c r="DQ262" i="7" s="1"/>
  <c r="DP158" i="7"/>
  <c r="DQ297" i="7" a="1"/>
  <c r="DQ297" i="7" s="1"/>
  <c r="DP193" i="7"/>
  <c r="DQ206" i="7" a="1"/>
  <c r="DQ206" i="7" s="1"/>
  <c r="DP102" i="7"/>
  <c r="DQ224" i="7" a="1"/>
  <c r="DQ224" i="7" s="1"/>
  <c r="DP120" i="7"/>
  <c r="DP300" i="7" a="1"/>
  <c r="DP300" i="7" s="1"/>
  <c r="DO196" i="7"/>
  <c r="DQ254" i="7" a="1"/>
  <c r="DQ254" i="7" s="1"/>
  <c r="DP150" i="7"/>
  <c r="DK39" i="7"/>
  <c r="DQ212" i="7" a="1"/>
  <c r="DQ212" i="7" s="1"/>
  <c r="DP108" i="7"/>
  <c r="DQ204" i="7" a="1"/>
  <c r="DQ204" i="7" s="1"/>
  <c r="DP100" i="7"/>
  <c r="DQ246" i="7" a="1"/>
  <c r="DQ246" i="7" s="1"/>
  <c r="DP142" i="7"/>
  <c r="DQ290" i="7" a="1"/>
  <c r="DQ290" i="7" s="1"/>
  <c r="DP186" i="7"/>
  <c r="DQ219" i="7" a="1"/>
  <c r="DQ219" i="7" s="1"/>
  <c r="DP115" i="7"/>
  <c r="DP327" i="8"/>
  <c r="DP13" i="7" a="1"/>
  <c r="DP13" i="7" s="1"/>
  <c r="DQ245" i="7" a="1"/>
  <c r="DQ245" i="7" s="1"/>
  <c r="DP141" i="7"/>
  <c r="DQ211" i="7" a="1"/>
  <c r="DQ211" i="7" s="1"/>
  <c r="DP107" i="7"/>
  <c r="DP299" i="7" a="1"/>
  <c r="DP299" i="7" s="1"/>
  <c r="DO195" i="7"/>
  <c r="DQ255" i="7" a="1"/>
  <c r="DQ255" i="7" s="1"/>
  <c r="DP151" i="7"/>
  <c r="DQ293" i="7" a="1"/>
  <c r="DQ293" i="7" s="1"/>
  <c r="DP189" i="7"/>
  <c r="AU221" i="8"/>
  <c r="AU222" i="8" s="1"/>
  <c r="AV218" i="8" s="1"/>
  <c r="AV225" i="8" s="1" a="1"/>
  <c r="DQ218" i="7" a="1"/>
  <c r="DQ218" i="7" s="1"/>
  <c r="DP114" i="7"/>
  <c r="DP281" i="7" a="1"/>
  <c r="DP281" i="7" s="1"/>
  <c r="DO177" i="7"/>
  <c r="DP230" i="7" a="1"/>
  <c r="DP230" i="7" s="1"/>
  <c r="DO126" i="7"/>
  <c r="DQ263" i="7" a="1"/>
  <c r="DQ263" i="7" s="1"/>
  <c r="DP159" i="7"/>
  <c r="DQ231" i="7" a="1"/>
  <c r="DQ231" i="7" s="1"/>
  <c r="DP127" i="7"/>
  <c r="DP237" i="7" a="1"/>
  <c r="DP237" i="7" s="1"/>
  <c r="DO133" i="7"/>
  <c r="DJ23" i="7"/>
  <c r="DJ39" i="7" s="1"/>
  <c r="DM21" i="7" l="1"/>
  <c r="DN27" i="8" s="1"/>
  <c r="DP12" i="7"/>
  <c r="DP11" i="7" s="1"/>
  <c r="DO19" i="7"/>
  <c r="DQ220" i="7" a="1"/>
  <c r="DQ220" i="7" s="1"/>
  <c r="DP116" i="7"/>
  <c r="DR260" i="7" a="1"/>
  <c r="DR260" i="7" s="1"/>
  <c r="DQ156" i="7"/>
  <c r="DR275" i="7" a="1"/>
  <c r="DR275" i="7" s="1"/>
  <c r="DQ171" i="7"/>
  <c r="DR266" i="7" a="1"/>
  <c r="DR266" i="7" s="1"/>
  <c r="DQ162" i="7"/>
  <c r="DQ237" i="7" a="1"/>
  <c r="DQ237" i="7" s="1"/>
  <c r="DP133" i="7"/>
  <c r="DR252" i="7" a="1"/>
  <c r="DR252" i="7" s="1"/>
  <c r="DQ148" i="7"/>
  <c r="DR207" i="7" a="1"/>
  <c r="DR207" i="7" s="1"/>
  <c r="DQ103" i="7"/>
  <c r="DL22" i="7"/>
  <c r="DQ278" i="7" a="1"/>
  <c r="DQ278" i="7" s="1"/>
  <c r="DP174" i="7"/>
  <c r="DR254" i="7" a="1"/>
  <c r="DR254" i="7" s="1"/>
  <c r="DQ150" i="7"/>
  <c r="DR289" i="7" a="1"/>
  <c r="DR289" i="7" s="1"/>
  <c r="DQ185" i="7"/>
  <c r="DR249" i="7" a="1"/>
  <c r="DR249" i="7" s="1"/>
  <c r="DQ145" i="7"/>
  <c r="DR263" i="7" a="1"/>
  <c r="DR263" i="7" s="1"/>
  <c r="DQ159" i="7"/>
  <c r="DP329" i="8"/>
  <c r="DP334" i="8" s="1"/>
  <c r="DQ238" i="7" a="1"/>
  <c r="DQ238" i="7" s="1"/>
  <c r="DP134" i="7"/>
  <c r="DQ279" i="7" a="1"/>
  <c r="DQ279" i="7" s="1"/>
  <c r="DP175" i="7"/>
  <c r="DQ225" i="7" a="1"/>
  <c r="DQ225" i="7" s="1"/>
  <c r="DP121" i="7"/>
  <c r="DR264" i="7" a="1"/>
  <c r="DR264" i="7" s="1"/>
  <c r="DQ160" i="7"/>
  <c r="DR216" i="7" a="1"/>
  <c r="DR216" i="7" s="1"/>
  <c r="DQ112" i="7"/>
  <c r="DR255" i="7" a="1"/>
  <c r="DR255" i="7" s="1"/>
  <c r="DQ151" i="7"/>
  <c r="DR204" i="7" a="1"/>
  <c r="DR204" i="7" s="1"/>
  <c r="DQ100" i="7"/>
  <c r="DR273" i="7" a="1"/>
  <c r="DR273" i="7" s="1"/>
  <c r="DQ169" i="7"/>
  <c r="DR271" i="7" a="1"/>
  <c r="DR271" i="7" s="1"/>
  <c r="DQ167" i="7"/>
  <c r="DR293" i="7" a="1"/>
  <c r="DR293" i="7" s="1"/>
  <c r="DQ189" i="7"/>
  <c r="DQ270" i="7" a="1"/>
  <c r="DQ270" i="7" s="1"/>
  <c r="DP166" i="7"/>
  <c r="DR244" i="7" a="1"/>
  <c r="DR244" i="7" s="1"/>
  <c r="DQ140" i="7"/>
  <c r="DR256" i="7" a="1"/>
  <c r="DR256" i="7" s="1"/>
  <c r="DQ152" i="7"/>
  <c r="DR203" i="7" a="1"/>
  <c r="DR203" i="7" s="1"/>
  <c r="DQ99" i="7"/>
  <c r="DR235" i="7" a="1"/>
  <c r="DR235" i="7" s="1"/>
  <c r="DQ131" i="7"/>
  <c r="DO21" i="8"/>
  <c r="DN14" i="7"/>
  <c r="DN15" i="7"/>
  <c r="DN20" i="7"/>
  <c r="DN18" i="7"/>
  <c r="DR291" i="7" a="1"/>
  <c r="DR291" i="7" s="1"/>
  <c r="DQ187" i="7"/>
  <c r="DR296" i="7" a="1"/>
  <c r="DR296" i="7" s="1"/>
  <c r="DQ192" i="7"/>
  <c r="Q107" i="26"/>
  <c r="P106" i="26"/>
  <c r="DR285" i="7" a="1"/>
  <c r="DR285" i="7" s="1"/>
  <c r="DQ181" i="7"/>
  <c r="DR274" i="7" a="1"/>
  <c r="DR274" i="7" s="1"/>
  <c r="DQ170" i="7"/>
  <c r="DR236" i="7" a="1"/>
  <c r="DR236" i="7" s="1"/>
  <c r="DQ132" i="7"/>
  <c r="DR240" i="7" a="1"/>
  <c r="DR240" i="7" s="1"/>
  <c r="DQ136" i="7"/>
  <c r="DQ261" i="7" a="1"/>
  <c r="DQ261" i="7" s="1"/>
  <c r="DP157" i="7"/>
  <c r="DR283" i="7" a="1"/>
  <c r="DR283" i="7" s="1"/>
  <c r="DQ179" i="7"/>
  <c r="DR251" i="7" a="1"/>
  <c r="DR251" i="7" s="1"/>
  <c r="DQ147" i="7"/>
  <c r="DR208" i="7" a="1"/>
  <c r="DR208" i="7" s="1"/>
  <c r="DQ104" i="7"/>
  <c r="DR248" i="7" a="1"/>
  <c r="DR248" i="7" s="1"/>
  <c r="DQ144" i="7"/>
  <c r="DR245" i="7" a="1"/>
  <c r="DR245" i="7" s="1"/>
  <c r="DQ141" i="7"/>
  <c r="DR276" i="7" a="1"/>
  <c r="DR276" i="7" s="1"/>
  <c r="DQ172" i="7"/>
  <c r="DP21" i="8"/>
  <c r="DO14" i="7"/>
  <c r="DP22" i="8" s="1"/>
  <c r="DO20" i="7"/>
  <c r="DP26" i="8" s="1"/>
  <c r="DO18" i="7"/>
  <c r="DR287" i="7" a="1"/>
  <c r="DR287" i="7" s="1"/>
  <c r="DQ183" i="7"/>
  <c r="DR202" i="7" a="1"/>
  <c r="DR202" i="7" s="1"/>
  <c r="DQ98" i="7"/>
  <c r="DR292" i="7" a="1"/>
  <c r="DR292" i="7" s="1"/>
  <c r="DQ188" i="7"/>
  <c r="DR295" i="7" a="1"/>
  <c r="DR295" i="7" s="1"/>
  <c r="DQ191" i="7"/>
  <c r="DR229" i="7" a="1"/>
  <c r="DR229" i="7" s="1"/>
  <c r="DQ125" i="7"/>
  <c r="DK29" i="8"/>
  <c r="DK36" i="8" s="1"/>
  <c r="DK290" i="8" s="1"/>
  <c r="DR209" i="7" a="1"/>
  <c r="DR209" i="7" s="1"/>
  <c r="DQ105" i="7"/>
  <c r="DR297" i="7" a="1"/>
  <c r="DR297" i="7" s="1"/>
  <c r="DQ193" i="7"/>
  <c r="DR253" i="7" a="1"/>
  <c r="DR253" i="7" s="1"/>
  <c r="DQ149" i="7"/>
  <c r="DQ269" i="7" a="1"/>
  <c r="DQ269" i="7" s="1"/>
  <c r="DP165" i="7"/>
  <c r="DQ299" i="7" a="1"/>
  <c r="DQ299" i="7" s="1"/>
  <c r="DP195" i="7"/>
  <c r="DR286" i="7" a="1"/>
  <c r="DR286" i="7" s="1"/>
  <c r="DQ182" i="7"/>
  <c r="DR250" i="7" a="1"/>
  <c r="DR250" i="7" s="1"/>
  <c r="DQ146" i="7"/>
  <c r="DR227" i="7" a="1"/>
  <c r="DR227" i="7" s="1"/>
  <c r="DQ123" i="7"/>
  <c r="DR219" i="7" a="1"/>
  <c r="DR219" i="7" s="1"/>
  <c r="DQ115" i="7"/>
  <c r="DR242" i="7" a="1"/>
  <c r="DR242" i="7" s="1"/>
  <c r="DQ138" i="7"/>
  <c r="DR290" i="7" a="1"/>
  <c r="DR290" i="7" s="1"/>
  <c r="DQ186" i="7"/>
  <c r="DR224" i="7" a="1"/>
  <c r="DR224" i="7" s="1"/>
  <c r="DQ120" i="7"/>
  <c r="DR277" i="7" a="1"/>
  <c r="DR277" i="7" s="1"/>
  <c r="DQ173" i="7"/>
  <c r="DR210" i="7" a="1"/>
  <c r="DR210" i="7" s="1"/>
  <c r="DQ106" i="7"/>
  <c r="DR239" i="7" a="1"/>
  <c r="DR239" i="7" s="1"/>
  <c r="DQ135" i="7"/>
  <c r="DQ214" i="7" a="1"/>
  <c r="DQ214" i="7" s="1"/>
  <c r="DP110" i="7"/>
  <c r="DR218" i="7" a="1"/>
  <c r="DR218" i="7" s="1"/>
  <c r="DQ114" i="7"/>
  <c r="DR288" i="7" a="1"/>
  <c r="DR288" i="7" s="1"/>
  <c r="DQ184" i="7"/>
  <c r="DR222" i="7" a="1"/>
  <c r="DR222" i="7" s="1"/>
  <c r="DQ118" i="7"/>
  <c r="DR262" i="7" a="1"/>
  <c r="DR262" i="7" s="1"/>
  <c r="DQ158" i="7"/>
  <c r="DR284" i="7" a="1"/>
  <c r="DR284" i="7" s="1"/>
  <c r="DQ180" i="7"/>
  <c r="DR211" i="7" a="1"/>
  <c r="DR211" i="7" s="1"/>
  <c r="DQ107" i="7"/>
  <c r="DR215" i="7" a="1"/>
  <c r="DR215" i="7" s="1"/>
  <c r="DQ111" i="7"/>
  <c r="DL21" i="7"/>
  <c r="DR231" i="7" a="1"/>
  <c r="DR231" i="7" s="1"/>
  <c r="DQ127" i="7"/>
  <c r="DN29" i="8"/>
  <c r="DR228" i="7" a="1"/>
  <c r="DR228" i="7" s="1"/>
  <c r="DQ124" i="7"/>
  <c r="DR294" i="7" a="1"/>
  <c r="DR294" i="7" s="1"/>
  <c r="DQ190" i="7"/>
  <c r="DR241" i="7" a="1"/>
  <c r="DR241" i="7" s="1"/>
  <c r="DQ137" i="7"/>
  <c r="DR259" i="7" a="1"/>
  <c r="DR259" i="7" s="1"/>
  <c r="DQ155" i="7"/>
  <c r="DR232" i="7" a="1"/>
  <c r="DR232" i="7" s="1"/>
  <c r="DQ128" i="7"/>
  <c r="DQ97" i="7"/>
  <c r="DR201" i="7" a="1"/>
  <c r="DR201" i="7" s="1"/>
  <c r="DM23" i="7"/>
  <c r="DM39" i="7" s="1"/>
  <c r="AV225" i="8"/>
  <c r="AV227" i="8"/>
  <c r="AV214" i="8" s="1"/>
  <c r="DQ258" i="7" a="1"/>
  <c r="DQ258" i="7" s="1"/>
  <c r="DP154" i="7"/>
  <c r="DR217" i="7" a="1"/>
  <c r="DR217" i="7" s="1"/>
  <c r="DQ113" i="7"/>
  <c r="DR280" i="7" a="1"/>
  <c r="DR280" i="7" s="1"/>
  <c r="DQ176" i="7"/>
  <c r="DR233" i="7" a="1"/>
  <c r="DR233" i="7" s="1"/>
  <c r="DQ129" i="7"/>
  <c r="DR234" i="7" a="1"/>
  <c r="DR234" i="7" s="1"/>
  <c r="DQ130" i="7"/>
  <c r="DQ327" i="8"/>
  <c r="DQ13" i="7" a="1"/>
  <c r="DQ13" i="7" s="1"/>
  <c r="DQ300" i="7" a="1"/>
  <c r="DQ300" i="7" s="1"/>
  <c r="DP196" i="7"/>
  <c r="DQ205" i="7" a="1"/>
  <c r="DQ205" i="7" s="1"/>
  <c r="DP101" i="7"/>
  <c r="DQ230" i="7" a="1"/>
  <c r="DQ230" i="7" s="1"/>
  <c r="DP126" i="7"/>
  <c r="DQ281" i="7" a="1"/>
  <c r="DQ281" i="7" s="1"/>
  <c r="DP177" i="7"/>
  <c r="DR206" i="7" a="1"/>
  <c r="DR206" i="7" s="1"/>
  <c r="DQ102" i="7"/>
  <c r="DS9" i="8"/>
  <c r="DS7" i="7"/>
  <c r="DR247" i="7" a="1"/>
  <c r="DR247" i="7" s="1"/>
  <c r="DQ143" i="7"/>
  <c r="DR272" i="7" a="1"/>
  <c r="DR272" i="7" s="1"/>
  <c r="DQ168" i="7"/>
  <c r="DR282" i="7" a="1"/>
  <c r="DR282" i="7" s="1"/>
  <c r="DQ178" i="7"/>
  <c r="DR226" i="7" a="1"/>
  <c r="DR226" i="7" s="1"/>
  <c r="DQ122" i="7"/>
  <c r="AV204" i="8"/>
  <c r="AU274" i="8"/>
  <c r="AU308" i="8"/>
  <c r="DR267" i="7" a="1"/>
  <c r="DR267" i="7" s="1"/>
  <c r="DQ163" i="7"/>
  <c r="DQ268" i="7" a="1"/>
  <c r="DQ268" i="7" s="1"/>
  <c r="DP164" i="7"/>
  <c r="DR212" i="7" a="1"/>
  <c r="DR212" i="7" s="1"/>
  <c r="DQ108" i="7"/>
  <c r="DR298" i="7" a="1"/>
  <c r="DR298" i="7" s="1"/>
  <c r="DQ194" i="7"/>
  <c r="DR265" i="7" a="1"/>
  <c r="DR265" i="7" s="1"/>
  <c r="DQ161" i="7"/>
  <c r="DQ257" i="7" a="1"/>
  <c r="DQ257" i="7" s="1"/>
  <c r="DP153" i="7"/>
  <c r="DR246" i="7" a="1"/>
  <c r="DR246" i="7" s="1"/>
  <c r="DQ142" i="7"/>
  <c r="DR213" i="7" a="1"/>
  <c r="DR213" i="7" s="1"/>
  <c r="DQ109" i="7"/>
  <c r="DQ221" i="7" a="1"/>
  <c r="DQ221" i="7" s="1"/>
  <c r="DP117" i="7"/>
  <c r="DR223" i="7" a="1"/>
  <c r="DR223" i="7" s="1"/>
  <c r="DQ119" i="7"/>
  <c r="DR243" i="7" a="1"/>
  <c r="DR243" i="7" s="1"/>
  <c r="DQ139" i="7"/>
  <c r="AU270" i="8"/>
  <c r="AU304" i="8"/>
  <c r="DO17" i="7" l="1"/>
  <c r="DP25" i="8" s="1"/>
  <c r="DQ12" i="7"/>
  <c r="DQ11" i="7" s="1"/>
  <c r="DQ14" i="7" s="1"/>
  <c r="DR22" i="8" s="1"/>
  <c r="DP19" i="7"/>
  <c r="DO15" i="7"/>
  <c r="DO22" i="7" s="1"/>
  <c r="DP28" i="8" s="1"/>
  <c r="DR21" i="8"/>
  <c r="DQ20" i="7"/>
  <c r="DR26" i="8" s="1"/>
  <c r="AV215" i="8"/>
  <c r="AV220" i="8"/>
  <c r="DS243" i="7" a="1"/>
  <c r="DS243" i="7" s="1"/>
  <c r="DR139" i="7"/>
  <c r="DS202" i="7" a="1"/>
  <c r="DS202" i="7" s="1"/>
  <c r="DR98" i="7"/>
  <c r="DS260" i="7" a="1"/>
  <c r="DS260" i="7" s="1"/>
  <c r="DR156" i="7"/>
  <c r="DS274" i="7" a="1"/>
  <c r="DS274" i="7" s="1"/>
  <c r="DR170" i="7"/>
  <c r="DM27" i="8"/>
  <c r="DL23" i="7"/>
  <c r="DR278" i="7" a="1"/>
  <c r="DR278" i="7" s="1"/>
  <c r="DQ174" i="7"/>
  <c r="DR230" i="7" a="1"/>
  <c r="DR230" i="7" s="1"/>
  <c r="DQ126" i="7"/>
  <c r="DS223" i="7" a="1"/>
  <c r="DS223" i="7" s="1"/>
  <c r="DR119" i="7"/>
  <c r="DR268" i="7" a="1"/>
  <c r="DR268" i="7" s="1"/>
  <c r="DQ164" i="7"/>
  <c r="DR258" i="7" a="1"/>
  <c r="DR258" i="7" s="1"/>
  <c r="DQ154" i="7"/>
  <c r="DS259" i="7" a="1"/>
  <c r="DS259" i="7" s="1"/>
  <c r="DR155" i="7"/>
  <c r="DS209" i="7" a="1"/>
  <c r="DS209" i="7" s="1"/>
  <c r="DR105" i="7"/>
  <c r="DS251" i="7" a="1"/>
  <c r="DS251" i="7" s="1"/>
  <c r="DR147" i="7"/>
  <c r="Q108" i="26"/>
  <c r="P107" i="26"/>
  <c r="DS235" i="7" a="1"/>
  <c r="DS235" i="7" s="1"/>
  <c r="DR131" i="7"/>
  <c r="DS273" i="7" a="1"/>
  <c r="DS273" i="7" s="1"/>
  <c r="DR169" i="7"/>
  <c r="DQ21" i="8"/>
  <c r="DP20" i="7"/>
  <c r="DQ26" i="8" s="1"/>
  <c r="DP18" i="7"/>
  <c r="DP14" i="7"/>
  <c r="DQ22" i="8" s="1"/>
  <c r="DS236" i="7" a="1"/>
  <c r="DS236" i="7" s="1"/>
  <c r="DR132" i="7"/>
  <c r="DS288" i="7" a="1"/>
  <c r="DS288" i="7" s="1"/>
  <c r="DR184" i="7"/>
  <c r="DS275" i="7" a="1"/>
  <c r="DS275" i="7" s="1"/>
  <c r="DR171" i="7"/>
  <c r="DN36" i="8"/>
  <c r="DN290" i="8" s="1"/>
  <c r="DS287" i="7" a="1"/>
  <c r="DS287" i="7" s="1"/>
  <c r="DR183" i="7"/>
  <c r="DR281" i="7" a="1"/>
  <c r="DR281" i="7" s="1"/>
  <c r="DQ177" i="7"/>
  <c r="DS271" i="7" a="1"/>
  <c r="DS271" i="7" s="1"/>
  <c r="DR167" i="7"/>
  <c r="DS232" i="7" a="1"/>
  <c r="DS232" i="7" s="1"/>
  <c r="DR128" i="7"/>
  <c r="DS208" i="7" a="1"/>
  <c r="DS208" i="7" s="1"/>
  <c r="DR104" i="7"/>
  <c r="DM28" i="8"/>
  <c r="DS282" i="7" a="1"/>
  <c r="DS282" i="7" s="1"/>
  <c r="DR178" i="7"/>
  <c r="DR205" i="7" a="1"/>
  <c r="DR205" i="7" s="1"/>
  <c r="DQ101" i="7"/>
  <c r="DS211" i="7" a="1"/>
  <c r="DS211" i="7" s="1"/>
  <c r="DR107" i="7"/>
  <c r="DS239" i="7" a="1"/>
  <c r="DS239" i="7" s="1"/>
  <c r="DR135" i="7"/>
  <c r="DS227" i="7" a="1"/>
  <c r="DS227" i="7" s="1"/>
  <c r="DR123" i="7"/>
  <c r="DS207" i="7" a="1"/>
  <c r="DS207" i="7" s="1"/>
  <c r="DR103" i="7"/>
  <c r="DS201" i="7" a="1"/>
  <c r="DS201" i="7" s="1"/>
  <c r="DR97" i="7"/>
  <c r="DS265" i="7" a="1"/>
  <c r="DS265" i="7" s="1"/>
  <c r="DR161" i="7"/>
  <c r="DS245" i="7" a="1"/>
  <c r="DS245" i="7" s="1"/>
  <c r="DR141" i="7"/>
  <c r="DS218" i="7" a="1"/>
  <c r="DS218" i="7" s="1"/>
  <c r="DR114" i="7"/>
  <c r="DS254" i="7" a="1"/>
  <c r="DS254" i="7" s="1"/>
  <c r="DR150" i="7"/>
  <c r="DS248" i="7" a="1"/>
  <c r="DS248" i="7" s="1"/>
  <c r="DR144" i="7"/>
  <c r="DS219" i="7" a="1"/>
  <c r="DS219" i="7" s="1"/>
  <c r="DR115" i="7"/>
  <c r="DS241" i="7" a="1"/>
  <c r="DS241" i="7" s="1"/>
  <c r="DR137" i="7"/>
  <c r="DR300" i="7" a="1"/>
  <c r="DR300" i="7" s="1"/>
  <c r="DQ196" i="7"/>
  <c r="DS284" i="7" a="1"/>
  <c r="DS284" i="7" s="1"/>
  <c r="DR180" i="7"/>
  <c r="DS210" i="7" a="1"/>
  <c r="DS210" i="7" s="1"/>
  <c r="DR106" i="7"/>
  <c r="DS250" i="7" a="1"/>
  <c r="DS250" i="7" s="1"/>
  <c r="DR146" i="7"/>
  <c r="DS203" i="7" a="1"/>
  <c r="DS203" i="7" s="1"/>
  <c r="DR99" i="7"/>
  <c r="DS252" i="7" a="1"/>
  <c r="DS252" i="7" s="1"/>
  <c r="DR148" i="7"/>
  <c r="DS264" i="7" a="1"/>
  <c r="DS264" i="7" s="1"/>
  <c r="DR160" i="7"/>
  <c r="DS290" i="7" a="1"/>
  <c r="DS290" i="7" s="1"/>
  <c r="DR186" i="7"/>
  <c r="DS289" i="7" a="1"/>
  <c r="DS289" i="7" s="1"/>
  <c r="DR185" i="7"/>
  <c r="DS231" i="7" a="1"/>
  <c r="DS231" i="7" s="1"/>
  <c r="DR127" i="7"/>
  <c r="DS226" i="7" a="1"/>
  <c r="DS226" i="7" s="1"/>
  <c r="DR122" i="7"/>
  <c r="DR238" i="7" a="1"/>
  <c r="DR238" i="7" s="1"/>
  <c r="DQ134" i="7"/>
  <c r="DR214" i="7" a="1"/>
  <c r="DR214" i="7" s="1"/>
  <c r="DQ110" i="7"/>
  <c r="DS272" i="7" a="1"/>
  <c r="DS272" i="7" s="1"/>
  <c r="DR168" i="7"/>
  <c r="DS294" i="7" a="1"/>
  <c r="DS294" i="7" s="1"/>
  <c r="DR190" i="7"/>
  <c r="DS229" i="7" a="1"/>
  <c r="DS229" i="7" s="1"/>
  <c r="DR125" i="7"/>
  <c r="DR261" i="7" a="1"/>
  <c r="DR261" i="7" s="1"/>
  <c r="DQ157" i="7"/>
  <c r="DS291" i="7" a="1"/>
  <c r="DS291" i="7" s="1"/>
  <c r="DR187" i="7"/>
  <c r="DS255" i="7" a="1"/>
  <c r="DS255" i="7" s="1"/>
  <c r="DR151" i="7"/>
  <c r="DR299" i="7" a="1"/>
  <c r="DR299" i="7" s="1"/>
  <c r="DQ195" i="7"/>
  <c r="DR270" i="7" a="1"/>
  <c r="DR270" i="7" s="1"/>
  <c r="DQ166" i="7"/>
  <c r="DR102" i="7"/>
  <c r="DS206" i="7" a="1"/>
  <c r="DS206" i="7" s="1"/>
  <c r="DS280" i="7" a="1"/>
  <c r="DS280" i="7" s="1"/>
  <c r="DR176" i="7"/>
  <c r="DR279" i="7" a="1"/>
  <c r="DR279" i="7" s="1"/>
  <c r="DQ175" i="7"/>
  <c r="DR220" i="7" a="1"/>
  <c r="DR220" i="7" s="1"/>
  <c r="DQ116" i="7"/>
  <c r="DS297" i="7" a="1"/>
  <c r="DS297" i="7" s="1"/>
  <c r="DR193" i="7"/>
  <c r="DS215" i="7" a="1"/>
  <c r="DS215" i="7" s="1"/>
  <c r="DR111" i="7"/>
  <c r="DS204" i="7" a="1"/>
  <c r="DS204" i="7" s="1"/>
  <c r="DR100" i="7"/>
  <c r="DS267" i="7" a="1"/>
  <c r="DS267" i="7" s="1"/>
  <c r="DR163" i="7"/>
  <c r="DR327" i="8"/>
  <c r="DR13" i="7" a="1"/>
  <c r="DR13" i="7" s="1"/>
  <c r="DQ329" i="8"/>
  <c r="DQ334" i="8" s="1"/>
  <c r="DS262" i="7" a="1"/>
  <c r="DS262" i="7" s="1"/>
  <c r="DR158" i="7"/>
  <c r="DS277" i="7" a="1"/>
  <c r="DS277" i="7" s="1"/>
  <c r="DR173" i="7"/>
  <c r="DN17" i="7"/>
  <c r="DO25" i="8" s="1"/>
  <c r="DS256" i="7" a="1"/>
  <c r="DS256" i="7" s="1"/>
  <c r="DR152" i="7"/>
  <c r="DS263" i="7" a="1"/>
  <c r="DS263" i="7" s="1"/>
  <c r="DR159" i="7"/>
  <c r="DR237" i="7" a="1"/>
  <c r="DR237" i="7" s="1"/>
  <c r="DQ133" i="7"/>
  <c r="DR257" i="7" a="1"/>
  <c r="DR257" i="7" s="1"/>
  <c r="DQ153" i="7"/>
  <c r="DS292" i="7" a="1"/>
  <c r="DS292" i="7" s="1"/>
  <c r="DR188" i="7"/>
  <c r="DS233" i="7" a="1"/>
  <c r="DS233" i="7" s="1"/>
  <c r="DR129" i="7"/>
  <c r="DO22" i="8"/>
  <c r="DR269" i="7" a="1"/>
  <c r="DR269" i="7" s="1"/>
  <c r="DQ165" i="7"/>
  <c r="DS298" i="7" a="1"/>
  <c r="DS298" i="7" s="1"/>
  <c r="DR194" i="7"/>
  <c r="DS253" i="7" a="1"/>
  <c r="DS253" i="7" s="1"/>
  <c r="DR149" i="7"/>
  <c r="DS217" i="7" a="1"/>
  <c r="DS217" i="7" s="1"/>
  <c r="DR113" i="7"/>
  <c r="DS285" i="7" a="1"/>
  <c r="DS285" i="7" s="1"/>
  <c r="DR181" i="7"/>
  <c r="DS296" i="7" a="1"/>
  <c r="DS296" i="7" s="1"/>
  <c r="DR192" i="7"/>
  <c r="DS246" i="7" a="1"/>
  <c r="DS246" i="7" s="1"/>
  <c r="DR142" i="7"/>
  <c r="AV206" i="8"/>
  <c r="AV205" i="8" s="1"/>
  <c r="DS247" i="7" a="1"/>
  <c r="DS247" i="7" s="1"/>
  <c r="DR143" i="7"/>
  <c r="AV226" i="8"/>
  <c r="DS228" i="7" a="1"/>
  <c r="DS228" i="7" s="1"/>
  <c r="DR124" i="7"/>
  <c r="DS286" i="7" a="1"/>
  <c r="DS286" i="7" s="1"/>
  <c r="DR182" i="7"/>
  <c r="DS295" i="7" a="1"/>
  <c r="DS295" i="7" s="1"/>
  <c r="DR191" i="7"/>
  <c r="DP23" i="8"/>
  <c r="DS240" i="7" a="1"/>
  <c r="DS240" i="7" s="1"/>
  <c r="DR136" i="7"/>
  <c r="DS216" i="7" a="1"/>
  <c r="DS216" i="7" s="1"/>
  <c r="DR112" i="7"/>
  <c r="DS276" i="7" a="1"/>
  <c r="DS276" i="7" s="1"/>
  <c r="DR172" i="7"/>
  <c r="DR225" i="7" a="1"/>
  <c r="DR225" i="7" s="1"/>
  <c r="DQ121" i="7"/>
  <c r="DS293" i="7" a="1"/>
  <c r="DS293" i="7" s="1"/>
  <c r="DR189" i="7"/>
  <c r="DS242" i="7" a="1"/>
  <c r="DS242" i="7" s="1"/>
  <c r="DR138" i="7"/>
  <c r="DS212" i="7" a="1"/>
  <c r="DS212" i="7" s="1"/>
  <c r="DR108" i="7"/>
  <c r="DR221" i="7" a="1"/>
  <c r="DR221" i="7" s="1"/>
  <c r="DQ117" i="7"/>
  <c r="DS283" i="7" a="1"/>
  <c r="DS283" i="7" s="1"/>
  <c r="DR179" i="7"/>
  <c r="DS213" i="7" a="1"/>
  <c r="DS213" i="7" s="1"/>
  <c r="DR109" i="7"/>
  <c r="DT9" i="8"/>
  <c r="DT7" i="7"/>
  <c r="DS234" i="7" a="1"/>
  <c r="DS234" i="7" s="1"/>
  <c r="DR130" i="7"/>
  <c r="DS222" i="7" a="1"/>
  <c r="DS222" i="7" s="1"/>
  <c r="DR118" i="7"/>
  <c r="DS224" i="7" a="1"/>
  <c r="DS224" i="7" s="1"/>
  <c r="DR120" i="7"/>
  <c r="DO26" i="8"/>
  <c r="DS244" i="7" a="1"/>
  <c r="DS244" i="7" s="1"/>
  <c r="DR140" i="7"/>
  <c r="DS249" i="7" a="1"/>
  <c r="DS249" i="7" s="1"/>
  <c r="DR145" i="7"/>
  <c r="DS266" i="7" a="1"/>
  <c r="DS266" i="7" s="1"/>
  <c r="DR162" i="7"/>
  <c r="DP17" i="7" l="1"/>
  <c r="DQ25" i="8" s="1"/>
  <c r="DQ18" i="7"/>
  <c r="DO21" i="7"/>
  <c r="DP27" i="8" s="1"/>
  <c r="DP29" i="8" s="1"/>
  <c r="DP36" i="8" s="1"/>
  <c r="DQ19" i="7"/>
  <c r="DT297" i="7" a="1"/>
  <c r="DT297" i="7" s="1"/>
  <c r="DS193" i="7"/>
  <c r="DT222" i="7" a="1"/>
  <c r="DT222" i="7" s="1"/>
  <c r="DS118" i="7"/>
  <c r="DT267" i="7" a="1"/>
  <c r="DT267" i="7" s="1"/>
  <c r="DS163" i="7"/>
  <c r="DT251" i="7" a="1"/>
  <c r="DT251" i="7" s="1"/>
  <c r="DS147" i="7"/>
  <c r="DT246" i="7" a="1"/>
  <c r="DT246" i="7" s="1"/>
  <c r="DS142" i="7"/>
  <c r="DT210" i="7" a="1"/>
  <c r="DT210" i="7" s="1"/>
  <c r="DS106" i="7"/>
  <c r="DT284" i="7" a="1"/>
  <c r="DT284" i="7" s="1"/>
  <c r="DS180" i="7"/>
  <c r="DT289" i="7" a="1"/>
  <c r="DT289" i="7" s="1"/>
  <c r="DS185" i="7"/>
  <c r="DT260" i="7" a="1"/>
  <c r="DT260" i="7" s="1"/>
  <c r="DS156" i="7"/>
  <c r="DS225" i="7" a="1"/>
  <c r="DS225" i="7" s="1"/>
  <c r="DR121" i="7"/>
  <c r="DT296" i="7" a="1"/>
  <c r="DT296" i="7" s="1"/>
  <c r="DS192" i="7"/>
  <c r="DN21" i="7"/>
  <c r="DS300" i="7" a="1"/>
  <c r="DS300" i="7" s="1"/>
  <c r="DR196" i="7"/>
  <c r="DT245" i="7" a="1"/>
  <c r="DT245" i="7" s="1"/>
  <c r="DS141" i="7"/>
  <c r="DS205" i="7" a="1"/>
  <c r="DS205" i="7" s="1"/>
  <c r="DR101" i="7"/>
  <c r="DS258" i="7" a="1"/>
  <c r="DS258" i="7" s="1"/>
  <c r="DR154" i="7"/>
  <c r="DS237" i="7" a="1"/>
  <c r="DS237" i="7" s="1"/>
  <c r="DR133" i="7"/>
  <c r="P108" i="26"/>
  <c r="Q109" i="26"/>
  <c r="DT226" i="7" a="1"/>
  <c r="DT226" i="7" s="1"/>
  <c r="DS122" i="7"/>
  <c r="DT250" i="7" a="1"/>
  <c r="DT250" i="7" s="1"/>
  <c r="DS146" i="7"/>
  <c r="DT231" i="7" a="1"/>
  <c r="DT231" i="7" s="1"/>
  <c r="DS127" i="7"/>
  <c r="DT254" i="7" a="1"/>
  <c r="DT254" i="7" s="1"/>
  <c r="DS150" i="7"/>
  <c r="DT293" i="7" a="1"/>
  <c r="DT293" i="7" s="1"/>
  <c r="DS189" i="7"/>
  <c r="DT266" i="7" a="1"/>
  <c r="DT266" i="7" s="1"/>
  <c r="DS162" i="7"/>
  <c r="DT294" i="7" a="1"/>
  <c r="DT294" i="7" s="1"/>
  <c r="DS190" i="7"/>
  <c r="DT287" i="7" a="1"/>
  <c r="DT287" i="7" s="1"/>
  <c r="DS183" i="7"/>
  <c r="DT249" i="7" a="1"/>
  <c r="DT249" i="7" s="1"/>
  <c r="DS145" i="7"/>
  <c r="DT213" i="7" a="1"/>
  <c r="DT213" i="7" s="1"/>
  <c r="DS109" i="7"/>
  <c r="DN22" i="7"/>
  <c r="DT277" i="7" a="1"/>
  <c r="DT277" i="7" s="1"/>
  <c r="DS173" i="7"/>
  <c r="DT272" i="7" a="1"/>
  <c r="DT272" i="7" s="1"/>
  <c r="DS168" i="7"/>
  <c r="DT290" i="7" a="1"/>
  <c r="DT290" i="7" s="1"/>
  <c r="DS186" i="7"/>
  <c r="DT202" i="7" a="1"/>
  <c r="DT202" i="7" s="1"/>
  <c r="DS98" i="7"/>
  <c r="DT212" i="7" a="1"/>
  <c r="DT212" i="7" s="1"/>
  <c r="DS108" i="7"/>
  <c r="DT236" i="7" a="1"/>
  <c r="DT236" i="7" s="1"/>
  <c r="DS132" i="7"/>
  <c r="DS261" i="7" a="1"/>
  <c r="DS261" i="7" s="1"/>
  <c r="DR157" i="7"/>
  <c r="DT242" i="7" a="1"/>
  <c r="DT242" i="7" s="1"/>
  <c r="DS138" i="7"/>
  <c r="DT229" i="7" a="1"/>
  <c r="DT229" i="7" s="1"/>
  <c r="DS125" i="7"/>
  <c r="DQ15" i="7"/>
  <c r="DT280" i="7" a="1"/>
  <c r="DT280" i="7" s="1"/>
  <c r="DS176" i="7"/>
  <c r="DT259" i="7" a="1"/>
  <c r="DT259" i="7" s="1"/>
  <c r="DS155" i="7"/>
  <c r="DT295" i="7" a="1"/>
  <c r="DT295" i="7" s="1"/>
  <c r="DS191" i="7"/>
  <c r="DS268" i="7" a="1"/>
  <c r="DS268" i="7" s="1"/>
  <c r="DR164" i="7"/>
  <c r="DT283" i="7" a="1"/>
  <c r="DT283" i="7" s="1"/>
  <c r="DS179" i="7"/>
  <c r="DT276" i="7" a="1"/>
  <c r="DT276" i="7" s="1"/>
  <c r="DS172" i="7"/>
  <c r="DT285" i="7" a="1"/>
  <c r="DT285" i="7" s="1"/>
  <c r="DS181" i="7"/>
  <c r="DT292" i="7" a="1"/>
  <c r="DT292" i="7" s="1"/>
  <c r="DS188" i="7"/>
  <c r="DT262" i="7" a="1"/>
  <c r="DT262" i="7" s="1"/>
  <c r="DS158" i="7"/>
  <c r="DO23" i="8"/>
  <c r="DT264" i="7" a="1"/>
  <c r="DT264" i="7" s="1"/>
  <c r="DS160" i="7"/>
  <c r="DT241" i="7" a="1"/>
  <c r="DT241" i="7" s="1"/>
  <c r="DS137" i="7"/>
  <c r="DR12" i="7"/>
  <c r="DR11" i="7" s="1"/>
  <c r="DL39" i="7"/>
  <c r="DT243" i="7" a="1"/>
  <c r="DT243" i="7" s="1"/>
  <c r="DS139" i="7"/>
  <c r="DR23" i="8"/>
  <c r="DT247" i="7" a="1"/>
  <c r="DT247" i="7" s="1"/>
  <c r="DS143" i="7"/>
  <c r="DT232" i="7" a="1"/>
  <c r="DT232" i="7" s="1"/>
  <c r="DS128" i="7"/>
  <c r="DT227" i="7" a="1"/>
  <c r="DT227" i="7" s="1"/>
  <c r="DS123" i="7"/>
  <c r="DS269" i="7" a="1"/>
  <c r="DS269" i="7" s="1"/>
  <c r="DR165" i="7"/>
  <c r="DU9" i="8"/>
  <c r="DU7" i="7"/>
  <c r="DS279" i="7" a="1"/>
  <c r="DS279" i="7" s="1"/>
  <c r="DR175" i="7"/>
  <c r="DT209" i="7" a="1"/>
  <c r="DT209" i="7" s="1"/>
  <c r="DS105" i="7"/>
  <c r="DS281" i="7" a="1"/>
  <c r="DS281" i="7" s="1"/>
  <c r="DR177" i="7"/>
  <c r="DT218" i="7" a="1"/>
  <c r="DT218" i="7" s="1"/>
  <c r="DS114" i="7"/>
  <c r="DT286" i="7" a="1"/>
  <c r="DT286" i="7" s="1"/>
  <c r="DS182" i="7"/>
  <c r="DS299" i="7" a="1"/>
  <c r="DS299" i="7" s="1"/>
  <c r="DR195" i="7"/>
  <c r="DT275" i="7" a="1"/>
  <c r="DT275" i="7" s="1"/>
  <c r="DS171" i="7"/>
  <c r="DT273" i="7" a="1"/>
  <c r="DT273" i="7" s="1"/>
  <c r="DS169" i="7"/>
  <c r="DS119" i="7"/>
  <c r="DT223" i="7" a="1"/>
  <c r="DT223" i="7" s="1"/>
  <c r="DT291" i="7" a="1"/>
  <c r="DT291" i="7" s="1"/>
  <c r="DS187" i="7"/>
  <c r="DT298" i="7" a="1"/>
  <c r="DT298" i="7" s="1"/>
  <c r="DS194" i="7"/>
  <c r="DS220" i="7" a="1"/>
  <c r="DS220" i="7" s="1"/>
  <c r="DR116" i="7"/>
  <c r="DT271" i="7" a="1"/>
  <c r="DT271" i="7" s="1"/>
  <c r="DS167" i="7"/>
  <c r="DT274" i="7" a="1"/>
  <c r="DT274" i="7" s="1"/>
  <c r="DS170" i="7"/>
  <c r="DT233" i="7" a="1"/>
  <c r="DT233" i="7" s="1"/>
  <c r="DS129" i="7"/>
  <c r="DS270" i="7" a="1"/>
  <c r="DS270" i="7" s="1"/>
  <c r="DR166" i="7"/>
  <c r="DT265" i="7" a="1"/>
  <c r="DT265" i="7" s="1"/>
  <c r="DS161" i="7"/>
  <c r="DS221" i="7" a="1"/>
  <c r="DS221" i="7" s="1"/>
  <c r="DR117" i="7"/>
  <c r="DS257" i="7" a="1"/>
  <c r="DS257" i="7" s="1"/>
  <c r="DR153" i="7"/>
  <c r="DT252" i="7" a="1"/>
  <c r="DT252" i="7" s="1"/>
  <c r="DS148" i="7"/>
  <c r="DT201" i="7" a="1"/>
  <c r="DT201" i="7" s="1"/>
  <c r="DS97" i="7"/>
  <c r="DT240" i="7" a="1"/>
  <c r="DT240" i="7" s="1"/>
  <c r="DS136" i="7"/>
  <c r="DR329" i="8"/>
  <c r="DR334" i="8" s="1"/>
  <c r="DT263" i="7" a="1"/>
  <c r="DT263" i="7" s="1"/>
  <c r="DS159" i="7"/>
  <c r="DT234" i="7" a="1"/>
  <c r="DT234" i="7" s="1"/>
  <c r="DS130" i="7"/>
  <c r="DT256" i="7" a="1"/>
  <c r="DT256" i="7" s="1"/>
  <c r="DS152" i="7"/>
  <c r="DT239" i="7" a="1"/>
  <c r="DT239" i="7" s="1"/>
  <c r="DS135" i="7"/>
  <c r="DT206" i="7" a="1"/>
  <c r="DT206" i="7" s="1"/>
  <c r="DS102" i="7"/>
  <c r="DQ23" i="8"/>
  <c r="DT244" i="7" a="1"/>
  <c r="DT244" i="7" s="1"/>
  <c r="DS140" i="7"/>
  <c r="DT216" i="7" a="1"/>
  <c r="DT216" i="7" s="1"/>
  <c r="DS112" i="7"/>
  <c r="DT217" i="7" a="1"/>
  <c r="DT217" i="7" s="1"/>
  <c r="DS113" i="7"/>
  <c r="DS214" i="7" a="1"/>
  <c r="DS214" i="7" s="1"/>
  <c r="DR110" i="7"/>
  <c r="DT228" i="7" a="1"/>
  <c r="DT228" i="7" s="1"/>
  <c r="DS124" i="7"/>
  <c r="DT255" i="7" a="1"/>
  <c r="DT255" i="7" s="1"/>
  <c r="DS151" i="7"/>
  <c r="DT219" i="7" a="1"/>
  <c r="DT219" i="7" s="1"/>
  <c r="DS115" i="7"/>
  <c r="DT288" i="7" a="1"/>
  <c r="DT288" i="7" s="1"/>
  <c r="DS184" i="7"/>
  <c r="DT235" i="7" a="1"/>
  <c r="DT235" i="7" s="1"/>
  <c r="DS131" i="7"/>
  <c r="DS230" i="7" a="1"/>
  <c r="DS230" i="7" s="1"/>
  <c r="DR126" i="7"/>
  <c r="DS278" i="7" a="1"/>
  <c r="DS278" i="7" s="1"/>
  <c r="DR174" i="7"/>
  <c r="AV193" i="8"/>
  <c r="AV194" i="8" s="1"/>
  <c r="DT248" i="7" a="1"/>
  <c r="DT248" i="7" s="1"/>
  <c r="DS144" i="7"/>
  <c r="DP15" i="7"/>
  <c r="DM29" i="8"/>
  <c r="DT204" i="7" a="1"/>
  <c r="DT204" i="7" s="1"/>
  <c r="DS100" i="7"/>
  <c r="DT215" i="7" a="1"/>
  <c r="DT215" i="7" s="1"/>
  <c r="DS111" i="7"/>
  <c r="DT211" i="7" a="1"/>
  <c r="DT211" i="7" s="1"/>
  <c r="DS107" i="7"/>
  <c r="DT282" i="7" a="1"/>
  <c r="DT282" i="7" s="1"/>
  <c r="DS178" i="7"/>
  <c r="DT224" i="7" a="1"/>
  <c r="DT224" i="7" s="1"/>
  <c r="DS120" i="7"/>
  <c r="DT253" i="7" a="1"/>
  <c r="DT253" i="7" s="1"/>
  <c r="DS149" i="7"/>
  <c r="DS327" i="8"/>
  <c r="DS13" i="7" a="1"/>
  <c r="DS13" i="7" s="1"/>
  <c r="DS238" i="7" a="1"/>
  <c r="DS238" i="7" s="1"/>
  <c r="DR134" i="7"/>
  <c r="DT203" i="7" a="1"/>
  <c r="DT203" i="7" s="1"/>
  <c r="DS99" i="7"/>
  <c r="DT207" i="7" a="1"/>
  <c r="DT207" i="7" s="1"/>
  <c r="DS103" i="7"/>
  <c r="DT208" i="7" a="1"/>
  <c r="DT208" i="7" s="1"/>
  <c r="DS104" i="7"/>
  <c r="AV221" i="8"/>
  <c r="AV222" i="8" s="1"/>
  <c r="AW218" i="8" s="1"/>
  <c r="AW225" i="8" s="1" a="1"/>
  <c r="DO23" i="7" l="1"/>
  <c r="DO39" i="7" s="1"/>
  <c r="DQ17" i="7"/>
  <c r="DR25" i="8" s="1"/>
  <c r="DR19" i="7"/>
  <c r="DP290" i="8"/>
  <c r="DU272" i="7" a="1"/>
  <c r="DU272" i="7" s="1"/>
  <c r="DT168" i="7"/>
  <c r="DU265" i="7" a="1"/>
  <c r="DU265" i="7" s="1"/>
  <c r="DT161" i="7"/>
  <c r="DU266" i="7" a="1"/>
  <c r="DU266" i="7" s="1"/>
  <c r="DT162" i="7"/>
  <c r="DT270" i="7" a="1"/>
  <c r="DT270" i="7" s="1"/>
  <c r="DS166" i="7"/>
  <c r="DT173" i="7"/>
  <c r="DU277" i="7" a="1"/>
  <c r="DU277" i="7" s="1"/>
  <c r="DU241" i="7" a="1"/>
  <c r="DU241" i="7" s="1"/>
  <c r="DT137" i="7"/>
  <c r="DT238" i="7" a="1"/>
  <c r="DT238" i="7" s="1"/>
  <c r="DS134" i="7"/>
  <c r="DU201" i="7" a="1"/>
  <c r="DU201" i="7" s="1"/>
  <c r="DT97" i="7"/>
  <c r="DU212" i="7" a="1"/>
  <c r="DU212" i="7" s="1"/>
  <c r="DT108" i="7"/>
  <c r="DU260" i="7" a="1"/>
  <c r="DU260" i="7" s="1"/>
  <c r="DT156" i="7"/>
  <c r="DU298" i="7" a="1"/>
  <c r="DU298" i="7" s="1"/>
  <c r="DT194" i="7"/>
  <c r="DU248" i="7" a="1"/>
  <c r="DU248" i="7" s="1"/>
  <c r="DT144" i="7"/>
  <c r="DU242" i="7" a="1"/>
  <c r="DU242" i="7" s="1"/>
  <c r="DT138" i="7"/>
  <c r="DU291" i="7" a="1"/>
  <c r="DU291" i="7" s="1"/>
  <c r="DT187" i="7"/>
  <c r="DU210" i="7" a="1"/>
  <c r="DU210" i="7" s="1"/>
  <c r="DT106" i="7"/>
  <c r="DS21" i="8"/>
  <c r="DR20" i="7"/>
  <c r="DS26" i="8" s="1"/>
  <c r="DR18" i="7"/>
  <c r="DR17" i="7" s="1"/>
  <c r="DS25" i="8" s="1"/>
  <c r="DR14" i="7"/>
  <c r="DS22" i="8" s="1"/>
  <c r="DT278" i="7" a="1"/>
  <c r="DT278" i="7" s="1"/>
  <c r="DS174" i="7"/>
  <c r="DU254" i="7" a="1"/>
  <c r="DU254" i="7" s="1"/>
  <c r="DT150" i="7"/>
  <c r="DT327" i="8"/>
  <c r="DT13" i="7" a="1"/>
  <c r="DT13" i="7" s="1"/>
  <c r="DT230" i="7" a="1"/>
  <c r="DT230" i="7" s="1"/>
  <c r="DS126" i="7"/>
  <c r="DU275" i="7" a="1"/>
  <c r="DU275" i="7" s="1"/>
  <c r="DT171" i="7"/>
  <c r="DU295" i="7" a="1"/>
  <c r="DU295" i="7" s="1"/>
  <c r="DT191" i="7"/>
  <c r="DU213" i="7" a="1"/>
  <c r="DU213" i="7" s="1"/>
  <c r="DT109" i="7"/>
  <c r="DU231" i="7" a="1"/>
  <c r="DU231" i="7" s="1"/>
  <c r="DT127" i="7"/>
  <c r="DU267" i="7" a="1"/>
  <c r="DU267" i="7" s="1"/>
  <c r="DT163" i="7"/>
  <c r="DU243" i="7" a="1"/>
  <c r="DU243" i="7" s="1"/>
  <c r="DT139" i="7"/>
  <c r="DU223" i="7" a="1"/>
  <c r="DU223" i="7" s="1"/>
  <c r="DT119" i="7"/>
  <c r="DS157" i="7"/>
  <c r="DT261" i="7" a="1"/>
  <c r="DT261" i="7" s="1"/>
  <c r="DU240" i="7" a="1"/>
  <c r="DU240" i="7" s="1"/>
  <c r="DT136" i="7"/>
  <c r="DU203" i="7" a="1"/>
  <c r="DU203" i="7" s="1"/>
  <c r="DT99" i="7"/>
  <c r="DU232" i="7" a="1"/>
  <c r="DU232" i="7" s="1"/>
  <c r="DT128" i="7"/>
  <c r="DT225" i="7" a="1"/>
  <c r="DT225" i="7" s="1"/>
  <c r="DS121" i="7"/>
  <c r="DU273" i="7" a="1"/>
  <c r="DU273" i="7" s="1"/>
  <c r="DT169" i="7"/>
  <c r="DT258" i="7" a="1"/>
  <c r="DT258" i="7" s="1"/>
  <c r="DS154" i="7"/>
  <c r="DU206" i="7" a="1"/>
  <c r="DU206" i="7" s="1"/>
  <c r="DT102" i="7"/>
  <c r="DU289" i="7" a="1"/>
  <c r="DU289" i="7" s="1"/>
  <c r="DT185" i="7"/>
  <c r="DT269" i="7" a="1"/>
  <c r="DT269" i="7" s="1"/>
  <c r="DS165" i="7"/>
  <c r="DT103" i="7"/>
  <c r="DU207" i="7" a="1"/>
  <c r="DU207" i="7" s="1"/>
  <c r="DU228" i="7" a="1"/>
  <c r="DU228" i="7" s="1"/>
  <c r="DT124" i="7"/>
  <c r="DT237" i="7" a="1"/>
  <c r="DT237" i="7" s="1"/>
  <c r="DS133" i="7"/>
  <c r="DO28" i="8"/>
  <c r="DU215" i="7" a="1"/>
  <c r="DU215" i="7" s="1"/>
  <c r="DT111" i="7"/>
  <c r="DS12" i="7"/>
  <c r="DS11" i="7" s="1"/>
  <c r="DS177" i="7"/>
  <c r="DT281" i="7" a="1"/>
  <c r="DT281" i="7" s="1"/>
  <c r="DU251" i="7" a="1"/>
  <c r="DU251" i="7" s="1"/>
  <c r="DT147" i="7"/>
  <c r="DT214" i="7" a="1"/>
  <c r="DT214" i="7" s="1"/>
  <c r="DS110" i="7"/>
  <c r="DU264" i="7" a="1"/>
  <c r="DU264" i="7" s="1"/>
  <c r="DT160" i="7"/>
  <c r="DU252" i="7" a="1"/>
  <c r="DU252" i="7" s="1"/>
  <c r="DT148" i="7"/>
  <c r="DU259" i="7" a="1"/>
  <c r="DU259" i="7" s="1"/>
  <c r="DT155" i="7"/>
  <c r="DU256" i="7" a="1"/>
  <c r="DU256" i="7" s="1"/>
  <c r="DT152" i="7"/>
  <c r="DU209" i="7" a="1"/>
  <c r="DU209" i="7" s="1"/>
  <c r="DT105" i="7"/>
  <c r="DT299" i="7" a="1"/>
  <c r="DT299" i="7" s="1"/>
  <c r="DS195" i="7"/>
  <c r="DU280" i="7" a="1"/>
  <c r="DU280" i="7" s="1"/>
  <c r="DT176" i="7"/>
  <c r="DU250" i="7" a="1"/>
  <c r="DU250" i="7" s="1"/>
  <c r="DT146" i="7"/>
  <c r="DU245" i="7" a="1"/>
  <c r="DU245" i="7" s="1"/>
  <c r="DT141" i="7"/>
  <c r="DU297" i="7" a="1"/>
  <c r="DU297" i="7" s="1"/>
  <c r="DT193" i="7"/>
  <c r="DU255" i="7" a="1"/>
  <c r="DU255" i="7" s="1"/>
  <c r="DT151" i="7"/>
  <c r="DU211" i="7" a="1"/>
  <c r="DU211" i="7" s="1"/>
  <c r="DT107" i="7"/>
  <c r="DU227" i="7" a="1"/>
  <c r="DU227" i="7" s="1"/>
  <c r="DT123" i="7"/>
  <c r="DU293" i="7" a="1"/>
  <c r="DU293" i="7" s="1"/>
  <c r="DT189" i="7"/>
  <c r="DU218" i="7" a="1"/>
  <c r="DU218" i="7" s="1"/>
  <c r="DT114" i="7"/>
  <c r="DU246" i="7" a="1"/>
  <c r="DU246" i="7" s="1"/>
  <c r="DT142" i="7"/>
  <c r="DU236" i="7" a="1"/>
  <c r="DU236" i="7" s="1"/>
  <c r="DT132" i="7"/>
  <c r="DU239" i="7" a="1"/>
  <c r="DU239" i="7" s="1"/>
  <c r="DT135" i="7"/>
  <c r="DU249" i="7" a="1"/>
  <c r="DU249" i="7" s="1"/>
  <c r="DT145" i="7"/>
  <c r="DU253" i="7" a="1"/>
  <c r="DU253" i="7" s="1"/>
  <c r="DT149" i="7"/>
  <c r="DU262" i="7" a="1"/>
  <c r="DU262" i="7" s="1"/>
  <c r="DT158" i="7"/>
  <c r="DT257" i="7" a="1"/>
  <c r="DT257" i="7" s="1"/>
  <c r="DS153" i="7"/>
  <c r="AV274" i="8"/>
  <c r="AV308" i="8"/>
  <c r="DU224" i="7" a="1"/>
  <c r="DU224" i="7" s="1"/>
  <c r="DT120" i="7"/>
  <c r="DU244" i="7" a="1"/>
  <c r="DU244" i="7" s="1"/>
  <c r="DT140" i="7"/>
  <c r="DU234" i="7" a="1"/>
  <c r="DU234" i="7" s="1"/>
  <c r="DT130" i="7"/>
  <c r="DT279" i="7" a="1"/>
  <c r="DT279" i="7" s="1"/>
  <c r="DS175" i="7"/>
  <c r="DU292" i="7" a="1"/>
  <c r="DU292" i="7" s="1"/>
  <c r="DT188" i="7"/>
  <c r="DQ22" i="7"/>
  <c r="DR28" i="8" s="1"/>
  <c r="DQ21" i="7"/>
  <c r="DU287" i="7" a="1"/>
  <c r="DU287" i="7" s="1"/>
  <c r="DT183" i="7"/>
  <c r="DU284" i="7" a="1"/>
  <c r="DU284" i="7" s="1"/>
  <c r="DT180" i="7"/>
  <c r="DU208" i="7" a="1"/>
  <c r="DU208" i="7" s="1"/>
  <c r="DT104" i="7"/>
  <c r="P109" i="26"/>
  <c r="Q110" i="26"/>
  <c r="DU296" i="7" a="1"/>
  <c r="DU296" i="7" s="1"/>
  <c r="DT192" i="7"/>
  <c r="DU283" i="7" a="1"/>
  <c r="DU283" i="7" s="1"/>
  <c r="DT179" i="7"/>
  <c r="DU233" i="7" a="1"/>
  <c r="DU233" i="7" s="1"/>
  <c r="DT129" i="7"/>
  <c r="DT268" i="7" a="1"/>
  <c r="DT268" i="7" s="1"/>
  <c r="DS164" i="7"/>
  <c r="DU204" i="7" a="1"/>
  <c r="DU204" i="7" s="1"/>
  <c r="DT100" i="7"/>
  <c r="DU274" i="7" a="1"/>
  <c r="DU274" i="7" s="1"/>
  <c r="DT170" i="7"/>
  <c r="DU247" i="7" a="1"/>
  <c r="DU247" i="7" s="1"/>
  <c r="DT143" i="7"/>
  <c r="DS329" i="8"/>
  <c r="DS334" i="8" s="1"/>
  <c r="DU202" i="7" a="1"/>
  <c r="DU202" i="7" s="1"/>
  <c r="DT98" i="7"/>
  <c r="DU222" i="7" a="1"/>
  <c r="DU222" i="7" s="1"/>
  <c r="DT118" i="7"/>
  <c r="DU271" i="7" a="1"/>
  <c r="DU271" i="7" s="1"/>
  <c r="DT167" i="7"/>
  <c r="DU288" i="7" a="1"/>
  <c r="DU288" i="7" s="1"/>
  <c r="DT184" i="7"/>
  <c r="DU219" i="7" a="1"/>
  <c r="DU219" i="7" s="1"/>
  <c r="DT115" i="7"/>
  <c r="DT221" i="7" a="1"/>
  <c r="DT221" i="7" s="1"/>
  <c r="DS117" i="7"/>
  <c r="DV9" i="8"/>
  <c r="DV7" i="7"/>
  <c r="DU290" i="7" a="1"/>
  <c r="DU290" i="7" s="1"/>
  <c r="DT186" i="7"/>
  <c r="DT300" i="7" a="1"/>
  <c r="DT300" i="7" s="1"/>
  <c r="DS196" i="7"/>
  <c r="DO27" i="8"/>
  <c r="DN23" i="7"/>
  <c r="DN39" i="7" s="1"/>
  <c r="DU276" i="7" a="1"/>
  <c r="DU276" i="7" s="1"/>
  <c r="DT172" i="7"/>
  <c r="AV199" i="8"/>
  <c r="DU217" i="7" a="1"/>
  <c r="DU217" i="7" s="1"/>
  <c r="DT113" i="7"/>
  <c r="DU235" i="7" a="1"/>
  <c r="DU235" i="7" s="1"/>
  <c r="DT131" i="7"/>
  <c r="DT205" i="7" a="1"/>
  <c r="DT205" i="7" s="1"/>
  <c r="DS101" i="7"/>
  <c r="DU216" i="7" a="1"/>
  <c r="DU216" i="7" s="1"/>
  <c r="DT112" i="7"/>
  <c r="DM36" i="8"/>
  <c r="AW225" i="8"/>
  <c r="AW227" i="8" s="1"/>
  <c r="DT220" i="7" a="1"/>
  <c r="DT220" i="7" s="1"/>
  <c r="DS116" i="7"/>
  <c r="DU282" i="7" a="1"/>
  <c r="DU282" i="7" s="1"/>
  <c r="DT178" i="7"/>
  <c r="DP22" i="7"/>
  <c r="DQ28" i="8" s="1"/>
  <c r="DP21" i="7"/>
  <c r="DU263" i="7" a="1"/>
  <c r="DU263" i="7" s="1"/>
  <c r="DT159" i="7"/>
  <c r="DU286" i="7" a="1"/>
  <c r="DU286" i="7" s="1"/>
  <c r="DT182" i="7"/>
  <c r="DU285" i="7" a="1"/>
  <c r="DU285" i="7" s="1"/>
  <c r="DT181" i="7"/>
  <c r="DU229" i="7" a="1"/>
  <c r="DU229" i="7" s="1"/>
  <c r="DT125" i="7"/>
  <c r="DU294" i="7" a="1"/>
  <c r="DU294" i="7" s="1"/>
  <c r="DT190" i="7"/>
  <c r="DU226" i="7" a="1"/>
  <c r="DU226" i="7" s="1"/>
  <c r="DT122" i="7"/>
  <c r="DS19" i="7" l="1"/>
  <c r="DV262" i="7" a="1"/>
  <c r="DV262" i="7" s="1"/>
  <c r="DU158" i="7"/>
  <c r="DU205" i="7" a="1"/>
  <c r="DU205" i="7" s="1"/>
  <c r="DT101" i="7"/>
  <c r="DV251" i="7" a="1"/>
  <c r="DV251" i="7" s="1"/>
  <c r="DU147" i="7"/>
  <c r="DU221" i="7" a="1"/>
  <c r="DU221" i="7" s="1"/>
  <c r="DT117" i="7"/>
  <c r="DV297" i="7" a="1"/>
  <c r="DV297" i="7" s="1"/>
  <c r="DU193" i="7"/>
  <c r="AW214" i="8"/>
  <c r="AW215" i="8" s="1"/>
  <c r="DV288" i="7" a="1"/>
  <c r="DV288" i="7" s="1"/>
  <c r="DU184" i="7"/>
  <c r="DV224" i="7" a="1"/>
  <c r="DV224" i="7" s="1"/>
  <c r="DU120" i="7"/>
  <c r="DV272" i="7" a="1"/>
  <c r="DV272" i="7" s="1"/>
  <c r="DU168" i="7"/>
  <c r="DV242" i="7" a="1"/>
  <c r="DV242" i="7" s="1"/>
  <c r="DU138" i="7"/>
  <c r="DV203" i="7" a="1"/>
  <c r="DV203" i="7" s="1"/>
  <c r="DU99" i="7"/>
  <c r="DV290" i="7" a="1"/>
  <c r="DV290" i="7" s="1"/>
  <c r="DU186" i="7"/>
  <c r="DV235" i="7" a="1"/>
  <c r="DV235" i="7" s="1"/>
  <c r="DU131" i="7"/>
  <c r="DV266" i="7" a="1"/>
  <c r="DV266" i="7" s="1"/>
  <c r="DU162" i="7"/>
  <c r="DV223" i="7" a="1"/>
  <c r="DV223" i="7" s="1"/>
  <c r="DU119" i="7"/>
  <c r="DV284" i="7" a="1"/>
  <c r="DV284" i="7" s="1"/>
  <c r="DU180" i="7"/>
  <c r="DV204" i="7" a="1"/>
  <c r="DV204" i="7" s="1"/>
  <c r="DU100" i="7"/>
  <c r="DU258" i="7" a="1"/>
  <c r="DU258" i="7" s="1"/>
  <c r="DT154" i="7"/>
  <c r="DU268" i="7" a="1"/>
  <c r="DU268" i="7" s="1"/>
  <c r="DT164" i="7"/>
  <c r="DV287" i="7" a="1"/>
  <c r="DV287" i="7" s="1"/>
  <c r="DU183" i="7"/>
  <c r="DV246" i="7" a="1"/>
  <c r="DV246" i="7" s="1"/>
  <c r="DU142" i="7"/>
  <c r="DV250" i="7" a="1"/>
  <c r="DV250" i="7" s="1"/>
  <c r="DU146" i="7"/>
  <c r="DU237" i="7" a="1"/>
  <c r="DU237" i="7" s="1"/>
  <c r="DT133" i="7"/>
  <c r="DV273" i="7" a="1"/>
  <c r="DV273" i="7" s="1"/>
  <c r="DU169" i="7"/>
  <c r="DV267" i="7" a="1"/>
  <c r="DV267" i="7" s="1"/>
  <c r="DU163" i="7"/>
  <c r="DV201" i="7" a="1"/>
  <c r="DV201" i="7" s="1"/>
  <c r="DU97" i="7"/>
  <c r="DU214" i="7" a="1"/>
  <c r="DU214" i="7" s="1"/>
  <c r="DT110" i="7"/>
  <c r="DV282" i="7" a="1"/>
  <c r="DV282" i="7" s="1"/>
  <c r="DU178" i="7"/>
  <c r="DV294" i="7" a="1"/>
  <c r="DV294" i="7" s="1"/>
  <c r="DU190" i="7"/>
  <c r="DU281" i="7" a="1"/>
  <c r="DU281" i="7" s="1"/>
  <c r="DT177" i="7"/>
  <c r="DV256" i="7" a="1"/>
  <c r="DV256" i="7" s="1"/>
  <c r="DU152" i="7"/>
  <c r="DV244" i="7" a="1"/>
  <c r="DV244" i="7" s="1"/>
  <c r="DU140" i="7"/>
  <c r="DU230" i="7" a="1"/>
  <c r="DU230" i="7" s="1"/>
  <c r="DT126" i="7"/>
  <c r="DV212" i="7" a="1"/>
  <c r="DV212" i="7" s="1"/>
  <c r="DU108" i="7"/>
  <c r="DT329" i="8"/>
  <c r="DT334" i="8" s="1"/>
  <c r="AW226" i="8"/>
  <c r="DV286" i="7" a="1"/>
  <c r="DV286" i="7" s="1"/>
  <c r="DU182" i="7"/>
  <c r="DO29" i="8"/>
  <c r="DO36" i="8" s="1"/>
  <c r="DO290" i="8" s="1"/>
  <c r="DV271" i="7" a="1"/>
  <c r="DV271" i="7" s="1"/>
  <c r="DU167" i="7"/>
  <c r="DR27" i="8"/>
  <c r="DQ23" i="7"/>
  <c r="DV252" i="7" a="1"/>
  <c r="DV252" i="7" s="1"/>
  <c r="DU148" i="7"/>
  <c r="DV254" i="7" a="1"/>
  <c r="DV254" i="7" s="1"/>
  <c r="DU150" i="7"/>
  <c r="DV210" i="7" a="1"/>
  <c r="DV210" i="7" s="1"/>
  <c r="DU106" i="7"/>
  <c r="DV213" i="7" a="1"/>
  <c r="DV213" i="7" s="1"/>
  <c r="DU109" i="7"/>
  <c r="DV296" i="7" a="1"/>
  <c r="DV296" i="7" s="1"/>
  <c r="DU192" i="7"/>
  <c r="DR15" i="7"/>
  <c r="DV253" i="7" a="1"/>
  <c r="DV253" i="7" s="1"/>
  <c r="DU149" i="7"/>
  <c r="DV240" i="7" a="1"/>
  <c r="DV240" i="7" s="1"/>
  <c r="DU136" i="7"/>
  <c r="DV285" i="7" a="1"/>
  <c r="DV285" i="7" s="1"/>
  <c r="DU181" i="7"/>
  <c r="DV276" i="7" a="1"/>
  <c r="DV276" i="7" s="1"/>
  <c r="DU172" i="7"/>
  <c r="DV243" i="7" a="1"/>
  <c r="DV243" i="7" s="1"/>
  <c r="DU139" i="7"/>
  <c r="DV233" i="7" a="1"/>
  <c r="DV233" i="7" s="1"/>
  <c r="DU129" i="7"/>
  <c r="DV218" i="7" a="1"/>
  <c r="DV218" i="7" s="1"/>
  <c r="DU114" i="7"/>
  <c r="DV228" i="7" a="1"/>
  <c r="DV228" i="7" s="1"/>
  <c r="DU124" i="7"/>
  <c r="DU225" i="7" a="1"/>
  <c r="DU225" i="7" s="1"/>
  <c r="DT121" i="7"/>
  <c r="DU238" i="7" a="1"/>
  <c r="DU238" i="7" s="1"/>
  <c r="DT134" i="7"/>
  <c r="DV227" i="7" a="1"/>
  <c r="DV227" i="7" s="1"/>
  <c r="DU123" i="7"/>
  <c r="DU269" i="7" a="1"/>
  <c r="DU269" i="7" s="1"/>
  <c r="DT165" i="7"/>
  <c r="DV239" i="7" a="1"/>
  <c r="DV239" i="7" s="1"/>
  <c r="DU135" i="7"/>
  <c r="DV260" i="7" a="1"/>
  <c r="DV260" i="7" s="1"/>
  <c r="DU156" i="7"/>
  <c r="DV274" i="7" a="1"/>
  <c r="DV274" i="7" s="1"/>
  <c r="DU170" i="7"/>
  <c r="DV206" i="7" a="1"/>
  <c r="DV206" i="7" s="1"/>
  <c r="DU102" i="7"/>
  <c r="DV236" i="7" a="1"/>
  <c r="DV236" i="7" s="1"/>
  <c r="DU132" i="7"/>
  <c r="DV265" i="7" a="1"/>
  <c r="DV265" i="7" s="1"/>
  <c r="DU161" i="7"/>
  <c r="DV245" i="7" a="1"/>
  <c r="DV245" i="7" s="1"/>
  <c r="DU141" i="7"/>
  <c r="DS23" i="8"/>
  <c r="DM290" i="8"/>
  <c r="DV222" i="7" a="1"/>
  <c r="DV222" i="7" s="1"/>
  <c r="DU118" i="7"/>
  <c r="DU257" i="7" a="1"/>
  <c r="DU257" i="7" s="1"/>
  <c r="DT153" i="7"/>
  <c r="DV280" i="7" a="1"/>
  <c r="DV280" i="7" s="1"/>
  <c r="DU176" i="7"/>
  <c r="DV264" i="7" a="1"/>
  <c r="DV264" i="7" s="1"/>
  <c r="DU160" i="7"/>
  <c r="DV231" i="7" a="1"/>
  <c r="DV231" i="7" s="1"/>
  <c r="DU127" i="7"/>
  <c r="DU278" i="7" a="1"/>
  <c r="DU278" i="7" s="1"/>
  <c r="DT174" i="7"/>
  <c r="DV291" i="7" a="1"/>
  <c r="DV291" i="7" s="1"/>
  <c r="DU187" i="7"/>
  <c r="DU300" i="7" a="1"/>
  <c r="DU300" i="7" s="1"/>
  <c r="DT196" i="7"/>
  <c r="DV277" i="7" a="1"/>
  <c r="DV277" i="7" s="1"/>
  <c r="DU173" i="7"/>
  <c r="Q111" i="26"/>
  <c r="P110" i="26"/>
  <c r="DV295" i="7" a="1"/>
  <c r="DV295" i="7" s="1"/>
  <c r="DU191" i="7"/>
  <c r="DW9" i="8"/>
  <c r="DW7" i="7"/>
  <c r="AV200" i="8"/>
  <c r="AV201" i="8" s="1"/>
  <c r="AW197" i="8" s="1"/>
  <c r="AW204" i="8" s="1" a="1"/>
  <c r="DV215" i="7" a="1"/>
  <c r="DV215" i="7" s="1"/>
  <c r="DU111" i="7"/>
  <c r="DV219" i="7" a="1"/>
  <c r="DV219" i="7" s="1"/>
  <c r="DU115" i="7"/>
  <c r="DU327" i="8"/>
  <c r="DU13" i="7" a="1"/>
  <c r="DU13" i="7" s="1"/>
  <c r="DV259" i="7" a="1"/>
  <c r="DV259" i="7" s="1"/>
  <c r="DU155" i="7"/>
  <c r="DT12" i="7"/>
  <c r="DT11" i="7" s="1"/>
  <c r="DV263" i="7" a="1"/>
  <c r="DV263" i="7" s="1"/>
  <c r="DU159" i="7"/>
  <c r="DQ27" i="8"/>
  <c r="DP23" i="7"/>
  <c r="DV216" i="7" a="1"/>
  <c r="DV216" i="7" s="1"/>
  <c r="DU112" i="7"/>
  <c r="DV283" i="7" a="1"/>
  <c r="DV283" i="7" s="1"/>
  <c r="DU179" i="7"/>
  <c r="DV292" i="7" a="1"/>
  <c r="DV292" i="7" s="1"/>
  <c r="DU188" i="7"/>
  <c r="DV293" i="7" a="1"/>
  <c r="DV293" i="7" s="1"/>
  <c r="DU189" i="7"/>
  <c r="DU103" i="7"/>
  <c r="DV207" i="7" a="1"/>
  <c r="DV207" i="7" s="1"/>
  <c r="DV232" i="7" a="1"/>
  <c r="DV232" i="7" s="1"/>
  <c r="DU128" i="7"/>
  <c r="DV241" i="7" a="1"/>
  <c r="DV241" i="7" s="1"/>
  <c r="DU137" i="7"/>
  <c r="DV202" i="7" a="1"/>
  <c r="DV202" i="7" s="1"/>
  <c r="DU98" i="7"/>
  <c r="DV226" i="7" a="1"/>
  <c r="DV226" i="7" s="1"/>
  <c r="DU122" i="7"/>
  <c r="DU299" i="7" a="1"/>
  <c r="DU299" i="7" s="1"/>
  <c r="DT195" i="7"/>
  <c r="DU279" i="7" a="1"/>
  <c r="DU279" i="7" s="1"/>
  <c r="DT175" i="7"/>
  <c r="DV248" i="7" a="1"/>
  <c r="DV248" i="7" s="1"/>
  <c r="DU144" i="7"/>
  <c r="DV211" i="7" a="1"/>
  <c r="DV211" i="7" s="1"/>
  <c r="DU107" i="7"/>
  <c r="DV249" i="7" a="1"/>
  <c r="DV249" i="7" s="1"/>
  <c r="DU145" i="7"/>
  <c r="DV209" i="7" a="1"/>
  <c r="DV209" i="7" s="1"/>
  <c r="DU105" i="7"/>
  <c r="DV289" i="7" a="1"/>
  <c r="DV289" i="7" s="1"/>
  <c r="DU185" i="7"/>
  <c r="DU261" i="7" a="1"/>
  <c r="DU261" i="7" s="1"/>
  <c r="DT157" i="7"/>
  <c r="DV298" i="7" a="1"/>
  <c r="DV298" i="7" s="1"/>
  <c r="DU194" i="7"/>
  <c r="DU270" i="7" a="1"/>
  <c r="DU270" i="7" s="1"/>
  <c r="DT166" i="7"/>
  <c r="DV229" i="7" a="1"/>
  <c r="DV229" i="7" s="1"/>
  <c r="DU125" i="7"/>
  <c r="DU220" i="7" a="1"/>
  <c r="DU220" i="7" s="1"/>
  <c r="DT116" i="7"/>
  <c r="DV217" i="7" a="1"/>
  <c r="DV217" i="7" s="1"/>
  <c r="DU113" i="7"/>
  <c r="DV247" i="7" a="1"/>
  <c r="DV247" i="7" s="1"/>
  <c r="DU143" i="7"/>
  <c r="DV208" i="7" a="1"/>
  <c r="DV208" i="7" s="1"/>
  <c r="DU104" i="7"/>
  <c r="DV234" i="7" a="1"/>
  <c r="DV234" i="7" s="1"/>
  <c r="DU130" i="7"/>
  <c r="DV255" i="7" a="1"/>
  <c r="DV255" i="7" s="1"/>
  <c r="DU151" i="7"/>
  <c r="DT21" i="8"/>
  <c r="DS20" i="7"/>
  <c r="DT26" i="8" s="1"/>
  <c r="DS18" i="7"/>
  <c r="DS17" i="7" s="1"/>
  <c r="DT25" i="8" s="1"/>
  <c r="DS14" i="7"/>
  <c r="DT22" i="8" s="1"/>
  <c r="DV275" i="7" a="1"/>
  <c r="DV275" i="7" s="1"/>
  <c r="DU171" i="7"/>
  <c r="DT19" i="7" l="1"/>
  <c r="DU12" i="7"/>
  <c r="DU11" i="7" s="1"/>
  <c r="DU18" i="7" s="1"/>
  <c r="DS15" i="7"/>
  <c r="DS21" i="7" s="1"/>
  <c r="DT27" i="8" s="1"/>
  <c r="AW204" i="8"/>
  <c r="AW206" i="8" s="1"/>
  <c r="DV21" i="8"/>
  <c r="DU20" i="7"/>
  <c r="DV26" i="8" s="1"/>
  <c r="DW239" i="7" a="1"/>
  <c r="DW239" i="7" s="1"/>
  <c r="DV135" i="7"/>
  <c r="DW224" i="7" a="1"/>
  <c r="DW224" i="7" s="1"/>
  <c r="DV120" i="7"/>
  <c r="DW298" i="7" a="1"/>
  <c r="DW298" i="7" s="1"/>
  <c r="DV194" i="7"/>
  <c r="DW240" i="7" a="1"/>
  <c r="DW240" i="7" s="1"/>
  <c r="DV136" i="7"/>
  <c r="DW287" i="7" a="1"/>
  <c r="DW287" i="7" s="1"/>
  <c r="DV183" i="7"/>
  <c r="DV299" i="7" a="1"/>
  <c r="DV299" i="7" s="1"/>
  <c r="DU195" i="7"/>
  <c r="DV268" i="7" a="1"/>
  <c r="DV268" i="7" s="1"/>
  <c r="DU164" i="7"/>
  <c r="DV300" i="7" a="1"/>
  <c r="DV300" i="7" s="1"/>
  <c r="DU196" i="7"/>
  <c r="DW215" i="7" a="1"/>
  <c r="DW215" i="7" s="1"/>
  <c r="DV111" i="7"/>
  <c r="DW206" i="7" a="1"/>
  <c r="DW206" i="7" s="1"/>
  <c r="DV102" i="7"/>
  <c r="DW228" i="7" a="1"/>
  <c r="DW228" i="7" s="1"/>
  <c r="DV124" i="7"/>
  <c r="DR29" i="8"/>
  <c r="DR36" i="8" s="1"/>
  <c r="DR290" i="8" s="1"/>
  <c r="DW244" i="7" a="1"/>
  <c r="DW244" i="7" s="1"/>
  <c r="DV140" i="7"/>
  <c r="DW267" i="7" a="1"/>
  <c r="DW267" i="7" s="1"/>
  <c r="DV163" i="7"/>
  <c r="DV258" i="7" a="1"/>
  <c r="DV258" i="7" s="1"/>
  <c r="DU154" i="7"/>
  <c r="DW232" i="7" a="1"/>
  <c r="DW232" i="7" s="1"/>
  <c r="DV128" i="7"/>
  <c r="DW294" i="7" a="1"/>
  <c r="DW294" i="7" s="1"/>
  <c r="DV190" i="7"/>
  <c r="DV279" i="7" a="1"/>
  <c r="DV279" i="7" s="1"/>
  <c r="DU175" i="7"/>
  <c r="Q112" i="26"/>
  <c r="P111" i="26"/>
  <c r="DW255" i="7" a="1"/>
  <c r="DW255" i="7" s="1"/>
  <c r="DV151" i="7"/>
  <c r="DU329" i="8"/>
  <c r="DU334" i="8" s="1"/>
  <c r="DW222" i="7" a="1"/>
  <c r="DW222" i="7" s="1"/>
  <c r="DV118" i="7"/>
  <c r="DW234" i="7" a="1"/>
  <c r="DW234" i="7" s="1"/>
  <c r="DV130" i="7"/>
  <c r="DV225" i="7" a="1"/>
  <c r="DV225" i="7" s="1"/>
  <c r="DU121" i="7"/>
  <c r="DW201" i="7" a="1"/>
  <c r="DW201" i="7" s="1"/>
  <c r="DV97" i="7"/>
  <c r="DW216" i="7" a="1"/>
  <c r="DW216" i="7" s="1"/>
  <c r="DV112" i="7"/>
  <c r="DW275" i="7" a="1"/>
  <c r="DW275" i="7" s="1"/>
  <c r="DV171" i="7"/>
  <c r="DW289" i="7" a="1"/>
  <c r="DW289" i="7" s="1"/>
  <c r="DV185" i="7"/>
  <c r="DW202" i="7" a="1"/>
  <c r="DW202" i="7" s="1"/>
  <c r="DV98" i="7"/>
  <c r="DP39" i="7"/>
  <c r="DW291" i="7" a="1"/>
  <c r="DW291" i="7" s="1"/>
  <c r="DV187" i="7"/>
  <c r="DW296" i="7" a="1"/>
  <c r="DW296" i="7" s="1"/>
  <c r="DV192" i="7"/>
  <c r="DW242" i="7" a="1"/>
  <c r="DW242" i="7" s="1"/>
  <c r="DV138" i="7"/>
  <c r="DV221" i="7" a="1"/>
  <c r="DV221" i="7" s="1"/>
  <c r="DU117" i="7"/>
  <c r="DV220" i="7" a="1"/>
  <c r="DV220" i="7" s="1"/>
  <c r="DU116" i="7"/>
  <c r="DW243" i="7" a="1"/>
  <c r="DW243" i="7" s="1"/>
  <c r="DV139" i="7"/>
  <c r="DW292" i="7" a="1"/>
  <c r="DW292" i="7" s="1"/>
  <c r="DV188" i="7"/>
  <c r="DW235" i="7" a="1"/>
  <c r="DW235" i="7" s="1"/>
  <c r="DV131" i="7"/>
  <c r="DW265" i="7" a="1"/>
  <c r="DW265" i="7" s="1"/>
  <c r="DV161" i="7"/>
  <c r="DW219" i="7" a="1"/>
  <c r="DW219" i="7" s="1"/>
  <c r="DV115" i="7"/>
  <c r="DV230" i="7" a="1"/>
  <c r="DV230" i="7" s="1"/>
  <c r="DU126" i="7"/>
  <c r="DV261" i="7" a="1"/>
  <c r="DV261" i="7" s="1"/>
  <c r="DU157" i="7"/>
  <c r="DR22" i="7"/>
  <c r="DR21" i="7"/>
  <c r="AV304" i="8"/>
  <c r="AV270" i="8"/>
  <c r="DW274" i="7" a="1"/>
  <c r="DW274" i="7" s="1"/>
  <c r="DV170" i="7"/>
  <c r="DW218" i="7" a="1"/>
  <c r="DW218" i="7" s="1"/>
  <c r="DV114" i="7"/>
  <c r="DW271" i="7" a="1"/>
  <c r="DW271" i="7" s="1"/>
  <c r="DV167" i="7"/>
  <c r="DW256" i="7" a="1"/>
  <c r="DW256" i="7" s="1"/>
  <c r="DV152" i="7"/>
  <c r="DW273" i="7" a="1"/>
  <c r="DW273" i="7" s="1"/>
  <c r="DV169" i="7"/>
  <c r="DW204" i="7" a="1"/>
  <c r="DW204" i="7" s="1"/>
  <c r="DV100" i="7"/>
  <c r="DW210" i="7" a="1"/>
  <c r="DW210" i="7" s="1"/>
  <c r="DV106" i="7"/>
  <c r="DW250" i="7" a="1"/>
  <c r="DW250" i="7" s="1"/>
  <c r="DV146" i="7"/>
  <c r="DV257" i="7" a="1"/>
  <c r="DV257" i="7" s="1"/>
  <c r="DU153" i="7"/>
  <c r="DW283" i="7" a="1"/>
  <c r="DW283" i="7" s="1"/>
  <c r="DV179" i="7"/>
  <c r="DQ39" i="7"/>
  <c r="DW236" i="7" a="1"/>
  <c r="DW236" i="7" s="1"/>
  <c r="DV132" i="7"/>
  <c r="DW226" i="7" a="1"/>
  <c r="DW226" i="7" s="1"/>
  <c r="DV122" i="7"/>
  <c r="DW208" i="7" a="1"/>
  <c r="DW208" i="7" s="1"/>
  <c r="DV104" i="7"/>
  <c r="DW247" i="7" a="1"/>
  <c r="DW247" i="7" s="1"/>
  <c r="DV143" i="7"/>
  <c r="DW209" i="7" a="1"/>
  <c r="DW209" i="7" s="1"/>
  <c r="DV105" i="7"/>
  <c r="DW241" i="7" a="1"/>
  <c r="DW241" i="7" s="1"/>
  <c r="DV137" i="7"/>
  <c r="DV278" i="7" a="1"/>
  <c r="DV278" i="7" s="1"/>
  <c r="DU174" i="7"/>
  <c r="DW213" i="7" a="1"/>
  <c r="DW213" i="7" s="1"/>
  <c r="DV109" i="7"/>
  <c r="DW272" i="7" a="1"/>
  <c r="DW272" i="7" s="1"/>
  <c r="DV168" i="7"/>
  <c r="DQ29" i="8"/>
  <c r="DQ36" i="8" s="1"/>
  <c r="DQ290" i="8" s="1"/>
  <c r="DW207" i="7" a="1"/>
  <c r="DW207" i="7" s="1"/>
  <c r="DV103" i="7"/>
  <c r="DW286" i="7" a="1"/>
  <c r="DW286" i="7" s="1"/>
  <c r="DV182" i="7"/>
  <c r="DV327" i="8"/>
  <c r="DV13" i="7" a="1"/>
  <c r="DV13" i="7" s="1"/>
  <c r="DV214" i="7" a="1"/>
  <c r="DV214" i="7" s="1"/>
  <c r="DU110" i="7"/>
  <c r="DV238" i="7" a="1"/>
  <c r="DV238" i="7" s="1"/>
  <c r="DU134" i="7"/>
  <c r="DW212" i="7" a="1"/>
  <c r="DW212" i="7" s="1"/>
  <c r="DV108" i="7"/>
  <c r="DW277" i="7" a="1"/>
  <c r="DW277" i="7" s="1"/>
  <c r="DV173" i="7"/>
  <c r="DW290" i="7" a="1"/>
  <c r="DW290" i="7" s="1"/>
  <c r="DV186" i="7"/>
  <c r="DW253" i="7" a="1"/>
  <c r="DW253" i="7" s="1"/>
  <c r="DV149" i="7"/>
  <c r="DW297" i="7" a="1"/>
  <c r="DW297" i="7" s="1"/>
  <c r="DV193" i="7"/>
  <c r="DW203" i="7" a="1"/>
  <c r="DW203" i="7" s="1"/>
  <c r="DV99" i="7"/>
  <c r="DW217" i="7" a="1"/>
  <c r="DW217" i="7" s="1"/>
  <c r="DV113" i="7"/>
  <c r="DW260" i="7" a="1"/>
  <c r="DW260" i="7" s="1"/>
  <c r="DV156" i="7"/>
  <c r="DW233" i="7" a="1"/>
  <c r="DW233" i="7" s="1"/>
  <c r="DV129" i="7"/>
  <c r="DV281" i="7" a="1"/>
  <c r="DV281" i="7" s="1"/>
  <c r="DU177" i="7"/>
  <c r="DV237" i="7" a="1"/>
  <c r="DV237" i="7" s="1"/>
  <c r="DU133" i="7"/>
  <c r="DW284" i="7" a="1"/>
  <c r="DW284" i="7" s="1"/>
  <c r="DV180" i="7"/>
  <c r="DW251" i="7" a="1"/>
  <c r="DW251" i="7" s="1"/>
  <c r="DV147" i="7"/>
  <c r="DW249" i="7" a="1"/>
  <c r="DW249" i="7" s="1"/>
  <c r="DV145" i="7"/>
  <c r="DW264" i="7" a="1"/>
  <c r="DW264" i="7" s="1"/>
  <c r="DV160" i="7"/>
  <c r="DW223" i="7" a="1"/>
  <c r="DW223" i="7" s="1"/>
  <c r="DV119" i="7"/>
  <c r="DU21" i="8"/>
  <c r="DT20" i="7"/>
  <c r="DU26" i="8" s="1"/>
  <c r="DT18" i="7"/>
  <c r="DT14" i="7"/>
  <c r="DU22" i="8" s="1"/>
  <c r="DV269" i="7" a="1"/>
  <c r="DV269" i="7" s="1"/>
  <c r="DU165" i="7"/>
  <c r="DW246" i="7" a="1"/>
  <c r="DW246" i="7" s="1"/>
  <c r="DV142" i="7"/>
  <c r="DW262" i="7" a="1"/>
  <c r="DW262" i="7" s="1"/>
  <c r="DV158" i="7"/>
  <c r="DW248" i="7" a="1"/>
  <c r="DW248" i="7" s="1"/>
  <c r="DV144" i="7"/>
  <c r="DW295" i="7" a="1"/>
  <c r="DW295" i="7" s="1"/>
  <c r="DV191" i="7"/>
  <c r="DW282" i="7" a="1"/>
  <c r="DW282" i="7" s="1"/>
  <c r="DV178" i="7"/>
  <c r="DW266" i="7" a="1"/>
  <c r="DW266" i="7" s="1"/>
  <c r="DV162" i="7"/>
  <c r="DW231" i="7" a="1"/>
  <c r="DW231" i="7" s="1"/>
  <c r="DV127" i="7"/>
  <c r="DX9" i="8"/>
  <c r="DX7" i="7"/>
  <c r="DV205" i="7" a="1"/>
  <c r="DV205" i="7" s="1"/>
  <c r="DU101" i="7"/>
  <c r="DV107" i="7"/>
  <c r="DW211" i="7" a="1"/>
  <c r="DW211" i="7" s="1"/>
  <c r="DW263" i="7" a="1"/>
  <c r="DW263" i="7" s="1"/>
  <c r="DV159" i="7"/>
  <c r="DW254" i="7" a="1"/>
  <c r="DW254" i="7" s="1"/>
  <c r="DV150" i="7"/>
  <c r="DW229" i="7" a="1"/>
  <c r="DW229" i="7" s="1"/>
  <c r="DV125" i="7"/>
  <c r="DW276" i="7" a="1"/>
  <c r="DW276" i="7" s="1"/>
  <c r="DV172" i="7"/>
  <c r="DW288" i="7" a="1"/>
  <c r="DW288" i="7" s="1"/>
  <c r="DV184" i="7"/>
  <c r="DW293" i="7" a="1"/>
  <c r="DW293" i="7" s="1"/>
  <c r="DV189" i="7"/>
  <c r="DW280" i="7" a="1"/>
  <c r="DW280" i="7" s="1"/>
  <c r="DV176" i="7"/>
  <c r="DT23" i="8"/>
  <c r="DV270" i="7" a="1"/>
  <c r="DV270" i="7" s="1"/>
  <c r="DU166" i="7"/>
  <c r="DW259" i="7" a="1"/>
  <c r="DW259" i="7" s="1"/>
  <c r="DV155" i="7"/>
  <c r="DW245" i="7" a="1"/>
  <c r="DW245" i="7" s="1"/>
  <c r="DV141" i="7"/>
  <c r="DW227" i="7" a="1"/>
  <c r="DW227" i="7" s="1"/>
  <c r="DV123" i="7"/>
  <c r="DW285" i="7" a="1"/>
  <c r="DW285" i="7" s="1"/>
  <c r="DV181" i="7"/>
  <c r="DW252" i="7" a="1"/>
  <c r="DW252" i="7" s="1"/>
  <c r="DV148" i="7"/>
  <c r="AW220" i="8"/>
  <c r="DS22" i="7" l="1"/>
  <c r="DT28" i="8" s="1"/>
  <c r="DT29" i="8" s="1"/>
  <c r="DT36" i="8" s="1"/>
  <c r="DT17" i="7"/>
  <c r="DU25" i="8" s="1"/>
  <c r="DU14" i="7"/>
  <c r="DV22" i="8" s="1"/>
  <c r="DV23" i="8" s="1"/>
  <c r="DU19" i="7"/>
  <c r="DU17" i="7" s="1"/>
  <c r="DV25" i="8" s="1"/>
  <c r="DV12" i="7"/>
  <c r="DV11" i="7" s="1"/>
  <c r="DT15" i="7"/>
  <c r="DT22" i="7" s="1"/>
  <c r="AW193" i="8"/>
  <c r="AW194" i="8" s="1"/>
  <c r="DX273" i="7" a="1"/>
  <c r="DX273" i="7" s="1"/>
  <c r="DW169" i="7"/>
  <c r="DX252" i="7" a="1"/>
  <c r="DX252" i="7" s="1"/>
  <c r="DW148" i="7"/>
  <c r="DX256" i="7" a="1"/>
  <c r="DX256" i="7" s="1"/>
  <c r="DW152" i="7"/>
  <c r="DX287" i="7" a="1"/>
  <c r="DX287" i="7" s="1"/>
  <c r="DW183" i="7"/>
  <c r="DV329" i="8"/>
  <c r="DV334" i="8" s="1"/>
  <c r="DW237" i="7" a="1"/>
  <c r="DW237" i="7" s="1"/>
  <c r="DV133" i="7"/>
  <c r="DX271" i="7" a="1"/>
  <c r="DX271" i="7" s="1"/>
  <c r="DW167" i="7"/>
  <c r="DW225" i="7" a="1"/>
  <c r="DW225" i="7" s="1"/>
  <c r="DV121" i="7"/>
  <c r="DX295" i="7" a="1"/>
  <c r="DX295" i="7" s="1"/>
  <c r="DW191" i="7"/>
  <c r="DX297" i="7" a="1"/>
  <c r="DX297" i="7" s="1"/>
  <c r="DW193" i="7"/>
  <c r="DX286" i="7" a="1"/>
  <c r="DX286" i="7" s="1"/>
  <c r="DW182" i="7"/>
  <c r="DX283" i="7" a="1"/>
  <c r="DX283" i="7" s="1"/>
  <c r="DW179" i="7"/>
  <c r="DX232" i="7" a="1"/>
  <c r="DX232" i="7" s="1"/>
  <c r="DW128" i="7"/>
  <c r="AW221" i="8"/>
  <c r="DW327" i="8"/>
  <c r="DW13" i="7" a="1"/>
  <c r="DW13" i="7" s="1"/>
  <c r="DW230" i="7" a="1"/>
  <c r="DW230" i="7" s="1"/>
  <c r="DV126" i="7"/>
  <c r="DX294" i="7" a="1"/>
  <c r="DX294" i="7" s="1"/>
  <c r="DW190" i="7"/>
  <c r="DX285" i="7" a="1"/>
  <c r="DX285" i="7" s="1"/>
  <c r="DW181" i="7"/>
  <c r="DX228" i="7" a="1"/>
  <c r="DX228" i="7" s="1"/>
  <c r="DW124" i="7"/>
  <c r="DX280" i="7" a="1"/>
  <c r="DX280" i="7" s="1"/>
  <c r="DW176" i="7"/>
  <c r="DX263" i="7" a="1"/>
  <c r="DX263" i="7" s="1"/>
  <c r="DW159" i="7"/>
  <c r="DW281" i="7" a="1"/>
  <c r="DW281" i="7" s="1"/>
  <c r="DV177" i="7"/>
  <c r="DX218" i="7" a="1"/>
  <c r="DX218" i="7" s="1"/>
  <c r="DW114" i="7"/>
  <c r="DX265" i="7" a="1"/>
  <c r="DX265" i="7" s="1"/>
  <c r="DW161" i="7"/>
  <c r="DX291" i="7" a="1"/>
  <c r="DX291" i="7" s="1"/>
  <c r="DW187" i="7"/>
  <c r="DX234" i="7" a="1"/>
  <c r="DX234" i="7" s="1"/>
  <c r="DW130" i="7"/>
  <c r="DW102" i="7"/>
  <c r="DX206" i="7" a="1"/>
  <c r="DX206" i="7" s="1"/>
  <c r="DX298" i="7" a="1"/>
  <c r="DX298" i="7" s="1"/>
  <c r="DW194" i="7"/>
  <c r="DW299" i="7" a="1"/>
  <c r="DW299" i="7" s="1"/>
  <c r="DV195" i="7"/>
  <c r="DX284" i="7" a="1"/>
  <c r="DX284" i="7" s="1"/>
  <c r="DW180" i="7"/>
  <c r="DX236" i="7" a="1"/>
  <c r="DX236" i="7" s="1"/>
  <c r="DW132" i="7"/>
  <c r="DX242" i="7" a="1"/>
  <c r="DX242" i="7" s="1"/>
  <c r="DW138" i="7"/>
  <c r="DX219" i="7" a="1"/>
  <c r="DX219" i="7" s="1"/>
  <c r="DW115" i="7"/>
  <c r="DX227" i="7" a="1"/>
  <c r="DX227" i="7" s="1"/>
  <c r="DW123" i="7"/>
  <c r="DX211" i="7" a="1"/>
  <c r="DX211" i="7" s="1"/>
  <c r="DW107" i="7"/>
  <c r="DX248" i="7" a="1"/>
  <c r="DX248" i="7" s="1"/>
  <c r="DW144" i="7"/>
  <c r="DU23" i="8"/>
  <c r="DX253" i="7" a="1"/>
  <c r="DX253" i="7" s="1"/>
  <c r="DW149" i="7"/>
  <c r="DX207" i="7" a="1"/>
  <c r="DX207" i="7" s="1"/>
  <c r="DW103" i="7"/>
  <c r="DX241" i="7" a="1"/>
  <c r="DX241" i="7" s="1"/>
  <c r="DW137" i="7"/>
  <c r="DW258" i="7" a="1"/>
  <c r="DW258" i="7" s="1"/>
  <c r="DV154" i="7"/>
  <c r="DX226" i="7" a="1"/>
  <c r="DX226" i="7" s="1"/>
  <c r="DW122" i="7"/>
  <c r="DX254" i="7" a="1"/>
  <c r="DX254" i="7" s="1"/>
  <c r="DW150" i="7"/>
  <c r="DX213" i="7" a="1"/>
  <c r="DX213" i="7" s="1"/>
  <c r="DW109" i="7"/>
  <c r="DX201" i="7" a="1"/>
  <c r="DX201" i="7" s="1"/>
  <c r="DW97" i="7"/>
  <c r="DX282" i="7" a="1"/>
  <c r="DX282" i="7" s="1"/>
  <c r="DW178" i="7"/>
  <c r="DX203" i="7" a="1"/>
  <c r="DX203" i="7" s="1"/>
  <c r="DW99" i="7"/>
  <c r="DW278" i="7" a="1"/>
  <c r="DW278" i="7" s="1"/>
  <c r="DV174" i="7"/>
  <c r="DX296" i="7" a="1"/>
  <c r="DX296" i="7" s="1"/>
  <c r="DW192" i="7"/>
  <c r="DX240" i="7" a="1"/>
  <c r="DX240" i="7" s="1"/>
  <c r="DW136" i="7"/>
  <c r="DX245" i="7" a="1"/>
  <c r="DX245" i="7" s="1"/>
  <c r="DW141" i="7"/>
  <c r="DX293" i="7" a="1"/>
  <c r="DX293" i="7" s="1"/>
  <c r="DW189" i="7"/>
  <c r="DW257" i="7" a="1"/>
  <c r="DW257" i="7" s="1"/>
  <c r="DV153" i="7"/>
  <c r="DX274" i="7" a="1"/>
  <c r="DX274" i="7" s="1"/>
  <c r="DW170" i="7"/>
  <c r="DX235" i="7" a="1"/>
  <c r="DX235" i="7" s="1"/>
  <c r="DW131" i="7"/>
  <c r="DX222" i="7" a="1"/>
  <c r="DX222" i="7" s="1"/>
  <c r="DW118" i="7"/>
  <c r="DX224" i="7" a="1"/>
  <c r="DX224" i="7" s="1"/>
  <c r="DW120" i="7"/>
  <c r="DW221" i="7" a="1"/>
  <c r="DW221" i="7" s="1"/>
  <c r="DV117" i="7"/>
  <c r="DX262" i="7" a="1"/>
  <c r="DX262" i="7" s="1"/>
  <c r="DW158" i="7"/>
  <c r="DX209" i="7" a="1"/>
  <c r="DX209" i="7" s="1"/>
  <c r="DW105" i="7"/>
  <c r="DX259" i="7" a="1"/>
  <c r="DX259" i="7" s="1"/>
  <c r="DW155" i="7"/>
  <c r="DX250" i="7" a="1"/>
  <c r="DX250" i="7" s="1"/>
  <c r="DW146" i="7"/>
  <c r="DX239" i="7" a="1"/>
  <c r="DX239" i="7" s="1"/>
  <c r="DW135" i="7"/>
  <c r="DX233" i="7" a="1"/>
  <c r="DX233" i="7" s="1"/>
  <c r="DW129" i="7"/>
  <c r="DX289" i="7" a="1"/>
  <c r="DX289" i="7" s="1"/>
  <c r="DW185" i="7"/>
  <c r="DW270" i="7" a="1"/>
  <c r="DW270" i="7" s="1"/>
  <c r="DV166" i="7"/>
  <c r="DX264" i="7" a="1"/>
  <c r="DX264" i="7" s="1"/>
  <c r="DW160" i="7"/>
  <c r="DX247" i="7" a="1"/>
  <c r="DX247" i="7" s="1"/>
  <c r="DW143" i="7"/>
  <c r="DX210" i="7" a="1"/>
  <c r="DX210" i="7" s="1"/>
  <c r="DW106" i="7"/>
  <c r="DX243" i="7" a="1"/>
  <c r="DX243" i="7" s="1"/>
  <c r="DW139" i="7"/>
  <c r="DW261" i="7" a="1"/>
  <c r="DW261" i="7" s="1"/>
  <c r="DV157" i="7"/>
  <c r="DX266" i="7" a="1"/>
  <c r="DX266" i="7" s="1"/>
  <c r="DW162" i="7"/>
  <c r="DX290" i="7" a="1"/>
  <c r="DX290" i="7" s="1"/>
  <c r="DW186" i="7"/>
  <c r="DX215" i="7" a="1"/>
  <c r="DX215" i="7" s="1"/>
  <c r="DW111" i="7"/>
  <c r="DX223" i="7" a="1"/>
  <c r="DX223" i="7" s="1"/>
  <c r="DW119" i="7"/>
  <c r="DX292" i="7" a="1"/>
  <c r="DX292" i="7" s="1"/>
  <c r="DW188" i="7"/>
  <c r="DW205" i="7" a="1"/>
  <c r="DW205" i="7" s="1"/>
  <c r="DV101" i="7"/>
  <c r="DX244" i="7" a="1"/>
  <c r="DX244" i="7" s="1"/>
  <c r="DW140" i="7"/>
  <c r="DX276" i="7" a="1"/>
  <c r="DX276" i="7" s="1"/>
  <c r="DW172" i="7"/>
  <c r="DX212" i="7" a="1"/>
  <c r="DX212" i="7" s="1"/>
  <c r="DW108" i="7"/>
  <c r="DS27" i="8"/>
  <c r="DR23" i="7"/>
  <c r="DR39" i="7" s="1"/>
  <c r="DX275" i="7" a="1"/>
  <c r="DX275" i="7" s="1"/>
  <c r="DW171" i="7"/>
  <c r="DX255" i="7" a="1"/>
  <c r="DX255" i="7" s="1"/>
  <c r="DW151" i="7"/>
  <c r="DW268" i="7" a="1"/>
  <c r="DW268" i="7" s="1"/>
  <c r="DV164" i="7"/>
  <c r="AW205" i="8"/>
  <c r="DX272" i="7" a="1"/>
  <c r="DX272" i="7" s="1"/>
  <c r="DW168" i="7"/>
  <c r="DW279" i="7" a="1"/>
  <c r="DW279" i="7" s="1"/>
  <c r="DV175" i="7"/>
  <c r="DX267" i="7" a="1"/>
  <c r="DX267" i="7" s="1"/>
  <c r="DW163" i="7"/>
  <c r="DX246" i="7" a="1"/>
  <c r="DX246" i="7" s="1"/>
  <c r="DW142" i="7"/>
  <c r="DW300" i="7" a="1"/>
  <c r="DW300" i="7" s="1"/>
  <c r="DV196" i="7"/>
  <c r="DY9" i="8"/>
  <c r="DY7" i="7"/>
  <c r="DW269" i="7" a="1"/>
  <c r="DW269" i="7" s="1"/>
  <c r="DV165" i="7"/>
  <c r="DX260" i="7" a="1"/>
  <c r="DX260" i="7" s="1"/>
  <c r="DW156" i="7"/>
  <c r="DX249" i="7" a="1"/>
  <c r="DX249" i="7" s="1"/>
  <c r="DW145" i="7"/>
  <c r="DX208" i="7" a="1"/>
  <c r="DX208" i="7" s="1"/>
  <c r="DW104" i="7"/>
  <c r="DX204" i="7" a="1"/>
  <c r="DX204" i="7" s="1"/>
  <c r="DW100" i="7"/>
  <c r="DS28" i="8"/>
  <c r="DW220" i="7" a="1"/>
  <c r="DW220" i="7" s="1"/>
  <c r="DV116" i="7"/>
  <c r="DX251" i="7" a="1"/>
  <c r="DX251" i="7" s="1"/>
  <c r="DW147" i="7"/>
  <c r="DW214" i="7" a="1"/>
  <c r="DW214" i="7" s="1"/>
  <c r="DV110" i="7"/>
  <c r="DX202" i="7" a="1"/>
  <c r="DX202" i="7" s="1"/>
  <c r="DW98" i="7"/>
  <c r="DX288" i="7" a="1"/>
  <c r="DX288" i="7" s="1"/>
  <c r="DW184" i="7"/>
  <c r="DX277" i="7" a="1"/>
  <c r="DX277" i="7" s="1"/>
  <c r="DW173" i="7"/>
  <c r="DS23" i="7"/>
  <c r="DX229" i="7" a="1"/>
  <c r="DX229" i="7" s="1"/>
  <c r="DW125" i="7"/>
  <c r="DX231" i="7" a="1"/>
  <c r="DX231" i="7" s="1"/>
  <c r="DW127" i="7"/>
  <c r="DX217" i="7" a="1"/>
  <c r="DX217" i="7" s="1"/>
  <c r="DW113" i="7"/>
  <c r="DW238" i="7" a="1"/>
  <c r="DW238" i="7" s="1"/>
  <c r="DV134" i="7"/>
  <c r="DX216" i="7" a="1"/>
  <c r="DX216" i="7" s="1"/>
  <c r="DW112" i="7"/>
  <c r="Q113" i="26"/>
  <c r="P112" i="26"/>
  <c r="DU15" i="7" l="1"/>
  <c r="DT21" i="7"/>
  <c r="DU27" i="8" s="1"/>
  <c r="DU28" i="8"/>
  <c r="DT23" i="7"/>
  <c r="DT39" i="7"/>
  <c r="DV19" i="7"/>
  <c r="DT290" i="8"/>
  <c r="DY251" i="7" a="1"/>
  <c r="DY251" i="7" s="1"/>
  <c r="DX147" i="7"/>
  <c r="DY272" i="7" a="1"/>
  <c r="DY272" i="7" s="1"/>
  <c r="DX168" i="7"/>
  <c r="DY280" i="7" a="1"/>
  <c r="DY280" i="7" s="1"/>
  <c r="DX176" i="7"/>
  <c r="DX268" i="7" a="1"/>
  <c r="DX268" i="7" s="1"/>
  <c r="DW164" i="7"/>
  <c r="DY273" i="7" a="1"/>
  <c r="DY273" i="7" s="1"/>
  <c r="DX169" i="7"/>
  <c r="DY255" i="7" a="1"/>
  <c r="DY255" i="7" s="1"/>
  <c r="DX151" i="7"/>
  <c r="DX261" i="7" a="1"/>
  <c r="DX261" i="7" s="1"/>
  <c r="DW157" i="7"/>
  <c r="DY289" i="7" a="1"/>
  <c r="DY289" i="7" s="1"/>
  <c r="DX185" i="7"/>
  <c r="DY224" i="7" a="1"/>
  <c r="DY224" i="7" s="1"/>
  <c r="DX120" i="7"/>
  <c r="DY240" i="7" a="1"/>
  <c r="DY240" i="7" s="1"/>
  <c r="DX136" i="7"/>
  <c r="DY254" i="7" a="1"/>
  <c r="DY254" i="7" s="1"/>
  <c r="DX150" i="7"/>
  <c r="DY242" i="7" a="1"/>
  <c r="DY242" i="7" s="1"/>
  <c r="DX138" i="7"/>
  <c r="DY265" i="7" a="1"/>
  <c r="DY265" i="7" s="1"/>
  <c r="DX161" i="7"/>
  <c r="DY294" i="7" a="1"/>
  <c r="DY294" i="7" s="1"/>
  <c r="DX190" i="7"/>
  <c r="AW199" i="8"/>
  <c r="DY212" i="7" a="1"/>
  <c r="DY212" i="7" s="1"/>
  <c r="DX108" i="7"/>
  <c r="DY256" i="7" a="1"/>
  <c r="DY256" i="7" s="1"/>
  <c r="DX152" i="7"/>
  <c r="DY201" i="7" a="1"/>
  <c r="DY201" i="7" s="1"/>
  <c r="DX97" i="7"/>
  <c r="DY245" i="7" a="1"/>
  <c r="DY245" i="7" s="1"/>
  <c r="DX141" i="7"/>
  <c r="DY244" i="7" a="1"/>
  <c r="DY244" i="7" s="1"/>
  <c r="DX140" i="7"/>
  <c r="DY275" i="7" a="1"/>
  <c r="DY275" i="7" s="1"/>
  <c r="DX171" i="7"/>
  <c r="DX237" i="7" a="1"/>
  <c r="DX237" i="7" s="1"/>
  <c r="DW133" i="7"/>
  <c r="DY209" i="7" a="1"/>
  <c r="DY209" i="7" s="1"/>
  <c r="DX105" i="7"/>
  <c r="DY264" i="7" a="1"/>
  <c r="DY264" i="7" s="1"/>
  <c r="DX160" i="7"/>
  <c r="DY228" i="7" a="1"/>
  <c r="DY228" i="7" s="1"/>
  <c r="DX124" i="7"/>
  <c r="DY277" i="7" a="1"/>
  <c r="DY277" i="7" s="1"/>
  <c r="DX173" i="7"/>
  <c r="DX221" i="7" a="1"/>
  <c r="DX221" i="7" s="1"/>
  <c r="DW117" i="7"/>
  <c r="DX300" i="7" a="1"/>
  <c r="DX300" i="7" s="1"/>
  <c r="DW196" i="7"/>
  <c r="DY271" i="7" a="1"/>
  <c r="DY271" i="7" s="1"/>
  <c r="DX167" i="7"/>
  <c r="DY288" i="7" a="1"/>
  <c r="DY288" i="7" s="1"/>
  <c r="DX184" i="7"/>
  <c r="Q114" i="26"/>
  <c r="P113" i="26"/>
  <c r="DY204" i="7" a="1"/>
  <c r="DY204" i="7" s="1"/>
  <c r="DX100" i="7"/>
  <c r="DY246" i="7" a="1"/>
  <c r="DY246" i="7" s="1"/>
  <c r="DX142" i="7"/>
  <c r="DX205" i="7" a="1"/>
  <c r="DX205" i="7" s="1"/>
  <c r="DW101" i="7"/>
  <c r="DY233" i="7" a="1"/>
  <c r="DY233" i="7" s="1"/>
  <c r="DX129" i="7"/>
  <c r="DY222" i="7" a="1"/>
  <c r="DY222" i="7" s="1"/>
  <c r="DX118" i="7"/>
  <c r="DY296" i="7" a="1"/>
  <c r="DY296" i="7" s="1"/>
  <c r="DX192" i="7"/>
  <c r="DY226" i="7" a="1"/>
  <c r="DY226" i="7" s="1"/>
  <c r="DX122" i="7"/>
  <c r="DY236" i="7" a="1"/>
  <c r="DY236" i="7" s="1"/>
  <c r="DX132" i="7"/>
  <c r="DY218" i="7" a="1"/>
  <c r="DY218" i="7" s="1"/>
  <c r="DX114" i="7"/>
  <c r="DX230" i="7" a="1"/>
  <c r="DX230" i="7" s="1"/>
  <c r="DW126" i="7"/>
  <c r="DY232" i="7" a="1"/>
  <c r="DY232" i="7" s="1"/>
  <c r="DX128" i="7"/>
  <c r="DW21" i="8"/>
  <c r="DV20" i="7"/>
  <c r="DV18" i="7"/>
  <c r="DV14" i="7"/>
  <c r="DY231" i="7" a="1"/>
  <c r="DY231" i="7" s="1"/>
  <c r="DX127" i="7"/>
  <c r="DY206" i="7" a="1"/>
  <c r="DY206" i="7" s="1"/>
  <c r="DX102" i="7"/>
  <c r="DY290" i="7" a="1"/>
  <c r="DY290" i="7" s="1"/>
  <c r="DX186" i="7"/>
  <c r="DY229" i="7" a="1"/>
  <c r="DY229" i="7" s="1"/>
  <c r="DX125" i="7"/>
  <c r="DY252" i="7" a="1"/>
  <c r="DY252" i="7" s="1"/>
  <c r="DX148" i="7"/>
  <c r="DX115" i="7"/>
  <c r="DY219" i="7" a="1"/>
  <c r="DY219" i="7" s="1"/>
  <c r="DX270" i="7" a="1"/>
  <c r="DX270" i="7" s="1"/>
  <c r="DW166" i="7"/>
  <c r="DX269" i="7" a="1"/>
  <c r="DX269" i="7" s="1"/>
  <c r="DW165" i="7"/>
  <c r="DY227" i="7" a="1"/>
  <c r="DY227" i="7" s="1"/>
  <c r="DX123" i="7"/>
  <c r="DZ9" i="8"/>
  <c r="DZ7" i="7"/>
  <c r="DY253" i="7" a="1"/>
  <c r="DY253" i="7" s="1"/>
  <c r="DX149" i="7"/>
  <c r="DX220" i="7" a="1"/>
  <c r="DX220" i="7" s="1"/>
  <c r="DW116" i="7"/>
  <c r="DY291" i="7" a="1"/>
  <c r="DY291" i="7" s="1"/>
  <c r="DX187" i="7"/>
  <c r="DS39" i="7"/>
  <c r="DY235" i="7" a="1"/>
  <c r="DY235" i="7" s="1"/>
  <c r="DX131" i="7"/>
  <c r="DY284" i="7" a="1"/>
  <c r="DY284" i="7" s="1"/>
  <c r="DX180" i="7"/>
  <c r="DY249" i="7" a="1"/>
  <c r="DY249" i="7" s="1"/>
  <c r="DX145" i="7"/>
  <c r="DY267" i="7" a="1"/>
  <c r="DY267" i="7" s="1"/>
  <c r="DX163" i="7"/>
  <c r="DY243" i="7" a="1"/>
  <c r="DY243" i="7" s="1"/>
  <c r="DX139" i="7"/>
  <c r="DX258" i="7" a="1"/>
  <c r="DX258" i="7" s="1"/>
  <c r="DW154" i="7"/>
  <c r="DX281" i="7" a="1"/>
  <c r="DX281" i="7" s="1"/>
  <c r="DW177" i="7"/>
  <c r="DW329" i="8"/>
  <c r="DW334" i="8" s="1"/>
  <c r="DW12" i="7"/>
  <c r="DY295" i="7" a="1"/>
  <c r="DY295" i="7" s="1"/>
  <c r="DX191" i="7"/>
  <c r="DY262" i="7" a="1"/>
  <c r="DY262" i="7" s="1"/>
  <c r="DX158" i="7"/>
  <c r="DY213" i="7" a="1"/>
  <c r="DY213" i="7" s="1"/>
  <c r="DX109" i="7"/>
  <c r="DY208" i="7" a="1"/>
  <c r="DY208" i="7" s="1"/>
  <c r="DX104" i="7"/>
  <c r="DX278" i="7" a="1"/>
  <c r="DX278" i="7" s="1"/>
  <c r="DW174" i="7"/>
  <c r="DY223" i="7" a="1"/>
  <c r="DY223" i="7" s="1"/>
  <c r="DX119" i="7"/>
  <c r="DX146" i="7"/>
  <c r="DY250" i="7" a="1"/>
  <c r="DY250" i="7" s="1"/>
  <c r="DY274" i="7" a="1"/>
  <c r="DY274" i="7" s="1"/>
  <c r="DX170" i="7"/>
  <c r="DY203" i="7" a="1"/>
  <c r="DY203" i="7" s="1"/>
  <c r="DX99" i="7"/>
  <c r="DY248" i="7" a="1"/>
  <c r="DY248" i="7" s="1"/>
  <c r="DX144" i="7"/>
  <c r="DX299" i="7" a="1"/>
  <c r="DX299" i="7" s="1"/>
  <c r="DW195" i="7"/>
  <c r="DY286" i="7" a="1"/>
  <c r="DY286" i="7" s="1"/>
  <c r="DX182" i="7"/>
  <c r="DU22" i="7"/>
  <c r="DV28" i="8" s="1"/>
  <c r="DU21" i="7"/>
  <c r="DV27" i="8" s="1"/>
  <c r="DY234" i="7" a="1"/>
  <c r="DY234" i="7" s="1"/>
  <c r="DX130" i="7"/>
  <c r="DX225" i="7" a="1"/>
  <c r="DX225" i="7" s="1"/>
  <c r="DW121" i="7"/>
  <c r="DY276" i="7" a="1"/>
  <c r="DY276" i="7" s="1"/>
  <c r="DX172" i="7"/>
  <c r="DY285" i="7" a="1"/>
  <c r="DY285" i="7" s="1"/>
  <c r="DX181" i="7"/>
  <c r="DY202" i="7" a="1"/>
  <c r="DY202" i="7" s="1"/>
  <c r="DX98" i="7"/>
  <c r="DY239" i="7" a="1"/>
  <c r="DY239" i="7" s="1"/>
  <c r="DX135" i="7"/>
  <c r="DY283" i="7" a="1"/>
  <c r="DY283" i="7" s="1"/>
  <c r="DX179" i="7"/>
  <c r="DX238" i="7" a="1"/>
  <c r="DX238" i="7" s="1"/>
  <c r="DW134" i="7"/>
  <c r="DX214" i="7" a="1"/>
  <c r="DX214" i="7" s="1"/>
  <c r="DW110" i="7"/>
  <c r="DY217" i="7" a="1"/>
  <c r="DY217" i="7" s="1"/>
  <c r="DX113" i="7"/>
  <c r="DS29" i="8"/>
  <c r="DS36" i="8" s="1"/>
  <c r="DY210" i="7" a="1"/>
  <c r="DY210" i="7" s="1"/>
  <c r="DX106" i="7"/>
  <c r="AW274" i="8"/>
  <c r="AW308" i="8"/>
  <c r="DY287" i="7" a="1"/>
  <c r="DY287" i="7" s="1"/>
  <c r="DX183" i="7"/>
  <c r="DY247" i="7" a="1"/>
  <c r="DY247" i="7" s="1"/>
  <c r="DX143" i="7"/>
  <c r="DY207" i="7" a="1"/>
  <c r="DY207" i="7" s="1"/>
  <c r="DX103" i="7"/>
  <c r="DY293" i="7" a="1"/>
  <c r="DY293" i="7" s="1"/>
  <c r="DX189" i="7"/>
  <c r="DY266" i="7" a="1"/>
  <c r="DY266" i="7" s="1"/>
  <c r="DX162" i="7"/>
  <c r="DY216" i="7" a="1"/>
  <c r="DY216" i="7" s="1"/>
  <c r="DX112" i="7"/>
  <c r="DY292" i="7" a="1"/>
  <c r="DY292" i="7" s="1"/>
  <c r="DX188" i="7"/>
  <c r="DX327" i="8"/>
  <c r="DX13" i="7" a="1"/>
  <c r="DX13" i="7" s="1"/>
  <c r="DY260" i="7" a="1"/>
  <c r="DY260" i="7" s="1"/>
  <c r="DX156" i="7"/>
  <c r="DX279" i="7" a="1"/>
  <c r="DX279" i="7" s="1"/>
  <c r="DW175" i="7"/>
  <c r="DX111" i="7"/>
  <c r="DY215" i="7" a="1"/>
  <c r="DY215" i="7" s="1"/>
  <c r="DY259" i="7" a="1"/>
  <c r="DY259" i="7" s="1"/>
  <c r="DX155" i="7"/>
  <c r="DX257" i="7" a="1"/>
  <c r="DX257" i="7" s="1"/>
  <c r="DW153" i="7"/>
  <c r="DY282" i="7" a="1"/>
  <c r="DY282" i="7" s="1"/>
  <c r="DX178" i="7"/>
  <c r="DY241" i="7" a="1"/>
  <c r="DY241" i="7" s="1"/>
  <c r="DX137" i="7"/>
  <c r="DY211" i="7" a="1"/>
  <c r="DY211" i="7" s="1"/>
  <c r="DX107" i="7"/>
  <c r="DY298" i="7" a="1"/>
  <c r="DY298" i="7" s="1"/>
  <c r="DX194" i="7"/>
  <c r="DY263" i="7" a="1"/>
  <c r="DY263" i="7" s="1"/>
  <c r="DX159" i="7"/>
  <c r="AW222" i="8"/>
  <c r="AX218" i="8" s="1"/>
  <c r="AX225" i="8" s="1" a="1"/>
  <c r="DY297" i="7" a="1"/>
  <c r="DY297" i="7" s="1"/>
  <c r="DX193" i="7"/>
  <c r="DU29" i="8" l="1"/>
  <c r="DU36" i="8" s="1"/>
  <c r="DU290" i="8" s="1"/>
  <c r="DW19" i="7"/>
  <c r="DS290" i="8"/>
  <c r="DZ298" i="7" a="1"/>
  <c r="DZ298" i="7" s="1"/>
  <c r="DY194" i="7"/>
  <c r="DY205" i="7" a="1"/>
  <c r="DY205" i="7" s="1"/>
  <c r="DX101" i="7"/>
  <c r="DZ219" i="7" a="1"/>
  <c r="DZ219" i="7" s="1"/>
  <c r="DY115" i="7"/>
  <c r="DZ254" i="7" a="1"/>
  <c r="DZ254" i="7" s="1"/>
  <c r="DY150" i="7"/>
  <c r="DZ209" i="7" a="1"/>
  <c r="DZ209" i="7" s="1"/>
  <c r="DY105" i="7"/>
  <c r="DY258" i="7" a="1"/>
  <c r="DY258" i="7" s="1"/>
  <c r="DX154" i="7"/>
  <c r="DZ293" i="7" a="1"/>
  <c r="DZ293" i="7" s="1"/>
  <c r="DY189" i="7"/>
  <c r="DZ252" i="7" a="1"/>
  <c r="DZ252" i="7" s="1"/>
  <c r="DY148" i="7"/>
  <c r="DY237" i="7" a="1"/>
  <c r="DY237" i="7" s="1"/>
  <c r="DX133" i="7"/>
  <c r="DZ297" i="7" a="1"/>
  <c r="DZ297" i="7" s="1"/>
  <c r="DY193" i="7"/>
  <c r="DZ215" i="7" a="1"/>
  <c r="DZ215" i="7" s="1"/>
  <c r="DY111" i="7"/>
  <c r="DZ276" i="7" a="1"/>
  <c r="DZ276" i="7" s="1"/>
  <c r="DY172" i="7"/>
  <c r="DY299" i="7" a="1"/>
  <c r="DY299" i="7" s="1"/>
  <c r="DX195" i="7"/>
  <c r="DZ213" i="7" a="1"/>
  <c r="DZ213" i="7" s="1"/>
  <c r="DY109" i="7"/>
  <c r="DZ243" i="7" a="1"/>
  <c r="DZ243" i="7" s="1"/>
  <c r="DY139" i="7"/>
  <c r="DY220" i="7" a="1"/>
  <c r="DY220" i="7" s="1"/>
  <c r="DX116" i="7"/>
  <c r="DZ224" i="7" a="1"/>
  <c r="DZ224" i="7" s="1"/>
  <c r="DY120" i="7"/>
  <c r="DZ251" i="7" a="1"/>
  <c r="DZ251" i="7" s="1"/>
  <c r="DY147" i="7"/>
  <c r="DZ287" i="7" a="1"/>
  <c r="DZ287" i="7" s="1"/>
  <c r="DY183" i="7"/>
  <c r="DY238" i="7" a="1"/>
  <c r="DY238" i="7" s="1"/>
  <c r="DX134" i="7"/>
  <c r="DZ282" i="7" a="1"/>
  <c r="DZ282" i="7" s="1"/>
  <c r="DY178" i="7"/>
  <c r="DY278" i="7" a="1"/>
  <c r="DY278" i="7" s="1"/>
  <c r="DX174" i="7"/>
  <c r="DZ286" i="7" a="1"/>
  <c r="DZ286" i="7" s="1"/>
  <c r="DY182" i="7"/>
  <c r="DZ226" i="7" a="1"/>
  <c r="DZ226" i="7" s="1"/>
  <c r="DY122" i="7"/>
  <c r="DZ272" i="7" a="1"/>
  <c r="DZ272" i="7" s="1"/>
  <c r="DY168" i="7"/>
  <c r="DZ296" i="7" a="1"/>
  <c r="DZ296" i="7" s="1"/>
  <c r="DY192" i="7"/>
  <c r="AX225" i="8"/>
  <c r="AX227" i="8"/>
  <c r="AX214" i="8" s="1"/>
  <c r="AX215" i="8" s="1"/>
  <c r="DZ207" i="7" a="1"/>
  <c r="DZ207" i="7" s="1"/>
  <c r="DY103" i="7"/>
  <c r="DZ229" i="7" a="1"/>
  <c r="DZ229" i="7" s="1"/>
  <c r="DY125" i="7"/>
  <c r="DZ222" i="7" a="1"/>
  <c r="DZ222" i="7" s="1"/>
  <c r="DY118" i="7"/>
  <c r="DY300" i="7" a="1"/>
  <c r="DY300" i="7" s="1"/>
  <c r="DX196" i="7"/>
  <c r="DZ212" i="7" a="1"/>
  <c r="DZ212" i="7" s="1"/>
  <c r="DY108" i="7"/>
  <c r="DW11" i="7"/>
  <c r="DZ274" i="7" a="1"/>
  <c r="DZ274" i="7" s="1"/>
  <c r="DY170" i="7"/>
  <c r="DX12" i="7"/>
  <c r="DX11" i="7" s="1"/>
  <c r="DZ280" i="7" a="1"/>
  <c r="DZ280" i="7" s="1"/>
  <c r="DY176" i="7"/>
  <c r="DZ201" i="7" a="1"/>
  <c r="DZ201" i="7" s="1"/>
  <c r="DY97" i="7"/>
  <c r="DZ208" i="7" a="1"/>
  <c r="DZ208" i="7" s="1"/>
  <c r="DY104" i="7"/>
  <c r="DZ259" i="7" a="1"/>
  <c r="DZ259" i="7" s="1"/>
  <c r="DY155" i="7"/>
  <c r="DZ271" i="7" a="1"/>
  <c r="DZ271" i="7" s="1"/>
  <c r="DY167" i="7"/>
  <c r="DZ217" i="7" a="1"/>
  <c r="DZ217" i="7" s="1"/>
  <c r="DY113" i="7"/>
  <c r="DY225" i="7" a="1"/>
  <c r="DY225" i="7" s="1"/>
  <c r="DX121" i="7"/>
  <c r="DZ248" i="7" a="1"/>
  <c r="DZ248" i="7" s="1"/>
  <c r="DY144" i="7"/>
  <c r="DZ262" i="7" a="1"/>
  <c r="DZ262" i="7" s="1"/>
  <c r="DY158" i="7"/>
  <c r="DZ253" i="7" a="1"/>
  <c r="DZ253" i="7" s="1"/>
  <c r="DY149" i="7"/>
  <c r="DZ275" i="7" a="1"/>
  <c r="DZ275" i="7" s="1"/>
  <c r="DY171" i="7"/>
  <c r="AW200" i="8"/>
  <c r="AW201" i="8"/>
  <c r="AX197" i="8" s="1"/>
  <c r="AX204" i="8" s="1" a="1"/>
  <c r="DZ289" i="7" a="1"/>
  <c r="DZ289" i="7" s="1"/>
  <c r="DY185" i="7"/>
  <c r="DZ294" i="7" a="1"/>
  <c r="DZ294" i="7" s="1"/>
  <c r="DY190" i="7"/>
  <c r="DY230" i="7" a="1"/>
  <c r="DY230" i="7" s="1"/>
  <c r="DX126" i="7"/>
  <c r="DV17" i="7"/>
  <c r="DW25" i="8" s="1"/>
  <c r="DZ202" i="7" a="1"/>
  <c r="DZ202" i="7" s="1"/>
  <c r="DY98" i="7"/>
  <c r="DZ266" i="7" a="1"/>
  <c r="DZ266" i="7" s="1"/>
  <c r="DY162" i="7"/>
  <c r="DW26" i="8"/>
  <c r="DZ285" i="7" a="1"/>
  <c r="DZ285" i="7" s="1"/>
  <c r="DY181" i="7"/>
  <c r="DZ240" i="7" a="1"/>
  <c r="DZ240" i="7" s="1"/>
  <c r="DY136" i="7"/>
  <c r="DY279" i="7" a="1"/>
  <c r="DY279" i="7" s="1"/>
  <c r="DX175" i="7"/>
  <c r="DZ247" i="7" a="1"/>
  <c r="DZ247" i="7" s="1"/>
  <c r="DY143" i="7"/>
  <c r="DZ267" i="7" a="1"/>
  <c r="DZ267" i="7" s="1"/>
  <c r="DY163" i="7"/>
  <c r="EA9" i="8"/>
  <c r="EA7" i="7"/>
  <c r="DZ290" i="7" a="1"/>
  <c r="DZ290" i="7" s="1"/>
  <c r="DY186" i="7"/>
  <c r="DZ233" i="7" a="1"/>
  <c r="DZ233" i="7" s="1"/>
  <c r="DY129" i="7"/>
  <c r="DZ249" i="7" a="1"/>
  <c r="DZ249" i="7" s="1"/>
  <c r="DY145" i="7"/>
  <c r="DZ216" i="7" a="1"/>
  <c r="DZ216" i="7" s="1"/>
  <c r="DY112" i="7"/>
  <c r="P114" i="26"/>
  <c r="Q115" i="26"/>
  <c r="DY281" i="7" a="1"/>
  <c r="DY281" i="7" s="1"/>
  <c r="DX177" i="7"/>
  <c r="DY257" i="7" a="1"/>
  <c r="DY257" i="7" s="1"/>
  <c r="DX153" i="7"/>
  <c r="DZ288" i="7" a="1"/>
  <c r="DZ288" i="7" s="1"/>
  <c r="DY184" i="7"/>
  <c r="DZ291" i="7" a="1"/>
  <c r="DZ291" i="7" s="1"/>
  <c r="DY187" i="7"/>
  <c r="DZ256" i="7" a="1"/>
  <c r="DZ256" i="7" s="1"/>
  <c r="DY152" i="7"/>
  <c r="DZ263" i="7" a="1"/>
  <c r="DZ263" i="7" s="1"/>
  <c r="DY159" i="7"/>
  <c r="DY214" i="7" a="1"/>
  <c r="DY214" i="7" s="1"/>
  <c r="DX110" i="7"/>
  <c r="DZ234" i="7" a="1"/>
  <c r="DZ234" i="7" s="1"/>
  <c r="DY130" i="7"/>
  <c r="DZ203" i="7" a="1"/>
  <c r="DZ203" i="7" s="1"/>
  <c r="DY99" i="7"/>
  <c r="DZ295" i="7" a="1"/>
  <c r="DZ295" i="7" s="1"/>
  <c r="DY191" i="7"/>
  <c r="DZ232" i="7" a="1"/>
  <c r="DZ232" i="7" s="1"/>
  <c r="DY128" i="7"/>
  <c r="DY221" i="7" a="1"/>
  <c r="DY221" i="7" s="1"/>
  <c r="DX117" i="7"/>
  <c r="DZ244" i="7" a="1"/>
  <c r="DZ244" i="7" s="1"/>
  <c r="DY140" i="7"/>
  <c r="DY261" i="7" a="1"/>
  <c r="DY261" i="7" s="1"/>
  <c r="DX157" i="7"/>
  <c r="DZ260" i="7" a="1"/>
  <c r="DZ260" i="7" s="1"/>
  <c r="DY156" i="7"/>
  <c r="DZ206" i="7" a="1"/>
  <c r="DZ206" i="7" s="1"/>
  <c r="DY102" i="7"/>
  <c r="DZ227" i="7" a="1"/>
  <c r="DZ227" i="7" s="1"/>
  <c r="DY123" i="7"/>
  <c r="DX329" i="8"/>
  <c r="DX334" i="8" s="1"/>
  <c r="DU23" i="7"/>
  <c r="DU39" i="7" s="1"/>
  <c r="DZ231" i="7" a="1"/>
  <c r="DZ231" i="7" s="1"/>
  <c r="DY127" i="7"/>
  <c r="DZ246" i="7" a="1"/>
  <c r="DZ246" i="7" s="1"/>
  <c r="DY142" i="7"/>
  <c r="DZ265" i="7" a="1"/>
  <c r="DZ265" i="7" s="1"/>
  <c r="DY161" i="7"/>
  <c r="DY269" i="7" a="1"/>
  <c r="DY269" i="7" s="1"/>
  <c r="DX165" i="7"/>
  <c r="DZ228" i="7" a="1"/>
  <c r="DZ228" i="7" s="1"/>
  <c r="DY124" i="7"/>
  <c r="DZ292" i="7" a="1"/>
  <c r="DZ292" i="7" s="1"/>
  <c r="DY188" i="7"/>
  <c r="DW22" i="8"/>
  <c r="DW23" i="8" s="1"/>
  <c r="DZ204" i="7" a="1"/>
  <c r="DZ204" i="7" s="1"/>
  <c r="DY100" i="7"/>
  <c r="DZ242" i="7" a="1"/>
  <c r="DZ242" i="7" s="1"/>
  <c r="DY138" i="7"/>
  <c r="DY327" i="8"/>
  <c r="DY13" i="7" a="1"/>
  <c r="DY13" i="7" s="1"/>
  <c r="DZ277" i="7" a="1"/>
  <c r="DZ277" i="7" s="1"/>
  <c r="DY173" i="7"/>
  <c r="DZ255" i="7" a="1"/>
  <c r="DZ255" i="7" s="1"/>
  <c r="DY151" i="7"/>
  <c r="DZ211" i="7" a="1"/>
  <c r="DZ211" i="7" s="1"/>
  <c r="DY107" i="7"/>
  <c r="DY146" i="7"/>
  <c r="DZ250" i="7" a="1"/>
  <c r="DZ250" i="7" s="1"/>
  <c r="DZ245" i="7" a="1"/>
  <c r="DZ245" i="7" s="1"/>
  <c r="DY141" i="7"/>
  <c r="DZ283" i="7" a="1"/>
  <c r="DZ283" i="7" s="1"/>
  <c r="DY179" i="7"/>
  <c r="DZ284" i="7" a="1"/>
  <c r="DZ284" i="7" s="1"/>
  <c r="DY180" i="7"/>
  <c r="DZ218" i="7" a="1"/>
  <c r="DZ218" i="7" s="1"/>
  <c r="DY114" i="7"/>
  <c r="DZ273" i="7" a="1"/>
  <c r="DZ273" i="7" s="1"/>
  <c r="DY169" i="7"/>
  <c r="DZ241" i="7" a="1"/>
  <c r="DZ241" i="7" s="1"/>
  <c r="DY137" i="7"/>
  <c r="DZ210" i="7" a="1"/>
  <c r="DZ210" i="7" s="1"/>
  <c r="DY106" i="7"/>
  <c r="DZ239" i="7" a="1"/>
  <c r="DZ239" i="7" s="1"/>
  <c r="DY135" i="7"/>
  <c r="DZ223" i="7" a="1"/>
  <c r="DZ223" i="7" s="1"/>
  <c r="DY119" i="7"/>
  <c r="DZ235" i="7" a="1"/>
  <c r="DZ235" i="7" s="1"/>
  <c r="DY131" i="7"/>
  <c r="DY270" i="7" a="1"/>
  <c r="DY270" i="7" s="1"/>
  <c r="DX166" i="7"/>
  <c r="DV15" i="7"/>
  <c r="DZ236" i="7" a="1"/>
  <c r="DZ236" i="7" s="1"/>
  <c r="DY132" i="7"/>
  <c r="DZ264" i="7" a="1"/>
  <c r="DZ264" i="7" s="1"/>
  <c r="DY160" i="7"/>
  <c r="DY268" i="7" a="1"/>
  <c r="DY268" i="7" s="1"/>
  <c r="DX164" i="7"/>
  <c r="DV29" i="8"/>
  <c r="DX19" i="7" l="1"/>
  <c r="EA280" i="7" a="1"/>
  <c r="EA280" i="7" s="1"/>
  <c r="DZ176" i="7"/>
  <c r="EA296" i="7" a="1"/>
  <c r="EA296" i="7" s="1"/>
  <c r="DZ192" i="7"/>
  <c r="EA272" i="7" a="1"/>
  <c r="EA272" i="7" s="1"/>
  <c r="DZ168" i="7"/>
  <c r="EA283" i="7" a="1"/>
  <c r="EA283" i="7" s="1"/>
  <c r="DZ179" i="7"/>
  <c r="EA274" i="7" a="1"/>
  <c r="EA274" i="7" s="1"/>
  <c r="DZ170" i="7"/>
  <c r="DZ205" i="7" a="1"/>
  <c r="DZ205" i="7" s="1"/>
  <c r="DY101" i="7"/>
  <c r="EA285" i="7" a="1"/>
  <c r="EA285" i="7" s="1"/>
  <c r="DZ181" i="7"/>
  <c r="EA239" i="7" a="1"/>
  <c r="EA239" i="7" s="1"/>
  <c r="DZ135" i="7"/>
  <c r="DZ152" i="7"/>
  <c r="EA256" i="7" a="1"/>
  <c r="EA256" i="7" s="1"/>
  <c r="AX204" i="8"/>
  <c r="AX206" i="8"/>
  <c r="AX193" i="8" s="1"/>
  <c r="AX194" i="8" s="1"/>
  <c r="EA271" i="7" a="1"/>
  <c r="EA271" i="7" s="1"/>
  <c r="DZ167" i="7"/>
  <c r="DX21" i="8"/>
  <c r="DW20" i="7"/>
  <c r="DW18" i="7"/>
  <c r="DW14" i="7"/>
  <c r="DW15" i="7" s="1"/>
  <c r="EA229" i="7" a="1"/>
  <c r="EA229" i="7" s="1"/>
  <c r="DZ125" i="7"/>
  <c r="DZ237" i="7" a="1"/>
  <c r="DZ237" i="7" s="1"/>
  <c r="DY133" i="7"/>
  <c r="EA298" i="7" a="1"/>
  <c r="EA298" i="7" s="1"/>
  <c r="DZ194" i="7"/>
  <c r="EA260" i="7" a="1"/>
  <c r="EA260" i="7" s="1"/>
  <c r="DZ156" i="7"/>
  <c r="EA276" i="7" a="1"/>
  <c r="EA276" i="7" s="1"/>
  <c r="DZ172" i="7"/>
  <c r="EA248" i="7" a="1"/>
  <c r="EA248" i="7" s="1"/>
  <c r="DZ144" i="7"/>
  <c r="EA251" i="7" a="1"/>
  <c r="EA251" i="7" s="1"/>
  <c r="DZ147" i="7"/>
  <c r="EA216" i="7" a="1"/>
  <c r="EA216" i="7" s="1"/>
  <c r="DZ112" i="7"/>
  <c r="EA242" i="7" a="1"/>
  <c r="EA242" i="7" s="1"/>
  <c r="DZ138" i="7"/>
  <c r="EA217" i="7" a="1"/>
  <c r="EA217" i="7" s="1"/>
  <c r="DZ113" i="7"/>
  <c r="EA297" i="7" a="1"/>
  <c r="EA297" i="7" s="1"/>
  <c r="DZ193" i="7"/>
  <c r="EA249" i="7" a="1"/>
  <c r="EA249" i="7" s="1"/>
  <c r="DZ145" i="7"/>
  <c r="EA245" i="7" a="1"/>
  <c r="EA245" i="7" s="1"/>
  <c r="DZ141" i="7"/>
  <c r="EA232" i="7" a="1"/>
  <c r="EA232" i="7" s="1"/>
  <c r="DZ128" i="7"/>
  <c r="EA233" i="7" a="1"/>
  <c r="EA233" i="7" s="1"/>
  <c r="DZ129" i="7"/>
  <c r="AW270" i="8"/>
  <c r="AW304" i="8"/>
  <c r="EA286" i="7" a="1"/>
  <c r="EA286" i="7" s="1"/>
  <c r="DZ182" i="7"/>
  <c r="DZ220" i="7" a="1"/>
  <c r="DZ220" i="7" s="1"/>
  <c r="DY116" i="7"/>
  <c r="EA218" i="7" a="1"/>
  <c r="EA218" i="7" s="1"/>
  <c r="DZ114" i="7"/>
  <c r="EA265" i="7" a="1"/>
  <c r="EA265" i="7" s="1"/>
  <c r="DZ161" i="7"/>
  <c r="DZ225" i="7" a="1"/>
  <c r="DZ225" i="7" s="1"/>
  <c r="DY121" i="7"/>
  <c r="EA244" i="7" a="1"/>
  <c r="EA244" i="7" s="1"/>
  <c r="DZ140" i="7"/>
  <c r="EA224" i="7" a="1"/>
  <c r="EA224" i="7" s="1"/>
  <c r="DZ120" i="7"/>
  <c r="DZ221" i="7" a="1"/>
  <c r="DZ221" i="7" s="1"/>
  <c r="DY117" i="7"/>
  <c r="EA289" i="7" a="1"/>
  <c r="EA289" i="7" s="1"/>
  <c r="DZ185" i="7"/>
  <c r="EA226" i="7" a="1"/>
  <c r="EA226" i="7" s="1"/>
  <c r="DZ122" i="7"/>
  <c r="EA204" i="7" a="1"/>
  <c r="EA204" i="7" s="1"/>
  <c r="DZ100" i="7"/>
  <c r="EA250" i="7" a="1"/>
  <c r="EA250" i="7" s="1"/>
  <c r="DZ146" i="7"/>
  <c r="EA291" i="7" a="1"/>
  <c r="EA291" i="7" s="1"/>
  <c r="DZ187" i="7"/>
  <c r="EA259" i="7" a="1"/>
  <c r="EA259" i="7" s="1"/>
  <c r="DZ155" i="7"/>
  <c r="EA212" i="7" a="1"/>
  <c r="EA212" i="7" s="1"/>
  <c r="DZ108" i="7"/>
  <c r="EA207" i="7" a="1"/>
  <c r="EA207" i="7" s="1"/>
  <c r="DZ103" i="7"/>
  <c r="EA252" i="7" a="1"/>
  <c r="EA252" i="7" s="1"/>
  <c r="DZ148" i="7"/>
  <c r="EA287" i="7" a="1"/>
  <c r="EA287" i="7" s="1"/>
  <c r="DZ183" i="7"/>
  <c r="DZ279" i="7" a="1"/>
  <c r="DZ279" i="7" s="1"/>
  <c r="DY175" i="7"/>
  <c r="EA223" i="7" a="1"/>
  <c r="EA223" i="7" s="1"/>
  <c r="DZ119" i="7"/>
  <c r="DY21" i="8"/>
  <c r="DX18" i="7"/>
  <c r="DX17" i="7" s="1"/>
  <c r="DY25" i="8" s="1"/>
  <c r="DX14" i="7"/>
  <c r="DY22" i="8" s="1"/>
  <c r="DX20" i="7"/>
  <c r="DY26" i="8" s="1"/>
  <c r="DZ268" i="7" a="1"/>
  <c r="DZ268" i="7" s="1"/>
  <c r="DY164" i="7"/>
  <c r="EA266" i="7" a="1"/>
  <c r="EA266" i="7" s="1"/>
  <c r="DZ162" i="7"/>
  <c r="EA243" i="7" a="1"/>
  <c r="EA243" i="7" s="1"/>
  <c r="DZ139" i="7"/>
  <c r="EA227" i="7" a="1"/>
  <c r="EA227" i="7" s="1"/>
  <c r="DZ123" i="7"/>
  <c r="EA208" i="7" a="1"/>
  <c r="EA208" i="7" s="1"/>
  <c r="DZ104" i="7"/>
  <c r="EA293" i="7" a="1"/>
  <c r="EA293" i="7" s="1"/>
  <c r="DZ189" i="7"/>
  <c r="EA288" i="7" a="1"/>
  <c r="EA288" i="7" s="1"/>
  <c r="DZ184" i="7"/>
  <c r="EA202" i="7" a="1"/>
  <c r="EA202" i="7" s="1"/>
  <c r="DZ98" i="7"/>
  <c r="DY12" i="7"/>
  <c r="DY11" i="7" s="1"/>
  <c r="AX220" i="8"/>
  <c r="EA213" i="7" a="1"/>
  <c r="EA213" i="7" s="1"/>
  <c r="DZ109" i="7"/>
  <c r="DZ230" i="7" a="1"/>
  <c r="DZ230" i="7" s="1"/>
  <c r="DY126" i="7"/>
  <c r="EA235" i="7" a="1"/>
  <c r="EA235" i="7" s="1"/>
  <c r="DZ131" i="7"/>
  <c r="P115" i="26"/>
  <c r="Q116" i="26"/>
  <c r="EA254" i="7" a="1"/>
  <c r="EA254" i="7" s="1"/>
  <c r="DZ150" i="7"/>
  <c r="DY329" i="8"/>
  <c r="DY334" i="8" s="1"/>
  <c r="DZ214" i="7" a="1"/>
  <c r="DZ214" i="7" s="1"/>
  <c r="DY110" i="7"/>
  <c r="EA215" i="7" a="1"/>
  <c r="EA215" i="7" s="1"/>
  <c r="DZ111" i="7"/>
  <c r="EA240" i="7" a="1"/>
  <c r="EA240" i="7" s="1"/>
  <c r="DZ136" i="7"/>
  <c r="EA231" i="7" a="1"/>
  <c r="EA231" i="7" s="1"/>
  <c r="DZ127" i="7"/>
  <c r="EA264" i="7" a="1"/>
  <c r="EA264" i="7" s="1"/>
  <c r="DZ160" i="7"/>
  <c r="EA275" i="7" a="1"/>
  <c r="EA275" i="7" s="1"/>
  <c r="DZ171" i="7"/>
  <c r="EA211" i="7" a="1"/>
  <c r="EA211" i="7" s="1"/>
  <c r="DZ107" i="7"/>
  <c r="DZ300" i="7" a="1"/>
  <c r="DZ300" i="7" s="1"/>
  <c r="DY196" i="7"/>
  <c r="DV21" i="7"/>
  <c r="DV22" i="7"/>
  <c r="EA255" i="7" a="1"/>
  <c r="EA255" i="7" s="1"/>
  <c r="DZ151" i="7"/>
  <c r="EA228" i="7" a="1"/>
  <c r="EA228" i="7" s="1"/>
  <c r="DZ124" i="7"/>
  <c r="EA295" i="7" a="1"/>
  <c r="EA295" i="7" s="1"/>
  <c r="DZ191" i="7"/>
  <c r="EA253" i="7" a="1"/>
  <c r="EA253" i="7" s="1"/>
  <c r="DZ149" i="7"/>
  <c r="EA222" i="7" a="1"/>
  <c r="EA222" i="7" s="1"/>
  <c r="DZ118" i="7"/>
  <c r="AX226" i="8"/>
  <c r="EA282" i="7" a="1"/>
  <c r="EA282" i="7" s="1"/>
  <c r="DZ178" i="7"/>
  <c r="DZ258" i="7" a="1"/>
  <c r="DZ258" i="7" s="1"/>
  <c r="DY154" i="7"/>
  <c r="EA247" i="7" a="1"/>
  <c r="EA247" i="7" s="1"/>
  <c r="DZ143" i="7"/>
  <c r="DZ327" i="8"/>
  <c r="DZ13" i="7" a="1"/>
  <c r="DZ13" i="7" s="1"/>
  <c r="DZ261" i="7" a="1"/>
  <c r="DZ261" i="7" s="1"/>
  <c r="DY157" i="7"/>
  <c r="EA294" i="7" a="1"/>
  <c r="EA294" i="7" s="1"/>
  <c r="DZ190" i="7"/>
  <c r="EA263" i="7" a="1"/>
  <c r="EA263" i="7" s="1"/>
  <c r="DZ159" i="7"/>
  <c r="EA292" i="7" a="1"/>
  <c r="EA292" i="7" s="1"/>
  <c r="DZ188" i="7"/>
  <c r="EB9" i="8"/>
  <c r="EB7" i="7"/>
  <c r="EA241" i="7" a="1"/>
  <c r="EA241" i="7" s="1"/>
  <c r="DZ137" i="7"/>
  <c r="EA273" i="7" a="1"/>
  <c r="EA273" i="7" s="1"/>
  <c r="DZ169" i="7"/>
  <c r="EA206" i="7" a="1"/>
  <c r="EA206" i="7" s="1"/>
  <c r="DZ102" i="7"/>
  <c r="DZ257" i="7" a="1"/>
  <c r="DZ257" i="7" s="1"/>
  <c r="DY153" i="7"/>
  <c r="EA267" i="7" a="1"/>
  <c r="EA267" i="7" s="1"/>
  <c r="DZ163" i="7"/>
  <c r="EA201" i="7" a="1"/>
  <c r="EA201" i="7" s="1"/>
  <c r="DZ97" i="7"/>
  <c r="DZ299" i="7" a="1"/>
  <c r="DZ299" i="7" s="1"/>
  <c r="DY195" i="7"/>
  <c r="DZ281" i="7" a="1"/>
  <c r="DZ281" i="7" s="1"/>
  <c r="DY177" i="7"/>
  <c r="EA234" i="7" a="1"/>
  <c r="EA234" i="7" s="1"/>
  <c r="DZ130" i="7"/>
  <c r="EA284" i="7" a="1"/>
  <c r="EA284" i="7" s="1"/>
  <c r="DZ180" i="7"/>
  <c r="EA246" i="7" a="1"/>
  <c r="EA246" i="7" s="1"/>
  <c r="DZ142" i="7"/>
  <c r="EA219" i="7" a="1"/>
  <c r="EA219" i="7" s="1"/>
  <c r="DZ115" i="7"/>
  <c r="EA210" i="7" a="1"/>
  <c r="EA210" i="7" s="1"/>
  <c r="DZ106" i="7"/>
  <c r="EA290" i="7" a="1"/>
  <c r="EA290" i="7" s="1"/>
  <c r="DZ186" i="7"/>
  <c r="DZ278" i="7" a="1"/>
  <c r="DZ278" i="7" s="1"/>
  <c r="DY174" i="7"/>
  <c r="EA236" i="7" a="1"/>
  <c r="EA236" i="7" s="1"/>
  <c r="DZ132" i="7"/>
  <c r="DZ270" i="7" a="1"/>
  <c r="DZ270" i="7" s="1"/>
  <c r="DY166" i="7"/>
  <c r="EA277" i="7" a="1"/>
  <c r="EA277" i="7" s="1"/>
  <c r="DZ173" i="7"/>
  <c r="DZ269" i="7" a="1"/>
  <c r="DZ269" i="7" s="1"/>
  <c r="DY165" i="7"/>
  <c r="EA203" i="7" a="1"/>
  <c r="EA203" i="7" s="1"/>
  <c r="DZ99" i="7"/>
  <c r="EA262" i="7" a="1"/>
  <c r="EA262" i="7" s="1"/>
  <c r="DZ158" i="7"/>
  <c r="DZ238" i="7" a="1"/>
  <c r="DZ238" i="7" s="1"/>
  <c r="DY134" i="7"/>
  <c r="EA209" i="7" a="1"/>
  <c r="EA209" i="7" s="1"/>
  <c r="DZ105" i="7"/>
  <c r="DV36" i="8"/>
  <c r="DV290" i="8" s="1"/>
  <c r="DV23" i="7" l="1"/>
  <c r="DY19" i="7"/>
  <c r="DZ12" i="7"/>
  <c r="DZ11" i="7" s="1"/>
  <c r="DZ20" i="7" s="1"/>
  <c r="EA26" i="8" s="1"/>
  <c r="Q117" i="26"/>
  <c r="P116" i="26"/>
  <c r="EB241" i="7" a="1"/>
  <c r="EB241" i="7" s="1"/>
  <c r="EA137" i="7"/>
  <c r="EB274" i="7" a="1"/>
  <c r="EB274" i="7" s="1"/>
  <c r="EA170" i="7"/>
  <c r="EC9" i="8"/>
  <c r="EC7" i="7"/>
  <c r="EB212" i="7" a="1"/>
  <c r="EB212" i="7" s="1"/>
  <c r="EA108" i="7"/>
  <c r="EA238" i="7" a="1"/>
  <c r="EA238" i="7" s="1"/>
  <c r="DZ134" i="7"/>
  <c r="EB247" i="7" a="1"/>
  <c r="EB247" i="7" s="1"/>
  <c r="EA143" i="7"/>
  <c r="AX205" i="8"/>
  <c r="EA230" i="7" a="1"/>
  <c r="EA230" i="7" s="1"/>
  <c r="DZ126" i="7"/>
  <c r="EB259" i="7" a="1"/>
  <c r="EB259" i="7" s="1"/>
  <c r="EA155" i="7"/>
  <c r="EB244" i="7" a="1"/>
  <c r="EB244" i="7" s="1"/>
  <c r="EA140" i="7"/>
  <c r="EB232" i="7" a="1"/>
  <c r="EB232" i="7" s="1"/>
  <c r="EA128" i="7"/>
  <c r="EB256" i="7" a="1"/>
  <c r="EB256" i="7" s="1"/>
  <c r="EA152" i="7"/>
  <c r="EB272" i="7" a="1"/>
  <c r="EB272" i="7" s="1"/>
  <c r="EA168" i="7"/>
  <c r="EA270" i="7" a="1"/>
  <c r="EA270" i="7" s="1"/>
  <c r="DZ166" i="7"/>
  <c r="DZ101" i="7"/>
  <c r="EA205" i="7" a="1"/>
  <c r="EA205" i="7" s="1"/>
  <c r="EB252" i="7" a="1"/>
  <c r="EB252" i="7" s="1"/>
  <c r="EA148" i="7"/>
  <c r="EB236" i="7" a="1"/>
  <c r="EB236" i="7" s="1"/>
  <c r="EA132" i="7"/>
  <c r="EB207" i="7" a="1"/>
  <c r="EB207" i="7" s="1"/>
  <c r="EA103" i="7"/>
  <c r="EA278" i="7" a="1"/>
  <c r="EA278" i="7" s="1"/>
  <c r="DZ174" i="7"/>
  <c r="EB224" i="7" a="1"/>
  <c r="EB224" i="7" s="1"/>
  <c r="EA120" i="7"/>
  <c r="EB283" i="7" a="1"/>
  <c r="EB283" i="7" s="1"/>
  <c r="EA179" i="7"/>
  <c r="EB255" i="7" a="1"/>
  <c r="EB255" i="7" s="1"/>
  <c r="EA151" i="7"/>
  <c r="EB208" i="7" a="1"/>
  <c r="EB208" i="7" s="1"/>
  <c r="EA104" i="7"/>
  <c r="EB262" i="7" a="1"/>
  <c r="EB262" i="7" s="1"/>
  <c r="EA158" i="7"/>
  <c r="EB292" i="7" a="1"/>
  <c r="EB292" i="7" s="1"/>
  <c r="EA188" i="7"/>
  <c r="EA258" i="7" a="1"/>
  <c r="EA258" i="7" s="1"/>
  <c r="DZ154" i="7"/>
  <c r="DV39" i="7"/>
  <c r="EB240" i="7" a="1"/>
  <c r="EB240" i="7" s="1"/>
  <c r="EA136" i="7"/>
  <c r="EB227" i="7" a="1"/>
  <c r="EB227" i="7" s="1"/>
  <c r="EA123" i="7"/>
  <c r="EB251" i="7" a="1"/>
  <c r="EB251" i="7" s="1"/>
  <c r="EA147" i="7"/>
  <c r="DX22" i="8"/>
  <c r="EB298" i="7" a="1"/>
  <c r="EB298" i="7" s="1"/>
  <c r="EA194" i="7"/>
  <c r="EB217" i="7" a="1"/>
  <c r="EB217" i="7" s="1"/>
  <c r="EA113" i="7"/>
  <c r="AX199" i="8"/>
  <c r="EA221" i="7" a="1"/>
  <c r="EA221" i="7" s="1"/>
  <c r="DZ117" i="7"/>
  <c r="EB293" i="7" a="1"/>
  <c r="EB293" i="7" s="1"/>
  <c r="EA189" i="7"/>
  <c r="DX15" i="7"/>
  <c r="EB233" i="7" a="1"/>
  <c r="EB233" i="7" s="1"/>
  <c r="EA129" i="7"/>
  <c r="EB231" i="7" a="1"/>
  <c r="EB231" i="7" s="1"/>
  <c r="EA127" i="7"/>
  <c r="EB216" i="7" a="1"/>
  <c r="EB216" i="7" s="1"/>
  <c r="EA112" i="7"/>
  <c r="EB290" i="7" a="1"/>
  <c r="EB290" i="7" s="1"/>
  <c r="EA186" i="7"/>
  <c r="EB210" i="7" a="1"/>
  <c r="EB210" i="7" s="1"/>
  <c r="EA106" i="7"/>
  <c r="EB201" i="7" a="1"/>
  <c r="EB201" i="7" s="1"/>
  <c r="EA97" i="7"/>
  <c r="EB213" i="7" a="1"/>
  <c r="EB213" i="7" s="1"/>
  <c r="EA109" i="7"/>
  <c r="DY23" i="8"/>
  <c r="EB291" i="7" a="1"/>
  <c r="EB291" i="7" s="1"/>
  <c r="EA187" i="7"/>
  <c r="EA225" i="7" a="1"/>
  <c r="EA225" i="7" s="1"/>
  <c r="DZ121" i="7"/>
  <c r="EB296" i="7" a="1"/>
  <c r="EB296" i="7" s="1"/>
  <c r="EA192" i="7"/>
  <c r="EB234" i="7" a="1"/>
  <c r="EB234" i="7" s="1"/>
  <c r="EA130" i="7"/>
  <c r="EB275" i="7" a="1"/>
  <c r="EB275" i="7" s="1"/>
  <c r="EA171" i="7"/>
  <c r="EA327" i="8"/>
  <c r="EA13" i="7" a="1"/>
  <c r="EA13" i="7" s="1"/>
  <c r="EB242" i="7" a="1"/>
  <c r="EB242" i="7" s="1"/>
  <c r="EA138" i="7"/>
  <c r="EB228" i="7" a="1"/>
  <c r="EB228" i="7" s="1"/>
  <c r="EA124" i="7"/>
  <c r="EA299" i="7" a="1"/>
  <c r="EA299" i="7" s="1"/>
  <c r="DZ195" i="7"/>
  <c r="EB203" i="7" a="1"/>
  <c r="EB203" i="7" s="1"/>
  <c r="EA99" i="7"/>
  <c r="AX221" i="8"/>
  <c r="AX222" i="8" s="1"/>
  <c r="AY218" i="8" s="1"/>
  <c r="AY225" i="8" s="1" a="1"/>
  <c r="EB245" i="7" a="1"/>
  <c r="EB245" i="7" s="1"/>
  <c r="EA141" i="7"/>
  <c r="DZ21" i="8"/>
  <c r="DY18" i="7"/>
  <c r="DY17" i="7" s="1"/>
  <c r="DZ25" i="8" s="1"/>
  <c r="DY14" i="7"/>
  <c r="DZ22" i="8" s="1"/>
  <c r="DY20" i="7"/>
  <c r="DZ26" i="8" s="1"/>
  <c r="EB294" i="7" a="1"/>
  <c r="EB294" i="7" s="1"/>
  <c r="EA190" i="7"/>
  <c r="DW27" i="8"/>
  <c r="EA214" i="7" a="1"/>
  <c r="EA214" i="7" s="1"/>
  <c r="DZ110" i="7"/>
  <c r="EB266" i="7" a="1"/>
  <c r="EB266" i="7" s="1"/>
  <c r="EA162" i="7"/>
  <c r="EB276" i="7" a="1"/>
  <c r="EB276" i="7" s="1"/>
  <c r="EA172" i="7"/>
  <c r="DX26" i="8"/>
  <c r="EB285" i="7" a="1"/>
  <c r="EB285" i="7" s="1"/>
  <c r="EA181" i="7"/>
  <c r="EB211" i="7" a="1"/>
  <c r="EB211" i="7" s="1"/>
  <c r="EA107" i="7"/>
  <c r="EB273" i="7" a="1"/>
  <c r="EB273" i="7" s="1"/>
  <c r="EA169" i="7"/>
  <c r="EB286" i="7" a="1"/>
  <c r="EB286" i="7" s="1"/>
  <c r="EA182" i="7"/>
  <c r="EB288" i="7" a="1"/>
  <c r="EB288" i="7" s="1"/>
  <c r="EA184" i="7"/>
  <c r="EB229" i="7" a="1"/>
  <c r="EB229" i="7" s="1"/>
  <c r="EA125" i="7"/>
  <c r="EB235" i="7" a="1"/>
  <c r="EB235" i="7" s="1"/>
  <c r="EA131" i="7"/>
  <c r="EB282" i="7" a="1"/>
  <c r="EB282" i="7" s="1"/>
  <c r="EA178" i="7"/>
  <c r="DW17" i="7"/>
  <c r="DW22" i="7" s="1"/>
  <c r="EB267" i="7" a="1"/>
  <c r="EB267" i="7" s="1"/>
  <c r="EA163" i="7"/>
  <c r="DW28" i="8"/>
  <c r="EB265" i="7" a="1"/>
  <c r="EB265" i="7" s="1"/>
  <c r="EA161" i="7"/>
  <c r="EA257" i="7" a="1"/>
  <c r="EA257" i="7" s="1"/>
  <c r="DZ153" i="7"/>
  <c r="EB222" i="7" a="1"/>
  <c r="EB222" i="7" s="1"/>
  <c r="EA118" i="7"/>
  <c r="EB202" i="7" a="1"/>
  <c r="EB202" i="7" s="1"/>
  <c r="EA98" i="7"/>
  <c r="EA279" i="7" a="1"/>
  <c r="EA279" i="7" s="1"/>
  <c r="DZ175" i="7"/>
  <c r="EB204" i="7" a="1"/>
  <c r="EB204" i="7" s="1"/>
  <c r="EA100" i="7"/>
  <c r="EB218" i="7" a="1"/>
  <c r="EB218" i="7" s="1"/>
  <c r="EA114" i="7"/>
  <c r="EB249" i="7" a="1"/>
  <c r="EB249" i="7" s="1"/>
  <c r="EA145" i="7"/>
  <c r="EB271" i="7" a="1"/>
  <c r="EB271" i="7" s="1"/>
  <c r="EA167" i="7"/>
  <c r="EB254" i="7" a="1"/>
  <c r="EB254" i="7" s="1"/>
  <c r="EA150" i="7"/>
  <c r="EA281" i="7" a="1"/>
  <c r="EA281" i="7" s="1"/>
  <c r="DZ177" i="7"/>
  <c r="EB209" i="7" a="1"/>
  <c r="EB209" i="7" s="1"/>
  <c r="EA105" i="7"/>
  <c r="DZ329" i="8"/>
  <c r="EB215" i="7" a="1"/>
  <c r="EB215" i="7" s="1"/>
  <c r="EA111" i="7"/>
  <c r="EB239" i="7" a="1"/>
  <c r="EB239" i="7" s="1"/>
  <c r="EA135" i="7"/>
  <c r="EB250" i="7" a="1"/>
  <c r="EB250" i="7" s="1"/>
  <c r="EA146" i="7"/>
  <c r="EA269" i="7" a="1"/>
  <c r="EA269" i="7" s="1"/>
  <c r="DZ165" i="7"/>
  <c r="EB246" i="7" a="1"/>
  <c r="EB246" i="7" s="1"/>
  <c r="EA142" i="7"/>
  <c r="EB277" i="7" a="1"/>
  <c r="EB277" i="7" s="1"/>
  <c r="EA173" i="7"/>
  <c r="EA300" i="7" a="1"/>
  <c r="EA300" i="7" s="1"/>
  <c r="DZ196" i="7"/>
  <c r="EB260" i="7" a="1"/>
  <c r="EB260" i="7" s="1"/>
  <c r="EA156" i="7"/>
  <c r="EB253" i="7" a="1"/>
  <c r="EB253" i="7" s="1"/>
  <c r="EA149" i="7"/>
  <c r="EA261" i="7" a="1"/>
  <c r="EA261" i="7" s="1"/>
  <c r="DZ157" i="7"/>
  <c r="EB289" i="7" a="1"/>
  <c r="EB289" i="7" s="1"/>
  <c r="EA185" i="7"/>
  <c r="EB295" i="7" a="1"/>
  <c r="EB295" i="7" s="1"/>
  <c r="EA191" i="7"/>
  <c r="EA237" i="7" a="1"/>
  <c r="EA237" i="7" s="1"/>
  <c r="DZ133" i="7"/>
  <c r="EB264" i="7" a="1"/>
  <c r="EB264" i="7" s="1"/>
  <c r="EA160" i="7"/>
  <c r="EB263" i="7" a="1"/>
  <c r="EB263" i="7" s="1"/>
  <c r="EA159" i="7"/>
  <c r="EB243" i="7" a="1"/>
  <c r="EB243" i="7" s="1"/>
  <c r="EA139" i="7"/>
  <c r="EB248" i="7" a="1"/>
  <c r="EB248" i="7" s="1"/>
  <c r="EA144" i="7"/>
  <c r="EB219" i="7" a="1"/>
  <c r="EB219" i="7" s="1"/>
  <c r="EA115" i="7"/>
  <c r="EB223" i="7" a="1"/>
  <c r="EB223" i="7" s="1"/>
  <c r="EA119" i="7"/>
  <c r="EB280" i="7" a="1"/>
  <c r="EB280" i="7" s="1"/>
  <c r="EA176" i="7"/>
  <c r="EB284" i="7" a="1"/>
  <c r="EB284" i="7" s="1"/>
  <c r="EA180" i="7"/>
  <c r="EB206" i="7" a="1"/>
  <c r="EB206" i="7" s="1"/>
  <c r="EA102" i="7"/>
  <c r="EA268" i="7" a="1"/>
  <c r="EA268" i="7" s="1"/>
  <c r="DZ164" i="7"/>
  <c r="EB287" i="7" a="1"/>
  <c r="EB287" i="7" s="1"/>
  <c r="EA183" i="7"/>
  <c r="EB226" i="7" a="1"/>
  <c r="EB226" i="7" s="1"/>
  <c r="EA122" i="7"/>
  <c r="EA220" i="7" a="1"/>
  <c r="EA220" i="7" s="1"/>
  <c r="DZ116" i="7"/>
  <c r="EB297" i="7" a="1"/>
  <c r="EB297" i="7" s="1"/>
  <c r="EA193" i="7"/>
  <c r="DZ18" i="7" l="1"/>
  <c r="DZ14" i="7"/>
  <c r="EA22" i="8" s="1"/>
  <c r="EA21" i="8"/>
  <c r="EA12" i="7"/>
  <c r="EA11" i="7" s="1"/>
  <c r="EB21" i="8" s="1"/>
  <c r="DZ19" i="7"/>
  <c r="DZ17" i="7" s="1"/>
  <c r="EA25" i="8" s="1"/>
  <c r="AY225" i="8"/>
  <c r="AY227" i="8" s="1"/>
  <c r="AY214" i="8" s="1"/>
  <c r="AY215" i="8" s="1"/>
  <c r="DX28" i="8"/>
  <c r="EC206" i="7" a="1"/>
  <c r="EC206" i="7" s="1"/>
  <c r="EB102" i="7"/>
  <c r="EB214" i="7" a="1"/>
  <c r="EB214" i="7" s="1"/>
  <c r="EA110" i="7"/>
  <c r="EC252" i="7" a="1"/>
  <c r="EC252" i="7" s="1"/>
  <c r="EB148" i="7"/>
  <c r="EC215" i="7" a="1"/>
  <c r="EC215" i="7" s="1"/>
  <c r="EB111" i="7"/>
  <c r="EC273" i="7" a="1"/>
  <c r="EC273" i="7" s="1"/>
  <c r="EB169" i="7"/>
  <c r="EC203" i="7" a="1"/>
  <c r="EC203" i="7" s="1"/>
  <c r="EB99" i="7"/>
  <c r="DW21" i="7"/>
  <c r="DW23" i="7" s="1"/>
  <c r="DW39" i="7" s="1"/>
  <c r="DX22" i="7"/>
  <c r="DY28" i="8" s="1"/>
  <c r="DX21" i="7"/>
  <c r="EB220" i="7" a="1"/>
  <c r="EB220" i="7" s="1"/>
  <c r="EA116" i="7"/>
  <c r="EC209" i="7" a="1"/>
  <c r="EC209" i="7" s="1"/>
  <c r="EB105" i="7"/>
  <c r="EC227" i="7" a="1"/>
  <c r="EC227" i="7" s="1"/>
  <c r="EB123" i="7"/>
  <c r="EC283" i="7" a="1"/>
  <c r="EC283" i="7" s="1"/>
  <c r="EB179" i="7"/>
  <c r="EC272" i="7" a="1"/>
  <c r="EC272" i="7" s="1"/>
  <c r="EB168" i="7"/>
  <c r="EB238" i="7" a="1"/>
  <c r="EB238" i="7" s="1"/>
  <c r="EA134" i="7"/>
  <c r="EC264" i="7" a="1"/>
  <c r="EC264" i="7" s="1"/>
  <c r="EB160" i="7"/>
  <c r="EC288" i="7" a="1"/>
  <c r="EC288" i="7" s="1"/>
  <c r="EB184" i="7"/>
  <c r="EC286" i="7" a="1"/>
  <c r="EC286" i="7" s="1"/>
  <c r="EB182" i="7"/>
  <c r="EC208" i="7" a="1"/>
  <c r="EC208" i="7" s="1"/>
  <c r="EB104" i="7"/>
  <c r="EC295" i="7" a="1"/>
  <c r="EC295" i="7" s="1"/>
  <c r="EB191" i="7"/>
  <c r="EC296" i="7" a="1"/>
  <c r="EC296" i="7" s="1"/>
  <c r="EB192" i="7"/>
  <c r="EC219" i="7" a="1"/>
  <c r="EC219" i="7" s="1"/>
  <c r="EB115" i="7"/>
  <c r="EB261" i="7" a="1"/>
  <c r="EB261" i="7" s="1"/>
  <c r="EA157" i="7"/>
  <c r="EC277" i="7" a="1"/>
  <c r="EC277" i="7" s="1"/>
  <c r="EB173" i="7"/>
  <c r="EC282" i="7" a="1"/>
  <c r="EC282" i="7" s="1"/>
  <c r="EB178" i="7"/>
  <c r="EC285" i="7" a="1"/>
  <c r="EC285" i="7" s="1"/>
  <c r="EB181" i="7"/>
  <c r="EB299" i="7" a="1"/>
  <c r="EB299" i="7" s="1"/>
  <c r="EA195" i="7"/>
  <c r="EC201" i="7" a="1"/>
  <c r="EC201" i="7" s="1"/>
  <c r="EB97" i="7"/>
  <c r="EC293" i="7" a="1"/>
  <c r="EC293" i="7" s="1"/>
  <c r="EB189" i="7"/>
  <c r="EC298" i="7" a="1"/>
  <c r="EC298" i="7" s="1"/>
  <c r="EB194" i="7"/>
  <c r="EC284" i="7" a="1"/>
  <c r="EC284" i="7" s="1"/>
  <c r="EB180" i="7"/>
  <c r="EB163" i="7"/>
  <c r="EC267" i="7" a="1"/>
  <c r="EC267" i="7" s="1"/>
  <c r="EC233" i="7" a="1"/>
  <c r="EC233" i="7" s="1"/>
  <c r="EB129" i="7"/>
  <c r="EB279" i="7" a="1"/>
  <c r="EB279" i="7" s="1"/>
  <c r="EA175" i="7"/>
  <c r="EC212" i="7" a="1"/>
  <c r="EC212" i="7" s="1"/>
  <c r="EB108" i="7"/>
  <c r="EC253" i="7" a="1"/>
  <c r="EC253" i="7" s="1"/>
  <c r="EB149" i="7"/>
  <c r="EC246" i="7" a="1"/>
  <c r="EC246" i="7" s="1"/>
  <c r="EB142" i="7"/>
  <c r="EC235" i="7" a="1"/>
  <c r="EC235" i="7" s="1"/>
  <c r="EB131" i="7"/>
  <c r="EC228" i="7" a="1"/>
  <c r="EC228" i="7" s="1"/>
  <c r="EB124" i="7"/>
  <c r="EC210" i="7" a="1"/>
  <c r="EC210" i="7" s="1"/>
  <c r="EB106" i="7"/>
  <c r="EA117" i="7"/>
  <c r="EB221" i="7" a="1"/>
  <c r="EB221" i="7" s="1"/>
  <c r="ED9" i="8"/>
  <c r="ED7" i="7"/>
  <c r="EC259" i="7" a="1"/>
  <c r="EC259" i="7" s="1"/>
  <c r="EB155" i="7"/>
  <c r="EC265" i="7" a="1"/>
  <c r="EC265" i="7" s="1"/>
  <c r="EB161" i="7"/>
  <c r="DZ23" i="8"/>
  <c r="EC275" i="7" a="1"/>
  <c r="EC275" i="7" s="1"/>
  <c r="EB171" i="7"/>
  <c r="EC245" i="7" a="1"/>
  <c r="EC245" i="7" s="1"/>
  <c r="EB141" i="7"/>
  <c r="EC234" i="7" a="1"/>
  <c r="EC234" i="7" s="1"/>
  <c r="EB130" i="7"/>
  <c r="EC204" i="7" a="1"/>
  <c r="EC204" i="7" s="1"/>
  <c r="EB100" i="7"/>
  <c r="EC294" i="7" a="1"/>
  <c r="EC294" i="7" s="1"/>
  <c r="EB190" i="7"/>
  <c r="EC247" i="7" a="1"/>
  <c r="EC247" i="7" s="1"/>
  <c r="EB143" i="7"/>
  <c r="EC211" i="7" a="1"/>
  <c r="EC211" i="7" s="1"/>
  <c r="EB107" i="7"/>
  <c r="EC202" i="7" a="1"/>
  <c r="EC202" i="7" s="1"/>
  <c r="EB98" i="7"/>
  <c r="EC256" i="7" a="1"/>
  <c r="EC256" i="7" s="1"/>
  <c r="EB152" i="7"/>
  <c r="EC287" i="7" a="1"/>
  <c r="EC287" i="7" s="1"/>
  <c r="EB183" i="7"/>
  <c r="EB150" i="7"/>
  <c r="EC254" i="7" a="1"/>
  <c r="EC254" i="7" s="1"/>
  <c r="EC222" i="7" a="1"/>
  <c r="EC222" i="7" s="1"/>
  <c r="EB118" i="7"/>
  <c r="EC291" i="7" a="1"/>
  <c r="EC291" i="7" s="1"/>
  <c r="EB187" i="7"/>
  <c r="AX200" i="8"/>
  <c r="EB278" i="7" a="1"/>
  <c r="EB278" i="7" s="1"/>
  <c r="EA174" i="7"/>
  <c r="EC232" i="7" a="1"/>
  <c r="EC232" i="7" s="1"/>
  <c r="EB128" i="7"/>
  <c r="DZ15" i="7"/>
  <c r="EC231" i="7" a="1"/>
  <c r="EC231" i="7" s="1"/>
  <c r="EB127" i="7"/>
  <c r="Q118" i="26"/>
  <c r="P117" i="26"/>
  <c r="EC280" i="7" a="1"/>
  <c r="EC280" i="7" s="1"/>
  <c r="EB176" i="7"/>
  <c r="DZ334" i="8"/>
  <c r="EC251" i="7" a="1"/>
  <c r="EC251" i="7" s="1"/>
  <c r="EB147" i="7"/>
  <c r="EC213" i="7" a="1"/>
  <c r="EC213" i="7" s="1"/>
  <c r="EB109" i="7"/>
  <c r="EC223" i="7" a="1"/>
  <c r="EC223" i="7" s="1"/>
  <c r="EB119" i="7"/>
  <c r="DX25" i="8"/>
  <c r="EC243" i="7" a="1"/>
  <c r="EC243" i="7" s="1"/>
  <c r="EB139" i="7"/>
  <c r="EB269" i="7" a="1"/>
  <c r="EB269" i="7" s="1"/>
  <c r="EA165" i="7"/>
  <c r="EC229" i="7" a="1"/>
  <c r="EC229" i="7" s="1"/>
  <c r="EB125" i="7"/>
  <c r="EC276" i="7" a="1"/>
  <c r="EC276" i="7" s="1"/>
  <c r="EB172" i="7"/>
  <c r="EB138" i="7"/>
  <c r="EC242" i="7" a="1"/>
  <c r="EC242" i="7" s="1"/>
  <c r="EC290" i="7" a="1"/>
  <c r="EC290" i="7" s="1"/>
  <c r="EB186" i="7"/>
  <c r="EB258" i="7" a="1"/>
  <c r="EB258" i="7" s="1"/>
  <c r="EA154" i="7"/>
  <c r="EC236" i="7" a="1"/>
  <c r="EC236" i="7" s="1"/>
  <c r="EB132" i="7"/>
  <c r="EC249" i="7" a="1"/>
  <c r="EC249" i="7" s="1"/>
  <c r="EB145" i="7"/>
  <c r="EC262" i="7" a="1"/>
  <c r="EC262" i="7" s="1"/>
  <c r="EB158" i="7"/>
  <c r="EC218" i="7" a="1"/>
  <c r="EC218" i="7" s="1"/>
  <c r="EB114" i="7"/>
  <c r="EB230" i="7" a="1"/>
  <c r="EB230" i="7" s="1"/>
  <c r="EA126" i="7"/>
  <c r="DW29" i="8"/>
  <c r="DW36" i="8" s="1"/>
  <c r="DW290" i="8" s="1"/>
  <c r="EC260" i="7" a="1"/>
  <c r="EC260" i="7" s="1"/>
  <c r="EB156" i="7"/>
  <c r="EC297" i="7" a="1"/>
  <c r="EC297" i="7" s="1"/>
  <c r="EB193" i="7"/>
  <c r="EC255" i="7" a="1"/>
  <c r="EC255" i="7" s="1"/>
  <c r="EB151" i="7"/>
  <c r="EC289" i="7" a="1"/>
  <c r="EC289" i="7" s="1"/>
  <c r="EB185" i="7"/>
  <c r="EC226" i="7" a="1"/>
  <c r="EC226" i="7" s="1"/>
  <c r="EB122" i="7"/>
  <c r="EB225" i="7" a="1"/>
  <c r="EB225" i="7" s="1"/>
  <c r="EA121" i="7"/>
  <c r="EC224" i="7" a="1"/>
  <c r="EC224" i="7" s="1"/>
  <c r="EB120" i="7"/>
  <c r="EC248" i="7" a="1"/>
  <c r="EC248" i="7" s="1"/>
  <c r="EB144" i="7"/>
  <c r="EB268" i="7" a="1"/>
  <c r="EB268" i="7" s="1"/>
  <c r="EA164" i="7"/>
  <c r="DX23" i="8"/>
  <c r="EC271" i="7" a="1"/>
  <c r="EC271" i="7" s="1"/>
  <c r="EB167" i="7"/>
  <c r="DY15" i="7"/>
  <c r="EC207" i="7" a="1"/>
  <c r="EC207" i="7" s="1"/>
  <c r="EB103" i="7"/>
  <c r="EC244" i="7" a="1"/>
  <c r="EC244" i="7" s="1"/>
  <c r="EB140" i="7"/>
  <c r="EA329" i="8"/>
  <c r="EA334" i="8" s="1"/>
  <c r="EC239" i="7" a="1"/>
  <c r="EC239" i="7" s="1"/>
  <c r="EB135" i="7"/>
  <c r="EC241" i="7" a="1"/>
  <c r="EC241" i="7" s="1"/>
  <c r="EB137" i="7"/>
  <c r="EB237" i="7" a="1"/>
  <c r="EB237" i="7" s="1"/>
  <c r="EA133" i="7"/>
  <c r="EA101" i="7"/>
  <c r="EB205" i="7" a="1"/>
  <c r="EB205" i="7" s="1"/>
  <c r="AX308" i="8"/>
  <c r="AX274" i="8"/>
  <c r="EB270" i="7" a="1"/>
  <c r="EB270" i="7" s="1"/>
  <c r="EA166" i="7"/>
  <c r="EB300" i="7" a="1"/>
  <c r="EB300" i="7" s="1"/>
  <c r="EA196" i="7"/>
  <c r="EB281" i="7" a="1"/>
  <c r="EB281" i="7" s="1"/>
  <c r="EA177" i="7"/>
  <c r="EC240" i="7" a="1"/>
  <c r="EC240" i="7" s="1"/>
  <c r="EB136" i="7"/>
  <c r="EC263" i="7" a="1"/>
  <c r="EC263" i="7" s="1"/>
  <c r="EB159" i="7"/>
  <c r="EC250" i="7" a="1"/>
  <c r="EC250" i="7" s="1"/>
  <c r="EB146" i="7"/>
  <c r="EB257" i="7" a="1"/>
  <c r="EB257" i="7" s="1"/>
  <c r="EA153" i="7"/>
  <c r="EC266" i="7" a="1"/>
  <c r="EC266" i="7" s="1"/>
  <c r="EB162" i="7"/>
  <c r="EB327" i="8"/>
  <c r="EB13" i="7" a="1"/>
  <c r="EB13" i="7" s="1"/>
  <c r="EC216" i="7" a="1"/>
  <c r="EC216" i="7" s="1"/>
  <c r="EB112" i="7"/>
  <c r="EC217" i="7" a="1"/>
  <c r="EC217" i="7" s="1"/>
  <c r="EB113" i="7"/>
  <c r="EC292" i="7" a="1"/>
  <c r="EC292" i="7" s="1"/>
  <c r="EB188" i="7"/>
  <c r="EC274" i="7" a="1"/>
  <c r="EC274" i="7" s="1"/>
  <c r="EB170" i="7"/>
  <c r="EA23" i="8" l="1"/>
  <c r="EA18" i="7"/>
  <c r="DX23" i="7"/>
  <c r="EA20" i="7"/>
  <c r="EB26" i="8" s="1"/>
  <c r="EA14" i="7"/>
  <c r="EB22" i="8" s="1"/>
  <c r="EB12" i="7"/>
  <c r="EB11" i="7" s="1"/>
  <c r="EB14" i="7" s="1"/>
  <c r="EC22" i="8" s="1"/>
  <c r="EA19" i="7"/>
  <c r="ED232" i="7" a="1"/>
  <c r="ED232" i="7" s="1"/>
  <c r="EC128" i="7"/>
  <c r="ED216" i="7" a="1"/>
  <c r="ED216" i="7" s="1"/>
  <c r="EC112" i="7"/>
  <c r="EC327" i="8"/>
  <c r="EC13" i="7" a="1"/>
  <c r="EC13" i="7" s="1"/>
  <c r="EC270" i="7" a="1"/>
  <c r="EC270" i="7" s="1"/>
  <c r="EB166" i="7"/>
  <c r="ED280" i="7" a="1"/>
  <c r="ED280" i="7" s="1"/>
  <c r="EC176" i="7"/>
  <c r="ED206" i="7" a="1"/>
  <c r="ED206" i="7" s="1"/>
  <c r="EC102" i="7"/>
  <c r="ED254" i="7" a="1"/>
  <c r="ED254" i="7" s="1"/>
  <c r="EC150" i="7"/>
  <c r="ED204" i="7" a="1"/>
  <c r="ED204" i="7" s="1"/>
  <c r="EC100" i="7"/>
  <c r="ED265" i="7" a="1"/>
  <c r="ED265" i="7" s="1"/>
  <c r="EC161" i="7"/>
  <c r="ED253" i="7" a="1"/>
  <c r="ED253" i="7" s="1"/>
  <c r="EC149" i="7"/>
  <c r="ED219" i="7" a="1"/>
  <c r="ED219" i="7" s="1"/>
  <c r="EC115" i="7"/>
  <c r="DY27" i="8"/>
  <c r="DX39" i="7"/>
  <c r="DY22" i="7"/>
  <c r="DY21" i="7"/>
  <c r="DZ27" i="8" s="1"/>
  <c r="ED213" i="7" a="1"/>
  <c r="ED213" i="7" s="1"/>
  <c r="EC109" i="7"/>
  <c r="ED276" i="7" a="1"/>
  <c r="ED276" i="7" s="1"/>
  <c r="EC172" i="7"/>
  <c r="EB329" i="8"/>
  <c r="ED211" i="7" a="1"/>
  <c r="ED211" i="7" s="1"/>
  <c r="EC107" i="7"/>
  <c r="ED284" i="7" a="1"/>
  <c r="ED284" i="7" s="1"/>
  <c r="EC180" i="7"/>
  <c r="EC269" i="7" a="1"/>
  <c r="EC269" i="7" s="1"/>
  <c r="EB165" i="7"/>
  <c r="ED298" i="7" a="1"/>
  <c r="ED298" i="7" s="1"/>
  <c r="EC194" i="7"/>
  <c r="ED248" i="7" a="1"/>
  <c r="ED248" i="7" s="1"/>
  <c r="EC144" i="7"/>
  <c r="EC238" i="7" a="1"/>
  <c r="EC238" i="7" s="1"/>
  <c r="EB134" i="7"/>
  <c r="ED250" i="7" a="1"/>
  <c r="ED250" i="7" s="1"/>
  <c r="EC146" i="7"/>
  <c r="EC237" i="7" a="1"/>
  <c r="EC237" i="7" s="1"/>
  <c r="EB133" i="7"/>
  <c r="ED224" i="7" a="1"/>
  <c r="ED224" i="7" s="1"/>
  <c r="EC120" i="7"/>
  <c r="ED231" i="7" a="1"/>
  <c r="ED231" i="7" s="1"/>
  <c r="EC127" i="7"/>
  <c r="ED293" i="7" a="1"/>
  <c r="ED293" i="7" s="1"/>
  <c r="EC189" i="7"/>
  <c r="ED272" i="7" a="1"/>
  <c r="ED272" i="7" s="1"/>
  <c r="EC168" i="7"/>
  <c r="ED233" i="7" a="1"/>
  <c r="ED233" i="7" s="1"/>
  <c r="EC129" i="7"/>
  <c r="ED286" i="7" a="1"/>
  <c r="ED286" i="7" s="1"/>
  <c r="EC182" i="7"/>
  <c r="ED255" i="7" a="1"/>
  <c r="ED255" i="7" s="1"/>
  <c r="EC151" i="7"/>
  <c r="AX304" i="8"/>
  <c r="AX270" i="8"/>
  <c r="ED297" i="7" a="1"/>
  <c r="ED297" i="7" s="1"/>
  <c r="EC193" i="7"/>
  <c r="ED264" i="7" a="1"/>
  <c r="ED264" i="7" s="1"/>
  <c r="EC160" i="7"/>
  <c r="ED249" i="7" a="1"/>
  <c r="ED249" i="7" s="1"/>
  <c r="EC145" i="7"/>
  <c r="ED246" i="7" a="1"/>
  <c r="ED246" i="7" s="1"/>
  <c r="EC142" i="7"/>
  <c r="ED243" i="7" a="1"/>
  <c r="ED243" i="7" s="1"/>
  <c r="EC139" i="7"/>
  <c r="ED274" i="7" a="1"/>
  <c r="ED274" i="7" s="1"/>
  <c r="EC170" i="7"/>
  <c r="EC258" i="7" a="1"/>
  <c r="EC258" i="7" s="1"/>
  <c r="EB154" i="7"/>
  <c r="DZ21" i="7"/>
  <c r="EA27" i="8" s="1"/>
  <c r="DZ22" i="7"/>
  <c r="EA28" i="8" s="1"/>
  <c r="ED234" i="7" a="1"/>
  <c r="ED234" i="7" s="1"/>
  <c r="EC130" i="7"/>
  <c r="ED259" i="7" a="1"/>
  <c r="ED259" i="7" s="1"/>
  <c r="EC155" i="7"/>
  <c r="ED212" i="7" a="1"/>
  <c r="ED212" i="7" s="1"/>
  <c r="EC108" i="7"/>
  <c r="ED296" i="7" a="1"/>
  <c r="ED296" i="7" s="1"/>
  <c r="EC192" i="7"/>
  <c r="DX27" i="8"/>
  <c r="DX29" i="8" s="1"/>
  <c r="EC281" i="7" a="1"/>
  <c r="EC281" i="7" s="1"/>
  <c r="EB177" i="7"/>
  <c r="ED210" i="7" a="1"/>
  <c r="ED210" i="7" s="1"/>
  <c r="EC106" i="7"/>
  <c r="EC300" i="7" a="1"/>
  <c r="EC300" i="7" s="1"/>
  <c r="EB196" i="7"/>
  <c r="ED209" i="7" a="1"/>
  <c r="ED209" i="7" s="1"/>
  <c r="EC105" i="7"/>
  <c r="ED228" i="7" a="1"/>
  <c r="ED228" i="7" s="1"/>
  <c r="EC124" i="7"/>
  <c r="AX201" i="8"/>
  <c r="AY197" i="8" s="1"/>
  <c r="AY204" i="8" s="1" a="1"/>
  <c r="EC220" i="7" a="1"/>
  <c r="EC220" i="7" s="1"/>
  <c r="EB116" i="7"/>
  <c r="ED277" i="7" a="1"/>
  <c r="ED277" i="7" s="1"/>
  <c r="EC173" i="7"/>
  <c r="ED260" i="7" a="1"/>
  <c r="ED260" i="7" s="1"/>
  <c r="EC156" i="7"/>
  <c r="EB101" i="7"/>
  <c r="EC205" i="7" a="1"/>
  <c r="EC205" i="7" s="1"/>
  <c r="ED244" i="7" a="1"/>
  <c r="ED244" i="7" s="1"/>
  <c r="EC140" i="7"/>
  <c r="EC225" i="7" a="1"/>
  <c r="EC225" i="7" s="1"/>
  <c r="EB121" i="7"/>
  <c r="EE9" i="8"/>
  <c r="EE7" i="7"/>
  <c r="ED283" i="7" a="1"/>
  <c r="ED283" i="7" s="1"/>
  <c r="EC179" i="7"/>
  <c r="AY220" i="8"/>
  <c r="EC230" i="7" a="1"/>
  <c r="EC230" i="7" s="1"/>
  <c r="EB126" i="7"/>
  <c r="ED285" i="7" a="1"/>
  <c r="ED285" i="7" s="1"/>
  <c r="EC181" i="7"/>
  <c r="ED271" i="7" a="1"/>
  <c r="ED271" i="7" s="1"/>
  <c r="EC167" i="7"/>
  <c r="ED282" i="7" a="1"/>
  <c r="ED282" i="7" s="1"/>
  <c r="EC178" i="7"/>
  <c r="ED229" i="7" a="1"/>
  <c r="ED229" i="7" s="1"/>
  <c r="EC125" i="7"/>
  <c r="EC268" i="7" a="1"/>
  <c r="EC268" i="7" s="1"/>
  <c r="EB164" i="7"/>
  <c r="EC214" i="7" a="1"/>
  <c r="EC214" i="7" s="1"/>
  <c r="EB110" i="7"/>
  <c r="EC261" i="7" a="1"/>
  <c r="EC261" i="7" s="1"/>
  <c r="EB157" i="7"/>
  <c r="ED222" i="7" a="1"/>
  <c r="ED222" i="7" s="1"/>
  <c r="EC118" i="7"/>
  <c r="ED263" i="7" a="1"/>
  <c r="ED263" i="7" s="1"/>
  <c r="EC159" i="7"/>
  <c r="ED292" i="7" a="1"/>
  <c r="ED292" i="7" s="1"/>
  <c r="EC188" i="7"/>
  <c r="ED241" i="7" a="1"/>
  <c r="ED241" i="7" s="1"/>
  <c r="EC137" i="7"/>
  <c r="ED290" i="7" a="1"/>
  <c r="ED290" i="7" s="1"/>
  <c r="EC186" i="7"/>
  <c r="ED287" i="7" a="1"/>
  <c r="ED287" i="7" s="1"/>
  <c r="EC183" i="7"/>
  <c r="ED245" i="7" a="1"/>
  <c r="ED245" i="7" s="1"/>
  <c r="EC141" i="7"/>
  <c r="ED201" i="7" a="1"/>
  <c r="ED201" i="7" s="1"/>
  <c r="EC97" i="7"/>
  <c r="ED295" i="7" a="1"/>
  <c r="ED295" i="7" s="1"/>
  <c r="EC191" i="7"/>
  <c r="ED203" i="7" a="1"/>
  <c r="ED203" i="7" s="1"/>
  <c r="EC99" i="7"/>
  <c r="ED289" i="7" a="1"/>
  <c r="ED289" i="7" s="1"/>
  <c r="EC185" i="7"/>
  <c r="ED202" i="7" a="1"/>
  <c r="ED202" i="7" s="1"/>
  <c r="EC98" i="7"/>
  <c r="ED215" i="7" a="1"/>
  <c r="ED215" i="7" s="1"/>
  <c r="EC111" i="7"/>
  <c r="ED218" i="7" a="1"/>
  <c r="ED218" i="7" s="1"/>
  <c r="EC114" i="7"/>
  <c r="ED251" i="7" a="1"/>
  <c r="ED251" i="7" s="1"/>
  <c r="EC147" i="7"/>
  <c r="ED288" i="7" a="1"/>
  <c r="ED288" i="7" s="1"/>
  <c r="EC184" i="7"/>
  <c r="ED262" i="7" a="1"/>
  <c r="ED262" i="7" s="1"/>
  <c r="EC158" i="7"/>
  <c r="ED266" i="7" a="1"/>
  <c r="ED266" i="7" s="1"/>
  <c r="EC162" i="7"/>
  <c r="ED247" i="7" a="1"/>
  <c r="ED247" i="7" s="1"/>
  <c r="EC143" i="7"/>
  <c r="EC257" i="7" a="1"/>
  <c r="EC257" i="7" s="1"/>
  <c r="EB153" i="7"/>
  <c r="ED294" i="7" a="1"/>
  <c r="ED294" i="7" s="1"/>
  <c r="EC190" i="7"/>
  <c r="ED236" i="7" a="1"/>
  <c r="ED236" i="7" s="1"/>
  <c r="EC132" i="7"/>
  <c r="ED240" i="7" a="1"/>
  <c r="ED240" i="7" s="1"/>
  <c r="EC136" i="7"/>
  <c r="ED207" i="7" a="1"/>
  <c r="ED207" i="7" s="1"/>
  <c r="EC103" i="7"/>
  <c r="ED226" i="7" a="1"/>
  <c r="ED226" i="7" s="1"/>
  <c r="EC122" i="7"/>
  <c r="EC221" i="7" a="1"/>
  <c r="EC221" i="7" s="1"/>
  <c r="EB117" i="7"/>
  <c r="EC279" i="7" a="1"/>
  <c r="EC279" i="7" s="1"/>
  <c r="EB175" i="7"/>
  <c r="ED227" i="7" a="1"/>
  <c r="ED227" i="7" s="1"/>
  <c r="EC123" i="7"/>
  <c r="ED267" i="7" a="1"/>
  <c r="ED267" i="7" s="1"/>
  <c r="EC163" i="7"/>
  <c r="EA15" i="7"/>
  <c r="EC278" i="7" a="1"/>
  <c r="EC278" i="7" s="1"/>
  <c r="EB174" i="7"/>
  <c r="ED252" i="7" a="1"/>
  <c r="ED252" i="7" s="1"/>
  <c r="EC148" i="7"/>
  <c r="ED235" i="7" a="1"/>
  <c r="ED235" i="7" s="1"/>
  <c r="EC131" i="7"/>
  <c r="ED291" i="7" a="1"/>
  <c r="ED291" i="7" s="1"/>
  <c r="EC187" i="7"/>
  <c r="Q119" i="26"/>
  <c r="P118" i="26"/>
  <c r="ED217" i="7" a="1"/>
  <c r="ED217" i="7" s="1"/>
  <c r="EC113" i="7"/>
  <c r="ED239" i="7" a="1"/>
  <c r="ED239" i="7" s="1"/>
  <c r="EC135" i="7"/>
  <c r="ED242" i="7" a="1"/>
  <c r="ED242" i="7" s="1"/>
  <c r="EC138" i="7"/>
  <c r="ED223" i="7" a="1"/>
  <c r="ED223" i="7" s="1"/>
  <c r="EC119" i="7"/>
  <c r="ED256" i="7" a="1"/>
  <c r="ED256" i="7" s="1"/>
  <c r="EC152" i="7"/>
  <c r="ED275" i="7" a="1"/>
  <c r="ED275" i="7" s="1"/>
  <c r="EC171" i="7"/>
  <c r="EC299" i="7" a="1"/>
  <c r="EC299" i="7" s="1"/>
  <c r="EB195" i="7"/>
  <c r="ED208" i="7" a="1"/>
  <c r="ED208" i="7" s="1"/>
  <c r="EC104" i="7"/>
  <c r="ED273" i="7" a="1"/>
  <c r="ED273" i="7" s="1"/>
  <c r="EC169" i="7"/>
  <c r="AY226" i="8"/>
  <c r="EA17" i="7" l="1"/>
  <c r="EB25" i="8" s="1"/>
  <c r="EB20" i="7"/>
  <c r="EC21" i="8"/>
  <c r="EC23" i="8" s="1"/>
  <c r="EB18" i="7"/>
  <c r="DZ23" i="7"/>
  <c r="DZ39" i="7" s="1"/>
  <c r="EB19" i="7"/>
  <c r="DX36" i="8"/>
  <c r="DX290" i="8" s="1"/>
  <c r="EC12" i="7"/>
  <c r="EC11" i="7" s="1"/>
  <c r="EC14" i="7" s="1"/>
  <c r="ED22" i="8" s="1"/>
  <c r="ED279" i="7" a="1"/>
  <c r="ED279" i="7" s="1"/>
  <c r="EC175" i="7"/>
  <c r="EE260" i="7" a="1"/>
  <c r="EE260" i="7" s="1"/>
  <c r="ED156" i="7"/>
  <c r="ED237" i="7" a="1"/>
  <c r="ED237" i="7" s="1"/>
  <c r="EC133" i="7"/>
  <c r="EE202" i="7" a="1"/>
  <c r="EE202" i="7" s="1"/>
  <c r="ED98" i="7"/>
  <c r="EB334" i="8"/>
  <c r="EE275" i="7" a="1"/>
  <c r="EE275" i="7" s="1"/>
  <c r="ED171" i="7"/>
  <c r="EE289" i="7" a="1"/>
  <c r="EE289" i="7" s="1"/>
  <c r="ED185" i="7"/>
  <c r="ED238" i="7" a="1"/>
  <c r="ED238" i="7" s="1"/>
  <c r="EC134" i="7"/>
  <c r="EE256" i="7" a="1"/>
  <c r="EE256" i="7" s="1"/>
  <c r="ED152" i="7"/>
  <c r="ED270" i="7" a="1"/>
  <c r="ED270" i="7" s="1"/>
  <c r="EC166" i="7"/>
  <c r="EE203" i="7" a="1"/>
  <c r="EE203" i="7" s="1"/>
  <c r="ED99" i="7"/>
  <c r="EE213" i="7" a="1"/>
  <c r="EE213" i="7" s="1"/>
  <c r="ED109" i="7"/>
  <c r="EC26" i="8"/>
  <c r="EE249" i="7" a="1"/>
  <c r="EE249" i="7" s="1"/>
  <c r="ED145" i="7"/>
  <c r="EE240" i="7" a="1"/>
  <c r="EE240" i="7" s="1"/>
  <c r="ED136" i="7"/>
  <c r="EE262" i="7" a="1"/>
  <c r="EE262" i="7" s="1"/>
  <c r="ED158" i="7"/>
  <c r="EE295" i="7" a="1"/>
  <c r="EE295" i="7" s="1"/>
  <c r="ED191" i="7"/>
  <c r="EE282" i="7" a="1"/>
  <c r="EE282" i="7" s="1"/>
  <c r="ED178" i="7"/>
  <c r="EE298" i="7" a="1"/>
  <c r="EE298" i="7" s="1"/>
  <c r="ED194" i="7"/>
  <c r="EB15" i="7"/>
  <c r="EE242" i="7" a="1"/>
  <c r="EE242" i="7" s="1"/>
  <c r="ED138" i="7"/>
  <c r="EE292" i="7" a="1"/>
  <c r="EE292" i="7" s="1"/>
  <c r="ED188" i="7"/>
  <c r="EB23" i="8"/>
  <c r="EE210" i="7" a="1"/>
  <c r="EE210" i="7" s="1"/>
  <c r="ED106" i="7"/>
  <c r="EE264" i="7" a="1"/>
  <c r="EE264" i="7" s="1"/>
  <c r="ED160" i="7"/>
  <c r="EE293" i="7" a="1"/>
  <c r="EE293" i="7" s="1"/>
  <c r="ED189" i="7"/>
  <c r="EE254" i="7" a="1"/>
  <c r="EE254" i="7" s="1"/>
  <c r="ED150" i="7"/>
  <c r="EE216" i="7" a="1"/>
  <c r="EE216" i="7" s="1"/>
  <c r="ED112" i="7"/>
  <c r="EE245" i="7" a="1"/>
  <c r="EE245" i="7" s="1"/>
  <c r="ED141" i="7"/>
  <c r="EE296" i="7" a="1"/>
  <c r="EE296" i="7" s="1"/>
  <c r="ED192" i="7"/>
  <c r="EE291" i="7" a="1"/>
  <c r="EE291" i="7" s="1"/>
  <c r="ED187" i="7"/>
  <c r="EE277" i="7" a="1"/>
  <c r="EE277" i="7" s="1"/>
  <c r="ED173" i="7"/>
  <c r="EE235" i="7" a="1"/>
  <c r="EE235" i="7" s="1"/>
  <c r="ED131" i="7"/>
  <c r="EE290" i="7" a="1"/>
  <c r="EE290" i="7" s="1"/>
  <c r="ED186" i="7"/>
  <c r="EE233" i="7" a="1"/>
  <c r="EE233" i="7" s="1"/>
  <c r="ED129" i="7"/>
  <c r="EE252" i="7" a="1"/>
  <c r="EE252" i="7" s="1"/>
  <c r="ED148" i="7"/>
  <c r="EE209" i="7" a="1"/>
  <c r="EE209" i="7" s="1"/>
  <c r="ED105" i="7"/>
  <c r="EE207" i="7" a="1"/>
  <c r="EE207" i="7" s="1"/>
  <c r="ED103" i="7"/>
  <c r="EE248" i="7" a="1"/>
  <c r="EE248" i="7" s="1"/>
  <c r="ED144" i="7"/>
  <c r="ED278" i="7" a="1"/>
  <c r="ED278" i="7" s="1"/>
  <c r="EC174" i="7"/>
  <c r="EE288" i="7" a="1"/>
  <c r="EE288" i="7" s="1"/>
  <c r="ED184" i="7"/>
  <c r="EE297" i="7" a="1"/>
  <c r="EE297" i="7" s="1"/>
  <c r="ED193" i="7"/>
  <c r="EE251" i="7" a="1"/>
  <c r="EE251" i="7" s="1"/>
  <c r="ED147" i="7"/>
  <c r="EE285" i="7" a="1"/>
  <c r="EE285" i="7" s="1"/>
  <c r="ED181" i="7"/>
  <c r="EE244" i="7" a="1"/>
  <c r="EE244" i="7" s="1"/>
  <c r="ED140" i="7"/>
  <c r="ED258" i="7" a="1"/>
  <c r="ED258" i="7" s="1"/>
  <c r="EC154" i="7"/>
  <c r="DZ28" i="8"/>
  <c r="DZ29" i="8" s="1"/>
  <c r="DZ36" i="8" s="1"/>
  <c r="DZ290" i="8" s="1"/>
  <c r="EE215" i="7" a="1"/>
  <c r="EE215" i="7" s="1"/>
  <c r="ED111" i="7"/>
  <c r="EE206" i="7" a="1"/>
  <c r="EE206" i="7" s="1"/>
  <c r="ED102" i="7"/>
  <c r="ED214" i="7" a="1"/>
  <c r="ED214" i="7" s="1"/>
  <c r="EC110" i="7"/>
  <c r="EE287" i="7" a="1"/>
  <c r="EE287" i="7" s="1"/>
  <c r="ED183" i="7"/>
  <c r="EE286" i="7" a="1"/>
  <c r="EE286" i="7" s="1"/>
  <c r="ED182" i="7"/>
  <c r="EE246" i="7" a="1"/>
  <c r="EE246" i="7" s="1"/>
  <c r="ED142" i="7"/>
  <c r="EE226" i="7" a="1"/>
  <c r="EE226" i="7" s="1"/>
  <c r="ED122" i="7"/>
  <c r="ED268" i="7" a="1"/>
  <c r="ED268" i="7" s="1"/>
  <c r="EC164" i="7"/>
  <c r="EE259" i="7" a="1"/>
  <c r="EE259" i="7" s="1"/>
  <c r="ED155" i="7"/>
  <c r="AY204" i="8"/>
  <c r="AY206" i="8"/>
  <c r="AY193" i="8" s="1"/>
  <c r="EE265" i="7" a="1"/>
  <c r="EE265" i="7" s="1"/>
  <c r="ED161" i="7"/>
  <c r="EF9" i="8"/>
  <c r="EF7" i="7"/>
  <c r="ED327" i="8"/>
  <c r="ED13" i="7" a="1"/>
  <c r="ED13" i="7" s="1"/>
  <c r="ED300" i="7" a="1"/>
  <c r="ED300" i="7" s="1"/>
  <c r="EC196" i="7"/>
  <c r="EE271" i="7" a="1"/>
  <c r="EE271" i="7" s="1"/>
  <c r="ED167" i="7"/>
  <c r="EE263" i="7" a="1"/>
  <c r="EE263" i="7" s="1"/>
  <c r="ED159" i="7"/>
  <c r="EE231" i="7" a="1"/>
  <c r="EE231" i="7" s="1"/>
  <c r="ED127" i="7"/>
  <c r="EE294" i="7" a="1"/>
  <c r="EE294" i="7" s="1"/>
  <c r="ED190" i="7"/>
  <c r="EE222" i="7" a="1"/>
  <c r="EE222" i="7" s="1"/>
  <c r="ED118" i="7"/>
  <c r="DY23" i="7"/>
  <c r="DY39" i="7" s="1"/>
  <c r="ED205" i="7" a="1"/>
  <c r="ED205" i="7" s="1"/>
  <c r="EC101" i="7"/>
  <c r="EE224" i="7" a="1"/>
  <c r="EE224" i="7" s="1"/>
  <c r="ED120" i="7"/>
  <c r="EE284" i="7" a="1"/>
  <c r="EE284" i="7" s="1"/>
  <c r="ED180" i="7"/>
  <c r="AY221" i="8"/>
  <c r="EE255" i="7" a="1"/>
  <c r="EE255" i="7" s="1"/>
  <c r="ED151" i="7"/>
  <c r="ED299" i="7" a="1"/>
  <c r="ED299" i="7" s="1"/>
  <c r="EC195" i="7"/>
  <c r="ED221" i="7" a="1"/>
  <c r="ED221" i="7" s="1"/>
  <c r="EC117" i="7"/>
  <c r="EE250" i="7" a="1"/>
  <c r="EE250" i="7" s="1"/>
  <c r="ED146" i="7"/>
  <c r="EE253" i="7" a="1"/>
  <c r="EE253" i="7" s="1"/>
  <c r="ED149" i="7"/>
  <c r="EE247" i="7" a="1"/>
  <c r="EE247" i="7" s="1"/>
  <c r="ED143" i="7"/>
  <c r="ED220" i="7" a="1"/>
  <c r="ED220" i="7" s="1"/>
  <c r="EC116" i="7"/>
  <c r="EE266" i="7" a="1"/>
  <c r="EE266" i="7" s="1"/>
  <c r="ED162" i="7"/>
  <c r="EE234" i="7" a="1"/>
  <c r="EE234" i="7" s="1"/>
  <c r="ED130" i="7"/>
  <c r="EE241" i="7" a="1"/>
  <c r="EE241" i="7" s="1"/>
  <c r="ED137" i="7"/>
  <c r="EE272" i="7" a="1"/>
  <c r="EE272" i="7" s="1"/>
  <c r="ED168" i="7"/>
  <c r="EC329" i="8"/>
  <c r="EC334" i="8" s="1"/>
  <c r="EA21" i="7"/>
  <c r="EB27" i="8" s="1"/>
  <c r="EA22" i="7"/>
  <c r="EB28" i="8" s="1"/>
  <c r="EE239" i="7" a="1"/>
  <c r="EE239" i="7" s="1"/>
  <c r="ED135" i="7"/>
  <c r="EE201" i="7" a="1"/>
  <c r="EE201" i="7" s="1"/>
  <c r="ED97" i="7"/>
  <c r="EE232" i="7" a="1"/>
  <c r="EE232" i="7" s="1"/>
  <c r="ED128" i="7"/>
  <c r="EE217" i="7" a="1"/>
  <c r="EE217" i="7" s="1"/>
  <c r="ED113" i="7"/>
  <c r="EE218" i="7" a="1"/>
  <c r="EE218" i="7" s="1"/>
  <c r="ED114" i="7"/>
  <c r="EE274" i="7" a="1"/>
  <c r="EE274" i="7" s="1"/>
  <c r="ED170" i="7"/>
  <c r="EA29" i="8"/>
  <c r="EE243" i="7" a="1"/>
  <c r="EE243" i="7" s="1"/>
  <c r="ED139" i="7"/>
  <c r="EE219" i="7" a="1"/>
  <c r="EE219" i="7" s="1"/>
  <c r="ED115" i="7"/>
  <c r="EE212" i="7" a="1"/>
  <c r="EE212" i="7" s="1"/>
  <c r="ED108" i="7"/>
  <c r="EE280" i="7" a="1"/>
  <c r="EE280" i="7" s="1"/>
  <c r="ED176" i="7"/>
  <c r="EE283" i="7" a="1"/>
  <c r="EE283" i="7" s="1"/>
  <c r="ED179" i="7"/>
  <c r="EE276" i="7" a="1"/>
  <c r="EE276" i="7" s="1"/>
  <c r="ED172" i="7"/>
  <c r="EE229" i="7" a="1"/>
  <c r="EE229" i="7" s="1"/>
  <c r="ED125" i="7"/>
  <c r="EE223" i="7" a="1"/>
  <c r="EE223" i="7" s="1"/>
  <c r="ED119" i="7"/>
  <c r="EE204" i="7" a="1"/>
  <c r="EE204" i="7" s="1"/>
  <c r="ED100" i="7"/>
  <c r="EE267" i="7" a="1"/>
  <c r="EE267" i="7" s="1"/>
  <c r="ED163" i="7"/>
  <c r="ED225" i="7" a="1"/>
  <c r="ED225" i="7" s="1"/>
  <c r="EC121" i="7"/>
  <c r="EE236" i="7" a="1"/>
  <c r="EE236" i="7" s="1"/>
  <c r="ED132" i="7"/>
  <c r="ED281" i="7" a="1"/>
  <c r="ED281" i="7" s="1"/>
  <c r="EC177" i="7"/>
  <c r="ED269" i="7" a="1"/>
  <c r="ED269" i="7" s="1"/>
  <c r="EC165" i="7"/>
  <c r="EE273" i="7" a="1"/>
  <c r="EE273" i="7" s="1"/>
  <c r="ED169" i="7"/>
  <c r="EE227" i="7" a="1"/>
  <c r="EE227" i="7" s="1"/>
  <c r="ED123" i="7"/>
  <c r="EE208" i="7" a="1"/>
  <c r="EE208" i="7" s="1"/>
  <c r="ED104" i="7"/>
  <c r="P119" i="26"/>
  <c r="Q120" i="26"/>
  <c r="ED257" i="7" a="1"/>
  <c r="ED257" i="7" s="1"/>
  <c r="EC153" i="7"/>
  <c r="ED261" i="7" a="1"/>
  <c r="ED261" i="7" s="1"/>
  <c r="EC157" i="7"/>
  <c r="ED230" i="7" a="1"/>
  <c r="ED230" i="7" s="1"/>
  <c r="EC126" i="7"/>
  <c r="EE228" i="7" a="1"/>
  <c r="EE228" i="7" s="1"/>
  <c r="ED124" i="7"/>
  <c r="EE211" i="7" a="1"/>
  <c r="EE211" i="7" s="1"/>
  <c r="ED107" i="7"/>
  <c r="DY29" i="8"/>
  <c r="ED21" i="8" l="1"/>
  <c r="EB17" i="7"/>
  <c r="EC25" i="8" s="1"/>
  <c r="EC18" i="7"/>
  <c r="EC20" i="7"/>
  <c r="ED26" i="8" s="1"/>
  <c r="EC19" i="7"/>
  <c r="EC17" i="7" s="1"/>
  <c r="ED25" i="8" s="1"/>
  <c r="AY194" i="8"/>
  <c r="AY199" i="8"/>
  <c r="EE220" i="7" a="1"/>
  <c r="EE220" i="7" s="1"/>
  <c r="ED116" i="7"/>
  <c r="EF240" i="7" a="1"/>
  <c r="EF240" i="7" s="1"/>
  <c r="EE136" i="7"/>
  <c r="EE327" i="8"/>
  <c r="EE13" i="7" a="1"/>
  <c r="EE13" i="7" s="1"/>
  <c r="EF209" i="7" a="1"/>
  <c r="EF209" i="7" s="1"/>
  <c r="EE105" i="7"/>
  <c r="EF226" i="7" a="1"/>
  <c r="EF226" i="7" s="1"/>
  <c r="EE122" i="7"/>
  <c r="EG9" i="8"/>
  <c r="EG7" i="7"/>
  <c r="EF242" i="7" a="1"/>
  <c r="EF242" i="7" s="1"/>
  <c r="EE138" i="7"/>
  <c r="EF218" i="7" a="1"/>
  <c r="EF218" i="7" s="1"/>
  <c r="EE114" i="7"/>
  <c r="EF272" i="7" a="1"/>
  <c r="EF272" i="7" s="1"/>
  <c r="EE168" i="7"/>
  <c r="EF217" i="7" a="1"/>
  <c r="EF217" i="7" s="1"/>
  <c r="EE113" i="7"/>
  <c r="EF286" i="7" a="1"/>
  <c r="EF286" i="7" s="1"/>
  <c r="EE182" i="7"/>
  <c r="EF254" i="7" a="1"/>
  <c r="EF254" i="7" s="1"/>
  <c r="EE150" i="7"/>
  <c r="EF280" i="7" a="1"/>
  <c r="EF280" i="7" s="1"/>
  <c r="EE176" i="7"/>
  <c r="EF290" i="7" a="1"/>
  <c r="EF290" i="7" s="1"/>
  <c r="EE186" i="7"/>
  <c r="EF298" i="7" a="1"/>
  <c r="EF298" i="7" s="1"/>
  <c r="EE194" i="7"/>
  <c r="DY36" i="8"/>
  <c r="EF267" i="7" a="1"/>
  <c r="EF267" i="7" s="1"/>
  <c r="EE163" i="7"/>
  <c r="EF232" i="7" a="1"/>
  <c r="EF232" i="7" s="1"/>
  <c r="EE128" i="7"/>
  <c r="EE221" i="7" a="1"/>
  <c r="EE221" i="7" s="1"/>
  <c r="ED117" i="7"/>
  <c r="EF231" i="7" a="1"/>
  <c r="EF231" i="7" s="1"/>
  <c r="EE127" i="7"/>
  <c r="EF287" i="7" a="1"/>
  <c r="EF287" i="7" s="1"/>
  <c r="EE183" i="7"/>
  <c r="EF244" i="7" a="1"/>
  <c r="EF244" i="7" s="1"/>
  <c r="EE140" i="7"/>
  <c r="EF203" i="7" a="1"/>
  <c r="EF203" i="7" s="1"/>
  <c r="EE99" i="7"/>
  <c r="EC15" i="7"/>
  <c r="EF215" i="7" a="1"/>
  <c r="EF215" i="7" s="1"/>
  <c r="EE111" i="7"/>
  <c r="EF292" i="7" a="1"/>
  <c r="EF292" i="7" s="1"/>
  <c r="EE188" i="7"/>
  <c r="EE230" i="7" a="1"/>
  <c r="EE230" i="7" s="1"/>
  <c r="ED126" i="7"/>
  <c r="EF245" i="7" a="1"/>
  <c r="EF245" i="7" s="1"/>
  <c r="EE141" i="7"/>
  <c r="EE281" i="7" a="1"/>
  <c r="EE281" i="7" s="1"/>
  <c r="ED177" i="7"/>
  <c r="EE261" i="7" a="1"/>
  <c r="EE261" i="7" s="1"/>
  <c r="ED157" i="7"/>
  <c r="EF236" i="7" a="1"/>
  <c r="EF236" i="7" s="1"/>
  <c r="EE132" i="7"/>
  <c r="EF297" i="7" a="1"/>
  <c r="EF297" i="7" s="1"/>
  <c r="EE193" i="7"/>
  <c r="EF283" i="7" a="1"/>
  <c r="EF283" i="7" s="1"/>
  <c r="EE179" i="7"/>
  <c r="EA23" i="7"/>
  <c r="EA39" i="7" s="1"/>
  <c r="EF294" i="7" a="1"/>
  <c r="EF294" i="7" s="1"/>
  <c r="EE190" i="7"/>
  <c r="EF213" i="7" a="1"/>
  <c r="EF213" i="7" s="1"/>
  <c r="EE109" i="7"/>
  <c r="EF234" i="7" a="1"/>
  <c r="EF234" i="7" s="1"/>
  <c r="EE130" i="7"/>
  <c r="EF288" i="7" a="1"/>
  <c r="EF288" i="7" s="1"/>
  <c r="EE184" i="7"/>
  <c r="EF204" i="7" a="1"/>
  <c r="EF204" i="7" s="1"/>
  <c r="EE100" i="7"/>
  <c r="EE299" i="7" a="1"/>
  <c r="EE299" i="7" s="1"/>
  <c r="ED195" i="7"/>
  <c r="AY205" i="8"/>
  <c r="EF282" i="7" a="1"/>
  <c r="EF282" i="7" s="1"/>
  <c r="EE178" i="7"/>
  <c r="EF219" i="7" a="1"/>
  <c r="EF219" i="7" s="1"/>
  <c r="EE115" i="7"/>
  <c r="EF201" i="7" a="1"/>
  <c r="EF201" i="7" s="1"/>
  <c r="EE97" i="7"/>
  <c r="EF266" i="7" a="1"/>
  <c r="EF266" i="7" s="1"/>
  <c r="EE162" i="7"/>
  <c r="EE278" i="7" a="1"/>
  <c r="EE278" i="7" s="1"/>
  <c r="ED174" i="7"/>
  <c r="EF277" i="7" a="1"/>
  <c r="EF277" i="7" s="1"/>
  <c r="EE173" i="7"/>
  <c r="EF264" i="7" a="1"/>
  <c r="EF264" i="7" s="1"/>
  <c r="EE160" i="7"/>
  <c r="EF260" i="7" a="1"/>
  <c r="EF260" i="7" s="1"/>
  <c r="EE156" i="7"/>
  <c r="EF228" i="7" a="1"/>
  <c r="EF228" i="7" s="1"/>
  <c r="EE124" i="7"/>
  <c r="EF207" i="7" a="1"/>
  <c r="EF207" i="7" s="1"/>
  <c r="EE103" i="7"/>
  <c r="EE268" i="7" a="1"/>
  <c r="EE268" i="7" s="1"/>
  <c r="ED164" i="7"/>
  <c r="EF289" i="7" a="1"/>
  <c r="EF289" i="7" s="1"/>
  <c r="EE185" i="7"/>
  <c r="EF247" i="7" a="1"/>
  <c r="EF247" i="7" s="1"/>
  <c r="EE143" i="7"/>
  <c r="EF276" i="7" a="1"/>
  <c r="EF276" i="7" s="1"/>
  <c r="EE172" i="7"/>
  <c r="EF252" i="7" a="1"/>
  <c r="EF252" i="7" s="1"/>
  <c r="EE148" i="7"/>
  <c r="EE258" i="7" a="1"/>
  <c r="EE258" i="7" s="1"/>
  <c r="ED154" i="7"/>
  <c r="EB21" i="7"/>
  <c r="Q121" i="26"/>
  <c r="P120" i="26"/>
  <c r="EF202" i="7" a="1"/>
  <c r="EF202" i="7" s="1"/>
  <c r="EE98" i="7"/>
  <c r="EF212" i="7" a="1"/>
  <c r="EF212" i="7" s="1"/>
  <c r="EE108" i="7"/>
  <c r="EF293" i="7" a="1"/>
  <c r="EF293" i="7" s="1"/>
  <c r="EE189" i="7"/>
  <c r="EF263" i="7" a="1"/>
  <c r="EF263" i="7" s="1"/>
  <c r="EE159" i="7"/>
  <c r="EF255" i="7" a="1"/>
  <c r="EF255" i="7" s="1"/>
  <c r="EE151" i="7"/>
  <c r="EF224" i="7" a="1"/>
  <c r="EF224" i="7" s="1"/>
  <c r="EE120" i="7"/>
  <c r="EF206" i="7" a="1"/>
  <c r="EF206" i="7" s="1"/>
  <c r="EE102" i="7"/>
  <c r="EF251" i="7" a="1"/>
  <c r="EF251" i="7" s="1"/>
  <c r="EE147" i="7"/>
  <c r="EF295" i="7" a="1"/>
  <c r="EF295" i="7" s="1"/>
  <c r="EE191" i="7"/>
  <c r="EF256" i="7" a="1"/>
  <c r="EF256" i="7" s="1"/>
  <c r="EE152" i="7"/>
  <c r="EE205" i="7" a="1"/>
  <c r="EE205" i="7" s="1"/>
  <c r="ED101" i="7"/>
  <c r="EF249" i="7" a="1"/>
  <c r="EF249" i="7" s="1"/>
  <c r="EE145" i="7"/>
  <c r="EF222" i="7" a="1"/>
  <c r="EF222" i="7" s="1"/>
  <c r="EE118" i="7"/>
  <c r="EF216" i="7" a="1"/>
  <c r="EF216" i="7" s="1"/>
  <c r="EE112" i="7"/>
  <c r="EE257" i="7" a="1"/>
  <c r="EE257" i="7" s="1"/>
  <c r="ED153" i="7"/>
  <c r="EF233" i="7" a="1"/>
  <c r="EF233" i="7" s="1"/>
  <c r="EE129" i="7"/>
  <c r="EE225" i="7" a="1"/>
  <c r="EE225" i="7" s="1"/>
  <c r="ED121" i="7"/>
  <c r="EF265" i="7" a="1"/>
  <c r="EF265" i="7" s="1"/>
  <c r="EE161" i="7"/>
  <c r="EF241" i="7" a="1"/>
  <c r="EF241" i="7" s="1"/>
  <c r="EE137" i="7"/>
  <c r="ED12" i="7"/>
  <c r="ED11" i="7" s="1"/>
  <c r="EE237" i="7" a="1"/>
  <c r="EE237" i="7" s="1"/>
  <c r="ED133" i="7"/>
  <c r="EF284" i="7" a="1"/>
  <c r="EF284" i="7" s="1"/>
  <c r="EE180" i="7"/>
  <c r="EF285" i="7" a="1"/>
  <c r="EF285" i="7" s="1"/>
  <c r="EE181" i="7"/>
  <c r="EF273" i="7" a="1"/>
  <c r="EF273" i="7" s="1"/>
  <c r="EE169" i="7"/>
  <c r="EF239" i="7" a="1"/>
  <c r="EF239" i="7" s="1"/>
  <c r="EE135" i="7"/>
  <c r="AY308" i="8"/>
  <c r="AY274" i="8"/>
  <c r="EF271" i="7" a="1"/>
  <c r="EF271" i="7" s="1"/>
  <c r="EE167" i="7"/>
  <c r="EF248" i="7" a="1"/>
  <c r="EF248" i="7" s="1"/>
  <c r="EE144" i="7"/>
  <c r="EF291" i="7" a="1"/>
  <c r="EF291" i="7" s="1"/>
  <c r="EE187" i="7"/>
  <c r="EF210" i="7" a="1"/>
  <c r="EF210" i="7" s="1"/>
  <c r="EE106" i="7"/>
  <c r="EE279" i="7" a="1"/>
  <c r="EE279" i="7" s="1"/>
  <c r="ED175" i="7"/>
  <c r="EF223" i="7" a="1"/>
  <c r="EF223" i="7" s="1"/>
  <c r="EE119" i="7"/>
  <c r="EF296" i="7" a="1"/>
  <c r="EF296" i="7" s="1"/>
  <c r="EE192" i="7"/>
  <c r="EE269" i="7" a="1"/>
  <c r="EE269" i="7" s="1"/>
  <c r="ED165" i="7"/>
  <c r="EE300" i="7" a="1"/>
  <c r="EE300" i="7" s="1"/>
  <c r="ED196" i="7"/>
  <c r="EF229" i="7" a="1"/>
  <c r="EF229" i="7" s="1"/>
  <c r="EE125" i="7"/>
  <c r="EF274" i="7" a="1"/>
  <c r="EF274" i="7" s="1"/>
  <c r="EE170" i="7"/>
  <c r="ED329" i="8"/>
  <c r="ED334" i="8"/>
  <c r="EF253" i="7" a="1"/>
  <c r="EF253" i="7" s="1"/>
  <c r="EE149" i="7"/>
  <c r="EF275" i="7" a="1"/>
  <c r="EF275" i="7" s="1"/>
  <c r="EE171" i="7"/>
  <c r="EF246" i="7" a="1"/>
  <c r="EF246" i="7" s="1"/>
  <c r="EE142" i="7"/>
  <c r="EF250" i="7" a="1"/>
  <c r="EF250" i="7" s="1"/>
  <c r="EE146" i="7"/>
  <c r="EF208" i="7" a="1"/>
  <c r="EF208" i="7" s="1"/>
  <c r="EE104" i="7"/>
  <c r="EF235" i="7" a="1"/>
  <c r="EF235" i="7" s="1"/>
  <c r="EE131" i="7"/>
  <c r="EE214" i="7" a="1"/>
  <c r="EE214" i="7" s="1"/>
  <c r="ED110" i="7"/>
  <c r="EE270" i="7" a="1"/>
  <c r="EE270" i="7" s="1"/>
  <c r="ED166" i="7"/>
  <c r="EF227" i="7" a="1"/>
  <c r="EF227" i="7" s="1"/>
  <c r="EE123" i="7"/>
  <c r="EF211" i="7" a="1"/>
  <c r="EF211" i="7" s="1"/>
  <c r="EE107" i="7"/>
  <c r="EF243" i="7" a="1"/>
  <c r="EF243" i="7" s="1"/>
  <c r="EE139" i="7"/>
  <c r="EA36" i="8"/>
  <c r="AY222" i="8"/>
  <c r="AZ218" i="8" s="1"/>
  <c r="AZ225" i="8" s="1" a="1"/>
  <c r="EF259" i="7" a="1"/>
  <c r="EF259" i="7" s="1"/>
  <c r="EE155" i="7"/>
  <c r="EB29" i="8"/>
  <c r="EE158" i="7"/>
  <c r="EF262" i="7" a="1"/>
  <c r="EF262" i="7" s="1"/>
  <c r="EE238" i="7" a="1"/>
  <c r="EE238" i="7" s="1"/>
  <c r="ED134" i="7"/>
  <c r="ED23" i="8"/>
  <c r="EB22" i="7" l="1"/>
  <c r="EC28" i="8" s="1"/>
  <c r="ED19" i="7"/>
  <c r="AZ225" i="8"/>
  <c r="AZ227" i="8"/>
  <c r="AZ214" i="8" s="1"/>
  <c r="AZ215" i="8" s="1"/>
  <c r="EG216" i="7" a="1"/>
  <c r="EG216" i="7" s="1"/>
  <c r="EF112" i="7"/>
  <c r="EF327" i="8"/>
  <c r="EF13" i="7" a="1"/>
  <c r="EF13" i="7" s="1"/>
  <c r="EG277" i="7" a="1"/>
  <c r="EG277" i="7" s="1"/>
  <c r="EF173" i="7"/>
  <c r="EG250" i="7" a="1"/>
  <c r="EG250" i="7" s="1"/>
  <c r="EF146" i="7"/>
  <c r="EG288" i="7" a="1"/>
  <c r="EG288" i="7" s="1"/>
  <c r="EF184" i="7"/>
  <c r="EG266" i="7" a="1"/>
  <c r="EG266" i="7" s="1"/>
  <c r="EF162" i="7"/>
  <c r="EF220" i="7" a="1"/>
  <c r="EF220" i="7" s="1"/>
  <c r="EE116" i="7"/>
  <c r="EF268" i="7" a="1"/>
  <c r="EF268" i="7" s="1"/>
  <c r="EE164" i="7"/>
  <c r="EG213" i="7" a="1"/>
  <c r="EG213" i="7" s="1"/>
  <c r="EF109" i="7"/>
  <c r="EG280" i="7" a="1"/>
  <c r="EG280" i="7" s="1"/>
  <c r="EF176" i="7"/>
  <c r="EG218" i="7" a="1"/>
  <c r="EG218" i="7" s="1"/>
  <c r="EF114" i="7"/>
  <c r="EB36" i="8"/>
  <c r="EG296" i="7" a="1"/>
  <c r="EG296" i="7" s="1"/>
  <c r="EF192" i="7"/>
  <c r="EG265" i="7" a="1"/>
  <c r="EG265" i="7" s="1"/>
  <c r="EF161" i="7"/>
  <c r="EG207" i="7" a="1"/>
  <c r="EG207" i="7" s="1"/>
  <c r="EF103" i="7"/>
  <c r="EG201" i="7" a="1"/>
  <c r="EG201" i="7" s="1"/>
  <c r="EF97" i="7"/>
  <c r="EG245" i="7" a="1"/>
  <c r="EG245" i="7" s="1"/>
  <c r="EF141" i="7"/>
  <c r="EG231" i="7" a="1"/>
  <c r="EG231" i="7" s="1"/>
  <c r="EF127" i="7"/>
  <c r="EG251" i="7" a="1"/>
  <c r="EG251" i="7" s="1"/>
  <c r="EF147" i="7"/>
  <c r="EG215" i="7" a="1"/>
  <c r="EG215" i="7" s="1"/>
  <c r="EF111" i="7"/>
  <c r="EA290" i="8"/>
  <c r="EG204" i="7" a="1"/>
  <c r="EG204" i="7" s="1"/>
  <c r="EF100" i="7"/>
  <c r="EG229" i="7" a="1"/>
  <c r="EG229" i="7" s="1"/>
  <c r="EF125" i="7"/>
  <c r="EF261" i="7" a="1"/>
  <c r="EF261" i="7" s="1"/>
  <c r="EE157" i="7"/>
  <c r="EG248" i="7" a="1"/>
  <c r="EG248" i="7" s="1"/>
  <c r="EF144" i="7"/>
  <c r="EE21" i="8"/>
  <c r="ED14" i="7"/>
  <c r="EE22" i="8" s="1"/>
  <c r="ED20" i="7"/>
  <c r="EE26" i="8" s="1"/>
  <c r="ED18" i="7"/>
  <c r="ED17" i="7" s="1"/>
  <c r="EE25" i="8" s="1"/>
  <c r="EG255" i="7" a="1"/>
  <c r="EG255" i="7" s="1"/>
  <c r="EF151" i="7"/>
  <c r="EG263" i="7" a="1"/>
  <c r="EG263" i="7" s="1"/>
  <c r="EF159" i="7"/>
  <c r="EF230" i="7" a="1"/>
  <c r="EF230" i="7" s="1"/>
  <c r="EE126" i="7"/>
  <c r="AY200" i="8"/>
  <c r="AY201" i="8" s="1"/>
  <c r="AZ197" i="8" s="1"/>
  <c r="AZ204" i="8" s="1" a="1"/>
  <c r="EG256" i="7" a="1"/>
  <c r="EG256" i="7" s="1"/>
  <c r="EF152" i="7"/>
  <c r="EG286" i="7" a="1"/>
  <c r="EG286" i="7" s="1"/>
  <c r="EF182" i="7"/>
  <c r="EG210" i="7" a="1"/>
  <c r="EG210" i="7" s="1"/>
  <c r="EF106" i="7"/>
  <c r="EG264" i="7" a="1"/>
  <c r="EG264" i="7" s="1"/>
  <c r="EF160" i="7"/>
  <c r="EG206" i="7" a="1"/>
  <c r="EG206" i="7" s="1"/>
  <c r="EF102" i="7"/>
  <c r="EG272" i="7" a="1"/>
  <c r="EG272" i="7" s="1"/>
  <c r="EF168" i="7"/>
  <c r="EG247" i="7" a="1"/>
  <c r="EG247" i="7" s="1"/>
  <c r="EF143" i="7"/>
  <c r="EF237" i="7" a="1"/>
  <c r="EF237" i="7" s="1"/>
  <c r="EE133" i="7"/>
  <c r="EG240" i="7" a="1"/>
  <c r="EG240" i="7" s="1"/>
  <c r="EF136" i="7"/>
  <c r="EG244" i="7" a="1"/>
  <c r="EG244" i="7" s="1"/>
  <c r="EF140" i="7"/>
  <c r="EG246" i="7" a="1"/>
  <c r="EG246" i="7" s="1"/>
  <c r="EF142" i="7"/>
  <c r="Q122" i="26"/>
  <c r="P121" i="26"/>
  <c r="EG241" i="7" a="1"/>
  <c r="EG241" i="7" s="1"/>
  <c r="EF137" i="7"/>
  <c r="EF281" i="7" a="1"/>
  <c r="EF281" i="7" s="1"/>
  <c r="EE177" i="7"/>
  <c r="EG211" i="7" a="1"/>
  <c r="EG211" i="7" s="1"/>
  <c r="EF107" i="7"/>
  <c r="EG253" i="7" a="1"/>
  <c r="EG253" i="7" s="1"/>
  <c r="EF149" i="7"/>
  <c r="EF258" i="7" a="1"/>
  <c r="EF258" i="7" s="1"/>
  <c r="EE154" i="7"/>
  <c r="EG242" i="7" a="1"/>
  <c r="EG242" i="7" s="1"/>
  <c r="EF138" i="7"/>
  <c r="EG223" i="7" a="1"/>
  <c r="EG223" i="7" s="1"/>
  <c r="EF119" i="7"/>
  <c r="EG228" i="7" a="1"/>
  <c r="EG228" i="7" s="1"/>
  <c r="EF124" i="7"/>
  <c r="EF270" i="7" a="1"/>
  <c r="EF270" i="7" s="1"/>
  <c r="EE166" i="7"/>
  <c r="EG273" i="7" a="1"/>
  <c r="EG273" i="7" s="1"/>
  <c r="EF169" i="7"/>
  <c r="EG233" i="7" a="1"/>
  <c r="EG233" i="7" s="1"/>
  <c r="EF129" i="7"/>
  <c r="EG252" i="7" a="1"/>
  <c r="EG252" i="7" s="1"/>
  <c r="EF148" i="7"/>
  <c r="EG282" i="7" a="1"/>
  <c r="EG282" i="7" s="1"/>
  <c r="EF178" i="7"/>
  <c r="EG283" i="7" a="1"/>
  <c r="EG283" i="7" s="1"/>
  <c r="EF179" i="7"/>
  <c r="EG292" i="7" a="1"/>
  <c r="EG292" i="7" s="1"/>
  <c r="EF188" i="7"/>
  <c r="EG232" i="7" a="1"/>
  <c r="EG232" i="7" s="1"/>
  <c r="EF128" i="7"/>
  <c r="EG235" i="7" a="1"/>
  <c r="EG235" i="7" s="1"/>
  <c r="EF131" i="7"/>
  <c r="EF299" i="7" a="1"/>
  <c r="EF299" i="7" s="1"/>
  <c r="EE195" i="7"/>
  <c r="DY290" i="8"/>
  <c r="EG284" i="7" a="1"/>
  <c r="EG284" i="7" s="1"/>
  <c r="EF180" i="7"/>
  <c r="EG236" i="7" a="1"/>
  <c r="EG236" i="7" s="1"/>
  <c r="EF132" i="7"/>
  <c r="EG208" i="7" a="1"/>
  <c r="EG208" i="7" s="1"/>
  <c r="EF104" i="7"/>
  <c r="EE329" i="8"/>
  <c r="EE334" i="8" s="1"/>
  <c r="EG222" i="7" a="1"/>
  <c r="EG222" i="7" s="1"/>
  <c r="EF118" i="7"/>
  <c r="EG203" i="7" a="1"/>
  <c r="EG203" i="7" s="1"/>
  <c r="EF99" i="7"/>
  <c r="EG224" i="7" a="1"/>
  <c r="EG224" i="7" s="1"/>
  <c r="EF120" i="7"/>
  <c r="EF300" i="7" a="1"/>
  <c r="EF300" i="7" s="1"/>
  <c r="EE196" i="7"/>
  <c r="EG289" i="7" a="1"/>
  <c r="EG289" i="7" s="1"/>
  <c r="EF185" i="7"/>
  <c r="EF158" i="7"/>
  <c r="EG262" i="7" a="1"/>
  <c r="EG262" i="7" s="1"/>
  <c r="EF269" i="7" a="1"/>
  <c r="EF269" i="7" s="1"/>
  <c r="EE165" i="7"/>
  <c r="EG287" i="7" a="1"/>
  <c r="EG287" i="7" s="1"/>
  <c r="EF183" i="7"/>
  <c r="EG275" i="7" a="1"/>
  <c r="EG275" i="7" s="1"/>
  <c r="EF171" i="7"/>
  <c r="EC27" i="8"/>
  <c r="EG227" i="7" a="1"/>
  <c r="EG227" i="7" s="1"/>
  <c r="EF123" i="7"/>
  <c r="EG294" i="7" a="1"/>
  <c r="EG294" i="7" s="1"/>
  <c r="EF190" i="7"/>
  <c r="EG239" i="7" a="1"/>
  <c r="EG239" i="7" s="1"/>
  <c r="EF135" i="7"/>
  <c r="EG219" i="7" a="1"/>
  <c r="EG219" i="7" s="1"/>
  <c r="EF115" i="7"/>
  <c r="EF221" i="7" a="1"/>
  <c r="EF221" i="7" s="1"/>
  <c r="EE117" i="7"/>
  <c r="EH9" i="8"/>
  <c r="EH7" i="7"/>
  <c r="EI7" i="7" s="1"/>
  <c r="EJ7" i="7" s="1"/>
  <c r="EK7" i="7" s="1"/>
  <c r="EL7" i="7" s="1"/>
  <c r="EM7" i="7" s="1"/>
  <c r="EN7" i="7" s="1"/>
  <c r="EO7" i="7" s="1"/>
  <c r="EP7" i="7" s="1"/>
  <c r="EQ7" i="7" s="1"/>
  <c r="ER7" i="7" s="1"/>
  <c r="ES7" i="7" s="1"/>
  <c r="EG259" i="7" a="1"/>
  <c r="EG259" i="7" s="1"/>
  <c r="EF155" i="7"/>
  <c r="EF214" i="7" a="1"/>
  <c r="EF214" i="7" s="1"/>
  <c r="EE110" i="7"/>
  <c r="EF279" i="7" a="1"/>
  <c r="EF279" i="7" s="1"/>
  <c r="EE175" i="7"/>
  <c r="EG295" i="7" a="1"/>
  <c r="EG295" i="7" s="1"/>
  <c r="EF191" i="7"/>
  <c r="EG260" i="7" a="1"/>
  <c r="EG260" i="7" s="1"/>
  <c r="EF156" i="7"/>
  <c r="EG217" i="7" a="1"/>
  <c r="EG217" i="7" s="1"/>
  <c r="EF113" i="7"/>
  <c r="EG226" i="7" a="1"/>
  <c r="EG226" i="7" s="1"/>
  <c r="EF122" i="7"/>
  <c r="EG274" i="7" a="1"/>
  <c r="EG274" i="7" s="1"/>
  <c r="EF170" i="7"/>
  <c r="EG209" i="7" a="1"/>
  <c r="EG209" i="7" s="1"/>
  <c r="EF105" i="7"/>
  <c r="EG212" i="7" a="1"/>
  <c r="EG212" i="7" s="1"/>
  <c r="EF108" i="7"/>
  <c r="EC21" i="7"/>
  <c r="EC22" i="7"/>
  <c r="ED28" i="8" s="1"/>
  <c r="EG291" i="7" a="1"/>
  <c r="EG291" i="7" s="1"/>
  <c r="EF187" i="7"/>
  <c r="EG202" i="7" a="1"/>
  <c r="EG202" i="7" s="1"/>
  <c r="EF98" i="7"/>
  <c r="EG298" i="7" a="1"/>
  <c r="EG298" i="7" s="1"/>
  <c r="EF194" i="7"/>
  <c r="EF278" i="7" a="1"/>
  <c r="EF278" i="7" s="1"/>
  <c r="EE174" i="7"/>
  <c r="EF238" i="7" a="1"/>
  <c r="EF238" i="7" s="1"/>
  <c r="EE134" i="7"/>
  <c r="EG249" i="7" a="1"/>
  <c r="EG249" i="7" s="1"/>
  <c r="EF145" i="7"/>
  <c r="EG290" i="7" a="1"/>
  <c r="EG290" i="7" s="1"/>
  <c r="EF186" i="7"/>
  <c r="EG243" i="7" a="1"/>
  <c r="EG243" i="7" s="1"/>
  <c r="EF139" i="7"/>
  <c r="EG234" i="7" a="1"/>
  <c r="EG234" i="7" s="1"/>
  <c r="EF130" i="7"/>
  <c r="EG271" i="7" a="1"/>
  <c r="EG271" i="7" s="1"/>
  <c r="EF167" i="7"/>
  <c r="EE12" i="7"/>
  <c r="EE11" i="7" s="1"/>
  <c r="EF205" i="7" a="1"/>
  <c r="EF205" i="7" s="1"/>
  <c r="EE101" i="7"/>
  <c r="EG254" i="7" a="1"/>
  <c r="EG254" i="7" s="1"/>
  <c r="EF150" i="7"/>
  <c r="EF225" i="7" a="1"/>
  <c r="EF225" i="7" s="1"/>
  <c r="EE121" i="7"/>
  <c r="EB23" i="7"/>
  <c r="EB39" i="7" s="1"/>
  <c r="EG285" i="7" a="1"/>
  <c r="EG285" i="7" s="1"/>
  <c r="EF181" i="7"/>
  <c r="EF257" i="7" a="1"/>
  <c r="EF257" i="7" s="1"/>
  <c r="EE153" i="7"/>
  <c r="EG293" i="7" a="1"/>
  <c r="EG293" i="7" s="1"/>
  <c r="EF189" i="7"/>
  <c r="EG276" i="7" a="1"/>
  <c r="EG276" i="7" s="1"/>
  <c r="EF172" i="7"/>
  <c r="EG297" i="7" a="1"/>
  <c r="EG297" i="7" s="1"/>
  <c r="EF193" i="7"/>
  <c r="EG267" i="7" a="1"/>
  <c r="EG267" i="7" s="1"/>
  <c r="EF163" i="7"/>
  <c r="EE19" i="7" l="1"/>
  <c r="AZ204" i="8"/>
  <c r="AZ206" i="8"/>
  <c r="AZ193" i="8" s="1"/>
  <c r="AZ194" i="8" s="1"/>
  <c r="EH291" i="7" a="1"/>
  <c r="EH291" i="7" s="1"/>
  <c r="EG187" i="7"/>
  <c r="EH245" i="7" a="1"/>
  <c r="EH245" i="7" s="1"/>
  <c r="EG141" i="7"/>
  <c r="EF329" i="8"/>
  <c r="EF334" i="8"/>
  <c r="EH242" i="7" a="1"/>
  <c r="EH242" i="7" s="1"/>
  <c r="EG138" i="7"/>
  <c r="EG125" i="7"/>
  <c r="EH229" i="7" a="1"/>
  <c r="EH229" i="7" s="1"/>
  <c r="EG279" i="7" a="1"/>
  <c r="EG279" i="7" s="1"/>
  <c r="EF175" i="7"/>
  <c r="EH252" i="7" a="1"/>
  <c r="EH252" i="7" s="1"/>
  <c r="EG148" i="7"/>
  <c r="EG214" i="7" a="1"/>
  <c r="EG214" i="7" s="1"/>
  <c r="EF110" i="7"/>
  <c r="EG225" i="7" a="1"/>
  <c r="EG225" i="7" s="1"/>
  <c r="EF121" i="7"/>
  <c r="EH203" i="7" a="1"/>
  <c r="EH203" i="7" s="1"/>
  <c r="EG99" i="7"/>
  <c r="EH286" i="7" a="1"/>
  <c r="EH286" i="7" s="1"/>
  <c r="EG182" i="7"/>
  <c r="EG220" i="7" a="1"/>
  <c r="EG220" i="7" s="1"/>
  <c r="EF116" i="7"/>
  <c r="EH254" i="7" a="1"/>
  <c r="EH254" i="7" s="1"/>
  <c r="EG150" i="7"/>
  <c r="EH222" i="7" a="1"/>
  <c r="EH222" i="7" s="1"/>
  <c r="EG118" i="7"/>
  <c r="EH265" i="7" a="1"/>
  <c r="EH265" i="7" s="1"/>
  <c r="EG161" i="7"/>
  <c r="EH274" i="7" a="1"/>
  <c r="EH274" i="7" s="1"/>
  <c r="EG170" i="7"/>
  <c r="EH247" i="7" a="1"/>
  <c r="EH247" i="7" s="1"/>
  <c r="EG143" i="7"/>
  <c r="AZ226" i="8"/>
  <c r="EH235" i="7" a="1"/>
  <c r="EH235" i="7" s="1"/>
  <c r="EG131" i="7"/>
  <c r="EG205" i="7" a="1"/>
  <c r="EG205" i="7" s="1"/>
  <c r="EF101" i="7"/>
  <c r="EH272" i="7" a="1"/>
  <c r="EH272" i="7" s="1"/>
  <c r="EG168" i="7"/>
  <c r="EH215" i="7" a="1"/>
  <c r="EH215" i="7" s="1"/>
  <c r="EG111" i="7"/>
  <c r="EH298" i="7" a="1"/>
  <c r="EH298" i="7" s="1"/>
  <c r="EG194" i="7"/>
  <c r="EG269" i="7" a="1"/>
  <c r="EG269" i="7" s="1"/>
  <c r="EF165" i="7"/>
  <c r="EH232" i="7" a="1"/>
  <c r="EH232" i="7" s="1"/>
  <c r="EG128" i="7"/>
  <c r="EG270" i="7" a="1"/>
  <c r="EG270" i="7" s="1"/>
  <c r="EF166" i="7"/>
  <c r="EE23" i="8"/>
  <c r="EH296" i="7" a="1"/>
  <c r="EH296" i="7" s="1"/>
  <c r="EG192" i="7"/>
  <c r="EH217" i="7" a="1"/>
  <c r="EH217" i="7" s="1"/>
  <c r="EG113" i="7"/>
  <c r="EH262" i="7" a="1"/>
  <c r="EH262" i="7" s="1"/>
  <c r="EG158" i="7"/>
  <c r="EH208" i="7" a="1"/>
  <c r="EH208" i="7" s="1"/>
  <c r="EG104" i="7"/>
  <c r="EH241" i="7" a="1"/>
  <c r="EH241" i="7" s="1"/>
  <c r="EG137" i="7"/>
  <c r="EH206" i="7" a="1"/>
  <c r="EH206" i="7" s="1"/>
  <c r="EG102" i="7"/>
  <c r="EH251" i="7" a="1"/>
  <c r="EH251" i="7" s="1"/>
  <c r="EG147" i="7"/>
  <c r="EB290" i="8"/>
  <c r="EH250" i="7" a="1"/>
  <c r="EH250" i="7" s="1"/>
  <c r="EG146" i="7"/>
  <c r="EH295" i="7" a="1"/>
  <c r="EH295" i="7" s="1"/>
  <c r="EG191" i="7"/>
  <c r="EH246" i="7" a="1"/>
  <c r="EH246" i="7" s="1"/>
  <c r="EG142" i="7"/>
  <c r="EH243" i="7" a="1"/>
  <c r="EH243" i="7" s="1"/>
  <c r="EG139" i="7"/>
  <c r="EG300" i="7" a="1"/>
  <c r="EG300" i="7" s="1"/>
  <c r="EF196" i="7"/>
  <c r="EF12" i="7"/>
  <c r="EF11" i="7" s="1"/>
  <c r="ED27" i="8"/>
  <c r="EC23" i="7"/>
  <c r="EC39" i="7" s="1"/>
  <c r="EH244" i="7" a="1"/>
  <c r="EH244" i="7" s="1"/>
  <c r="EG140" i="7"/>
  <c r="EH216" i="7" a="1"/>
  <c r="EH216" i="7" s="1"/>
  <c r="EG112" i="7"/>
  <c r="EG258" i="7" a="1"/>
  <c r="EG258" i="7" s="1"/>
  <c r="EF154" i="7"/>
  <c r="EH204" i="7" a="1"/>
  <c r="EH204" i="7" s="1"/>
  <c r="EG100" i="7"/>
  <c r="EH249" i="7" a="1"/>
  <c r="EH249" i="7" s="1"/>
  <c r="EG145" i="7"/>
  <c r="EH233" i="7" a="1"/>
  <c r="EH233" i="7" s="1"/>
  <c r="EG129" i="7"/>
  <c r="EH259" i="7" a="1"/>
  <c r="EH259" i="7" s="1"/>
  <c r="EG155" i="7"/>
  <c r="EH280" i="7" a="1"/>
  <c r="EH280" i="7" s="1"/>
  <c r="EG176" i="7"/>
  <c r="EH282" i="7" a="1"/>
  <c r="EH282" i="7" s="1"/>
  <c r="EG178" i="7"/>
  <c r="EH255" i="7" a="1"/>
  <c r="EH255" i="7" s="1"/>
  <c r="EG151" i="7"/>
  <c r="EH213" i="7" a="1"/>
  <c r="EH213" i="7" s="1"/>
  <c r="EG109" i="7"/>
  <c r="EH227" i="7" a="1"/>
  <c r="EH227" i="7" s="1"/>
  <c r="EG123" i="7"/>
  <c r="EH240" i="7" a="1"/>
  <c r="EH240" i="7" s="1"/>
  <c r="EG136" i="7"/>
  <c r="AZ220" i="8"/>
  <c r="ED15" i="7"/>
  <c r="EH209" i="7" a="1"/>
  <c r="EH209" i="7" s="1"/>
  <c r="EG105" i="7"/>
  <c r="EH267" i="7" a="1"/>
  <c r="EH267" i="7" s="1"/>
  <c r="EG163" i="7"/>
  <c r="EH275" i="7" a="1"/>
  <c r="EH275" i="7" s="1"/>
  <c r="EG171" i="7"/>
  <c r="EH273" i="7" a="1"/>
  <c r="EH273" i="7" s="1"/>
  <c r="EG169" i="7"/>
  <c r="EH211" i="7" a="1"/>
  <c r="EH211" i="7" s="1"/>
  <c r="EG107" i="7"/>
  <c r="EH266" i="7" a="1"/>
  <c r="EH266" i="7" s="1"/>
  <c r="EG162" i="7"/>
  <c r="EG278" i="7" a="1"/>
  <c r="EG278" i="7" s="1"/>
  <c r="EF174" i="7"/>
  <c r="AY270" i="8"/>
  <c r="AY304" i="8"/>
  <c r="EH288" i="7" a="1"/>
  <c r="EH288" i="7" s="1"/>
  <c r="EG184" i="7"/>
  <c r="EH276" i="7" a="1"/>
  <c r="EH276" i="7" s="1"/>
  <c r="EG172" i="7"/>
  <c r="EG221" i="7" a="1"/>
  <c r="EG221" i="7" s="1"/>
  <c r="EF117" i="7"/>
  <c r="EH293" i="7" a="1"/>
  <c r="EH293" i="7" s="1"/>
  <c r="EG189" i="7"/>
  <c r="EH202" i="7" a="1"/>
  <c r="EH202" i="7" s="1"/>
  <c r="EG98" i="7"/>
  <c r="EH219" i="7" a="1"/>
  <c r="EH219" i="7" s="1"/>
  <c r="EG115" i="7"/>
  <c r="EH292" i="7" a="1"/>
  <c r="EH292" i="7" s="1"/>
  <c r="EG188" i="7"/>
  <c r="EH228" i="7" a="1"/>
  <c r="EH228" i="7" s="1"/>
  <c r="EG124" i="7"/>
  <c r="EG230" i="7" a="1"/>
  <c r="EG230" i="7" s="1"/>
  <c r="EF126" i="7"/>
  <c r="EH248" i="7" a="1"/>
  <c r="EH248" i="7" s="1"/>
  <c r="EG144" i="7"/>
  <c r="EH260" i="7" a="1"/>
  <c r="EH260" i="7" s="1"/>
  <c r="EG156" i="7"/>
  <c r="EH236" i="7" a="1"/>
  <c r="EH236" i="7" s="1"/>
  <c r="EG132" i="7"/>
  <c r="Q123" i="26"/>
  <c r="P123" i="26" s="1"/>
  <c r="P122" i="26"/>
  <c r="EH231" i="7" a="1"/>
  <c r="EH231" i="7" s="1"/>
  <c r="EG127" i="7"/>
  <c r="EH218" i="7" a="1"/>
  <c r="EH218" i="7" s="1"/>
  <c r="EG114" i="7"/>
  <c r="EH277" i="7" a="1"/>
  <c r="EH277" i="7" s="1"/>
  <c r="EG173" i="7"/>
  <c r="EH284" i="7" a="1"/>
  <c r="EH284" i="7" s="1"/>
  <c r="EG180" i="7"/>
  <c r="EH285" i="7" a="1"/>
  <c r="EH285" i="7" s="1"/>
  <c r="EG181" i="7"/>
  <c r="EH294" i="7" a="1"/>
  <c r="EH294" i="7" s="1"/>
  <c r="EG190" i="7"/>
  <c r="EH210" i="7" a="1"/>
  <c r="EH210" i="7" s="1"/>
  <c r="EG106" i="7"/>
  <c r="EH290" i="7" a="1"/>
  <c r="EH290" i="7" s="1"/>
  <c r="EG186" i="7"/>
  <c r="EH224" i="7" a="1"/>
  <c r="EH224" i="7" s="1"/>
  <c r="EG120" i="7"/>
  <c r="EH201" i="7" a="1"/>
  <c r="EH201" i="7" s="1"/>
  <c r="EG97" i="7"/>
  <c r="EH212" i="7" a="1"/>
  <c r="EH212" i="7" s="1"/>
  <c r="EG108" i="7"/>
  <c r="EG268" i="7" a="1"/>
  <c r="EG268" i="7" s="1"/>
  <c r="EF164" i="7"/>
  <c r="EC29" i="8"/>
  <c r="EC36" i="8" s="1"/>
  <c r="EH253" i="7" a="1"/>
  <c r="EH253" i="7" s="1"/>
  <c r="EG149" i="7"/>
  <c r="EH207" i="7" a="1"/>
  <c r="EH207" i="7" s="1"/>
  <c r="EG103" i="7"/>
  <c r="EF133" i="7"/>
  <c r="EG237" i="7" a="1"/>
  <c r="EG237" i="7" s="1"/>
  <c r="EG238" i="7" a="1"/>
  <c r="EG238" i="7" s="1"/>
  <c r="EF134" i="7"/>
  <c r="EG299" i="7" a="1"/>
  <c r="EG299" i="7" s="1"/>
  <c r="EF195" i="7"/>
  <c r="EH297" i="7" a="1"/>
  <c r="EH297" i="7" s="1"/>
  <c r="EG193" i="7"/>
  <c r="EH287" i="7" a="1"/>
  <c r="EH287" i="7" s="1"/>
  <c r="EG183" i="7"/>
  <c r="EH256" i="7" a="1"/>
  <c r="EH256" i="7" s="1"/>
  <c r="EG152" i="7"/>
  <c r="EH226" i="7" a="1"/>
  <c r="EH226" i="7" s="1"/>
  <c r="EG122" i="7"/>
  <c r="EG281" i="7" a="1"/>
  <c r="EG281" i="7" s="1"/>
  <c r="EF177" i="7"/>
  <c r="EF21" i="8"/>
  <c r="EE14" i="7"/>
  <c r="EF22" i="8" s="1"/>
  <c r="EE20" i="7"/>
  <c r="EF26" i="8" s="1"/>
  <c r="EE18" i="7"/>
  <c r="EH271" i="7" a="1"/>
  <c r="EH271" i="7" s="1"/>
  <c r="EG167" i="7"/>
  <c r="EG257" i="7" a="1"/>
  <c r="EG257" i="7" s="1"/>
  <c r="EF153" i="7"/>
  <c r="EH234" i="7" a="1"/>
  <c r="EH234" i="7" s="1"/>
  <c r="EG130" i="7"/>
  <c r="EH239" i="7" a="1"/>
  <c r="EH239" i="7" s="1"/>
  <c r="EG135" i="7"/>
  <c r="EH289" i="7" a="1"/>
  <c r="EH289" i="7" s="1"/>
  <c r="EG185" i="7"/>
  <c r="EH283" i="7" a="1"/>
  <c r="EH283" i="7" s="1"/>
  <c r="EG179" i="7"/>
  <c r="EH223" i="7" a="1"/>
  <c r="EH223" i="7" s="1"/>
  <c r="EG119" i="7"/>
  <c r="EH264" i="7" a="1"/>
  <c r="EH264" i="7" s="1"/>
  <c r="EG160" i="7"/>
  <c r="EH263" i="7" a="1"/>
  <c r="EH263" i="7" s="1"/>
  <c r="EG159" i="7"/>
  <c r="EG261" i="7" a="1"/>
  <c r="EG261" i="7" s="1"/>
  <c r="EF157" i="7"/>
  <c r="EG327" i="8"/>
  <c r="EG13" i="7" a="1"/>
  <c r="EG13" i="7" s="1"/>
  <c r="EE17" i="7" l="1"/>
  <c r="EF25" i="8" s="1"/>
  <c r="EF19" i="7"/>
  <c r="EG12" i="7"/>
  <c r="EG11" i="7" s="1"/>
  <c r="EG18" i="7" s="1"/>
  <c r="EC290" i="8"/>
  <c r="EI242" i="7" a="1"/>
  <c r="EI242" i="7" s="1"/>
  <c r="EH138" i="7"/>
  <c r="EH327" i="8"/>
  <c r="EH13" i="7" a="1"/>
  <c r="EH13" i="7" s="1"/>
  <c r="EI295" i="7" a="1"/>
  <c r="EI295" i="7" s="1"/>
  <c r="EH191" i="7"/>
  <c r="EH269" i="7" a="1"/>
  <c r="EH269" i="7" s="1"/>
  <c r="EG165" i="7"/>
  <c r="EI226" i="7" a="1"/>
  <c r="EI226" i="7" s="1"/>
  <c r="EH122" i="7"/>
  <c r="EI216" i="7" a="1"/>
  <c r="EI216" i="7" s="1"/>
  <c r="EH112" i="7"/>
  <c r="EI263" i="7" a="1"/>
  <c r="EI263" i="7" s="1"/>
  <c r="EH159" i="7"/>
  <c r="EI291" i="7" a="1"/>
  <c r="EI291" i="7" s="1"/>
  <c r="EH187" i="7"/>
  <c r="EI215" i="7" a="1"/>
  <c r="EI215" i="7" s="1"/>
  <c r="EH111" i="7"/>
  <c r="EI265" i="7" a="1"/>
  <c r="EI265" i="7" s="1"/>
  <c r="EH161" i="7"/>
  <c r="EI246" i="7" a="1"/>
  <c r="EI246" i="7" s="1"/>
  <c r="EH142" i="7"/>
  <c r="EI227" i="7" a="1"/>
  <c r="EI227" i="7" s="1"/>
  <c r="EH123" i="7"/>
  <c r="EG329" i="8"/>
  <c r="EG334" i="8" s="1"/>
  <c r="EI228" i="7" a="1"/>
  <c r="EI228" i="7" s="1"/>
  <c r="EH124" i="7"/>
  <c r="EH257" i="7" a="1"/>
  <c r="EH257" i="7" s="1"/>
  <c r="EG153" i="7"/>
  <c r="EI255" i="7" a="1"/>
  <c r="EI255" i="7" s="1"/>
  <c r="EH151" i="7"/>
  <c r="EI219" i="7" a="1"/>
  <c r="EI219" i="7" s="1"/>
  <c r="EH115" i="7"/>
  <c r="EH214" i="7" a="1"/>
  <c r="EH214" i="7" s="1"/>
  <c r="EG110" i="7"/>
  <c r="EI264" i="7" a="1"/>
  <c r="EI264" i="7" s="1"/>
  <c r="EH160" i="7"/>
  <c r="EI287" i="7" a="1"/>
  <c r="EI287" i="7" s="1"/>
  <c r="EH183" i="7"/>
  <c r="EI202" i="7" a="1"/>
  <c r="EI202" i="7" s="1"/>
  <c r="EH98" i="7"/>
  <c r="EH278" i="7" a="1"/>
  <c r="EH278" i="7" s="1"/>
  <c r="EG174" i="7"/>
  <c r="EI209" i="7" a="1"/>
  <c r="EI209" i="7" s="1"/>
  <c r="EH105" i="7"/>
  <c r="EI280" i="7" a="1"/>
  <c r="EI280" i="7" s="1"/>
  <c r="EH176" i="7"/>
  <c r="ED29" i="8"/>
  <c r="ED36" i="8" s="1"/>
  <c r="ED290" i="8" s="1"/>
  <c r="EI252" i="7" a="1"/>
  <c r="EI252" i="7" s="1"/>
  <c r="EH148" i="7"/>
  <c r="EI239" i="7" a="1"/>
  <c r="EI239" i="7" s="1"/>
  <c r="EH135" i="7"/>
  <c r="EI288" i="7" a="1"/>
  <c r="EI288" i="7" s="1"/>
  <c r="EH184" i="7"/>
  <c r="EI232" i="7" a="1"/>
  <c r="EI232" i="7" s="1"/>
  <c r="EH128" i="7"/>
  <c r="EI277" i="7" a="1"/>
  <c r="EI277" i="7" s="1"/>
  <c r="EH173" i="7"/>
  <c r="EH99" i="7"/>
  <c r="EI203" i="7" a="1"/>
  <c r="EI203" i="7" s="1"/>
  <c r="EI217" i="7" a="1"/>
  <c r="EI217" i="7" s="1"/>
  <c r="EH113" i="7"/>
  <c r="EI253" i="7" a="1"/>
  <c r="EI253" i="7" s="1"/>
  <c r="EH149" i="7"/>
  <c r="EH225" i="7" a="1"/>
  <c r="EH225" i="7" s="1"/>
  <c r="EG121" i="7"/>
  <c r="EI296" i="7" a="1"/>
  <c r="EI296" i="7" s="1"/>
  <c r="EH192" i="7"/>
  <c r="EI271" i="7" a="1"/>
  <c r="EI271" i="7" s="1"/>
  <c r="EH167" i="7"/>
  <c r="ED22" i="7"/>
  <c r="EE28" i="8" s="1"/>
  <c r="ED21" i="7"/>
  <c r="EE15" i="7"/>
  <c r="EI293" i="7" a="1"/>
  <c r="EI293" i="7" s="1"/>
  <c r="EH189" i="7"/>
  <c r="EI259" i="7" a="1"/>
  <c r="EI259" i="7" s="1"/>
  <c r="EH155" i="7"/>
  <c r="EI272" i="7" a="1"/>
  <c r="EI272" i="7" s="1"/>
  <c r="EH168" i="7"/>
  <c r="EI222" i="7" a="1"/>
  <c r="EI222" i="7" s="1"/>
  <c r="EH118" i="7"/>
  <c r="AZ199" i="8"/>
  <c r="EI235" i="7" a="1"/>
  <c r="EI235" i="7" s="1"/>
  <c r="EH131" i="7"/>
  <c r="EH230" i="7" a="1"/>
  <c r="EH230" i="7" s="1"/>
  <c r="EG126" i="7"/>
  <c r="EH281" i="7" a="1"/>
  <c r="EH281" i="7" s="1"/>
  <c r="EG177" i="7"/>
  <c r="EI275" i="7" a="1"/>
  <c r="EI275" i="7" s="1"/>
  <c r="EH171" i="7"/>
  <c r="EH261" i="7" a="1"/>
  <c r="EH261" i="7" s="1"/>
  <c r="EG157" i="7"/>
  <c r="EI267" i="7" a="1"/>
  <c r="EI267" i="7" s="1"/>
  <c r="EH163" i="7"/>
  <c r="EI298" i="7" a="1"/>
  <c r="EI298" i="7" s="1"/>
  <c r="EH194" i="7"/>
  <c r="EI290" i="7" a="1"/>
  <c r="EI290" i="7" s="1"/>
  <c r="EH186" i="7"/>
  <c r="EG21" i="8"/>
  <c r="EF20" i="7"/>
  <c r="EG26" i="8" s="1"/>
  <c r="EF14" i="7"/>
  <c r="EG22" i="8" s="1"/>
  <c r="EF18" i="7"/>
  <c r="EF17" i="7" s="1"/>
  <c r="EG25" i="8" s="1"/>
  <c r="EI210" i="7" a="1"/>
  <c r="EI210" i="7" s="1"/>
  <c r="EH106" i="7"/>
  <c r="EI266" i="7" a="1"/>
  <c r="EI266" i="7" s="1"/>
  <c r="EH162" i="7"/>
  <c r="AZ221" i="8"/>
  <c r="EH300" i="7" a="1"/>
  <c r="EH300" i="7" s="1"/>
  <c r="EG196" i="7"/>
  <c r="EI206" i="7" a="1"/>
  <c r="EI206" i="7" s="1"/>
  <c r="EH102" i="7"/>
  <c r="EH279" i="7" a="1"/>
  <c r="EH279" i="7" s="1"/>
  <c r="EG175" i="7"/>
  <c r="EI212" i="7" a="1"/>
  <c r="EI212" i="7" s="1"/>
  <c r="EH108" i="7"/>
  <c r="EH270" i="7" a="1"/>
  <c r="EH270" i="7" s="1"/>
  <c r="EG166" i="7"/>
  <c r="EI204" i="7" a="1"/>
  <c r="EI204" i="7" s="1"/>
  <c r="EH100" i="7"/>
  <c r="EI234" i="7" a="1"/>
  <c r="EI234" i="7" s="1"/>
  <c r="EH130" i="7"/>
  <c r="EH258" i="7" a="1"/>
  <c r="EH258" i="7" s="1"/>
  <c r="EG154" i="7"/>
  <c r="EI247" i="7" a="1"/>
  <c r="EI247" i="7" s="1"/>
  <c r="EH143" i="7"/>
  <c r="EI224" i="7" a="1"/>
  <c r="EI224" i="7" s="1"/>
  <c r="EH120" i="7"/>
  <c r="EI256" i="7" a="1"/>
  <c r="EI256" i="7" s="1"/>
  <c r="EH152" i="7"/>
  <c r="EI244" i="7" a="1"/>
  <c r="EI244" i="7" s="1"/>
  <c r="EH140" i="7"/>
  <c r="EI251" i="7" a="1"/>
  <c r="EI251" i="7" s="1"/>
  <c r="EH147" i="7"/>
  <c r="EI297" i="7" a="1"/>
  <c r="EI297" i="7" s="1"/>
  <c r="EH193" i="7"/>
  <c r="EI283" i="7" a="1"/>
  <c r="EI283" i="7" s="1"/>
  <c r="EH179" i="7"/>
  <c r="EI260" i="7" a="1"/>
  <c r="EI260" i="7" s="1"/>
  <c r="EH156" i="7"/>
  <c r="EH221" i="7" a="1"/>
  <c r="EH221" i="7" s="1"/>
  <c r="EG117" i="7"/>
  <c r="EI233" i="7" a="1"/>
  <c r="EI233" i="7" s="1"/>
  <c r="EH129" i="7"/>
  <c r="EH205" i="7" a="1"/>
  <c r="EH205" i="7" s="1"/>
  <c r="EG101" i="7"/>
  <c r="EI254" i="7" a="1"/>
  <c r="EI254" i="7" s="1"/>
  <c r="EH150" i="7"/>
  <c r="EI229" i="7" a="1"/>
  <c r="EI229" i="7" s="1"/>
  <c r="EH125" i="7"/>
  <c r="AZ205" i="8"/>
  <c r="EF23" i="8"/>
  <c r="EI273" i="7" a="1"/>
  <c r="EI273" i="7" s="1"/>
  <c r="EH169" i="7"/>
  <c r="EI201" i="7" a="1"/>
  <c r="EI201" i="7" s="1"/>
  <c r="EH97" i="7"/>
  <c r="EI218" i="7" a="1"/>
  <c r="EI218" i="7" s="1"/>
  <c r="EH114" i="7"/>
  <c r="EI245" i="7" a="1"/>
  <c r="EI245" i="7" s="1"/>
  <c r="EH141" i="7"/>
  <c r="EI282" i="7" a="1"/>
  <c r="EI282" i="7" s="1"/>
  <c r="EH178" i="7"/>
  <c r="EI236" i="7" a="1"/>
  <c r="EI236" i="7" s="1"/>
  <c r="EH132" i="7"/>
  <c r="EH299" i="7" a="1"/>
  <c r="EH299" i="7" s="1"/>
  <c r="EG195" i="7"/>
  <c r="EI294" i="7" a="1"/>
  <c r="EI294" i="7" s="1"/>
  <c r="EH190" i="7"/>
  <c r="EH268" i="7" a="1"/>
  <c r="EH268" i="7" s="1"/>
  <c r="EG164" i="7"/>
  <c r="EI211" i="7" a="1"/>
  <c r="EI211" i="7" s="1"/>
  <c r="EH107" i="7"/>
  <c r="EI240" i="7" a="1"/>
  <c r="EI240" i="7" s="1"/>
  <c r="EH136" i="7"/>
  <c r="EI243" i="7" a="1"/>
  <c r="EI243" i="7" s="1"/>
  <c r="EH139" i="7"/>
  <c r="EI241" i="7" a="1"/>
  <c r="EI241" i="7" s="1"/>
  <c r="EH137" i="7"/>
  <c r="EH237" i="7" a="1"/>
  <c r="EH237" i="7" s="1"/>
  <c r="EG133" i="7"/>
  <c r="EI208" i="7" a="1"/>
  <c r="EI208" i="7" s="1"/>
  <c r="EH104" i="7"/>
  <c r="EI284" i="7" a="1"/>
  <c r="EI284" i="7" s="1"/>
  <c r="EH180" i="7"/>
  <c r="EI286" i="7" a="1"/>
  <c r="EI286" i="7" s="1"/>
  <c r="EH182" i="7"/>
  <c r="EI262" i="7" a="1"/>
  <c r="EI262" i="7" s="1"/>
  <c r="EH158" i="7"/>
  <c r="EI207" i="7" a="1"/>
  <c r="EI207" i="7" s="1"/>
  <c r="EH103" i="7"/>
  <c r="EI213" i="7" a="1"/>
  <c r="EI213" i="7" s="1"/>
  <c r="EH109" i="7"/>
  <c r="EI250" i="7" a="1"/>
  <c r="EI250" i="7" s="1"/>
  <c r="EH146" i="7"/>
  <c r="EI292" i="7" a="1"/>
  <c r="EI292" i="7" s="1"/>
  <c r="EH188" i="7"/>
  <c r="EI274" i="7" a="1"/>
  <c r="EI274" i="7" s="1"/>
  <c r="EH170" i="7"/>
  <c r="EI231" i="7" a="1"/>
  <c r="EI231" i="7" s="1"/>
  <c r="EH127" i="7"/>
  <c r="EI223" i="7" a="1"/>
  <c r="EI223" i="7" s="1"/>
  <c r="EH119" i="7"/>
  <c r="EI289" i="7" a="1"/>
  <c r="EI289" i="7" s="1"/>
  <c r="EH185" i="7"/>
  <c r="EH238" i="7" a="1"/>
  <c r="EH238" i="7" s="1"/>
  <c r="EG134" i="7"/>
  <c r="EI285" i="7" a="1"/>
  <c r="EI285" i="7" s="1"/>
  <c r="EH181" i="7"/>
  <c r="EI248" i="7" a="1"/>
  <c r="EI248" i="7" s="1"/>
  <c r="EH144" i="7"/>
  <c r="EI276" i="7" a="1"/>
  <c r="EI276" i="7" s="1"/>
  <c r="EH172" i="7"/>
  <c r="EI249" i="7" a="1"/>
  <c r="EI249" i="7" s="1"/>
  <c r="EH145" i="7"/>
  <c r="EH220" i="7" a="1"/>
  <c r="EH220" i="7" s="1"/>
  <c r="EG116" i="7"/>
  <c r="EF15" i="7" l="1"/>
  <c r="EG14" i="7"/>
  <c r="EG20" i="7"/>
  <c r="EH26" i="8" s="1"/>
  <c r="EH21" i="8"/>
  <c r="EG19" i="7"/>
  <c r="EH12" i="7"/>
  <c r="EH11" i="7" s="1"/>
  <c r="EJ297" i="7" a="1"/>
  <c r="EJ297" i="7" s="1"/>
  <c r="EI193" i="7"/>
  <c r="EJ263" i="7" a="1"/>
  <c r="EJ263" i="7" s="1"/>
  <c r="EI159" i="7"/>
  <c r="EJ253" i="7" a="1"/>
  <c r="EJ253" i="7" s="1"/>
  <c r="EI149" i="7"/>
  <c r="EJ254" i="7" a="1"/>
  <c r="EJ254" i="7" s="1"/>
  <c r="EI150" i="7"/>
  <c r="EJ216" i="7" a="1"/>
  <c r="EJ216" i="7" s="1"/>
  <c r="EI112" i="7"/>
  <c r="EJ210" i="7" a="1"/>
  <c r="EJ210" i="7" s="1"/>
  <c r="EI106" i="7"/>
  <c r="EJ284" i="7" a="1"/>
  <c r="EJ284" i="7" s="1"/>
  <c r="EI180" i="7"/>
  <c r="EJ227" i="7" a="1"/>
  <c r="EJ227" i="7" s="1"/>
  <c r="EI123" i="7"/>
  <c r="EJ273" i="7" a="1"/>
  <c r="EJ273" i="7" s="1"/>
  <c r="EI169" i="7"/>
  <c r="EJ233" i="7" a="1"/>
  <c r="EJ233" i="7" s="1"/>
  <c r="EI129" i="7"/>
  <c r="EI269" i="7" a="1"/>
  <c r="EI269" i="7" s="1"/>
  <c r="EH165" i="7"/>
  <c r="EI279" i="7" a="1"/>
  <c r="EI279" i="7" s="1"/>
  <c r="EH175" i="7"/>
  <c r="EI214" i="7" a="1"/>
  <c r="EI214" i="7" s="1"/>
  <c r="EH110" i="7"/>
  <c r="EJ292" i="7" a="1"/>
  <c r="EJ292" i="7" s="1"/>
  <c r="EI188" i="7"/>
  <c r="EI237" i="7" a="1"/>
  <c r="EI237" i="7" s="1"/>
  <c r="EH133" i="7"/>
  <c r="EI299" i="7" a="1"/>
  <c r="EI299" i="7" s="1"/>
  <c r="EH195" i="7"/>
  <c r="EI221" i="7" a="1"/>
  <c r="EI221" i="7" s="1"/>
  <c r="EH117" i="7"/>
  <c r="EE27" i="8"/>
  <c r="ED23" i="7"/>
  <c r="ED39" i="7" s="1"/>
  <c r="EJ265" i="7" a="1"/>
  <c r="EJ265" i="7" s="1"/>
  <c r="EI161" i="7"/>
  <c r="EJ295" i="7" a="1"/>
  <c r="EJ295" i="7" s="1"/>
  <c r="EI191" i="7"/>
  <c r="EI136" i="7"/>
  <c r="EJ240" i="7" a="1"/>
  <c r="EJ240" i="7" s="1"/>
  <c r="EI225" i="7" a="1"/>
  <c r="EI225" i="7" s="1"/>
  <c r="EH121" i="7"/>
  <c r="EJ289" i="7" a="1"/>
  <c r="EJ289" i="7" s="1"/>
  <c r="EI185" i="7"/>
  <c r="EJ222" i="7" a="1"/>
  <c r="EJ222" i="7" s="1"/>
  <c r="EI118" i="7"/>
  <c r="EJ204" i="7" a="1"/>
  <c r="EJ204" i="7" s="1"/>
  <c r="EI100" i="7"/>
  <c r="EJ223" i="7" a="1"/>
  <c r="EJ223" i="7" s="1"/>
  <c r="EI119" i="7"/>
  <c r="EI268" i="7" a="1"/>
  <c r="EI268" i="7" s="1"/>
  <c r="EH164" i="7"/>
  <c r="EI270" i="7" a="1"/>
  <c r="EI270" i="7" s="1"/>
  <c r="EH166" i="7"/>
  <c r="EJ249" i="7" a="1"/>
  <c r="EJ249" i="7" s="1"/>
  <c r="EI145" i="7"/>
  <c r="EJ212" i="7" a="1"/>
  <c r="EJ212" i="7" s="1"/>
  <c r="EI108" i="7"/>
  <c r="EJ276" i="7" a="1"/>
  <c r="EJ276" i="7" s="1"/>
  <c r="EI172" i="7"/>
  <c r="EJ248" i="7" a="1"/>
  <c r="EJ248" i="7" s="1"/>
  <c r="EI144" i="7"/>
  <c r="EJ206" i="7" a="1"/>
  <c r="EJ206" i="7" s="1"/>
  <c r="EI102" i="7"/>
  <c r="EJ219" i="7" a="1"/>
  <c r="EJ219" i="7" s="1"/>
  <c r="EI115" i="7"/>
  <c r="EJ236" i="7" a="1"/>
  <c r="EJ236" i="7" s="1"/>
  <c r="EI132" i="7"/>
  <c r="EJ260" i="7" a="1"/>
  <c r="EJ260" i="7" s="1"/>
  <c r="EI156" i="7"/>
  <c r="EJ280" i="7" a="1"/>
  <c r="EJ280" i="7" s="1"/>
  <c r="EI176" i="7"/>
  <c r="EJ215" i="7" a="1"/>
  <c r="EJ215" i="7" s="1"/>
  <c r="EI111" i="7"/>
  <c r="EH329" i="8"/>
  <c r="EH334" i="8" s="1"/>
  <c r="EJ228" i="7" a="1"/>
  <c r="EJ228" i="7" s="1"/>
  <c r="EI124" i="7"/>
  <c r="EJ229" i="7" a="1"/>
  <c r="EJ229" i="7" s="1"/>
  <c r="EI125" i="7"/>
  <c r="EJ211" i="7" a="1"/>
  <c r="EJ211" i="7" s="1"/>
  <c r="EI107" i="7"/>
  <c r="EJ298" i="7" a="1"/>
  <c r="EJ298" i="7" s="1"/>
  <c r="EI194" i="7"/>
  <c r="EJ201" i="7" a="1"/>
  <c r="EJ201" i="7" s="1"/>
  <c r="EI97" i="7"/>
  <c r="EJ217" i="7" a="1"/>
  <c r="EJ217" i="7" s="1"/>
  <c r="EI113" i="7"/>
  <c r="EJ231" i="7" a="1"/>
  <c r="EJ231" i="7" s="1"/>
  <c r="EI127" i="7"/>
  <c r="EJ226" i="7" a="1"/>
  <c r="EJ226" i="7" s="1"/>
  <c r="EI122" i="7"/>
  <c r="EJ264" i="7" a="1"/>
  <c r="EJ264" i="7" s="1"/>
  <c r="EI160" i="7"/>
  <c r="EJ294" i="7" a="1"/>
  <c r="EJ294" i="7" s="1"/>
  <c r="EI190" i="7"/>
  <c r="EJ224" i="7" a="1"/>
  <c r="EJ224" i="7" s="1"/>
  <c r="EI120" i="7"/>
  <c r="EE22" i="7"/>
  <c r="EF28" i="8" s="1"/>
  <c r="EE21" i="7"/>
  <c r="EJ285" i="7" a="1"/>
  <c r="EJ285" i="7" s="1"/>
  <c r="EI181" i="7"/>
  <c r="EJ241" i="7" a="1"/>
  <c r="EJ241" i="7" s="1"/>
  <c r="EI137" i="7"/>
  <c r="EI258" i="7" a="1"/>
  <c r="EI258" i="7" s="1"/>
  <c r="EH154" i="7"/>
  <c r="EI300" i="7" a="1"/>
  <c r="EI300" i="7" s="1"/>
  <c r="EH196" i="7"/>
  <c r="EI230" i="7" a="1"/>
  <c r="EI230" i="7" s="1"/>
  <c r="EH126" i="7"/>
  <c r="EJ271" i="7" a="1"/>
  <c r="EJ271" i="7" s="1"/>
  <c r="EI167" i="7"/>
  <c r="EJ255" i="7" a="1"/>
  <c r="EJ255" i="7" s="1"/>
  <c r="EI151" i="7"/>
  <c r="EJ290" i="7" a="1"/>
  <c r="EJ290" i="7" s="1"/>
  <c r="EI186" i="7"/>
  <c r="EJ202" i="7" a="1"/>
  <c r="EJ202" i="7" s="1"/>
  <c r="EI98" i="7"/>
  <c r="EJ251" i="7" a="1"/>
  <c r="EJ251" i="7" s="1"/>
  <c r="EI147" i="7"/>
  <c r="EJ267" i="7" a="1"/>
  <c r="EJ267" i="7" s="1"/>
  <c r="EI163" i="7"/>
  <c r="EJ256" i="7" a="1"/>
  <c r="EJ256" i="7" s="1"/>
  <c r="EI152" i="7"/>
  <c r="EJ208" i="7" a="1"/>
  <c r="EJ208" i="7" s="1"/>
  <c r="EI104" i="7"/>
  <c r="EJ247" i="7" a="1"/>
  <c r="EJ247" i="7" s="1"/>
  <c r="EI143" i="7"/>
  <c r="EJ232" i="7" a="1"/>
  <c r="EJ232" i="7" s="1"/>
  <c r="EI128" i="7"/>
  <c r="EJ213" i="7" a="1"/>
  <c r="EJ213" i="7" s="1"/>
  <c r="EI109" i="7"/>
  <c r="EJ282" i="7" a="1"/>
  <c r="EJ282" i="7" s="1"/>
  <c r="EI178" i="7"/>
  <c r="AZ274" i="8"/>
  <c r="AZ308" i="8"/>
  <c r="EJ288" i="7" a="1"/>
  <c r="EJ288" i="7" s="1"/>
  <c r="EI184" i="7"/>
  <c r="EJ209" i="7" a="1"/>
  <c r="EJ209" i="7" s="1"/>
  <c r="EI105" i="7"/>
  <c r="EJ242" i="7" a="1"/>
  <c r="EJ242" i="7" s="1"/>
  <c r="EI138" i="7"/>
  <c r="EJ262" i="7" a="1"/>
  <c r="EJ262" i="7" s="1"/>
  <c r="EI158" i="7"/>
  <c r="EI220" i="7" a="1"/>
  <c r="EI220" i="7" s="1"/>
  <c r="EH116" i="7"/>
  <c r="EJ287" i="7" a="1"/>
  <c r="EJ287" i="7" s="1"/>
  <c r="EI183" i="7"/>
  <c r="EI205" i="7" a="1"/>
  <c r="EI205" i="7" s="1"/>
  <c r="EH101" i="7"/>
  <c r="EJ203" i="7" a="1"/>
  <c r="EJ203" i="7" s="1"/>
  <c r="EI99" i="7"/>
  <c r="EI261" i="7" a="1"/>
  <c r="EI261" i="7" s="1"/>
  <c r="EH157" i="7"/>
  <c r="EJ246" i="7" a="1"/>
  <c r="EJ246" i="7" s="1"/>
  <c r="EI142" i="7"/>
  <c r="EJ277" i="7" a="1"/>
  <c r="EJ277" i="7" s="1"/>
  <c r="EI173" i="7"/>
  <c r="EI281" i="7" a="1"/>
  <c r="EI281" i="7" s="1"/>
  <c r="EH177" i="7"/>
  <c r="EJ250" i="7" a="1"/>
  <c r="EJ250" i="7" s="1"/>
  <c r="EI146" i="7"/>
  <c r="EI238" i="7" a="1"/>
  <c r="EI238" i="7" s="1"/>
  <c r="EH134" i="7"/>
  <c r="EJ243" i="7" a="1"/>
  <c r="EJ243" i="7" s="1"/>
  <c r="EI139" i="7"/>
  <c r="EJ283" i="7" a="1"/>
  <c r="EJ283" i="7" s="1"/>
  <c r="EI179" i="7"/>
  <c r="EJ234" i="7" a="1"/>
  <c r="EJ234" i="7" s="1"/>
  <c r="EI130" i="7"/>
  <c r="AZ222" i="8"/>
  <c r="BA218" i="8" s="1"/>
  <c r="BA225" i="8" s="1" a="1"/>
  <c r="EG23" i="8"/>
  <c r="EJ235" i="7" a="1"/>
  <c r="EJ235" i="7" s="1"/>
  <c r="EI131" i="7"/>
  <c r="EJ296" i="7" a="1"/>
  <c r="EJ296" i="7" s="1"/>
  <c r="EI192" i="7"/>
  <c r="EI257" i="7" a="1"/>
  <c r="EI257" i="7" s="1"/>
  <c r="EH153" i="7"/>
  <c r="EJ218" i="7" a="1"/>
  <c r="EJ218" i="7" s="1"/>
  <c r="EI114" i="7"/>
  <c r="EJ252" i="7" a="1"/>
  <c r="EJ252" i="7" s="1"/>
  <c r="EI148" i="7"/>
  <c r="EJ266" i="7" a="1"/>
  <c r="EJ266" i="7" s="1"/>
  <c r="EI162" i="7"/>
  <c r="EJ286" i="7" a="1"/>
  <c r="EJ286" i="7" s="1"/>
  <c r="EI182" i="7"/>
  <c r="EJ272" i="7" a="1"/>
  <c r="EJ272" i="7" s="1"/>
  <c r="EI168" i="7"/>
  <c r="EJ244" i="7" a="1"/>
  <c r="EJ244" i="7" s="1"/>
  <c r="EI140" i="7"/>
  <c r="EG17" i="7"/>
  <c r="EH25" i="8" s="1"/>
  <c r="EJ259" i="7" a="1"/>
  <c r="EJ259" i="7" s="1"/>
  <c r="EI155" i="7"/>
  <c r="EF22" i="7"/>
  <c r="EG28" i="8" s="1"/>
  <c r="EF21" i="7"/>
  <c r="EG27" i="8" s="1"/>
  <c r="EJ274" i="7" a="1"/>
  <c r="EJ274" i="7" s="1"/>
  <c r="EI170" i="7"/>
  <c r="EJ293" i="7" a="1"/>
  <c r="EJ293" i="7" s="1"/>
  <c r="EI189" i="7"/>
  <c r="EJ275" i="7" a="1"/>
  <c r="EJ275" i="7" s="1"/>
  <c r="EI171" i="7"/>
  <c r="EI13" i="7" a="1"/>
  <c r="EI13" i="7" s="1"/>
  <c r="EJ13" i="7" s="1" a="1"/>
  <c r="EJ13" i="7" s="1"/>
  <c r="EK13" i="7" s="1" a="1"/>
  <c r="EK13" i="7" s="1"/>
  <c r="EL13" i="7" s="1" a="1"/>
  <c r="EL13" i="7" s="1"/>
  <c r="EM13" i="7" s="1" a="1"/>
  <c r="EM13" i="7" s="1"/>
  <c r="EN13" i="7" s="1" a="1"/>
  <c r="EN13" i="7" s="1"/>
  <c r="EO13" i="7" s="1" a="1"/>
  <c r="EO13" i="7" s="1"/>
  <c r="EP13" i="7" s="1" a="1"/>
  <c r="EP13" i="7" s="1"/>
  <c r="EQ13" i="7" s="1" a="1"/>
  <c r="EQ13" i="7" s="1"/>
  <c r="ER13" i="7" s="1" a="1"/>
  <c r="ER13" i="7" s="1"/>
  <c r="ES13" i="7" s="1" a="1"/>
  <c r="ES13" i="7" s="1"/>
  <c r="EJ207" i="7" a="1"/>
  <c r="EJ207" i="7" s="1"/>
  <c r="EI103" i="7"/>
  <c r="EJ245" i="7" a="1"/>
  <c r="EJ245" i="7" s="1"/>
  <c r="EI141" i="7"/>
  <c r="AZ200" i="8"/>
  <c r="EJ239" i="7" a="1"/>
  <c r="EJ239" i="7" s="1"/>
  <c r="EI135" i="7"/>
  <c r="EI278" i="7" a="1"/>
  <c r="EI278" i="7" s="1"/>
  <c r="EH174" i="7"/>
  <c r="EJ291" i="7" a="1"/>
  <c r="EJ291" i="7" s="1"/>
  <c r="EI187" i="7"/>
  <c r="EH22" i="8" l="1"/>
  <c r="EH23" i="8" s="1"/>
  <c r="EG15" i="7"/>
  <c r="EG29" i="8"/>
  <c r="EG21" i="7"/>
  <c r="EH27" i="8" s="1"/>
  <c r="EG22" i="7"/>
  <c r="EH28" i="8" s="1"/>
  <c r="EH29" i="8" s="1"/>
  <c r="EH19" i="7"/>
  <c r="EF23" i="7"/>
  <c r="EF39" i="7" s="1"/>
  <c r="EI12" i="7"/>
  <c r="EI11" i="7" s="1"/>
  <c r="EK246" i="7" a="1"/>
  <c r="EK246" i="7" s="1"/>
  <c r="EJ142" i="7"/>
  <c r="EK245" i="7" a="1"/>
  <c r="EK245" i="7" s="1"/>
  <c r="EJ141" i="7"/>
  <c r="EJ261" i="7" a="1"/>
  <c r="EJ261" i="7" s="1"/>
  <c r="EI157" i="7"/>
  <c r="EK219" i="7" a="1"/>
  <c r="EK219" i="7" s="1"/>
  <c r="EJ115" i="7"/>
  <c r="O13" i="7"/>
  <c r="EK243" i="7" a="1"/>
  <c r="EK243" i="7" s="1"/>
  <c r="EJ139" i="7"/>
  <c r="EK248" i="7" a="1"/>
  <c r="EK248" i="7" s="1"/>
  <c r="EJ144" i="7"/>
  <c r="EK235" i="7" a="1"/>
  <c r="EK235" i="7" s="1"/>
  <c r="EJ131" i="7"/>
  <c r="EK247" i="7" a="1"/>
  <c r="EK247" i="7" s="1"/>
  <c r="EJ143" i="7"/>
  <c r="EK217" i="7" a="1"/>
  <c r="EK217" i="7" s="1"/>
  <c r="EJ113" i="7"/>
  <c r="EJ221" i="7" a="1"/>
  <c r="EJ221" i="7" s="1"/>
  <c r="EI117" i="7"/>
  <c r="EK233" i="7" a="1"/>
  <c r="EK233" i="7" s="1"/>
  <c r="EJ129" i="7"/>
  <c r="EK291" i="7" a="1"/>
  <c r="EK291" i="7" s="1"/>
  <c r="EJ187" i="7"/>
  <c r="EJ238" i="7" a="1"/>
  <c r="EJ238" i="7" s="1"/>
  <c r="EI134" i="7"/>
  <c r="EK287" i="7" a="1"/>
  <c r="EK287" i="7" s="1"/>
  <c r="EJ183" i="7"/>
  <c r="EK209" i="7" a="1"/>
  <c r="EK209" i="7" s="1"/>
  <c r="EJ105" i="7"/>
  <c r="EK276" i="7" a="1"/>
  <c r="EK276" i="7" s="1"/>
  <c r="EJ172" i="7"/>
  <c r="EK289" i="7" a="1"/>
  <c r="EK289" i="7" s="1"/>
  <c r="EJ185" i="7"/>
  <c r="EK263" i="7" a="1"/>
  <c r="EK263" i="7" s="1"/>
  <c r="EJ159" i="7"/>
  <c r="EK282" i="7" a="1"/>
  <c r="EK282" i="7" s="1"/>
  <c r="EJ178" i="7"/>
  <c r="EJ214" i="7" a="1"/>
  <c r="EJ214" i="7" s="1"/>
  <c r="EI110" i="7"/>
  <c r="EK213" i="7" a="1"/>
  <c r="EK213" i="7" s="1"/>
  <c r="EJ109" i="7"/>
  <c r="EK216" i="7" a="1"/>
  <c r="EK216" i="7" s="1"/>
  <c r="EJ112" i="7"/>
  <c r="EJ279" i="7" a="1"/>
  <c r="EJ279" i="7" s="1"/>
  <c r="EI175" i="7"/>
  <c r="EK203" i="7" a="1"/>
  <c r="EK203" i="7" s="1"/>
  <c r="EJ99" i="7"/>
  <c r="EK206" i="7" a="1"/>
  <c r="EK206" i="7" s="1"/>
  <c r="EJ102" i="7"/>
  <c r="EK296" i="7" a="1"/>
  <c r="EK296" i="7" s="1"/>
  <c r="EJ192" i="7"/>
  <c r="EK244" i="7" a="1"/>
  <c r="EK244" i="7" s="1"/>
  <c r="EJ140" i="7"/>
  <c r="EK255" i="7" a="1"/>
  <c r="EK255" i="7" s="1"/>
  <c r="EJ151" i="7"/>
  <c r="EK275" i="7" a="1"/>
  <c r="EK275" i="7" s="1"/>
  <c r="EJ171" i="7"/>
  <c r="EK272" i="7" a="1"/>
  <c r="EK272" i="7" s="1"/>
  <c r="EJ168" i="7"/>
  <c r="EK208" i="7" a="1"/>
  <c r="EK208" i="7" s="1"/>
  <c r="EJ104" i="7"/>
  <c r="EK271" i="7" a="1"/>
  <c r="EK271" i="7" s="1"/>
  <c r="EJ167" i="7"/>
  <c r="EF27" i="8"/>
  <c r="EE23" i="7"/>
  <c r="EK215" i="7" a="1"/>
  <c r="EK215" i="7" s="1"/>
  <c r="EJ111" i="7"/>
  <c r="EK273" i="7" a="1"/>
  <c r="EK273" i="7" s="1"/>
  <c r="EJ169" i="7"/>
  <c r="EJ258" i="7" a="1"/>
  <c r="EJ258" i="7" s="1"/>
  <c r="EI154" i="7"/>
  <c r="EJ106" i="7"/>
  <c r="EK210" i="7" a="1"/>
  <c r="EK210" i="7" s="1"/>
  <c r="EK234" i="7" a="1"/>
  <c r="EK234" i="7" s="1"/>
  <c r="EJ130" i="7"/>
  <c r="EK223" i="7" a="1"/>
  <c r="EK223" i="7" s="1"/>
  <c r="EJ119" i="7"/>
  <c r="EJ257" i="7" a="1"/>
  <c r="EJ257" i="7" s="1"/>
  <c r="EI153" i="7"/>
  <c r="EK228" i="7" a="1"/>
  <c r="EK228" i="7" s="1"/>
  <c r="EJ124" i="7"/>
  <c r="EK259" i="7" a="1"/>
  <c r="EK259" i="7" s="1"/>
  <c r="EJ155" i="7"/>
  <c r="EK241" i="7" a="1"/>
  <c r="EK241" i="7" s="1"/>
  <c r="EJ137" i="7"/>
  <c r="EK232" i="7" a="1"/>
  <c r="EK232" i="7" s="1"/>
  <c r="EJ128" i="7"/>
  <c r="EK242" i="7" a="1"/>
  <c r="EK242" i="7" s="1"/>
  <c r="EJ138" i="7"/>
  <c r="EK253" i="7" a="1"/>
  <c r="EK253" i="7" s="1"/>
  <c r="EJ149" i="7"/>
  <c r="EJ278" i="7" a="1"/>
  <c r="EJ278" i="7" s="1"/>
  <c r="EI174" i="7"/>
  <c r="EJ220" i="7" a="1"/>
  <c r="EJ220" i="7" s="1"/>
  <c r="EI116" i="7"/>
  <c r="EK297" i="7" a="1"/>
  <c r="EK297" i="7" s="1"/>
  <c r="EJ193" i="7"/>
  <c r="EJ230" i="7" a="1"/>
  <c r="EJ230" i="7" s="1"/>
  <c r="EI126" i="7"/>
  <c r="EK239" i="7" a="1"/>
  <c r="EK239" i="7" s="1"/>
  <c r="EJ135" i="7"/>
  <c r="EK262" i="7" a="1"/>
  <c r="EK262" i="7" s="1"/>
  <c r="EJ158" i="7"/>
  <c r="EK224" i="7" a="1"/>
  <c r="EK224" i="7" s="1"/>
  <c r="EJ120" i="7"/>
  <c r="EK249" i="7" a="1"/>
  <c r="EK249" i="7" s="1"/>
  <c r="EJ145" i="7"/>
  <c r="EJ237" i="7" a="1"/>
  <c r="EJ237" i="7" s="1"/>
  <c r="EI133" i="7"/>
  <c r="EJ268" i="7" a="1"/>
  <c r="EJ268" i="7" s="1"/>
  <c r="EI164" i="7"/>
  <c r="EK229" i="7" a="1"/>
  <c r="EK229" i="7" s="1"/>
  <c r="EJ125" i="7"/>
  <c r="EK202" i="7" a="1"/>
  <c r="EK202" i="7" s="1"/>
  <c r="EJ98" i="7"/>
  <c r="EK207" i="7" a="1"/>
  <c r="EK207" i="7" s="1"/>
  <c r="EJ103" i="7"/>
  <c r="EK226" i="7" a="1"/>
  <c r="EK226" i="7" s="1"/>
  <c r="EJ122" i="7"/>
  <c r="EK283" i="7" a="1"/>
  <c r="EK283" i="7" s="1"/>
  <c r="EJ179" i="7"/>
  <c r="EK254" i="7" a="1"/>
  <c r="EK254" i="7" s="1"/>
  <c r="EJ150" i="7"/>
  <c r="EJ269" i="7" a="1"/>
  <c r="EJ269" i="7" s="1"/>
  <c r="EI165" i="7"/>
  <c r="EJ205" i="7" a="1"/>
  <c r="EJ205" i="7" s="1"/>
  <c r="EI101" i="7"/>
  <c r="EK250" i="7" a="1"/>
  <c r="EK250" i="7" s="1"/>
  <c r="EJ146" i="7"/>
  <c r="EK212" i="7" a="1"/>
  <c r="EK212" i="7" s="1"/>
  <c r="EJ108" i="7"/>
  <c r="EK256" i="7" a="1"/>
  <c r="EK256" i="7" s="1"/>
  <c r="EJ152" i="7"/>
  <c r="EK227" i="7" a="1"/>
  <c r="EK227" i="7" s="1"/>
  <c r="EJ123" i="7"/>
  <c r="EK274" i="7" a="1"/>
  <c r="EK274" i="7" s="1"/>
  <c r="EJ170" i="7"/>
  <c r="EK266" i="7" a="1"/>
  <c r="EK266" i="7" s="1"/>
  <c r="EJ162" i="7"/>
  <c r="EG36" i="8"/>
  <c r="EG290" i="8" s="1"/>
  <c r="EK267" i="7" a="1"/>
  <c r="EK267" i="7" s="1"/>
  <c r="EJ163" i="7"/>
  <c r="EK298" i="7" a="1"/>
  <c r="EK298" i="7" s="1"/>
  <c r="EJ194" i="7"/>
  <c r="EK284" i="7" a="1"/>
  <c r="EK284" i="7" s="1"/>
  <c r="EJ180" i="7"/>
  <c r="EK251" i="7" a="1"/>
  <c r="EK251" i="7" s="1"/>
  <c r="EJ147" i="7"/>
  <c r="EK264" i="7" a="1"/>
  <c r="EK264" i="7" s="1"/>
  <c r="EJ160" i="7"/>
  <c r="E13" i="7"/>
  <c r="F13" i="7"/>
  <c r="G13" i="7"/>
  <c r="H13" i="7"/>
  <c r="I13" i="7"/>
  <c r="J13" i="7"/>
  <c r="K13" i="7"/>
  <c r="L13" i="7"/>
  <c r="M13" i="7"/>
  <c r="N13" i="7"/>
  <c r="EK285" i="7" a="1"/>
  <c r="EK285" i="7" s="1"/>
  <c r="EJ181" i="7"/>
  <c r="EK293" i="7" a="1"/>
  <c r="EK293" i="7" s="1"/>
  <c r="EJ189" i="7"/>
  <c r="EK288" i="7" a="1"/>
  <c r="EK288" i="7" s="1"/>
  <c r="EJ184" i="7"/>
  <c r="EJ225" i="7" a="1"/>
  <c r="EJ225" i="7" s="1"/>
  <c r="EI121" i="7"/>
  <c r="EK286" i="7" a="1"/>
  <c r="EK286" i="7" s="1"/>
  <c r="EJ182" i="7"/>
  <c r="EK240" i="7" a="1"/>
  <c r="EK240" i="7" s="1"/>
  <c r="EJ136" i="7"/>
  <c r="EK277" i="7" a="1"/>
  <c r="EK277" i="7" s="1"/>
  <c r="EJ173" i="7"/>
  <c r="EJ300" i="7" a="1"/>
  <c r="EJ300" i="7" s="1"/>
  <c r="EI196" i="7"/>
  <c r="EK260" i="7" a="1"/>
  <c r="EK260" i="7" s="1"/>
  <c r="EJ156" i="7"/>
  <c r="EJ270" i="7" a="1"/>
  <c r="EJ270" i="7" s="1"/>
  <c r="EI166" i="7"/>
  <c r="EK292" i="7" a="1"/>
  <c r="EK292" i="7" s="1"/>
  <c r="EJ188" i="7"/>
  <c r="EH20" i="7"/>
  <c r="EH18" i="7"/>
  <c r="EH14" i="7"/>
  <c r="EH15" i="7" s="1"/>
  <c r="BA225" i="8"/>
  <c r="EK236" i="7" a="1"/>
  <c r="EK236" i="7" s="1"/>
  <c r="EJ132" i="7"/>
  <c r="EK218" i="7" a="1"/>
  <c r="EK218" i="7" s="1"/>
  <c r="EJ114" i="7"/>
  <c r="EJ161" i="7"/>
  <c r="EK265" i="7" a="1"/>
  <c r="EK265" i="7" s="1"/>
  <c r="EK290" i="7" a="1"/>
  <c r="EK290" i="7" s="1"/>
  <c r="EJ186" i="7"/>
  <c r="EK204" i="7" a="1"/>
  <c r="EK204" i="7" s="1"/>
  <c r="EJ100" i="7"/>
  <c r="EE29" i="8"/>
  <c r="EE36" i="8" s="1"/>
  <c r="EE290" i="8" s="1"/>
  <c r="EK231" i="7" a="1"/>
  <c r="EK231" i="7" s="1"/>
  <c r="EJ127" i="7"/>
  <c r="EK222" i="7" a="1"/>
  <c r="EK222" i="7" s="1"/>
  <c r="EJ118" i="7"/>
  <c r="EK201" i="7" a="1"/>
  <c r="EK201" i="7" s="1"/>
  <c r="EJ97" i="7"/>
  <c r="EJ299" i="7" a="1"/>
  <c r="EJ299" i="7" s="1"/>
  <c r="EI195" i="7"/>
  <c r="EK280" i="7" a="1"/>
  <c r="EK280" i="7" s="1"/>
  <c r="EJ176" i="7"/>
  <c r="EJ281" i="7" a="1"/>
  <c r="EJ281" i="7" s="1"/>
  <c r="EI177" i="7"/>
  <c r="AZ270" i="8"/>
  <c r="AZ304" i="8"/>
  <c r="AZ201" i="8"/>
  <c r="BA197" i="8" s="1"/>
  <c r="BA204" i="8" s="1" a="1"/>
  <c r="EK252" i="7" a="1"/>
  <c r="EK252" i="7" s="1"/>
  <c r="EJ148" i="7"/>
  <c r="EK294" i="7" a="1"/>
  <c r="EK294" i="7" s="1"/>
  <c r="EJ190" i="7"/>
  <c r="EK211" i="7" a="1"/>
  <c r="EK211" i="7" s="1"/>
  <c r="EJ107" i="7"/>
  <c r="EK295" i="7" a="1"/>
  <c r="EK295" i="7" s="1"/>
  <c r="EJ191" i="7"/>
  <c r="EH36" i="8" l="1"/>
  <c r="EH290" i="8" s="1"/>
  <c r="EG23" i="7"/>
  <c r="EG39" i="7" s="1"/>
  <c r="EI19" i="7"/>
  <c r="EJ12" i="7"/>
  <c r="EJ11" i="7" s="1"/>
  <c r="EL282" i="7" a="1"/>
  <c r="EL282" i="7" s="1"/>
  <c r="EK178" i="7"/>
  <c r="EL293" i="7" a="1"/>
  <c r="EL293" i="7" s="1"/>
  <c r="EK189" i="7"/>
  <c r="EL271" i="7" a="1"/>
  <c r="EL271" i="7" s="1"/>
  <c r="EK167" i="7"/>
  <c r="EL201" i="7" a="1"/>
  <c r="EL201" i="7" s="1"/>
  <c r="EK97" i="7"/>
  <c r="N327" i="8"/>
  <c r="N13" i="18"/>
  <c r="M327" i="8"/>
  <c r="M13" i="18"/>
  <c r="EL203" i="7" a="1"/>
  <c r="EL203" i="7" s="1"/>
  <c r="EK99" i="7"/>
  <c r="EL212" i="7" a="1"/>
  <c r="EL212" i="7" s="1"/>
  <c r="EK108" i="7"/>
  <c r="EL217" i="7" a="1"/>
  <c r="EL217" i="7" s="1"/>
  <c r="EK113" i="7"/>
  <c r="EL245" i="7" a="1"/>
  <c r="EL245" i="7" s="1"/>
  <c r="EK141" i="7"/>
  <c r="EL231" i="7" a="1"/>
  <c r="EL231" i="7" s="1"/>
  <c r="EK127" i="7"/>
  <c r="K327" i="8"/>
  <c r="K13" i="18"/>
  <c r="EK98" i="7"/>
  <c r="EL202" i="7" a="1"/>
  <c r="EL202" i="7" s="1"/>
  <c r="EL262" i="7" a="1"/>
  <c r="EL262" i="7" s="1"/>
  <c r="EK158" i="7"/>
  <c r="EL232" i="7" a="1"/>
  <c r="EL232" i="7" s="1"/>
  <c r="EK128" i="7"/>
  <c r="EL272" i="7" a="1"/>
  <c r="EL272" i="7" s="1"/>
  <c r="EK168" i="7"/>
  <c r="EK279" i="7" a="1"/>
  <c r="EK279" i="7" s="1"/>
  <c r="EJ175" i="7"/>
  <c r="EL264" i="7" a="1"/>
  <c r="EL264" i="7" s="1"/>
  <c r="EK160" i="7"/>
  <c r="EF29" i="8"/>
  <c r="EK156" i="7"/>
  <c r="EL260" i="7" a="1"/>
  <c r="EL260" i="7" s="1"/>
  <c r="EL296" i="7" a="1"/>
  <c r="EL296" i="7" s="1"/>
  <c r="EK192" i="7"/>
  <c r="EL227" i="7" a="1"/>
  <c r="EL227" i="7" s="1"/>
  <c r="EK123" i="7"/>
  <c r="EL233" i="7" a="1"/>
  <c r="EL233" i="7" s="1"/>
  <c r="EK129" i="7"/>
  <c r="EL284" i="7" a="1"/>
  <c r="EL284" i="7" s="1"/>
  <c r="EK180" i="7"/>
  <c r="EL234" i="7" a="1"/>
  <c r="EL234" i="7" s="1"/>
  <c r="EK130" i="7"/>
  <c r="EL277" i="7" a="1"/>
  <c r="EL277" i="7" s="1"/>
  <c r="EK173" i="7"/>
  <c r="EL265" i="7" a="1"/>
  <c r="EL265" i="7" s="1"/>
  <c r="EK161" i="7"/>
  <c r="BA204" i="8"/>
  <c r="BA206" i="8"/>
  <c r="BA193" i="8" s="1"/>
  <c r="BA194" i="8" s="1"/>
  <c r="J327" i="8"/>
  <c r="J13" i="18"/>
  <c r="EL250" i="7" a="1"/>
  <c r="EL250" i="7" s="1"/>
  <c r="EK146" i="7"/>
  <c r="EK258" i="7" a="1"/>
  <c r="EK258" i="7" s="1"/>
  <c r="EJ154" i="7"/>
  <c r="EL247" i="7" a="1"/>
  <c r="EL247" i="7" s="1"/>
  <c r="EK143" i="7"/>
  <c r="EL246" i="7" a="1"/>
  <c r="EL246" i="7" s="1"/>
  <c r="EK142" i="7"/>
  <c r="EL288" i="7" a="1"/>
  <c r="EL288" i="7" s="1"/>
  <c r="EK184" i="7"/>
  <c r="EL204" i="7" a="1"/>
  <c r="EL204" i="7" s="1"/>
  <c r="EK100" i="7"/>
  <c r="EK257" i="7" a="1"/>
  <c r="EK257" i="7" s="1"/>
  <c r="EJ153" i="7"/>
  <c r="EL283" i="7" a="1"/>
  <c r="EL283" i="7" s="1"/>
  <c r="EK179" i="7"/>
  <c r="EL211" i="7" a="1"/>
  <c r="EL211" i="7" s="1"/>
  <c r="EK107" i="7"/>
  <c r="EL263" i="7" a="1"/>
  <c r="EL263" i="7" s="1"/>
  <c r="EK159" i="7"/>
  <c r="EL285" i="7" a="1"/>
  <c r="EL285" i="7" s="1"/>
  <c r="EK181" i="7"/>
  <c r="EL206" i="7" a="1"/>
  <c r="EL206" i="7" s="1"/>
  <c r="EK102" i="7"/>
  <c r="EL289" i="7" a="1"/>
  <c r="EL289" i="7" s="1"/>
  <c r="EK185" i="7"/>
  <c r="EL210" i="7" a="1"/>
  <c r="EL210" i="7" s="1"/>
  <c r="EK106" i="7"/>
  <c r="EH17" i="7"/>
  <c r="I327" i="8"/>
  <c r="I13" i="18"/>
  <c r="EL275" i="7" a="1"/>
  <c r="EL275" i="7" s="1"/>
  <c r="EK171" i="7"/>
  <c r="H327" i="8"/>
  <c r="H13" i="18"/>
  <c r="EK205" i="7" a="1"/>
  <c r="EK205" i="7" s="1"/>
  <c r="EJ101" i="7"/>
  <c r="EL241" i="7" a="1"/>
  <c r="EL241" i="7" s="1"/>
  <c r="EK137" i="7"/>
  <c r="EL273" i="7" a="1"/>
  <c r="EL273" i="7" s="1"/>
  <c r="EK169" i="7"/>
  <c r="EL216" i="7" a="1"/>
  <c r="EL216" i="7" s="1"/>
  <c r="EK112" i="7"/>
  <c r="EL235" i="7" a="1"/>
  <c r="EL235" i="7" s="1"/>
  <c r="EK131" i="7"/>
  <c r="EL249" i="7" a="1"/>
  <c r="EL249" i="7" s="1"/>
  <c r="EK145" i="7"/>
  <c r="EL295" i="7" a="1"/>
  <c r="EL295" i="7" s="1"/>
  <c r="EK191" i="7"/>
  <c r="EL291" i="7" a="1"/>
  <c r="EL291" i="7" s="1"/>
  <c r="EK187" i="7"/>
  <c r="EK278" i="7" a="1"/>
  <c r="EK278" i="7" s="1"/>
  <c r="EJ174" i="7"/>
  <c r="EL224" i="7" a="1"/>
  <c r="EL224" i="7" s="1"/>
  <c r="EK120" i="7"/>
  <c r="EL226" i="7" a="1"/>
  <c r="EL226" i="7" s="1"/>
  <c r="EK122" i="7"/>
  <c r="EK261" i="7" a="1"/>
  <c r="EK261" i="7" s="1"/>
  <c r="EJ157" i="7"/>
  <c r="EL208" i="7" a="1"/>
  <c r="EL208" i="7" s="1"/>
  <c r="EK104" i="7"/>
  <c r="EL222" i="7" a="1"/>
  <c r="EL222" i="7" s="1"/>
  <c r="EK118" i="7"/>
  <c r="EL298" i="7" a="1"/>
  <c r="EL298" i="7" s="1"/>
  <c r="EK194" i="7"/>
  <c r="EL239" i="7" a="1"/>
  <c r="EL239" i="7" s="1"/>
  <c r="EK135" i="7"/>
  <c r="G327" i="8"/>
  <c r="G13" i="18"/>
  <c r="EK268" i="7" a="1"/>
  <c r="EK268" i="7" s="1"/>
  <c r="EJ164" i="7"/>
  <c r="EK230" i="7" a="1"/>
  <c r="EK230" i="7" s="1"/>
  <c r="EJ126" i="7"/>
  <c r="EL287" i="7" a="1"/>
  <c r="EL287" i="7" s="1"/>
  <c r="EK183" i="7"/>
  <c r="EK220" i="7" a="1"/>
  <c r="EK220" i="7" s="1"/>
  <c r="EJ116" i="7"/>
  <c r="EL274" i="7" a="1"/>
  <c r="EL274" i="7" s="1"/>
  <c r="EK170" i="7"/>
  <c r="EL251" i="7" a="1"/>
  <c r="EL251" i="7" s="1"/>
  <c r="EK147" i="7"/>
  <c r="EL223" i="7" a="1"/>
  <c r="EL223" i="7" s="1"/>
  <c r="EK119" i="7"/>
  <c r="EL294" i="7" a="1"/>
  <c r="EL294" i="7" s="1"/>
  <c r="EK190" i="7"/>
  <c r="EL252" i="7" a="1"/>
  <c r="EL252" i="7" s="1"/>
  <c r="EK148" i="7"/>
  <c r="EL229" i="7" a="1"/>
  <c r="EL229" i="7" s="1"/>
  <c r="EK125" i="7"/>
  <c r="EL209" i="7" a="1"/>
  <c r="EL209" i="7" s="1"/>
  <c r="EK105" i="7"/>
  <c r="EL218" i="7" a="1"/>
  <c r="EL218" i="7" s="1"/>
  <c r="EK114" i="7"/>
  <c r="EK281" i="7" a="1"/>
  <c r="EK281" i="7" s="1"/>
  <c r="EJ177" i="7"/>
  <c r="EL236" i="7" a="1"/>
  <c r="EL236" i="7" s="1"/>
  <c r="EK132" i="7"/>
  <c r="F327" i="8"/>
  <c r="F13" i="18"/>
  <c r="EK269" i="7" a="1"/>
  <c r="EK269" i="7" s="1"/>
  <c r="EJ165" i="7"/>
  <c r="EL259" i="7" a="1"/>
  <c r="EL259" i="7" s="1"/>
  <c r="EK155" i="7"/>
  <c r="EL215" i="7" a="1"/>
  <c r="EL215" i="7" s="1"/>
  <c r="EK111" i="7"/>
  <c r="EL255" i="7" a="1"/>
  <c r="EL255" i="7" s="1"/>
  <c r="EK151" i="7"/>
  <c r="EL213" i="7" a="1"/>
  <c r="EL213" i="7" s="1"/>
  <c r="EK109" i="7"/>
  <c r="EL248" i="7" a="1"/>
  <c r="EL248" i="7" s="1"/>
  <c r="EK144" i="7"/>
  <c r="EI20" i="7"/>
  <c r="EI18" i="7"/>
  <c r="EI14" i="7"/>
  <c r="EK270" i="7" a="1"/>
  <c r="EK270" i="7" s="1"/>
  <c r="EJ166" i="7"/>
  <c r="EE39" i="7"/>
  <c r="EK299" i="7" a="1"/>
  <c r="EK299" i="7" s="1"/>
  <c r="EJ195" i="7"/>
  <c r="EL219" i="7" a="1"/>
  <c r="EL219" i="7" s="1"/>
  <c r="EK115" i="7"/>
  <c r="EL253" i="7" a="1"/>
  <c r="EL253" i="7" s="1"/>
  <c r="EK149" i="7"/>
  <c r="EL256" i="7" a="1"/>
  <c r="EL256" i="7" s="1"/>
  <c r="EK152" i="7"/>
  <c r="EL242" i="7" a="1"/>
  <c r="EL242" i="7" s="1"/>
  <c r="EK138" i="7"/>
  <c r="L327" i="8"/>
  <c r="L13" i="18"/>
  <c r="EL267" i="7" a="1"/>
  <c r="EL267" i="7" s="1"/>
  <c r="EK163" i="7"/>
  <c r="EL286" i="7" a="1"/>
  <c r="EL286" i="7" s="1"/>
  <c r="EK182" i="7"/>
  <c r="BA227" i="8"/>
  <c r="BA226" i="8" s="1"/>
  <c r="EL292" i="7" a="1"/>
  <c r="EL292" i="7" s="1"/>
  <c r="EK188" i="7"/>
  <c r="EK225" i="7" a="1"/>
  <c r="EK225" i="7" s="1"/>
  <c r="EJ121" i="7"/>
  <c r="E327" i="8"/>
  <c r="E13" i="18"/>
  <c r="EL266" i="7" a="1"/>
  <c r="EL266" i="7" s="1"/>
  <c r="EK162" i="7"/>
  <c r="EK237" i="7" a="1"/>
  <c r="EK237" i="7" s="1"/>
  <c r="EJ133" i="7"/>
  <c r="EL297" i="7" a="1"/>
  <c r="EL297" i="7" s="1"/>
  <c r="EK193" i="7"/>
  <c r="EK238" i="7" a="1"/>
  <c r="EK238" i="7" s="1"/>
  <c r="EJ134" i="7"/>
  <c r="O327" i="8"/>
  <c r="O13" i="18"/>
  <c r="EL290" i="7" a="1"/>
  <c r="EL290" i="7" s="1"/>
  <c r="EK186" i="7"/>
  <c r="EK300" i="7" a="1"/>
  <c r="EK300" i="7" s="1"/>
  <c r="EJ196" i="7"/>
  <c r="EK221" i="7" a="1"/>
  <c r="EK221" i="7" s="1"/>
  <c r="EJ117" i="7"/>
  <c r="EL207" i="7" a="1"/>
  <c r="EL207" i="7" s="1"/>
  <c r="EK103" i="7"/>
  <c r="EL276" i="7" a="1"/>
  <c r="EL276" i="7" s="1"/>
  <c r="EK172" i="7"/>
  <c r="EL240" i="7" a="1"/>
  <c r="EL240" i="7" s="1"/>
  <c r="EK136" i="7"/>
  <c r="EL280" i="7" a="1"/>
  <c r="EL280" i="7" s="1"/>
  <c r="EK176" i="7"/>
  <c r="EL254" i="7" a="1"/>
  <c r="EL254" i="7" s="1"/>
  <c r="EK150" i="7"/>
  <c r="EL228" i="7" a="1"/>
  <c r="EL228" i="7" s="1"/>
  <c r="EK124" i="7"/>
  <c r="EL244" i="7" a="1"/>
  <c r="EL244" i="7" s="1"/>
  <c r="EK140" i="7"/>
  <c r="EJ110" i="7"/>
  <c r="EK214" i="7" a="1"/>
  <c r="EK214" i="7" s="1"/>
  <c r="EL243" i="7" a="1"/>
  <c r="EL243" i="7" s="1"/>
  <c r="EK139" i="7"/>
  <c r="EI17" i="7" l="1"/>
  <c r="EK12" i="7"/>
  <c r="EK11" i="7" s="1"/>
  <c r="EK14" i="7" s="1"/>
  <c r="EK15" i="7" s="1"/>
  <c r="EJ19" i="7"/>
  <c r="EM292" i="7" a="1"/>
  <c r="EM292" i="7" s="1"/>
  <c r="EL188" i="7"/>
  <c r="EM236" i="7" a="1"/>
  <c r="EM236" i="7" s="1"/>
  <c r="EL132" i="7"/>
  <c r="BA199" i="8"/>
  <c r="EM227" i="7" a="1"/>
  <c r="EM227" i="7" s="1"/>
  <c r="EL123" i="7"/>
  <c r="EL299" i="7" a="1"/>
  <c r="EL299" i="7" s="1"/>
  <c r="EK195" i="7"/>
  <c r="EM293" i="7" a="1"/>
  <c r="EM293" i="7" s="1"/>
  <c r="EL189" i="7"/>
  <c r="EM246" i="7" a="1"/>
  <c r="EM246" i="7" s="1"/>
  <c r="EL142" i="7"/>
  <c r="EM255" i="7" a="1"/>
  <c r="EM255" i="7" s="1"/>
  <c r="EL151" i="7"/>
  <c r="EM276" i="7" a="1"/>
  <c r="EM276" i="7" s="1"/>
  <c r="EL172" i="7"/>
  <c r="EM218" i="7" a="1"/>
  <c r="EM218" i="7" s="1"/>
  <c r="EL114" i="7"/>
  <c r="EM274" i="7" a="1"/>
  <c r="EM274" i="7" s="1"/>
  <c r="EL170" i="7"/>
  <c r="EM291" i="7" a="1"/>
  <c r="EM291" i="7" s="1"/>
  <c r="EL187" i="7"/>
  <c r="EM285" i="7" a="1"/>
  <c r="EM285" i="7" s="1"/>
  <c r="EL181" i="7"/>
  <c r="EM247" i="7" a="1"/>
  <c r="EM247" i="7" s="1"/>
  <c r="EL143" i="7"/>
  <c r="EM265" i="7" a="1"/>
  <c r="EM265" i="7" s="1"/>
  <c r="EL161" i="7"/>
  <c r="EM262" i="7" a="1"/>
  <c r="EM262" i="7" s="1"/>
  <c r="EL158" i="7"/>
  <c r="EM203" i="7" a="1"/>
  <c r="EM203" i="7" s="1"/>
  <c r="EL99" i="7"/>
  <c r="EK20" i="7"/>
  <c r="EK18" i="7"/>
  <c r="EL257" i="7" a="1"/>
  <c r="EL257" i="7" s="1"/>
  <c r="EK153" i="7"/>
  <c r="EM294" i="7" a="1"/>
  <c r="EM294" i="7" s="1"/>
  <c r="EL190" i="7"/>
  <c r="EM201" i="7" a="1"/>
  <c r="EM201" i="7" s="1"/>
  <c r="EL97" i="7"/>
  <c r="EM245" i="7" a="1"/>
  <c r="EM245" i="7" s="1"/>
  <c r="EL141" i="7"/>
  <c r="EL135" i="7"/>
  <c r="EM239" i="7" a="1"/>
  <c r="EM239" i="7" s="1"/>
  <c r="EM217" i="7" a="1"/>
  <c r="EM217" i="7" s="1"/>
  <c r="EL113" i="7"/>
  <c r="EM240" i="7" a="1"/>
  <c r="EM240" i="7" s="1"/>
  <c r="EL136" i="7"/>
  <c r="EL278" i="7" a="1"/>
  <c r="EL278" i="7" s="1"/>
  <c r="EK174" i="7"/>
  <c r="EL237" i="7" a="1"/>
  <c r="EL237" i="7" s="1"/>
  <c r="EK133" i="7"/>
  <c r="EI15" i="7"/>
  <c r="EM215" i="7" a="1"/>
  <c r="EM215" i="7" s="1"/>
  <c r="EL111" i="7"/>
  <c r="EM298" i="7" a="1"/>
  <c r="EM298" i="7" s="1"/>
  <c r="EL194" i="7"/>
  <c r="EM202" i="7" a="1"/>
  <c r="EM202" i="7" s="1"/>
  <c r="EL98" i="7"/>
  <c r="EL261" i="7" a="1"/>
  <c r="EL261" i="7" s="1"/>
  <c r="EK157" i="7"/>
  <c r="EM219" i="7" a="1"/>
  <c r="EM219" i="7" s="1"/>
  <c r="EL115" i="7"/>
  <c r="EM273" i="7" a="1"/>
  <c r="EM273" i="7" s="1"/>
  <c r="EL169" i="7"/>
  <c r="EM286" i="7" a="1"/>
  <c r="EM286" i="7" s="1"/>
  <c r="EL182" i="7"/>
  <c r="EM241" i="7" a="1"/>
  <c r="EM241" i="7" s="1"/>
  <c r="EL137" i="7"/>
  <c r="EM267" i="7" a="1"/>
  <c r="EM267" i="7" s="1"/>
  <c r="EL163" i="7"/>
  <c r="EM212" i="7" a="1"/>
  <c r="EM212" i="7" s="1"/>
  <c r="EL108" i="7"/>
  <c r="EM242" i="7" a="1"/>
  <c r="EM242" i="7" s="1"/>
  <c r="EL138" i="7"/>
  <c r="EM209" i="7" a="1"/>
  <c r="EM209" i="7" s="1"/>
  <c r="EL105" i="7"/>
  <c r="EL220" i="7" a="1"/>
  <c r="EL220" i="7" s="1"/>
  <c r="EK116" i="7"/>
  <c r="EM295" i="7" a="1"/>
  <c r="EM295" i="7" s="1"/>
  <c r="EL191" i="7"/>
  <c r="EM263" i="7" a="1"/>
  <c r="EM263" i="7" s="1"/>
  <c r="EL159" i="7"/>
  <c r="EL258" i="7" a="1"/>
  <c r="EL258" i="7" s="1"/>
  <c r="EK154" i="7"/>
  <c r="EM277" i="7" a="1"/>
  <c r="EM277" i="7" s="1"/>
  <c r="EL173" i="7"/>
  <c r="EM253" i="7" a="1"/>
  <c r="EM253" i="7" s="1"/>
  <c r="EL149" i="7"/>
  <c r="EL268" i="7" a="1"/>
  <c r="EL268" i="7" s="1"/>
  <c r="EK164" i="7"/>
  <c r="EM226" i="7" a="1"/>
  <c r="EM226" i="7" s="1"/>
  <c r="EL122" i="7"/>
  <c r="EL281" i="7" a="1"/>
  <c r="EL281" i="7" s="1"/>
  <c r="EK177" i="7"/>
  <c r="EM288" i="7" a="1"/>
  <c r="EM288" i="7" s="1"/>
  <c r="EL184" i="7"/>
  <c r="EM213" i="7" a="1"/>
  <c r="EM213" i="7" s="1"/>
  <c r="EL109" i="7"/>
  <c r="EM296" i="7" a="1"/>
  <c r="EM296" i="7" s="1"/>
  <c r="EL192" i="7"/>
  <c r="EM251" i="7" a="1"/>
  <c r="EM251" i="7" s="1"/>
  <c r="EL147" i="7"/>
  <c r="EM232" i="7" a="1"/>
  <c r="EM232" i="7" s="1"/>
  <c r="EL128" i="7"/>
  <c r="EM207" i="7" a="1"/>
  <c r="EM207" i="7" s="1"/>
  <c r="EL103" i="7"/>
  <c r="EM259" i="7" a="1"/>
  <c r="EM259" i="7" s="1"/>
  <c r="EL155" i="7"/>
  <c r="EM222" i="7" a="1"/>
  <c r="EM222" i="7" s="1"/>
  <c r="EL118" i="7"/>
  <c r="EM275" i="7" a="1"/>
  <c r="EM275" i="7" s="1"/>
  <c r="EL171" i="7"/>
  <c r="EF36" i="8"/>
  <c r="EJ20" i="7"/>
  <c r="EJ18" i="7"/>
  <c r="EJ14" i="7"/>
  <c r="EM228" i="7" a="1"/>
  <c r="EM228" i="7" s="1"/>
  <c r="EL124" i="7"/>
  <c r="EM284" i="7" a="1"/>
  <c r="EM284" i="7" s="1"/>
  <c r="EL180" i="7"/>
  <c r="EM264" i="7" a="1"/>
  <c r="EM264" i="7" s="1"/>
  <c r="EL160" i="7"/>
  <c r="BA220" i="8"/>
  <c r="BA214" i="8"/>
  <c r="BA215" i="8" s="1"/>
  <c r="EM248" i="7" a="1"/>
  <c r="EM248" i="7" s="1"/>
  <c r="EL144" i="7"/>
  <c r="EM280" i="7" a="1"/>
  <c r="EM280" i="7" s="1"/>
  <c r="EL176" i="7"/>
  <c r="EM224" i="7" a="1"/>
  <c r="EM224" i="7" s="1"/>
  <c r="EL120" i="7"/>
  <c r="BA205" i="8"/>
  <c r="EM297" i="7" a="1"/>
  <c r="EM297" i="7" s="1"/>
  <c r="EL193" i="7"/>
  <c r="EL205" i="7" a="1"/>
  <c r="EL205" i="7" s="1"/>
  <c r="EK101" i="7"/>
  <c r="EL214" i="7" a="1"/>
  <c r="EL214" i="7" s="1"/>
  <c r="EK110" i="7"/>
  <c r="EM244" i="7" a="1"/>
  <c r="EM244" i="7" s="1"/>
  <c r="EL140" i="7"/>
  <c r="EL221" i="7" a="1"/>
  <c r="EL221" i="7" s="1"/>
  <c r="EK117" i="7"/>
  <c r="P327" i="8"/>
  <c r="EM229" i="7" a="1"/>
  <c r="EM229" i="7" s="1"/>
  <c r="EL125" i="7"/>
  <c r="EM287" i="7" a="1"/>
  <c r="EM287" i="7" s="1"/>
  <c r="EL183" i="7"/>
  <c r="EM249" i="7" a="1"/>
  <c r="EM249" i="7" s="1"/>
  <c r="EL145" i="7"/>
  <c r="EM211" i="7" a="1"/>
  <c r="EM211" i="7" s="1"/>
  <c r="EL107" i="7"/>
  <c r="EM252" i="7" a="1"/>
  <c r="EM252" i="7" s="1"/>
  <c r="EL148" i="7"/>
  <c r="EM231" i="7" a="1"/>
  <c r="EM231" i="7" s="1"/>
  <c r="EL127" i="7"/>
  <c r="EM233" i="7" a="1"/>
  <c r="EM233" i="7" s="1"/>
  <c r="EL129" i="7"/>
  <c r="EM204" i="7" a="1"/>
  <c r="EM204" i="7" s="1"/>
  <c r="EL100" i="7"/>
  <c r="EM223" i="7" a="1"/>
  <c r="EM223" i="7" s="1"/>
  <c r="EL119" i="7"/>
  <c r="EM271" i="7" a="1"/>
  <c r="EM271" i="7" s="1"/>
  <c r="EL167" i="7"/>
  <c r="EM289" i="7" a="1"/>
  <c r="EM289" i="7" s="1"/>
  <c r="EL185" i="7"/>
  <c r="EM260" i="7" a="1"/>
  <c r="EM260" i="7" s="1"/>
  <c r="EL156" i="7"/>
  <c r="EM282" i="7" a="1"/>
  <c r="EM282" i="7" s="1"/>
  <c r="EL178" i="7"/>
  <c r="EM266" i="7" a="1"/>
  <c r="EM266" i="7" s="1"/>
  <c r="EL162" i="7"/>
  <c r="EM256" i="7" a="1"/>
  <c r="EM256" i="7" s="1"/>
  <c r="EL152" i="7"/>
  <c r="EL269" i="7" a="1"/>
  <c r="EL269" i="7" s="1"/>
  <c r="EK165" i="7"/>
  <c r="EM208" i="7" a="1"/>
  <c r="EM208" i="7" s="1"/>
  <c r="EL104" i="7"/>
  <c r="EM250" i="7" a="1"/>
  <c r="EM250" i="7" s="1"/>
  <c r="EL146" i="7"/>
  <c r="EM234" i="7" a="1"/>
  <c r="EM234" i="7" s="1"/>
  <c r="EL130" i="7"/>
  <c r="EH21" i="7"/>
  <c r="EM290" i="7" a="1"/>
  <c r="EM290" i="7" s="1"/>
  <c r="EL186" i="7"/>
  <c r="EM216" i="7" a="1"/>
  <c r="EM216" i="7" s="1"/>
  <c r="EL112" i="7"/>
  <c r="EM254" i="7" a="1"/>
  <c r="EM254" i="7" s="1"/>
  <c r="EL150" i="7"/>
  <c r="EM210" i="7" a="1"/>
  <c r="EM210" i="7" s="1"/>
  <c r="EL106" i="7"/>
  <c r="EL279" i="7" a="1"/>
  <c r="EL279" i="7" s="1"/>
  <c r="EK175" i="7"/>
  <c r="EL238" i="7" a="1"/>
  <c r="EL238" i="7" s="1"/>
  <c r="EK134" i="7"/>
  <c r="EM272" i="7" a="1"/>
  <c r="EM272" i="7" s="1"/>
  <c r="EL168" i="7"/>
  <c r="EM206" i="7" a="1"/>
  <c r="EM206" i="7" s="1"/>
  <c r="EL102" i="7"/>
  <c r="EM243" i="7" a="1"/>
  <c r="EM243" i="7" s="1"/>
  <c r="EL139" i="7"/>
  <c r="EL270" i="7" a="1"/>
  <c r="EL270" i="7" s="1"/>
  <c r="EK166" i="7"/>
  <c r="EL300" i="7" a="1"/>
  <c r="EL300" i="7" s="1"/>
  <c r="EK196" i="7"/>
  <c r="EL225" i="7" a="1"/>
  <c r="EL225" i="7" s="1"/>
  <c r="EK121" i="7"/>
  <c r="EL230" i="7" a="1"/>
  <c r="EL230" i="7" s="1"/>
  <c r="EK126" i="7"/>
  <c r="EM235" i="7" a="1"/>
  <c r="EM235" i="7" s="1"/>
  <c r="EL131" i="7"/>
  <c r="EM283" i="7" a="1"/>
  <c r="EM283" i="7" s="1"/>
  <c r="EL179" i="7"/>
  <c r="EH22" i="7"/>
  <c r="EJ17" i="7" l="1"/>
  <c r="EK19" i="7"/>
  <c r="EL12" i="7"/>
  <c r="EL11" i="7" s="1"/>
  <c r="EL14" i="7" s="1"/>
  <c r="EH23" i="7"/>
  <c r="EH39" i="7" s="1"/>
  <c r="EL20" i="7"/>
  <c r="EL18" i="7"/>
  <c r="EM281" i="7" a="1"/>
  <c r="EM281" i="7" s="1"/>
  <c r="EL177" i="7"/>
  <c r="EM230" i="7" a="1"/>
  <c r="EM230" i="7" s="1"/>
  <c r="EL126" i="7"/>
  <c r="EN210" i="7" a="1"/>
  <c r="EN210" i="7" s="1"/>
  <c r="EM106" i="7"/>
  <c r="EM299" i="7" a="1"/>
  <c r="EM299" i="7" s="1"/>
  <c r="EL195" i="7"/>
  <c r="EN254" i="7" a="1"/>
  <c r="EN254" i="7" s="1"/>
  <c r="EM150" i="7"/>
  <c r="EN219" i="7" a="1"/>
  <c r="EN219" i="7" s="1"/>
  <c r="EM115" i="7"/>
  <c r="EM278" i="7" a="1"/>
  <c r="EM278" i="7" s="1"/>
  <c r="EL174" i="7"/>
  <c r="EN209" i="7" a="1"/>
  <c r="EN209" i="7" s="1"/>
  <c r="EM105" i="7"/>
  <c r="EN243" i="7" a="1"/>
  <c r="EN243" i="7" s="1"/>
  <c r="EM139" i="7"/>
  <c r="EN290" i="7" a="1"/>
  <c r="EN290" i="7" s="1"/>
  <c r="EM186" i="7"/>
  <c r="EM221" i="7" a="1"/>
  <c r="EM221" i="7" s="1"/>
  <c r="EL117" i="7"/>
  <c r="EM261" i="7" a="1"/>
  <c r="EM261" i="7" s="1"/>
  <c r="EL157" i="7"/>
  <c r="EN240" i="7" a="1"/>
  <c r="EN240" i="7" s="1"/>
  <c r="EM136" i="7"/>
  <c r="EN201" i="7" a="1"/>
  <c r="EN201" i="7" s="1"/>
  <c r="EM97" i="7"/>
  <c r="EN259" i="7" a="1"/>
  <c r="EN259" i="7" s="1"/>
  <c r="EM155" i="7"/>
  <c r="EK17" i="7"/>
  <c r="EK22" i="7" s="1"/>
  <c r="EN287" i="7" a="1"/>
  <c r="EN287" i="7" s="1"/>
  <c r="EM183" i="7"/>
  <c r="EM182" i="7"/>
  <c r="EN286" i="7" a="1"/>
  <c r="EN286" i="7" s="1"/>
  <c r="EM225" i="7" a="1"/>
  <c r="EM225" i="7" s="1"/>
  <c r="EL121" i="7"/>
  <c r="EN295" i="7" a="1"/>
  <c r="EN295" i="7" s="1"/>
  <c r="EM191" i="7"/>
  <c r="EM300" i="7" a="1"/>
  <c r="EM300" i="7" s="1"/>
  <c r="EL196" i="7"/>
  <c r="EN280" i="7" a="1"/>
  <c r="EN280" i="7" s="1"/>
  <c r="EM176" i="7"/>
  <c r="EN218" i="7" a="1"/>
  <c r="EN218" i="7" s="1"/>
  <c r="EM114" i="7"/>
  <c r="EN289" i="7" a="1"/>
  <c r="EN289" i="7" s="1"/>
  <c r="EM185" i="7"/>
  <c r="EN203" i="7" a="1"/>
  <c r="EN203" i="7" s="1"/>
  <c r="EM99" i="7"/>
  <c r="EN208" i="7" a="1"/>
  <c r="EN208" i="7" s="1"/>
  <c r="EM104" i="7"/>
  <c r="EN271" i="7" a="1"/>
  <c r="EN271" i="7" s="1"/>
  <c r="EM167" i="7"/>
  <c r="BA221" i="8"/>
  <c r="BA222" i="8"/>
  <c r="BB218" i="8" s="1"/>
  <c r="BB225" i="8" s="1" a="1"/>
  <c r="EF290" i="8"/>
  <c r="EN296" i="7" a="1"/>
  <c r="EN296" i="7" s="1"/>
  <c r="EM192" i="7"/>
  <c r="EN242" i="7" a="1"/>
  <c r="EN242" i="7" s="1"/>
  <c r="EM138" i="7"/>
  <c r="EN262" i="7" a="1"/>
  <c r="EN262" i="7" s="1"/>
  <c r="EM158" i="7"/>
  <c r="EN292" i="7" a="1"/>
  <c r="EN292" i="7" s="1"/>
  <c r="EM188" i="7"/>
  <c r="EN233" i="7" a="1"/>
  <c r="EN233" i="7" s="1"/>
  <c r="EM129" i="7"/>
  <c r="EN298" i="7" a="1"/>
  <c r="EN298" i="7" s="1"/>
  <c r="EM194" i="7"/>
  <c r="EN266" i="7" a="1"/>
  <c r="EN266" i="7" s="1"/>
  <c r="EM162" i="7"/>
  <c r="EN293" i="7" a="1"/>
  <c r="EN293" i="7" s="1"/>
  <c r="EM189" i="7"/>
  <c r="EN234" i="7" a="1"/>
  <c r="EN234" i="7" s="1"/>
  <c r="EM130" i="7"/>
  <c r="EN207" i="7" a="1"/>
  <c r="EN207" i="7" s="1"/>
  <c r="EM103" i="7"/>
  <c r="EM268" i="7" a="1"/>
  <c r="EM268" i="7" s="1"/>
  <c r="EL164" i="7"/>
  <c r="EN216" i="7" a="1"/>
  <c r="EN216" i="7" s="1"/>
  <c r="EM112" i="7"/>
  <c r="EN253" i="7" a="1"/>
  <c r="EN253" i="7" s="1"/>
  <c r="EM149" i="7"/>
  <c r="EN248" i="7" a="1"/>
  <c r="EN248" i="7" s="1"/>
  <c r="EM144" i="7"/>
  <c r="EN206" i="7" a="1"/>
  <c r="EN206" i="7" s="1"/>
  <c r="EM102" i="7"/>
  <c r="EN244" i="7" a="1"/>
  <c r="EN244" i="7" s="1"/>
  <c r="EM140" i="7"/>
  <c r="EM98" i="7"/>
  <c r="EN202" i="7" a="1"/>
  <c r="EN202" i="7" s="1"/>
  <c r="EN294" i="7" a="1"/>
  <c r="EN294" i="7" s="1"/>
  <c r="EM190" i="7"/>
  <c r="EN276" i="7" a="1"/>
  <c r="EN276" i="7" s="1"/>
  <c r="EM172" i="7"/>
  <c r="EN228" i="7" a="1"/>
  <c r="EN228" i="7" s="1"/>
  <c r="EM124" i="7"/>
  <c r="EN285" i="7" a="1"/>
  <c r="EN285" i="7" s="1"/>
  <c r="EM181" i="7"/>
  <c r="EN231" i="7" a="1"/>
  <c r="EN231" i="7" s="1"/>
  <c r="EM127" i="7"/>
  <c r="EN291" i="7" a="1"/>
  <c r="EN291" i="7" s="1"/>
  <c r="EM187" i="7"/>
  <c r="EN273" i="7" a="1"/>
  <c r="EN273" i="7" s="1"/>
  <c r="EM169" i="7"/>
  <c r="EN250" i="7" a="1"/>
  <c r="EN250" i="7" s="1"/>
  <c r="EM146" i="7"/>
  <c r="BA200" i="8"/>
  <c r="BA201" i="8" s="1"/>
  <c r="BB197" i="8" s="1"/>
  <c r="BB204" i="8" s="1" a="1"/>
  <c r="EN251" i="7" a="1"/>
  <c r="EN251" i="7" s="1"/>
  <c r="EM147" i="7"/>
  <c r="EM269" i="7" a="1"/>
  <c r="EM269" i="7" s="1"/>
  <c r="EL165" i="7"/>
  <c r="EN223" i="7" a="1"/>
  <c r="EN223" i="7" s="1"/>
  <c r="EM119" i="7"/>
  <c r="EN264" i="7" a="1"/>
  <c r="EN264" i="7" s="1"/>
  <c r="EM160" i="7"/>
  <c r="EN275" i="7" a="1"/>
  <c r="EN275" i="7" s="1"/>
  <c r="EM171" i="7"/>
  <c r="EM109" i="7"/>
  <c r="EN213" i="7" a="1"/>
  <c r="EN213" i="7" s="1"/>
  <c r="EN212" i="7" a="1"/>
  <c r="EN212" i="7" s="1"/>
  <c r="EM108" i="7"/>
  <c r="EN217" i="7" a="1"/>
  <c r="EN217" i="7" s="1"/>
  <c r="EM113" i="7"/>
  <c r="EN265" i="7" a="1"/>
  <c r="EN265" i="7" s="1"/>
  <c r="EM161" i="7"/>
  <c r="EM258" i="7" a="1"/>
  <c r="EM258" i="7" s="1"/>
  <c r="EL154" i="7"/>
  <c r="EM279" i="7" a="1"/>
  <c r="EM279" i="7" s="1"/>
  <c r="EL175" i="7"/>
  <c r="EN215" i="7" a="1"/>
  <c r="EN215" i="7" s="1"/>
  <c r="EM111" i="7"/>
  <c r="EN274" i="7" a="1"/>
  <c r="EN274" i="7" s="1"/>
  <c r="EM170" i="7"/>
  <c r="EN227" i="7" a="1"/>
  <c r="EN227" i="7" s="1"/>
  <c r="EM123" i="7"/>
  <c r="EN272" i="7" a="1"/>
  <c r="EN272" i="7" s="1"/>
  <c r="EM168" i="7"/>
  <c r="EN211" i="7" a="1"/>
  <c r="EN211" i="7" s="1"/>
  <c r="EM107" i="7"/>
  <c r="EM214" i="7" a="1"/>
  <c r="EM214" i="7" s="1"/>
  <c r="EL110" i="7"/>
  <c r="EN239" i="7" a="1"/>
  <c r="EN239" i="7" s="1"/>
  <c r="EM135" i="7"/>
  <c r="EM257" i="7" a="1"/>
  <c r="EM257" i="7" s="1"/>
  <c r="EL153" i="7"/>
  <c r="EN255" i="7" a="1"/>
  <c r="EN255" i="7" s="1"/>
  <c r="EM151" i="7"/>
  <c r="EN241" i="7" a="1"/>
  <c r="EN241" i="7" s="1"/>
  <c r="EM137" i="7"/>
  <c r="EN263" i="7" a="1"/>
  <c r="EN263" i="7" s="1"/>
  <c r="EM159" i="7"/>
  <c r="EN282" i="7" a="1"/>
  <c r="EN282" i="7" s="1"/>
  <c r="EM178" i="7"/>
  <c r="EN260" i="7" a="1"/>
  <c r="EN260" i="7" s="1"/>
  <c r="EM156" i="7"/>
  <c r="EM220" i="7" a="1"/>
  <c r="EM220" i="7" s="1"/>
  <c r="EL116" i="7"/>
  <c r="EM270" i="7" a="1"/>
  <c r="EM270" i="7" s="1"/>
  <c r="EL166" i="7"/>
  <c r="EN236" i="7" a="1"/>
  <c r="EN236" i="7" s="1"/>
  <c r="EM132" i="7"/>
  <c r="EN235" i="7" a="1"/>
  <c r="EN235" i="7" s="1"/>
  <c r="EM131" i="7"/>
  <c r="EN256" i="7" a="1"/>
  <c r="EN256" i="7" s="1"/>
  <c r="EM152" i="7"/>
  <c r="EN204" i="7" a="1"/>
  <c r="EN204" i="7" s="1"/>
  <c r="EM100" i="7"/>
  <c r="EN284" i="7" a="1"/>
  <c r="EN284" i="7" s="1"/>
  <c r="EM180" i="7"/>
  <c r="EN222" i="7" a="1"/>
  <c r="EN222" i="7" s="1"/>
  <c r="EM118" i="7"/>
  <c r="EN288" i="7" a="1"/>
  <c r="EN288" i="7" s="1"/>
  <c r="EM184" i="7"/>
  <c r="EN277" i="7" a="1"/>
  <c r="EN277" i="7" s="1"/>
  <c r="EM173" i="7"/>
  <c r="EN267" i="7" a="1"/>
  <c r="EN267" i="7" s="1"/>
  <c r="EM163" i="7"/>
  <c r="EN247" i="7" a="1"/>
  <c r="EN247" i="7" s="1"/>
  <c r="EM143" i="7"/>
  <c r="EN245" i="7" a="1"/>
  <c r="EN245" i="7" s="1"/>
  <c r="EM141" i="7"/>
  <c r="EN297" i="7" a="1"/>
  <c r="EN297" i="7" s="1"/>
  <c r="EM193" i="7"/>
  <c r="EN226" i="7" a="1"/>
  <c r="EN226" i="7" s="1"/>
  <c r="EM122" i="7"/>
  <c r="EN229" i="7" a="1"/>
  <c r="EN229" i="7" s="1"/>
  <c r="EM125" i="7"/>
  <c r="EJ15" i="7"/>
  <c r="EI22" i="7"/>
  <c r="EI21" i="7"/>
  <c r="EM120" i="7"/>
  <c r="EN224" i="7" a="1"/>
  <c r="EN224" i="7" s="1"/>
  <c r="EM237" i="7" a="1"/>
  <c r="EM237" i="7" s="1"/>
  <c r="EL133" i="7"/>
  <c r="EN232" i="7" a="1"/>
  <c r="EN232" i="7" s="1"/>
  <c r="EM128" i="7"/>
  <c r="EN252" i="7" a="1"/>
  <c r="EN252" i="7" s="1"/>
  <c r="EM148" i="7"/>
  <c r="EN283" i="7" a="1"/>
  <c r="EN283" i="7" s="1"/>
  <c r="EM179" i="7"/>
  <c r="EM238" i="7" a="1"/>
  <c r="EM238" i="7" s="1"/>
  <c r="EL134" i="7"/>
  <c r="EN249" i="7" a="1"/>
  <c r="EN249" i="7" s="1"/>
  <c r="EM145" i="7"/>
  <c r="EM205" i="7" a="1"/>
  <c r="EM205" i="7" s="1"/>
  <c r="EL101" i="7"/>
  <c r="EN246" i="7" a="1"/>
  <c r="EN246" i="7" s="1"/>
  <c r="EM142" i="7"/>
  <c r="EL19" i="7" l="1"/>
  <c r="BB204" i="8"/>
  <c r="BB206" i="8"/>
  <c r="BB193" i="8" s="1"/>
  <c r="BB194" i="8" s="1"/>
  <c r="EO249" i="7" a="1"/>
  <c r="EO249" i="7" s="1"/>
  <c r="EN145" i="7"/>
  <c r="EO296" i="7" a="1"/>
  <c r="EO296" i="7" s="1"/>
  <c r="EN192" i="7"/>
  <c r="EN300" i="7" a="1"/>
  <c r="EN300" i="7" s="1"/>
  <c r="EM196" i="7"/>
  <c r="EO291" i="7" a="1"/>
  <c r="EO291" i="7" s="1"/>
  <c r="EN187" i="7"/>
  <c r="EO264" i="7" a="1"/>
  <c r="EO264" i="7" s="1"/>
  <c r="EN160" i="7"/>
  <c r="EO222" i="7" a="1"/>
  <c r="EO222" i="7" s="1"/>
  <c r="EN118" i="7"/>
  <c r="EO211" i="7" a="1"/>
  <c r="EO211" i="7" s="1"/>
  <c r="EN107" i="7"/>
  <c r="EN225" i="7" a="1"/>
  <c r="EN225" i="7" s="1"/>
  <c r="EM121" i="7"/>
  <c r="EN221" i="7" a="1"/>
  <c r="EN221" i="7" s="1"/>
  <c r="EM117" i="7"/>
  <c r="EN269" i="7" a="1"/>
  <c r="EN269" i="7" s="1"/>
  <c r="EM165" i="7"/>
  <c r="EO253" i="7" a="1"/>
  <c r="EO253" i="7" s="1"/>
  <c r="EN149" i="7"/>
  <c r="EO233" i="7" a="1"/>
  <c r="EO233" i="7" s="1"/>
  <c r="EN129" i="7"/>
  <c r="EO208" i="7" a="1"/>
  <c r="EO208" i="7" s="1"/>
  <c r="EN104" i="7"/>
  <c r="EO210" i="7" a="1"/>
  <c r="EO210" i="7" s="1"/>
  <c r="EN106" i="7"/>
  <c r="EO213" i="7" a="1"/>
  <c r="EO213" i="7" s="1"/>
  <c r="EN109" i="7"/>
  <c r="EO280" i="7" a="1"/>
  <c r="EO280" i="7" s="1"/>
  <c r="EN176" i="7"/>
  <c r="EL15" i="7"/>
  <c r="EO215" i="7" a="1"/>
  <c r="EO215" i="7" s="1"/>
  <c r="EN111" i="7"/>
  <c r="EO254" i="7" a="1"/>
  <c r="EO254" i="7" s="1"/>
  <c r="EN150" i="7"/>
  <c r="EO263" i="7" a="1"/>
  <c r="EO263" i="7" s="1"/>
  <c r="EN159" i="7"/>
  <c r="EO265" i="7" a="1"/>
  <c r="EO265" i="7" s="1"/>
  <c r="EN161" i="7"/>
  <c r="EO228" i="7" a="1"/>
  <c r="EO228" i="7" s="1"/>
  <c r="EN124" i="7"/>
  <c r="EO290" i="7" a="1"/>
  <c r="EO290" i="7" s="1"/>
  <c r="EN186" i="7"/>
  <c r="EO236" i="7" a="1"/>
  <c r="EO236" i="7" s="1"/>
  <c r="EN132" i="7"/>
  <c r="EO234" i="7" a="1"/>
  <c r="EO234" i="7" s="1"/>
  <c r="EN130" i="7"/>
  <c r="EO277" i="7" a="1"/>
  <c r="EO277" i="7" s="1"/>
  <c r="EN173" i="7"/>
  <c r="EO293" i="7" a="1"/>
  <c r="EO293" i="7" s="1"/>
  <c r="EN189" i="7"/>
  <c r="EN220" i="7" a="1"/>
  <c r="EN220" i="7" s="1"/>
  <c r="EM116" i="7"/>
  <c r="EO283" i="7" a="1"/>
  <c r="EO283" i="7" s="1"/>
  <c r="EN179" i="7"/>
  <c r="BA274" i="8"/>
  <c r="BA308" i="8"/>
  <c r="EN279" i="7" a="1"/>
  <c r="EN279" i="7" s="1"/>
  <c r="EM175" i="7"/>
  <c r="EO271" i="7" a="1"/>
  <c r="EO271" i="7" s="1"/>
  <c r="EN167" i="7"/>
  <c r="EO226" i="7" a="1"/>
  <c r="EO226" i="7" s="1"/>
  <c r="EN122" i="7"/>
  <c r="EN182" i="7"/>
  <c r="EO286" i="7" a="1"/>
  <c r="EO286" i="7" s="1"/>
  <c r="EO204" i="7" a="1"/>
  <c r="EO204" i="7" s="1"/>
  <c r="EN100" i="7"/>
  <c r="EO216" i="7" a="1"/>
  <c r="EO216" i="7" s="1"/>
  <c r="EN112" i="7"/>
  <c r="EO292" i="7" a="1"/>
  <c r="EO292" i="7" s="1"/>
  <c r="EN188" i="7"/>
  <c r="EO203" i="7" a="1"/>
  <c r="EO203" i="7" s="1"/>
  <c r="EN99" i="7"/>
  <c r="EO287" i="7" a="1"/>
  <c r="EO287" i="7" s="1"/>
  <c r="EN183" i="7"/>
  <c r="EN230" i="7" a="1"/>
  <c r="EN230" i="7" s="1"/>
  <c r="EM126" i="7"/>
  <c r="EO250" i="7" a="1"/>
  <c r="EO250" i="7" s="1"/>
  <c r="EN146" i="7"/>
  <c r="EN238" i="7" a="1"/>
  <c r="EN238" i="7" s="1"/>
  <c r="EM134" i="7"/>
  <c r="EO275" i="7" a="1"/>
  <c r="EO275" i="7" s="1"/>
  <c r="EN171" i="7"/>
  <c r="EO206" i="7" a="1"/>
  <c r="EO206" i="7" s="1"/>
  <c r="EN102" i="7"/>
  <c r="EN261" i="7" a="1"/>
  <c r="EN261" i="7" s="1"/>
  <c r="EM157" i="7"/>
  <c r="EO231" i="7" a="1"/>
  <c r="EO231" i="7" s="1"/>
  <c r="EN127" i="7"/>
  <c r="EO298" i="7" a="1"/>
  <c r="EO298" i="7" s="1"/>
  <c r="EN194" i="7"/>
  <c r="EO252" i="7" a="1"/>
  <c r="EO252" i="7" s="1"/>
  <c r="EN148" i="7"/>
  <c r="EO285" i="7" a="1"/>
  <c r="EO285" i="7" s="1"/>
  <c r="EN181" i="7"/>
  <c r="EO232" i="7" a="1"/>
  <c r="EO232" i="7" s="1"/>
  <c r="EN128" i="7"/>
  <c r="EO272" i="7" a="1"/>
  <c r="EO272" i="7" s="1"/>
  <c r="EN168" i="7"/>
  <c r="EO246" i="7" a="1"/>
  <c r="EO246" i="7" s="1"/>
  <c r="EN142" i="7"/>
  <c r="EN237" i="7" a="1"/>
  <c r="EN237" i="7" s="1"/>
  <c r="EM133" i="7"/>
  <c r="EO245" i="7" a="1"/>
  <c r="EO245" i="7" s="1"/>
  <c r="EN141" i="7"/>
  <c r="EO256" i="7" a="1"/>
  <c r="EO256" i="7" s="1"/>
  <c r="EN152" i="7"/>
  <c r="EO241" i="7" a="1"/>
  <c r="EO241" i="7" s="1"/>
  <c r="EN137" i="7"/>
  <c r="EO217" i="7" a="1"/>
  <c r="EO217" i="7" s="1"/>
  <c r="EN113" i="7"/>
  <c r="EO251" i="7" a="1"/>
  <c r="EO251" i="7" s="1"/>
  <c r="EN147" i="7"/>
  <c r="EO276" i="7" a="1"/>
  <c r="EO276" i="7" s="1"/>
  <c r="EN172" i="7"/>
  <c r="EO243" i="7" a="1"/>
  <c r="EO243" i="7" s="1"/>
  <c r="EN139" i="7"/>
  <c r="EN270" i="7" a="1"/>
  <c r="EN270" i="7" s="1"/>
  <c r="EM166" i="7"/>
  <c r="EO239" i="7" a="1"/>
  <c r="EO239" i="7" s="1"/>
  <c r="EN135" i="7"/>
  <c r="EO288" i="7" a="1"/>
  <c r="EO288" i="7" s="1"/>
  <c r="EN184" i="7"/>
  <c r="BB225" i="8"/>
  <c r="BB227" i="8" s="1"/>
  <c r="BB214" i="8" s="1"/>
  <c r="BB215" i="8" s="1"/>
  <c r="EN214" i="7" a="1"/>
  <c r="EN214" i="7" s="1"/>
  <c r="EM110" i="7"/>
  <c r="EO229" i="7" a="1"/>
  <c r="EO229" i="7" s="1"/>
  <c r="EN125" i="7"/>
  <c r="EN258" i="7" a="1"/>
  <c r="EN258" i="7" s="1"/>
  <c r="EM154" i="7"/>
  <c r="EO227" i="7" a="1"/>
  <c r="EO227" i="7" s="1"/>
  <c r="EN123" i="7"/>
  <c r="EN268" i="7" a="1"/>
  <c r="EN268" i="7" s="1"/>
  <c r="EM164" i="7"/>
  <c r="EO262" i="7" a="1"/>
  <c r="EO262" i="7" s="1"/>
  <c r="EN158" i="7"/>
  <c r="EO289" i="7" a="1"/>
  <c r="EO289" i="7" s="1"/>
  <c r="EN185" i="7"/>
  <c r="EN281" i="7" a="1"/>
  <c r="EN281" i="7" s="1"/>
  <c r="EM177" i="7"/>
  <c r="EK21" i="7"/>
  <c r="EK23" i="7" s="1"/>
  <c r="EN278" i="7" a="1"/>
  <c r="EN278" i="7" s="1"/>
  <c r="EM174" i="7"/>
  <c r="EO244" i="7" a="1"/>
  <c r="EO244" i="7" s="1"/>
  <c r="EN140" i="7"/>
  <c r="EO240" i="7" a="1"/>
  <c r="EO240" i="7" s="1"/>
  <c r="EN136" i="7"/>
  <c r="EO266" i="7" a="1"/>
  <c r="EO266" i="7" s="1"/>
  <c r="EN162" i="7"/>
  <c r="EO260" i="7" a="1"/>
  <c r="EO260" i="7" s="1"/>
  <c r="EN156" i="7"/>
  <c r="EO223" i="7" a="1"/>
  <c r="EO223" i="7" s="1"/>
  <c r="EN119" i="7"/>
  <c r="EN299" i="7" a="1"/>
  <c r="EN299" i="7" s="1"/>
  <c r="EM195" i="7"/>
  <c r="EO284" i="7" a="1"/>
  <c r="EO284" i="7" s="1"/>
  <c r="EN180" i="7"/>
  <c r="EO224" i="7" a="1"/>
  <c r="EO224" i="7" s="1"/>
  <c r="EN120" i="7"/>
  <c r="EO235" i="7" a="1"/>
  <c r="EO235" i="7" s="1"/>
  <c r="EN131" i="7"/>
  <c r="EO212" i="7" a="1"/>
  <c r="EO212" i="7" s="1"/>
  <c r="EN108" i="7"/>
  <c r="BA304" i="8"/>
  <c r="BA270" i="8"/>
  <c r="EO294" i="7" a="1"/>
  <c r="EO294" i="7" s="1"/>
  <c r="EN190" i="7"/>
  <c r="EO259" i="7" a="1"/>
  <c r="EO259" i="7" s="1"/>
  <c r="EN155" i="7"/>
  <c r="EO267" i="7" a="1"/>
  <c r="EO267" i="7" s="1"/>
  <c r="EN163" i="7"/>
  <c r="EN257" i="7" a="1"/>
  <c r="EN257" i="7" s="1"/>
  <c r="EM153" i="7"/>
  <c r="EO201" i="7" a="1"/>
  <c r="EO201" i="7" s="1"/>
  <c r="EN97" i="7"/>
  <c r="EO273" i="7" a="1"/>
  <c r="EO273" i="7" s="1"/>
  <c r="EN169" i="7"/>
  <c r="EL17" i="7"/>
  <c r="EO219" i="7" a="1"/>
  <c r="EO219" i="7" s="1"/>
  <c r="EN115" i="7"/>
  <c r="EJ22" i="7"/>
  <c r="EJ21" i="7"/>
  <c r="EO295" i="7" a="1"/>
  <c r="EO295" i="7" s="1"/>
  <c r="EN191" i="7"/>
  <c r="EO248" i="7" a="1"/>
  <c r="EO248" i="7" s="1"/>
  <c r="EN144" i="7"/>
  <c r="EO282" i="7" a="1"/>
  <c r="EO282" i="7" s="1"/>
  <c r="EN178" i="7"/>
  <c r="EN193" i="7"/>
  <c r="EO297" i="7" a="1"/>
  <c r="EO297" i="7" s="1"/>
  <c r="EN205" i="7" a="1"/>
  <c r="EN205" i="7" s="1"/>
  <c r="EM101" i="7"/>
  <c r="EO247" i="7" a="1"/>
  <c r="EO247" i="7" s="1"/>
  <c r="EN143" i="7"/>
  <c r="EI23" i="7"/>
  <c r="EO255" i="7" a="1"/>
  <c r="EO255" i="7" s="1"/>
  <c r="EN151" i="7"/>
  <c r="EO274" i="7" a="1"/>
  <c r="EO274" i="7" s="1"/>
  <c r="EN170" i="7"/>
  <c r="EN98" i="7"/>
  <c r="EO202" i="7" a="1"/>
  <c r="EO202" i="7" s="1"/>
  <c r="EO207" i="7" a="1"/>
  <c r="EO207" i="7" s="1"/>
  <c r="EN103" i="7"/>
  <c r="EO242" i="7" a="1"/>
  <c r="EO242" i="7" s="1"/>
  <c r="EN138" i="7"/>
  <c r="EO218" i="7" a="1"/>
  <c r="EO218" i="7" s="1"/>
  <c r="EN114" i="7"/>
  <c r="EM12" i="7"/>
  <c r="EM11" i="7" s="1"/>
  <c r="EO209" i="7" a="1"/>
  <c r="EO209" i="7" s="1"/>
  <c r="EN105" i="7"/>
  <c r="EN12" i="7" l="1"/>
  <c r="EN11" i="7" s="1"/>
  <c r="EN18" i="7" s="1"/>
  <c r="EM19" i="7"/>
  <c r="EP219" i="7" a="1"/>
  <c r="EP219" i="7" s="1"/>
  <c r="EO115" i="7"/>
  <c r="EO122" i="7"/>
  <c r="EP226" i="7" a="1"/>
  <c r="EP226" i="7" s="1"/>
  <c r="EP288" i="7" a="1"/>
  <c r="EP288" i="7" s="1"/>
  <c r="EO184" i="7"/>
  <c r="EP256" i="7" a="1"/>
  <c r="EP256" i="7" s="1"/>
  <c r="EO152" i="7"/>
  <c r="EP242" i="7" a="1"/>
  <c r="EP242" i="7" s="1"/>
  <c r="EO138" i="7"/>
  <c r="EP287" i="7" a="1"/>
  <c r="EP287" i="7" s="1"/>
  <c r="EO183" i="7"/>
  <c r="EO270" i="7" a="1"/>
  <c r="EO270" i="7" s="1"/>
  <c r="EN166" i="7"/>
  <c r="EO225" i="7" a="1"/>
  <c r="EO225" i="7" s="1"/>
  <c r="EN121" i="7"/>
  <c r="EP228" i="7" a="1"/>
  <c r="EP228" i="7" s="1"/>
  <c r="EO124" i="7"/>
  <c r="EP206" i="7" a="1"/>
  <c r="EP206" i="7" s="1"/>
  <c r="EO102" i="7"/>
  <c r="EP274" i="7" a="1"/>
  <c r="EP274" i="7" s="1"/>
  <c r="EO170" i="7"/>
  <c r="EP284" i="7" a="1"/>
  <c r="EP284" i="7" s="1"/>
  <c r="EO180" i="7"/>
  <c r="EK39" i="7"/>
  <c r="EO214" i="7" a="1"/>
  <c r="EO214" i="7" s="1"/>
  <c r="EN110" i="7"/>
  <c r="EP216" i="7" a="1"/>
  <c r="EP216" i="7" s="1"/>
  <c r="EO112" i="7"/>
  <c r="EP265" i="7" a="1"/>
  <c r="EP265" i="7" s="1"/>
  <c r="EO161" i="7"/>
  <c r="EP210" i="7" a="1"/>
  <c r="EP210" i="7" s="1"/>
  <c r="EO106" i="7"/>
  <c r="EP218" i="7" a="1"/>
  <c r="EP218" i="7" s="1"/>
  <c r="EO114" i="7"/>
  <c r="EP271" i="7" a="1"/>
  <c r="EP271" i="7" s="1"/>
  <c r="EO167" i="7"/>
  <c r="EP240" i="7" a="1"/>
  <c r="EP240" i="7" s="1"/>
  <c r="EO136" i="7"/>
  <c r="EP296" i="7" a="1"/>
  <c r="EP296" i="7" s="1"/>
  <c r="EO192" i="7"/>
  <c r="EO279" i="7" a="1"/>
  <c r="EO279" i="7" s="1"/>
  <c r="EN175" i="7"/>
  <c r="EP235" i="7" a="1"/>
  <c r="EP235" i="7" s="1"/>
  <c r="EO131" i="7"/>
  <c r="EO237" i="7" a="1"/>
  <c r="EO237" i="7" s="1"/>
  <c r="EN133" i="7"/>
  <c r="EO278" i="7" a="1"/>
  <c r="EO278" i="7" s="1"/>
  <c r="EN174" i="7"/>
  <c r="EP267" i="7" a="1"/>
  <c r="EP267" i="7" s="1"/>
  <c r="EO163" i="7"/>
  <c r="EP276" i="7" a="1"/>
  <c r="EP276" i="7" s="1"/>
  <c r="EO172" i="7"/>
  <c r="EP272" i="7" a="1"/>
  <c r="EP272" i="7" s="1"/>
  <c r="EO168" i="7"/>
  <c r="EP275" i="7" a="1"/>
  <c r="EP275" i="7" s="1"/>
  <c r="EO171" i="7"/>
  <c r="EJ23" i="7"/>
  <c r="EO220" i="7" a="1"/>
  <c r="EO220" i="7" s="1"/>
  <c r="EN116" i="7"/>
  <c r="EP222" i="7" a="1"/>
  <c r="EP222" i="7" s="1"/>
  <c r="EO118" i="7"/>
  <c r="BB199" i="8"/>
  <c r="EO300" i="7" a="1"/>
  <c r="EO300" i="7" s="1"/>
  <c r="EN196" i="7"/>
  <c r="EO230" i="7" a="1"/>
  <c r="EO230" i="7" s="1"/>
  <c r="EN126" i="7"/>
  <c r="EP236" i="7" a="1"/>
  <c r="EP236" i="7" s="1"/>
  <c r="EO132" i="7"/>
  <c r="EP231" i="7" a="1"/>
  <c r="EP231" i="7" s="1"/>
  <c r="EO127" i="7"/>
  <c r="EP201" i="7" a="1"/>
  <c r="EP201" i="7" s="1"/>
  <c r="EO97" i="7"/>
  <c r="EP213" i="7" a="1"/>
  <c r="EP213" i="7" s="1"/>
  <c r="EO109" i="7"/>
  <c r="EP243" i="7" a="1"/>
  <c r="EP243" i="7" s="1"/>
  <c r="EO139" i="7"/>
  <c r="EP255" i="7" a="1"/>
  <c r="EP255" i="7" s="1"/>
  <c r="EO151" i="7"/>
  <c r="EP295" i="7" a="1"/>
  <c r="EP295" i="7" s="1"/>
  <c r="EO191" i="7"/>
  <c r="EO299" i="7" a="1"/>
  <c r="EO299" i="7" s="1"/>
  <c r="EN195" i="7"/>
  <c r="EO281" i="7" a="1"/>
  <c r="EO281" i="7" s="1"/>
  <c r="EN177" i="7"/>
  <c r="BB220" i="8"/>
  <c r="EP263" i="7" a="1"/>
  <c r="EP263" i="7" s="1"/>
  <c r="EO159" i="7"/>
  <c r="EP208" i="7" a="1"/>
  <c r="EP208" i="7" s="1"/>
  <c r="EO104" i="7"/>
  <c r="EP241" i="7" a="1"/>
  <c r="EP241" i="7" s="1"/>
  <c r="EO137" i="7"/>
  <c r="EP297" i="7" a="1"/>
  <c r="EP297" i="7" s="1"/>
  <c r="EO193" i="7"/>
  <c r="EO269" i="7" a="1"/>
  <c r="EO269" i="7" s="1"/>
  <c r="EN165" i="7"/>
  <c r="EP227" i="7" a="1"/>
  <c r="EP227" i="7" s="1"/>
  <c r="EO123" i="7"/>
  <c r="EP280" i="7" a="1"/>
  <c r="EP280" i="7" s="1"/>
  <c r="EO176" i="7"/>
  <c r="EP290" i="7" a="1"/>
  <c r="EP290" i="7" s="1"/>
  <c r="EO186" i="7"/>
  <c r="EP292" i="7" a="1"/>
  <c r="EP292" i="7" s="1"/>
  <c r="EO188" i="7"/>
  <c r="EO257" i="7" a="1"/>
  <c r="EO257" i="7" s="1"/>
  <c r="EN153" i="7"/>
  <c r="EP283" i="7" a="1"/>
  <c r="EP283" i="7" s="1"/>
  <c r="EO179" i="7"/>
  <c r="EP251" i="7" a="1"/>
  <c r="EP251" i="7" s="1"/>
  <c r="EO147" i="7"/>
  <c r="EP232" i="7" a="1"/>
  <c r="EP232" i="7" s="1"/>
  <c r="EO128" i="7"/>
  <c r="EO238" i="7" a="1"/>
  <c r="EO238" i="7" s="1"/>
  <c r="EN134" i="7"/>
  <c r="EP204" i="7" a="1"/>
  <c r="EP204" i="7" s="1"/>
  <c r="EO100" i="7"/>
  <c r="EP293" i="7" a="1"/>
  <c r="EP293" i="7" s="1"/>
  <c r="EO189" i="7"/>
  <c r="EI39" i="7"/>
  <c r="EP264" i="7" a="1"/>
  <c r="EP264" i="7" s="1"/>
  <c r="EO160" i="7"/>
  <c r="BB205" i="8"/>
  <c r="EP252" i="7" a="1"/>
  <c r="EP252" i="7" s="1"/>
  <c r="EO148" i="7"/>
  <c r="EP239" i="7" a="1"/>
  <c r="EP239" i="7" s="1"/>
  <c r="EO135" i="7"/>
  <c r="EP282" i="7" a="1"/>
  <c r="EP282" i="7" s="1"/>
  <c r="EO178" i="7"/>
  <c r="EP244" i="7" a="1"/>
  <c r="EP244" i="7" s="1"/>
  <c r="EO140" i="7"/>
  <c r="EP249" i="7" a="1"/>
  <c r="EP249" i="7" s="1"/>
  <c r="EO145" i="7"/>
  <c r="EP259" i="7" a="1"/>
  <c r="EP259" i="7" s="1"/>
  <c r="EO155" i="7"/>
  <c r="EP223" i="7" a="1"/>
  <c r="EP223" i="7" s="1"/>
  <c r="EO119" i="7"/>
  <c r="EP289" i="7" a="1"/>
  <c r="EP289" i="7" s="1"/>
  <c r="EO185" i="7"/>
  <c r="BB226" i="8"/>
  <c r="EP286" i="7" a="1"/>
  <c r="EP286" i="7" s="1"/>
  <c r="EO182" i="7"/>
  <c r="EP233" i="7" a="1"/>
  <c r="EP233" i="7" s="1"/>
  <c r="EO129" i="7"/>
  <c r="EO205" i="7" a="1"/>
  <c r="EO205" i="7" s="1"/>
  <c r="EN101" i="7"/>
  <c r="EP215" i="7" a="1"/>
  <c r="EP215" i="7" s="1"/>
  <c r="EO111" i="7"/>
  <c r="EN164" i="7"/>
  <c r="EO268" i="7" a="1"/>
  <c r="EO268" i="7" s="1"/>
  <c r="EP298" i="7" a="1"/>
  <c r="EP298" i="7" s="1"/>
  <c r="EO194" i="7"/>
  <c r="EL21" i="7"/>
  <c r="EL22" i="7"/>
  <c r="EP273" i="7" a="1"/>
  <c r="EP273" i="7" s="1"/>
  <c r="EO169" i="7"/>
  <c r="EP245" i="7" a="1"/>
  <c r="EP245" i="7" s="1"/>
  <c r="EO141" i="7"/>
  <c r="EP207" i="7" a="1"/>
  <c r="EP207" i="7" s="1"/>
  <c r="EO103" i="7"/>
  <c r="EP203" i="7" a="1"/>
  <c r="EP203" i="7" s="1"/>
  <c r="EO99" i="7"/>
  <c r="EP202" i="7" a="1"/>
  <c r="EP202" i="7" s="1"/>
  <c r="EO98" i="7"/>
  <c r="EO261" i="7" a="1"/>
  <c r="EO261" i="7" s="1"/>
  <c r="EN157" i="7"/>
  <c r="EP224" i="7" a="1"/>
  <c r="EP224" i="7" s="1"/>
  <c r="EO120" i="7"/>
  <c r="EP211" i="7" a="1"/>
  <c r="EP211" i="7" s="1"/>
  <c r="EO107" i="7"/>
  <c r="EP209" i="7" a="1"/>
  <c r="EP209" i="7" s="1"/>
  <c r="EO105" i="7"/>
  <c r="EP247" i="7" a="1"/>
  <c r="EP247" i="7" s="1"/>
  <c r="EO143" i="7"/>
  <c r="EP217" i="7" a="1"/>
  <c r="EP217" i="7" s="1"/>
  <c r="EO113" i="7"/>
  <c r="EP285" i="7" a="1"/>
  <c r="EP285" i="7" s="1"/>
  <c r="EO181" i="7"/>
  <c r="EP250" i="7" a="1"/>
  <c r="EP250" i="7" s="1"/>
  <c r="EO146" i="7"/>
  <c r="EP277" i="7" a="1"/>
  <c r="EP277" i="7" s="1"/>
  <c r="EO173" i="7"/>
  <c r="EP254" i="7" a="1"/>
  <c r="EP254" i="7" s="1"/>
  <c r="EO150" i="7"/>
  <c r="EP291" i="7" a="1"/>
  <c r="EP291" i="7" s="1"/>
  <c r="EO187" i="7"/>
  <c r="EP234" i="7" a="1"/>
  <c r="EP234" i="7" s="1"/>
  <c r="EO130" i="7"/>
  <c r="EP266" i="7" a="1"/>
  <c r="EP266" i="7" s="1"/>
  <c r="EO162" i="7"/>
  <c r="EP212" i="7" a="1"/>
  <c r="EP212" i="7" s="1"/>
  <c r="EO108" i="7"/>
  <c r="EO221" i="7" a="1"/>
  <c r="EO221" i="7" s="1"/>
  <c r="EN117" i="7"/>
  <c r="EO258" i="7" a="1"/>
  <c r="EO258" i="7" s="1"/>
  <c r="EN154" i="7"/>
  <c r="EP248" i="7" a="1"/>
  <c r="EP248" i="7" s="1"/>
  <c r="EO144" i="7"/>
  <c r="EP229" i="7" a="1"/>
  <c r="EP229" i="7" s="1"/>
  <c r="EO125" i="7"/>
  <c r="EP246" i="7" a="1"/>
  <c r="EP246" i="7" s="1"/>
  <c r="EO142" i="7"/>
  <c r="EM20" i="7"/>
  <c r="EM18" i="7"/>
  <c r="EM17" i="7" s="1"/>
  <c r="EM14" i="7"/>
  <c r="EP294" i="7" a="1"/>
  <c r="EP294" i="7" s="1"/>
  <c r="EO190" i="7"/>
  <c r="EP260" i="7" a="1"/>
  <c r="EP260" i="7" s="1"/>
  <c r="EO156" i="7"/>
  <c r="EP262" i="7" a="1"/>
  <c r="EP262" i="7" s="1"/>
  <c r="EO158" i="7"/>
  <c r="EP253" i="7" a="1"/>
  <c r="EP253" i="7" s="1"/>
  <c r="EO149" i="7"/>
  <c r="EN20" i="7" l="1"/>
  <c r="EN14" i="7"/>
  <c r="EO12" i="7"/>
  <c r="EO11" i="7" s="1"/>
  <c r="EO18" i="7" s="1"/>
  <c r="EN19" i="7"/>
  <c r="EN17" i="7" s="1"/>
  <c r="EP237" i="7" a="1"/>
  <c r="EP237" i="7" s="1"/>
  <c r="EO133" i="7"/>
  <c r="EQ235" i="7" a="1"/>
  <c r="EQ235" i="7" s="1"/>
  <c r="EP131" i="7"/>
  <c r="EQ263" i="7" a="1"/>
  <c r="EQ263" i="7" s="1"/>
  <c r="EP159" i="7"/>
  <c r="BB221" i="8"/>
  <c r="EP238" i="7" a="1"/>
  <c r="EP238" i="7" s="1"/>
  <c r="EO134" i="7"/>
  <c r="EN15" i="7"/>
  <c r="EQ291" i="7" a="1"/>
  <c r="EQ291" i="7" s="1"/>
  <c r="EP187" i="7"/>
  <c r="EQ260" i="7" a="1"/>
  <c r="EQ260" i="7" s="1"/>
  <c r="EP156" i="7"/>
  <c r="EQ283" i="7" a="1"/>
  <c r="EQ283" i="7" s="1"/>
  <c r="EP179" i="7"/>
  <c r="EQ248" i="7" a="1"/>
  <c r="EQ248" i="7" s="1"/>
  <c r="EP144" i="7"/>
  <c r="EP257" i="7" a="1"/>
  <c r="EP257" i="7" s="1"/>
  <c r="EO153" i="7"/>
  <c r="EQ277" i="7" a="1"/>
  <c r="EQ277" i="7" s="1"/>
  <c r="EP173" i="7"/>
  <c r="EQ202" i="7" a="1"/>
  <c r="EQ202" i="7" s="1"/>
  <c r="EP98" i="7"/>
  <c r="EP270" i="7" a="1"/>
  <c r="EP270" i="7" s="1"/>
  <c r="EO166" i="7"/>
  <c r="EP281" i="7" a="1"/>
  <c r="EP281" i="7" s="1"/>
  <c r="EO177" i="7"/>
  <c r="EQ282" i="7" a="1"/>
  <c r="EQ282" i="7" s="1"/>
  <c r="EP178" i="7"/>
  <c r="EQ232" i="7" a="1"/>
  <c r="EQ232" i="7" s="1"/>
  <c r="EP128" i="7"/>
  <c r="EQ280" i="7" a="1"/>
  <c r="EQ280" i="7" s="1"/>
  <c r="EP176" i="7"/>
  <c r="EQ231" i="7" a="1"/>
  <c r="EQ231" i="7" s="1"/>
  <c r="EP127" i="7"/>
  <c r="EQ272" i="7" a="1"/>
  <c r="EQ272" i="7" s="1"/>
  <c r="EP168" i="7"/>
  <c r="EQ240" i="7" a="1"/>
  <c r="EQ240" i="7" s="1"/>
  <c r="EP136" i="7"/>
  <c r="EQ287" i="7" a="1"/>
  <c r="EQ287" i="7" s="1"/>
  <c r="EP183" i="7"/>
  <c r="EQ229" i="7" a="1"/>
  <c r="EQ229" i="7" s="1"/>
  <c r="EP125" i="7"/>
  <c r="EP139" i="7"/>
  <c r="EQ243" i="7" a="1"/>
  <c r="EQ243" i="7" s="1"/>
  <c r="EQ224" i="7" a="1"/>
  <c r="EQ224" i="7" s="1"/>
  <c r="EP120" i="7"/>
  <c r="EQ259" i="7" a="1"/>
  <c r="EQ259" i="7" s="1"/>
  <c r="EP155" i="7"/>
  <c r="EQ292" i="7" a="1"/>
  <c r="EQ292" i="7" s="1"/>
  <c r="EP188" i="7"/>
  <c r="EQ250" i="7" a="1"/>
  <c r="EQ250" i="7" s="1"/>
  <c r="EP146" i="7"/>
  <c r="EM15" i="7"/>
  <c r="EQ275" i="7" a="1"/>
  <c r="EQ275" i="7" s="1"/>
  <c r="EP171" i="7"/>
  <c r="EQ285" i="7" a="1"/>
  <c r="EQ285" i="7" s="1"/>
  <c r="EP181" i="7"/>
  <c r="EQ212" i="7" a="1"/>
  <c r="EQ212" i="7" s="1"/>
  <c r="EP108" i="7"/>
  <c r="EQ217" i="7" a="1"/>
  <c r="EQ217" i="7" s="1"/>
  <c r="EP113" i="7"/>
  <c r="EQ207" i="7" a="1"/>
  <c r="EQ207" i="7" s="1"/>
  <c r="EP103" i="7"/>
  <c r="EQ233" i="7" a="1"/>
  <c r="EQ233" i="7" s="1"/>
  <c r="EP129" i="7"/>
  <c r="EP299" i="7" a="1"/>
  <c r="EP299" i="7" s="1"/>
  <c r="EO195" i="7"/>
  <c r="EQ222" i="7" a="1"/>
  <c r="EQ222" i="7" s="1"/>
  <c r="EP118" i="7"/>
  <c r="EQ208" i="7" a="1"/>
  <c r="EQ208" i="7" s="1"/>
  <c r="EP104" i="7"/>
  <c r="EQ216" i="7" a="1"/>
  <c r="EQ216" i="7" s="1"/>
  <c r="EP112" i="7"/>
  <c r="EQ201" i="7" a="1"/>
  <c r="EQ201" i="7" s="1"/>
  <c r="EP97" i="7"/>
  <c r="EQ296" i="7" a="1"/>
  <c r="EQ296" i="7" s="1"/>
  <c r="EP192" i="7"/>
  <c r="EQ203" i="7" a="1"/>
  <c r="EQ203" i="7" s="1"/>
  <c r="EP99" i="7"/>
  <c r="EQ239" i="7" a="1"/>
  <c r="EQ239" i="7" s="1"/>
  <c r="EP135" i="7"/>
  <c r="EQ251" i="7" a="1"/>
  <c r="EQ251" i="7" s="1"/>
  <c r="EP147" i="7"/>
  <c r="EQ227" i="7" a="1"/>
  <c r="EQ227" i="7" s="1"/>
  <c r="EP123" i="7"/>
  <c r="EQ236" i="7" a="1"/>
  <c r="EQ236" i="7" s="1"/>
  <c r="EP132" i="7"/>
  <c r="EP172" i="7"/>
  <c r="EQ276" i="7" a="1"/>
  <c r="EQ276" i="7" s="1"/>
  <c r="EQ271" i="7" a="1"/>
  <c r="EQ271" i="7" s="1"/>
  <c r="EP167" i="7"/>
  <c r="EQ284" i="7" a="1"/>
  <c r="EQ284" i="7" s="1"/>
  <c r="EP180" i="7"/>
  <c r="EQ242" i="7" a="1"/>
  <c r="EQ242" i="7" s="1"/>
  <c r="EP138" i="7"/>
  <c r="EQ211" i="7" a="1"/>
  <c r="EQ211" i="7" s="1"/>
  <c r="EP107" i="7"/>
  <c r="EQ226" i="7" a="1"/>
  <c r="EQ226" i="7" s="1"/>
  <c r="EP122" i="7"/>
  <c r="EQ241" i="7" a="1"/>
  <c r="EQ241" i="7" s="1"/>
  <c r="EP137" i="7"/>
  <c r="EQ298" i="7" a="1"/>
  <c r="EQ298" i="7" s="1"/>
  <c r="EP194" i="7"/>
  <c r="EP268" i="7" a="1"/>
  <c r="EP268" i="7" s="1"/>
  <c r="EO164" i="7"/>
  <c r="EQ219" i="7" a="1"/>
  <c r="EQ219" i="7" s="1"/>
  <c r="EP115" i="7"/>
  <c r="EP279" i="7" a="1"/>
  <c r="EP279" i="7" s="1"/>
  <c r="EO175" i="7"/>
  <c r="EP214" i="7" a="1"/>
  <c r="EP214" i="7" s="1"/>
  <c r="EO110" i="7"/>
  <c r="EQ253" i="7" a="1"/>
  <c r="EQ253" i="7" s="1"/>
  <c r="EP149" i="7"/>
  <c r="EQ266" i="7" a="1"/>
  <c r="EQ266" i="7" s="1"/>
  <c r="EP162" i="7"/>
  <c r="EQ247" i="7" a="1"/>
  <c r="EQ247" i="7" s="1"/>
  <c r="EP143" i="7"/>
  <c r="EQ245" i="7" a="1"/>
  <c r="EQ245" i="7" s="1"/>
  <c r="EP141" i="7"/>
  <c r="EQ286" i="7" a="1"/>
  <c r="EQ286" i="7" s="1"/>
  <c r="EP182" i="7"/>
  <c r="EQ264" i="7" a="1"/>
  <c r="EQ264" i="7" s="1"/>
  <c r="EP160" i="7"/>
  <c r="EP106" i="7"/>
  <c r="EQ210" i="7" a="1"/>
  <c r="EQ210" i="7" s="1"/>
  <c r="EQ228" i="7" a="1"/>
  <c r="EQ228" i="7" s="1"/>
  <c r="EP124" i="7"/>
  <c r="EQ265" i="7" a="1"/>
  <c r="EQ265" i="7" s="1"/>
  <c r="EP161" i="7"/>
  <c r="EP225" i="7" a="1"/>
  <c r="EP225" i="7" s="1"/>
  <c r="EO121" i="7"/>
  <c r="EP205" i="7" a="1"/>
  <c r="EP205" i="7" s="1"/>
  <c r="EO101" i="7"/>
  <c r="EQ252" i="7" a="1"/>
  <c r="EQ252" i="7" s="1"/>
  <c r="EP148" i="7"/>
  <c r="EP269" i="7" a="1"/>
  <c r="EP269" i="7" s="1"/>
  <c r="EO165" i="7"/>
  <c r="EQ295" i="7" a="1"/>
  <c r="EQ295" i="7" s="1"/>
  <c r="EP191" i="7"/>
  <c r="EP230" i="7" a="1"/>
  <c r="EP230" i="7" s="1"/>
  <c r="EO126" i="7"/>
  <c r="EQ267" i="7" a="1"/>
  <c r="EQ267" i="7" s="1"/>
  <c r="EP163" i="7"/>
  <c r="EQ256" i="7" a="1"/>
  <c r="EQ256" i="7" s="1"/>
  <c r="EP152" i="7"/>
  <c r="BB200" i="8"/>
  <c r="EQ223" i="7" a="1"/>
  <c r="EQ223" i="7" s="1"/>
  <c r="EP119" i="7"/>
  <c r="EQ254" i="7" a="1"/>
  <c r="EQ254" i="7" s="1"/>
  <c r="EP150" i="7"/>
  <c r="EQ294" i="7" a="1"/>
  <c r="EQ294" i="7" s="1"/>
  <c r="EP190" i="7"/>
  <c r="EQ293" i="7" a="1"/>
  <c r="EQ293" i="7" s="1"/>
  <c r="EP189" i="7"/>
  <c r="EP261" i="7" a="1"/>
  <c r="EP261" i="7" s="1"/>
  <c r="EO157" i="7"/>
  <c r="EQ204" i="7" a="1"/>
  <c r="EQ204" i="7" s="1"/>
  <c r="EP100" i="7"/>
  <c r="EP258" i="7" a="1"/>
  <c r="EP258" i="7" s="1"/>
  <c r="EO154" i="7"/>
  <c r="EQ290" i="7" a="1"/>
  <c r="EQ290" i="7" s="1"/>
  <c r="EP186" i="7"/>
  <c r="EQ246" i="7" a="1"/>
  <c r="EQ246" i="7" s="1"/>
  <c r="EP142" i="7"/>
  <c r="EQ234" i="7" a="1"/>
  <c r="EQ234" i="7" s="1"/>
  <c r="EP130" i="7"/>
  <c r="EQ209" i="7" a="1"/>
  <c r="EQ209" i="7" s="1"/>
  <c r="EP105" i="7"/>
  <c r="EQ273" i="7" a="1"/>
  <c r="EQ273" i="7" s="1"/>
  <c r="EP169" i="7"/>
  <c r="EQ274" i="7" a="1"/>
  <c r="EQ274" i="7" s="1"/>
  <c r="EP170" i="7"/>
  <c r="EQ206" i="7" a="1"/>
  <c r="EQ206" i="7" s="1"/>
  <c r="EP102" i="7"/>
  <c r="EQ213" i="7" a="1"/>
  <c r="EQ213" i="7" s="1"/>
  <c r="EP109" i="7"/>
  <c r="EP220" i="7" a="1"/>
  <c r="EP220" i="7" s="1"/>
  <c r="EO116" i="7"/>
  <c r="EQ249" i="7" a="1"/>
  <c r="EQ249" i="7" s="1"/>
  <c r="EP145" i="7"/>
  <c r="EJ39" i="7"/>
  <c r="EQ215" i="7" a="1"/>
  <c r="EQ215" i="7" s="1"/>
  <c r="EP111" i="7"/>
  <c r="EQ244" i="7" a="1"/>
  <c r="EQ244" i="7" s="1"/>
  <c r="EP140" i="7"/>
  <c r="EP221" i="7" a="1"/>
  <c r="EP221" i="7" s="1"/>
  <c r="EO117" i="7"/>
  <c r="EQ262" i="7" a="1"/>
  <c r="EQ262" i="7" s="1"/>
  <c r="EP158" i="7"/>
  <c r="EQ289" i="7" a="1"/>
  <c r="EQ289" i="7" s="1"/>
  <c r="EP185" i="7"/>
  <c r="EL23" i="7"/>
  <c r="EL39" i="7" s="1"/>
  <c r="EQ297" i="7" a="1"/>
  <c r="EQ297" i="7" s="1"/>
  <c r="EP193" i="7"/>
  <c r="EQ255" i="7" a="1"/>
  <c r="EQ255" i="7" s="1"/>
  <c r="EP151" i="7"/>
  <c r="EP300" i="7" a="1"/>
  <c r="EP300" i="7" s="1"/>
  <c r="EO196" i="7"/>
  <c r="EP278" i="7" a="1"/>
  <c r="EP278" i="7" s="1"/>
  <c r="EO174" i="7"/>
  <c r="EQ218" i="7" a="1"/>
  <c r="EQ218" i="7" s="1"/>
  <c r="EP114" i="7"/>
  <c r="EQ288" i="7" a="1"/>
  <c r="EQ288" i="7" s="1"/>
  <c r="EP184" i="7"/>
  <c r="EO20" i="7" l="1"/>
  <c r="EO14" i="7"/>
  <c r="EO15" i="7" s="1"/>
  <c r="EO19" i="7"/>
  <c r="EO17" i="7" s="1"/>
  <c r="ER297" i="7" a="1"/>
  <c r="ER297" i="7" s="1"/>
  <c r="EQ193" i="7"/>
  <c r="ER280" i="7" a="1"/>
  <c r="ER280" i="7" s="1"/>
  <c r="EQ176" i="7"/>
  <c r="BB270" i="8"/>
  <c r="BB304" i="8"/>
  <c r="ER217" i="7" a="1"/>
  <c r="ER217" i="7" s="1"/>
  <c r="EQ113" i="7"/>
  <c r="ER290" i="7" a="1"/>
  <c r="ER290" i="7" s="1"/>
  <c r="EQ186" i="7"/>
  <c r="EQ258" i="7" a="1"/>
  <c r="EQ258" i="7" s="1"/>
  <c r="EP154" i="7"/>
  <c r="ER256" i="7" a="1"/>
  <c r="ER256" i="7" s="1"/>
  <c r="EQ152" i="7"/>
  <c r="ER266" i="7" a="1"/>
  <c r="ER266" i="7" s="1"/>
  <c r="EQ162" i="7"/>
  <c r="ER282" i="7" a="1"/>
  <c r="ER282" i="7" s="1"/>
  <c r="EQ178" i="7"/>
  <c r="ER293" i="7" a="1"/>
  <c r="ER293" i="7" s="1"/>
  <c r="EQ189" i="7"/>
  <c r="ER264" i="7" a="1"/>
  <c r="ER264" i="7" s="1"/>
  <c r="EQ160" i="7"/>
  <c r="ER245" i="7" a="1"/>
  <c r="ER245" i="7" s="1"/>
  <c r="EQ141" i="7"/>
  <c r="ER235" i="7" a="1"/>
  <c r="ER235" i="7" s="1"/>
  <c r="EQ131" i="7"/>
  <c r="ER224" i="7" a="1"/>
  <c r="ER224" i="7" s="1"/>
  <c r="EQ120" i="7"/>
  <c r="ER236" i="7" a="1"/>
  <c r="ER236" i="7" s="1"/>
  <c r="EQ132" i="7"/>
  <c r="EQ225" i="7" a="1"/>
  <c r="EQ225" i="7" s="1"/>
  <c r="EP121" i="7"/>
  <c r="ER262" i="7" a="1"/>
  <c r="ER262" i="7" s="1"/>
  <c r="EQ158" i="7"/>
  <c r="ER206" i="7" a="1"/>
  <c r="ER206" i="7" s="1"/>
  <c r="EQ102" i="7"/>
  <c r="ER265" i="7" a="1"/>
  <c r="ER265" i="7" s="1"/>
  <c r="EQ161" i="7"/>
  <c r="ER226" i="7" a="1"/>
  <c r="ER226" i="7" s="1"/>
  <c r="EQ122" i="7"/>
  <c r="ER227" i="7" a="1"/>
  <c r="ER227" i="7" s="1"/>
  <c r="EQ123" i="7"/>
  <c r="ER208" i="7" a="1"/>
  <c r="ER208" i="7" s="1"/>
  <c r="EQ104" i="7"/>
  <c r="ER229" i="7" a="1"/>
  <c r="ER229" i="7" s="1"/>
  <c r="EQ125" i="7"/>
  <c r="ER260" i="7" a="1"/>
  <c r="ER260" i="7" s="1"/>
  <c r="EQ156" i="7"/>
  <c r="EQ278" i="7" a="1"/>
  <c r="EQ278" i="7" s="1"/>
  <c r="EP174" i="7"/>
  <c r="EQ238" i="7" a="1"/>
  <c r="EQ238" i="7" s="1"/>
  <c r="EP134" i="7"/>
  <c r="ER246" i="7" a="1"/>
  <c r="ER246" i="7" s="1"/>
  <c r="EQ142" i="7"/>
  <c r="ER298" i="7" a="1"/>
  <c r="ER298" i="7" s="1"/>
  <c r="EQ194" i="7"/>
  <c r="ER243" i="7" a="1"/>
  <c r="ER243" i="7" s="1"/>
  <c r="EQ139" i="7"/>
  <c r="ER289" i="7" a="1"/>
  <c r="ER289" i="7" s="1"/>
  <c r="EQ185" i="7"/>
  <c r="ER241" i="7" a="1"/>
  <c r="ER241" i="7" s="1"/>
  <c r="EQ137" i="7"/>
  <c r="ER283" i="7" a="1"/>
  <c r="ER283" i="7" s="1"/>
  <c r="EQ179" i="7"/>
  <c r="ER204" i="7" a="1"/>
  <c r="ER204" i="7" s="1"/>
  <c r="EQ100" i="7"/>
  <c r="EQ281" i="7" a="1"/>
  <c r="EQ281" i="7" s="1"/>
  <c r="EP177" i="7"/>
  <c r="EQ221" i="7" a="1"/>
  <c r="EQ221" i="7" s="1"/>
  <c r="EP117" i="7"/>
  <c r="ER274" i="7" a="1"/>
  <c r="ER274" i="7" s="1"/>
  <c r="EQ170" i="7"/>
  <c r="ER228" i="7" a="1"/>
  <c r="ER228" i="7" s="1"/>
  <c r="EQ124" i="7"/>
  <c r="ER253" i="7" a="1"/>
  <c r="ER253" i="7" s="1"/>
  <c r="EQ149" i="7"/>
  <c r="ER211" i="7" a="1"/>
  <c r="ER211" i="7" s="1"/>
  <c r="EQ107" i="7"/>
  <c r="ER251" i="7" a="1"/>
  <c r="ER251" i="7" s="1"/>
  <c r="EQ147" i="7"/>
  <c r="ER222" i="7" a="1"/>
  <c r="ER222" i="7" s="1"/>
  <c r="EQ118" i="7"/>
  <c r="ER291" i="7" a="1"/>
  <c r="ER291" i="7" s="1"/>
  <c r="EQ187" i="7"/>
  <c r="ER273" i="7" a="1"/>
  <c r="ER273" i="7" s="1"/>
  <c r="EQ169" i="7"/>
  <c r="ER202" i="7" a="1"/>
  <c r="ER202" i="7" s="1"/>
  <c r="EQ98" i="7"/>
  <c r="EQ299" i="7" a="1"/>
  <c r="EQ299" i="7" s="1"/>
  <c r="EP195" i="7"/>
  <c r="ER201" i="7" a="1"/>
  <c r="ER201" i="7" s="1"/>
  <c r="EQ97" i="7"/>
  <c r="EQ205" i="7" a="1"/>
  <c r="EQ205" i="7" s="1"/>
  <c r="EP101" i="7"/>
  <c r="BB201" i="8"/>
  <c r="BC197" i="8" s="1"/>
  <c r="BC204" i="8" s="1" a="1"/>
  <c r="ER216" i="7" a="1"/>
  <c r="ER216" i="7" s="1"/>
  <c r="EQ112" i="7"/>
  <c r="EQ237" i="7" a="1"/>
  <c r="EQ237" i="7" s="1"/>
  <c r="EP133" i="7"/>
  <c r="ER288" i="7" a="1"/>
  <c r="ER288" i="7" s="1"/>
  <c r="EQ184" i="7"/>
  <c r="ER267" i="7" a="1"/>
  <c r="ER267" i="7" s="1"/>
  <c r="EQ163" i="7"/>
  <c r="ER218" i="7" a="1"/>
  <c r="ER218" i="7" s="1"/>
  <c r="EQ114" i="7"/>
  <c r="EQ261" i="7" a="1"/>
  <c r="EQ261" i="7" s="1"/>
  <c r="EP157" i="7"/>
  <c r="EQ106" i="7"/>
  <c r="ER210" i="7" a="1"/>
  <c r="ER210" i="7" s="1"/>
  <c r="ER275" i="7" a="1"/>
  <c r="ER275" i="7" s="1"/>
  <c r="EQ171" i="7"/>
  <c r="ER287" i="7" a="1"/>
  <c r="ER287" i="7" s="1"/>
  <c r="EQ183" i="7"/>
  <c r="EQ270" i="7" a="1"/>
  <c r="EQ270" i="7" s="1"/>
  <c r="EP166" i="7"/>
  <c r="EN21" i="7"/>
  <c r="EN22" i="7"/>
  <c r="ER240" i="7" a="1"/>
  <c r="ER240" i="7" s="1"/>
  <c r="EQ136" i="7"/>
  <c r="ER203" i="7" a="1"/>
  <c r="ER203" i="7" s="1"/>
  <c r="EQ99" i="7"/>
  <c r="ER223" i="7" a="1"/>
  <c r="ER223" i="7" s="1"/>
  <c r="EQ119" i="7"/>
  <c r="EQ220" i="7" a="1"/>
  <c r="EQ220" i="7" s="1"/>
  <c r="EP116" i="7"/>
  <c r="ER248" i="7" a="1"/>
  <c r="ER248" i="7" s="1"/>
  <c r="EQ144" i="7"/>
  <c r="ER247" i="7" a="1"/>
  <c r="ER247" i="7" s="1"/>
  <c r="EQ143" i="7"/>
  <c r="ER232" i="7" a="1"/>
  <c r="ER232" i="7" s="1"/>
  <c r="EQ128" i="7"/>
  <c r="ER213" i="7" a="1"/>
  <c r="ER213" i="7" s="1"/>
  <c r="EQ109" i="7"/>
  <c r="EQ108" i="7"/>
  <c r="ER212" i="7" a="1"/>
  <c r="ER212" i="7" s="1"/>
  <c r="ER285" i="7" a="1"/>
  <c r="ER285" i="7" s="1"/>
  <c r="EQ181" i="7"/>
  <c r="EQ230" i="7" a="1"/>
  <c r="EQ230" i="7" s="1"/>
  <c r="EP126" i="7"/>
  <c r="ER244" i="7" a="1"/>
  <c r="ER244" i="7" s="1"/>
  <c r="EQ140" i="7"/>
  <c r="EQ214" i="7" a="1"/>
  <c r="EQ214" i="7" s="1"/>
  <c r="EP110" i="7"/>
  <c r="ER239" i="7" a="1"/>
  <c r="ER239" i="7" s="1"/>
  <c r="EQ135" i="7"/>
  <c r="EM21" i="7"/>
  <c r="EM22" i="7"/>
  <c r="EQ300" i="7" a="1"/>
  <c r="EQ300" i="7" s="1"/>
  <c r="EP196" i="7"/>
  <c r="ER209" i="7" a="1"/>
  <c r="ER209" i="7" s="1"/>
  <c r="EQ105" i="7"/>
  <c r="ER272" i="7" a="1"/>
  <c r="ER272" i="7" s="1"/>
  <c r="EQ168" i="7"/>
  <c r="ER292" i="7" a="1"/>
  <c r="ER292" i="7" s="1"/>
  <c r="EQ188" i="7"/>
  <c r="ER242" i="7" a="1"/>
  <c r="ER242" i="7" s="1"/>
  <c r="EQ138" i="7"/>
  <c r="ER215" i="7" a="1"/>
  <c r="ER215" i="7" s="1"/>
  <c r="EQ111" i="7"/>
  <c r="ER250" i="7" a="1"/>
  <c r="ER250" i="7" s="1"/>
  <c r="EQ146" i="7"/>
  <c r="EQ269" i="7" a="1"/>
  <c r="EQ269" i="7" s="1"/>
  <c r="EP165" i="7"/>
  <c r="ER219" i="7" a="1"/>
  <c r="ER219" i="7" s="1"/>
  <c r="EQ115" i="7"/>
  <c r="ER296" i="7" a="1"/>
  <c r="ER296" i="7" s="1"/>
  <c r="EQ192" i="7"/>
  <c r="ER277" i="7" a="1"/>
  <c r="ER277" i="7" s="1"/>
  <c r="EQ173" i="7"/>
  <c r="ER255" i="7" a="1"/>
  <c r="ER255" i="7" s="1"/>
  <c r="EQ151" i="7"/>
  <c r="ER234" i="7" a="1"/>
  <c r="ER234" i="7" s="1"/>
  <c r="EQ130" i="7"/>
  <c r="ER254" i="7" a="1"/>
  <c r="ER254" i="7" s="1"/>
  <c r="EQ150" i="7"/>
  <c r="ER286" i="7" a="1"/>
  <c r="ER286" i="7" s="1"/>
  <c r="EQ182" i="7"/>
  <c r="ER271" i="7" a="1"/>
  <c r="ER271" i="7" s="1"/>
  <c r="EQ167" i="7"/>
  <c r="EP12" i="7"/>
  <c r="EP11" i="7" s="1"/>
  <c r="ER231" i="7" a="1"/>
  <c r="ER231" i="7" s="1"/>
  <c r="EQ127" i="7"/>
  <c r="ER263" i="7" a="1"/>
  <c r="ER263" i="7" s="1"/>
  <c r="EQ159" i="7"/>
  <c r="ER295" i="7" a="1"/>
  <c r="ER295" i="7" s="1"/>
  <c r="EQ191" i="7"/>
  <c r="EQ279" i="7" a="1"/>
  <c r="EQ279" i="7" s="1"/>
  <c r="EP175" i="7"/>
  <c r="BB274" i="8"/>
  <c r="BB308" i="8"/>
  <c r="ER294" i="7" a="1"/>
  <c r="ER294" i="7" s="1"/>
  <c r="EQ190" i="7"/>
  <c r="ER284" i="7" a="1"/>
  <c r="ER284" i="7" s="1"/>
  <c r="EQ180" i="7"/>
  <c r="BB222" i="8"/>
  <c r="BC218" i="8" s="1"/>
  <c r="BC225" i="8" s="1" a="1"/>
  <c r="ER233" i="7" a="1"/>
  <c r="ER233" i="7" s="1"/>
  <c r="EQ129" i="7"/>
  <c r="ER249" i="7" a="1"/>
  <c r="ER249" i="7" s="1"/>
  <c r="EQ145" i="7"/>
  <c r="ER252" i="7" a="1"/>
  <c r="ER252" i="7" s="1"/>
  <c r="EQ148" i="7"/>
  <c r="EQ268" i="7" a="1"/>
  <c r="EQ268" i="7" s="1"/>
  <c r="EP164" i="7"/>
  <c r="ER276" i="7" a="1"/>
  <c r="ER276" i="7" s="1"/>
  <c r="EQ172" i="7"/>
  <c r="ER207" i="7" a="1"/>
  <c r="ER207" i="7" s="1"/>
  <c r="EQ103" i="7"/>
  <c r="ER259" i="7" a="1"/>
  <c r="ER259" i="7" s="1"/>
  <c r="EQ155" i="7"/>
  <c r="EQ257" i="7" a="1"/>
  <c r="EQ257" i="7" s="1"/>
  <c r="EP153" i="7"/>
  <c r="EM23" i="7" l="1"/>
  <c r="EN23" i="7"/>
  <c r="EP19" i="7"/>
  <c r="ES253" i="7" a="1"/>
  <c r="ES253" i="7" s="1"/>
  <c r="ES149" i="7" s="1"/>
  <c r="ER149" i="7"/>
  <c r="ES202" i="7" a="1"/>
  <c r="ES202" i="7" s="1"/>
  <c r="ES98" i="7" s="1"/>
  <c r="ER98" i="7"/>
  <c r="ES273" i="7" a="1"/>
  <c r="ES273" i="7" s="1"/>
  <c r="ES169" i="7" s="1"/>
  <c r="ER169" i="7"/>
  <c r="ES246" i="7" a="1"/>
  <c r="ES246" i="7" s="1"/>
  <c r="ES142" i="7" s="1"/>
  <c r="ER142" i="7"/>
  <c r="ES245" i="7" a="1"/>
  <c r="ES245" i="7" s="1"/>
  <c r="ES141" i="7" s="1"/>
  <c r="ER141" i="7"/>
  <c r="ES217" i="7" a="1"/>
  <c r="ES217" i="7" s="1"/>
  <c r="ES113" i="7" s="1"/>
  <c r="ER113" i="7"/>
  <c r="ES207" i="7" a="1"/>
  <c r="ES207" i="7" s="1"/>
  <c r="ES103" i="7" s="1"/>
  <c r="ER103" i="7"/>
  <c r="ES224" i="7" a="1"/>
  <c r="ES224" i="7" s="1"/>
  <c r="ES120" i="7" s="1"/>
  <c r="ER120" i="7"/>
  <c r="ES276" i="7" a="1"/>
  <c r="ES276" i="7" s="1"/>
  <c r="ES172" i="7" s="1"/>
  <c r="ER172" i="7"/>
  <c r="ES298" i="7" a="1"/>
  <c r="ES298" i="7" s="1"/>
  <c r="ES194" i="7" s="1"/>
  <c r="ER194" i="7"/>
  <c r="ES247" i="7" a="1"/>
  <c r="ES247" i="7" s="1"/>
  <c r="ES143" i="7" s="1"/>
  <c r="ER143" i="7"/>
  <c r="ER268" i="7" a="1"/>
  <c r="ER268" i="7" s="1"/>
  <c r="EQ164" i="7"/>
  <c r="ER270" i="7" a="1"/>
  <c r="ER270" i="7" s="1"/>
  <c r="EQ166" i="7"/>
  <c r="ES248" i="7" a="1"/>
  <c r="ES248" i="7" s="1"/>
  <c r="ES144" i="7" s="1"/>
  <c r="ER144" i="7"/>
  <c r="ER269" i="7" a="1"/>
  <c r="ER269" i="7" s="1"/>
  <c r="EQ165" i="7"/>
  <c r="ES213" i="7" a="1"/>
  <c r="ES213" i="7" s="1"/>
  <c r="ES109" i="7" s="1"/>
  <c r="ER109" i="7"/>
  <c r="ES228" i="7" a="1"/>
  <c r="ES228" i="7" s="1"/>
  <c r="ES124" i="7" s="1"/>
  <c r="ER124" i="7"/>
  <c r="ES234" i="7" a="1"/>
  <c r="ES234" i="7" s="1"/>
  <c r="ES130" i="7" s="1"/>
  <c r="ER130" i="7"/>
  <c r="ES242" i="7" a="1"/>
  <c r="ES242" i="7" s="1"/>
  <c r="ES138" i="7" s="1"/>
  <c r="ER138" i="7"/>
  <c r="ER221" i="7" a="1"/>
  <c r="ER221" i="7" s="1"/>
  <c r="EQ117" i="7"/>
  <c r="ER237" i="7" a="1"/>
  <c r="ER237" i="7" s="1"/>
  <c r="EQ133" i="7"/>
  <c r="ES252" i="7" a="1"/>
  <c r="ES252" i="7" s="1"/>
  <c r="ES148" i="7" s="1"/>
  <c r="ER148" i="7"/>
  <c r="ES287" i="7" a="1"/>
  <c r="ES287" i="7" s="1"/>
  <c r="ES183" i="7" s="1"/>
  <c r="ER183" i="7"/>
  <c r="ES291" i="7" a="1"/>
  <c r="ES291" i="7" s="1"/>
  <c r="ES187" i="7" s="1"/>
  <c r="ER187" i="7"/>
  <c r="ER281" i="7" a="1"/>
  <c r="ER281" i="7" s="1"/>
  <c r="EQ177" i="7"/>
  <c r="ER238" i="7" a="1"/>
  <c r="ER238" i="7" s="1"/>
  <c r="EQ134" i="7"/>
  <c r="ES264" i="7" a="1"/>
  <c r="ES264" i="7" s="1"/>
  <c r="ES160" i="7" s="1"/>
  <c r="ER160" i="7"/>
  <c r="ES286" i="7" a="1"/>
  <c r="ES286" i="7" s="1"/>
  <c r="ES182" i="7" s="1"/>
  <c r="ER182" i="7"/>
  <c r="ES236" i="7" a="1"/>
  <c r="ES236" i="7" s="1"/>
  <c r="ES132" i="7" s="1"/>
  <c r="ER132" i="7"/>
  <c r="ES208" i="7" a="1"/>
  <c r="ES208" i="7" s="1"/>
  <c r="ES104" i="7" s="1"/>
  <c r="ER104" i="7"/>
  <c r="ES267" i="7" a="1"/>
  <c r="ES267" i="7" s="1"/>
  <c r="ES163" i="7" s="1"/>
  <c r="ER163" i="7"/>
  <c r="ES232" i="7" a="1"/>
  <c r="ES232" i="7" s="1"/>
  <c r="ES128" i="7" s="1"/>
  <c r="ER128" i="7"/>
  <c r="ES235" i="7" a="1"/>
  <c r="ES235" i="7" s="1"/>
  <c r="ES131" i="7" s="1"/>
  <c r="ER131" i="7"/>
  <c r="ES226" i="7" a="1"/>
  <c r="ES226" i="7" s="1"/>
  <c r="ES122" i="7" s="1"/>
  <c r="ER122" i="7"/>
  <c r="ES255" i="7" a="1"/>
  <c r="ES255" i="7" s="1"/>
  <c r="ES151" i="7" s="1"/>
  <c r="ER151" i="7"/>
  <c r="ES295" i="7" a="1"/>
  <c r="ES295" i="7" s="1"/>
  <c r="ES191" i="7" s="1"/>
  <c r="ER191" i="7"/>
  <c r="ER214" i="7" a="1"/>
  <c r="ER214" i="7" s="1"/>
  <c r="EQ110" i="7"/>
  <c r="ES265" i="7" a="1"/>
  <c r="ES265" i="7" s="1"/>
  <c r="ES161" i="7" s="1"/>
  <c r="ER161" i="7"/>
  <c r="ES292" i="7" a="1"/>
  <c r="ES292" i="7" s="1"/>
  <c r="ES188" i="7" s="1"/>
  <c r="ER188" i="7"/>
  <c r="ES263" i="7" a="1"/>
  <c r="ES263" i="7" s="1"/>
  <c r="ES159" i="7" s="1"/>
  <c r="ER159" i="7"/>
  <c r="ES277" i="7" a="1"/>
  <c r="ES277" i="7" s="1"/>
  <c r="ES173" i="7" s="1"/>
  <c r="ER173" i="7"/>
  <c r="ES244" i="7" a="1"/>
  <c r="ES244" i="7" s="1"/>
  <c r="ES140" i="7" s="1"/>
  <c r="ER140" i="7"/>
  <c r="ER220" i="7" a="1"/>
  <c r="ER220" i="7" s="1"/>
  <c r="EQ116" i="7"/>
  <c r="ES216" i="7" a="1"/>
  <c r="ES216" i="7" s="1"/>
  <c r="ES112" i="7" s="1"/>
  <c r="ER112" i="7"/>
  <c r="ES206" i="7" a="1"/>
  <c r="ES206" i="7" s="1"/>
  <c r="ES102" i="7" s="1"/>
  <c r="ER102" i="7"/>
  <c r="ES289" i="7" a="1"/>
  <c r="ES289" i="7" s="1"/>
  <c r="ES185" i="7" s="1"/>
  <c r="ER185" i="7"/>
  <c r="ER299" i="7" a="1"/>
  <c r="ER299" i="7" s="1"/>
  <c r="EQ195" i="7"/>
  <c r="ES243" i="7" a="1"/>
  <c r="ES243" i="7" s="1"/>
  <c r="ES139" i="7" s="1"/>
  <c r="ER139" i="7"/>
  <c r="ES227" i="7" a="1"/>
  <c r="ES227" i="7" s="1"/>
  <c r="ES123" i="7" s="1"/>
  <c r="ER123" i="7"/>
  <c r="ES288" i="7" a="1"/>
  <c r="ES288" i="7" s="1"/>
  <c r="ES184" i="7" s="1"/>
  <c r="ER184" i="7"/>
  <c r="ER279" i="7" a="1"/>
  <c r="ER279" i="7" s="1"/>
  <c r="EQ175" i="7"/>
  <c r="ES272" i="7" a="1"/>
  <c r="ES272" i="7" s="1"/>
  <c r="ES168" i="7" s="1"/>
  <c r="ER168" i="7"/>
  <c r="ES222" i="7" a="1"/>
  <c r="ES222" i="7" s="1"/>
  <c r="ES118" i="7" s="1"/>
  <c r="ER118" i="7"/>
  <c r="ES293" i="7" a="1"/>
  <c r="ES293" i="7" s="1"/>
  <c r="ES189" i="7" s="1"/>
  <c r="ER189" i="7"/>
  <c r="ES296" i="7" a="1"/>
  <c r="ES296" i="7" s="1"/>
  <c r="ES192" i="7" s="1"/>
  <c r="ER192" i="7"/>
  <c r="ES233" i="7" a="1"/>
  <c r="ES233" i="7" s="1"/>
  <c r="ES129" i="7" s="1"/>
  <c r="ER129" i="7"/>
  <c r="ES209" i="7" a="1"/>
  <c r="ES209" i="7" s="1"/>
  <c r="ES105" i="7" s="1"/>
  <c r="ER105" i="7"/>
  <c r="ER205" i="7" a="1"/>
  <c r="ER205" i="7" s="1"/>
  <c r="EQ101" i="7"/>
  <c r="ES251" i="7" a="1"/>
  <c r="ES251" i="7" s="1"/>
  <c r="ES147" i="7" s="1"/>
  <c r="ER147" i="7"/>
  <c r="ES283" i="7" a="1"/>
  <c r="ES283" i="7" s="1"/>
  <c r="ES179" i="7" s="1"/>
  <c r="ER179" i="7"/>
  <c r="ES282" i="7" a="1"/>
  <c r="ES282" i="7" s="1"/>
  <c r="ES178" i="7" s="1"/>
  <c r="ER178" i="7"/>
  <c r="ES297" i="7" a="1"/>
  <c r="ES297" i="7" s="1"/>
  <c r="ES193" i="7" s="1"/>
  <c r="ER193" i="7"/>
  <c r="ES256" i="7" a="1"/>
  <c r="ES256" i="7" s="1"/>
  <c r="ES152" i="7" s="1"/>
  <c r="ER152" i="7"/>
  <c r="ES254" i="7" a="1"/>
  <c r="ES254" i="7" s="1"/>
  <c r="ES150" i="7" s="1"/>
  <c r="ER150" i="7"/>
  <c r="ER258" i="7" a="1"/>
  <c r="ER258" i="7" s="1"/>
  <c r="EQ154" i="7"/>
  <c r="ES215" i="7" a="1"/>
  <c r="ES215" i="7" s="1"/>
  <c r="ES111" i="7" s="1"/>
  <c r="ER111" i="7"/>
  <c r="ES290" i="7" a="1"/>
  <c r="ES290" i="7" s="1"/>
  <c r="ES186" i="7" s="1"/>
  <c r="ER186" i="7"/>
  <c r="ES249" i="7" a="1"/>
  <c r="ES249" i="7" s="1"/>
  <c r="ES145" i="7" s="1"/>
  <c r="ER145" i="7"/>
  <c r="BC204" i="8"/>
  <c r="BC206" i="8"/>
  <c r="BC193" i="8" s="1"/>
  <c r="ES280" i="7" a="1"/>
  <c r="ES280" i="7" s="1"/>
  <c r="ES176" i="7" s="1"/>
  <c r="ER176" i="7"/>
  <c r="ES223" i="7" a="1"/>
  <c r="ES223" i="7" s="1"/>
  <c r="ES119" i="7" s="1"/>
  <c r="ER119" i="7"/>
  <c r="BC225" i="8"/>
  <c r="BC227" i="8" s="1"/>
  <c r="ES219" i="7" a="1"/>
  <c r="ES219" i="7" s="1"/>
  <c r="ES115" i="7" s="1"/>
  <c r="ER115" i="7"/>
  <c r="ES285" i="7" a="1"/>
  <c r="ES285" i="7" s="1"/>
  <c r="ES181" i="7" s="1"/>
  <c r="ER181" i="7"/>
  <c r="ES203" i="7" a="1"/>
  <c r="ES203" i="7" s="1"/>
  <c r="ES99" i="7" s="1"/>
  <c r="ER99" i="7"/>
  <c r="EQ12" i="7"/>
  <c r="EQ11" i="7" s="1"/>
  <c r="ES260" i="7" a="1"/>
  <c r="ES260" i="7" s="1"/>
  <c r="ES156" i="7" s="1"/>
  <c r="ER156" i="7"/>
  <c r="EO22" i="7"/>
  <c r="ES218" i="7" a="1"/>
  <c r="ES218" i="7" s="1"/>
  <c r="ES114" i="7" s="1"/>
  <c r="ER114" i="7"/>
  <c r="ES294" i="7" a="1"/>
  <c r="ES294" i="7" s="1"/>
  <c r="ES190" i="7" s="1"/>
  <c r="ER190" i="7"/>
  <c r="ES250" i="7" a="1"/>
  <c r="ES250" i="7" s="1"/>
  <c r="ES146" i="7" s="1"/>
  <c r="ER146" i="7"/>
  <c r="EN39" i="7"/>
  <c r="ES204" i="7" a="1"/>
  <c r="ES204" i="7" s="1"/>
  <c r="ES100" i="7" s="1"/>
  <c r="ER100" i="7"/>
  <c r="EM39" i="7"/>
  <c r="ER230" i="7" a="1"/>
  <c r="ER230" i="7" s="1"/>
  <c r="EQ126" i="7"/>
  <c r="ES262" i="7" a="1"/>
  <c r="ES262" i="7" s="1"/>
  <c r="ES158" i="7" s="1"/>
  <c r="ER158" i="7"/>
  <c r="ER257" i="7" a="1"/>
  <c r="ER257" i="7" s="1"/>
  <c r="EQ153" i="7"/>
  <c r="ER300" i="7" a="1"/>
  <c r="ER300" i="7" s="1"/>
  <c r="EQ196" i="7"/>
  <c r="ER261" i="7" a="1"/>
  <c r="ER261" i="7" s="1"/>
  <c r="EQ157" i="7"/>
  <c r="ES211" i="7" a="1"/>
  <c r="ES211" i="7" s="1"/>
  <c r="ES107" i="7" s="1"/>
  <c r="ER107" i="7"/>
  <c r="ES241" i="7" a="1"/>
  <c r="ES241" i="7" s="1"/>
  <c r="ES137" i="7" s="1"/>
  <c r="ER137" i="7"/>
  <c r="ER225" i="7" a="1"/>
  <c r="ER225" i="7" s="1"/>
  <c r="EQ121" i="7"/>
  <c r="ES266" i="7" a="1"/>
  <c r="ES266" i="7" s="1"/>
  <c r="ES162" i="7" s="1"/>
  <c r="ER162" i="7"/>
  <c r="EO21" i="7"/>
  <c r="ES274" i="7" a="1"/>
  <c r="ES274" i="7" s="1"/>
  <c r="ES170" i="7" s="1"/>
  <c r="ER170" i="7"/>
  <c r="ES239" i="7" a="1"/>
  <c r="ES239" i="7" s="1"/>
  <c r="ES135" i="7" s="1"/>
  <c r="ER135" i="7"/>
  <c r="ER171" i="7"/>
  <c r="ES275" i="7" a="1"/>
  <c r="ES275" i="7" s="1"/>
  <c r="ES171" i="7" s="1"/>
  <c r="ER278" i="7" a="1"/>
  <c r="ER278" i="7" s="1"/>
  <c r="EQ174" i="7"/>
  <c r="ES231" i="7" a="1"/>
  <c r="ES231" i="7" s="1"/>
  <c r="ES127" i="7" s="1"/>
  <c r="ER127" i="7"/>
  <c r="ES210" i="7" a="1"/>
  <c r="ES210" i="7" s="1"/>
  <c r="ES106" i="7" s="1"/>
  <c r="ER106" i="7"/>
  <c r="EP14" i="7"/>
  <c r="EP15" i="7" s="1"/>
  <c r="EP20" i="7"/>
  <c r="EP18" i="7"/>
  <c r="ES271" i="7" a="1"/>
  <c r="ES271" i="7" s="1"/>
  <c r="ES167" i="7" s="1"/>
  <c r="ER167" i="7"/>
  <c r="ES212" i="7" a="1"/>
  <c r="ES212" i="7" s="1"/>
  <c r="ES108" i="7" s="1"/>
  <c r="ER108" i="7"/>
  <c r="ES259" i="7" a="1"/>
  <c r="ES259" i="7" s="1"/>
  <c r="ES155" i="7" s="1"/>
  <c r="ER155" i="7"/>
  <c r="ES284" i="7" a="1"/>
  <c r="ES284" i="7" s="1"/>
  <c r="ES180" i="7" s="1"/>
  <c r="ER180" i="7"/>
  <c r="ES240" i="7" a="1"/>
  <c r="ES240" i="7" s="1"/>
  <c r="ES136" i="7" s="1"/>
  <c r="ER136" i="7"/>
  <c r="ES201" i="7" a="1"/>
  <c r="ES201" i="7" s="1"/>
  <c r="ER97" i="7"/>
  <c r="ES229" i="7" a="1"/>
  <c r="ES229" i="7" s="1"/>
  <c r="ES125" i="7" s="1"/>
  <c r="ER125" i="7"/>
  <c r="EP17" i="7" l="1"/>
  <c r="EQ19" i="7"/>
  <c r="EP21" i="7"/>
  <c r="EP22" i="7"/>
  <c r="ES237" i="7" a="1"/>
  <c r="ES237" i="7" s="1"/>
  <c r="ES133" i="7" s="1"/>
  <c r="ER133" i="7"/>
  <c r="ES300" i="7" a="1"/>
  <c r="ES300" i="7" s="1"/>
  <c r="ES196" i="7" s="1"/>
  <c r="ER196" i="7"/>
  <c r="EO23" i="7"/>
  <c r="EO39" i="7" s="1"/>
  <c r="ES205" i="7" a="1"/>
  <c r="ES205" i="7" s="1"/>
  <c r="ES101" i="7" s="1"/>
  <c r="ER101" i="7"/>
  <c r="ES238" i="7" a="1"/>
  <c r="ES238" i="7" s="1"/>
  <c r="ES134" i="7" s="1"/>
  <c r="ER134" i="7"/>
  <c r="ES220" i="7" a="1"/>
  <c r="ES220" i="7" s="1"/>
  <c r="ES116" i="7" s="1"/>
  <c r="ER116" i="7"/>
  <c r="BC194" i="8"/>
  <c r="ES214" i="7" a="1"/>
  <c r="ES214" i="7" s="1"/>
  <c r="ES110" i="7" s="1"/>
  <c r="ER110" i="7"/>
  <c r="ES221" i="7" a="1"/>
  <c r="ES221" i="7" s="1"/>
  <c r="ES117" i="7" s="1"/>
  <c r="ER117" i="7"/>
  <c r="ES281" i="7" a="1"/>
  <c r="ES281" i="7" s="1"/>
  <c r="ES177" i="7" s="1"/>
  <c r="ER177" i="7"/>
  <c r="ER12" i="7"/>
  <c r="ER11" i="7" s="1"/>
  <c r="ES270" i="7" a="1"/>
  <c r="ES270" i="7" s="1"/>
  <c r="ES166" i="7" s="1"/>
  <c r="ER166" i="7"/>
  <c r="EQ14" i="7"/>
  <c r="EQ15" i="7" s="1"/>
  <c r="EQ20" i="7"/>
  <c r="EQ18" i="7"/>
  <c r="ES258" i="7" a="1"/>
  <c r="ES258" i="7" s="1"/>
  <c r="ES154" i="7" s="1"/>
  <c r="ER154" i="7"/>
  <c r="ES230" i="7" a="1"/>
  <c r="ES230" i="7" s="1"/>
  <c r="ES126" i="7" s="1"/>
  <c r="ER126" i="7"/>
  <c r="ES97" i="7"/>
  <c r="ES279" i="7" a="1"/>
  <c r="ES279" i="7" s="1"/>
  <c r="ES175" i="7" s="1"/>
  <c r="ER175" i="7"/>
  <c r="ES257" i="7" a="1"/>
  <c r="ES257" i="7" s="1"/>
  <c r="ES153" i="7" s="1"/>
  <c r="ER153" i="7"/>
  <c r="ES225" i="7" a="1"/>
  <c r="ES225" i="7" s="1"/>
  <c r="ES121" i="7" s="1"/>
  <c r="ER121" i="7"/>
  <c r="BC199" i="8"/>
  <c r="ES268" i="7" a="1"/>
  <c r="ES268" i="7" s="1"/>
  <c r="ES164" i="7" s="1"/>
  <c r="ER164" i="7"/>
  <c r="ES269" i="7" a="1"/>
  <c r="ES269" i="7" s="1"/>
  <c r="ES165" i="7" s="1"/>
  <c r="ER165" i="7"/>
  <c r="ES261" i="7" a="1"/>
  <c r="ES261" i="7" s="1"/>
  <c r="ES157" i="7" s="1"/>
  <c r="ER157" i="7"/>
  <c r="BC214" i="8"/>
  <c r="BC220" i="8" s="1"/>
  <c r="BC226" i="8"/>
  <c r="ES299" i="7" a="1"/>
  <c r="ES299" i="7" s="1"/>
  <c r="ES195" i="7" s="1"/>
  <c r="ER195" i="7"/>
  <c r="ES278" i="7" a="1"/>
  <c r="ES278" i="7" s="1"/>
  <c r="ES174" i="7" s="1"/>
  <c r="ER174" i="7"/>
  <c r="BC205" i="8"/>
  <c r="EQ17" i="7" l="1"/>
  <c r="EQ21" i="7" s="1"/>
  <c r="ER19" i="7"/>
  <c r="EP23" i="7"/>
  <c r="EP39" i="7" s="1"/>
  <c r="BC221" i="8"/>
  <c r="BC222" i="8" s="1"/>
  <c r="BD218" i="8" s="1"/>
  <c r="BD225" i="8" s="1" a="1"/>
  <c r="BC200" i="8"/>
  <c r="EQ22" i="7"/>
  <c r="BC215" i="8"/>
  <c r="ES12" i="7"/>
  <c r="ES19" i="7"/>
  <c r="ER14" i="7"/>
  <c r="ER18" i="7"/>
  <c r="ER20" i="7"/>
  <c r="ER15" i="7"/>
  <c r="ER17" i="7" l="1"/>
  <c r="ER21" i="7" s="1"/>
  <c r="BD225" i="8"/>
  <c r="BD227" i="8"/>
  <c r="BD214" i="8" s="1"/>
  <c r="BC304" i="8"/>
  <c r="BC270" i="8"/>
  <c r="ER22" i="7"/>
  <c r="ES11" i="7"/>
  <c r="E12" i="7"/>
  <c r="F12" i="7"/>
  <c r="G12" i="7"/>
  <c r="H12" i="7"/>
  <c r="I12" i="7"/>
  <c r="J12" i="7"/>
  <c r="K12" i="7"/>
  <c r="L12" i="7"/>
  <c r="M12" i="7"/>
  <c r="N12" i="7"/>
  <c r="O12" i="7"/>
  <c r="EQ23" i="7"/>
  <c r="EQ39" i="7" s="1"/>
  <c r="BC274" i="8"/>
  <c r="BC308" i="8"/>
  <c r="BC201" i="8"/>
  <c r="BD197" i="8" s="1"/>
  <c r="BD204" i="8" s="1" a="1"/>
  <c r="E19" i="7"/>
  <c r="F19" i="7"/>
  <c r="G19" i="7"/>
  <c r="H19" i="7"/>
  <c r="I19" i="7"/>
  <c r="J19" i="7"/>
  <c r="K19" i="7"/>
  <c r="L19" i="7"/>
  <c r="M19" i="7"/>
  <c r="N19" i="7"/>
  <c r="O19" i="7"/>
  <c r="BD215" i="8" l="1"/>
  <c r="BD220" i="8"/>
  <c r="L328" i="8"/>
  <c r="L19" i="18"/>
  <c r="L11" i="7"/>
  <c r="L12" i="18"/>
  <c r="I328" i="8"/>
  <c r="I19" i="18"/>
  <c r="J11" i="7"/>
  <c r="J12" i="18"/>
  <c r="G11" i="7"/>
  <c r="G12" i="18"/>
  <c r="O11" i="7"/>
  <c r="O12" i="18"/>
  <c r="H328" i="8"/>
  <c r="H19" i="18"/>
  <c r="F11" i="7"/>
  <c r="F12" i="18"/>
  <c r="K328" i="8"/>
  <c r="K19" i="18"/>
  <c r="M11" i="7"/>
  <c r="M12" i="18"/>
  <c r="I11" i="7"/>
  <c r="I12" i="18"/>
  <c r="E11" i="7"/>
  <c r="E12" i="18"/>
  <c r="BD226" i="8"/>
  <c r="N12" i="18"/>
  <c r="N11" i="7"/>
  <c r="G328" i="8"/>
  <c r="G19" i="18"/>
  <c r="G17" i="7"/>
  <c r="H11" i="7"/>
  <c r="H12" i="18"/>
  <c r="O328" i="8"/>
  <c r="O19" i="18"/>
  <c r="ER23" i="7"/>
  <c r="ER39" i="7"/>
  <c r="J328" i="8"/>
  <c r="J19" i="18"/>
  <c r="F328" i="8"/>
  <c r="F19" i="18"/>
  <c r="BD204" i="8"/>
  <c r="BD206" i="8"/>
  <c r="BD193" i="8" s="1"/>
  <c r="N328" i="8"/>
  <c r="N19" i="18"/>
  <c r="K12" i="18"/>
  <c r="K11" i="7"/>
  <c r="E328" i="8"/>
  <c r="K16" i="22"/>
  <c r="E19" i="18"/>
  <c r="ES14" i="7"/>
  <c r="ES15" i="7" s="1"/>
  <c r="ES20" i="7"/>
  <c r="ES18" i="7"/>
  <c r="M328" i="8"/>
  <c r="M19" i="18"/>
  <c r="BD194" i="8" l="1"/>
  <c r="BD199" i="8"/>
  <c r="E21" i="8"/>
  <c r="E116" i="18"/>
  <c r="K10" i="22"/>
  <c r="E11" i="18"/>
  <c r="E112" i="18"/>
  <c r="M16" i="22"/>
  <c r="L16" i="22"/>
  <c r="I16" i="22"/>
  <c r="J21" i="8"/>
  <c r="J112" i="18"/>
  <c r="J116" i="18"/>
  <c r="J11" i="18"/>
  <c r="N329" i="8"/>
  <c r="N348" i="8" s="1"/>
  <c r="O21" i="8"/>
  <c r="O116" i="18"/>
  <c r="O11" i="18"/>
  <c r="O112" i="18"/>
  <c r="G21" i="8"/>
  <c r="G11" i="18"/>
  <c r="G112" i="18"/>
  <c r="G116" i="18"/>
  <c r="ES17" i="7"/>
  <c r="E18" i="7"/>
  <c r="F18" i="7"/>
  <c r="H18" i="7"/>
  <c r="I18" i="7"/>
  <c r="J18" i="7"/>
  <c r="K18" i="7"/>
  <c r="L18" i="7"/>
  <c r="M18" i="7"/>
  <c r="N18" i="7"/>
  <c r="O18" i="7"/>
  <c r="N21" i="8"/>
  <c r="N116" i="18"/>
  <c r="N11" i="18"/>
  <c r="N112" i="18"/>
  <c r="F21" i="8"/>
  <c r="F11" i="18"/>
  <c r="F112" i="18"/>
  <c r="F116" i="18"/>
  <c r="L329" i="8"/>
  <c r="L348" i="8" s="1"/>
  <c r="M329" i="8"/>
  <c r="M348" i="8" s="1"/>
  <c r="M21" i="8"/>
  <c r="M116" i="18"/>
  <c r="M112" i="18"/>
  <c r="M11" i="18"/>
  <c r="L21" i="8"/>
  <c r="L112" i="18"/>
  <c r="L11" i="18"/>
  <c r="L116" i="18"/>
  <c r="BD221" i="8"/>
  <c r="I21" i="8"/>
  <c r="I112" i="18"/>
  <c r="I11" i="18"/>
  <c r="I116" i="18"/>
  <c r="ES22" i="7"/>
  <c r="ES21" i="7"/>
  <c r="G329" i="8"/>
  <c r="G348" i="8" s="1"/>
  <c r="BD205" i="8"/>
  <c r="K21" i="8"/>
  <c r="K112" i="18"/>
  <c r="K11" i="18"/>
  <c r="K116" i="18"/>
  <c r="H21" i="8"/>
  <c r="H112" i="18"/>
  <c r="H11" i="18"/>
  <c r="H116" i="18"/>
  <c r="I329" i="8"/>
  <c r="I348" i="8" s="1"/>
  <c r="G25" i="8"/>
  <c r="G17" i="18"/>
  <c r="E14" i="7"/>
  <c r="F14" i="7"/>
  <c r="G14" i="7"/>
  <c r="H14" i="7"/>
  <c r="H15" i="7" s="1"/>
  <c r="H15" i="18" s="1"/>
  <c r="I14" i="7"/>
  <c r="I15" i="7" s="1"/>
  <c r="I15" i="18" s="1"/>
  <c r="J14" i="7"/>
  <c r="J15" i="7" s="1"/>
  <c r="J15" i="18" s="1"/>
  <c r="K14" i="7"/>
  <c r="K15" i="7" s="1"/>
  <c r="K15" i="18" s="1"/>
  <c r="L14" i="7"/>
  <c r="L15" i="7" s="1"/>
  <c r="L15" i="18" s="1"/>
  <c r="M14" i="7"/>
  <c r="N14" i="7"/>
  <c r="O14" i="7"/>
  <c r="O15" i="7" s="1"/>
  <c r="O15" i="18" s="1"/>
  <c r="F329" i="8"/>
  <c r="F348" i="8" s="1"/>
  <c r="F334" i="8"/>
  <c r="H329" i="8"/>
  <c r="H348" i="8" s="1"/>
  <c r="J329" i="8"/>
  <c r="J348" i="8" s="1"/>
  <c r="P328" i="8"/>
  <c r="E329" i="8"/>
  <c r="E348" i="8" s="1"/>
  <c r="O329" i="8"/>
  <c r="O348" i="8" s="1"/>
  <c r="K329" i="8"/>
  <c r="K348" i="8" s="1"/>
  <c r="K334" i="8"/>
  <c r="E20" i="7"/>
  <c r="F20" i="7"/>
  <c r="G20" i="7"/>
  <c r="H20" i="7"/>
  <c r="I20" i="7"/>
  <c r="J20" i="7"/>
  <c r="K20" i="7"/>
  <c r="L20" i="7"/>
  <c r="M20" i="7"/>
  <c r="N20" i="7"/>
  <c r="O20" i="7"/>
  <c r="H334" i="8" l="1"/>
  <c r="L334" i="8"/>
  <c r="ES23" i="7"/>
  <c r="ES39" i="7" s="1"/>
  <c r="E334" i="8"/>
  <c r="N334" i="8"/>
  <c r="E26" i="8"/>
  <c r="K17" i="22"/>
  <c r="E20" i="18"/>
  <c r="E22" i="7"/>
  <c r="G22" i="7"/>
  <c r="H22" i="7"/>
  <c r="I22" i="7"/>
  <c r="J22" i="7"/>
  <c r="K22" i="7"/>
  <c r="L22" i="7"/>
  <c r="M22" i="7"/>
  <c r="N22" i="7"/>
  <c r="O22" i="7"/>
  <c r="K17" i="7"/>
  <c r="K18" i="18"/>
  <c r="M334" i="8"/>
  <c r="O334" i="8"/>
  <c r="F18" i="18"/>
  <c r="F17" i="7"/>
  <c r="O17" i="7"/>
  <c r="O18" i="18"/>
  <c r="E21" i="7"/>
  <c r="F21" i="7"/>
  <c r="G21" i="7"/>
  <c r="H21" i="7"/>
  <c r="I21" i="7"/>
  <c r="J21" i="7"/>
  <c r="K21" i="7"/>
  <c r="L21" i="7"/>
  <c r="M21" i="7"/>
  <c r="N21" i="7"/>
  <c r="O21" i="7"/>
  <c r="L17" i="7"/>
  <c r="L18" i="18"/>
  <c r="E15" i="7"/>
  <c r="E15" i="18" s="1"/>
  <c r="I334" i="8"/>
  <c r="M22" i="8"/>
  <c r="M14" i="18"/>
  <c r="K15" i="22"/>
  <c r="E18" i="18"/>
  <c r="E17" i="7"/>
  <c r="I17" i="7"/>
  <c r="I18" i="18"/>
  <c r="M26" i="8"/>
  <c r="M20" i="18"/>
  <c r="P348" i="8"/>
  <c r="L22" i="8"/>
  <c r="L14" i="18"/>
  <c r="P21" i="8"/>
  <c r="F22" i="8"/>
  <c r="F14" i="18"/>
  <c r="M10" i="22"/>
  <c r="L10" i="22"/>
  <c r="I10" i="22"/>
  <c r="N31" i="22"/>
  <c r="N10" i="22"/>
  <c r="N32" i="22"/>
  <c r="N25" i="22"/>
  <c r="N30" i="22"/>
  <c r="N29" i="22"/>
  <c r="N23" i="22"/>
  <c r="N24" i="22"/>
  <c r="N26" i="22"/>
  <c r="N28" i="22"/>
  <c r="N27" i="22"/>
  <c r="N22" i="22"/>
  <c r="N33" i="22"/>
  <c r="H18" i="18"/>
  <c r="H17" i="7"/>
  <c r="K26" i="8"/>
  <c r="K20" i="18"/>
  <c r="K22" i="8"/>
  <c r="K14" i="18"/>
  <c r="N15" i="7"/>
  <c r="N15" i="18" s="1"/>
  <c r="G15" i="7"/>
  <c r="BD200" i="8"/>
  <c r="BD201" i="8" s="1"/>
  <c r="BE197" i="8" s="1"/>
  <c r="BE204" i="8" s="1" a="1"/>
  <c r="M17" i="7"/>
  <c r="M18" i="18"/>
  <c r="O22" i="8"/>
  <c r="O14" i="18"/>
  <c r="L26" i="8"/>
  <c r="L20" i="18"/>
  <c r="J22" i="8"/>
  <c r="J14" i="18"/>
  <c r="F15" i="7"/>
  <c r="F15" i="18" s="1"/>
  <c r="F26" i="8"/>
  <c r="F20" i="18"/>
  <c r="E22" i="8"/>
  <c r="K11" i="22"/>
  <c r="E14" i="18"/>
  <c r="J17" i="7"/>
  <c r="J18" i="18"/>
  <c r="N22" i="8"/>
  <c r="N23" i="8" s="1"/>
  <c r="N14" i="18"/>
  <c r="P329" i="8"/>
  <c r="P334" i="8" s="1"/>
  <c r="I26" i="8"/>
  <c r="I20" i="18"/>
  <c r="J334" i="8"/>
  <c r="I22" i="8"/>
  <c r="I14" i="18"/>
  <c r="G334" i="8"/>
  <c r="BD274" i="8"/>
  <c r="BD308" i="8"/>
  <c r="N26" i="8"/>
  <c r="N20" i="18"/>
  <c r="J26" i="8"/>
  <c r="J20" i="18"/>
  <c r="H26" i="8"/>
  <c r="H20" i="18"/>
  <c r="H22" i="8"/>
  <c r="H14" i="18"/>
  <c r="BD222" i="8"/>
  <c r="BE218" i="8" s="1"/>
  <c r="BE225" i="8" s="1" a="1"/>
  <c r="N17" i="7"/>
  <c r="N18" i="18"/>
  <c r="O26" i="8"/>
  <c r="O20" i="18"/>
  <c r="G26" i="8"/>
  <c r="G20" i="18"/>
  <c r="G22" i="8"/>
  <c r="G23" i="8" s="1"/>
  <c r="G14" i="18"/>
  <c r="M15" i="7"/>
  <c r="N16" i="22"/>
  <c r="J23" i="7" l="1"/>
  <c r="O23" i="7"/>
  <c r="O23" i="18" s="1"/>
  <c r="E23" i="7"/>
  <c r="E23" i="18" s="1"/>
  <c r="F23" i="7"/>
  <c r="F39" i="7" s="1"/>
  <c r="K23" i="7"/>
  <c r="K23" i="18" s="1"/>
  <c r="BE204" i="8"/>
  <c r="BE206" i="8"/>
  <c r="BE193" i="8" s="1"/>
  <c r="N27" i="8"/>
  <c r="N21" i="18"/>
  <c r="G28" i="8"/>
  <c r="G22" i="18"/>
  <c r="M25" i="8"/>
  <c r="M17" i="18"/>
  <c r="F27" i="8"/>
  <c r="F21" i="18"/>
  <c r="K25" i="8"/>
  <c r="K17" i="18"/>
  <c r="M27" i="8"/>
  <c r="M21" i="18"/>
  <c r="N17" i="22"/>
  <c r="M17" i="22"/>
  <c r="L17" i="22"/>
  <c r="I17" i="22"/>
  <c r="P26" i="8"/>
  <c r="I23" i="8"/>
  <c r="M23" i="8"/>
  <c r="L23" i="8"/>
  <c r="E27" i="8"/>
  <c r="K18" i="22"/>
  <c r="E21" i="18"/>
  <c r="H28" i="8"/>
  <c r="H22" i="18"/>
  <c r="K23" i="8"/>
  <c r="BN338" i="8" a="1"/>
  <c r="BN338" i="8" s="1"/>
  <c r="BS338" i="8" a="1"/>
  <c r="BS338" i="8" s="1"/>
  <c r="BZ338" i="8" a="1"/>
  <c r="BZ338" i="8" s="1"/>
  <c r="CS338" i="8" a="1"/>
  <c r="CS338" i="8" s="1"/>
  <c r="BU338" i="8" a="1"/>
  <c r="BU338" i="8" s="1"/>
  <c r="CN338" i="8" a="1"/>
  <c r="CN338" i="8" s="1"/>
  <c r="CC338" i="8" a="1"/>
  <c r="CC338" i="8" s="1"/>
  <c r="AC338" i="8" a="1"/>
  <c r="AC338" i="8" s="1"/>
  <c r="BF338" i="8" a="1"/>
  <c r="BF338" i="8" s="1"/>
  <c r="BK338" i="8" a="1"/>
  <c r="BK338" i="8" s="1"/>
  <c r="BR338" i="8" a="1"/>
  <c r="BR338" i="8" s="1"/>
  <c r="AO338" i="8" a="1"/>
  <c r="AO338" i="8" s="1"/>
  <c r="BY338" i="8" a="1"/>
  <c r="BY338" i="8" s="1"/>
  <c r="AW338" i="8" a="1"/>
  <c r="AW338" i="8" s="1"/>
  <c r="CG338" i="8" a="1"/>
  <c r="CG338" i="8" s="1"/>
  <c r="CE338" i="8" a="1"/>
  <c r="CE338" i="8" s="1"/>
  <c r="AX338" i="8" a="1"/>
  <c r="AX338" i="8" s="1"/>
  <c r="BC338" i="8" a="1"/>
  <c r="BC338" i="8" s="1"/>
  <c r="BJ338" i="8" a="1"/>
  <c r="BJ338" i="8" s="1"/>
  <c r="BW338" i="8" a="1"/>
  <c r="BW338" i="8" s="1"/>
  <c r="H338" i="8" a="1"/>
  <c r="H338" i="8" s="1"/>
  <c r="BG338" i="8" a="1"/>
  <c r="BG338" i="8" s="1"/>
  <c r="P338" i="8" a="1"/>
  <c r="P338" i="8" s="1"/>
  <c r="AB338" i="8" a="1"/>
  <c r="AB338" i="8" s="1"/>
  <c r="J338" i="8" a="1"/>
  <c r="J338" i="8" s="1"/>
  <c r="EE338" i="8" a="1"/>
  <c r="EE338" i="8" s="1"/>
  <c r="CR338" i="8" a="1"/>
  <c r="CR338" i="8" s="1"/>
  <c r="BP338" i="8" a="1"/>
  <c r="BP338" i="8" s="1"/>
  <c r="AF338" i="8" a="1"/>
  <c r="AF338" i="8" s="1"/>
  <c r="DG338" i="8" a="1"/>
  <c r="DG338" i="8" s="1"/>
  <c r="AP338" i="8" a="1"/>
  <c r="AP338" i="8" s="1"/>
  <c r="AU338" i="8" a="1"/>
  <c r="AU338" i="8" s="1"/>
  <c r="BB338" i="8" a="1"/>
  <c r="BB338" i="8" s="1"/>
  <c r="BA338" i="8" a="1"/>
  <c r="BA338" i="8" s="1"/>
  <c r="DX338" i="8" a="1"/>
  <c r="DX338" i="8" s="1"/>
  <c r="AR338" i="8" a="1"/>
  <c r="AR338" i="8" s="1"/>
  <c r="CZ338" i="8" a="1"/>
  <c r="CZ338" i="8" s="1"/>
  <c r="L338" i="8" a="1"/>
  <c r="L338" i="8" s="1"/>
  <c r="CB338" i="8" a="1"/>
  <c r="CB338" i="8" s="1"/>
  <c r="AV338" i="8" a="1"/>
  <c r="AV338" i="8" s="1"/>
  <c r="R338" i="8" a="1"/>
  <c r="R338" i="8" s="1"/>
  <c r="BT338" i="8" a="1"/>
  <c r="BT338" i="8" s="1"/>
  <c r="BE338" i="8" a="1"/>
  <c r="BE338" i="8" s="1"/>
  <c r="AH338" i="8" a="1"/>
  <c r="AH338" i="8" s="1"/>
  <c r="AM338" i="8" a="1"/>
  <c r="AM338" i="8" s="1"/>
  <c r="AT338" i="8" a="1"/>
  <c r="AT338" i="8" s="1"/>
  <c r="AQ338" i="8" a="1"/>
  <c r="AQ338" i="8" s="1"/>
  <c r="DL338" i="8" a="1"/>
  <c r="DL338" i="8" s="1"/>
  <c r="DY338" i="8" a="1"/>
  <c r="DY338" i="8" s="1"/>
  <c r="CJ338" i="8" a="1"/>
  <c r="CJ338" i="8" s="1"/>
  <c r="Z338" i="8" a="1"/>
  <c r="Z338" i="8" s="1"/>
  <c r="AE338" i="8" a="1"/>
  <c r="AE338" i="8" s="1"/>
  <c r="AL338" i="8" a="1"/>
  <c r="AL338" i="8" s="1"/>
  <c r="DA338" i="8" a="1"/>
  <c r="DA338" i="8" s="1"/>
  <c r="DH338" i="8" a="1"/>
  <c r="DH338" i="8" s="1"/>
  <c r="BI338" i="8" a="1"/>
  <c r="BI338" i="8" s="1"/>
  <c r="Y338" i="8" a="1"/>
  <c r="Y338" i="8" s="1"/>
  <c r="DZ338" i="8" a="1"/>
  <c r="DZ338" i="8" s="1"/>
  <c r="M338" i="8" a="1"/>
  <c r="M338" i="8" s="1"/>
  <c r="G338" i="8" a="1"/>
  <c r="G338" i="8" s="1"/>
  <c r="DW338" i="8" a="1"/>
  <c r="DW338" i="8" s="1"/>
  <c r="BL338" i="8" a="1"/>
  <c r="BL338" i="8" s="1"/>
  <c r="DU338" i="8" a="1"/>
  <c r="DU338" i="8" s="1"/>
  <c r="BQ338" i="8" a="1"/>
  <c r="BQ338" i="8" s="1"/>
  <c r="DV338" i="8" a="1"/>
  <c r="DV338" i="8" s="1"/>
  <c r="AK338" i="8" a="1"/>
  <c r="AK338" i="8" s="1"/>
  <c r="U338" i="8" a="1"/>
  <c r="U338" i="8" s="1"/>
  <c r="W338" i="8" a="1"/>
  <c r="W338" i="8" s="1"/>
  <c r="O338" i="8" a="1"/>
  <c r="O338" i="8" s="1"/>
  <c r="AD338" i="8" a="1"/>
  <c r="AD338" i="8" s="1"/>
  <c r="BX338" i="8" a="1"/>
  <c r="BX338" i="8" s="1"/>
  <c r="DR338" i="8" a="1"/>
  <c r="DR338" i="8" s="1"/>
  <c r="ED338" i="8" a="1"/>
  <c r="ED338" i="8" s="1"/>
  <c r="BH338" i="8" a="1"/>
  <c r="BH338" i="8" s="1"/>
  <c r="AJ338" i="8" a="1"/>
  <c r="AJ338" i="8" s="1"/>
  <c r="DJ338" i="8" a="1"/>
  <c r="DJ338" i="8" s="1"/>
  <c r="CV338" i="8" a="1"/>
  <c r="CV338" i="8" s="1"/>
  <c r="DQ338" i="8" a="1"/>
  <c r="DQ338" i="8" s="1"/>
  <c r="DT338" i="8" a="1"/>
  <c r="DT338" i="8" s="1"/>
  <c r="EH338" i="8" a="1"/>
  <c r="EH338" i="8" s="1"/>
  <c r="I338" i="8" a="1"/>
  <c r="I338" i="8" s="1"/>
  <c r="N338" i="8" a="1"/>
  <c r="N338" i="8" s="1"/>
  <c r="V338" i="8" a="1"/>
  <c r="V338" i="8" s="1"/>
  <c r="EA338" i="8" a="1"/>
  <c r="EA338" i="8" s="1"/>
  <c r="AN338" i="8" a="1"/>
  <c r="AN338" i="8" s="1"/>
  <c r="CM338" i="8" a="1"/>
  <c r="CM338" i="8" s="1"/>
  <c r="EF338" i="8" a="1"/>
  <c r="EF338" i="8" s="1"/>
  <c r="X338" i="8" a="1"/>
  <c r="X338" i="8" s="1"/>
  <c r="F338" i="8" a="1"/>
  <c r="F338" i="8" s="1"/>
  <c r="DS338" i="8" a="1"/>
  <c r="DS338" i="8" s="1"/>
  <c r="E338" i="8" a="1"/>
  <c r="E338" i="8" s="1"/>
  <c r="DO338" i="8" a="1"/>
  <c r="DO338" i="8" s="1"/>
  <c r="AS338" i="8" a="1"/>
  <c r="AS338" i="8" s="1"/>
  <c r="AA338" i="8" a="1"/>
  <c r="AA338" i="8" s="1"/>
  <c r="CT338" i="8" a="1"/>
  <c r="CT338" i="8" s="1"/>
  <c r="CY338" i="8" a="1"/>
  <c r="CY338" i="8" s="1"/>
  <c r="DF338" i="8" a="1"/>
  <c r="DF338" i="8" s="1"/>
  <c r="BM338" i="8" a="1"/>
  <c r="BM338" i="8" s="1"/>
  <c r="CF338" i="8" a="1"/>
  <c r="CF338" i="8" s="1"/>
  <c r="K338" i="8" a="1"/>
  <c r="K338" i="8" s="1"/>
  <c r="CK338" i="8" a="1"/>
  <c r="CK338" i="8" s="1"/>
  <c r="AI338" i="8" a="1"/>
  <c r="AI338" i="8" s="1"/>
  <c r="DN338" i="8" a="1"/>
  <c r="DN338" i="8" s="1"/>
  <c r="CL338" i="8" a="1"/>
  <c r="CL338" i="8" s="1"/>
  <c r="CQ338" i="8" a="1"/>
  <c r="CQ338" i="8" s="1"/>
  <c r="CX338" i="8" a="1"/>
  <c r="CX338" i="8" s="1"/>
  <c r="AG338" i="8" a="1"/>
  <c r="AG338" i="8" s="1"/>
  <c r="AZ338" i="8" a="1"/>
  <c r="AZ338" i="8" s="1"/>
  <c r="EC338" i="8" a="1"/>
  <c r="EC338" i="8" s="1"/>
  <c r="BD338" i="8" a="1"/>
  <c r="BD338" i="8" s="1"/>
  <c r="AY338" i="8" a="1"/>
  <c r="AY338" i="8" s="1"/>
  <c r="CD338" i="8" a="1"/>
  <c r="CD338" i="8" s="1"/>
  <c r="CI338" i="8" a="1"/>
  <c r="CI338" i="8" s="1"/>
  <c r="CP338" i="8" a="1"/>
  <c r="CP338" i="8" s="1"/>
  <c r="DP338" i="8" a="1"/>
  <c r="DP338" i="8" s="1"/>
  <c r="T338" i="8" a="1"/>
  <c r="T338" i="8" s="1"/>
  <c r="CO338" i="8" a="1"/>
  <c r="CO338" i="8" s="1"/>
  <c r="S338" i="8" a="1"/>
  <c r="S338" i="8" s="1"/>
  <c r="CW338" i="8" a="1"/>
  <c r="CW338" i="8" s="1"/>
  <c r="DE338" i="8" a="1"/>
  <c r="DE338" i="8" s="1"/>
  <c r="DC338" i="8" a="1"/>
  <c r="DC338" i="8" s="1"/>
  <c r="BV338" i="8" a="1"/>
  <c r="BV338" i="8" s="1"/>
  <c r="CA338" i="8" a="1"/>
  <c r="CA338" i="8" s="1"/>
  <c r="CH338" i="8" a="1"/>
  <c r="CH338" i="8" s="1"/>
  <c r="DD338" i="8" a="1"/>
  <c r="DD338" i="8" s="1"/>
  <c r="DM338" i="8" a="1"/>
  <c r="DM338" i="8" s="1"/>
  <c r="DI338" i="8" a="1"/>
  <c r="DI338" i="8" s="1"/>
  <c r="DK338" i="8" a="1"/>
  <c r="DK338" i="8" s="1"/>
  <c r="CU338" i="8" a="1"/>
  <c r="CU338" i="8" s="1"/>
  <c r="EB338" i="8" a="1"/>
  <c r="EB338" i="8" s="1"/>
  <c r="EG338" i="8" a="1"/>
  <c r="EG338" i="8" s="1"/>
  <c r="DB338" i="8" a="1"/>
  <c r="DB338" i="8" s="1"/>
  <c r="BO338" i="8" a="1"/>
  <c r="BO338" i="8" s="1"/>
  <c r="BE225" i="8"/>
  <c r="BE227" i="8" s="1"/>
  <c r="H25" i="8"/>
  <c r="H17" i="18"/>
  <c r="L15" i="22"/>
  <c r="N15" i="22"/>
  <c r="M15" i="22"/>
  <c r="I15" i="22"/>
  <c r="K14" i="22"/>
  <c r="N23" i="7"/>
  <c r="N25" i="8"/>
  <c r="N17" i="18"/>
  <c r="J23" i="8"/>
  <c r="E23" i="8"/>
  <c r="O28" i="8"/>
  <c r="O22" i="18"/>
  <c r="N11" i="22"/>
  <c r="M11" i="22"/>
  <c r="I11" i="22"/>
  <c r="L11" i="22"/>
  <c r="E28" i="8"/>
  <c r="K19" i="22"/>
  <c r="E22" i="18"/>
  <c r="F122" i="18"/>
  <c r="F113" i="18" s="1"/>
  <c r="F23" i="18"/>
  <c r="H27" i="8"/>
  <c r="H21" i="18"/>
  <c r="F23" i="8"/>
  <c r="O39" i="7"/>
  <c r="O25" i="8"/>
  <c r="O17" i="18"/>
  <c r="N28" i="8"/>
  <c r="N22" i="18"/>
  <c r="P22" i="8"/>
  <c r="P23" i="8" s="1"/>
  <c r="J27" i="8"/>
  <c r="J21" i="18"/>
  <c r="G27" i="8"/>
  <c r="G29" i="8" s="1"/>
  <c r="G354" i="8" s="1"/>
  <c r="G21" i="18"/>
  <c r="H23" i="8"/>
  <c r="M28" i="8"/>
  <c r="M22" i="18"/>
  <c r="J39" i="7"/>
  <c r="I28" i="8"/>
  <c r="I22" i="18"/>
  <c r="L27" i="8"/>
  <c r="L21" i="18"/>
  <c r="E25" i="8"/>
  <c r="E17" i="18"/>
  <c r="M15" i="18"/>
  <c r="M23" i="7"/>
  <c r="O23" i="8"/>
  <c r="G15" i="18"/>
  <c r="G23" i="7"/>
  <c r="G39" i="7" s="1"/>
  <c r="L28" i="8"/>
  <c r="L22" i="18"/>
  <c r="K27" i="8"/>
  <c r="K21" i="18"/>
  <c r="I27" i="8"/>
  <c r="I21" i="18"/>
  <c r="K12" i="22"/>
  <c r="I25" i="8"/>
  <c r="I17" i="18"/>
  <c r="L25" i="8"/>
  <c r="L17" i="18"/>
  <c r="L23" i="7"/>
  <c r="F25" i="8"/>
  <c r="F17" i="18"/>
  <c r="K28" i="8"/>
  <c r="K22" i="18"/>
  <c r="J23" i="18"/>
  <c r="J122" i="18"/>
  <c r="J113" i="18" s="1"/>
  <c r="BD304" i="8"/>
  <c r="BD270" i="8"/>
  <c r="O122" i="18"/>
  <c r="O113" i="18" s="1"/>
  <c r="H23" i="7"/>
  <c r="J25" i="8"/>
  <c r="J17" i="18"/>
  <c r="I23" i="7"/>
  <c r="I39" i="7" s="1"/>
  <c r="O27" i="8"/>
  <c r="O21" i="18"/>
  <c r="J28" i="8"/>
  <c r="J22" i="18"/>
  <c r="E39" i="7" l="1"/>
  <c r="F29" i="8"/>
  <c r="F354" i="8" s="1"/>
  <c r="F353" i="8" s="1"/>
  <c r="E122" i="18"/>
  <c r="E113" i="18" s="1"/>
  <c r="K39" i="7"/>
  <c r="K38" i="18" s="1"/>
  <c r="K122" i="18"/>
  <c r="K113" i="18" s="1"/>
  <c r="G36" i="8"/>
  <c r="G290" i="8" s="1"/>
  <c r="K20" i="22"/>
  <c r="M20" i="22" s="1"/>
  <c r="J29" i="8"/>
  <c r="J354" i="8" s="1"/>
  <c r="J13" i="28" s="1"/>
  <c r="E29" i="8"/>
  <c r="E354" i="8" s="1"/>
  <c r="BE214" i="8"/>
  <c r="BE220" i="8"/>
  <c r="BE194" i="8"/>
  <c r="J353" i="8"/>
  <c r="L29" i="8"/>
  <c r="L354" i="8" s="1"/>
  <c r="L122" i="18"/>
  <c r="L113" i="18" s="1"/>
  <c r="L23" i="18"/>
  <c r="I38" i="18"/>
  <c r="G353" i="8"/>
  <c r="G13" i="28"/>
  <c r="N23" i="18"/>
  <c r="N122" i="18"/>
  <c r="N113" i="18" s="1"/>
  <c r="M122" i="18"/>
  <c r="M113" i="18" s="1"/>
  <c r="M23" i="18"/>
  <c r="M29" i="8"/>
  <c r="M354" i="8" s="1"/>
  <c r="J117" i="18"/>
  <c r="J38" i="18"/>
  <c r="H122" i="18"/>
  <c r="H113" i="18" s="1"/>
  <c r="H23" i="18"/>
  <c r="M39" i="7"/>
  <c r="BE199" i="8"/>
  <c r="G122" i="18"/>
  <c r="G113" i="18" s="1"/>
  <c r="G23" i="18"/>
  <c r="N12" i="22"/>
  <c r="M12" i="22"/>
  <c r="L12" i="22"/>
  <c r="I12" i="22"/>
  <c r="F117" i="18"/>
  <c r="F38" i="18"/>
  <c r="F13" i="28"/>
  <c r="N14" i="22"/>
  <c r="L14" i="22"/>
  <c r="M14" i="22"/>
  <c r="I14" i="22"/>
  <c r="N39" i="7"/>
  <c r="O117" i="18" s="1"/>
  <c r="H39" i="7"/>
  <c r="I117" i="18" s="1"/>
  <c r="N29" i="8"/>
  <c r="N354" i="8" s="1"/>
  <c r="BE226" i="8"/>
  <c r="E67" i="7"/>
  <c r="E117" i="18"/>
  <c r="E38" i="18"/>
  <c r="I29" i="8"/>
  <c r="I36" i="8" s="1"/>
  <c r="I290" i="8" s="1"/>
  <c r="G117" i="18"/>
  <c r="G38" i="18"/>
  <c r="L39" i="7"/>
  <c r="O38" i="18"/>
  <c r="I18" i="22"/>
  <c r="L18" i="22"/>
  <c r="N18" i="22"/>
  <c r="M18" i="22"/>
  <c r="BE205" i="8"/>
  <c r="K29" i="8"/>
  <c r="K354" i="8" s="1"/>
  <c r="M19" i="22"/>
  <c r="L19" i="22"/>
  <c r="I19" i="22"/>
  <c r="N19" i="22"/>
  <c r="P28" i="8"/>
  <c r="P27" i="8"/>
  <c r="I23" i="18"/>
  <c r="I122" i="18"/>
  <c r="I113" i="18" s="1"/>
  <c r="O29" i="8"/>
  <c r="O354" i="8" s="1"/>
  <c r="H29" i="8"/>
  <c r="H36" i="8" s="1"/>
  <c r="H290" i="8" s="1"/>
  <c r="P25" i="8"/>
  <c r="P29" i="8" l="1"/>
  <c r="F36" i="8"/>
  <c r="F290" i="8" s="1"/>
  <c r="K35" i="22"/>
  <c r="N35" i="22" s="1"/>
  <c r="K117" i="18"/>
  <c r="N36" i="8"/>
  <c r="N290" i="8" s="1"/>
  <c r="N20" i="22"/>
  <c r="M36" i="8"/>
  <c r="M290" i="8" s="1"/>
  <c r="O36" i="8"/>
  <c r="O290" i="8" s="1"/>
  <c r="I20" i="22"/>
  <c r="E36" i="8"/>
  <c r="E290" i="8" s="1"/>
  <c r="L20" i="22"/>
  <c r="P36" i="8"/>
  <c r="K36" i="8"/>
  <c r="K290" i="8" s="1"/>
  <c r="J36" i="8"/>
  <c r="J290" i="8" s="1"/>
  <c r="O353" i="8"/>
  <c r="O13" i="28"/>
  <c r="G12" i="28"/>
  <c r="BE221" i="8"/>
  <c r="BE222" i="8" s="1"/>
  <c r="BF218" i="8" s="1"/>
  <c r="BF225" i="8" s="1" a="1"/>
  <c r="E353" i="8"/>
  <c r="E13" i="28"/>
  <c r="H354" i="8"/>
  <c r="K353" i="8"/>
  <c r="K13" i="28"/>
  <c r="BE215" i="8"/>
  <c r="M38" i="18"/>
  <c r="M117" i="18"/>
  <c r="L38" i="18"/>
  <c r="L117" i="18"/>
  <c r="L353" i="8"/>
  <c r="L13" i="28"/>
  <c r="I35" i="22"/>
  <c r="L35" i="22"/>
  <c r="N51" i="22"/>
  <c r="N41" i="22"/>
  <c r="N46" i="22"/>
  <c r="N49" i="22"/>
  <c r="E57" i="8"/>
  <c r="K59" i="22"/>
  <c r="F67" i="7" a="1"/>
  <c r="F67" i="7" s="1"/>
  <c r="E66" i="18"/>
  <c r="Y67" i="7" a="1"/>
  <c r="Y67" i="7" s="1"/>
  <c r="X67" i="7" a="1"/>
  <c r="X67" i="7" s="1"/>
  <c r="W67" i="7" a="1"/>
  <c r="W67" i="7" s="1"/>
  <c r="S67" i="7" a="1"/>
  <c r="S67" i="7" s="1"/>
  <c r="AB67" i="7" a="1"/>
  <c r="AB67" i="7" s="1"/>
  <c r="U67" i="7" a="1"/>
  <c r="U67" i="7" s="1"/>
  <c r="AA67" i="7" a="1"/>
  <c r="AA67" i="7" s="1"/>
  <c r="T67" i="7" a="1"/>
  <c r="T67" i="7" s="1"/>
  <c r="AC67" i="7" a="1"/>
  <c r="AC67" i="7" s="1"/>
  <c r="Z67" i="7" a="1"/>
  <c r="Z67" i="7" s="1"/>
  <c r="V67" i="7" a="1"/>
  <c r="V67" i="7" s="1"/>
  <c r="R67" i="7" a="1"/>
  <c r="R67" i="7" s="1"/>
  <c r="E70" i="7"/>
  <c r="E69" i="18" s="1"/>
  <c r="J12" i="28"/>
  <c r="I354" i="8"/>
  <c r="N353" i="8"/>
  <c r="N13" i="28"/>
  <c r="N38" i="18"/>
  <c r="N117" i="18"/>
  <c r="L36" i="8"/>
  <c r="M353" i="8"/>
  <c r="M13" i="28"/>
  <c r="F12" i="28"/>
  <c r="BE200" i="8"/>
  <c r="BE201" i="8" s="1"/>
  <c r="BF197" i="8" s="1"/>
  <c r="BF204" i="8" s="1" a="1"/>
  <c r="H117" i="18"/>
  <c r="H38" i="18"/>
  <c r="N47" i="22" l="1"/>
  <c r="N44" i="22"/>
  <c r="N53" i="22"/>
  <c r="N38" i="22"/>
  <c r="N39" i="22"/>
  <c r="N58" i="22"/>
  <c r="N45" i="22"/>
  <c r="N69" i="22"/>
  <c r="N56" i="22"/>
  <c r="N66" i="22"/>
  <c r="E72" i="7"/>
  <c r="E74" i="7" s="1"/>
  <c r="E73" i="18" s="1"/>
  <c r="N57" i="22"/>
  <c r="N54" i="22"/>
  <c r="N43" i="22"/>
  <c r="N48" i="22"/>
  <c r="N61" i="22"/>
  <c r="N52" i="22"/>
  <c r="N55" i="22"/>
  <c r="N50" i="22"/>
  <c r="N40" i="22"/>
  <c r="N60" i="22"/>
  <c r="M35" i="22"/>
  <c r="N42" i="22"/>
  <c r="BF204" i="8"/>
  <c r="BF206" i="8"/>
  <c r="BF193" i="8" s="1"/>
  <c r="AC57" i="8"/>
  <c r="AB70" i="7"/>
  <c r="AB72" i="7" s="1"/>
  <c r="AB74" i="7" s="1"/>
  <c r="AB80" i="7" s="1"/>
  <c r="F57" i="8"/>
  <c r="AN67" i="7" a="1"/>
  <c r="AN67" i="7" s="1"/>
  <c r="F66" i="18"/>
  <c r="AM67" i="7" a="1"/>
  <c r="AM67" i="7" s="1"/>
  <c r="G67" i="7" a="1"/>
  <c r="G67" i="7" s="1"/>
  <c r="AO67" i="7" a="1"/>
  <c r="AO67" i="7" s="1"/>
  <c r="AK67" i="7" a="1"/>
  <c r="AK67" i="7" s="1"/>
  <c r="AD67" i="7" a="1"/>
  <c r="AD67" i="7" s="1"/>
  <c r="AG67" i="7" a="1"/>
  <c r="AG67" i="7" s="1"/>
  <c r="AE67" i="7" a="1"/>
  <c r="AE67" i="7" s="1"/>
  <c r="AH67" i="7" a="1"/>
  <c r="AH67" i="7" s="1"/>
  <c r="AJ67" i="7" a="1"/>
  <c r="AJ67" i="7" s="1"/>
  <c r="AF67" i="7" a="1"/>
  <c r="AF67" i="7" s="1"/>
  <c r="AI67" i="7" a="1"/>
  <c r="AI67" i="7" s="1"/>
  <c r="AL67" i="7" a="1"/>
  <c r="AL67" i="7" s="1"/>
  <c r="F70" i="7"/>
  <c r="F69" i="18" s="1"/>
  <c r="E364" i="8"/>
  <c r="E60" i="8"/>
  <c r="E62" i="8"/>
  <c r="E253" i="8" s="1"/>
  <c r="T57" i="8"/>
  <c r="S70" i="7"/>
  <c r="S72" i="7" s="1"/>
  <c r="S74" i="7" s="1"/>
  <c r="S80" i="7" s="1"/>
  <c r="S89" i="7" s="1"/>
  <c r="Z57" i="8"/>
  <c r="Y70" i="7"/>
  <c r="Y72" i="7" s="1"/>
  <c r="Y74" i="7" s="1"/>
  <c r="S57" i="8"/>
  <c r="R70" i="7"/>
  <c r="R72" i="7" s="1"/>
  <c r="R74" i="7" s="1"/>
  <c r="R80" i="7" s="1"/>
  <c r="R89" i="7" s="1"/>
  <c r="W57" i="8"/>
  <c r="V70" i="7"/>
  <c r="V72" i="7" s="1"/>
  <c r="BE270" i="8"/>
  <c r="BE304" i="8"/>
  <c r="N12" i="28"/>
  <c r="K12" i="28"/>
  <c r="O12" i="28"/>
  <c r="E12" i="28"/>
  <c r="Y57" i="8"/>
  <c r="X70" i="7"/>
  <c r="X72" i="7" s="1"/>
  <c r="X74" i="7" s="1"/>
  <c r="BE274" i="8"/>
  <c r="BE308" i="8"/>
  <c r="N59" i="22"/>
  <c r="M59" i="22"/>
  <c r="L59" i="22"/>
  <c r="I59" i="22"/>
  <c r="K62" i="22"/>
  <c r="AD57" i="8"/>
  <c r="AC70" i="7"/>
  <c r="AC72" i="7" s="1"/>
  <c r="U57" i="8"/>
  <c r="T70" i="7"/>
  <c r="T72" i="7" s="1"/>
  <c r="T74" i="7" s="1"/>
  <c r="T80" i="7" s="1"/>
  <c r="T89" i="7" s="1"/>
  <c r="H353" i="8"/>
  <c r="H13" i="28"/>
  <c r="L12" i="28"/>
  <c r="I353" i="8"/>
  <c r="I13" i="28"/>
  <c r="M12" i="28"/>
  <c r="AA57" i="8"/>
  <c r="Z70" i="7"/>
  <c r="Z72" i="7" s="1"/>
  <c r="AB57" i="8"/>
  <c r="AA70" i="7"/>
  <c r="AA72" i="7" s="1"/>
  <c r="AA74" i="7" s="1"/>
  <c r="AA80" i="7" s="1"/>
  <c r="AA89" i="7" s="1"/>
  <c r="X57" i="8"/>
  <c r="W70" i="7"/>
  <c r="W72" i="7" s="1"/>
  <c r="W74" i="7" s="1"/>
  <c r="BF225" i="8"/>
  <c r="BF227" i="8"/>
  <c r="BF214" i="8" s="1"/>
  <c r="L290" i="8"/>
  <c r="V57" i="8"/>
  <c r="U70" i="7"/>
  <c r="U72" i="7"/>
  <c r="U74" i="7" s="1"/>
  <c r="U80" i="7" s="1"/>
  <c r="U89" i="7" s="1"/>
  <c r="P354" i="8"/>
  <c r="E71" i="18" l="1"/>
  <c r="E118" i="18"/>
  <c r="E80" i="7"/>
  <c r="E89" i="7" s="1"/>
  <c r="E123" i="18"/>
  <c r="V74" i="7"/>
  <c r="V80" i="7" s="1"/>
  <c r="V89" i="7" s="1"/>
  <c r="P353" i="8"/>
  <c r="X80" i="7"/>
  <c r="X89" i="7" s="1"/>
  <c r="Y80" i="7"/>
  <c r="Y89" i="7" s="1"/>
  <c r="Z74" i="7"/>
  <c r="Z80" i="7" s="1"/>
  <c r="Z89" i="7" s="1"/>
  <c r="F72" i="7"/>
  <c r="F74" i="7" s="1"/>
  <c r="W80" i="7"/>
  <c r="AB89" i="7"/>
  <c r="W89" i="7"/>
  <c r="AC74" i="7"/>
  <c r="AC80" i="7" s="1"/>
  <c r="AC89" i="7" s="1"/>
  <c r="BF215" i="8"/>
  <c r="E88" i="18"/>
  <c r="BF194" i="8"/>
  <c r="Y60" i="8"/>
  <c r="Y62" i="8" s="1"/>
  <c r="Y253" i="8" s="1"/>
  <c r="T60" i="8"/>
  <c r="T62" i="8" s="1"/>
  <c r="AI57" i="8"/>
  <c r="AH70" i="7"/>
  <c r="AH72" i="7" s="1"/>
  <c r="AH74" i="7" s="1"/>
  <c r="AH80" i="7" s="1"/>
  <c r="AH89" i="7" s="1"/>
  <c r="E26" i="4"/>
  <c r="BF220" i="8"/>
  <c r="AD60" i="8"/>
  <c r="AD62" i="8" s="1"/>
  <c r="AD253" i="8" s="1"/>
  <c r="E66" i="8"/>
  <c r="E69" i="8" s="1"/>
  <c r="AF57" i="8"/>
  <c r="AE70" i="7"/>
  <c r="AE72" i="7"/>
  <c r="AC60" i="8"/>
  <c r="AC62" i="8"/>
  <c r="AH57" i="8"/>
  <c r="AG70" i="7"/>
  <c r="AG72" i="7" s="1"/>
  <c r="F364" i="8"/>
  <c r="F60" i="8"/>
  <c r="F62" i="8" s="1"/>
  <c r="AA60" i="8"/>
  <c r="AA62" i="8" s="1"/>
  <c r="Z60" i="8"/>
  <c r="Z62" i="8" s="1"/>
  <c r="Z253" i="8" s="1"/>
  <c r="AG57" i="8"/>
  <c r="AF70" i="7"/>
  <c r="AF72" i="7"/>
  <c r="AF74" i="7" s="1"/>
  <c r="AF80" i="7" s="1"/>
  <c r="AF89" i="7" s="1"/>
  <c r="AK57" i="8"/>
  <c r="AJ70" i="7"/>
  <c r="AJ72" i="7" s="1"/>
  <c r="AJ74" i="7" s="1"/>
  <c r="AJ80" i="7" s="1"/>
  <c r="AJ89" i="7" s="1"/>
  <c r="I12" i="28"/>
  <c r="N62" i="22"/>
  <c r="M62" i="22"/>
  <c r="L62" i="22"/>
  <c r="I62" i="22"/>
  <c r="K65" i="22"/>
  <c r="E23" i="28"/>
  <c r="E359" i="8"/>
  <c r="AE57" i="8"/>
  <c r="AD70" i="7"/>
  <c r="AD72" i="7" s="1"/>
  <c r="BF199" i="8"/>
  <c r="AJ57" i="8"/>
  <c r="AI70" i="7"/>
  <c r="AI72" i="7"/>
  <c r="AI74" i="7" s="1"/>
  <c r="X60" i="8"/>
  <c r="X62" i="8" s="1"/>
  <c r="X253" i="8" s="1"/>
  <c r="W60" i="8"/>
  <c r="W62" i="8" s="1"/>
  <c r="AL57" i="8"/>
  <c r="AK70" i="7"/>
  <c r="AK72" i="7" s="1"/>
  <c r="AK74" i="7" s="1"/>
  <c r="AK80" i="7" s="1"/>
  <c r="AK89" i="7" s="1"/>
  <c r="U60" i="8"/>
  <c r="U62" i="8" s="1"/>
  <c r="AM57" i="8"/>
  <c r="AL70" i="7"/>
  <c r="AL72" i="7"/>
  <c r="AL74" i="7" s="1"/>
  <c r="BF226" i="8"/>
  <c r="H12" i="28"/>
  <c r="AP57" i="8"/>
  <c r="AO70" i="7"/>
  <c r="AO72" i="7" s="1"/>
  <c r="P290" i="8"/>
  <c r="V60" i="8"/>
  <c r="V62" i="8" s="1"/>
  <c r="V253" i="8" s="1"/>
  <c r="AB60" i="8"/>
  <c r="AB62" i="8" s="1"/>
  <c r="AB253" i="8" s="1"/>
  <c r="G57" i="8"/>
  <c r="H67" i="7" a="1"/>
  <c r="H67" i="7" s="1"/>
  <c r="AT67" i="7" a="1"/>
  <c r="AT67" i="7" s="1"/>
  <c r="G66" i="18"/>
  <c r="AU67" i="7" a="1"/>
  <c r="AU67" i="7" s="1"/>
  <c r="AR67" i="7" a="1"/>
  <c r="AR67" i="7" s="1"/>
  <c r="AW67" i="7" a="1"/>
  <c r="AW67" i="7" s="1"/>
  <c r="AX67" i="7" a="1"/>
  <c r="AX67" i="7" s="1"/>
  <c r="AZ67" i="7" a="1"/>
  <c r="AZ67" i="7" s="1"/>
  <c r="BA67" i="7" a="1"/>
  <c r="BA67" i="7" s="1"/>
  <c r="AY67" i="7" a="1"/>
  <c r="AY67" i="7" s="1"/>
  <c r="AS67" i="7" a="1"/>
  <c r="AS67" i="7" s="1"/>
  <c r="AV67" i="7" a="1"/>
  <c r="AV67" i="7" s="1"/>
  <c r="AP67" i="7" a="1"/>
  <c r="AP67" i="7" s="1"/>
  <c r="AQ67" i="7" a="1"/>
  <c r="AQ67" i="7" s="1"/>
  <c r="G70" i="7"/>
  <c r="G69" i="18" s="1"/>
  <c r="AO57" i="8"/>
  <c r="AN70" i="7"/>
  <c r="AN72" i="7" s="1"/>
  <c r="AN74" i="7" s="1"/>
  <c r="S60" i="8"/>
  <c r="S62" i="8" s="1"/>
  <c r="AN57" i="8"/>
  <c r="AM70" i="7"/>
  <c r="AM72" i="7" s="1"/>
  <c r="AM74" i="7"/>
  <c r="AM80" i="7" s="1"/>
  <c r="AM89" i="7" s="1"/>
  <c r="BF205" i="8"/>
  <c r="E119" i="18" l="1"/>
  <c r="AO74" i="7"/>
  <c r="AO80" i="7" s="1"/>
  <c r="AO89" i="7" s="1"/>
  <c r="G72" i="7"/>
  <c r="G74" i="7" s="1"/>
  <c r="G73" i="18" s="1"/>
  <c r="AB66" i="8"/>
  <c r="AL80" i="7"/>
  <c r="AL89" i="7" s="1"/>
  <c r="W253" i="8"/>
  <c r="W66" i="8"/>
  <c r="W69" i="8" s="1"/>
  <c r="W81" i="8" s="1"/>
  <c r="W90" i="8" s="1"/>
  <c r="F118" i="18"/>
  <c r="F71" i="18"/>
  <c r="F123" i="18"/>
  <c r="AD66" i="8"/>
  <c r="AD69" i="8" s="1"/>
  <c r="AD81" i="8" s="1"/>
  <c r="AD74" i="7"/>
  <c r="AD80" i="7" s="1"/>
  <c r="AD89" i="7" s="1"/>
  <c r="V66" i="8"/>
  <c r="V69" i="8" s="1"/>
  <c r="V81" i="8" s="1"/>
  <c r="V90" i="8" s="1"/>
  <c r="AE74" i="7"/>
  <c r="AE80" i="7" s="1"/>
  <c r="AE89" i="7" s="1"/>
  <c r="Y66" i="8"/>
  <c r="Y69" i="8" s="1"/>
  <c r="F73" i="18"/>
  <c r="F80" i="7"/>
  <c r="F119" i="18" s="1"/>
  <c r="AN80" i="7"/>
  <c r="AN89" i="7" s="1"/>
  <c r="AG74" i="7"/>
  <c r="AG80" i="7" s="1"/>
  <c r="AG89" i="7" s="1"/>
  <c r="Z66" i="8"/>
  <c r="Z69" i="8" s="1"/>
  <c r="U253" i="8"/>
  <c r="U66" i="8"/>
  <c r="U69" i="8" s="1"/>
  <c r="F253" i="8"/>
  <c r="F66" i="8"/>
  <c r="F69" i="8" s="1"/>
  <c r="BF221" i="8"/>
  <c r="BF222" i="8"/>
  <c r="BG218" i="8" s="1"/>
  <c r="BG225" i="8" s="1" a="1"/>
  <c r="H57" i="8"/>
  <c r="I67" i="7" a="1"/>
  <c r="I67" i="7" s="1"/>
  <c r="BE67" i="7" a="1"/>
  <c r="BE67" i="7" s="1"/>
  <c r="BD67" i="7" a="1"/>
  <c r="BD67" i="7" s="1"/>
  <c r="H66" i="18"/>
  <c r="BC67" i="7" a="1"/>
  <c r="BC67" i="7" s="1"/>
  <c r="BL67" i="7" a="1"/>
  <c r="BL67" i="7" s="1"/>
  <c r="BJ67" i="7" a="1"/>
  <c r="BJ67" i="7" s="1"/>
  <c r="BM67" i="7" a="1"/>
  <c r="BM67" i="7" s="1"/>
  <c r="BI67" i="7" a="1"/>
  <c r="BI67" i="7" s="1"/>
  <c r="BF67" i="7" a="1"/>
  <c r="BF67" i="7" s="1"/>
  <c r="BB67" i="7" a="1"/>
  <c r="BB67" i="7" s="1"/>
  <c r="BH67" i="7" a="1"/>
  <c r="BH67" i="7" s="1"/>
  <c r="BK67" i="7" a="1"/>
  <c r="BK67" i="7" s="1"/>
  <c r="BG67" i="7" a="1"/>
  <c r="BG67" i="7" s="1"/>
  <c r="H70" i="7"/>
  <c r="H69" i="18" s="1"/>
  <c r="H72" i="7"/>
  <c r="X66" i="8"/>
  <c r="E18" i="28"/>
  <c r="E366" i="8"/>
  <c r="E368" i="8" s="1"/>
  <c r="AK60" i="8"/>
  <c r="AK62" i="8" s="1"/>
  <c r="R14" i="8"/>
  <c r="F33" i="4"/>
  <c r="E43" i="4"/>
  <c r="L32" i="4"/>
  <c r="F32" i="4"/>
  <c r="E42" i="4"/>
  <c r="F20" i="20"/>
  <c r="M20" i="20" s="1" a="1"/>
  <c r="M20" i="20" s="1"/>
  <c r="E41" i="4"/>
  <c r="E39" i="4"/>
  <c r="E40" i="4"/>
  <c r="F36" i="4"/>
  <c r="K35" i="4"/>
  <c r="E35" i="4"/>
  <c r="L36" i="4"/>
  <c r="F34" i="4"/>
  <c r="L33" i="4"/>
  <c r="D124" i="18"/>
  <c r="S253" i="8"/>
  <c r="S66" i="8"/>
  <c r="S69" i="8" s="1"/>
  <c r="AO60" i="8"/>
  <c r="AO62" i="8" s="1"/>
  <c r="AY57" i="8"/>
  <c r="AX70" i="7"/>
  <c r="AX72" i="7"/>
  <c r="AX74" i="7" s="1"/>
  <c r="AX80" i="7" s="1"/>
  <c r="AX89" i="7" s="1"/>
  <c r="AH60" i="8"/>
  <c r="AH62" i="8" s="1"/>
  <c r="AS57" i="8"/>
  <c r="AR70" i="7"/>
  <c r="AR72" i="7" s="1"/>
  <c r="AR74" i="7" s="1"/>
  <c r="AR80" i="7" s="1"/>
  <c r="AR89" i="7" s="1"/>
  <c r="N65" i="22"/>
  <c r="L65" i="22"/>
  <c r="M65" i="22"/>
  <c r="I65" i="22"/>
  <c r="K67" i="22"/>
  <c r="AI60" i="8"/>
  <c r="AI62" i="8" s="1"/>
  <c r="AJ60" i="8"/>
  <c r="AJ62" i="8" s="1"/>
  <c r="AJ253" i="8" s="1"/>
  <c r="T253" i="8"/>
  <c r="T66" i="8"/>
  <c r="T69" i="8" s="1"/>
  <c r="T81" i="8" s="1"/>
  <c r="T90" i="8" s="1"/>
  <c r="AU57" i="8"/>
  <c r="AT70" i="7"/>
  <c r="AT72" i="7" s="1"/>
  <c r="AT74" i="7" s="1"/>
  <c r="AT80" i="7" s="1"/>
  <c r="AT89" i="7" s="1"/>
  <c r="AE60" i="8"/>
  <c r="AE62" i="8" s="1"/>
  <c r="G364" i="8"/>
  <c r="G60" i="8"/>
  <c r="G62" i="8" s="1"/>
  <c r="G253" i="8" s="1"/>
  <c r="AR57" i="8"/>
  <c r="AQ70" i="7"/>
  <c r="AQ72" i="7" s="1"/>
  <c r="AQ74" i="7" s="1"/>
  <c r="AQ57" i="8"/>
  <c r="AP70" i="7"/>
  <c r="AP72" i="7"/>
  <c r="AP74" i="7" s="1"/>
  <c r="AP80" i="7" s="1"/>
  <c r="AF60" i="8"/>
  <c r="AF62" i="8"/>
  <c r="AF253" i="8" s="1"/>
  <c r="AF66" i="8"/>
  <c r="AF69" i="8" s="1"/>
  <c r="AV57" i="8"/>
  <c r="AU70" i="7"/>
  <c r="AU72" i="7" s="1"/>
  <c r="AU74" i="7" s="1"/>
  <c r="AU80" i="7" s="1"/>
  <c r="AU89" i="7" s="1"/>
  <c r="AN60" i="8"/>
  <c r="AN62" i="8" s="1"/>
  <c r="AN253" i="8" s="1"/>
  <c r="AW57" i="8"/>
  <c r="AV70" i="7"/>
  <c r="AV72" i="7" s="1"/>
  <c r="AV74" i="7" s="1"/>
  <c r="AV80" i="7" s="1"/>
  <c r="AV89" i="7" s="1"/>
  <c r="AB69" i="8"/>
  <c r="AP60" i="8"/>
  <c r="AP62" i="8" s="1"/>
  <c r="AI80" i="7"/>
  <c r="AI89" i="7" s="1"/>
  <c r="AG60" i="8"/>
  <c r="AG62" i="8" s="1"/>
  <c r="BF200" i="8"/>
  <c r="AA253" i="8"/>
  <c r="AA66" i="8"/>
  <c r="AM60" i="8"/>
  <c r="AM62" i="8"/>
  <c r="AC253" i="8"/>
  <c r="AC66" i="8"/>
  <c r="F23" i="28"/>
  <c r="F359" i="8"/>
  <c r="E81" i="8"/>
  <c r="BB57" i="8"/>
  <c r="BA70" i="7"/>
  <c r="BA72" i="7" s="1"/>
  <c r="BA74" i="7" s="1"/>
  <c r="BA80" i="7" s="1"/>
  <c r="BA89" i="7" s="1"/>
  <c r="BA57" i="8"/>
  <c r="AZ70" i="7"/>
  <c r="AZ72" i="7" s="1"/>
  <c r="AZ74" i="7" s="1"/>
  <c r="AZ80" i="7" s="1"/>
  <c r="AZ89" i="7" s="1"/>
  <c r="AX57" i="8"/>
  <c r="AW70" i="7"/>
  <c r="AW72" i="7" s="1"/>
  <c r="AW74" i="7" s="1"/>
  <c r="AT57" i="8"/>
  <c r="AS70" i="7"/>
  <c r="AS72" i="7" s="1"/>
  <c r="AS74" i="7" s="1"/>
  <c r="AZ57" i="8"/>
  <c r="AY70" i="7"/>
  <c r="AY72" i="7" s="1"/>
  <c r="AY74" i="7" s="1"/>
  <c r="AL60" i="8"/>
  <c r="AL62" i="8" s="1"/>
  <c r="AL253" i="8" s="1"/>
  <c r="G71" i="18" l="1"/>
  <c r="G118" i="18"/>
  <c r="G123" i="18"/>
  <c r="AG253" i="8"/>
  <c r="AG66" i="8"/>
  <c r="AG69" i="8" s="1"/>
  <c r="AJ66" i="8"/>
  <c r="AJ69" i="8" s="1"/>
  <c r="F89" i="7"/>
  <c r="F88" i="18" s="1"/>
  <c r="Y81" i="8"/>
  <c r="Y90" i="8" s="1"/>
  <c r="G80" i="7"/>
  <c r="G119" i="18" s="1"/>
  <c r="Z81" i="8"/>
  <c r="Z90" i="8" s="1"/>
  <c r="AS80" i="7"/>
  <c r="AS89" i="7" s="1"/>
  <c r="AY80" i="7"/>
  <c r="AY89" i="7" s="1"/>
  <c r="AN66" i="8"/>
  <c r="AN69" i="8" s="1"/>
  <c r="K26" i="4"/>
  <c r="E140" i="4" s="1" a="1"/>
  <c r="E140" i="4" s="1"/>
  <c r="G66" i="8"/>
  <c r="G69" i="8" s="1"/>
  <c r="G81" i="8" s="1"/>
  <c r="H48" i="32" s="1"/>
  <c r="F81" i="8"/>
  <c r="AE253" i="8"/>
  <c r="AE66" i="8"/>
  <c r="AE69" i="8" s="1"/>
  <c r="AH253" i="8"/>
  <c r="AH66" i="8"/>
  <c r="AH69" i="8" s="1"/>
  <c r="AO253" i="8"/>
  <c r="AO66" i="8"/>
  <c r="AO69" i="8" s="1"/>
  <c r="AK253" i="8"/>
  <c r="AK66" i="8"/>
  <c r="AK69" i="8" s="1"/>
  <c r="AP253" i="8"/>
  <c r="AP66" i="8"/>
  <c r="AP69" i="8" s="1"/>
  <c r="AI253" i="8"/>
  <c r="AI66" i="8"/>
  <c r="AI69" i="8" s="1"/>
  <c r="AQ80" i="7"/>
  <c r="AQ89" i="7" s="1"/>
  <c r="X69" i="8"/>
  <c r="AC69" i="8"/>
  <c r="BI57" i="8"/>
  <c r="BH70" i="7"/>
  <c r="BH72" i="7" s="1"/>
  <c r="BH74" i="7" s="1"/>
  <c r="BH80" i="7" s="1"/>
  <c r="BH89" i="7" s="1"/>
  <c r="AB81" i="8"/>
  <c r="AB90" i="8" s="1"/>
  <c r="BL57" i="8"/>
  <c r="BK70" i="7"/>
  <c r="BK72" i="7" s="1"/>
  <c r="BK74" i="7" s="1"/>
  <c r="BK80" i="7" s="1"/>
  <c r="BK89" i="7" s="1"/>
  <c r="BF274" i="8"/>
  <c r="BF308" i="8"/>
  <c r="AA69" i="8"/>
  <c r="AA81" i="8" s="1"/>
  <c r="AA90" i="8" s="1"/>
  <c r="BB60" i="8"/>
  <c r="BB62" i="8" s="1"/>
  <c r="BC57" i="8"/>
  <c r="BB70" i="7"/>
  <c r="BB72" i="7" s="1"/>
  <c r="BB74" i="7" s="1"/>
  <c r="BB80" i="7" s="1"/>
  <c r="BB89" i="7" s="1"/>
  <c r="AW60" i="8"/>
  <c r="AW62" i="8"/>
  <c r="AW253" i="8" s="1"/>
  <c r="R249" i="8"/>
  <c r="D14" i="8"/>
  <c r="E114" i="8" s="1"/>
  <c r="BH57" i="8"/>
  <c r="BG70" i="7"/>
  <c r="BG72" i="7" s="1"/>
  <c r="AL66" i="8"/>
  <c r="AL69" i="8" s="1"/>
  <c r="BF304" i="8"/>
  <c r="BF270" i="8"/>
  <c r="AP89" i="7"/>
  <c r="G23" i="28"/>
  <c r="G359" i="8"/>
  <c r="BG57" i="8"/>
  <c r="BF70" i="7"/>
  <c r="BF72" i="7"/>
  <c r="BF74" i="7"/>
  <c r="BF80" i="7"/>
  <c r="BF89" i="7" s="1"/>
  <c r="AF81" i="8"/>
  <c r="AF90" i="8" s="1"/>
  <c r="AG81" i="8"/>
  <c r="AG90" i="8" s="1"/>
  <c r="F48" i="32"/>
  <c r="F18" i="28"/>
  <c r="F366" i="8"/>
  <c r="F25" i="28" s="1"/>
  <c r="BF201" i="8"/>
  <c r="BG197" i="8" s="1"/>
  <c r="BG204" i="8" s="1" a="1"/>
  <c r="BJ57" i="8"/>
  <c r="BI70" i="7"/>
  <c r="BI72" i="7" s="1"/>
  <c r="AU60" i="8"/>
  <c r="AU62" i="8" s="1"/>
  <c r="AU253" i="8" s="1"/>
  <c r="BE57" i="8"/>
  <c r="BD70" i="7"/>
  <c r="BD72" i="7" s="1"/>
  <c r="BD74" i="7" s="1"/>
  <c r="H123" i="18"/>
  <c r="H118" i="18"/>
  <c r="H71" i="18"/>
  <c r="H74" i="7"/>
  <c r="BG225" i="8"/>
  <c r="BG227" i="8"/>
  <c r="BG214" i="8" s="1"/>
  <c r="BG215" i="8" s="1"/>
  <c r="AT60" i="8"/>
  <c r="AT62" i="8" s="1"/>
  <c r="AT253" i="8" s="1"/>
  <c r="E27" i="28"/>
  <c r="BN57" i="8"/>
  <c r="BM70" i="7"/>
  <c r="BM72" i="7" s="1"/>
  <c r="S81" i="8"/>
  <c r="S90" i="8" s="1"/>
  <c r="AX60" i="8"/>
  <c r="AX62" i="8" s="1"/>
  <c r="I57" i="8"/>
  <c r="J67" i="7" a="1"/>
  <c r="J67" i="7" s="1"/>
  <c r="BT67" i="7" a="1"/>
  <c r="BT67" i="7" s="1"/>
  <c r="BS67" i="7" a="1"/>
  <c r="BS67" i="7" s="1"/>
  <c r="BU67" i="7" a="1"/>
  <c r="BU67" i="7" s="1"/>
  <c r="I66" i="18"/>
  <c r="BO67" i="7" a="1"/>
  <c r="BO67" i="7" s="1"/>
  <c r="BX67" i="7" a="1"/>
  <c r="BX67" i="7" s="1"/>
  <c r="BV67" i="7" a="1"/>
  <c r="BV67" i="7" s="1"/>
  <c r="BP67" i="7" a="1"/>
  <c r="BP67" i="7" s="1"/>
  <c r="BY67" i="7" a="1"/>
  <c r="BY67" i="7" s="1"/>
  <c r="BN67" i="7" a="1"/>
  <c r="BN67" i="7" s="1"/>
  <c r="BW67" i="7" a="1"/>
  <c r="BW67" i="7" s="1"/>
  <c r="BR67" i="7" a="1"/>
  <c r="BR67" i="7" s="1"/>
  <c r="BQ67" i="7" a="1"/>
  <c r="BQ67" i="7" s="1"/>
  <c r="I70" i="7"/>
  <c r="I69" i="18" s="1"/>
  <c r="H364" i="8"/>
  <c r="H60" i="8"/>
  <c r="H62" i="8" s="1"/>
  <c r="AQ60" i="8"/>
  <c r="AQ62" i="8" s="1"/>
  <c r="K70" i="22"/>
  <c r="N67" i="22"/>
  <c r="M67" i="22"/>
  <c r="L67" i="22"/>
  <c r="I67" i="22"/>
  <c r="E25" i="28"/>
  <c r="BK57" i="8"/>
  <c r="BJ70" i="7"/>
  <c r="BJ72" i="7" s="1"/>
  <c r="BJ74" i="7" s="1"/>
  <c r="D125" i="18"/>
  <c r="D126" i="18"/>
  <c r="AS60" i="8"/>
  <c r="AS62" i="8" s="1"/>
  <c r="AS253" i="8" s="1"/>
  <c r="N20" i="20" a="1"/>
  <c r="N20" i="20" s="1"/>
  <c r="L20" i="20"/>
  <c r="I20" i="20"/>
  <c r="H20" i="20"/>
  <c r="K20" i="20"/>
  <c r="BM57" i="8"/>
  <c r="BL70" i="7"/>
  <c r="BL72" i="7" s="1"/>
  <c r="U81" i="8"/>
  <c r="U90" i="8" s="1"/>
  <c r="AR60" i="8"/>
  <c r="AR62" i="8" s="1"/>
  <c r="AR253" i="8" s="1"/>
  <c r="BF57" i="8"/>
  <c r="BE70" i="7"/>
  <c r="BE72" i="7" s="1"/>
  <c r="BE74" i="7" s="1"/>
  <c r="BE80" i="7" s="1"/>
  <c r="BE89" i="7" s="1"/>
  <c r="AZ60" i="8"/>
  <c r="AZ62" i="8" s="1"/>
  <c r="AZ253" i="8" s="1"/>
  <c r="AM253" i="8"/>
  <c r="AM66" i="8"/>
  <c r="AM69" i="8" s="1"/>
  <c r="BA60" i="8"/>
  <c r="BA62" i="8" s="1"/>
  <c r="BA253" i="8" s="1"/>
  <c r="AW80" i="7"/>
  <c r="AW89" i="7" s="1"/>
  <c r="AV60" i="8"/>
  <c r="AV62" i="8" s="1"/>
  <c r="AY60" i="8"/>
  <c r="AY62" i="8" s="1"/>
  <c r="BD57" i="8"/>
  <c r="BC70" i="7"/>
  <c r="BC72" i="7" s="1"/>
  <c r="R15" i="8" l="1"/>
  <c r="R17" i="8" s="1"/>
  <c r="AJ81" i="8"/>
  <c r="AJ90" i="8" s="1"/>
  <c r="G89" i="7"/>
  <c r="F140" i="4" a="1"/>
  <c r="F140" i="4" s="1"/>
  <c r="J26" i="4"/>
  <c r="BC74" i="7"/>
  <c r="BC80" i="7" s="1"/>
  <c r="D144" i="4" a="1"/>
  <c r="D144" i="4" s="1"/>
  <c r="CK135" i="8" s="1"/>
  <c r="AO81" i="8"/>
  <c r="AO90" i="8" s="1"/>
  <c r="AZ66" i="8"/>
  <c r="AZ69" i="8" s="1"/>
  <c r="AZ81" i="8" s="1"/>
  <c r="AZ90" i="8" s="1"/>
  <c r="AN81" i="8"/>
  <c r="AN90" i="8" s="1"/>
  <c r="AS66" i="8"/>
  <c r="AS69" i="8" s="1"/>
  <c r="AT66" i="8"/>
  <c r="AT69" i="8" s="1"/>
  <c r="AT81" i="8" s="1"/>
  <c r="AT90" i="8" s="1"/>
  <c r="BD80" i="7"/>
  <c r="BD89" i="7" s="1"/>
  <c r="BI74" i="7"/>
  <c r="BI80" i="7" s="1"/>
  <c r="BI89" i="7" s="1"/>
  <c r="BM74" i="7"/>
  <c r="BM80" i="7" s="1"/>
  <c r="F368" i="8"/>
  <c r="F27" i="28" s="1"/>
  <c r="H253" i="8"/>
  <c r="H66" i="8"/>
  <c r="H69" i="8" s="1"/>
  <c r="H113" i="8" s="1"/>
  <c r="H129" i="18" s="1"/>
  <c r="AV253" i="8"/>
  <c r="AV66" i="8"/>
  <c r="AV69" i="8" s="1"/>
  <c r="BB253" i="8"/>
  <c r="BB66" i="8"/>
  <c r="BB69" i="8" s="1"/>
  <c r="BJ80" i="7"/>
  <c r="BJ89" i="7" s="1"/>
  <c r="BL74" i="7"/>
  <c r="BL80" i="7" s="1"/>
  <c r="BL89" i="7" s="1"/>
  <c r="BG74" i="7"/>
  <c r="BG80" i="7" s="1"/>
  <c r="BG89" i="7" s="1"/>
  <c r="E130" i="18"/>
  <c r="AK81" i="8"/>
  <c r="AK90" i="8" s="1"/>
  <c r="AH81" i="8"/>
  <c r="AH90" i="8" s="1"/>
  <c r="AY253" i="8"/>
  <c r="AY66" i="8"/>
  <c r="AY69" i="8" s="1"/>
  <c r="AY81" i="8" s="1"/>
  <c r="AX253" i="8"/>
  <c r="AX66" i="8"/>
  <c r="AX69" i="8" s="1"/>
  <c r="BW57" i="8"/>
  <c r="BV70" i="7"/>
  <c r="BV72" i="7" s="1"/>
  <c r="BV74" i="7" s="1"/>
  <c r="BV80" i="7" s="1"/>
  <c r="BV89" i="7" s="1"/>
  <c r="BP57" i="8"/>
  <c r="BO70" i="7"/>
  <c r="BO72" i="7" s="1"/>
  <c r="BO74" i="7" s="1"/>
  <c r="BO80" i="7" s="1"/>
  <c r="BO89" i="7" s="1"/>
  <c r="BG204" i="8"/>
  <c r="BG206" i="8"/>
  <c r="BG193" i="8" s="1"/>
  <c r="BG194" i="8" s="1"/>
  <c r="F114" i="8"/>
  <c r="F130" i="18" s="1"/>
  <c r="G48" i="32"/>
  <c r="BG60" i="8"/>
  <c r="BG62" i="8" s="1"/>
  <c r="BG253" i="8" s="1"/>
  <c r="X81" i="8"/>
  <c r="X90" i="8" s="1"/>
  <c r="BZ57" i="8"/>
  <c r="BY70" i="7"/>
  <c r="BY72" i="7" s="1"/>
  <c r="BY74" i="7" s="1"/>
  <c r="BY80" i="7" s="1"/>
  <c r="BY89" i="7" s="1"/>
  <c r="H73" i="18"/>
  <c r="H80" i="7"/>
  <c r="H23" i="28"/>
  <c r="H359" i="8"/>
  <c r="BU57" i="8"/>
  <c r="BT70" i="7"/>
  <c r="BT72" i="7" s="1"/>
  <c r="BG220" i="8"/>
  <c r="G113" i="8"/>
  <c r="G129" i="18" s="1"/>
  <c r="F113" i="8"/>
  <c r="F129" i="18" s="1"/>
  <c r="N70" i="22"/>
  <c r="M70" i="22"/>
  <c r="L70" i="22"/>
  <c r="I70" i="22"/>
  <c r="BK60" i="8"/>
  <c r="BK62" i="8" s="1"/>
  <c r="BK253" i="8" s="1"/>
  <c r="J57" i="8"/>
  <c r="K67" i="7" a="1"/>
  <c r="K67" i="7" s="1"/>
  <c r="CK67" i="7" a="1"/>
  <c r="CK67" i="7" s="1"/>
  <c r="CJ67" i="7" a="1"/>
  <c r="CJ67" i="7" s="1"/>
  <c r="BZ67" i="7" a="1"/>
  <c r="BZ67" i="7" s="1"/>
  <c r="CI67" i="7" a="1"/>
  <c r="CI67" i="7" s="1"/>
  <c r="J66" i="18"/>
  <c r="CE67" i="7" a="1"/>
  <c r="CE67" i="7" s="1"/>
  <c r="CF67" i="7" a="1"/>
  <c r="CF67" i="7" s="1"/>
  <c r="CD67" i="7" a="1"/>
  <c r="CD67" i="7" s="1"/>
  <c r="CH67" i="7" a="1"/>
  <c r="CH67" i="7" s="1"/>
  <c r="CG67" i="7" a="1"/>
  <c r="CG67" i="7" s="1"/>
  <c r="CB67" i="7" a="1"/>
  <c r="CB67" i="7" s="1"/>
  <c r="CA67" i="7" a="1"/>
  <c r="CA67" i="7" s="1"/>
  <c r="CC67" i="7" a="1"/>
  <c r="CC67" i="7" s="1"/>
  <c r="J70" i="7"/>
  <c r="J69" i="18" s="1"/>
  <c r="BE60" i="8"/>
  <c r="BE62" i="8" s="1"/>
  <c r="F56" i="32" a="1"/>
  <c r="F56" i="32" s="1"/>
  <c r="F29" i="32" s="1"/>
  <c r="R90" i="8"/>
  <c r="H56" i="32" a="1"/>
  <c r="H56" i="32" s="1"/>
  <c r="H29" i="32" s="1"/>
  <c r="AE81" i="8"/>
  <c r="AE90" i="8" s="1"/>
  <c r="BH60" i="8"/>
  <c r="BH62" i="8" s="1"/>
  <c r="BH253" i="8" s="1"/>
  <c r="AC81" i="8"/>
  <c r="AC90" i="8" s="1"/>
  <c r="BD60" i="8"/>
  <c r="BD62" i="8" s="1"/>
  <c r="BD253" i="8" s="1"/>
  <c r="I72" i="7"/>
  <c r="I364" i="8"/>
  <c r="I60" i="8"/>
  <c r="I62" i="8" s="1"/>
  <c r="BN60" i="8"/>
  <c r="BN62" i="8" s="1"/>
  <c r="BN253" i="8" s="1"/>
  <c r="AU66" i="8"/>
  <c r="AU69" i="8" s="1"/>
  <c r="G18" i="28"/>
  <c r="G366" i="8"/>
  <c r="G25" i="28" s="1"/>
  <c r="R250" i="8"/>
  <c r="D15" i="8"/>
  <c r="BL60" i="8"/>
  <c r="BL62" i="8" s="1"/>
  <c r="BL253" i="8" s="1"/>
  <c r="BQ57" i="8"/>
  <c r="BP70" i="7"/>
  <c r="BP72" i="7" s="1"/>
  <c r="BP74" i="7" s="1"/>
  <c r="BP80" i="7" s="1"/>
  <c r="BP89" i="7" s="1"/>
  <c r="BT57" i="8"/>
  <c r="BS70" i="7"/>
  <c r="BS72" i="7" s="1"/>
  <c r="D249" i="8"/>
  <c r="P14" i="8"/>
  <c r="E113" i="8"/>
  <c r="G114" i="8"/>
  <c r="G130" i="18" s="1"/>
  <c r="AL81" i="8"/>
  <c r="AL90" i="8" s="1"/>
  <c r="AQ253" i="8"/>
  <c r="AQ66" i="8"/>
  <c r="AQ69" i="8" s="1"/>
  <c r="BV57" i="8"/>
  <c r="BU70" i="7"/>
  <c r="BU72" i="7" s="1"/>
  <c r="BU74" i="7" s="1"/>
  <c r="BM60" i="8"/>
  <c r="BM62" i="8" s="1"/>
  <c r="BM253" i="8" s="1"/>
  <c r="BR57" i="8"/>
  <c r="BQ70" i="7"/>
  <c r="BQ72" i="7" s="1"/>
  <c r="BG226" i="8"/>
  <c r="R115" i="8"/>
  <c r="S115" i="8" s="1"/>
  <c r="T115" i="8" s="1"/>
  <c r="U115" i="8" s="1"/>
  <c r="V115" i="8" s="1"/>
  <c r="W115" i="8" s="1"/>
  <c r="R116" i="8"/>
  <c r="S116" i="8" s="1"/>
  <c r="T116" i="8" s="1"/>
  <c r="U116" i="8" s="1"/>
  <c r="V116" i="8" s="1"/>
  <c r="W116" i="8" s="1"/>
  <c r="X116" i="8" s="1"/>
  <c r="Y116" i="8" s="1"/>
  <c r="Z116" i="8" s="1"/>
  <c r="AA116" i="8" s="1"/>
  <c r="AB116" i="8" s="1"/>
  <c r="AC116" i="8" s="1"/>
  <c r="AD116" i="8" s="1"/>
  <c r="AE116" i="8" s="1"/>
  <c r="AF116" i="8" s="1"/>
  <c r="AG116" i="8" s="1"/>
  <c r="AH116" i="8" s="1"/>
  <c r="AI116" i="8" s="1"/>
  <c r="AJ116" i="8" s="1"/>
  <c r="AK116" i="8" s="1"/>
  <c r="AL116" i="8" s="1"/>
  <c r="AM116" i="8" s="1"/>
  <c r="AN116" i="8" s="1"/>
  <c r="AO116" i="8" s="1"/>
  <c r="AP116" i="8" s="1"/>
  <c r="AM81" i="8"/>
  <c r="AM90" i="8" s="1"/>
  <c r="BJ60" i="8"/>
  <c r="BJ62" i="8" s="1"/>
  <c r="BJ253" i="8" s="1"/>
  <c r="BA66" i="8"/>
  <c r="BA69" i="8" s="1"/>
  <c r="BF60" i="8"/>
  <c r="BF62" i="8" s="1"/>
  <c r="BF253" i="8" s="1"/>
  <c r="BS57" i="8"/>
  <c r="BR70" i="7"/>
  <c r="BR72" i="7" s="1"/>
  <c r="BR74" i="7" s="1"/>
  <c r="BR80" i="7" s="1"/>
  <c r="BR89" i="7" s="1"/>
  <c r="AP81" i="8"/>
  <c r="AI81" i="8"/>
  <c r="AI90" i="8" s="1"/>
  <c r="BY57" i="8"/>
  <c r="BX70" i="7"/>
  <c r="BX72" i="7" s="1"/>
  <c r="BX74" i="7" s="1"/>
  <c r="BX80" i="7" s="1"/>
  <c r="AR66" i="8"/>
  <c r="BX57" i="8"/>
  <c r="BW70" i="7"/>
  <c r="BW72" i="7" s="1"/>
  <c r="BI60" i="8"/>
  <c r="BI62" i="8" s="1"/>
  <c r="BI253" i="8" s="1"/>
  <c r="G88" i="18"/>
  <c r="AW66" i="8"/>
  <c r="BO57" i="8"/>
  <c r="BN70" i="7"/>
  <c r="BN72" i="7" s="1"/>
  <c r="BN74" i="7" s="1"/>
  <c r="BN80" i="7" s="1"/>
  <c r="BN89" i="7" s="1"/>
  <c r="BC60" i="8"/>
  <c r="BC62" i="8" s="1"/>
  <c r="BC253" i="8" s="1"/>
  <c r="BZ135" i="8" l="1"/>
  <c r="CN135" i="8"/>
  <c r="DX135" i="8"/>
  <c r="DX181" i="8" s="1"/>
  <c r="CQ135" i="8"/>
  <c r="CQ157" i="8" s="1"/>
  <c r="CQ260" i="8" s="1"/>
  <c r="CD135" i="8"/>
  <c r="CD164" i="8" s="1"/>
  <c r="CD261" i="8" s="1"/>
  <c r="BP135" i="8"/>
  <c r="BP181" i="8" s="1"/>
  <c r="CF135" i="8"/>
  <c r="CF157" i="8" s="1"/>
  <c r="CF260" i="8" s="1"/>
  <c r="CZ135" i="8"/>
  <c r="CZ150" i="8" s="1"/>
  <c r="CZ259" i="8" s="1"/>
  <c r="BC89" i="7"/>
  <c r="AZ135" i="8"/>
  <c r="AZ157" i="8" s="1"/>
  <c r="AZ260" i="8" s="1"/>
  <c r="D140" i="4" a="1"/>
  <c r="D140" i="4" s="1"/>
  <c r="AD135" i="8"/>
  <c r="AD208" i="8" s="1"/>
  <c r="BT135" i="8"/>
  <c r="BT164" i="8" s="1"/>
  <c r="BT261" i="8" s="1"/>
  <c r="CP135" i="8"/>
  <c r="CP94" i="8" s="1"/>
  <c r="DC135" i="8"/>
  <c r="DC181" i="8" s="1"/>
  <c r="D19" i="10"/>
  <c r="CG135" i="8"/>
  <c r="CG164" i="8" s="1"/>
  <c r="CG261" i="8" s="1"/>
  <c r="ED135" i="8"/>
  <c r="ED181" i="8" s="1"/>
  <c r="CO135" i="8"/>
  <c r="CO164" i="8" s="1"/>
  <c r="CO261" i="8" s="1"/>
  <c r="W135" i="8"/>
  <c r="W157" i="8" s="1"/>
  <c r="W260" i="8" s="1"/>
  <c r="CW135" i="8"/>
  <c r="CW157" i="8" s="1"/>
  <c r="CW260" i="8" s="1"/>
  <c r="AW135" i="8"/>
  <c r="AW208" i="8" s="1"/>
  <c r="DM135" i="8"/>
  <c r="DM150" i="8" s="1"/>
  <c r="DM259" i="8" s="1"/>
  <c r="DO135" i="8"/>
  <c r="DO181" i="8" s="1"/>
  <c r="EC135" i="8"/>
  <c r="EC157" i="8" s="1"/>
  <c r="EC260" i="8" s="1"/>
  <c r="BD135" i="8"/>
  <c r="BD229" i="8" s="1"/>
  <c r="DA135" i="8"/>
  <c r="DA150" i="8" s="1"/>
  <c r="DA259" i="8" s="1"/>
  <c r="AU135" i="8"/>
  <c r="AU157" i="8" s="1"/>
  <c r="AU260" i="8" s="1"/>
  <c r="DK135" i="8"/>
  <c r="DK157" i="8" s="1"/>
  <c r="AV135" i="8"/>
  <c r="AV157" i="8" s="1"/>
  <c r="AV260" i="8" s="1"/>
  <c r="AG135" i="8"/>
  <c r="AG164" i="8" s="1"/>
  <c r="AG261" i="8" s="1"/>
  <c r="BK135" i="8"/>
  <c r="BK157" i="8" s="1"/>
  <c r="BK260" i="8" s="1"/>
  <c r="DS135" i="8"/>
  <c r="DS157" i="8" s="1"/>
  <c r="DS260" i="8" s="1"/>
  <c r="BL135" i="8"/>
  <c r="BL181" i="8" s="1"/>
  <c r="CU135" i="8"/>
  <c r="CU94" i="8" s="1"/>
  <c r="BE135" i="8"/>
  <c r="BE229" i="8" s="1"/>
  <c r="R135" i="8"/>
  <c r="R150" i="8" s="1"/>
  <c r="AE135" i="8"/>
  <c r="AE150" i="8" s="1"/>
  <c r="AM135" i="8"/>
  <c r="AM208" i="8" s="1"/>
  <c r="AI135" i="8"/>
  <c r="AI94" i="8" s="1"/>
  <c r="BH135" i="8"/>
  <c r="BH157" i="8" s="1"/>
  <c r="BH260" i="8" s="1"/>
  <c r="AT135" i="8"/>
  <c r="AT181" i="8" s="1"/>
  <c r="CX135" i="8"/>
  <c r="CX150" i="8" s="1"/>
  <c r="CX259" i="8" s="1"/>
  <c r="E41" i="20"/>
  <c r="DH135" i="8"/>
  <c r="DH181" i="8" s="1"/>
  <c r="BJ135" i="8"/>
  <c r="BJ164" i="8" s="1"/>
  <c r="BJ261" i="8" s="1"/>
  <c r="DD135" i="8"/>
  <c r="DD181" i="8" s="1"/>
  <c r="X135" i="8"/>
  <c r="X229" i="8" s="1"/>
  <c r="DT135" i="8"/>
  <c r="DT129" i="8" s="1"/>
  <c r="DQ135" i="8"/>
  <c r="DQ164" i="8" s="1"/>
  <c r="DQ261" i="8" s="1"/>
  <c r="DE135" i="8"/>
  <c r="DE150" i="8" s="1"/>
  <c r="DE259" i="8" s="1"/>
  <c r="AX135" i="8"/>
  <c r="AX229" i="8" s="1"/>
  <c r="S135" i="8"/>
  <c r="S150" i="8" s="1"/>
  <c r="EH135" i="8"/>
  <c r="EH164" i="8" s="1"/>
  <c r="EH261" i="8" s="1"/>
  <c r="CH135" i="8"/>
  <c r="CH129" i="8" s="1"/>
  <c r="AF135" i="8"/>
  <c r="AF164" i="8" s="1"/>
  <c r="AF261" i="8" s="1"/>
  <c r="DV135" i="8"/>
  <c r="DV94" i="8" s="1"/>
  <c r="EF135" i="8"/>
  <c r="EF129" i="8" s="1"/>
  <c r="AY135" i="8"/>
  <c r="AY229" i="8" s="1"/>
  <c r="T135" i="8"/>
  <c r="T94" i="8" s="1"/>
  <c r="Z135" i="8"/>
  <c r="Z181" i="8" s="1"/>
  <c r="CS135" i="8"/>
  <c r="CS157" i="8" s="1"/>
  <c r="CS260" i="8" s="1"/>
  <c r="DL135" i="8"/>
  <c r="DL157" i="8" s="1"/>
  <c r="DL260" i="8" s="1"/>
  <c r="AB135" i="8"/>
  <c r="AB129" i="8" s="1"/>
  <c r="CT135" i="8"/>
  <c r="CT157" i="8" s="1"/>
  <c r="CT260" i="8" s="1"/>
  <c r="DN135" i="8"/>
  <c r="DN150" i="8" s="1"/>
  <c r="DN259" i="8" s="1"/>
  <c r="CY135" i="8"/>
  <c r="CY164" i="8" s="1"/>
  <c r="U135" i="8"/>
  <c r="U229" i="8" s="1"/>
  <c r="BV135" i="8"/>
  <c r="BV129" i="8" s="1"/>
  <c r="BO135" i="8"/>
  <c r="BO157" i="8" s="1"/>
  <c r="DJ135" i="8"/>
  <c r="DJ157" i="8" s="1"/>
  <c r="DJ260" i="8" s="1"/>
  <c r="AR135" i="8"/>
  <c r="AR157" i="8" s="1"/>
  <c r="AR260" i="8" s="1"/>
  <c r="Y135" i="8"/>
  <c r="Y129" i="8" s="1"/>
  <c r="CR135" i="8"/>
  <c r="CR129" i="8" s="1"/>
  <c r="CC135" i="8"/>
  <c r="CC181" i="8" s="1"/>
  <c r="EB135" i="8"/>
  <c r="EB157" i="8" s="1"/>
  <c r="EB260" i="8" s="1"/>
  <c r="BF135" i="8"/>
  <c r="BF164" i="8" s="1"/>
  <c r="BF261" i="8" s="1"/>
  <c r="BR135" i="8"/>
  <c r="BR150" i="8" s="1"/>
  <c r="BR259" i="8" s="1"/>
  <c r="BC135" i="8"/>
  <c r="BC208" i="8" s="1"/>
  <c r="DY135" i="8"/>
  <c r="DY164" i="8" s="1"/>
  <c r="DY261" i="8" s="1"/>
  <c r="BS135" i="8"/>
  <c r="BS164" i="8" s="1"/>
  <c r="BS261" i="8" s="1"/>
  <c r="AS135" i="8"/>
  <c r="AS229" i="8" s="1"/>
  <c r="CM135" i="8"/>
  <c r="CM94" i="8" s="1"/>
  <c r="AL135" i="8"/>
  <c r="AL229" i="8" s="1"/>
  <c r="DU135" i="8"/>
  <c r="DU157" i="8" s="1"/>
  <c r="DU260" i="8" s="1"/>
  <c r="AK135" i="8"/>
  <c r="AK229" i="8" s="1"/>
  <c r="CL135" i="8"/>
  <c r="CL181" i="8" s="1"/>
  <c r="BM135" i="8"/>
  <c r="BM181" i="8" s="1"/>
  <c r="AQ135" i="8"/>
  <c r="AQ157" i="8" s="1"/>
  <c r="CJ135" i="8"/>
  <c r="CJ181" i="8" s="1"/>
  <c r="BB135" i="8"/>
  <c r="BB208" i="8" s="1"/>
  <c r="CV135" i="8"/>
  <c r="CV157" i="8" s="1"/>
  <c r="CV260" i="8" s="1"/>
  <c r="BN135" i="8"/>
  <c r="BN94" i="8" s="1"/>
  <c r="DI135" i="8"/>
  <c r="DI94" i="8" s="1"/>
  <c r="DP135" i="8"/>
  <c r="DP129" i="8" s="1"/>
  <c r="BI135" i="8"/>
  <c r="BI157" i="8" s="1"/>
  <c r="BI260" i="8" s="1"/>
  <c r="AP135" i="8"/>
  <c r="AP208" i="8" s="1"/>
  <c r="DZ135" i="8"/>
  <c r="DZ157" i="8" s="1"/>
  <c r="DZ260" i="8" s="1"/>
  <c r="EA135" i="8"/>
  <c r="EA164" i="8" s="1"/>
  <c r="EA261" i="8" s="1"/>
  <c r="BY135" i="8"/>
  <c r="BY157" i="8" s="1"/>
  <c r="BY260" i="8" s="1"/>
  <c r="DW135" i="8"/>
  <c r="DW157" i="8" s="1"/>
  <c r="BG135" i="8"/>
  <c r="BG157" i="8" s="1"/>
  <c r="BG260" i="8" s="1"/>
  <c r="V135" i="8"/>
  <c r="V229" i="8" s="1"/>
  <c r="BA135" i="8"/>
  <c r="BA157" i="8" s="1"/>
  <c r="BA260" i="8" s="1"/>
  <c r="DB135" i="8"/>
  <c r="DB164" i="8" s="1"/>
  <c r="DB261" i="8" s="1"/>
  <c r="EG135" i="8"/>
  <c r="EG129" i="8" s="1"/>
  <c r="DF135" i="8"/>
  <c r="DF164" i="8" s="1"/>
  <c r="DF261" i="8" s="1"/>
  <c r="AN135" i="8"/>
  <c r="AN157" i="8" s="1"/>
  <c r="AN260" i="8" s="1"/>
  <c r="BX135" i="8"/>
  <c r="BX150" i="8" s="1"/>
  <c r="BX259" i="8" s="1"/>
  <c r="BQ74" i="7"/>
  <c r="BQ80" i="7" s="1"/>
  <c r="BQ89" i="7" s="1"/>
  <c r="EE135" i="8"/>
  <c r="EE129" i="8" s="1"/>
  <c r="AC135" i="8"/>
  <c r="AC157" i="8" s="1"/>
  <c r="AC260" i="8" s="1"/>
  <c r="DG135" i="8"/>
  <c r="DG181" i="8" s="1"/>
  <c r="AA135" i="8"/>
  <c r="AA181" i="8" s="1"/>
  <c r="CA135" i="8"/>
  <c r="CA129" i="8" s="1"/>
  <c r="AO135" i="8"/>
  <c r="AO208" i="8" s="1"/>
  <c r="BQ135" i="8"/>
  <c r="BQ157" i="8" s="1"/>
  <c r="BQ260" i="8" s="1"/>
  <c r="DR135" i="8"/>
  <c r="DR157" i="8" s="1"/>
  <c r="DR260" i="8" s="1"/>
  <c r="CE135" i="8"/>
  <c r="CE157" i="8" s="1"/>
  <c r="CE260" i="8" s="1"/>
  <c r="AH135" i="8"/>
  <c r="AH157" i="8" s="1"/>
  <c r="AH260" i="8" s="1"/>
  <c r="CI135" i="8"/>
  <c r="CI94" i="8" s="1"/>
  <c r="BW135" i="8"/>
  <c r="BW181" i="8" s="1"/>
  <c r="CB135" i="8"/>
  <c r="AJ135" i="8"/>
  <c r="AJ164" i="8" s="1"/>
  <c r="AJ261" i="8" s="1"/>
  <c r="BU135" i="8"/>
  <c r="BU157" i="8" s="1"/>
  <c r="BU260" i="8" s="1"/>
  <c r="AS81" i="8"/>
  <c r="AS90" i="8" s="1"/>
  <c r="AV81" i="8"/>
  <c r="AV90" i="8" s="1"/>
  <c r="BJ66" i="8"/>
  <c r="BJ69" i="8" s="1"/>
  <c r="BW74" i="7"/>
  <c r="BW80" i="7" s="1"/>
  <c r="BW89" i="7" s="1"/>
  <c r="BU80" i="7"/>
  <c r="BU89" i="7" s="1"/>
  <c r="BM89" i="7"/>
  <c r="H81" i="8"/>
  <c r="I48" i="32" s="1"/>
  <c r="BD66" i="8"/>
  <c r="BD69" i="8" s="1"/>
  <c r="BL66" i="8"/>
  <c r="BL69" i="8" s="1"/>
  <c r="BN66" i="8"/>
  <c r="BG66" i="8"/>
  <c r="BG69" i="8" s="1"/>
  <c r="AQ116" i="8"/>
  <c r="AR116" i="8" s="1"/>
  <c r="AS116" i="8" s="1"/>
  <c r="AT116" i="8" s="1"/>
  <c r="AU116" i="8" s="1"/>
  <c r="AV116" i="8" s="1"/>
  <c r="AW116" i="8" s="1"/>
  <c r="AX116" i="8" s="1"/>
  <c r="AY116" i="8" s="1"/>
  <c r="AZ116" i="8" s="1"/>
  <c r="BA116" i="8" s="1"/>
  <c r="BB116" i="8" s="1"/>
  <c r="BK66" i="8"/>
  <c r="BK69" i="8" s="1"/>
  <c r="BB81" i="8"/>
  <c r="BC66" i="8"/>
  <c r="BC69" i="8" s="1"/>
  <c r="AY90" i="8"/>
  <c r="X115" i="8"/>
  <c r="Y115" i="8" s="1"/>
  <c r="Z115" i="8" s="1"/>
  <c r="AA115" i="8" s="1"/>
  <c r="AB115" i="8" s="1"/>
  <c r="AC115" i="8" s="1"/>
  <c r="BS74" i="7"/>
  <c r="BS80" i="7" s="1"/>
  <c r="I253" i="8"/>
  <c r="I66" i="8"/>
  <c r="I69" i="8" s="1"/>
  <c r="BA81" i="8"/>
  <c r="BA90" i="8" s="1"/>
  <c r="BT74" i="7"/>
  <c r="BT80" i="7" s="1"/>
  <c r="BT89" i="7" s="1"/>
  <c r="BG199" i="8"/>
  <c r="BO60" i="8"/>
  <c r="BO62" i="8" s="1"/>
  <c r="D250" i="8"/>
  <c r="P15" i="8"/>
  <c r="P17" i="8" s="1"/>
  <c r="BH66" i="8"/>
  <c r="BH69" i="8" s="1"/>
  <c r="J72" i="7"/>
  <c r="J364" i="8"/>
  <c r="J60" i="8"/>
  <c r="J62" i="8" s="1"/>
  <c r="J253" i="8" s="1"/>
  <c r="DX157" i="8"/>
  <c r="DX260" i="8" s="1"/>
  <c r="DX164" i="8"/>
  <c r="DX261" i="8" s="1"/>
  <c r="DX150" i="8"/>
  <c r="DX259" i="8" s="1"/>
  <c r="DX94" i="8"/>
  <c r="CZ164" i="8"/>
  <c r="CZ261" i="8" s="1"/>
  <c r="CZ129" i="8"/>
  <c r="CZ94" i="8"/>
  <c r="DM157" i="8"/>
  <c r="DM260" i="8" s="1"/>
  <c r="DM181" i="8"/>
  <c r="AU81" i="8"/>
  <c r="AU90" i="8" s="1"/>
  <c r="CF57" i="8"/>
  <c r="CE70" i="7"/>
  <c r="CE72" i="7" s="1"/>
  <c r="CE74" i="7" s="1"/>
  <c r="CE80" i="7" s="1"/>
  <c r="CE89" i="7" s="1"/>
  <c r="CJ57" i="8"/>
  <c r="CI70" i="7"/>
  <c r="CI72" i="7" s="1"/>
  <c r="CI74" i="7" s="1"/>
  <c r="CI80" i="7" s="1"/>
  <c r="CA57" i="8"/>
  <c r="BZ70" i="7"/>
  <c r="BZ72" i="7" s="1"/>
  <c r="BZ74" i="7" s="1"/>
  <c r="CK57" i="8"/>
  <c r="CJ70" i="7"/>
  <c r="CJ72" i="7" s="1"/>
  <c r="CJ74" i="7" s="1"/>
  <c r="AM157" i="8"/>
  <c r="AM260" i="8" s="1"/>
  <c r="BP60" i="8"/>
  <c r="BP62" i="8" s="1"/>
  <c r="BP253" i="8" s="1"/>
  <c r="CG57" i="8"/>
  <c r="CF70" i="7"/>
  <c r="CF72" i="7" s="1"/>
  <c r="CF74" i="7" s="1"/>
  <c r="CF80" i="7" s="1"/>
  <c r="CF89" i="7" s="1"/>
  <c r="BV60" i="8"/>
  <c r="BV62" i="8" s="1"/>
  <c r="BV253" i="8" s="1"/>
  <c r="BX60" i="8"/>
  <c r="BX62" i="8" s="1"/>
  <c r="BR60" i="8"/>
  <c r="BR62" i="8" s="1"/>
  <c r="BT60" i="8"/>
  <c r="BT62" i="8" s="1"/>
  <c r="BT253" i="8" s="1"/>
  <c r="I23" i="28"/>
  <c r="I359" i="8"/>
  <c r="CD57" i="8"/>
  <c r="CC70" i="7"/>
  <c r="CC72" i="7" s="1"/>
  <c r="CC74" i="7" s="1"/>
  <c r="AW157" i="8"/>
  <c r="AW260" i="8" s="1"/>
  <c r="BU60" i="8"/>
  <c r="BU62" i="8" s="1"/>
  <c r="BZ60" i="8"/>
  <c r="BZ62" i="8" s="1"/>
  <c r="AQ81" i="8"/>
  <c r="AQ90" i="8" s="1"/>
  <c r="BI66" i="8"/>
  <c r="BI69" i="8" s="1"/>
  <c r="BI81" i="8" s="1"/>
  <c r="BI90" i="8" s="1"/>
  <c r="BX89" i="7"/>
  <c r="BS60" i="8"/>
  <c r="BS62" i="8" s="1"/>
  <c r="BS253" i="8" s="1"/>
  <c r="BM66" i="8"/>
  <c r="I123" i="18"/>
  <c r="I118" i="18"/>
  <c r="I71" i="18"/>
  <c r="I74" i="7"/>
  <c r="CB57" i="8"/>
  <c r="CA70" i="7"/>
  <c r="CA72" i="7" s="1"/>
  <c r="CA74" i="7" s="1"/>
  <c r="H18" i="28"/>
  <c r="H366" i="8"/>
  <c r="H25" i="28" s="1"/>
  <c r="P249" i="8"/>
  <c r="H11" i="19"/>
  <c r="AW69" i="8"/>
  <c r="AW81" i="8" s="1"/>
  <c r="AW90" i="8" s="1"/>
  <c r="BG221" i="8"/>
  <c r="BZ181" i="8"/>
  <c r="BZ150" i="8"/>
  <c r="BZ259" i="8" s="1"/>
  <c r="BZ164" i="8"/>
  <c r="BZ261" i="8" s="1"/>
  <c r="BZ157" i="8"/>
  <c r="BZ260" i="8" s="1"/>
  <c r="BZ94" i="8"/>
  <c r="BZ129" i="8"/>
  <c r="BF66" i="8"/>
  <c r="BF69" i="8" s="1"/>
  <c r="BF81" i="8" s="1"/>
  <c r="BF90" i="8" s="1"/>
  <c r="CC57" i="8"/>
  <c r="CB70" i="7"/>
  <c r="CB72" i="7" s="1"/>
  <c r="CQ181" i="8"/>
  <c r="AZ164" i="8"/>
  <c r="AZ261" i="8" s="1"/>
  <c r="CK181" i="8"/>
  <c r="CK157" i="8"/>
  <c r="CK260" i="8" s="1"/>
  <c r="CK150" i="8"/>
  <c r="CK259" i="8" s="1"/>
  <c r="CK164" i="8"/>
  <c r="CK261" i="8" s="1"/>
  <c r="CK129" i="8"/>
  <c r="CK94" i="8"/>
  <c r="BW60" i="8"/>
  <c r="BW62" i="8" s="1"/>
  <c r="BW253" i="8" s="1"/>
  <c r="BE253" i="8"/>
  <c r="BE66" i="8"/>
  <c r="BE69" i="8" s="1"/>
  <c r="BT129" i="8"/>
  <c r="H119" i="18"/>
  <c r="H89" i="7"/>
  <c r="E129" i="18"/>
  <c r="CH57" i="8"/>
  <c r="CG70" i="7"/>
  <c r="CG72" i="7" s="1"/>
  <c r="G56" i="32" a="1"/>
  <c r="G56" i="32" s="1"/>
  <c r="G29" i="32" s="1"/>
  <c r="AX81" i="8"/>
  <c r="AX90" i="8" s="1"/>
  <c r="BG205" i="8"/>
  <c r="CL57" i="8"/>
  <c r="CK70" i="7"/>
  <c r="CK72" i="7" s="1"/>
  <c r="CG157" i="8"/>
  <c r="CG260" i="8" s="1"/>
  <c r="CG181" i="8"/>
  <c r="CG94" i="8"/>
  <c r="CG129" i="8"/>
  <c r="CG150" i="8"/>
  <c r="CG259" i="8" s="1"/>
  <c r="AR69" i="8"/>
  <c r="K57" i="8"/>
  <c r="K66" i="18"/>
  <c r="L67" i="7" a="1"/>
  <c r="L67" i="7" s="1"/>
  <c r="CO67" i="7" a="1"/>
  <c r="CO67" i="7" s="1"/>
  <c r="CQ67" i="7" a="1"/>
  <c r="CQ67" i="7" s="1"/>
  <c r="CL67" i="7" a="1"/>
  <c r="CL67" i="7" s="1"/>
  <c r="CV67" i="7" a="1"/>
  <c r="CV67" i="7" s="1"/>
  <c r="CT67" i="7" a="1"/>
  <c r="CT67" i="7" s="1"/>
  <c r="CN67" i="7" a="1"/>
  <c r="CN67" i="7" s="1"/>
  <c r="CP67" i="7" a="1"/>
  <c r="CP67" i="7" s="1"/>
  <c r="CR67" i="7" a="1"/>
  <c r="CR67" i="7" s="1"/>
  <c r="CS67" i="7" a="1"/>
  <c r="CS67" i="7" s="1"/>
  <c r="CM67" i="7" a="1"/>
  <c r="CM67" i="7" s="1"/>
  <c r="CU67" i="7" a="1"/>
  <c r="CU67" i="7" s="1"/>
  <c r="CW67" i="7" a="1"/>
  <c r="CW67" i="7" s="1"/>
  <c r="K70" i="7"/>
  <c r="K69" i="18" s="1"/>
  <c r="CN181" i="8"/>
  <c r="CN164" i="8"/>
  <c r="CN261" i="8" s="1"/>
  <c r="CN150" i="8"/>
  <c r="CN259" i="8" s="1"/>
  <c r="CN157" i="8"/>
  <c r="CN260" i="8" s="1"/>
  <c r="CN129" i="8"/>
  <c r="CN94" i="8"/>
  <c r="D17" i="8"/>
  <c r="G368" i="8"/>
  <c r="CI57" i="8"/>
  <c r="CH70" i="7"/>
  <c r="CH72" i="7" s="1"/>
  <c r="CH74" i="7" s="1"/>
  <c r="CH80" i="7" s="1"/>
  <c r="CH89" i="7" s="1"/>
  <c r="CP181" i="8"/>
  <c r="CF129" i="8"/>
  <c r="CF150" i="8"/>
  <c r="CF259" i="8" s="1"/>
  <c r="CF94" i="8"/>
  <c r="BY60" i="8"/>
  <c r="BY62" i="8" s="1"/>
  <c r="BY253" i="8" s="1"/>
  <c r="BQ60" i="8"/>
  <c r="BQ62" i="8" s="1"/>
  <c r="BQ253" i="8" s="1"/>
  <c r="CE57" i="8"/>
  <c r="CD70" i="7"/>
  <c r="CD72" i="7" s="1"/>
  <c r="CD74" i="7" s="1"/>
  <c r="CD80" i="7" s="1"/>
  <c r="CD89" i="7" s="1"/>
  <c r="BP94" i="8" l="1"/>
  <c r="CD94" i="8"/>
  <c r="CQ94" i="8"/>
  <c r="CD157" i="8"/>
  <c r="CD260" i="8" s="1"/>
  <c r="CQ164" i="8"/>
  <c r="CQ261" i="8" s="1"/>
  <c r="CD129" i="8"/>
  <c r="CD95" i="8" s="1"/>
  <c r="CD257" i="8" s="1"/>
  <c r="BP164" i="8"/>
  <c r="BP261" i="8" s="1"/>
  <c r="BP150" i="8"/>
  <c r="BP259" i="8" s="1"/>
  <c r="CQ150" i="8"/>
  <c r="CQ259" i="8" s="1"/>
  <c r="AW164" i="8"/>
  <c r="AW261" i="8" s="1"/>
  <c r="CD150" i="8"/>
  <c r="CD259" i="8" s="1"/>
  <c r="BP129" i="8"/>
  <c r="CD181" i="8"/>
  <c r="CQ129" i="8"/>
  <c r="CQ95" i="8" s="1"/>
  <c r="CQ257" i="8" s="1"/>
  <c r="AW94" i="8"/>
  <c r="CP150" i="8"/>
  <c r="CP259" i="8" s="1"/>
  <c r="BT157" i="8"/>
  <c r="BT260" i="8" s="1"/>
  <c r="AW150" i="8"/>
  <c r="AW259" i="8" s="1"/>
  <c r="DX129" i="8"/>
  <c r="AW129" i="8"/>
  <c r="AW95" i="8" s="1"/>
  <c r="AW257" i="8" s="1"/>
  <c r="AW181" i="8"/>
  <c r="AW229" i="8"/>
  <c r="BT94" i="8"/>
  <c r="BT181" i="8"/>
  <c r="AD129" i="8"/>
  <c r="CF164" i="8"/>
  <c r="CF261" i="8" s="1"/>
  <c r="CF181" i="8"/>
  <c r="BP157" i="8"/>
  <c r="BP260" i="8" s="1"/>
  <c r="CP164" i="8"/>
  <c r="CP261" i="8" s="1"/>
  <c r="AE164" i="8"/>
  <c r="AE261" i="8" s="1"/>
  <c r="AD164" i="8"/>
  <c r="AD261" i="8" s="1"/>
  <c r="AD94" i="8"/>
  <c r="CP129" i="8"/>
  <c r="CP95" i="8" s="1"/>
  <c r="CP257" i="8" s="1"/>
  <c r="CP157" i="8"/>
  <c r="CP260" i="8" s="1"/>
  <c r="AZ229" i="8"/>
  <c r="AD157" i="8"/>
  <c r="AD260" i="8" s="1"/>
  <c r="AD150" i="8"/>
  <c r="AD259" i="8" s="1"/>
  <c r="W229" i="8"/>
  <c r="DS129" i="8"/>
  <c r="BE181" i="8"/>
  <c r="DC164" i="8"/>
  <c r="DC261" i="8" s="1"/>
  <c r="ED157" i="8"/>
  <c r="ED260" i="8" s="1"/>
  <c r="AD181" i="8"/>
  <c r="BT150" i="8"/>
  <c r="BT259" i="8" s="1"/>
  <c r="DC94" i="8"/>
  <c r="DS181" i="8"/>
  <c r="DC129" i="8"/>
  <c r="DC95" i="8" s="1"/>
  <c r="DC257" i="8" s="1"/>
  <c r="ED164" i="8"/>
  <c r="ED261" i="8" s="1"/>
  <c r="AD229" i="8"/>
  <c r="W208" i="8"/>
  <c r="DC157" i="8"/>
  <c r="DC260" i="8" s="1"/>
  <c r="CO94" i="8"/>
  <c r="ED129" i="8"/>
  <c r="ED95" i="8" s="1"/>
  <c r="ED257" i="8" s="1"/>
  <c r="AZ94" i="8"/>
  <c r="CO150" i="8"/>
  <c r="CO259" i="8" s="1"/>
  <c r="ED94" i="8"/>
  <c r="CU129" i="8"/>
  <c r="CU95" i="8" s="1"/>
  <c r="CU257" i="8" s="1"/>
  <c r="AZ208" i="8"/>
  <c r="CO181" i="8"/>
  <c r="CZ181" i="8"/>
  <c r="CO129" i="8"/>
  <c r="CO95" i="8" s="1"/>
  <c r="CO257" i="8" s="1"/>
  <c r="ED150" i="8"/>
  <c r="ED259" i="8" s="1"/>
  <c r="AZ129" i="8"/>
  <c r="AZ95" i="8" s="1"/>
  <c r="AZ257" i="8" s="1"/>
  <c r="CO157" i="8"/>
  <c r="CO260" i="8" s="1"/>
  <c r="AZ150" i="8"/>
  <c r="AZ259" i="8" s="1"/>
  <c r="CZ157" i="8"/>
  <c r="CZ260" i="8" s="1"/>
  <c r="AZ181" i="8"/>
  <c r="DC150" i="8"/>
  <c r="DC259" i="8" s="1"/>
  <c r="BE164" i="8"/>
  <c r="BE261" i="8" s="1"/>
  <c r="R164" i="8"/>
  <c r="R261" i="8" s="1"/>
  <c r="BE94" i="8"/>
  <c r="R181" i="8"/>
  <c r="D181" i="8" s="1"/>
  <c r="BE129" i="8"/>
  <c r="BE150" i="8"/>
  <c r="BE259" i="8" s="1"/>
  <c r="W181" i="8"/>
  <c r="BE157" i="8"/>
  <c r="BE260" i="8" s="1"/>
  <c r="CW164" i="8"/>
  <c r="CW261" i="8" s="1"/>
  <c r="W150" i="8"/>
  <c r="W259" i="8" s="1"/>
  <c r="AU208" i="8"/>
  <c r="DA94" i="8"/>
  <c r="AT94" i="8"/>
  <c r="CX129" i="8"/>
  <c r="CX95" i="8" s="1"/>
  <c r="CX257" i="8" s="1"/>
  <c r="DM164" i="8"/>
  <c r="DM261" i="8" s="1"/>
  <c r="EF150" i="8"/>
  <c r="EF259" i="8" s="1"/>
  <c r="DK150" i="8"/>
  <c r="DK259" i="8" s="1"/>
  <c r="CX164" i="8"/>
  <c r="CX261" i="8" s="1"/>
  <c r="EF181" i="8"/>
  <c r="AT129" i="8"/>
  <c r="AT95" i="8" s="1"/>
  <c r="AT257" i="8" s="1"/>
  <c r="DK94" i="8"/>
  <c r="AU181" i="8"/>
  <c r="DK181" i="8"/>
  <c r="BD208" i="8"/>
  <c r="EC129" i="8"/>
  <c r="EC95" i="8" s="1"/>
  <c r="EC257" i="8" s="1"/>
  <c r="D135" i="8"/>
  <c r="G22" i="10" s="1"/>
  <c r="AT164" i="8"/>
  <c r="AT261" i="8" s="1"/>
  <c r="DA157" i="8"/>
  <c r="DA260" i="8" s="1"/>
  <c r="DO150" i="8"/>
  <c r="DO259" i="8" s="1"/>
  <c r="BE208" i="8"/>
  <c r="AT208" i="8"/>
  <c r="DA181" i="8"/>
  <c r="DO164" i="8"/>
  <c r="DO261" i="8" s="1"/>
  <c r="BD94" i="8"/>
  <c r="AM129" i="8"/>
  <c r="AM95" i="8" s="1"/>
  <c r="AM257" i="8" s="1"/>
  <c r="DH94" i="8"/>
  <c r="H114" i="8"/>
  <c r="H130" i="18" s="1"/>
  <c r="AG208" i="8"/>
  <c r="DA164" i="8"/>
  <c r="DA261" i="8" s="1"/>
  <c r="EC164" i="8"/>
  <c r="EC261" i="8" s="1"/>
  <c r="AT157" i="8"/>
  <c r="AT260" i="8" s="1"/>
  <c r="BD157" i="8"/>
  <c r="BD260" i="8" s="1"/>
  <c r="AU164" i="8"/>
  <c r="AU261" i="8" s="1"/>
  <c r="CW94" i="8"/>
  <c r="BD181" i="8"/>
  <c r="W94" i="8"/>
  <c r="R137" i="8"/>
  <c r="R266" i="8" s="1"/>
  <c r="R309" i="8" s="1"/>
  <c r="AV164" i="8"/>
  <c r="AV261" i="8" s="1"/>
  <c r="AU129" i="8"/>
  <c r="AU95" i="8" s="1"/>
  <c r="AU257" i="8" s="1"/>
  <c r="T129" i="8"/>
  <c r="T95" i="8" s="1"/>
  <c r="T257" i="8" s="1"/>
  <c r="BD129" i="8"/>
  <c r="BD95" i="8" s="1"/>
  <c r="BD257" i="8" s="1"/>
  <c r="DH164" i="8"/>
  <c r="DH261" i="8" s="1"/>
  <c r="CW129" i="8"/>
  <c r="CW95" i="8" s="1"/>
  <c r="CW257" i="8" s="1"/>
  <c r="BD150" i="8"/>
  <c r="BD259" i="8" s="1"/>
  <c r="W164" i="8"/>
  <c r="W261" i="8" s="1"/>
  <c r="R94" i="8"/>
  <c r="D94" i="8" s="1"/>
  <c r="AV150" i="8"/>
  <c r="AV259" i="8" s="1"/>
  <c r="AU229" i="8"/>
  <c r="AG181" i="8"/>
  <c r="DA129" i="8"/>
  <c r="DA95" i="8" s="1"/>
  <c r="DA257" i="8" s="1"/>
  <c r="AG229" i="8"/>
  <c r="AU94" i="8"/>
  <c r="BD164" i="8"/>
  <c r="BD261" i="8" s="1"/>
  <c r="W129" i="8"/>
  <c r="W95" i="8" s="1"/>
  <c r="W257" i="8" s="1"/>
  <c r="R129" i="8"/>
  <c r="R131" i="8" s="1"/>
  <c r="AV208" i="8"/>
  <c r="AU150" i="8"/>
  <c r="AU259" i="8" s="1"/>
  <c r="CW181" i="8"/>
  <c r="CW150" i="8"/>
  <c r="CW259" i="8" s="1"/>
  <c r="CX94" i="8"/>
  <c r="R157" i="8"/>
  <c r="R260" i="8" s="1"/>
  <c r="AV181" i="8"/>
  <c r="BJ157" i="8"/>
  <c r="BJ260" i="8" s="1"/>
  <c r="DO94" i="8"/>
  <c r="EC150" i="8"/>
  <c r="EC259" i="8" s="1"/>
  <c r="BK129" i="8"/>
  <c r="BK95" i="8" s="1"/>
  <c r="BK257" i="8" s="1"/>
  <c r="DH129" i="8"/>
  <c r="DH95" i="8" s="1"/>
  <c r="DH257" i="8" s="1"/>
  <c r="CU181" i="8"/>
  <c r="EC94" i="8"/>
  <c r="BK94" i="8"/>
  <c r="DO129" i="8"/>
  <c r="DO95" i="8" s="1"/>
  <c r="DO257" i="8" s="1"/>
  <c r="EC181" i="8"/>
  <c r="BK164" i="8"/>
  <c r="BK261" i="8" s="1"/>
  <c r="DH157" i="8"/>
  <c r="DH260" i="8" s="1"/>
  <c r="DO157" i="8"/>
  <c r="DO260" i="8" s="1"/>
  <c r="BK150" i="8"/>
  <c r="BK259" i="8" s="1"/>
  <c r="DH150" i="8"/>
  <c r="DH259" i="8" s="1"/>
  <c r="CU150" i="8"/>
  <c r="CU259" i="8" s="1"/>
  <c r="AG94" i="8"/>
  <c r="BK181" i="8"/>
  <c r="DS94" i="8"/>
  <c r="AG157" i="8"/>
  <c r="AG260" i="8" s="1"/>
  <c r="DK164" i="8"/>
  <c r="DK261" i="8" s="1"/>
  <c r="BL150" i="8"/>
  <c r="BL259" i="8" s="1"/>
  <c r="DS164" i="8"/>
  <c r="DS261" i="8" s="1"/>
  <c r="AM150" i="8"/>
  <c r="AM259" i="8" s="1"/>
  <c r="DM129" i="8"/>
  <c r="DM95" i="8" s="1"/>
  <c r="DM257" i="8" s="1"/>
  <c r="AV129" i="8"/>
  <c r="AV95" i="8" s="1"/>
  <c r="AV257" i="8" s="1"/>
  <c r="CU164" i="8"/>
  <c r="CU261" i="8" s="1"/>
  <c r="BL129" i="8"/>
  <c r="BL95" i="8" s="1"/>
  <c r="BL257" i="8" s="1"/>
  <c r="AG150" i="8"/>
  <c r="AG259" i="8" s="1"/>
  <c r="BL164" i="8"/>
  <c r="BL261" i="8" s="1"/>
  <c r="DK129" i="8"/>
  <c r="DK95" i="8" s="1"/>
  <c r="BL157" i="8"/>
  <c r="BL260" i="8" s="1"/>
  <c r="DS150" i="8"/>
  <c r="DS259" i="8" s="1"/>
  <c r="DM94" i="8"/>
  <c r="AV229" i="8"/>
  <c r="CU157" i="8"/>
  <c r="CU260" i="8" s="1"/>
  <c r="BL94" i="8"/>
  <c r="AV94" i="8"/>
  <c r="AG129" i="8"/>
  <c r="AG95" i="8" s="1"/>
  <c r="AG257" i="8" s="1"/>
  <c r="BH150" i="8"/>
  <c r="BH259" i="8" s="1"/>
  <c r="BJ181" i="8"/>
  <c r="CS94" i="8"/>
  <c r="DL164" i="8"/>
  <c r="DL261" i="8" s="1"/>
  <c r="BC94" i="8"/>
  <c r="AB229" i="8"/>
  <c r="AT229" i="8"/>
  <c r="AC94" i="8"/>
  <c r="EE157" i="8"/>
  <c r="EE260" i="8" s="1"/>
  <c r="DI150" i="8"/>
  <c r="DI259" i="8" s="1"/>
  <c r="X94" i="8"/>
  <c r="BJ150" i="8"/>
  <c r="BJ259" i="8" s="1"/>
  <c r="T229" i="8"/>
  <c r="DD150" i="8"/>
  <c r="DD259" i="8" s="1"/>
  <c r="CX157" i="8"/>
  <c r="CX260" i="8" s="1"/>
  <c r="BU129" i="8"/>
  <c r="BU95" i="8" s="1"/>
  <c r="BU257" i="8" s="1"/>
  <c r="AC164" i="8"/>
  <c r="AC261" i="8" s="1"/>
  <c r="CX181" i="8"/>
  <c r="AT150" i="8"/>
  <c r="AT259" i="8" s="1"/>
  <c r="AM181" i="8"/>
  <c r="AE157" i="8"/>
  <c r="AE260" i="8" s="1"/>
  <c r="BH181" i="8"/>
  <c r="AI150" i="8"/>
  <c r="AI259" i="8" s="1"/>
  <c r="AI229" i="8"/>
  <c r="DD129" i="8"/>
  <c r="DD95" i="8" s="1"/>
  <c r="DD257" i="8" s="1"/>
  <c r="BC150" i="8"/>
  <c r="BC259" i="8" s="1"/>
  <c r="DD94" i="8"/>
  <c r="AE208" i="8"/>
  <c r="AI129" i="8"/>
  <c r="AI95" i="8" s="1"/>
  <c r="AI257" i="8" s="1"/>
  <c r="AI208" i="8"/>
  <c r="DT164" i="8"/>
  <c r="DT261" i="8" s="1"/>
  <c r="AB150" i="8"/>
  <c r="AB259" i="8" s="1"/>
  <c r="BH94" i="8"/>
  <c r="AE181" i="8"/>
  <c r="AI157" i="8"/>
  <c r="AI260" i="8" s="1"/>
  <c r="AM229" i="8"/>
  <c r="AE129" i="8"/>
  <c r="AE95" i="8" s="1"/>
  <c r="DD157" i="8"/>
  <c r="DD260" i="8" s="1"/>
  <c r="DD164" i="8"/>
  <c r="DD261" i="8" s="1"/>
  <c r="AB164" i="8"/>
  <c r="AB261" i="8" s="1"/>
  <c r="BH129" i="8"/>
  <c r="BH95" i="8" s="1"/>
  <c r="BH257" i="8" s="1"/>
  <c r="AE229" i="8"/>
  <c r="BH164" i="8"/>
  <c r="BH261" i="8" s="1"/>
  <c r="AI181" i="8"/>
  <c r="AE94" i="8"/>
  <c r="AB181" i="8"/>
  <c r="AM94" i="8"/>
  <c r="AI164" i="8"/>
  <c r="AI261" i="8" s="1"/>
  <c r="AM164" i="8"/>
  <c r="AM261" i="8" s="1"/>
  <c r="X129" i="8"/>
  <c r="X95" i="8" s="1"/>
  <c r="X257" i="8" s="1"/>
  <c r="EE150" i="8"/>
  <c r="EE259" i="8" s="1"/>
  <c r="BC164" i="8"/>
  <c r="BC261" i="8" s="1"/>
  <c r="DP94" i="8"/>
  <c r="BQ150" i="8"/>
  <c r="BQ259" i="8" s="1"/>
  <c r="BI164" i="8"/>
  <c r="BI261" i="8" s="1"/>
  <c r="DJ94" i="8"/>
  <c r="EE94" i="8"/>
  <c r="BC157" i="8"/>
  <c r="BC260" i="8" s="1"/>
  <c r="DJ129" i="8"/>
  <c r="DJ95" i="8" s="1"/>
  <c r="DJ257" i="8" s="1"/>
  <c r="DQ181" i="8"/>
  <c r="EE181" i="8"/>
  <c r="DP157" i="8"/>
  <c r="DP260" i="8" s="1"/>
  <c r="U94" i="8"/>
  <c r="U150" i="8"/>
  <c r="U259" i="8" s="1"/>
  <c r="CA94" i="8"/>
  <c r="AX129" i="8"/>
  <c r="AX95" i="8" s="1"/>
  <c r="AX257" i="8" s="1"/>
  <c r="BC229" i="8"/>
  <c r="DQ157" i="8"/>
  <c r="DQ260" i="8" s="1"/>
  <c r="AX94" i="8"/>
  <c r="DP150" i="8"/>
  <c r="DP259" i="8" s="1"/>
  <c r="DQ129" i="8"/>
  <c r="DQ95" i="8" s="1"/>
  <c r="DQ257" i="8" s="1"/>
  <c r="DL94" i="8"/>
  <c r="BJ94" i="8"/>
  <c r="CM181" i="8"/>
  <c r="DP164" i="8"/>
  <c r="DP261" i="8" s="1"/>
  <c r="CA150" i="8"/>
  <c r="CA259" i="8" s="1"/>
  <c r="CA157" i="8"/>
  <c r="CA260" i="8" s="1"/>
  <c r="DL181" i="8"/>
  <c r="BJ129" i="8"/>
  <c r="BJ95" i="8" s="1"/>
  <c r="BJ257" i="8" s="1"/>
  <c r="CY181" i="8"/>
  <c r="BN69" i="8"/>
  <c r="BN81" i="8" s="1"/>
  <c r="DQ150" i="8"/>
  <c r="DQ259" i="8" s="1"/>
  <c r="X157" i="8"/>
  <c r="X260" i="8" s="1"/>
  <c r="DL129" i="8"/>
  <c r="DL95" i="8" s="1"/>
  <c r="DL257" i="8" s="1"/>
  <c r="AB157" i="8"/>
  <c r="AB260" i="8" s="1"/>
  <c r="X181" i="8"/>
  <c r="AC208" i="8"/>
  <c r="AF181" i="8"/>
  <c r="CA164" i="8"/>
  <c r="CA261" i="8" s="1"/>
  <c r="Y164" i="8"/>
  <c r="Y261" i="8" s="1"/>
  <c r="AF208" i="8"/>
  <c r="DE129" i="8"/>
  <c r="DE95" i="8" s="1"/>
  <c r="DE257" i="8" s="1"/>
  <c r="X150" i="8"/>
  <c r="X259" i="8" s="1"/>
  <c r="AC129" i="8"/>
  <c r="AC95" i="8" s="1"/>
  <c r="AC257" i="8" s="1"/>
  <c r="DW94" i="8"/>
  <c r="AF229" i="8"/>
  <c r="DY129" i="8"/>
  <c r="DY95" i="8" s="1"/>
  <c r="DY257" i="8" s="1"/>
  <c r="DE94" i="8"/>
  <c r="X164" i="8"/>
  <c r="X261" i="8" s="1"/>
  <c r="CE164" i="8"/>
  <c r="CE261" i="8" s="1"/>
  <c r="DW150" i="8"/>
  <c r="DW259" i="8" s="1"/>
  <c r="CH157" i="8"/>
  <c r="CH260" i="8" s="1"/>
  <c r="BO129" i="8"/>
  <c r="BO95" i="8" s="1"/>
  <c r="S94" i="8"/>
  <c r="EA94" i="8"/>
  <c r="DY157" i="8"/>
  <c r="DY260" i="8" s="1"/>
  <c r="DE157" i="8"/>
  <c r="DE260" i="8" s="1"/>
  <c r="CE150" i="8"/>
  <c r="CE259" i="8" s="1"/>
  <c r="CM164" i="8"/>
  <c r="CM261" i="8" s="1"/>
  <c r="CT94" i="8"/>
  <c r="CH94" i="8"/>
  <c r="BQ181" i="8"/>
  <c r="EA157" i="8"/>
  <c r="EA260" i="8" s="1"/>
  <c r="X208" i="8"/>
  <c r="DY181" i="8"/>
  <c r="DE164" i="8"/>
  <c r="DE261" i="8" s="1"/>
  <c r="DT150" i="8"/>
  <c r="DT259" i="8" s="1"/>
  <c r="DB181" i="8"/>
  <c r="U181" i="8"/>
  <c r="CM150" i="8"/>
  <c r="CM259" i="8" s="1"/>
  <c r="CT150" i="8"/>
  <c r="CT259" i="8" s="1"/>
  <c r="BC116" i="8"/>
  <c r="BD116" i="8" s="1"/>
  <c r="BE116" i="8" s="1"/>
  <c r="BF116" i="8" s="1"/>
  <c r="BG116" i="8" s="1"/>
  <c r="BH116" i="8" s="1"/>
  <c r="BI116" i="8" s="1"/>
  <c r="BJ116" i="8" s="1"/>
  <c r="BK116" i="8" s="1"/>
  <c r="BL116" i="8" s="1"/>
  <c r="BM116" i="8" s="1"/>
  <c r="BN116" i="8" s="1"/>
  <c r="J135" i="8"/>
  <c r="M22" i="10" s="1"/>
  <c r="AF150" i="8"/>
  <c r="AF259" i="8" s="1"/>
  <c r="CA181" i="8"/>
  <c r="DE181" i="8"/>
  <c r="DT94" i="8"/>
  <c r="BY181" i="8"/>
  <c r="U129" i="8"/>
  <c r="U95" i="8" s="1"/>
  <c r="U257" i="8" s="1"/>
  <c r="CM129" i="8"/>
  <c r="CM95" i="8" s="1"/>
  <c r="DJ150" i="8"/>
  <c r="DJ259" i="8" s="1"/>
  <c r="BA208" i="8"/>
  <c r="DV181" i="8"/>
  <c r="DU181" i="8"/>
  <c r="S157" i="8"/>
  <c r="S260" i="8" s="1"/>
  <c r="AX181" i="8"/>
  <c r="EH94" i="8"/>
  <c r="DU150" i="8"/>
  <c r="DU259" i="8" s="1"/>
  <c r="BG181" i="8"/>
  <c r="DU129" i="8"/>
  <c r="DU95" i="8" s="1"/>
  <c r="DU257" i="8" s="1"/>
  <c r="S208" i="8"/>
  <c r="EH129" i="8"/>
  <c r="EH95" i="8" s="1"/>
  <c r="EH257" i="8" s="1"/>
  <c r="V150" i="8"/>
  <c r="V259" i="8" s="1"/>
  <c r="AY181" i="8"/>
  <c r="S129" i="8"/>
  <c r="S95" i="8" s="1"/>
  <c r="AY208" i="8"/>
  <c r="BG164" i="8"/>
  <c r="BG261" i="8" s="1"/>
  <c r="S164" i="8"/>
  <c r="S261" i="8" s="1"/>
  <c r="V181" i="8"/>
  <c r="S181" i="8"/>
  <c r="EH150" i="8"/>
  <c r="EH259" i="8" s="1"/>
  <c r="AP164" i="8"/>
  <c r="AP261" i="8" s="1"/>
  <c r="V129" i="8"/>
  <c r="V95" i="8" s="1"/>
  <c r="V257" i="8" s="1"/>
  <c r="CH181" i="8"/>
  <c r="AY157" i="8"/>
  <c r="AY260" i="8" s="1"/>
  <c r="S229" i="8"/>
  <c r="EH181" i="8"/>
  <c r="DT157" i="8"/>
  <c r="DT260" i="8" s="1"/>
  <c r="AP229" i="8"/>
  <c r="V94" i="8"/>
  <c r="CH164" i="8"/>
  <c r="CH261" i="8" s="1"/>
  <c r="AY150" i="8"/>
  <c r="AY259" i="8" s="1"/>
  <c r="DJ164" i="8"/>
  <c r="DJ261" i="8" s="1"/>
  <c r="DV150" i="8"/>
  <c r="DV259" i="8" s="1"/>
  <c r="BG129" i="8"/>
  <c r="BG95" i="8" s="1"/>
  <c r="BG257" i="8" s="1"/>
  <c r="AR94" i="8"/>
  <c r="AO94" i="8"/>
  <c r="Y157" i="8"/>
  <c r="Y260" i="8" s="1"/>
  <c r="V164" i="8"/>
  <c r="V261" i="8" s="1"/>
  <c r="CH150" i="8"/>
  <c r="CH259" i="8" s="1"/>
  <c r="BA94" i="8"/>
  <c r="EF164" i="8"/>
  <c r="EF261" i="8" s="1"/>
  <c r="DV157" i="8"/>
  <c r="DV260" i="8" s="1"/>
  <c r="AX150" i="8"/>
  <c r="AX259" i="8" s="1"/>
  <c r="EH157" i="8"/>
  <c r="EH260" i="8" s="1"/>
  <c r="DT181" i="8"/>
  <c r="BQ129" i="8"/>
  <c r="BQ95" i="8" s="1"/>
  <c r="BQ257" i="8" s="1"/>
  <c r="CE94" i="8"/>
  <c r="DW129" i="8"/>
  <c r="DW95" i="8" s="1"/>
  <c r="Y208" i="8"/>
  <c r="AF129" i="8"/>
  <c r="AF95" i="8" s="1"/>
  <c r="AF257" i="8" s="1"/>
  <c r="BA164" i="8"/>
  <c r="BA261" i="8" s="1"/>
  <c r="U157" i="8"/>
  <c r="U260" i="8" s="1"/>
  <c r="CY129" i="8"/>
  <c r="CY95" i="8" s="1"/>
  <c r="T164" i="8"/>
  <c r="T261" i="8" s="1"/>
  <c r="AX164" i="8"/>
  <c r="AX261" i="8" s="1"/>
  <c r="BR181" i="8"/>
  <c r="T208" i="8"/>
  <c r="BN181" i="8"/>
  <c r="DQ94" i="8"/>
  <c r="AX208" i="8"/>
  <c r="BY164" i="8"/>
  <c r="BY261" i="8" s="1"/>
  <c r="BX164" i="8"/>
  <c r="BX261" i="8" s="1"/>
  <c r="AO164" i="8"/>
  <c r="AO261" i="8" s="1"/>
  <c r="U208" i="8"/>
  <c r="AH181" i="8"/>
  <c r="CY157" i="8"/>
  <c r="CY260" i="8" s="1"/>
  <c r="Z157" i="8"/>
  <c r="Z260" i="8" s="1"/>
  <c r="BN129" i="8"/>
  <c r="BN95" i="8" s="1"/>
  <c r="BN257" i="8" s="1"/>
  <c r="DI129" i="8"/>
  <c r="DI95" i="8" s="1"/>
  <c r="DI257" i="8" s="1"/>
  <c r="DI181" i="8"/>
  <c r="T181" i="8"/>
  <c r="AO129" i="8"/>
  <c r="AO95" i="8" s="1"/>
  <c r="AO257" i="8" s="1"/>
  <c r="BU181" i="8"/>
  <c r="AX157" i="8"/>
  <c r="AX260" i="8" s="1"/>
  <c r="BR164" i="8"/>
  <c r="BR261" i="8" s="1"/>
  <c r="AO150" i="8"/>
  <c r="AO259" i="8" s="1"/>
  <c r="BU150" i="8"/>
  <c r="BU259" i="8" s="1"/>
  <c r="CS181" i="8"/>
  <c r="BY94" i="8"/>
  <c r="U164" i="8"/>
  <c r="U261" i="8" s="1"/>
  <c r="BU164" i="8"/>
  <c r="BU261" i="8" s="1"/>
  <c r="CY94" i="8"/>
  <c r="BY150" i="8"/>
  <c r="BY259" i="8" s="1"/>
  <c r="BX94" i="8"/>
  <c r="AO181" i="8"/>
  <c r="AH208" i="8"/>
  <c r="CY150" i="8"/>
  <c r="Z94" i="8"/>
  <c r="BF94" i="8"/>
  <c r="CS129" i="8"/>
  <c r="CS95" i="8" s="1"/>
  <c r="CS257" i="8" s="1"/>
  <c r="BN164" i="8"/>
  <c r="BN261" i="8" s="1"/>
  <c r="BR94" i="8"/>
  <c r="T157" i="8"/>
  <c r="T260" i="8" s="1"/>
  <c r="AY164" i="8"/>
  <c r="AY261" i="8" s="1"/>
  <c r="CS164" i="8"/>
  <c r="CS261" i="8" s="1"/>
  <c r="BN157" i="8"/>
  <c r="BN260" i="8" s="1"/>
  <c r="BN150" i="8"/>
  <c r="BN259" i="8" s="1"/>
  <c r="AO157" i="8"/>
  <c r="AO260" i="8" s="1"/>
  <c r="AA229" i="8"/>
  <c r="BY129" i="8"/>
  <c r="BY95" i="8" s="1"/>
  <c r="BY257" i="8" s="1"/>
  <c r="BX129" i="8"/>
  <c r="BX95" i="8" s="1"/>
  <c r="BX257" i="8" s="1"/>
  <c r="AO229" i="8"/>
  <c r="AH229" i="8"/>
  <c r="Z129" i="8"/>
  <c r="Z95" i="8" s="1"/>
  <c r="Z257" i="8" s="1"/>
  <c r="BF157" i="8"/>
  <c r="BF260" i="8" s="1"/>
  <c r="CS150" i="8"/>
  <c r="CS259" i="8" s="1"/>
  <c r="DI164" i="8"/>
  <c r="DI261" i="8" s="1"/>
  <c r="BR129" i="8"/>
  <c r="BR95" i="8" s="1"/>
  <c r="BR257" i="8" s="1"/>
  <c r="T150" i="8"/>
  <c r="T259" i="8" s="1"/>
  <c r="BF150" i="8"/>
  <c r="BF259" i="8" s="1"/>
  <c r="BB164" i="8"/>
  <c r="BB261" i="8" s="1"/>
  <c r="CJ129" i="8"/>
  <c r="CJ95" i="8" s="1"/>
  <c r="CJ257" i="8" s="1"/>
  <c r="EA181" i="8"/>
  <c r="AL157" i="8"/>
  <c r="AL260" i="8" s="1"/>
  <c r="AY129" i="8"/>
  <c r="AY95" i="8" s="1"/>
  <c r="AY257" i="8" s="1"/>
  <c r="EF157" i="8"/>
  <c r="EF260" i="8" s="1"/>
  <c r="Z164" i="8"/>
  <c r="Z261" i="8" s="1"/>
  <c r="DV129" i="8"/>
  <c r="DV95" i="8" s="1"/>
  <c r="DV257" i="8" s="1"/>
  <c r="AF157" i="8"/>
  <c r="AF260" i="8" s="1"/>
  <c r="BF208" i="8"/>
  <c r="EA129" i="8"/>
  <c r="EA95" i="8" s="1"/>
  <c r="EA257" i="8" s="1"/>
  <c r="CJ157" i="8"/>
  <c r="CJ260" i="8" s="1"/>
  <c r="EA150" i="8"/>
  <c r="EA259" i="8" s="1"/>
  <c r="DI157" i="8"/>
  <c r="DI260" i="8" s="1"/>
  <c r="AL94" i="8"/>
  <c r="CM157" i="8"/>
  <c r="CM260" i="8" s="1"/>
  <c r="AY94" i="8"/>
  <c r="EF94" i="8"/>
  <c r="Z229" i="8"/>
  <c r="DV164" i="8"/>
  <c r="DV261" i="8" s="1"/>
  <c r="AF94" i="8"/>
  <c r="BF181" i="8"/>
  <c r="BR157" i="8"/>
  <c r="BR260" i="8" s="1"/>
  <c r="BU94" i="8"/>
  <c r="BX181" i="8"/>
  <c r="Z208" i="8"/>
  <c r="BF129" i="8"/>
  <c r="BF95" i="8" s="1"/>
  <c r="BF257" i="8" s="1"/>
  <c r="BX157" i="8"/>
  <c r="BX260" i="8" s="1"/>
  <c r="Z150" i="8"/>
  <c r="Z259" i="8" s="1"/>
  <c r="AL129" i="8"/>
  <c r="AL95" i="8" s="1"/>
  <c r="AL257" i="8" s="1"/>
  <c r="BF229" i="8"/>
  <c r="AS129" i="8"/>
  <c r="AS95" i="8" s="1"/>
  <c r="AS257" i="8" s="1"/>
  <c r="DZ94" i="8"/>
  <c r="AQ208" i="8"/>
  <c r="AQ229" i="8"/>
  <c r="AR208" i="8"/>
  <c r="DR129" i="8"/>
  <c r="DR95" i="8" s="1"/>
  <c r="DR257" i="8" s="1"/>
  <c r="CR164" i="8"/>
  <c r="CR261" i="8" s="1"/>
  <c r="BM94" i="8"/>
  <c r="CL157" i="8"/>
  <c r="CL260" i="8" s="1"/>
  <c r="AR229" i="8"/>
  <c r="AL181" i="8"/>
  <c r="AJ157" i="8"/>
  <c r="AJ260" i="8" s="1"/>
  <c r="DW181" i="8"/>
  <c r="BO94" i="8"/>
  <c r="AK181" i="8"/>
  <c r="DR150" i="8"/>
  <c r="DR259" i="8" s="1"/>
  <c r="BO150" i="8"/>
  <c r="DR94" i="8"/>
  <c r="CL164" i="8"/>
  <c r="CL261" i="8" s="1"/>
  <c r="BW129" i="8"/>
  <c r="BV150" i="8"/>
  <c r="BV259" i="8" s="1"/>
  <c r="BO181" i="8"/>
  <c r="AK150" i="8"/>
  <c r="AK259" i="8" s="1"/>
  <c r="DR181" i="8"/>
  <c r="AQ181" i="8"/>
  <c r="CL129" i="8"/>
  <c r="CL95" i="8" s="1"/>
  <c r="CL257" i="8" s="1"/>
  <c r="AR150" i="8"/>
  <c r="AR259" i="8" s="1"/>
  <c r="AK129" i="8"/>
  <c r="AK95" i="8" s="1"/>
  <c r="AK257" i="8" s="1"/>
  <c r="AL164" i="8"/>
  <c r="AL261" i="8" s="1"/>
  <c r="CI164" i="8"/>
  <c r="CI261" i="8" s="1"/>
  <c r="BV181" i="8"/>
  <c r="AK157" i="8"/>
  <c r="AK260" i="8" s="1"/>
  <c r="DR164" i="8"/>
  <c r="DR261" i="8" s="1"/>
  <c r="DF157" i="8"/>
  <c r="DF260" i="8" s="1"/>
  <c r="CL150" i="8"/>
  <c r="CL259" i="8" s="1"/>
  <c r="DW164" i="8"/>
  <c r="DW261" i="8" s="1"/>
  <c r="BV157" i="8"/>
  <c r="BV260" i="8" s="1"/>
  <c r="CV164" i="8"/>
  <c r="CV261" i="8" s="1"/>
  <c r="AL208" i="8"/>
  <c r="CI150" i="8"/>
  <c r="CI259" i="8" s="1"/>
  <c r="BV164" i="8"/>
  <c r="BV261" i="8" s="1"/>
  <c r="AK164" i="8"/>
  <c r="AK261" i="8" s="1"/>
  <c r="BG150" i="8"/>
  <c r="BG259" i="8" s="1"/>
  <c r="AR129" i="8"/>
  <c r="AR95" i="8" s="1"/>
  <c r="AR257" i="8" s="1"/>
  <c r="Y229" i="8"/>
  <c r="CL94" i="8"/>
  <c r="DF150" i="8"/>
  <c r="DF259" i="8" s="1"/>
  <c r="BQ164" i="8"/>
  <c r="BQ261" i="8" s="1"/>
  <c r="BM164" i="8"/>
  <c r="BM261" i="8" s="1"/>
  <c r="BW157" i="8"/>
  <c r="BW260" i="8" s="1"/>
  <c r="BO164" i="8"/>
  <c r="BO261" i="8" s="1"/>
  <c r="AK94" i="8"/>
  <c r="AL150" i="8"/>
  <c r="AL259" i="8" s="1"/>
  <c r="EG94" i="8"/>
  <c r="AN129" i="8"/>
  <c r="AN95" i="8" s="1"/>
  <c r="AN257" i="8" s="1"/>
  <c r="DU94" i="8"/>
  <c r="DB94" i="8"/>
  <c r="CI181" i="8"/>
  <c r="AK208" i="8"/>
  <c r="BG94" i="8"/>
  <c r="BA150" i="8"/>
  <c r="BA259" i="8" s="1"/>
  <c r="K135" i="8"/>
  <c r="N22" i="10" s="1"/>
  <c r="CJ150" i="8"/>
  <c r="CJ259" i="8" s="1"/>
  <c r="Y181" i="8"/>
  <c r="AR164" i="8"/>
  <c r="AR261" i="8" s="1"/>
  <c r="CE181" i="8"/>
  <c r="DJ181" i="8"/>
  <c r="BB181" i="8"/>
  <c r="DU164" i="8"/>
  <c r="DU261" i="8" s="1"/>
  <c r="DB157" i="8"/>
  <c r="DB260" i="8" s="1"/>
  <c r="BG229" i="8"/>
  <c r="CI129" i="8"/>
  <c r="CI95" i="8" s="1"/>
  <c r="CI257" i="8" s="1"/>
  <c r="BA129" i="8"/>
  <c r="BA95" i="8" s="1"/>
  <c r="BA257" i="8" s="1"/>
  <c r="CC164" i="8"/>
  <c r="CC261" i="8" s="1"/>
  <c r="AN229" i="8"/>
  <c r="DN94" i="8"/>
  <c r="EB94" i="8"/>
  <c r="CB150" i="8"/>
  <c r="CB259" i="8" s="1"/>
  <c r="AH129" i="8"/>
  <c r="AH95" i="8" s="1"/>
  <c r="AH257" i="8" s="1"/>
  <c r="DG129" i="8"/>
  <c r="DG95" i="8" s="1"/>
  <c r="DG257" i="8" s="1"/>
  <c r="BS157" i="8"/>
  <c r="BS260" i="8" s="1"/>
  <c r="EG150" i="8"/>
  <c r="EG259" i="8" s="1"/>
  <c r="BB150" i="8"/>
  <c r="BB259" i="8" s="1"/>
  <c r="AQ164" i="8"/>
  <c r="AQ261" i="8" s="1"/>
  <c r="BM150" i="8"/>
  <c r="BM259" i="8" s="1"/>
  <c r="AA208" i="8"/>
  <c r="BI129" i="8"/>
  <c r="BI95" i="8" s="1"/>
  <c r="BI257" i="8" s="1"/>
  <c r="CG74" i="7"/>
  <c r="CG80" i="7" s="1"/>
  <c r="EB129" i="8"/>
  <c r="EB95" i="8" s="1"/>
  <c r="EB257" i="8" s="1"/>
  <c r="CB129" i="8"/>
  <c r="AH164" i="8"/>
  <c r="AH261" i="8" s="1"/>
  <c r="AP150" i="8"/>
  <c r="AP259" i="8" s="1"/>
  <c r="V157" i="8"/>
  <c r="V260" i="8" s="1"/>
  <c r="DG150" i="8"/>
  <c r="DG259" i="8" s="1"/>
  <c r="BS129" i="8"/>
  <c r="DN164" i="8"/>
  <c r="DN261" i="8" s="1"/>
  <c r="AJ208" i="8"/>
  <c r="AN181" i="8"/>
  <c r="AJ229" i="8"/>
  <c r="DN129" i="8"/>
  <c r="DN95" i="8" s="1"/>
  <c r="DN257" i="8" s="1"/>
  <c r="EG157" i="8"/>
  <c r="EG260" i="8" s="1"/>
  <c r="AN164" i="8"/>
  <c r="AN261" i="8" s="1"/>
  <c r="AA157" i="8"/>
  <c r="AA260" i="8" s="1"/>
  <c r="CB94" i="8"/>
  <c r="DN157" i="8"/>
  <c r="DN260" i="8" s="1"/>
  <c r="G135" i="8"/>
  <c r="AA94" i="8"/>
  <c r="EB164" i="8"/>
  <c r="EB261" i="8" s="1"/>
  <c r="AP94" i="8"/>
  <c r="DG94" i="8"/>
  <c r="BS94" i="8"/>
  <c r="EG181" i="8"/>
  <c r="AN208" i="8"/>
  <c r="AQ94" i="8"/>
  <c r="BM129" i="8"/>
  <c r="BM95" i="8" s="1"/>
  <c r="BM257" i="8" s="1"/>
  <c r="AA129" i="8"/>
  <c r="BI94" i="8"/>
  <c r="AC229" i="8"/>
  <c r="L135" i="8"/>
  <c r="O22" i="10" s="1"/>
  <c r="EG164" i="8"/>
  <c r="EG261" i="8" s="1"/>
  <c r="BB129" i="8"/>
  <c r="AQ150" i="8"/>
  <c r="BM157" i="8"/>
  <c r="BM260" i="8" s="1"/>
  <c r="DY94" i="8"/>
  <c r="BI181" i="8"/>
  <c r="E135" i="8"/>
  <c r="H22" i="10" s="1"/>
  <c r="EB150" i="8"/>
  <c r="EB259" i="8" s="1"/>
  <c r="AS181" i="8"/>
  <c r="CB164" i="8"/>
  <c r="CB261" i="8" s="1"/>
  <c r="AH94" i="8"/>
  <c r="AP157" i="8"/>
  <c r="AP260" i="8" s="1"/>
  <c r="V208" i="8"/>
  <c r="F135" i="8"/>
  <c r="I22" i="10" s="1"/>
  <c r="DG164" i="8"/>
  <c r="DG261" i="8" s="1"/>
  <c r="BS150" i="8"/>
  <c r="BS259" i="8" s="1"/>
  <c r="DN181" i="8"/>
  <c r="CV94" i="8"/>
  <c r="BB94" i="8"/>
  <c r="AQ129" i="8"/>
  <c r="AQ95" i="8" s="1"/>
  <c r="AA164" i="8"/>
  <c r="AA261" i="8" s="1"/>
  <c r="DY150" i="8"/>
  <c r="DY259" i="8" s="1"/>
  <c r="BI150" i="8"/>
  <c r="BI259" i="8" s="1"/>
  <c r="BQ94" i="8"/>
  <c r="DB150" i="8"/>
  <c r="DB259" i="8" s="1"/>
  <c r="EB181" i="8"/>
  <c r="AS94" i="8"/>
  <c r="H135" i="8"/>
  <c r="K22" i="10" s="1"/>
  <c r="CB181" i="8"/>
  <c r="AH150" i="8"/>
  <c r="AH259" i="8" s="1"/>
  <c r="BV94" i="8"/>
  <c r="AP181" i="8"/>
  <c r="CR157" i="8"/>
  <c r="CR260" i="8" s="1"/>
  <c r="DG157" i="8"/>
  <c r="DG260" i="8" s="1"/>
  <c r="BS181" i="8"/>
  <c r="AN150" i="8"/>
  <c r="AN259" i="8" s="1"/>
  <c r="N135" i="8"/>
  <c r="Q22" i="10" s="1"/>
  <c r="DF181" i="8"/>
  <c r="CJ164" i="8"/>
  <c r="CJ261" i="8" s="1"/>
  <c r="AC181" i="8"/>
  <c r="CB157" i="8"/>
  <c r="CB260" i="8" s="1"/>
  <c r="CI157" i="8"/>
  <c r="CI260" i="8" s="1"/>
  <c r="I135" i="8"/>
  <c r="L22" i="10" s="1"/>
  <c r="AP129" i="8"/>
  <c r="AP95" i="8" s="1"/>
  <c r="AP257" i="8" s="1"/>
  <c r="AA150" i="8"/>
  <c r="AA259" i="8" s="1"/>
  <c r="CV129" i="8"/>
  <c r="CV95" i="8" s="1"/>
  <c r="CV257" i="8" s="1"/>
  <c r="BB157" i="8"/>
  <c r="BB260" i="8" s="1"/>
  <c r="DL150" i="8"/>
  <c r="DL259" i="8" s="1"/>
  <c r="M135" i="8"/>
  <c r="P22" i="10" s="1"/>
  <c r="DB129" i="8"/>
  <c r="DB95" i="8" s="1"/>
  <c r="DB257" i="8" s="1"/>
  <c r="AS157" i="8"/>
  <c r="AS260" i="8" s="1"/>
  <c r="BC129" i="8"/>
  <c r="BC95" i="8" s="1"/>
  <c r="BW94" i="8"/>
  <c r="DZ129" i="8"/>
  <c r="DZ95" i="8" s="1"/>
  <c r="DZ257" i="8" s="1"/>
  <c r="CT129" i="8"/>
  <c r="CT95" i="8" s="1"/>
  <c r="CT257" i="8" s="1"/>
  <c r="CR94" i="8"/>
  <c r="CV181" i="8"/>
  <c r="AS164" i="8"/>
  <c r="AS261" i="8" s="1"/>
  <c r="AJ94" i="8"/>
  <c r="AS150" i="8"/>
  <c r="AS259" i="8" s="1"/>
  <c r="BW150" i="8"/>
  <c r="BW259" i="8" s="1"/>
  <c r="DZ181" i="8"/>
  <c r="CT181" i="8"/>
  <c r="CR150" i="8"/>
  <c r="CR259" i="8" s="1"/>
  <c r="BB229" i="8"/>
  <c r="AJ181" i="8"/>
  <c r="Y150" i="8"/>
  <c r="Y259" i="8" s="1"/>
  <c r="DZ150" i="8"/>
  <c r="DZ259" i="8" s="1"/>
  <c r="CR181" i="8"/>
  <c r="BA181" i="8"/>
  <c r="CC150" i="8"/>
  <c r="CC259" i="8" s="1"/>
  <c r="CJ94" i="8"/>
  <c r="DF129" i="8"/>
  <c r="DF95" i="8" s="1"/>
  <c r="DF257" i="8" s="1"/>
  <c r="AR181" i="8"/>
  <c r="BC181" i="8"/>
  <c r="AB208" i="8"/>
  <c r="Y94" i="8"/>
  <c r="DZ164" i="8"/>
  <c r="DZ261" i="8" s="1"/>
  <c r="CT164" i="8"/>
  <c r="CT261" i="8" s="1"/>
  <c r="DP181" i="8"/>
  <c r="BA229" i="8"/>
  <c r="CC129" i="8"/>
  <c r="CC95" i="8" s="1"/>
  <c r="CC257" i="8" s="1"/>
  <c r="CC94" i="8"/>
  <c r="CV150" i="8"/>
  <c r="CV259" i="8" s="1"/>
  <c r="AJ150" i="8"/>
  <c r="AJ259" i="8" s="1"/>
  <c r="CC157" i="8"/>
  <c r="CC260" i="8" s="1"/>
  <c r="DF94" i="8"/>
  <c r="AS208" i="8"/>
  <c r="BW164" i="8"/>
  <c r="BW261" i="8" s="1"/>
  <c r="AB94" i="8"/>
  <c r="AN94" i="8"/>
  <c r="EE164" i="8"/>
  <c r="EE261" i="8" s="1"/>
  <c r="AC150" i="8"/>
  <c r="AC259" i="8" s="1"/>
  <c r="AJ129" i="8"/>
  <c r="AJ95" i="8" s="1"/>
  <c r="AJ257" i="8" s="1"/>
  <c r="CE129" i="8"/>
  <c r="CE95" i="8" s="1"/>
  <c r="CE257" i="8" s="1"/>
  <c r="CB74" i="7"/>
  <c r="CB80" i="7" s="1"/>
  <c r="CB89" i="7" s="1"/>
  <c r="CA80" i="7"/>
  <c r="CA89" i="7" s="1"/>
  <c r="BK81" i="8"/>
  <c r="BK90" i="8" s="1"/>
  <c r="BV66" i="8"/>
  <c r="BV69" i="8" s="1"/>
  <c r="BV81" i="8" s="1"/>
  <c r="BV90" i="8" s="1"/>
  <c r="BL81" i="8"/>
  <c r="BL90" i="8" s="1"/>
  <c r="BC81" i="8"/>
  <c r="BC90" i="8" s="1"/>
  <c r="BT66" i="8"/>
  <c r="BT69" i="8" s="1"/>
  <c r="BD81" i="8"/>
  <c r="BD90" i="8" s="1"/>
  <c r="BW66" i="8"/>
  <c r="BW69" i="8" s="1"/>
  <c r="BQ66" i="8"/>
  <c r="BQ69" i="8" s="1"/>
  <c r="CK74" i="7"/>
  <c r="CK80" i="7" s="1"/>
  <c r="CC80" i="7"/>
  <c r="CC89" i="7" s="1"/>
  <c r="J66" i="8"/>
  <c r="J69" i="8" s="1"/>
  <c r="BS89" i="7"/>
  <c r="BS66" i="8"/>
  <c r="BS69" i="8" s="1"/>
  <c r="CJ80" i="7"/>
  <c r="CJ89" i="7" s="1"/>
  <c r="BO253" i="8"/>
  <c r="BO66" i="8"/>
  <c r="BO69" i="8" s="1"/>
  <c r="BX253" i="8"/>
  <c r="BX66" i="8"/>
  <c r="BX69" i="8" s="1"/>
  <c r="BZ253" i="8"/>
  <c r="BZ66" i="8"/>
  <c r="BZ69" i="8" s="1"/>
  <c r="BU253" i="8"/>
  <c r="BU66" i="8"/>
  <c r="BU69" i="8" s="1"/>
  <c r="CU57" i="8"/>
  <c r="CT70" i="7"/>
  <c r="CT72" i="7" s="1"/>
  <c r="CA95" i="8"/>
  <c r="H88" i="18"/>
  <c r="CB60" i="8"/>
  <c r="CB62" i="8" s="1"/>
  <c r="CI60" i="8"/>
  <c r="CI62" i="8" s="1"/>
  <c r="EE95" i="8"/>
  <c r="EE257" i="8" s="1"/>
  <c r="AB95" i="8"/>
  <c r="AB257" i="8" s="1"/>
  <c r="CD60" i="8"/>
  <c r="CD62" i="8" s="1"/>
  <c r="CD253" i="8" s="1"/>
  <c r="EF95" i="8"/>
  <c r="EF257" i="8" s="1"/>
  <c r="H27" i="19"/>
  <c r="DX95" i="8"/>
  <c r="DX257" i="8" s="1"/>
  <c r="J23" i="28"/>
  <c r="J359" i="8"/>
  <c r="CM57" i="8"/>
  <c r="CL70" i="7"/>
  <c r="CL72" i="7" s="1"/>
  <c r="CL74" i="7" s="1"/>
  <c r="CL80" i="7" s="1"/>
  <c r="CL89" i="7" s="1"/>
  <c r="BR253" i="8"/>
  <c r="BR66" i="8"/>
  <c r="BR69" i="8" s="1"/>
  <c r="K72" i="7"/>
  <c r="K364" i="8"/>
  <c r="K60" i="8"/>
  <c r="K62" i="8" s="1"/>
  <c r="H368" i="8"/>
  <c r="H27" i="28" s="1"/>
  <c r="Y95" i="8"/>
  <c r="Y257" i="8" s="1"/>
  <c r="I11" i="19"/>
  <c r="CF95" i="8"/>
  <c r="CF257" i="8" s="1"/>
  <c r="CL60" i="8"/>
  <c r="CL62" i="8" s="1"/>
  <c r="CL253" i="8" s="1"/>
  <c r="BO260" i="8"/>
  <c r="CH95" i="8"/>
  <c r="CH257" i="8" s="1"/>
  <c r="CR95" i="8"/>
  <c r="CR257" i="8" s="1"/>
  <c r="AE259" i="8"/>
  <c r="I56" i="32" a="1"/>
  <c r="I56" i="32" s="1"/>
  <c r="I29" i="32" s="1"/>
  <c r="BG200" i="8"/>
  <c r="L57" i="8"/>
  <c r="M67" i="7" a="1"/>
  <c r="M67" i="7" s="1"/>
  <c r="CZ67" i="7" a="1"/>
  <c r="CZ67" i="7" s="1"/>
  <c r="CY67" i="7" a="1"/>
  <c r="CY67" i="7" s="1"/>
  <c r="DF67" i="7" a="1"/>
  <c r="DF67" i="7" s="1"/>
  <c r="L66" i="18"/>
  <c r="DA67" i="7" a="1"/>
  <c r="DA67" i="7" s="1"/>
  <c r="DD67" i="7" a="1"/>
  <c r="DD67" i="7" s="1"/>
  <c r="DG67" i="7" a="1"/>
  <c r="DG67" i="7" s="1"/>
  <c r="DE67" i="7" a="1"/>
  <c r="DE67" i="7" s="1"/>
  <c r="DB67" i="7" a="1"/>
  <c r="DB67" i="7" s="1"/>
  <c r="DH67" i="7" a="1"/>
  <c r="DH67" i="7" s="1"/>
  <c r="DC67" i="7" a="1"/>
  <c r="DC67" i="7" s="1"/>
  <c r="CX67" i="7" a="1"/>
  <c r="CX67" i="7" s="1"/>
  <c r="DI67" i="7" a="1"/>
  <c r="DI67" i="7" s="1"/>
  <c r="L70" i="7"/>
  <c r="L69" i="18" s="1"/>
  <c r="AR81" i="8"/>
  <c r="AR90" i="8" s="1"/>
  <c r="BE81" i="8"/>
  <c r="BE90" i="8" s="1"/>
  <c r="BM69" i="8"/>
  <c r="BM81" i="8" s="1"/>
  <c r="BM90" i="8" s="1"/>
  <c r="I18" i="28"/>
  <c r="I366" i="8"/>
  <c r="I368" i="8" s="1"/>
  <c r="I27" i="28" s="1"/>
  <c r="R259" i="8"/>
  <c r="D150" i="8"/>
  <c r="P250" i="8"/>
  <c r="H28" i="19" s="1"/>
  <c r="H12" i="19"/>
  <c r="H14" i="19" s="1"/>
  <c r="CQ57" i="8"/>
  <c r="CP70" i="7"/>
  <c r="CP72" i="7" s="1"/>
  <c r="CP74" i="7" s="1"/>
  <c r="CP80" i="7" s="1"/>
  <c r="CP89" i="7" s="1"/>
  <c r="DW260" i="8"/>
  <c r="CE60" i="8"/>
  <c r="CE62" i="8" s="1"/>
  <c r="CE253" i="8" s="1"/>
  <c r="CO57" i="8"/>
  <c r="CN70" i="7"/>
  <c r="CN72" i="7" s="1"/>
  <c r="CN74" i="7" s="1"/>
  <c r="CN80" i="7" s="1"/>
  <c r="CN89" i="7" s="1"/>
  <c r="DP95" i="8"/>
  <c r="DP257" i="8" s="1"/>
  <c r="CK60" i="8"/>
  <c r="CK62" i="8" s="1"/>
  <c r="CK253" i="8" s="1"/>
  <c r="BP95" i="8"/>
  <c r="BP257" i="8" s="1"/>
  <c r="AQ260" i="8"/>
  <c r="J123" i="18"/>
  <c r="J118" i="18"/>
  <c r="J71" i="18"/>
  <c r="J74" i="7"/>
  <c r="J73" i="18" s="1"/>
  <c r="I73" i="18"/>
  <c r="I80" i="7"/>
  <c r="G27" i="28"/>
  <c r="CV57" i="8"/>
  <c r="CU70" i="7"/>
  <c r="CU72" i="7" s="1"/>
  <c r="CU74" i="7" s="1"/>
  <c r="CU80" i="7" s="1"/>
  <c r="CU89" i="7" s="1"/>
  <c r="BG274" i="8"/>
  <c r="BG308" i="8"/>
  <c r="BW95" i="8"/>
  <c r="BW257" i="8" s="1"/>
  <c r="BJ81" i="8"/>
  <c r="BJ90" i="8" s="1"/>
  <c r="AD95" i="8"/>
  <c r="AD257" i="8" s="1"/>
  <c r="CW57" i="8"/>
  <c r="CV70" i="7"/>
  <c r="CV72" i="7" s="1"/>
  <c r="CV74" i="7" s="1"/>
  <c r="CV80" i="7" s="1"/>
  <c r="CV89" i="7" s="1"/>
  <c r="CF60" i="8"/>
  <c r="CF62" i="8" s="1"/>
  <c r="CI89" i="7"/>
  <c r="CJ60" i="8"/>
  <c r="CJ62" i="8" s="1"/>
  <c r="CX57" i="8"/>
  <c r="CW70" i="7"/>
  <c r="CW72" i="7" s="1"/>
  <c r="CW74" i="7" s="1"/>
  <c r="BY66" i="8"/>
  <c r="BY69" i="8" s="1"/>
  <c r="D116" i="8"/>
  <c r="D115" i="8"/>
  <c r="E48" i="32"/>
  <c r="F21" i="20"/>
  <c r="E124" i="18"/>
  <c r="D90" i="8"/>
  <c r="CN95" i="8"/>
  <c r="CN257" i="8" s="1"/>
  <c r="CN57" i="8"/>
  <c r="CM70" i="7"/>
  <c r="CM72" i="7" s="1"/>
  <c r="CM74" i="7" s="1"/>
  <c r="CG95" i="8"/>
  <c r="CG257" i="8" s="1"/>
  <c r="DK260" i="8"/>
  <c r="BG222" i="8"/>
  <c r="BH218" i="8" s="1"/>
  <c r="BH225" i="8" s="1" a="1"/>
  <c r="CG60" i="8"/>
  <c r="CG62" i="8" s="1"/>
  <c r="CY261" i="8"/>
  <c r="CA60" i="8"/>
  <c r="CA62" i="8" s="1"/>
  <c r="BT95" i="8"/>
  <c r="BT257" i="8" s="1"/>
  <c r="BG81" i="8"/>
  <c r="BG90" i="8" s="1"/>
  <c r="CR57" i="8"/>
  <c r="CQ70" i="7"/>
  <c r="CQ72" i="7" s="1"/>
  <c r="BH81" i="8"/>
  <c r="BH90" i="8" s="1"/>
  <c r="S259" i="8"/>
  <c r="BV95" i="8"/>
  <c r="BV257" i="8" s="1"/>
  <c r="CC60" i="8"/>
  <c r="CC62" i="8" s="1"/>
  <c r="CT57" i="8"/>
  <c r="CS70" i="7"/>
  <c r="CS72" i="7" s="1"/>
  <c r="CS74" i="7" s="1"/>
  <c r="CS80" i="7" s="1"/>
  <c r="BP66" i="8"/>
  <c r="BP69" i="8" s="1"/>
  <c r="BZ80" i="7"/>
  <c r="BZ89" i="7" s="1"/>
  <c r="I113" i="8"/>
  <c r="I81" i="8"/>
  <c r="CH60" i="8"/>
  <c r="CH62" i="8" s="1"/>
  <c r="CH253" i="8" s="1"/>
  <c r="DS95" i="8"/>
  <c r="DS257" i="8" s="1"/>
  <c r="CP57" i="8"/>
  <c r="CO70" i="7"/>
  <c r="CO72" i="7" s="1"/>
  <c r="CO74" i="7" s="1"/>
  <c r="EG95" i="8"/>
  <c r="EG257" i="8" s="1"/>
  <c r="CS57" i="8"/>
  <c r="CR70" i="7"/>
  <c r="CR72" i="7" s="1"/>
  <c r="DT95" i="8"/>
  <c r="DT257" i="8" s="1"/>
  <c r="CK95" i="8"/>
  <c r="CK257" i="8" s="1"/>
  <c r="BZ95" i="8"/>
  <c r="BZ257" i="8" s="1"/>
  <c r="BE95" i="8"/>
  <c r="BE257" i="8" s="1"/>
  <c r="CZ95" i="8"/>
  <c r="CZ257" i="8" s="1"/>
  <c r="D164" i="8" l="1"/>
  <c r="D129" i="8"/>
  <c r="R95" i="8"/>
  <c r="R166" i="8"/>
  <c r="D166" i="8" s="1"/>
  <c r="D167" i="8" s="1"/>
  <c r="E163" i="8" s="1"/>
  <c r="D137" i="8"/>
  <c r="D300" i="8" s="1"/>
  <c r="R295" i="8"/>
  <c r="R296" i="8" s="1"/>
  <c r="R273" i="8" s="1"/>
  <c r="R152" i="8"/>
  <c r="D152" i="8" s="1"/>
  <c r="D153" i="8" s="1"/>
  <c r="E149" i="8" s="1"/>
  <c r="R97" i="8"/>
  <c r="D97" i="8" s="1"/>
  <c r="D96" i="18" s="1"/>
  <c r="R159" i="8"/>
  <c r="D159" i="8" s="1"/>
  <c r="R305" i="8"/>
  <c r="R267" i="8" s="1"/>
  <c r="D157" i="8"/>
  <c r="D260" i="8" s="1"/>
  <c r="R187" i="8"/>
  <c r="R300" i="8"/>
  <c r="R301" i="8" s="1"/>
  <c r="R271" i="8" s="1"/>
  <c r="R138" i="8"/>
  <c r="S134" i="8" s="1"/>
  <c r="S187" i="8" s="1"/>
  <c r="L150" i="8"/>
  <c r="L259" i="8" s="1"/>
  <c r="CY259" i="8"/>
  <c r="G181" i="8"/>
  <c r="K94" i="8"/>
  <c r="K93" i="18" s="1"/>
  <c r="M181" i="8"/>
  <c r="N157" i="8"/>
  <c r="N260" i="8" s="1"/>
  <c r="F94" i="8"/>
  <c r="G51" i="32" s="1"/>
  <c r="E129" i="8"/>
  <c r="H14" i="10" s="1"/>
  <c r="J181" i="8"/>
  <c r="I150" i="8"/>
  <c r="I259" i="8" s="1"/>
  <c r="I129" i="8"/>
  <c r="L14" i="10" s="1"/>
  <c r="L94" i="8"/>
  <c r="L93" i="18" s="1"/>
  <c r="I94" i="8"/>
  <c r="J51" i="32" s="1"/>
  <c r="F164" i="8"/>
  <c r="F261" i="8" s="1"/>
  <c r="E164" i="8"/>
  <c r="E261" i="8" s="1"/>
  <c r="N129" i="8"/>
  <c r="Q14" i="10" s="1"/>
  <c r="L181" i="8"/>
  <c r="AA95" i="8"/>
  <c r="AA257" i="8" s="1"/>
  <c r="M94" i="8"/>
  <c r="M93" i="18" s="1"/>
  <c r="J129" i="8"/>
  <c r="M14" i="10" s="1"/>
  <c r="L164" i="8"/>
  <c r="L261" i="8" s="1"/>
  <c r="M129" i="8"/>
  <c r="P14" i="10" s="1"/>
  <c r="K181" i="8"/>
  <c r="N94" i="8"/>
  <c r="N93" i="18" s="1"/>
  <c r="H94" i="8"/>
  <c r="I51" i="32" s="1"/>
  <c r="F129" i="8"/>
  <c r="I14" i="10" s="1"/>
  <c r="E94" i="8"/>
  <c r="E93" i="18" s="1"/>
  <c r="H157" i="8"/>
  <c r="H260" i="8" s="1"/>
  <c r="N150" i="8"/>
  <c r="N259" i="8" s="1"/>
  <c r="H181" i="8"/>
  <c r="J150" i="8"/>
  <c r="J259" i="8" s="1"/>
  <c r="G94" i="8"/>
  <c r="G93" i="18" s="1"/>
  <c r="P135" i="8"/>
  <c r="J164" i="8"/>
  <c r="J261" i="8" s="1"/>
  <c r="F181" i="8"/>
  <c r="L129" i="8"/>
  <c r="O14" i="10" s="1"/>
  <c r="G129" i="8"/>
  <c r="J14" i="10" s="1"/>
  <c r="E181" i="8"/>
  <c r="BO259" i="8"/>
  <c r="G150" i="8"/>
  <c r="G259" i="8" s="1"/>
  <c r="K150" i="8"/>
  <c r="K259" i="8" s="1"/>
  <c r="J94" i="8"/>
  <c r="K51" i="32" s="1"/>
  <c r="BS95" i="8"/>
  <c r="BS257" i="8" s="1"/>
  <c r="H164" i="8"/>
  <c r="H261" i="8" s="1"/>
  <c r="I157" i="8"/>
  <c r="I260" i="8" s="1"/>
  <c r="N181" i="8"/>
  <c r="K129" i="8"/>
  <c r="N14" i="10" s="1"/>
  <c r="G164" i="8"/>
  <c r="G261" i="8" s="1"/>
  <c r="F157" i="8"/>
  <c r="F260" i="8" s="1"/>
  <c r="I164" i="8"/>
  <c r="I261" i="8" s="1"/>
  <c r="I181" i="8"/>
  <c r="M164" i="8"/>
  <c r="M261" i="8" s="1"/>
  <c r="CB95" i="8"/>
  <c r="CB257" i="8" s="1"/>
  <c r="H129" i="8"/>
  <c r="K14" i="10" s="1"/>
  <c r="M150" i="8"/>
  <c r="M259" i="8" s="1"/>
  <c r="E157" i="8"/>
  <c r="E260" i="8" s="1"/>
  <c r="H150" i="8"/>
  <c r="H259" i="8" s="1"/>
  <c r="M157" i="8"/>
  <c r="M260" i="8" s="1"/>
  <c r="BB95" i="8"/>
  <c r="BB257" i="8" s="1"/>
  <c r="J22" i="10"/>
  <c r="AQ259" i="8"/>
  <c r="K157" i="8"/>
  <c r="K260" i="8" s="1"/>
  <c r="CG89" i="7"/>
  <c r="N164" i="8"/>
  <c r="N261" i="8" s="1"/>
  <c r="E150" i="8"/>
  <c r="E259" i="8" s="1"/>
  <c r="G157" i="8"/>
  <c r="G260" i="8" s="1"/>
  <c r="J157" i="8"/>
  <c r="J260" i="8" s="1"/>
  <c r="F150" i="8"/>
  <c r="F259" i="8" s="1"/>
  <c r="L157" i="8"/>
  <c r="L260" i="8" s="1"/>
  <c r="K164" i="8"/>
  <c r="K261" i="8" s="1"/>
  <c r="BW81" i="8"/>
  <c r="BW90" i="8" s="1"/>
  <c r="CT74" i="7"/>
  <c r="CT80" i="7" s="1"/>
  <c r="CT89" i="7" s="1"/>
  <c r="CQ74" i="7"/>
  <c r="CQ80" i="7" s="1"/>
  <c r="CQ89" i="7" s="1"/>
  <c r="CR74" i="7"/>
  <c r="CR80" i="7" s="1"/>
  <c r="CR89" i="7" s="1"/>
  <c r="BT81" i="8"/>
  <c r="BT90" i="8" s="1"/>
  <c r="CE66" i="8"/>
  <c r="CE69" i="8" s="1"/>
  <c r="CK89" i="7"/>
  <c r="BQ81" i="8"/>
  <c r="BQ90" i="8" s="1"/>
  <c r="CH66" i="8"/>
  <c r="CH69" i="8" s="1"/>
  <c r="CC253" i="8"/>
  <c r="CC66" i="8"/>
  <c r="CC69" i="8" s="1"/>
  <c r="K253" i="8"/>
  <c r="K66" i="8"/>
  <c r="K69" i="8" s="1"/>
  <c r="K113" i="8" s="1"/>
  <c r="K129" i="18" s="1"/>
  <c r="R153" i="8"/>
  <c r="S149" i="8" s="1"/>
  <c r="S151" i="8" s="1"/>
  <c r="CW80" i="7"/>
  <c r="CW89" i="7" s="1"/>
  <c r="CD66" i="8"/>
  <c r="CD69" i="8" s="1"/>
  <c r="BS81" i="8"/>
  <c r="BS90" i="8" s="1"/>
  <c r="CO80" i="7"/>
  <c r="CO89" i="7" s="1"/>
  <c r="L72" i="7"/>
  <c r="L71" i="18" s="1"/>
  <c r="BP81" i="8"/>
  <c r="BP90" i="8" s="1"/>
  <c r="I14" i="19"/>
  <c r="CB253" i="8"/>
  <c r="CB66" i="8"/>
  <c r="CB69" i="8" s="1"/>
  <c r="BO81" i="8"/>
  <c r="BO90" i="8" s="1"/>
  <c r="CJ253" i="8"/>
  <c r="CJ66" i="8"/>
  <c r="CJ69" i="8" s="1"/>
  <c r="CA253" i="8"/>
  <c r="CA66" i="8"/>
  <c r="CA69" i="8" s="1"/>
  <c r="DE57" i="8"/>
  <c r="DD70" i="7"/>
  <c r="DD72" i="7" s="1"/>
  <c r="DD74" i="7" s="1"/>
  <c r="H29" i="19"/>
  <c r="I27" i="19"/>
  <c r="AE257" i="8"/>
  <c r="F95" i="8"/>
  <c r="R268" i="8"/>
  <c r="R310" i="8"/>
  <c r="R272" i="8" s="1"/>
  <c r="BO257" i="8"/>
  <c r="R269" i="8"/>
  <c r="J18" i="28"/>
  <c r="J366" i="8"/>
  <c r="J25" i="28" s="1"/>
  <c r="CM257" i="8"/>
  <c r="K95" i="8"/>
  <c r="N21" i="20" a="1"/>
  <c r="N21" i="20" s="1"/>
  <c r="H21" i="20"/>
  <c r="I21" i="20"/>
  <c r="L21" i="20"/>
  <c r="K21" i="20"/>
  <c r="M21" i="20" a="1"/>
  <c r="M21" i="20" s="1"/>
  <c r="L364" i="8"/>
  <c r="L60" i="8"/>
  <c r="L62" i="8" s="1"/>
  <c r="CI253" i="8"/>
  <c r="CI66" i="8"/>
  <c r="CI69" i="8" s="1"/>
  <c r="DJ57" i="8"/>
  <c r="DI70" i="7"/>
  <c r="DI72" i="7" s="1"/>
  <c r="DI74" i="7" s="1"/>
  <c r="DI80" i="7" s="1"/>
  <c r="DI89" i="7" s="1"/>
  <c r="CG253" i="8"/>
  <c r="CG66" i="8"/>
  <c r="CG69" i="8" s="1"/>
  <c r="CO60" i="8"/>
  <c r="CO62" i="8" s="1"/>
  <c r="CO253" i="8" s="1"/>
  <c r="DB57" i="8"/>
  <c r="DA70" i="7"/>
  <c r="DA72" i="7" s="1"/>
  <c r="BC257" i="8"/>
  <c r="H95" i="8"/>
  <c r="E116" i="8"/>
  <c r="D132" i="18"/>
  <c r="G14" i="10"/>
  <c r="CY57" i="8"/>
  <c r="CX70" i="7"/>
  <c r="CX72" i="7" s="1"/>
  <c r="CN60" i="8"/>
  <c r="CN62" i="8" s="1"/>
  <c r="CN253" i="8" s="1"/>
  <c r="CV60" i="8"/>
  <c r="CV62" i="8" s="1"/>
  <c r="I12" i="19"/>
  <c r="I28" i="19"/>
  <c r="BG304" i="8"/>
  <c r="BG270" i="8"/>
  <c r="BG208" i="8"/>
  <c r="BU81" i="8"/>
  <c r="BU90" i="8" s="1"/>
  <c r="BG201" i="8"/>
  <c r="BH197" i="8" s="1"/>
  <c r="BH204" i="8" s="1" a="1"/>
  <c r="E51" i="32"/>
  <c r="D93" i="18"/>
  <c r="BR81" i="8"/>
  <c r="BR90" i="8" s="1"/>
  <c r="CA257" i="8"/>
  <c r="J113" i="8"/>
  <c r="J129" i="18" s="1"/>
  <c r="J81" i="8"/>
  <c r="CX60" i="8"/>
  <c r="CX62" i="8" s="1"/>
  <c r="CX253" i="8" s="1"/>
  <c r="CW60" i="8"/>
  <c r="CW62" i="8" s="1"/>
  <c r="CW253" i="8" s="1"/>
  <c r="R257" i="8"/>
  <c r="D95" i="8"/>
  <c r="DK257" i="8"/>
  <c r="M95" i="8"/>
  <c r="J80" i="7"/>
  <c r="J89" i="7" s="1"/>
  <c r="CK66" i="8"/>
  <c r="D259" i="8"/>
  <c r="DW257" i="8"/>
  <c r="N95" i="8"/>
  <c r="DD57" i="8"/>
  <c r="DC70" i="7"/>
  <c r="DC72" i="7" s="1"/>
  <c r="DC74" i="7" s="1"/>
  <c r="CL66" i="8"/>
  <c r="CQ60" i="8"/>
  <c r="CQ62" i="8" s="1"/>
  <c r="CQ253" i="8" s="1"/>
  <c r="S257" i="8"/>
  <c r="F124" i="18"/>
  <c r="E126" i="18"/>
  <c r="E125" i="18"/>
  <c r="CS60" i="8"/>
  <c r="CS62" i="8" s="1"/>
  <c r="CR60" i="8"/>
  <c r="CR62" i="8" s="1"/>
  <c r="CY257" i="8"/>
  <c r="L95" i="8"/>
  <c r="DI57" i="8"/>
  <c r="DH70" i="7"/>
  <c r="DH72" i="7" s="1"/>
  <c r="I129" i="18"/>
  <c r="CZ57" i="8"/>
  <c r="CY70" i="7"/>
  <c r="CY72" i="7" s="1"/>
  <c r="CY74" i="7" s="1"/>
  <c r="CY80" i="7" s="1"/>
  <c r="CY89" i="7" s="1"/>
  <c r="BZ81" i="8"/>
  <c r="D131" i="18"/>
  <c r="CP60" i="8"/>
  <c r="CP62" i="8" s="1"/>
  <c r="DC57" i="8"/>
  <c r="DB70" i="7"/>
  <c r="DB72" i="7" s="1"/>
  <c r="DB74" i="7" s="1"/>
  <c r="DB80" i="7" s="1"/>
  <c r="BO116" i="8"/>
  <c r="BP116" i="8" s="1"/>
  <c r="BQ116" i="8" s="1"/>
  <c r="BR116" i="8" s="1"/>
  <c r="BS116" i="8" s="1"/>
  <c r="BT116" i="8" s="1"/>
  <c r="BU116" i="8" s="1"/>
  <c r="BV116" i="8" s="1"/>
  <c r="BW116" i="8" s="1"/>
  <c r="BX116" i="8" s="1"/>
  <c r="BY116" i="8" s="1"/>
  <c r="BZ116" i="8" s="1"/>
  <c r="K23" i="28"/>
  <c r="K359" i="8"/>
  <c r="AQ257" i="8"/>
  <c r="D261" i="8"/>
  <c r="BY81" i="8"/>
  <c r="BY90" i="8" s="1"/>
  <c r="DG57" i="8"/>
  <c r="DF70" i="7"/>
  <c r="DF72" i="7" s="1"/>
  <c r="DF74" i="7" s="1"/>
  <c r="D90" i="18"/>
  <c r="CF253" i="8"/>
  <c r="CF66" i="8"/>
  <c r="CF69" i="8" s="1"/>
  <c r="DA57" i="8"/>
  <c r="CZ70" i="7"/>
  <c r="CZ72" i="7" s="1"/>
  <c r="CZ74" i="7" s="1"/>
  <c r="CZ80" i="7" s="1"/>
  <c r="CZ89" i="7" s="1"/>
  <c r="CM80" i="7"/>
  <c r="CM89" i="7" s="1"/>
  <c r="I119" i="18"/>
  <c r="I89" i="7"/>
  <c r="DF57" i="8"/>
  <c r="DE70" i="7"/>
  <c r="DE72" i="7" s="1"/>
  <c r="DE74" i="7" s="1"/>
  <c r="K123" i="18"/>
  <c r="K118" i="18"/>
  <c r="K71" i="18"/>
  <c r="K74" i="7"/>
  <c r="K73" i="18" s="1"/>
  <c r="BX81" i="8"/>
  <c r="BX90" i="8" s="1"/>
  <c r="CS89" i="7"/>
  <c r="CM60" i="8"/>
  <c r="CM62" i="8" s="1"/>
  <c r="CM253" i="8" s="1"/>
  <c r="I25" i="28"/>
  <c r="CT60" i="8"/>
  <c r="CT62" i="8" s="1"/>
  <c r="M57" i="8"/>
  <c r="N67" i="7" a="1"/>
  <c r="N67" i="7" s="1"/>
  <c r="DQ67" i="7" a="1"/>
  <c r="DQ67" i="7" s="1"/>
  <c r="DP67" i="7" a="1"/>
  <c r="DP67" i="7" s="1"/>
  <c r="M66" i="18"/>
  <c r="DO67" i="7" a="1"/>
  <c r="DO67" i="7" s="1"/>
  <c r="DJ67" i="7" a="1"/>
  <c r="DJ67" i="7" s="1"/>
  <c r="DL67" i="7" a="1"/>
  <c r="DL67" i="7" s="1"/>
  <c r="DN67" i="7" a="1"/>
  <c r="DN67" i="7" s="1"/>
  <c r="DT67" i="7" a="1"/>
  <c r="DT67" i="7" s="1"/>
  <c r="DR67" i="7" a="1"/>
  <c r="DR67" i="7" s="1"/>
  <c r="DK67" i="7" a="1"/>
  <c r="DK67" i="7" s="1"/>
  <c r="DM67" i="7" a="1"/>
  <c r="DM67" i="7" s="1"/>
  <c r="DS67" i="7" a="1"/>
  <c r="DS67" i="7" s="1"/>
  <c r="DU67" i="7" a="1"/>
  <c r="DU67" i="7" s="1"/>
  <c r="M70" i="7"/>
  <c r="M69" i="18" s="1"/>
  <c r="CU60" i="8"/>
  <c r="CU62" i="8" s="1"/>
  <c r="I114" i="8"/>
  <c r="J48" i="32"/>
  <c r="BH225" i="8"/>
  <c r="DH57" i="8"/>
  <c r="DG70" i="7"/>
  <c r="DG72" i="7" s="1"/>
  <c r="DG74" i="7" s="1"/>
  <c r="DG80" i="7" s="1"/>
  <c r="DG89" i="7" s="1"/>
  <c r="D138" i="8" l="1"/>
  <c r="D266" i="8"/>
  <c r="D305" i="8" s="1"/>
  <c r="G24" i="10"/>
  <c r="D160" i="8"/>
  <c r="E156" i="8" s="1"/>
  <c r="R167" i="8"/>
  <c r="S163" i="8" s="1"/>
  <c r="S165" i="8" s="1"/>
  <c r="E54" i="32"/>
  <c r="R160" i="8"/>
  <c r="S156" i="8" s="1"/>
  <c r="S158" i="8" s="1"/>
  <c r="S141" i="8" a="1"/>
  <c r="S141" i="8" s="1"/>
  <c r="S143" i="8" s="1"/>
  <c r="R98" i="8"/>
  <c r="R171" i="8" s="1"/>
  <c r="R262" i="8" s="1"/>
  <c r="R258" i="8" s="1"/>
  <c r="R306" i="8"/>
  <c r="R276" i="8" s="1"/>
  <c r="S180" i="8"/>
  <c r="F93" i="18"/>
  <c r="L51" i="32"/>
  <c r="H51" i="32"/>
  <c r="F51" i="32"/>
  <c r="H93" i="18"/>
  <c r="J93" i="18"/>
  <c r="P181" i="8"/>
  <c r="DA74" i="7"/>
  <c r="DA80" i="7" s="1"/>
  <c r="DA89" i="7" s="1"/>
  <c r="E95" i="8"/>
  <c r="E257" i="8" s="1"/>
  <c r="O51" i="32"/>
  <c r="N51" i="32"/>
  <c r="I93" i="18"/>
  <c r="M51" i="32"/>
  <c r="P94" i="8"/>
  <c r="G95" i="8"/>
  <c r="H52" i="32" s="1"/>
  <c r="I95" i="8"/>
  <c r="J52" i="32" s="1"/>
  <c r="P261" i="8"/>
  <c r="J95" i="8"/>
  <c r="J94" i="18" s="1"/>
  <c r="K80" i="7"/>
  <c r="K89" i="7" s="1"/>
  <c r="P129" i="8"/>
  <c r="P150" i="8"/>
  <c r="P164" i="8"/>
  <c r="P157" i="8"/>
  <c r="P260" i="8"/>
  <c r="CE81" i="8"/>
  <c r="CE90" i="8" s="1"/>
  <c r="R297" i="8"/>
  <c r="R277" i="8" s="1"/>
  <c r="CH81" i="8"/>
  <c r="CH90" i="8" s="1"/>
  <c r="L253" i="8"/>
  <c r="L66" i="8"/>
  <c r="L69" i="8" s="1"/>
  <c r="L113" i="8" s="1"/>
  <c r="DC80" i="7"/>
  <c r="DC89" i="7" s="1"/>
  <c r="CX66" i="8"/>
  <c r="CX69" i="8" s="1"/>
  <c r="CN66" i="8"/>
  <c r="CN69" i="8" s="1"/>
  <c r="CX74" i="7"/>
  <c r="CX80" i="7" s="1"/>
  <c r="CX89" i="7" s="1"/>
  <c r="DD80" i="7"/>
  <c r="DD89" i="7" s="1"/>
  <c r="CC81" i="8"/>
  <c r="CC90" i="8" s="1"/>
  <c r="M72" i="7"/>
  <c r="M71" i="18" s="1"/>
  <c r="K81" i="8"/>
  <c r="K114" i="8" s="1"/>
  <c r="K130" i="18" s="1"/>
  <c r="DE80" i="7"/>
  <c r="DE89" i="7" s="1"/>
  <c r="L123" i="18"/>
  <c r="L118" i="18"/>
  <c r="R302" i="8"/>
  <c r="R275" i="8" s="1"/>
  <c r="CA116" i="8"/>
  <c r="CB116" i="8" s="1"/>
  <c r="CC116" i="8" s="1"/>
  <c r="CD116" i="8" s="1"/>
  <c r="CE116" i="8" s="1"/>
  <c r="CF116" i="8" s="1"/>
  <c r="CG116" i="8" s="1"/>
  <c r="CH116" i="8" s="1"/>
  <c r="CI116" i="8" s="1"/>
  <c r="CJ116" i="8" s="1"/>
  <c r="CK116" i="8" s="1"/>
  <c r="CL116" i="8" s="1"/>
  <c r="DB89" i="7"/>
  <c r="CM66" i="8"/>
  <c r="CM69" i="8" s="1"/>
  <c r="L74" i="7"/>
  <c r="L80" i="7" s="1"/>
  <c r="CQ66" i="8"/>
  <c r="CQ69" i="8" s="1"/>
  <c r="CR253" i="8"/>
  <c r="CR66" i="8"/>
  <c r="CR69" i="8" s="1"/>
  <c r="CV253" i="8"/>
  <c r="CV66" i="8"/>
  <c r="CV69" i="8" s="1"/>
  <c r="CU253" i="8"/>
  <c r="CU66" i="8"/>
  <c r="CU69" i="8" s="1"/>
  <c r="CT253" i="8"/>
  <c r="CT66" i="8"/>
  <c r="CT69" i="8" s="1"/>
  <c r="CP253" i="8"/>
  <c r="CP66" i="8"/>
  <c r="CP69" i="8" s="1"/>
  <c r="CS253" i="8"/>
  <c r="CS66" i="8"/>
  <c r="CS69" i="8" s="1"/>
  <c r="D295" i="8"/>
  <c r="L257" i="8"/>
  <c r="L94" i="18"/>
  <c r="M52" i="32"/>
  <c r="DL57" i="8"/>
  <c r="DK70" i="7"/>
  <c r="DK72" i="7" s="1"/>
  <c r="DK74" i="7" s="1"/>
  <c r="DK80" i="7" s="1"/>
  <c r="DK89" i="7" s="1"/>
  <c r="DF60" i="8"/>
  <c r="DF62" i="8" s="1"/>
  <c r="DU57" i="8"/>
  <c r="DT70" i="7"/>
  <c r="DT72" i="7" s="1"/>
  <c r="CI81" i="8"/>
  <c r="CI90" i="8" s="1"/>
  <c r="CB81" i="8"/>
  <c r="CB90" i="8" s="1"/>
  <c r="DO57" i="8"/>
  <c r="DN70" i="7"/>
  <c r="DN72" i="7" s="1"/>
  <c r="DN74" i="7" s="1"/>
  <c r="K18" i="28"/>
  <c r="K366" i="8"/>
  <c r="K25" i="28" s="1"/>
  <c r="D257" i="8"/>
  <c r="D94" i="18"/>
  <c r="E52" i="32"/>
  <c r="J114" i="8"/>
  <c r="J130" i="18" s="1"/>
  <c r="K48" i="32"/>
  <c r="CA81" i="8"/>
  <c r="CA90" i="8" s="1"/>
  <c r="DI60" i="8"/>
  <c r="DI62" i="8" s="1"/>
  <c r="DG60" i="8"/>
  <c r="DG62" i="8" s="1"/>
  <c r="D301" i="8"/>
  <c r="D13" i="19"/>
  <c r="P259" i="8"/>
  <c r="DS57" i="8"/>
  <c r="DR70" i="7"/>
  <c r="CG81" i="8"/>
  <c r="CG90" i="8" s="1"/>
  <c r="DH60" i="8"/>
  <c r="DH62" i="8" s="1"/>
  <c r="DM57" i="8"/>
  <c r="DL70" i="7"/>
  <c r="DL72" i="7" s="1"/>
  <c r="DL74" i="7" s="1"/>
  <c r="DL80" i="7" s="1"/>
  <c r="DL89" i="7" s="1"/>
  <c r="S130" i="8"/>
  <c r="CL69" i="8"/>
  <c r="D98" i="8"/>
  <c r="DJ60" i="8"/>
  <c r="DJ62" i="8" s="1"/>
  <c r="M257" i="8"/>
  <c r="M94" i="18"/>
  <c r="N52" i="32"/>
  <c r="DK57" i="8"/>
  <c r="DJ70" i="7"/>
  <c r="DJ72" i="7" s="1"/>
  <c r="DJ74" i="7" s="1"/>
  <c r="DJ80" i="7" s="1"/>
  <c r="DJ89" i="7" s="1"/>
  <c r="I88" i="18"/>
  <c r="DB60" i="8"/>
  <c r="DB62" i="8" s="1"/>
  <c r="DB253" i="8" s="1"/>
  <c r="I29" i="19"/>
  <c r="CJ81" i="8"/>
  <c r="CJ90" i="8" s="1"/>
  <c r="J88" i="18"/>
  <c r="J56" i="32" a="1"/>
  <c r="J56" i="32" s="1"/>
  <c r="J29" i="32" s="1"/>
  <c r="DN57" i="8"/>
  <c r="DM70" i="7"/>
  <c r="DM72" i="7" s="1"/>
  <c r="DM74" i="7" s="1"/>
  <c r="CK69" i="8"/>
  <c r="J119" i="18"/>
  <c r="CD81" i="8"/>
  <c r="CD90" i="8" s="1"/>
  <c r="BH204" i="8"/>
  <c r="BH206" i="8" s="1"/>
  <c r="CO66" i="8"/>
  <c r="CO69" i="8" s="1"/>
  <c r="K257" i="8"/>
  <c r="K94" i="18"/>
  <c r="L52" i="32"/>
  <c r="DV57" i="8"/>
  <c r="DU70" i="7"/>
  <c r="DU72" i="7" s="1"/>
  <c r="I130" i="18"/>
  <c r="G124" i="18"/>
  <c r="F125" i="18"/>
  <c r="F126" i="18"/>
  <c r="J368" i="8"/>
  <c r="J27" i="28" s="1"/>
  <c r="M364" i="8"/>
  <c r="M60" i="8"/>
  <c r="M62" i="8" s="1"/>
  <c r="CF81" i="8"/>
  <c r="CF90" i="8" s="1"/>
  <c r="DT57" i="8"/>
  <c r="DS70" i="7"/>
  <c r="DS72" i="7" s="1"/>
  <c r="DS74" i="7" s="1"/>
  <c r="DS80" i="7" s="1"/>
  <c r="DS89" i="7" s="1"/>
  <c r="DC60" i="8"/>
  <c r="DE60" i="8"/>
  <c r="DE62" i="8" s="1"/>
  <c r="DE253" i="8" s="1"/>
  <c r="DQ57" i="8"/>
  <c r="DP70" i="7"/>
  <c r="DP72" i="7" s="1"/>
  <c r="DP74" i="7" s="1"/>
  <c r="DP80" i="7" s="1"/>
  <c r="DP89" i="7" s="1"/>
  <c r="DD60" i="8"/>
  <c r="DD62" i="8" s="1"/>
  <c r="CW66" i="8"/>
  <c r="CW69" i="8" s="1"/>
  <c r="E134" i="8"/>
  <c r="G25" i="10"/>
  <c r="F257" i="8"/>
  <c r="F94" i="18"/>
  <c r="G52" i="32"/>
  <c r="DP57" i="8"/>
  <c r="DO70" i="7"/>
  <c r="DO72" i="7" s="1"/>
  <c r="DO74" i="7" s="1"/>
  <c r="DR57" i="8"/>
  <c r="DQ70" i="7"/>
  <c r="DQ72" i="7" s="1"/>
  <c r="DQ74" i="7" s="1"/>
  <c r="DQ80" i="7" s="1"/>
  <c r="DQ89" i="7" s="1"/>
  <c r="DH74" i="7"/>
  <c r="DH80" i="7" s="1"/>
  <c r="DH89" i="7" s="1"/>
  <c r="N257" i="8"/>
  <c r="N94" i="18"/>
  <c r="O52" i="32"/>
  <c r="H257" i="8"/>
  <c r="H94" i="18"/>
  <c r="I52" i="32"/>
  <c r="F116" i="8"/>
  <c r="E132" i="18"/>
  <c r="E117" i="8"/>
  <c r="E118" i="8"/>
  <c r="BH227" i="8"/>
  <c r="N57" i="8"/>
  <c r="O67" i="7" a="1"/>
  <c r="O67" i="7" s="1"/>
  <c r="EF67" i="7" a="1"/>
  <c r="EF67" i="7" s="1"/>
  <c r="EE67" i="7" a="1"/>
  <c r="EE67" i="7" s="1"/>
  <c r="N66" i="18"/>
  <c r="EG67" i="7" a="1"/>
  <c r="EG67" i="7" s="1"/>
  <c r="EC67" i="7" a="1"/>
  <c r="EC67" i="7" s="1"/>
  <c r="ED67" i="7" a="1"/>
  <c r="ED67" i="7" s="1"/>
  <c r="DZ67" i="7" a="1"/>
  <c r="DZ67" i="7" s="1"/>
  <c r="EA67" i="7" a="1"/>
  <c r="EA67" i="7" s="1"/>
  <c r="DX67" i="7" a="1"/>
  <c r="DX67" i="7" s="1"/>
  <c r="EB67" i="7" a="1"/>
  <c r="EB67" i="7" s="1"/>
  <c r="DY67" i="7" a="1"/>
  <c r="DY67" i="7" s="1"/>
  <c r="DW67" i="7" a="1"/>
  <c r="DW67" i="7" s="1"/>
  <c r="DV67" i="7" a="1"/>
  <c r="DV67" i="7" s="1"/>
  <c r="N70" i="7"/>
  <c r="N69" i="18" s="1"/>
  <c r="DA60" i="8"/>
  <c r="DA62" i="8" s="1"/>
  <c r="DA253" i="8" s="1"/>
  <c r="DF80" i="7"/>
  <c r="DF89" i="7" s="1"/>
  <c r="CZ60" i="8"/>
  <c r="CZ62" i="8" s="1"/>
  <c r="CZ253" i="8" s="1"/>
  <c r="CY60" i="8"/>
  <c r="CY62" i="8" s="1"/>
  <c r="L23" i="28"/>
  <c r="L359" i="8"/>
  <c r="E50" i="32" l="1"/>
  <c r="D309" i="8"/>
  <c r="S183" i="8"/>
  <c r="S182" i="8" s="1"/>
  <c r="R102" i="8"/>
  <c r="R106" i="8" s="1"/>
  <c r="R109" i="8" s="1"/>
  <c r="R175" i="8"/>
  <c r="D175" i="8" s="1"/>
  <c r="S142" i="8"/>
  <c r="D171" i="8"/>
  <c r="D262" i="8" s="1"/>
  <c r="F52" i="32"/>
  <c r="K119" i="18"/>
  <c r="E94" i="18"/>
  <c r="K52" i="32"/>
  <c r="J257" i="8"/>
  <c r="P95" i="8"/>
  <c r="I94" i="18"/>
  <c r="G94" i="18"/>
  <c r="I257" i="8"/>
  <c r="G257" i="8"/>
  <c r="L48" i="32"/>
  <c r="L56" i="32" s="1" a="1"/>
  <c r="L56" i="32" s="1"/>
  <c r="L29" i="32" s="1"/>
  <c r="L73" i="18"/>
  <c r="DU74" i="7"/>
  <c r="DU80" i="7" s="1"/>
  <c r="DU89" i="7" s="1"/>
  <c r="DD253" i="8"/>
  <c r="DD66" i="8"/>
  <c r="DD69" i="8" s="1"/>
  <c r="L81" i="8"/>
  <c r="L114" i="8" s="1"/>
  <c r="DM80" i="7"/>
  <c r="DM89" i="7" s="1"/>
  <c r="M74" i="7"/>
  <c r="M73" i="18" s="1"/>
  <c r="CN81" i="8"/>
  <c r="CN90" i="8" s="1"/>
  <c r="M123" i="18"/>
  <c r="M118" i="18"/>
  <c r="N72" i="7"/>
  <c r="N118" i="18" s="1"/>
  <c r="CX81" i="8"/>
  <c r="DN80" i="7"/>
  <c r="DN89" i="7" s="1"/>
  <c r="DC62" i="8"/>
  <c r="DC253" i="8" s="1"/>
  <c r="CM81" i="8"/>
  <c r="CM90" i="8" s="1"/>
  <c r="DB66" i="8"/>
  <c r="DB69" i="8" s="1"/>
  <c r="DB81" i="8" s="1"/>
  <c r="DB90" i="8" s="1"/>
  <c r="DR72" i="7"/>
  <c r="DR74" i="7" s="1"/>
  <c r="CQ81" i="8"/>
  <c r="CQ90" i="8" s="1"/>
  <c r="CM116" i="8"/>
  <c r="CN116" i="8" s="1"/>
  <c r="CO116" i="8" s="1"/>
  <c r="CP116" i="8" s="1"/>
  <c r="CQ116" i="8" s="1"/>
  <c r="CR116" i="8" s="1"/>
  <c r="CS116" i="8" s="1"/>
  <c r="CT116" i="8" s="1"/>
  <c r="CU116" i="8" s="1"/>
  <c r="CV116" i="8" s="1"/>
  <c r="CW116" i="8" s="1"/>
  <c r="CX116" i="8" s="1"/>
  <c r="DE66" i="8"/>
  <c r="DE69" i="8" s="1"/>
  <c r="DT74" i="7"/>
  <c r="CZ66" i="8"/>
  <c r="CZ69" i="8" s="1"/>
  <c r="DF253" i="8"/>
  <c r="DF66" i="8"/>
  <c r="DF69" i="8" s="1"/>
  <c r="BH193" i="8"/>
  <c r="BH194" i="8" s="1"/>
  <c r="CY253" i="8"/>
  <c r="CY66" i="8"/>
  <c r="CY69" i="8" s="1"/>
  <c r="M253" i="8"/>
  <c r="M66" i="8"/>
  <c r="M69" i="8" s="1"/>
  <c r="DH253" i="8"/>
  <c r="DH66" i="8"/>
  <c r="DH69" i="8" s="1"/>
  <c r="DO80" i="7"/>
  <c r="DO89" i="7" s="1"/>
  <c r="DI253" i="8"/>
  <c r="DI66" i="8"/>
  <c r="DI69" i="8" s="1"/>
  <c r="DK60" i="8"/>
  <c r="DK62" i="8" s="1"/>
  <c r="DW57" i="8"/>
  <c r="DV70" i="7"/>
  <c r="DV72" i="7" s="1"/>
  <c r="DY57" i="8"/>
  <c r="DX70" i="7"/>
  <c r="DX72" i="7" s="1"/>
  <c r="CO81" i="8"/>
  <c r="CO90" i="8" s="1"/>
  <c r="DG253" i="8"/>
  <c r="DG66" i="8"/>
  <c r="L129" i="18"/>
  <c r="L18" i="28"/>
  <c r="L366" i="8"/>
  <c r="L25" i="28" s="1"/>
  <c r="EA57" i="8"/>
  <c r="DZ70" i="7"/>
  <c r="DZ72" i="7" s="1"/>
  <c r="DZ74" i="7" s="1"/>
  <c r="DZ80" i="7" s="1"/>
  <c r="DZ89" i="7" s="1"/>
  <c r="G116" i="8"/>
  <c r="F132" i="18"/>
  <c r="F117" i="8"/>
  <c r="F133" i="18" s="1"/>
  <c r="F118" i="8"/>
  <c r="F134" i="18" s="1"/>
  <c r="E180" i="8"/>
  <c r="H21" i="10"/>
  <c r="H124" i="18"/>
  <c r="G125" i="18"/>
  <c r="G126" i="18"/>
  <c r="CL81" i="8"/>
  <c r="H17" i="19"/>
  <c r="DP60" i="8"/>
  <c r="D267" i="8"/>
  <c r="D306" i="8"/>
  <c r="EC57" i="8"/>
  <c r="EB70" i="7"/>
  <c r="E133" i="18"/>
  <c r="EE57" i="8"/>
  <c r="ED70" i="7"/>
  <c r="ED72" i="7" s="1"/>
  <c r="ED74" i="7" s="1"/>
  <c r="K88" i="18"/>
  <c r="S131" i="8"/>
  <c r="CU81" i="8"/>
  <c r="CU90" i="8" s="1"/>
  <c r="N364" i="8"/>
  <c r="N60" i="8"/>
  <c r="N62" i="8" s="1"/>
  <c r="N253" i="8" s="1"/>
  <c r="P57" i="8"/>
  <c r="DO60" i="8"/>
  <c r="DO62" i="8" s="1"/>
  <c r="DO253" i="8" s="1"/>
  <c r="E134" i="18"/>
  <c r="EB57" i="8"/>
  <c r="EA70" i="7"/>
  <c r="EA72" i="7" s="1"/>
  <c r="EA74" i="7" s="1"/>
  <c r="EA80" i="7" s="1"/>
  <c r="EA89" i="7" s="1"/>
  <c r="DJ253" i="8"/>
  <c r="DJ66" i="8"/>
  <c r="DJ69" i="8" s="1"/>
  <c r="K56" i="32" a="1"/>
  <c r="K56" i="32" s="1"/>
  <c r="K29" i="32" s="1"/>
  <c r="BH214" i="8"/>
  <c r="BH215" i="8" s="1"/>
  <c r="DA66" i="8"/>
  <c r="DA69" i="8" s="1"/>
  <c r="ED57" i="8"/>
  <c r="EC70" i="7"/>
  <c r="EC72" i="7" s="1"/>
  <c r="EC74" i="7" s="1"/>
  <c r="EC80" i="7" s="1"/>
  <c r="EH57" i="8"/>
  <c r="EG70" i="7"/>
  <c r="EG72" i="7" s="1"/>
  <c r="EG74" i="7" s="1"/>
  <c r="EG80" i="7" s="1"/>
  <c r="EG89" i="7" s="1"/>
  <c r="BH226" i="8"/>
  <c r="M23" i="28"/>
  <c r="M359" i="8"/>
  <c r="DQ60" i="8"/>
  <c r="DQ62" i="8" s="1"/>
  <c r="DQ253" i="8" s="1"/>
  <c r="DS60" i="8"/>
  <c r="DS62" i="8" s="1"/>
  <c r="CP81" i="8"/>
  <c r="CP90" i="8" s="1"/>
  <c r="R176" i="8"/>
  <c r="S170" i="8" s="1"/>
  <c r="CS81" i="8"/>
  <c r="CS90" i="8" s="1"/>
  <c r="DV60" i="8"/>
  <c r="DV62" i="8" s="1"/>
  <c r="D268" i="8"/>
  <c r="D310" i="8"/>
  <c r="DX57" i="8"/>
  <c r="DW70" i="7"/>
  <c r="DW72" i="7" s="1"/>
  <c r="K368" i="8"/>
  <c r="K27" i="28" s="1"/>
  <c r="BH205" i="8"/>
  <c r="CK81" i="8"/>
  <c r="CK90" i="8" s="1"/>
  <c r="DM60" i="8"/>
  <c r="DM62" i="8" s="1"/>
  <c r="D271" i="8"/>
  <c r="DL60" i="8"/>
  <c r="DL62" i="8" s="1"/>
  <c r="S136" i="8"/>
  <c r="CR81" i="8"/>
  <c r="CR90" i="8" s="1"/>
  <c r="DN60" i="8"/>
  <c r="DN62" i="8" s="1"/>
  <c r="DZ57" i="8"/>
  <c r="DY70" i="7"/>
  <c r="DY72" i="7" s="1"/>
  <c r="D269" i="8"/>
  <c r="D296" i="8"/>
  <c r="D297" i="8" s="1"/>
  <c r="L119" i="18"/>
  <c r="L89" i="7"/>
  <c r="EF57" i="8"/>
  <c r="EE70" i="7"/>
  <c r="EE72" i="7" s="1"/>
  <c r="EE74" i="7" s="1"/>
  <c r="EE80" i="7" s="1"/>
  <c r="EE89" i="7" s="1"/>
  <c r="DR60" i="8"/>
  <c r="DR62" i="8" s="1"/>
  <c r="DT60" i="8"/>
  <c r="DT62" i="8" s="1"/>
  <c r="DT253" i="8" s="1"/>
  <c r="CV81" i="8"/>
  <c r="CV90" i="8" s="1"/>
  <c r="D302" i="8"/>
  <c r="CT81" i="8"/>
  <c r="CT90" i="8" s="1"/>
  <c r="D97" i="18"/>
  <c r="EG57" i="8"/>
  <c r="EF70" i="7"/>
  <c r="EF72" i="7" s="1"/>
  <c r="O57" i="8"/>
  <c r="O66" i="18"/>
  <c r="EL67" i="7" a="1"/>
  <c r="EL67" i="7" s="1"/>
  <c r="EP67" i="7" a="1"/>
  <c r="EP67" i="7" s="1"/>
  <c r="EN67" i="7" a="1"/>
  <c r="EN67" i="7" s="1"/>
  <c r="EH67" i="7" a="1"/>
  <c r="EH67" i="7" s="1"/>
  <c r="EQ67" i="7" a="1"/>
  <c r="EQ67" i="7" s="1"/>
  <c r="EI67" i="7" a="1"/>
  <c r="EI67" i="7" s="1"/>
  <c r="EM67" i="7" a="1"/>
  <c r="EM67" i="7" s="1"/>
  <c r="EK67" i="7" a="1"/>
  <c r="EK67" i="7" s="1"/>
  <c r="EJ67" i="7" a="1"/>
  <c r="EJ67" i="7" s="1"/>
  <c r="EJ70" i="7" s="1"/>
  <c r="EJ72" i="7" s="1"/>
  <c r="EJ74" i="7" s="1"/>
  <c r="EJ80" i="7" s="1"/>
  <c r="EJ89" i="7" s="1"/>
  <c r="ER67" i="7" a="1"/>
  <c r="ER67" i="7" s="1"/>
  <c r="EO67" i="7" a="1"/>
  <c r="EO67" i="7" s="1"/>
  <c r="ES67" i="7" a="1"/>
  <c r="ES67" i="7" s="1"/>
  <c r="O70" i="7"/>
  <c r="O69" i="18" s="1"/>
  <c r="CW81" i="8"/>
  <c r="CW90" i="8" s="1"/>
  <c r="DU60" i="8"/>
  <c r="DU62" i="8" s="1"/>
  <c r="D102" i="8" l="1"/>
  <c r="D176" i="8"/>
  <c r="E170" i="8" s="1"/>
  <c r="BH199" i="8"/>
  <c r="P257" i="8"/>
  <c r="H32" i="19" s="1"/>
  <c r="I32" i="19" s="1"/>
  <c r="M48" i="32"/>
  <c r="M56" i="32" s="1" a="1"/>
  <c r="M56" i="32" s="1"/>
  <c r="M29" i="32" s="1"/>
  <c r="N123" i="18"/>
  <c r="N71" i="18"/>
  <c r="M80" i="7"/>
  <c r="M89" i="7" s="1"/>
  <c r="DD81" i="8"/>
  <c r="DD90" i="8" s="1"/>
  <c r="N74" i="7"/>
  <c r="N73" i="18" s="1"/>
  <c r="EB72" i="7"/>
  <c r="EB74" i="7" s="1"/>
  <c r="EB80" i="7" s="1"/>
  <c r="EB89" i="7" s="1"/>
  <c r="DV74" i="7"/>
  <c r="DV80" i="7" s="1"/>
  <c r="DV89" i="7" s="1"/>
  <c r="DC66" i="8"/>
  <c r="DQ66" i="8"/>
  <c r="DQ69" i="8" s="1"/>
  <c r="CZ81" i="8"/>
  <c r="CZ90" i="8" s="1"/>
  <c r="D16" i="19"/>
  <c r="EC89" i="7"/>
  <c r="DO66" i="8"/>
  <c r="DO69" i="8" s="1"/>
  <c r="DO81" i="8" s="1"/>
  <c r="DO90" i="8" s="1"/>
  <c r="DH81" i="8"/>
  <c r="DH90" i="8" s="1"/>
  <c r="CY116" i="8"/>
  <c r="CZ116" i="8" s="1"/>
  <c r="DA116" i="8" s="1"/>
  <c r="DB116" i="8" s="1"/>
  <c r="DW74" i="7"/>
  <c r="DW80" i="7" s="1"/>
  <c r="DW89" i="7" s="1"/>
  <c r="DR80" i="7"/>
  <c r="DR89" i="7" s="1"/>
  <c r="EF74" i="7"/>
  <c r="EF80" i="7" s="1"/>
  <c r="DY74" i="7"/>
  <c r="DY80" i="7" s="1"/>
  <c r="BH220" i="8"/>
  <c r="BH221" i="8" s="1"/>
  <c r="L368" i="8"/>
  <c r="L27" i="28" s="1"/>
  <c r="DE81" i="8"/>
  <c r="DE90" i="8" s="1"/>
  <c r="DT80" i="7"/>
  <c r="DT89" i="7" s="1"/>
  <c r="ED80" i="7"/>
  <c r="ED89" i="7" s="1"/>
  <c r="DU253" i="8"/>
  <c r="DR253" i="8"/>
  <c r="DR66" i="8"/>
  <c r="DR69" i="8" s="1"/>
  <c r="DM253" i="8"/>
  <c r="DM66" i="8"/>
  <c r="DM69" i="8" s="1"/>
  <c r="D277" i="8"/>
  <c r="DK253" i="8"/>
  <c r="DK66" i="8"/>
  <c r="DK69" i="8" s="1"/>
  <c r="DS253" i="8"/>
  <c r="EF60" i="8"/>
  <c r="EF62" i="8" s="1"/>
  <c r="D258" i="8"/>
  <c r="DZ60" i="8"/>
  <c r="DZ62" i="8" s="1"/>
  <c r="DV253" i="8"/>
  <c r="DV66" i="8"/>
  <c r="DV69" i="8" s="1"/>
  <c r="DW60" i="8"/>
  <c r="DW62" i="8" s="1"/>
  <c r="DU66" i="8"/>
  <c r="DU69" i="8" s="1"/>
  <c r="DS66" i="8"/>
  <c r="DS69" i="8" s="1"/>
  <c r="I17" i="19"/>
  <c r="S137" i="8"/>
  <c r="S152" i="8" s="1"/>
  <c r="L88" i="18"/>
  <c r="P60" i="8"/>
  <c r="P62" i="8" s="1"/>
  <c r="EH70" i="7"/>
  <c r="EH72" i="7" s="1"/>
  <c r="EH74" i="7" s="1"/>
  <c r="EH80" i="7" s="1"/>
  <c r="DT66" i="8"/>
  <c r="EN70" i="7"/>
  <c r="EN72" i="7" s="1"/>
  <c r="EN74" i="7" s="1"/>
  <c r="EN80" i="7" s="1"/>
  <c r="EN89" i="7" s="1"/>
  <c r="D106" i="8"/>
  <c r="D100" i="18"/>
  <c r="N66" i="8"/>
  <c r="N69" i="8" s="1"/>
  <c r="EC60" i="8"/>
  <c r="EC62" i="8" s="1"/>
  <c r="H116" i="8"/>
  <c r="G132" i="18"/>
  <c r="G118" i="8"/>
  <c r="G134" i="18" s="1"/>
  <c r="G117" i="8"/>
  <c r="ES70" i="7"/>
  <c r="ES72" i="7" s="1"/>
  <c r="EK70" i="7"/>
  <c r="EK72" i="7" s="1"/>
  <c r="R279" i="8"/>
  <c r="D276" i="8"/>
  <c r="EO70" i="7"/>
  <c r="EO72" i="7" s="1"/>
  <c r="EL70" i="7"/>
  <c r="EL72" i="7" s="1"/>
  <c r="EL74" i="7" s="1"/>
  <c r="EL80" i="7" s="1"/>
  <c r="EL89" i="7" s="1"/>
  <c r="M18" i="28"/>
  <c r="M366" i="8"/>
  <c r="M25" i="28" s="1"/>
  <c r="EA60" i="8"/>
  <c r="EA62" i="8" s="1"/>
  <c r="EA253" i="8" s="1"/>
  <c r="M113" i="8"/>
  <c r="M81" i="8"/>
  <c r="EI70" i="7"/>
  <c r="EI72" i="7" s="1"/>
  <c r="EI74" i="7" s="1"/>
  <c r="EI80" i="7" s="1"/>
  <c r="EI89" i="7" s="1"/>
  <c r="P253" i="8"/>
  <c r="EB60" i="8"/>
  <c r="EB62" i="8" s="1"/>
  <c r="L130" i="18"/>
  <c r="EM70" i="7"/>
  <c r="EM72" i="7" s="1"/>
  <c r="EM74" i="7" s="1"/>
  <c r="DN253" i="8"/>
  <c r="DN66" i="8"/>
  <c r="DN69" i="8" s="1"/>
  <c r="D273" i="8"/>
  <c r="EP70" i="7"/>
  <c r="EP72" i="7" s="1"/>
  <c r="EP74" i="7" s="1"/>
  <c r="EP80" i="7" s="1"/>
  <c r="EP89" i="7" s="1"/>
  <c r="S185" i="8"/>
  <c r="O364" i="8"/>
  <c r="O60" i="8"/>
  <c r="O62" i="8" s="1"/>
  <c r="O253" i="8" s="1"/>
  <c r="DY60" i="8"/>
  <c r="DY62" i="8" s="1"/>
  <c r="DY253" i="8" s="1"/>
  <c r="ER70" i="7"/>
  <c r="ER72" i="7" s="1"/>
  <c r="ER74" i="7" s="1"/>
  <c r="EG60" i="8"/>
  <c r="EG62" i="8" s="1"/>
  <c r="DG69" i="8"/>
  <c r="DI81" i="8"/>
  <c r="DI90" i="8" s="1"/>
  <c r="DL253" i="8"/>
  <c r="DL66" i="8"/>
  <c r="S96" i="8"/>
  <c r="EQ70" i="7"/>
  <c r="EQ72" i="7" s="1"/>
  <c r="O72" i="7"/>
  <c r="D275" i="8"/>
  <c r="DX60" i="8"/>
  <c r="DX62" i="8" s="1"/>
  <c r="DX253" i="8" s="1"/>
  <c r="N23" i="28"/>
  <c r="N359" i="8"/>
  <c r="P364" i="8"/>
  <c r="EE60" i="8"/>
  <c r="EE62" i="8" s="1"/>
  <c r="DX74" i="7"/>
  <c r="DX80" i="7" s="1"/>
  <c r="DF81" i="8"/>
  <c r="DF90" i="8" s="1"/>
  <c r="EH60" i="8"/>
  <c r="EH62" i="8" s="1"/>
  <c r="EH253" i="8" s="1"/>
  <c r="DP62" i="8"/>
  <c r="BH200" i="8"/>
  <c r="BH201" i="8" s="1"/>
  <c r="BI197" i="8" s="1"/>
  <c r="BI204" i="8" s="1" a="1"/>
  <c r="ED60" i="8"/>
  <c r="ED62" i="8" s="1"/>
  <c r="D272" i="8"/>
  <c r="DJ81" i="8"/>
  <c r="DA81" i="8"/>
  <c r="DA90" i="8" s="1"/>
  <c r="I124" i="18"/>
  <c r="H125" i="18"/>
  <c r="H126" i="18"/>
  <c r="CY81" i="8"/>
  <c r="CY90" i="8" s="1"/>
  <c r="M119" i="18" l="1"/>
  <c r="N80" i="7"/>
  <c r="N119" i="18" s="1"/>
  <c r="DC116" i="8"/>
  <c r="DD116" i="8" s="1"/>
  <c r="DE116" i="8" s="1"/>
  <c r="DF116" i="8" s="1"/>
  <c r="DG116" i="8" s="1"/>
  <c r="DH116" i="8" s="1"/>
  <c r="DI116" i="8" s="1"/>
  <c r="DJ116" i="8" s="1"/>
  <c r="DK116" i="8" s="1"/>
  <c r="DL116" i="8" s="1"/>
  <c r="DM116" i="8" s="1"/>
  <c r="DN116" i="8" s="1"/>
  <c r="DO116" i="8" s="1"/>
  <c r="EO74" i="7"/>
  <c r="EO80" i="7" s="1"/>
  <c r="EO89" i="7" s="1"/>
  <c r="DQ81" i="8"/>
  <c r="DQ90" i="8" s="1"/>
  <c r="ES74" i="7"/>
  <c r="ES80" i="7" s="1"/>
  <c r="ES89" i="7" s="1"/>
  <c r="DC69" i="8"/>
  <c r="DC81" i="8" s="1"/>
  <c r="DC90" i="8" s="1"/>
  <c r="EF89" i="7"/>
  <c r="O66" i="8"/>
  <c r="O69" i="8" s="1"/>
  <c r="E48" i="4" s="1" a="1"/>
  <c r="E48" i="4" s="1"/>
  <c r="DY89" i="7"/>
  <c r="EM80" i="7"/>
  <c r="EM89" i="7" s="1"/>
  <c r="EQ74" i="7"/>
  <c r="EQ80" i="7"/>
  <c r="EQ89" i="7" s="1"/>
  <c r="N81" i="8"/>
  <c r="N114" i="8" s="1"/>
  <c r="M368" i="8"/>
  <c r="M27" i="28" s="1"/>
  <c r="S166" i="8"/>
  <c r="S167" i="8" s="1"/>
  <c r="T163" i="8" s="1"/>
  <c r="DX66" i="8"/>
  <c r="DX69" i="8" s="1"/>
  <c r="EH89" i="7"/>
  <c r="DX89" i="7"/>
  <c r="DZ253" i="8"/>
  <c r="DZ66" i="8"/>
  <c r="DZ69" i="8" s="1"/>
  <c r="EE253" i="8"/>
  <c r="EE66" i="8"/>
  <c r="EE69" i="8" s="1"/>
  <c r="EG253" i="8"/>
  <c r="EG66" i="8"/>
  <c r="EG69" i="8" s="1"/>
  <c r="P66" i="8"/>
  <c r="P69" i="8" s="1"/>
  <c r="P81" i="8" s="1"/>
  <c r="DS81" i="8"/>
  <c r="DS90" i="8" s="1"/>
  <c r="ED253" i="8"/>
  <c r="ED66" i="8"/>
  <c r="ED69" i="8" s="1"/>
  <c r="BI204" i="8"/>
  <c r="BI206" i="8"/>
  <c r="BI193" i="8" s="1"/>
  <c r="BI194" i="8" s="1"/>
  <c r="S300" i="8"/>
  <c r="S97" i="8"/>
  <c r="S98" i="8" s="1"/>
  <c r="S171" i="8" s="1"/>
  <c r="S145" i="8"/>
  <c r="S266" i="8"/>
  <c r="M114" i="8"/>
  <c r="M130" i="18" s="1"/>
  <c r="N48" i="32"/>
  <c r="N113" i="8"/>
  <c r="N129" i="18" s="1"/>
  <c r="DM81" i="8"/>
  <c r="DM90" i="8" s="1"/>
  <c r="M129" i="18"/>
  <c r="DP253" i="8"/>
  <c r="DP66" i="8"/>
  <c r="DP69" i="8" s="1"/>
  <c r="S186" i="8"/>
  <c r="DW253" i="8"/>
  <c r="DW66" i="8"/>
  <c r="DW69" i="8" s="1"/>
  <c r="O124" i="8"/>
  <c r="O139" i="18" s="1"/>
  <c r="O113" i="8"/>
  <c r="O129" i="18" s="1"/>
  <c r="O23" i="28"/>
  <c r="O359" i="8"/>
  <c r="S159" i="8"/>
  <c r="S263" i="8"/>
  <c r="S124" i="8"/>
  <c r="R298" i="8"/>
  <c r="G133" i="18"/>
  <c r="DR81" i="8"/>
  <c r="DR90" i="8" s="1"/>
  <c r="DG81" i="8"/>
  <c r="DG90" i="8" s="1"/>
  <c r="DV81" i="8"/>
  <c r="O291" i="8"/>
  <c r="O118" i="18"/>
  <c r="O71" i="18"/>
  <c r="O123" i="18"/>
  <c r="O74" i="7"/>
  <c r="BH274" i="8"/>
  <c r="BH308" i="8"/>
  <c r="BH229" i="8"/>
  <c r="D104" i="18"/>
  <c r="E55" i="32"/>
  <c r="E57" i="32" s="1"/>
  <c r="D109" i="8"/>
  <c r="H18" i="19"/>
  <c r="M88" i="18"/>
  <c r="EH66" i="8"/>
  <c r="N18" i="28"/>
  <c r="N366" i="8"/>
  <c r="N368" i="8" s="1"/>
  <c r="P359" i="8"/>
  <c r="ER80" i="7"/>
  <c r="ER89" i="7" s="1"/>
  <c r="BH222" i="8"/>
  <c r="BI218" i="8" s="1"/>
  <c r="BI225" i="8" s="1" a="1"/>
  <c r="DU81" i="8"/>
  <c r="DU90" i="8" s="1"/>
  <c r="EB253" i="8"/>
  <c r="EB66" i="8"/>
  <c r="J124" i="18"/>
  <c r="I125" i="18"/>
  <c r="I126" i="18"/>
  <c r="S138" i="8"/>
  <c r="T134" i="8" s="1"/>
  <c r="BH304" i="8"/>
  <c r="BH270" i="8"/>
  <c r="BH208" i="8"/>
  <c r="EK74" i="7"/>
  <c r="EK80" i="7" s="1"/>
  <c r="EK89" i="7" s="1"/>
  <c r="I116" i="8"/>
  <c r="H132" i="18"/>
  <c r="H117" i="8"/>
  <c r="H133" i="18" s="1"/>
  <c r="H118" i="8"/>
  <c r="H134" i="18" s="1"/>
  <c r="DK81" i="8"/>
  <c r="DK90" i="8" s="1"/>
  <c r="EF253" i="8"/>
  <c r="EF66" i="8"/>
  <c r="EF69" i="8" s="1"/>
  <c r="EC253" i="8"/>
  <c r="EC66" i="8"/>
  <c r="EC69" i="8" s="1"/>
  <c r="EA66" i="8"/>
  <c r="EA69" i="8" s="1"/>
  <c r="S153" i="8"/>
  <c r="T149" i="8" s="1"/>
  <c r="DN81" i="8"/>
  <c r="DN90" i="8" s="1"/>
  <c r="DL69" i="8"/>
  <c r="DY66" i="8"/>
  <c r="DY69" i="8" s="1"/>
  <c r="DT69" i="8"/>
  <c r="DT81" i="8" s="1"/>
  <c r="DT90" i="8" s="1"/>
  <c r="N89" i="7" l="1"/>
  <c r="O81" i="8"/>
  <c r="O48" i="32"/>
  <c r="O56" i="32" s="1" a="1"/>
  <c r="O56" i="32" s="1"/>
  <c r="O29" i="32" s="1"/>
  <c r="DP116" i="8"/>
  <c r="DQ116" i="8" s="1"/>
  <c r="DR116" i="8" s="1"/>
  <c r="DS116" i="8" s="1"/>
  <c r="DT116" i="8" s="1"/>
  <c r="DU116" i="8" s="1"/>
  <c r="DV116" i="8" s="1"/>
  <c r="DW116" i="8" s="1"/>
  <c r="DX116" i="8" s="1"/>
  <c r="DY116" i="8" s="1"/>
  <c r="DZ116" i="8" s="1"/>
  <c r="EA116" i="8" s="1"/>
  <c r="EB116" i="8" s="1"/>
  <c r="EC116" i="8" s="1"/>
  <c r="ED116" i="8" s="1"/>
  <c r="EE116" i="8" s="1"/>
  <c r="EF116" i="8" s="1"/>
  <c r="EG116" i="8" s="1"/>
  <c r="EH116" i="8" s="1"/>
  <c r="P113" i="8"/>
  <c r="DX81" i="8"/>
  <c r="DX90" i="8" s="1"/>
  <c r="EG81" i="8"/>
  <c r="EG90" i="8" s="1"/>
  <c r="EH69" i="8"/>
  <c r="EH81" i="8" s="1"/>
  <c r="EA81" i="8"/>
  <c r="EA90" i="8" s="1"/>
  <c r="N130" i="18"/>
  <c r="P114" i="8"/>
  <c r="K124" i="18"/>
  <c r="J125" i="18"/>
  <c r="J126" i="18"/>
  <c r="N25" i="28"/>
  <c r="P366" i="8"/>
  <c r="S262" i="8"/>
  <c r="S258" i="8" s="1"/>
  <c r="S103" i="8"/>
  <c r="S173" i="8"/>
  <c r="S174" i="8" s="1"/>
  <c r="DW81" i="8"/>
  <c r="DW90" i="8" s="1"/>
  <c r="I18" i="19"/>
  <c r="H19" i="19"/>
  <c r="H21" i="19" s="1"/>
  <c r="J18" i="19" s="1"/>
  <c r="S301" i="8"/>
  <c r="S271" i="8" s="1"/>
  <c r="R281" i="8"/>
  <c r="J116" i="8"/>
  <c r="I132" i="18"/>
  <c r="I117" i="8"/>
  <c r="I118" i="8"/>
  <c r="O254" i="8"/>
  <c r="O292" i="8"/>
  <c r="O264" i="8" s="1"/>
  <c r="EB69" i="8"/>
  <c r="S160" i="8"/>
  <c r="T156" i="8" s="1"/>
  <c r="DL81" i="8"/>
  <c r="DL90" i="8" s="1"/>
  <c r="O18" i="28"/>
  <c r="O366" i="8"/>
  <c r="O25" i="28" s="1"/>
  <c r="BI199" i="8"/>
  <c r="DY81" i="8"/>
  <c r="DY90" i="8" s="1"/>
  <c r="E60" i="32"/>
  <c r="E61" i="32"/>
  <c r="E81" i="32"/>
  <c r="E99" i="32" s="1"/>
  <c r="E117" i="32" s="1"/>
  <c r="E123" i="32" s="1"/>
  <c r="E129" i="32" s="1"/>
  <c r="T165" i="8"/>
  <c r="O73" i="18"/>
  <c r="O80" i="7"/>
  <c r="ED81" i="8"/>
  <c r="ED90" i="8" s="1"/>
  <c r="N27" i="28"/>
  <c r="P368" i="8"/>
  <c r="N56" i="32" a="1"/>
  <c r="N56" i="32" s="1"/>
  <c r="N29" i="32" s="1"/>
  <c r="DZ81" i="8"/>
  <c r="DZ90" i="8" s="1"/>
  <c r="EE81" i="8"/>
  <c r="EE90" i="8" s="1"/>
  <c r="S295" i="8"/>
  <c r="S309" i="8"/>
  <c r="S305" i="8"/>
  <c r="N88" i="18"/>
  <c r="EC81" i="8"/>
  <c r="EC90" i="8" s="1"/>
  <c r="T180" i="8"/>
  <c r="T141" i="8" a="1"/>
  <c r="T141" i="8" s="1"/>
  <c r="T187" i="8"/>
  <c r="BI205" i="8"/>
  <c r="H85" i="8"/>
  <c r="G85" i="8"/>
  <c r="E85" i="8"/>
  <c r="M85" i="8"/>
  <c r="L85" i="8"/>
  <c r="K85" i="8"/>
  <c r="J85" i="8"/>
  <c r="I85" i="8"/>
  <c r="O85" i="8"/>
  <c r="N85" i="8"/>
  <c r="F85" i="8"/>
  <c r="K58" i="4"/>
  <c r="F22" i="20"/>
  <c r="F58" i="4"/>
  <c r="F57" i="4"/>
  <c r="K57" i="4"/>
  <c r="F56" i="4"/>
  <c r="K55" i="4"/>
  <c r="F54" i="4"/>
  <c r="K56" i="4"/>
  <c r="E55" i="4"/>
  <c r="K54" i="4"/>
  <c r="T151" i="8"/>
  <c r="D279" i="8"/>
  <c r="D106" i="18"/>
  <c r="BI225" i="8"/>
  <c r="BI227" i="8" s="1"/>
  <c r="EF81" i="8"/>
  <c r="EF90" i="8" s="1"/>
  <c r="O114" i="8"/>
  <c r="O130" i="18" s="1"/>
  <c r="DP81" i="8"/>
  <c r="DP90" i="8" s="1"/>
  <c r="BI214" i="8" l="1"/>
  <c r="BI215" i="8" s="1"/>
  <c r="BI220" i="8"/>
  <c r="O119" i="18"/>
  <c r="O89" i="7"/>
  <c r="S268" i="8"/>
  <c r="S310" i="8"/>
  <c r="S272" i="8" s="1"/>
  <c r="AP85" i="8"/>
  <c r="K48" i="4"/>
  <c r="P85" i="8"/>
  <c r="AD85" i="8"/>
  <c r="S172" i="8"/>
  <c r="S291" i="8"/>
  <c r="EH85" i="8"/>
  <c r="CL85" i="8"/>
  <c r="L124" i="18"/>
  <c r="K125" i="18"/>
  <c r="K126" i="18"/>
  <c r="BB85" i="8"/>
  <c r="I134" i="18"/>
  <c r="O293" i="8"/>
  <c r="O280" i="8" s="1"/>
  <c r="S267" i="8"/>
  <c r="S306" i="8"/>
  <c r="S276" i="8" s="1"/>
  <c r="O368" i="8"/>
  <c r="O27" i="28" s="1"/>
  <c r="DJ85" i="8"/>
  <c r="DV85" i="8"/>
  <c r="BN85" i="8"/>
  <c r="I133" i="18"/>
  <c r="BI200" i="8"/>
  <c r="S302" i="8"/>
  <c r="S275" i="8" s="1"/>
  <c r="D298" i="8"/>
  <c r="S269" i="8"/>
  <c r="S296" i="8"/>
  <c r="S273" i="8" s="1"/>
  <c r="E92" i="32"/>
  <c r="E91" i="32" s="1"/>
  <c r="E110" i="32"/>
  <c r="E109" i="32" s="1"/>
  <c r="E74" i="32"/>
  <c r="E73" i="32" s="1"/>
  <c r="E22" i="32"/>
  <c r="K116" i="8"/>
  <c r="J132" i="18"/>
  <c r="J117" i="8"/>
  <c r="J133" i="18" s="1"/>
  <c r="J118" i="8"/>
  <c r="J134" i="18" s="1"/>
  <c r="S102" i="8"/>
  <c r="I21" i="19"/>
  <c r="J21" i="19"/>
  <c r="J13" i="19"/>
  <c r="J11" i="19"/>
  <c r="J14" i="19"/>
  <c r="J12" i="19"/>
  <c r="J17" i="19"/>
  <c r="BZ85" i="8"/>
  <c r="E107" i="32"/>
  <c r="E89" i="32"/>
  <c r="E33" i="32"/>
  <c r="E71" i="32"/>
  <c r="T158" i="8"/>
  <c r="EB81" i="8"/>
  <c r="EB90" i="8" s="1"/>
  <c r="CX85" i="8"/>
  <c r="BI226" i="8"/>
  <c r="H22" i="20"/>
  <c r="I22" i="20"/>
  <c r="L22" i="20" a="1"/>
  <c r="L22" i="20" s="1"/>
  <c r="N22" i="20" a="1"/>
  <c r="N22" i="20" s="1"/>
  <c r="K22" i="20" a="1"/>
  <c r="K22" i="20" s="1"/>
  <c r="M22" i="20" a="1"/>
  <c r="M22" i="20" s="1"/>
  <c r="T143" i="8"/>
  <c r="T142" i="8" s="1"/>
  <c r="I19" i="19"/>
  <c r="J19" i="19"/>
  <c r="E76" i="32" l="1"/>
  <c r="F66" i="32" s="1"/>
  <c r="E70" i="32"/>
  <c r="M124" i="18"/>
  <c r="L125" i="18"/>
  <c r="L126" i="18"/>
  <c r="O88" i="18"/>
  <c r="T130" i="8"/>
  <c r="S297" i="8"/>
  <c r="S277" i="8" s="1"/>
  <c r="D281" i="8"/>
  <c r="E40" i="32"/>
  <c r="E94" i="32"/>
  <c r="F84" i="32" s="1"/>
  <c r="E88" i="32"/>
  <c r="E112" i="32"/>
  <c r="F102" i="32" s="1"/>
  <c r="E106" i="32"/>
  <c r="E30" i="32"/>
  <c r="BI304" i="8"/>
  <c r="BI270" i="8"/>
  <c r="BI208" i="8"/>
  <c r="S254" i="8"/>
  <c r="L116" i="8"/>
  <c r="K132" i="18"/>
  <c r="K118" i="8"/>
  <c r="K134" i="18" s="1"/>
  <c r="K117" i="8"/>
  <c r="BI201" i="8"/>
  <c r="BJ197" i="8" s="1"/>
  <c r="BJ204" i="8" s="1" a="1"/>
  <c r="BI221" i="8"/>
  <c r="BI222" i="8" s="1"/>
  <c r="BJ218" i="8" s="1"/>
  <c r="BJ225" i="8" s="1" a="1"/>
  <c r="S104" i="8"/>
  <c r="S175" i="8"/>
  <c r="EC339" i="8"/>
  <c r="DM339" i="8"/>
  <c r="CW339" i="8"/>
  <c r="CG339" i="8"/>
  <c r="BQ339" i="8"/>
  <c r="BA339" i="8"/>
  <c r="AK339" i="8"/>
  <c r="U339" i="8"/>
  <c r="U340" i="8" s="1"/>
  <c r="U343" i="8" s="1"/>
  <c r="DZ339" i="8"/>
  <c r="DZ340" i="8" s="1"/>
  <c r="DZ343" i="8" s="1"/>
  <c r="DJ339" i="8"/>
  <c r="CT339" i="8"/>
  <c r="CT340" i="8" s="1"/>
  <c r="CT343" i="8" s="1"/>
  <c r="CD339" i="8"/>
  <c r="BN339" i="8"/>
  <c r="AX339" i="8"/>
  <c r="AH339" i="8"/>
  <c r="R339" i="8"/>
  <c r="DX339" i="8"/>
  <c r="DH339" i="8"/>
  <c r="CR339" i="8"/>
  <c r="CR340" i="8" s="1"/>
  <c r="CR343" i="8" s="1"/>
  <c r="CB339" i="8"/>
  <c r="BL339" i="8"/>
  <c r="AV339" i="8"/>
  <c r="AF339" i="8"/>
  <c r="AF340" i="8" s="1"/>
  <c r="AF343" i="8" s="1"/>
  <c r="O339" i="8"/>
  <c r="DW339" i="8"/>
  <c r="DG339" i="8"/>
  <c r="CQ339" i="8"/>
  <c r="CA339" i="8"/>
  <c r="BK339" i="8"/>
  <c r="AU339" i="8"/>
  <c r="AE339" i="8"/>
  <c r="AE340" i="8" s="1"/>
  <c r="AE343" i="8" s="1"/>
  <c r="N339" i="8"/>
  <c r="DU339" i="8"/>
  <c r="DE339" i="8"/>
  <c r="CO339" i="8"/>
  <c r="BY339" i="8"/>
  <c r="BY340" i="8" s="1"/>
  <c r="BY343" i="8" s="1"/>
  <c r="BI339" i="8"/>
  <c r="AS339" i="8"/>
  <c r="AC339" i="8"/>
  <c r="AC340" i="8" s="1"/>
  <c r="AC343" i="8" s="1"/>
  <c r="L339" i="8"/>
  <c r="ED339" i="8"/>
  <c r="DD339" i="8"/>
  <c r="CI339" i="8"/>
  <c r="CI340" i="8" s="1"/>
  <c r="CI343" i="8" s="1"/>
  <c r="BJ339" i="8"/>
  <c r="BJ340" i="8" s="1"/>
  <c r="BJ343" i="8" s="1"/>
  <c r="AN339" i="8"/>
  <c r="EB339" i="8"/>
  <c r="DC339" i="8"/>
  <c r="CH339" i="8"/>
  <c r="BH339" i="8"/>
  <c r="AM339" i="8"/>
  <c r="M339" i="8"/>
  <c r="M340" i="8" s="1"/>
  <c r="M343" i="8" s="1"/>
  <c r="EA339" i="8"/>
  <c r="DB339" i="8"/>
  <c r="DB340" i="8" s="1"/>
  <c r="DB343" i="8" s="1"/>
  <c r="CF339" i="8"/>
  <c r="BG339" i="8"/>
  <c r="AL339" i="8"/>
  <c r="K339" i="8"/>
  <c r="DY339" i="8"/>
  <c r="DA339" i="8"/>
  <c r="CE339" i="8"/>
  <c r="BF339" i="8"/>
  <c r="AJ339" i="8"/>
  <c r="J339" i="8"/>
  <c r="J340" i="8" s="1"/>
  <c r="J343" i="8" s="1"/>
  <c r="DV339" i="8"/>
  <c r="CZ339" i="8"/>
  <c r="CC339" i="8"/>
  <c r="BE339" i="8"/>
  <c r="AI339" i="8"/>
  <c r="I339" i="8"/>
  <c r="DS339" i="8"/>
  <c r="CX339" i="8"/>
  <c r="CX340" i="8" s="1"/>
  <c r="CX343" i="8" s="1"/>
  <c r="BX339" i="8"/>
  <c r="BC339" i="8"/>
  <c r="AD339" i="8"/>
  <c r="G339" i="8"/>
  <c r="G340" i="8" s="1"/>
  <c r="G343" i="8" s="1"/>
  <c r="DF339" i="8"/>
  <c r="BS339" i="8"/>
  <c r="AB339" i="8"/>
  <c r="AB340" i="8" s="1"/>
  <c r="AB343" i="8" s="1"/>
  <c r="CY339" i="8"/>
  <c r="BR339" i="8"/>
  <c r="AA339" i="8"/>
  <c r="CV339" i="8"/>
  <c r="BP339" i="8"/>
  <c r="Z339" i="8"/>
  <c r="Z340" i="8" s="1"/>
  <c r="Z343" i="8" s="1"/>
  <c r="EH339" i="8"/>
  <c r="CU339" i="8"/>
  <c r="BO339" i="8"/>
  <c r="Y339" i="8"/>
  <c r="Y340" i="8" s="1"/>
  <c r="Y343" i="8" s="1"/>
  <c r="EG339" i="8"/>
  <c r="CS339" i="8"/>
  <c r="BM339" i="8"/>
  <c r="X339" i="8"/>
  <c r="X340" i="8" s="1"/>
  <c r="X343" i="8" s="1"/>
  <c r="EE339" i="8"/>
  <c r="CN339" i="8"/>
  <c r="BB339" i="8"/>
  <c r="V339" i="8"/>
  <c r="V340" i="8" s="1"/>
  <c r="V343" i="8" s="1"/>
  <c r="DT339" i="8"/>
  <c r="CM339" i="8"/>
  <c r="AZ339" i="8"/>
  <c r="T339" i="8"/>
  <c r="T340" i="8" s="1"/>
  <c r="T343" i="8" s="1"/>
  <c r="CJ339" i="8"/>
  <c r="S339" i="8"/>
  <c r="S340" i="8" s="1"/>
  <c r="S343" i="8" s="1"/>
  <c r="BZ339" i="8"/>
  <c r="H339" i="8"/>
  <c r="BW339" i="8"/>
  <c r="F339" i="8"/>
  <c r="BV339" i="8"/>
  <c r="E339" i="8"/>
  <c r="DQ339" i="8"/>
  <c r="BD339" i="8"/>
  <c r="DP339" i="8"/>
  <c r="AY339" i="8"/>
  <c r="DO339" i="8"/>
  <c r="AW339" i="8"/>
  <c r="AT339" i="8"/>
  <c r="AR339" i="8"/>
  <c r="AQ339" i="8"/>
  <c r="AP339" i="8"/>
  <c r="AO339" i="8"/>
  <c r="DR339" i="8"/>
  <c r="W339" i="8"/>
  <c r="DN339" i="8"/>
  <c r="EF339" i="8"/>
  <c r="DL339" i="8"/>
  <c r="DK339" i="8"/>
  <c r="CL339" i="8"/>
  <c r="CK339" i="8"/>
  <c r="DI339" i="8"/>
  <c r="BU339" i="8"/>
  <c r="CP339" i="8"/>
  <c r="BT339" i="8"/>
  <c r="AG339" i="8"/>
  <c r="N86" i="8"/>
  <c r="M86" i="8"/>
  <c r="O86" i="8"/>
  <c r="O87" i="8" s="1"/>
  <c r="K86" i="8"/>
  <c r="J86" i="8"/>
  <c r="L86" i="8"/>
  <c r="I86" i="8"/>
  <c r="H86" i="8"/>
  <c r="G86" i="8"/>
  <c r="E86" i="8"/>
  <c r="F86" i="8"/>
  <c r="J48" i="4"/>
  <c r="T183" i="8"/>
  <c r="T182" i="8" s="1"/>
  <c r="S292" i="8"/>
  <c r="S264" i="8" s="1"/>
  <c r="S293" i="8" l="1"/>
  <c r="S280" i="8" s="1"/>
  <c r="BJ225" i="8"/>
  <c r="BJ227" i="8"/>
  <c r="BJ214" i="8" s="1"/>
  <c r="BJ215" i="8" s="1"/>
  <c r="S105" i="8"/>
  <c r="S106" i="8" s="1"/>
  <c r="S109" i="8" s="1"/>
  <c r="CK340" i="8"/>
  <c r="CK343" i="8"/>
  <c r="DC340" i="8"/>
  <c r="DC343" i="8" s="1"/>
  <c r="CL340" i="8"/>
  <c r="CL343" i="8" s="1"/>
  <c r="BS340" i="8"/>
  <c r="BS343" i="8"/>
  <c r="CE340" i="8"/>
  <c r="CE343" i="8" s="1"/>
  <c r="BZ86" i="8"/>
  <c r="BZ87" i="8" s="1"/>
  <c r="I87" i="8"/>
  <c r="F105" i="32"/>
  <c r="BW340" i="8"/>
  <c r="BW343" i="8" s="1"/>
  <c r="ED340" i="8"/>
  <c r="ED343" i="8" s="1"/>
  <c r="DR340" i="8"/>
  <c r="DR343" i="8" s="1"/>
  <c r="BX340" i="8"/>
  <c r="BX343" i="8" s="1"/>
  <c r="AL340" i="8"/>
  <c r="AL343" i="8"/>
  <c r="L340" i="8"/>
  <c r="L343" i="8" s="1"/>
  <c r="O340" i="8"/>
  <c r="O343" i="8" s="1"/>
  <c r="K133" i="18"/>
  <c r="BR340" i="8"/>
  <c r="BR343" i="8"/>
  <c r="DP340" i="8"/>
  <c r="DP343" i="8"/>
  <c r="S176" i="8"/>
  <c r="T170" i="8" s="1"/>
  <c r="AJ340" i="8"/>
  <c r="AJ343" i="8" s="1"/>
  <c r="EE340" i="8"/>
  <c r="EE343" i="8" s="1"/>
  <c r="CS340" i="8"/>
  <c r="CS343" i="8" s="1"/>
  <c r="F87" i="32"/>
  <c r="AO340" i="8"/>
  <c r="AO343" i="8" s="1"/>
  <c r="BG340" i="8"/>
  <c r="BG343" i="8" s="1"/>
  <c r="AK340" i="8"/>
  <c r="AK343" i="8" s="1"/>
  <c r="CH340" i="8"/>
  <c r="CH343" i="8" s="1"/>
  <c r="CN340" i="8"/>
  <c r="CN343" i="8" s="1"/>
  <c r="BK340" i="8"/>
  <c r="BK343" i="8" s="1"/>
  <c r="DF340" i="8"/>
  <c r="DF343" i="8" s="1"/>
  <c r="BV340" i="8"/>
  <c r="BV343" i="8"/>
  <c r="CQ340" i="8"/>
  <c r="CQ343" i="8" s="1"/>
  <c r="F340" i="8"/>
  <c r="F343" i="8" s="1"/>
  <c r="BC340" i="8"/>
  <c r="BC343" i="8" s="1"/>
  <c r="CU340" i="8"/>
  <c r="CU343" i="8" s="1"/>
  <c r="DS340" i="8"/>
  <c r="DS343" i="8" s="1"/>
  <c r="CF340" i="8"/>
  <c r="CF343" i="8" s="1"/>
  <c r="AS340" i="8"/>
  <c r="AS343" i="8" s="1"/>
  <c r="AV340" i="8"/>
  <c r="AV343" i="8" s="1"/>
  <c r="BA340" i="8"/>
  <c r="BA343" i="8" s="1"/>
  <c r="N124" i="18"/>
  <c r="M125" i="18"/>
  <c r="M126" i="18"/>
  <c r="N340" i="8"/>
  <c r="N343" i="8" s="1"/>
  <c r="T131" i="8"/>
  <c r="CY340" i="8"/>
  <c r="CY343" i="8" s="1"/>
  <c r="S318" i="8"/>
  <c r="S316" i="8" s="1"/>
  <c r="AN340" i="8"/>
  <c r="AN343" i="8" s="1"/>
  <c r="CA340" i="8"/>
  <c r="CA343" i="8" s="1"/>
  <c r="DN340" i="8"/>
  <c r="DN343" i="8" s="1"/>
  <c r="DG340" i="8"/>
  <c r="DG343" i="8" s="1"/>
  <c r="O294" i="8"/>
  <c r="O90" i="8"/>
  <c r="CJ340" i="8"/>
  <c r="CJ343" i="8" s="1"/>
  <c r="EH340" i="8"/>
  <c r="EH343" i="8" s="1"/>
  <c r="I340" i="8"/>
  <c r="I343" i="8" s="1"/>
  <c r="BI340" i="8"/>
  <c r="BI343" i="8" s="1"/>
  <c r="BL340" i="8"/>
  <c r="BL343" i="8" s="1"/>
  <c r="BQ340" i="8"/>
  <c r="BQ343" i="8" s="1"/>
  <c r="M116" i="8"/>
  <c r="L132" i="18"/>
  <c r="L117" i="8"/>
  <c r="L133" i="18" s="1"/>
  <c r="L118" i="8"/>
  <c r="L134" i="18" s="1"/>
  <c r="DV340" i="8"/>
  <c r="DV343" i="8"/>
  <c r="AP86" i="8"/>
  <c r="AP87" i="8" s="1"/>
  <c r="F87" i="8"/>
  <c r="T136" i="8"/>
  <c r="AU340" i="8"/>
  <c r="AU343" i="8" s="1"/>
  <c r="DQ340" i="8"/>
  <c r="DQ343" i="8" s="1"/>
  <c r="BN86" i="8"/>
  <c r="BN87" i="8" s="1"/>
  <c r="H87" i="8"/>
  <c r="EF340" i="8"/>
  <c r="EF343" i="8" s="1"/>
  <c r="DA340" i="8"/>
  <c r="DA343" i="8" s="1"/>
  <c r="DJ86" i="8"/>
  <c r="DJ87" i="8" s="1"/>
  <c r="L87" i="8"/>
  <c r="DJ340" i="8"/>
  <c r="DJ343" i="8" s="1"/>
  <c r="CL86" i="8"/>
  <c r="CL87" i="8" s="1"/>
  <c r="J87" i="8"/>
  <c r="K340" i="8"/>
  <c r="K343" i="8" s="1"/>
  <c r="AP340" i="8"/>
  <c r="AP343" i="8" s="1"/>
  <c r="AI340" i="8"/>
  <c r="AI343" i="8" s="1"/>
  <c r="EA340" i="8"/>
  <c r="EA343" i="8" s="1"/>
  <c r="CB340" i="8"/>
  <c r="CB343" i="8" s="1"/>
  <c r="CG340" i="8"/>
  <c r="CG343" i="8" s="1"/>
  <c r="P339" i="8"/>
  <c r="P340" i="8" s="1"/>
  <c r="P343" i="8" s="1"/>
  <c r="E340" i="8"/>
  <c r="E343" i="8" s="1"/>
  <c r="CD340" i="8"/>
  <c r="CD343" i="8" s="1"/>
  <c r="BI308" i="8"/>
  <c r="BI274" i="8"/>
  <c r="BI229" i="8"/>
  <c r="DY340" i="8"/>
  <c r="DY343" i="8" s="1"/>
  <c r="EG340" i="8"/>
  <c r="EG343" i="8" s="1"/>
  <c r="DW340" i="8"/>
  <c r="DW343" i="8" s="1"/>
  <c r="CX86" i="8"/>
  <c r="CX87" i="8" s="1"/>
  <c r="K87" i="8"/>
  <c r="BO340" i="8"/>
  <c r="BO343" i="8" s="1"/>
  <c r="AQ340" i="8"/>
  <c r="AQ343" i="8" s="1"/>
  <c r="BT340" i="8"/>
  <c r="BT343" i="8" s="1"/>
  <c r="BP340" i="8"/>
  <c r="BP343" i="8" s="1"/>
  <c r="BE340" i="8"/>
  <c r="BE343" i="8" s="1"/>
  <c r="CO340" i="8"/>
  <c r="CO343" i="8" s="1"/>
  <c r="CW340" i="8"/>
  <c r="CW343" i="8" s="1"/>
  <c r="O303" i="8"/>
  <c r="S311" i="8"/>
  <c r="S284" i="8" s="1"/>
  <c r="D307" i="8"/>
  <c r="S303" i="8"/>
  <c r="O307" i="8"/>
  <c r="O283" i="8" s="1"/>
  <c r="D303" i="8"/>
  <c r="O311" i="8"/>
  <c r="O284" i="8" s="1"/>
  <c r="D311" i="8"/>
  <c r="S307" i="8"/>
  <c r="S283" i="8" s="1"/>
  <c r="R311" i="8"/>
  <c r="R284" i="8" s="1"/>
  <c r="R303" i="8"/>
  <c r="R307" i="8"/>
  <c r="R283" i="8" s="1"/>
  <c r="DI340" i="8"/>
  <c r="DI343" i="8" s="1"/>
  <c r="BB340" i="8"/>
  <c r="BB343" i="8" s="1"/>
  <c r="AH340" i="8"/>
  <c r="AH343" i="8" s="1"/>
  <c r="P86" i="8"/>
  <c r="AD86" i="8"/>
  <c r="AD87" i="8" s="1"/>
  <c r="E87" i="8"/>
  <c r="AX340" i="8"/>
  <c r="AX343" i="8" s="1"/>
  <c r="DK340" i="8"/>
  <c r="DK343" i="8" s="1"/>
  <c r="BF340" i="8"/>
  <c r="BF343" i="8" s="1"/>
  <c r="DD340" i="8"/>
  <c r="DD343" i="8" s="1"/>
  <c r="W340" i="8"/>
  <c r="W343" i="8" s="1"/>
  <c r="BZ340" i="8"/>
  <c r="BZ343" i="8" s="1"/>
  <c r="EH86" i="8"/>
  <c r="EH87" i="8" s="1"/>
  <c r="N87" i="8"/>
  <c r="AZ340" i="8"/>
  <c r="AZ343" i="8" s="1"/>
  <c r="CP340" i="8"/>
  <c r="CP343" i="8" s="1"/>
  <c r="AW340" i="8"/>
  <c r="AW343" i="8" s="1"/>
  <c r="CM340" i="8"/>
  <c r="CM343" i="8" s="1"/>
  <c r="CV340" i="8"/>
  <c r="CV343" i="8" s="1"/>
  <c r="CC340" i="8"/>
  <c r="CC343" i="8" s="1"/>
  <c r="AM340" i="8"/>
  <c r="AM343" i="8" s="1"/>
  <c r="DE340" i="8"/>
  <c r="DE343" i="8" s="1"/>
  <c r="DH340" i="8"/>
  <c r="DH343" i="8" s="1"/>
  <c r="DM340" i="8"/>
  <c r="DM343" i="8" s="1"/>
  <c r="AY340" i="8"/>
  <c r="AY343" i="8" s="1"/>
  <c r="R340" i="8"/>
  <c r="R343" i="8"/>
  <c r="BD340" i="8"/>
  <c r="BD343" i="8" s="1"/>
  <c r="EB340" i="8"/>
  <c r="EB343" i="8" s="1"/>
  <c r="BB86" i="8"/>
  <c r="BB87" i="8" s="1"/>
  <c r="G87" i="8"/>
  <c r="BN340" i="8"/>
  <c r="BN343" i="8" s="1"/>
  <c r="DL340" i="8"/>
  <c r="DL343" i="8" s="1"/>
  <c r="BM340" i="8"/>
  <c r="BM343" i="8" s="1"/>
  <c r="AD340" i="8"/>
  <c r="AD343" i="8" s="1"/>
  <c r="BJ204" i="8"/>
  <c r="H340" i="8"/>
  <c r="H343" i="8" s="1"/>
  <c r="DV86" i="8"/>
  <c r="DV87" i="8" s="1"/>
  <c r="M87" i="8"/>
  <c r="AG340" i="8"/>
  <c r="AG343" i="8" s="1"/>
  <c r="AR340" i="8"/>
  <c r="AR343" i="8" s="1"/>
  <c r="AT340" i="8"/>
  <c r="AT343" i="8" s="1"/>
  <c r="BU340" i="8"/>
  <c r="BU343" i="8" s="1"/>
  <c r="DO340" i="8"/>
  <c r="DO343" i="8" s="1"/>
  <c r="DT340" i="8"/>
  <c r="DT343" i="8" s="1"/>
  <c r="AA340" i="8"/>
  <c r="AA343" i="8" s="1"/>
  <c r="CZ340" i="8"/>
  <c r="CZ343" i="8" s="1"/>
  <c r="BH340" i="8"/>
  <c r="BH343" i="8" s="1"/>
  <c r="DU340" i="8"/>
  <c r="DU343" i="8" s="1"/>
  <c r="DX340" i="8"/>
  <c r="DX343" i="8" s="1"/>
  <c r="EC340" i="8"/>
  <c r="EC343" i="8" s="1"/>
  <c r="F69" i="32"/>
  <c r="S279" i="8" l="1"/>
  <c r="S298" i="8" s="1"/>
  <c r="CX294" i="8"/>
  <c r="CX90" i="8"/>
  <c r="DJ294" i="8"/>
  <c r="DJ90" i="8"/>
  <c r="T137" i="8"/>
  <c r="T159" i="8" s="1"/>
  <c r="I294" i="8"/>
  <c r="J49" i="32"/>
  <c r="I90" i="8"/>
  <c r="I90" i="18" s="1"/>
  <c r="B9" i="8"/>
  <c r="CL294" i="8"/>
  <c r="CL90" i="8"/>
  <c r="K294" i="8"/>
  <c r="L49" i="32"/>
  <c r="K90" i="8"/>
  <c r="K90" i="18" s="1"/>
  <c r="F294" i="8"/>
  <c r="G49" i="32"/>
  <c r="F90" i="8"/>
  <c r="F90" i="18" s="1"/>
  <c r="BZ294" i="8"/>
  <c r="BZ90" i="8"/>
  <c r="BJ220" i="8"/>
  <c r="AP294" i="8"/>
  <c r="AP90" i="8"/>
  <c r="N116" i="8"/>
  <c r="M132" i="18"/>
  <c r="M117" i="8"/>
  <c r="M133" i="18" s="1"/>
  <c r="M118" i="8"/>
  <c r="M134" i="18" s="1"/>
  <c r="O282" i="8"/>
  <c r="O234" i="8"/>
  <c r="H294" i="8"/>
  <c r="I49" i="32"/>
  <c r="H90" i="8"/>
  <c r="H90" i="18" s="1"/>
  <c r="J294" i="8"/>
  <c r="K49" i="32"/>
  <c r="J90" i="8"/>
  <c r="J90" i="18" s="1"/>
  <c r="S319" i="8"/>
  <c r="M294" i="8"/>
  <c r="N49" i="32"/>
  <c r="M90" i="8"/>
  <c r="M90" i="18" s="1"/>
  <c r="E294" i="8"/>
  <c r="F49" i="32"/>
  <c r="E90" i="8"/>
  <c r="S282" i="8"/>
  <c r="S234" i="8"/>
  <c r="S241" i="8" s="1"/>
  <c r="O124" i="18"/>
  <c r="N125" i="18"/>
  <c r="N126" i="18"/>
  <c r="L294" i="8"/>
  <c r="M49" i="32"/>
  <c r="L90" i="8"/>
  <c r="L90" i="18" s="1"/>
  <c r="DV294" i="8"/>
  <c r="DV90" i="8"/>
  <c r="AD294" i="8"/>
  <c r="AD90" i="8"/>
  <c r="AD115" i="8" s="1"/>
  <c r="AE115" i="8" s="1"/>
  <c r="AF115" i="8" s="1"/>
  <c r="AG115" i="8" s="1"/>
  <c r="AH115" i="8" s="1"/>
  <c r="AI115" i="8" s="1"/>
  <c r="AJ115" i="8" s="1"/>
  <c r="AK115" i="8" s="1"/>
  <c r="AL115" i="8" s="1"/>
  <c r="AM115" i="8" s="1"/>
  <c r="AN115" i="8" s="1"/>
  <c r="AO115" i="8" s="1"/>
  <c r="R282" i="8"/>
  <c r="R285" i="8" s="1"/>
  <c r="R286" i="8" s="1"/>
  <c r="R234" i="8"/>
  <c r="BJ226" i="8"/>
  <c r="O90" i="18"/>
  <c r="O109" i="8"/>
  <c r="T96" i="8"/>
  <c r="BB294" i="8"/>
  <c r="BB90" i="8"/>
  <c r="N294" i="8"/>
  <c r="O49" i="32"/>
  <c r="N90" i="8"/>
  <c r="N90" i="18" s="1"/>
  <c r="EH294" i="8"/>
  <c r="EH90" i="8"/>
  <c r="O295" i="8"/>
  <c r="O269" i="8" s="1"/>
  <c r="D283" i="8"/>
  <c r="D282" i="8"/>
  <c r="D234" i="8"/>
  <c r="BN294" i="8"/>
  <c r="BN90" i="8"/>
  <c r="P87" i="8"/>
  <c r="P90" i="8" s="1"/>
  <c r="D284" i="8"/>
  <c r="BJ206" i="8"/>
  <c r="BJ205" i="8" s="1"/>
  <c r="G294" i="8"/>
  <c r="H49" i="32"/>
  <c r="G90" i="8"/>
  <c r="G90" i="18" s="1"/>
  <c r="T185" i="8"/>
  <c r="O296" i="8" l="1"/>
  <c r="O273" i="8" s="1"/>
  <c r="T160" i="8"/>
  <c r="U156" i="8" s="1"/>
  <c r="R235" i="8"/>
  <c r="R236" i="8"/>
  <c r="S233" i="8" s="1"/>
  <c r="R241" i="8"/>
  <c r="P294" i="8"/>
  <c r="T138" i="8"/>
  <c r="U134" i="8" s="1"/>
  <c r="T186" i="8"/>
  <c r="AP115" i="8"/>
  <c r="AQ115" i="8" s="1"/>
  <c r="AR115" i="8" s="1"/>
  <c r="AS115" i="8" s="1"/>
  <c r="AT115" i="8" s="1"/>
  <c r="AU115" i="8" s="1"/>
  <c r="AV115" i="8" s="1"/>
  <c r="AW115" i="8" s="1"/>
  <c r="AX115" i="8" s="1"/>
  <c r="AY115" i="8" s="1"/>
  <c r="AZ115" i="8" s="1"/>
  <c r="BA115" i="8" s="1"/>
  <c r="BB115" i="8" s="1"/>
  <c r="BC115" i="8" s="1"/>
  <c r="BD115" i="8" s="1"/>
  <c r="BE115" i="8" s="1"/>
  <c r="BF115" i="8" s="1"/>
  <c r="BG115" i="8" s="1"/>
  <c r="BH115" i="8" s="1"/>
  <c r="BI115" i="8" s="1"/>
  <c r="BJ115" i="8" s="1"/>
  <c r="BK115" i="8" s="1"/>
  <c r="BL115" i="8" s="1"/>
  <c r="BM115" i="8" s="1"/>
  <c r="BN115" i="8" s="1"/>
  <c r="BO115" i="8" s="1"/>
  <c r="BP115" i="8" s="1"/>
  <c r="BQ115" i="8" s="1"/>
  <c r="BR115" i="8" s="1"/>
  <c r="BS115" i="8" s="1"/>
  <c r="BT115" i="8" s="1"/>
  <c r="BU115" i="8" s="1"/>
  <c r="BV115" i="8" s="1"/>
  <c r="BW115" i="8" s="1"/>
  <c r="BX115" i="8" s="1"/>
  <c r="BY115" i="8" s="1"/>
  <c r="BZ115" i="8" s="1"/>
  <c r="CA115" i="8" s="1"/>
  <c r="CB115" i="8" s="1"/>
  <c r="CC115" i="8" s="1"/>
  <c r="CD115" i="8" s="1"/>
  <c r="CE115" i="8" s="1"/>
  <c r="CF115" i="8" s="1"/>
  <c r="CG115" i="8" s="1"/>
  <c r="CH115" i="8" s="1"/>
  <c r="CI115" i="8" s="1"/>
  <c r="CJ115" i="8" s="1"/>
  <c r="CK115" i="8" s="1"/>
  <c r="CL115" i="8" s="1"/>
  <c r="CM115" i="8" s="1"/>
  <c r="CN115" i="8" s="1"/>
  <c r="CO115" i="8" s="1"/>
  <c r="CP115" i="8" s="1"/>
  <c r="CQ115" i="8" s="1"/>
  <c r="CR115" i="8" s="1"/>
  <c r="CS115" i="8" s="1"/>
  <c r="CT115" i="8" s="1"/>
  <c r="CU115" i="8" s="1"/>
  <c r="CV115" i="8" s="1"/>
  <c r="CW115" i="8" s="1"/>
  <c r="CX115" i="8" s="1"/>
  <c r="CY115" i="8" s="1"/>
  <c r="CZ115" i="8" s="1"/>
  <c r="DA115" i="8" s="1"/>
  <c r="DB115" i="8" s="1"/>
  <c r="DC115" i="8" s="1"/>
  <c r="DD115" i="8" s="1"/>
  <c r="DE115" i="8" s="1"/>
  <c r="DF115" i="8" s="1"/>
  <c r="DG115" i="8" s="1"/>
  <c r="DH115" i="8" s="1"/>
  <c r="DI115" i="8" s="1"/>
  <c r="DJ115" i="8" s="1"/>
  <c r="DK115" i="8" s="1"/>
  <c r="DL115" i="8" s="1"/>
  <c r="DM115" i="8" s="1"/>
  <c r="DN115" i="8" s="1"/>
  <c r="DO115" i="8" s="1"/>
  <c r="DP115" i="8" s="1"/>
  <c r="DQ115" i="8" s="1"/>
  <c r="DR115" i="8" s="1"/>
  <c r="DS115" i="8" s="1"/>
  <c r="DT115" i="8" s="1"/>
  <c r="DU115" i="8" s="1"/>
  <c r="DV115" i="8" s="1"/>
  <c r="DW115" i="8" s="1"/>
  <c r="DX115" i="8" s="1"/>
  <c r="DY115" i="8" s="1"/>
  <c r="DZ115" i="8" s="1"/>
  <c r="EA115" i="8" s="1"/>
  <c r="EB115" i="8" s="1"/>
  <c r="EC115" i="8" s="1"/>
  <c r="ED115" i="8" s="1"/>
  <c r="EE115" i="8" s="1"/>
  <c r="EF115" i="8" s="1"/>
  <c r="EG115" i="8" s="1"/>
  <c r="EH115" i="8" s="1"/>
  <c r="O116" i="8"/>
  <c r="N132" i="18"/>
  <c r="P116" i="8"/>
  <c r="N118" i="8"/>
  <c r="N117" i="8"/>
  <c r="B7" i="8"/>
  <c r="M8" i="20" s="1"/>
  <c r="E90" i="18"/>
  <c r="N8" i="20"/>
  <c r="K8" i="20"/>
  <c r="E115" i="8"/>
  <c r="BJ193" i="8"/>
  <c r="BJ194" i="8" s="1"/>
  <c r="BJ199" i="8"/>
  <c r="S281" i="8"/>
  <c r="S285" i="8" s="1"/>
  <c r="S286" i="8" s="1"/>
  <c r="T300" i="8"/>
  <c r="T97" i="8"/>
  <c r="T145" i="8"/>
  <c r="T266" i="8"/>
  <c r="T263" i="8"/>
  <c r="T124" i="8"/>
  <c r="D235" i="8"/>
  <c r="D236" i="8" s="1"/>
  <c r="E233" i="8" s="1"/>
  <c r="D17" i="19"/>
  <c r="D241" i="8"/>
  <c r="D285" i="8"/>
  <c r="D286" i="8" s="1"/>
  <c r="O297" i="8"/>
  <c r="BJ221" i="8"/>
  <c r="BJ222" i="8" s="1"/>
  <c r="BK218" i="8" s="1"/>
  <c r="BK225" i="8" s="1" a="1"/>
  <c r="T152" i="8"/>
  <c r="O125" i="18"/>
  <c r="O126" i="18"/>
  <c r="O314" i="8"/>
  <c r="O242" i="8"/>
  <c r="O241" i="8"/>
  <c r="O106" i="18"/>
  <c r="O279" i="8"/>
  <c r="T166" i="8"/>
  <c r="O298" i="8" l="1"/>
  <c r="O281" i="8" s="1"/>
  <c r="BK225" i="8"/>
  <c r="BK227" i="8"/>
  <c r="BK214" i="8" s="1"/>
  <c r="BK215" i="8" s="1"/>
  <c r="O277" i="8"/>
  <c r="O285" i="8" s="1"/>
  <c r="O286" i="8" s="1"/>
  <c r="D314" i="8"/>
  <c r="P235" i="8"/>
  <c r="D242" i="8"/>
  <c r="F115" i="8"/>
  <c r="E131" i="18"/>
  <c r="T167" i="8"/>
  <c r="U163" i="8" s="1"/>
  <c r="O132" i="18"/>
  <c r="O117" i="8"/>
  <c r="O133" i="18" s="1"/>
  <c r="O118" i="8"/>
  <c r="O134" i="18" s="1"/>
  <c r="U180" i="8"/>
  <c r="U141" i="8" a="1"/>
  <c r="U141" i="8" s="1"/>
  <c r="U143" i="8" s="1"/>
  <c r="U187" i="8"/>
  <c r="BJ200" i="8"/>
  <c r="BJ201" i="8" s="1"/>
  <c r="BK197" i="8" s="1"/>
  <c r="BK204" i="8" s="1" a="1"/>
  <c r="T301" i="8"/>
  <c r="T271" i="8" s="1"/>
  <c r="U158" i="8"/>
  <c r="T295" i="8"/>
  <c r="T305" i="8"/>
  <c r="T309" i="8"/>
  <c r="T153" i="8"/>
  <c r="U149" i="8" s="1"/>
  <c r="N133" i="18"/>
  <c r="P117" i="8"/>
  <c r="D19" i="19"/>
  <c r="S235" i="8"/>
  <c r="R314" i="8"/>
  <c r="R242" i="8"/>
  <c r="BJ308" i="8"/>
  <c r="BJ274" i="8"/>
  <c r="BJ229" i="8"/>
  <c r="T98" i="8"/>
  <c r="T171" i="8" s="1"/>
  <c r="N134" i="18"/>
  <c r="P118" i="8"/>
  <c r="U183" i="8" l="1"/>
  <c r="U182" i="8" s="1"/>
  <c r="BK204" i="8"/>
  <c r="BK206" i="8"/>
  <c r="BK193" i="8" s="1"/>
  <c r="BK194" i="8" s="1"/>
  <c r="BJ270" i="8"/>
  <c r="BJ304" i="8"/>
  <c r="BJ208" i="8"/>
  <c r="R243" i="8"/>
  <c r="R315" i="8" s="1"/>
  <c r="G115" i="8"/>
  <c r="F131" i="18"/>
  <c r="U151" i="8"/>
  <c r="T268" i="8"/>
  <c r="T310" i="8"/>
  <c r="T272" i="8" s="1"/>
  <c r="U130" i="8"/>
  <c r="U136" i="8" s="1"/>
  <c r="T267" i="8"/>
  <c r="T306" i="8"/>
  <c r="T276" i="8" s="1"/>
  <c r="BK220" i="8"/>
  <c r="U142" i="8"/>
  <c r="T262" i="8"/>
  <c r="T258" i="8" s="1"/>
  <c r="T103" i="8"/>
  <c r="T173" i="8"/>
  <c r="T269" i="8"/>
  <c r="T296" i="8"/>
  <c r="T273" i="8" s="1"/>
  <c r="U165" i="8"/>
  <c r="S314" i="8"/>
  <c r="S242" i="8"/>
  <c r="S236" i="8"/>
  <c r="T233" i="8" s="1"/>
  <c r="T302" i="8"/>
  <c r="D243" i="8"/>
  <c r="BK226" i="8"/>
  <c r="T307" i="8" l="1"/>
  <c r="T283" i="8" s="1"/>
  <c r="T311" i="8"/>
  <c r="T284" i="8" s="1"/>
  <c r="U137" i="8"/>
  <c r="U152" i="8" s="1"/>
  <c r="U153" i="8" s="1"/>
  <c r="V149" i="8" s="1"/>
  <c r="BK205" i="8"/>
  <c r="U185" i="8"/>
  <c r="D313" i="8"/>
  <c r="D122" i="8"/>
  <c r="D244" i="8"/>
  <c r="E240" i="8" s="1"/>
  <c r="T291" i="8"/>
  <c r="T174" i="8"/>
  <c r="T172" i="8" s="1"/>
  <c r="BK199" i="8"/>
  <c r="BK221" i="8"/>
  <c r="BK222" i="8" s="1"/>
  <c r="BL218" i="8" s="1"/>
  <c r="BL225" i="8" s="1" a="1"/>
  <c r="D315" i="8"/>
  <c r="T102" i="8"/>
  <c r="H115" i="8"/>
  <c r="G131" i="18"/>
  <c r="T297" i="8"/>
  <c r="T277" i="8" s="1"/>
  <c r="R313" i="8"/>
  <c r="R312" i="8" s="1"/>
  <c r="R320" i="8" s="1"/>
  <c r="R321" i="8" s="1"/>
  <c r="R122" i="8"/>
  <c r="R244" i="8"/>
  <c r="S240" i="8" s="1"/>
  <c r="T275" i="8"/>
  <c r="T303" i="8"/>
  <c r="U96" i="8"/>
  <c r="U131" i="8"/>
  <c r="U138" i="8" l="1"/>
  <c r="V134" i="8" s="1"/>
  <c r="U159" i="8"/>
  <c r="U160" i="8" s="1"/>
  <c r="V156" i="8" s="1"/>
  <c r="BL225" i="8"/>
  <c r="BL227" i="8"/>
  <c r="BL214" i="8" s="1"/>
  <c r="BL215" i="8" s="1"/>
  <c r="T254" i="8"/>
  <c r="U263" i="8"/>
  <c r="U124" i="8"/>
  <c r="D137" i="18"/>
  <c r="U186" i="8"/>
  <c r="T104" i="8"/>
  <c r="T175" i="8"/>
  <c r="T176" i="8" s="1"/>
  <c r="U170" i="8" s="1"/>
  <c r="T282" i="8"/>
  <c r="T234" i="8"/>
  <c r="V180" i="8"/>
  <c r="V141" i="8" a="1"/>
  <c r="V141" i="8" s="1"/>
  <c r="V143" i="8" s="1"/>
  <c r="V187" i="8"/>
  <c r="BK200" i="8"/>
  <c r="BK201" i="8"/>
  <c r="BL197" i="8" s="1"/>
  <c r="BL204" i="8" s="1" a="1"/>
  <c r="U300" i="8"/>
  <c r="U97" i="8"/>
  <c r="U98" i="8" s="1"/>
  <c r="U145" i="8"/>
  <c r="U266" i="8"/>
  <c r="D312" i="8"/>
  <c r="D10" i="19"/>
  <c r="BK274" i="8"/>
  <c r="BK308" i="8"/>
  <c r="BK229" i="8"/>
  <c r="T292" i="8"/>
  <c r="T264" i="8" s="1"/>
  <c r="V151" i="8"/>
  <c r="S243" i="8"/>
  <c r="I115" i="8"/>
  <c r="H131" i="18"/>
  <c r="U166" i="8"/>
  <c r="V130" i="8" l="1"/>
  <c r="V136" i="8" s="1"/>
  <c r="U295" i="8"/>
  <c r="U305" i="8"/>
  <c r="U309" i="8"/>
  <c r="T293" i="8"/>
  <c r="T280" i="8" s="1"/>
  <c r="S313" i="8"/>
  <c r="S315" i="8"/>
  <c r="S122" i="8"/>
  <c r="U301" i="8"/>
  <c r="U271" i="8" s="1"/>
  <c r="U167" i="8"/>
  <c r="V163" i="8" s="1"/>
  <c r="BL220" i="8"/>
  <c r="U171" i="8"/>
  <c r="U173" i="8" s="1"/>
  <c r="V142" i="8"/>
  <c r="D21" i="19"/>
  <c r="E10" i="19" s="1"/>
  <c r="T318" i="8"/>
  <c r="T316" i="8" s="1"/>
  <c r="BK304" i="8"/>
  <c r="BK270" i="8"/>
  <c r="BK208" i="8"/>
  <c r="J115" i="8"/>
  <c r="I131" i="18"/>
  <c r="D320" i="8"/>
  <c r="D321" i="8" s="1"/>
  <c r="T105" i="8"/>
  <c r="T106" i="8" s="1"/>
  <c r="T109" i="8" s="1"/>
  <c r="BL204" i="8"/>
  <c r="BL206" i="8"/>
  <c r="BL193" i="8" s="1"/>
  <c r="BL194" i="8" s="1"/>
  <c r="V158" i="8"/>
  <c r="S244" i="8"/>
  <c r="T240" i="8" s="1"/>
  <c r="V183" i="8"/>
  <c r="V182" i="8"/>
  <c r="BL226" i="8"/>
  <c r="T241" i="8" l="1"/>
  <c r="T279" i="8"/>
  <c r="T298" i="8" s="1"/>
  <c r="T281" i="8" s="1"/>
  <c r="T285" i="8" s="1"/>
  <c r="T286" i="8" s="1"/>
  <c r="T235" i="8"/>
  <c r="S312" i="8"/>
  <c r="S320" i="8" s="1"/>
  <c r="S321" i="8" s="1"/>
  <c r="BL205" i="8"/>
  <c r="U268" i="8"/>
  <c r="U310" i="8"/>
  <c r="U272" i="8" s="1"/>
  <c r="U262" i="8"/>
  <c r="U258" i="8" s="1"/>
  <c r="U103" i="8"/>
  <c r="U267" i="8"/>
  <c r="U306" i="8"/>
  <c r="U276" i="8" s="1"/>
  <c r="E21" i="19"/>
  <c r="E18" i="19"/>
  <c r="E14" i="19"/>
  <c r="E15" i="19"/>
  <c r="E13" i="19"/>
  <c r="E16" i="19"/>
  <c r="E17" i="19"/>
  <c r="E19" i="19"/>
  <c r="S123" i="8"/>
  <c r="U291" i="8"/>
  <c r="U174" i="8"/>
  <c r="U172" i="8" s="1"/>
  <c r="U269" i="8"/>
  <c r="U296" i="8"/>
  <c r="U273" i="8" s="1"/>
  <c r="BL221" i="8"/>
  <c r="BL222" i="8" s="1"/>
  <c r="BM218" i="8" s="1"/>
  <c r="BM225" i="8" s="1" a="1"/>
  <c r="V185" i="8"/>
  <c r="K115" i="8"/>
  <c r="J131" i="18"/>
  <c r="V165" i="8"/>
  <c r="BL199" i="8"/>
  <c r="T319" i="8"/>
  <c r="V137" i="8"/>
  <c r="V138" i="8" s="1"/>
  <c r="W134" i="8" s="1"/>
  <c r="U302" i="8"/>
  <c r="U275" i="8" s="1"/>
  <c r="V96" i="8"/>
  <c r="V131" i="8"/>
  <c r="U303" i="8" l="1"/>
  <c r="U282" i="8" s="1"/>
  <c r="BM225" i="8"/>
  <c r="BM227" i="8"/>
  <c r="BM214" i="8" s="1"/>
  <c r="BM215" i="8" s="1"/>
  <c r="W180" i="8"/>
  <c r="W141" i="8" a="1"/>
  <c r="W141" i="8" s="1"/>
  <c r="W143" i="8" s="1"/>
  <c r="W187" i="8"/>
  <c r="U104" i="8"/>
  <c r="U175" i="8"/>
  <c r="U311" i="8"/>
  <c r="U284" i="8" s="1"/>
  <c r="L115" i="8"/>
  <c r="K131" i="18"/>
  <c r="V152" i="8"/>
  <c r="V186" i="8"/>
  <c r="T314" i="8"/>
  <c r="T236" i="8"/>
  <c r="U233" i="8" s="1"/>
  <c r="U254" i="8"/>
  <c r="V263" i="8"/>
  <c r="V124" i="8"/>
  <c r="U297" i="8"/>
  <c r="U277" i="8" s="1"/>
  <c r="U307" i="8"/>
  <c r="U283" i="8" s="1"/>
  <c r="T242" i="8"/>
  <c r="U102" i="8"/>
  <c r="V166" i="8"/>
  <c r="V300" i="8"/>
  <c r="V97" i="8"/>
  <c r="V98" i="8" s="1"/>
  <c r="V145" i="8"/>
  <c r="V266" i="8"/>
  <c r="V159" i="8"/>
  <c r="BL274" i="8"/>
  <c r="BL308" i="8"/>
  <c r="BL229" i="8"/>
  <c r="BL200" i="8"/>
  <c r="BL201" i="8" s="1"/>
  <c r="BM197" i="8" s="1"/>
  <c r="BM204" i="8" s="1" a="1"/>
  <c r="U292" i="8"/>
  <c r="U264" i="8" s="1"/>
  <c r="W130" i="8" l="1"/>
  <c r="W136" i="8"/>
  <c r="V153" i="8"/>
  <c r="W149" i="8" s="1"/>
  <c r="V167" i="8"/>
  <c r="W163" i="8" s="1"/>
  <c r="V301" i="8"/>
  <c r="V271" i="8" s="1"/>
  <c r="U105" i="8"/>
  <c r="U106" i="8" s="1"/>
  <c r="U109" i="8" s="1"/>
  <c r="BM220" i="8"/>
  <c r="M115" i="8"/>
  <c r="L131" i="18"/>
  <c r="U176" i="8"/>
  <c r="V170" i="8" s="1"/>
  <c r="W142" i="8"/>
  <c r="T243" i="8"/>
  <c r="T244" i="8" s="1"/>
  <c r="U240" i="8" s="1"/>
  <c r="BM204" i="8"/>
  <c r="W183" i="8"/>
  <c r="W182" i="8"/>
  <c r="W185" i="8" s="1"/>
  <c r="W186" i="8" s="1"/>
  <c r="U318" i="8"/>
  <c r="U316" i="8" s="1"/>
  <c r="BL304" i="8"/>
  <c r="BL270" i="8"/>
  <c r="BL208" i="8"/>
  <c r="U234" i="8"/>
  <c r="BM226" i="8"/>
  <c r="V160" i="8"/>
  <c r="W156" i="8" s="1"/>
  <c r="U293" i="8"/>
  <c r="U280" i="8" s="1"/>
  <c r="V295" i="8"/>
  <c r="V305" i="8"/>
  <c r="V309" i="8"/>
  <c r="W165" i="8" l="1"/>
  <c r="U241" i="8"/>
  <c r="U279" i="8"/>
  <c r="U298" i="8" s="1"/>
  <c r="V268" i="8"/>
  <c r="V310" i="8"/>
  <c r="V272" i="8" s="1"/>
  <c r="T315" i="8"/>
  <c r="W151" i="8"/>
  <c r="V269" i="8"/>
  <c r="V296" i="8"/>
  <c r="V273" i="8" s="1"/>
  <c r="W158" i="8"/>
  <c r="N115" i="8"/>
  <c r="M131" i="18"/>
  <c r="U235" i="8"/>
  <c r="U314" i="8" s="1"/>
  <c r="BM221" i="8"/>
  <c r="U319" i="8"/>
  <c r="W137" i="8"/>
  <c r="W138" i="8" s="1"/>
  <c r="X134" i="8" s="1"/>
  <c r="V302" i="8"/>
  <c r="V275" i="8" s="1"/>
  <c r="T313" i="8"/>
  <c r="T122" i="8"/>
  <c r="V267" i="8"/>
  <c r="V306" i="8"/>
  <c r="V276" i="8" s="1"/>
  <c r="V171" i="8"/>
  <c r="BM206" i="8"/>
  <c r="W96" i="8"/>
  <c r="W131" i="8"/>
  <c r="V303" i="8" l="1"/>
  <c r="W159" i="8"/>
  <c r="V311" i="8"/>
  <c r="V284" i="8" s="1"/>
  <c r="V307" i="8"/>
  <c r="V283" i="8" s="1"/>
  <c r="X180" i="8"/>
  <c r="X141" i="8" a="1"/>
  <c r="X141" i="8" s="1"/>
  <c r="X187" i="8"/>
  <c r="U281" i="8"/>
  <c r="U285" i="8" s="1"/>
  <c r="U286" i="8" s="1"/>
  <c r="BM199" i="8"/>
  <c r="BM193" i="8"/>
  <c r="BM194" i="8" s="1"/>
  <c r="O115" i="8"/>
  <c r="O131" i="18" s="1"/>
  <c r="N131" i="18"/>
  <c r="P115" i="8"/>
  <c r="W160" i="8"/>
  <c r="X156" i="8" s="1"/>
  <c r="V262" i="8"/>
  <c r="V258" i="8" s="1"/>
  <c r="V103" i="8"/>
  <c r="U242" i="8"/>
  <c r="U243" i="8" s="1"/>
  <c r="U313" i="8" s="1"/>
  <c r="W166" i="8"/>
  <c r="W167" i="8" s="1"/>
  <c r="X163" i="8" s="1"/>
  <c r="BM308" i="8"/>
  <c r="BM274" i="8"/>
  <c r="BM229" i="8"/>
  <c r="BM205" i="8"/>
  <c r="V282" i="8"/>
  <c r="V234" i="8"/>
  <c r="T312" i="8"/>
  <c r="W152" i="8"/>
  <c r="W153" i="8" s="1"/>
  <c r="X149" i="8" s="1"/>
  <c r="U236" i="8"/>
  <c r="V233" i="8" s="1"/>
  <c r="T320" i="8"/>
  <c r="T321" i="8" s="1"/>
  <c r="V173" i="8"/>
  <c r="V297" i="8"/>
  <c r="V277" i="8" s="1"/>
  <c r="W300" i="8"/>
  <c r="W97" i="8"/>
  <c r="W98" i="8" s="1"/>
  <c r="W145" i="8"/>
  <c r="W266" i="8"/>
  <c r="BM222" i="8"/>
  <c r="BN218" i="8" s="1"/>
  <c r="BN225" i="8" s="1" a="1"/>
  <c r="T123" i="8"/>
  <c r="W263" i="8"/>
  <c r="W124" i="8"/>
  <c r="BM200" i="8" l="1"/>
  <c r="BM201" i="8"/>
  <c r="BN197" i="8" s="1"/>
  <c r="BN204" i="8" s="1" a="1"/>
  <c r="U315" i="8"/>
  <c r="U312" i="8" s="1"/>
  <c r="W301" i="8"/>
  <c r="W271" i="8" s="1"/>
  <c r="BN225" i="8"/>
  <c r="BN227" i="8"/>
  <c r="BN214" i="8" s="1"/>
  <c r="BN215" i="8" s="1"/>
  <c r="X151" i="8"/>
  <c r="V102" i="8"/>
  <c r="W295" i="8"/>
  <c r="W305" i="8"/>
  <c r="W309" i="8"/>
  <c r="X143" i="8"/>
  <c r="V291" i="8"/>
  <c r="V174" i="8"/>
  <c r="V172" i="8" s="1"/>
  <c r="X158" i="8"/>
  <c r="X165" i="8"/>
  <c r="U122" i="8"/>
  <c r="U244" i="8"/>
  <c r="V240" i="8" s="1"/>
  <c r="X130" i="8" l="1"/>
  <c r="X136" i="8"/>
  <c r="W302" i="8"/>
  <c r="W275" i="8" s="1"/>
  <c r="BN226" i="8"/>
  <c r="U320" i="8"/>
  <c r="U321" i="8" s="1"/>
  <c r="U123" i="8"/>
  <c r="W269" i="8"/>
  <c r="W296" i="8"/>
  <c r="W273" i="8" s="1"/>
  <c r="V254" i="8"/>
  <c r="BN220" i="8"/>
  <c r="X142" i="8"/>
  <c r="W267" i="8"/>
  <c r="W306" i="8"/>
  <c r="W276" i="8" s="1"/>
  <c r="X183" i="8"/>
  <c r="X182" i="8" s="1"/>
  <c r="X185" i="8" s="1"/>
  <c r="X186" i="8" s="1"/>
  <c r="BN204" i="8"/>
  <c r="BN206" i="8" s="1"/>
  <c r="V104" i="8"/>
  <c r="V175" i="8"/>
  <c r="V176" i="8" s="1"/>
  <c r="W170" i="8" s="1"/>
  <c r="W268" i="8"/>
  <c r="W310" i="8"/>
  <c r="W272" i="8" s="1"/>
  <c r="V292" i="8"/>
  <c r="V264" i="8" s="1"/>
  <c r="BM270" i="8"/>
  <c r="BM304" i="8"/>
  <c r="BM208" i="8"/>
  <c r="W303" i="8" l="1"/>
  <c r="W311" i="8"/>
  <c r="W284" i="8" s="1"/>
  <c r="BN193" i="8"/>
  <c r="BN194" i="8" s="1"/>
  <c r="BN205" i="8"/>
  <c r="X137" i="8"/>
  <c r="X138" i="8" s="1"/>
  <c r="Y134" i="8" s="1"/>
  <c r="W307" i="8"/>
  <c r="W283" i="8" s="1"/>
  <c r="X96" i="8"/>
  <c r="X131" i="8"/>
  <c r="W297" i="8"/>
  <c r="W277" i="8" s="1"/>
  <c r="W282" i="8"/>
  <c r="BN221" i="8"/>
  <c r="BN222" i="8" s="1"/>
  <c r="BO218" i="8" s="1"/>
  <c r="BO225" i="8" s="1" a="1"/>
  <c r="W171" i="8"/>
  <c r="V105" i="8"/>
  <c r="V318" i="8"/>
  <c r="V316" i="8" s="1"/>
  <c r="V293" i="8"/>
  <c r="X159" i="8" l="1"/>
  <c r="X160" i="8" s="1"/>
  <c r="Y156" i="8" s="1"/>
  <c r="Y158" i="8" s="1"/>
  <c r="BO225" i="8"/>
  <c r="BO227" i="8"/>
  <c r="Y180" i="8"/>
  <c r="Y141" i="8" a="1"/>
  <c r="Y141" i="8" s="1"/>
  <c r="Y143" i="8" s="1"/>
  <c r="Y187" i="8"/>
  <c r="X263" i="8"/>
  <c r="X124" i="8"/>
  <c r="V319" i="8"/>
  <c r="V106" i="8"/>
  <c r="V109" i="8" s="1"/>
  <c r="W173" i="8"/>
  <c r="V280" i="8"/>
  <c r="W262" i="8"/>
  <c r="W258" i="8" s="1"/>
  <c r="W103" i="8"/>
  <c r="W102" i="8" s="1"/>
  <c r="X152" i="8"/>
  <c r="BN308" i="8"/>
  <c r="BN274" i="8"/>
  <c r="BN229" i="8"/>
  <c r="W234" i="8"/>
  <c r="X300" i="8"/>
  <c r="X97" i="8"/>
  <c r="X98" i="8" s="1"/>
  <c r="X145" i="8"/>
  <c r="X266" i="8"/>
  <c r="X166" i="8"/>
  <c r="X167" i="8" s="1"/>
  <c r="Y163" i="8" s="1"/>
  <c r="BN199" i="8"/>
  <c r="Y130" i="8" l="1"/>
  <c r="Y136" i="8" s="1"/>
  <c r="Y165" i="8"/>
  <c r="Y183" i="8"/>
  <c r="Y182" i="8" s="1"/>
  <c r="X153" i="8"/>
  <c r="Y149" i="8" s="1"/>
  <c r="BN200" i="8"/>
  <c r="BN201" i="8" s="1"/>
  <c r="BO197" i="8" s="1"/>
  <c r="BO204" i="8" s="1" a="1"/>
  <c r="X295" i="8"/>
  <c r="X305" i="8"/>
  <c r="X309" i="8"/>
  <c r="X301" i="8"/>
  <c r="X271" i="8" s="1"/>
  <c r="V241" i="8"/>
  <c r="V279" i="8"/>
  <c r="V298" i="8" s="1"/>
  <c r="V235" i="8"/>
  <c r="BO214" i="8"/>
  <c r="BO226" i="8"/>
  <c r="Y142" i="8"/>
  <c r="W291" i="8"/>
  <c r="W174" i="8"/>
  <c r="Y185" i="8" l="1"/>
  <c r="Y186" i="8" s="1"/>
  <c r="W292" i="8"/>
  <c r="W264" i="8" s="1"/>
  <c r="BO204" i="8"/>
  <c r="BO206" i="8"/>
  <c r="X269" i="8"/>
  <c r="X296" i="8"/>
  <c r="X273" i="8" s="1"/>
  <c r="V281" i="8"/>
  <c r="V285" i="8" s="1"/>
  <c r="V286" i="8" s="1"/>
  <c r="BO215" i="8"/>
  <c r="BO220" i="8"/>
  <c r="V314" i="8"/>
  <c r="V236" i="8"/>
  <c r="W233" i="8" s="1"/>
  <c r="Y137" i="8"/>
  <c r="Y159" i="8" s="1"/>
  <c r="Y160" i="8" s="1"/>
  <c r="Z156" i="8" s="1"/>
  <c r="Y151" i="8"/>
  <c r="V242" i="8"/>
  <c r="V243" i="8" s="1"/>
  <c r="V244" i="8" s="1"/>
  <c r="W240" i="8" s="1"/>
  <c r="X302" i="8"/>
  <c r="Y96" i="8"/>
  <c r="Y131" i="8"/>
  <c r="X267" i="8"/>
  <c r="X306" i="8"/>
  <c r="X276" i="8" s="1"/>
  <c r="BN270" i="8"/>
  <c r="BN304" i="8"/>
  <c r="BN208" i="8"/>
  <c r="W254" i="8"/>
  <c r="W172" i="8"/>
  <c r="X268" i="8"/>
  <c r="X310" i="8"/>
  <c r="X272" i="8" s="1"/>
  <c r="W293" i="8" l="1"/>
  <c r="W280" i="8" s="1"/>
  <c r="X311" i="8"/>
  <c r="X284" i="8" s="1"/>
  <c r="Z158" i="8"/>
  <c r="V315" i="8"/>
  <c r="X297" i="8"/>
  <c r="X277" i="8" s="1"/>
  <c r="X275" i="8"/>
  <c r="X303" i="8"/>
  <c r="Y300" i="8"/>
  <c r="Y97" i="8"/>
  <c r="Y98" i="8" s="1"/>
  <c r="Y145" i="8"/>
  <c r="Y266" i="8"/>
  <c r="Y138" i="8"/>
  <c r="Z134" i="8" s="1"/>
  <c r="BO205" i="8"/>
  <c r="Y263" i="8"/>
  <c r="Y124" i="8"/>
  <c r="BO221" i="8"/>
  <c r="BO222" i="8" s="1"/>
  <c r="BP218" i="8" s="1"/>
  <c r="BP225" i="8" s="1" a="1"/>
  <c r="BO193" i="8"/>
  <c r="V313" i="8"/>
  <c r="V122" i="8"/>
  <c r="W104" i="8"/>
  <c r="W175" i="8"/>
  <c r="W105" i="8" s="1"/>
  <c r="W319" i="8" s="1"/>
  <c r="Y152" i="8"/>
  <c r="X307" i="8"/>
  <c r="X283" i="8" s="1"/>
  <c r="Y166" i="8"/>
  <c r="Y167" i="8" s="1"/>
  <c r="Z163" i="8" s="1"/>
  <c r="V312" i="8" l="1"/>
  <c r="BP225" i="8"/>
  <c r="BP227" i="8"/>
  <c r="BO194" i="8"/>
  <c r="Y301" i="8"/>
  <c r="Y271" i="8" s="1"/>
  <c r="BO199" i="8"/>
  <c r="BO274" i="8"/>
  <c r="BO308" i="8"/>
  <c r="BO229" i="8"/>
  <c r="X282" i="8"/>
  <c r="X234" i="8"/>
  <c r="Z180" i="8"/>
  <c r="Z141" i="8" a="1"/>
  <c r="Z141" i="8" s="1"/>
  <c r="Z143" i="8" s="1"/>
  <c r="Z187" i="8"/>
  <c r="Y295" i="8"/>
  <c r="Y305" i="8"/>
  <c r="Y309" i="8"/>
  <c r="W318" i="8"/>
  <c r="W316" i="8" s="1"/>
  <c r="W106" i="8"/>
  <c r="W109" i="8" s="1"/>
  <c r="Y153" i="8"/>
  <c r="Z149" i="8" s="1"/>
  <c r="Z165" i="8"/>
  <c r="V320" i="8"/>
  <c r="V321" i="8" s="1"/>
  <c r="W176" i="8"/>
  <c r="X170" i="8" s="1"/>
  <c r="V123" i="8"/>
  <c r="Z130" i="8" l="1"/>
  <c r="Z136" i="8"/>
  <c r="Y267" i="8"/>
  <c r="Y306" i="8"/>
  <c r="Y276" i="8" s="1"/>
  <c r="Y269" i="8"/>
  <c r="Y296" i="8"/>
  <c r="Y273" i="8" s="1"/>
  <c r="Y302" i="8"/>
  <c r="Z183" i="8"/>
  <c r="Z182" i="8" s="1"/>
  <c r="Z185" i="8" s="1"/>
  <c r="Z186" i="8" s="1"/>
  <c r="BO200" i="8"/>
  <c r="X171" i="8"/>
  <c r="Z151" i="8"/>
  <c r="BP214" i="8"/>
  <c r="BP220" i="8" s="1"/>
  <c r="Z142" i="8"/>
  <c r="W241" i="8"/>
  <c r="W279" i="8"/>
  <c r="W298" i="8" s="1"/>
  <c r="W235" i="8"/>
  <c r="W242" i="8" s="1"/>
  <c r="Y268" i="8"/>
  <c r="Y310" i="8"/>
  <c r="Y272" i="8" s="1"/>
  <c r="BP226" i="8"/>
  <c r="Y307" i="8" l="1"/>
  <c r="Y283" i="8" s="1"/>
  <c r="Y297" i="8"/>
  <c r="Y277" i="8" s="1"/>
  <c r="Y311" i="8"/>
  <c r="Y284" i="8" s="1"/>
  <c r="BP221" i="8"/>
  <c r="BP222" i="8" s="1"/>
  <c r="BQ218" i="8" s="1"/>
  <c r="BQ225" i="8" s="1" a="1"/>
  <c r="X173" i="8"/>
  <c r="W281" i="8"/>
  <c r="W285" i="8" s="1"/>
  <c r="W286" i="8" s="1"/>
  <c r="W243" i="8"/>
  <c r="W315" i="8" s="1"/>
  <c r="Y275" i="8"/>
  <c r="Y303" i="8"/>
  <c r="BP215" i="8"/>
  <c r="Z137" i="8"/>
  <c r="Z152" i="8" s="1"/>
  <c r="X262" i="8"/>
  <c r="X258" i="8" s="1"/>
  <c r="X103" i="8"/>
  <c r="X102" i="8" s="1"/>
  <c r="BO270" i="8"/>
  <c r="BO304" i="8"/>
  <c r="BO208" i="8"/>
  <c r="W314" i="8"/>
  <c r="W236" i="8"/>
  <c r="X233" i="8" s="1"/>
  <c r="BO201" i="8"/>
  <c r="BP197" i="8" s="1"/>
  <c r="BP204" i="8" s="1" a="1"/>
  <c r="Z96" i="8"/>
  <c r="Z131" i="8"/>
  <c r="W244" i="8" l="1"/>
  <c r="X240" i="8" s="1"/>
  <c r="BQ225" i="8"/>
  <c r="BQ227" i="8"/>
  <c r="BQ214" i="8" s="1"/>
  <c r="BP204" i="8"/>
  <c r="BP206" i="8"/>
  <c r="BP193" i="8" s="1"/>
  <c r="X291" i="8"/>
  <c r="X174" i="8"/>
  <c r="X172" i="8" s="1"/>
  <c r="Z300" i="8"/>
  <c r="Z97" i="8"/>
  <c r="Z98" i="8" s="1"/>
  <c r="Z145" i="8"/>
  <c r="Z266" i="8"/>
  <c r="Z166" i="8"/>
  <c r="Z167" i="8" s="1"/>
  <c r="AA163" i="8" s="1"/>
  <c r="Z159" i="8"/>
  <c r="Z160" i="8" s="1"/>
  <c r="AA156" i="8" s="1"/>
  <c r="Z138" i="8"/>
  <c r="AA134" i="8" s="1"/>
  <c r="Y282" i="8"/>
  <c r="Y234" i="8"/>
  <c r="W313" i="8"/>
  <c r="W312" i="8" s="1"/>
  <c r="W320" i="8" s="1"/>
  <c r="W321" i="8" s="1"/>
  <c r="W122" i="8"/>
  <c r="BP308" i="8"/>
  <c r="BP274" i="8"/>
  <c r="BP229" i="8"/>
  <c r="Z263" i="8"/>
  <c r="Z124" i="8"/>
  <c r="Z153" i="8"/>
  <c r="AA149" i="8" s="1"/>
  <c r="BP194" i="8" l="1"/>
  <c r="BQ215" i="8"/>
  <c r="X254" i="8"/>
  <c r="AA151" i="8"/>
  <c r="BP199" i="8"/>
  <c r="X104" i="8"/>
  <c r="X175" i="8"/>
  <c r="X105" i="8" s="1"/>
  <c r="X319" i="8" s="1"/>
  <c r="AA180" i="8"/>
  <c r="AA141" i="8" a="1"/>
  <c r="AA141" i="8" s="1"/>
  <c r="AA187" i="8"/>
  <c r="BP205" i="8"/>
  <c r="AA158" i="8"/>
  <c r="AA165" i="8"/>
  <c r="Z295" i="8"/>
  <c r="Z305" i="8"/>
  <c r="Z309" i="8"/>
  <c r="W123" i="8"/>
  <c r="Z301" i="8"/>
  <c r="Z271" i="8" s="1"/>
  <c r="BQ226" i="8"/>
  <c r="BQ220" i="8"/>
  <c r="X292" i="8"/>
  <c r="X264" i="8" s="1"/>
  <c r="X293" i="8" l="1"/>
  <c r="X280" i="8" s="1"/>
  <c r="Z302" i="8"/>
  <c r="Z269" i="8"/>
  <c r="Z296" i="8"/>
  <c r="Z273" i="8" s="1"/>
  <c r="BQ221" i="8"/>
  <c r="X318" i="8"/>
  <c r="X316" i="8" s="1"/>
  <c r="X106" i="8"/>
  <c r="X109" i="8" s="1"/>
  <c r="X176" i="8"/>
  <c r="Y170" i="8" s="1"/>
  <c r="BP200" i="8"/>
  <c r="BP201" i="8" s="1"/>
  <c r="BQ197" i="8" s="1"/>
  <c r="BQ204" i="8" s="1" a="1"/>
  <c r="Z268" i="8"/>
  <c r="Z310" i="8"/>
  <c r="Z272" i="8" s="1"/>
  <c r="AA143" i="8"/>
  <c r="Z267" i="8"/>
  <c r="Z306" i="8"/>
  <c r="Z276" i="8" s="1"/>
  <c r="Z297" i="8" l="1"/>
  <c r="Z277" i="8" s="1"/>
  <c r="Z307" i="8"/>
  <c r="Z283" i="8" s="1"/>
  <c r="Z275" i="8"/>
  <c r="Z303" i="8"/>
  <c r="Z282" i="8" s="1"/>
  <c r="BQ204" i="8"/>
  <c r="BQ206" i="8"/>
  <c r="BQ193" i="8" s="1"/>
  <c r="AA130" i="8"/>
  <c r="AA136" i="8"/>
  <c r="AA183" i="8"/>
  <c r="AA182" i="8" s="1"/>
  <c r="Z311" i="8"/>
  <c r="AA142" i="8"/>
  <c r="BQ308" i="8"/>
  <c r="BQ274" i="8"/>
  <c r="BQ229" i="8"/>
  <c r="Y171" i="8"/>
  <c r="Y173" i="8" s="1"/>
  <c r="X241" i="8"/>
  <c r="X279" i="8"/>
  <c r="X298" i="8" s="1"/>
  <c r="X235" i="8"/>
  <c r="BQ222" i="8"/>
  <c r="BR218" i="8" s="1"/>
  <c r="BR225" i="8" s="1" a="1"/>
  <c r="BP270" i="8"/>
  <c r="BP304" i="8"/>
  <c r="BP208" i="8"/>
  <c r="AA185" i="8" l="1"/>
  <c r="AA186" i="8" s="1"/>
  <c r="BQ194" i="8"/>
  <c r="AA137" i="8"/>
  <c r="AA152" i="8" s="1"/>
  <c r="AA96" i="8"/>
  <c r="AA131" i="8"/>
  <c r="Z284" i="8"/>
  <c r="Z234" i="8"/>
  <c r="X281" i="8"/>
  <c r="X285" i="8" s="1"/>
  <c r="X286" i="8" s="1"/>
  <c r="X314" i="8"/>
  <c r="X236" i="8"/>
  <c r="Y233" i="8" s="1"/>
  <c r="BQ199" i="8"/>
  <c r="BQ205" i="8"/>
  <c r="BR225" i="8"/>
  <c r="X242" i="8"/>
  <c r="X243" i="8" s="1"/>
  <c r="Y291" i="8"/>
  <c r="Y174" i="8"/>
  <c r="Y262" i="8"/>
  <c r="Y258" i="8" s="1"/>
  <c r="Y103" i="8"/>
  <c r="Y102" i="8" s="1"/>
  <c r="AA166" i="8" l="1"/>
  <c r="AA167" i="8" s="1"/>
  <c r="AB163" i="8" s="1"/>
  <c r="AB165" i="8" s="1"/>
  <c r="Y292" i="8"/>
  <c r="Y264" i="8" s="1"/>
  <c r="AA159" i="8"/>
  <c r="AA160" i="8" s="1"/>
  <c r="AB156" i="8" s="1"/>
  <c r="AB158" i="8" s="1"/>
  <c r="AA138" i="8"/>
  <c r="AB134" i="8" s="1"/>
  <c r="AB180" i="8" s="1"/>
  <c r="X313" i="8"/>
  <c r="X122" i="8"/>
  <c r="X244" i="8"/>
  <c r="Y240" i="8" s="1"/>
  <c r="BQ200" i="8"/>
  <c r="BQ201" i="8" s="1"/>
  <c r="BR197" i="8" s="1"/>
  <c r="BR204" i="8" s="1" a="1"/>
  <c r="AA263" i="8"/>
  <c r="AA124" i="8"/>
  <c r="AA153" i="8"/>
  <c r="AB149" i="8" s="1"/>
  <c r="Y172" i="8"/>
  <c r="AA300" i="8"/>
  <c r="AA97" i="8"/>
  <c r="AA98" i="8" s="1"/>
  <c r="AA145" i="8"/>
  <c r="AA266" i="8"/>
  <c r="Y254" i="8"/>
  <c r="X315" i="8"/>
  <c r="BR227" i="8"/>
  <c r="Y293" i="8" l="1"/>
  <c r="Y280" i="8" s="1"/>
  <c r="AB187" i="8"/>
  <c r="AB141" i="8" a="1"/>
  <c r="AB141" i="8" s="1"/>
  <c r="AB143" i="8" s="1"/>
  <c r="AB130" i="8" s="1"/>
  <c r="AB136" i="8" s="1"/>
  <c r="BR214" i="8"/>
  <c r="BR220" i="8"/>
  <c r="AA295" i="8"/>
  <c r="AA305" i="8"/>
  <c r="AA309" i="8"/>
  <c r="BQ304" i="8"/>
  <c r="BQ270" i="8"/>
  <c r="BQ208" i="8"/>
  <c r="Y104" i="8"/>
  <c r="Y175" i="8"/>
  <c r="Y105" i="8" s="1"/>
  <c r="Y319" i="8" s="1"/>
  <c r="Y176" i="8"/>
  <c r="Z170" i="8" s="1"/>
  <c r="AB151" i="8"/>
  <c r="AA301" i="8"/>
  <c r="AA271" i="8" s="1"/>
  <c r="X123" i="8"/>
  <c r="BR204" i="8"/>
  <c r="BR206" i="8"/>
  <c r="BR193" i="8" s="1"/>
  <c r="BR226" i="8"/>
  <c r="X312" i="8"/>
  <c r="X320" i="8" s="1"/>
  <c r="X321" i="8" s="1"/>
  <c r="AB183" i="8" l="1"/>
  <c r="AB182" i="8" s="1"/>
  <c r="AB185" i="8" s="1"/>
  <c r="AB186" i="8" s="1"/>
  <c r="AB142" i="8"/>
  <c r="AA302" i="8"/>
  <c r="AA275" i="8" s="1"/>
  <c r="BR194" i="8"/>
  <c r="AA303" i="8"/>
  <c r="AA267" i="8"/>
  <c r="AA306" i="8"/>
  <c r="AA276" i="8" s="1"/>
  <c r="AA269" i="8"/>
  <c r="AA296" i="8"/>
  <c r="AA273" i="8" s="1"/>
  <c r="BR199" i="8"/>
  <c r="AA268" i="8"/>
  <c r="AA310" i="8"/>
  <c r="AA272" i="8" s="1"/>
  <c r="BR205" i="8"/>
  <c r="AB96" i="8"/>
  <c r="AB131" i="8"/>
  <c r="BR221" i="8"/>
  <c r="Z171" i="8"/>
  <c r="Y318" i="8"/>
  <c r="Y316" i="8" s="1"/>
  <c r="Y106" i="8"/>
  <c r="Y109" i="8" s="1"/>
  <c r="BR215" i="8"/>
  <c r="AB137" i="8"/>
  <c r="AB159" i="8" s="1"/>
  <c r="AB160" i="8" s="1"/>
  <c r="AC156" i="8" s="1"/>
  <c r="AA311" i="8" l="1"/>
  <c r="AA284" i="8" s="1"/>
  <c r="AA297" i="8"/>
  <c r="AA277" i="8" s="1"/>
  <c r="AC158" i="8"/>
  <c r="AB263" i="8"/>
  <c r="AB124" i="8"/>
  <c r="AB166" i="8"/>
  <c r="AB167" i="8" s="1"/>
  <c r="AC163" i="8" s="1"/>
  <c r="AA307" i="8"/>
  <c r="AA283" i="8" s="1"/>
  <c r="AB138" i="8"/>
  <c r="AC134" i="8" s="1"/>
  <c r="Z262" i="8"/>
  <c r="Z258" i="8" s="1"/>
  <c r="Z103" i="8"/>
  <c r="Z102" i="8" s="1"/>
  <c r="BR200" i="8"/>
  <c r="AA282" i="8"/>
  <c r="BR308" i="8"/>
  <c r="BR274" i="8"/>
  <c r="BR229" i="8"/>
  <c r="BR222" i="8"/>
  <c r="BS218" i="8" s="1"/>
  <c r="BS225" i="8" s="1" a="1"/>
  <c r="AB300" i="8"/>
  <c r="AB97" i="8"/>
  <c r="AB98" i="8" s="1"/>
  <c r="AB145" i="8"/>
  <c r="AB266" i="8"/>
  <c r="Y241" i="8"/>
  <c r="Y279" i="8"/>
  <c r="Y298" i="8" s="1"/>
  <c r="Y235" i="8"/>
  <c r="Y242" i="8" s="1"/>
  <c r="Z173" i="8"/>
  <c r="AB152" i="8"/>
  <c r="Y281" i="8" l="1"/>
  <c r="Y285" i="8" s="1"/>
  <c r="Y286" i="8" s="1"/>
  <c r="Y243" i="8"/>
  <c r="AC165" i="8"/>
  <c r="BR304" i="8"/>
  <c r="BR270" i="8"/>
  <c r="BR208" i="8"/>
  <c r="AB301" i="8"/>
  <c r="AB271" i="8" s="1"/>
  <c r="AB153" i="8"/>
  <c r="AC149" i="8" s="1"/>
  <c r="AA234" i="8"/>
  <c r="AB295" i="8"/>
  <c r="AB309" i="8"/>
  <c r="AB305" i="8"/>
  <c r="AC180" i="8"/>
  <c r="AC141" i="8" a="1"/>
  <c r="AC141" i="8" s="1"/>
  <c r="AC187" i="8"/>
  <c r="BS225" i="8"/>
  <c r="BS227" i="8" s="1"/>
  <c r="Z291" i="8"/>
  <c r="Z174" i="8"/>
  <c r="Y314" i="8"/>
  <c r="Y236" i="8"/>
  <c r="Z233" i="8" s="1"/>
  <c r="BR201" i="8"/>
  <c r="BS197" i="8" s="1"/>
  <c r="BS204" i="8" s="1" a="1"/>
  <c r="Z292" i="8" l="1"/>
  <c r="Z264" i="8" s="1"/>
  <c r="AB302" i="8"/>
  <c r="AB275" i="8" s="1"/>
  <c r="AB303" i="8"/>
  <c r="BS214" i="8"/>
  <c r="BS215" i="8" s="1"/>
  <c r="BS220" i="8"/>
  <c r="AB282" i="8"/>
  <c r="AB267" i="8"/>
  <c r="AB306" i="8"/>
  <c r="AB276" i="8" s="1"/>
  <c r="Y313" i="8"/>
  <c r="Y122" i="8"/>
  <c r="Y315" i="8"/>
  <c r="Z172" i="8"/>
  <c r="AC143" i="8"/>
  <c r="AC142" i="8" s="1"/>
  <c r="Z254" i="8"/>
  <c r="BS226" i="8"/>
  <c r="AB268" i="8"/>
  <c r="AB310" i="8"/>
  <c r="AB272" i="8" s="1"/>
  <c r="AB269" i="8"/>
  <c r="AB296" i="8"/>
  <c r="AB273" i="8" s="1"/>
  <c r="Y244" i="8"/>
  <c r="Z240" i="8" s="1"/>
  <c r="BS204" i="8"/>
  <c r="BS206" i="8"/>
  <c r="BS193" i="8" s="1"/>
  <c r="BS194" i="8" s="1"/>
  <c r="AC151" i="8"/>
  <c r="Z293" i="8" l="1"/>
  <c r="Z280" i="8" s="1"/>
  <c r="AB297" i="8"/>
  <c r="AB277" i="8" s="1"/>
  <c r="Y312" i="8"/>
  <c r="Y320" i="8" s="1"/>
  <c r="Y321" i="8" s="1"/>
  <c r="AC130" i="8"/>
  <c r="AC136" i="8"/>
  <c r="AB307" i="8"/>
  <c r="BS199" i="8"/>
  <c r="Z104" i="8"/>
  <c r="Z175" i="8"/>
  <c r="Z105" i="8" s="1"/>
  <c r="Z319" i="8" s="1"/>
  <c r="Z176" i="8"/>
  <c r="AA170" i="8" s="1"/>
  <c r="Y123" i="8"/>
  <c r="AB311" i="8"/>
  <c r="AB284" i="8" s="1"/>
  <c r="BS205" i="8"/>
  <c r="BS221" i="8"/>
  <c r="BS222" i="8" s="1"/>
  <c r="BT218" i="8" s="1"/>
  <c r="BT225" i="8" s="1" a="1"/>
  <c r="AC183" i="8"/>
  <c r="AC182" i="8"/>
  <c r="AC185" i="8" l="1"/>
  <c r="AC186" i="8" s="1"/>
  <c r="BT225" i="8"/>
  <c r="BT227" i="8"/>
  <c r="BT214" i="8" s="1"/>
  <c r="BT215" i="8" s="1"/>
  <c r="AC137" i="8"/>
  <c r="AC166" i="8" s="1"/>
  <c r="AC167" i="8" s="1"/>
  <c r="AD163" i="8" s="1"/>
  <c r="AC96" i="8"/>
  <c r="AC131" i="8"/>
  <c r="AA171" i="8"/>
  <c r="Z318" i="8"/>
  <c r="Z316" i="8" s="1"/>
  <c r="Z106" i="8"/>
  <c r="Z109" i="8" s="1"/>
  <c r="BS200" i="8"/>
  <c r="BS201" i="8" s="1"/>
  <c r="BT197" i="8" s="1"/>
  <c r="BT204" i="8" s="1" a="1"/>
  <c r="AB283" i="8"/>
  <c r="AB234" i="8"/>
  <c r="BS308" i="8"/>
  <c r="BS274" i="8"/>
  <c r="BS229" i="8"/>
  <c r="AC159" i="8" l="1"/>
  <c r="AC160" i="8" s="1"/>
  <c r="AD156" i="8" s="1"/>
  <c r="AD165" i="8"/>
  <c r="AD158" i="8"/>
  <c r="AC138" i="8"/>
  <c r="AD134" i="8" s="1"/>
  <c r="AC263" i="8"/>
  <c r="AC124" i="8"/>
  <c r="AC300" i="8"/>
  <c r="AC97" i="8"/>
  <c r="AC98" i="8" s="1"/>
  <c r="AC145" i="8"/>
  <c r="AC266" i="8"/>
  <c r="AA262" i="8"/>
  <c r="AA258" i="8" s="1"/>
  <c r="AA103" i="8"/>
  <c r="AA102" i="8" s="1"/>
  <c r="AC152" i="8"/>
  <c r="BT220" i="8"/>
  <c r="Z241" i="8"/>
  <c r="Z279" i="8"/>
  <c r="Z298" i="8" s="1"/>
  <c r="Z235" i="8"/>
  <c r="Z242" i="8" s="1"/>
  <c r="AA173" i="8"/>
  <c r="BT204" i="8"/>
  <c r="BT226" i="8"/>
  <c r="BS270" i="8"/>
  <c r="BS304" i="8"/>
  <c r="BS208" i="8"/>
  <c r="AC301" i="8" l="1"/>
  <c r="AC271" i="8" s="1"/>
  <c r="AD180" i="8"/>
  <c r="AD141" i="8" a="1"/>
  <c r="AD141" i="8" s="1"/>
  <c r="AD143" i="8" s="1"/>
  <c r="AD187" i="8"/>
  <c r="Z243" i="8"/>
  <c r="BT206" i="8"/>
  <c r="AC295" i="8"/>
  <c r="AC309" i="8"/>
  <c r="AC305" i="8"/>
  <c r="AA291" i="8"/>
  <c r="AA174" i="8"/>
  <c r="AA292" i="8" s="1"/>
  <c r="AA264" i="8" s="1"/>
  <c r="Z314" i="8"/>
  <c r="Z236" i="8"/>
  <c r="AA233" i="8" s="1"/>
  <c r="AC153" i="8"/>
  <c r="AD149" i="8" s="1"/>
  <c r="Z281" i="8"/>
  <c r="Z285" i="8" s="1"/>
  <c r="Z286" i="8" s="1"/>
  <c r="BT221" i="8"/>
  <c r="AD130" i="8" l="1"/>
  <c r="AC268" i="8"/>
  <c r="AC310" i="8"/>
  <c r="AC272" i="8" s="1"/>
  <c r="BT274" i="8"/>
  <c r="BT308" i="8"/>
  <c r="BT229" i="8"/>
  <c r="AD183" i="8"/>
  <c r="AD182" i="8" s="1"/>
  <c r="AA172" i="8"/>
  <c r="AD142" i="8"/>
  <c r="AC269" i="8"/>
  <c r="AC296" i="8"/>
  <c r="AC273" i="8" s="1"/>
  <c r="BT222" i="8"/>
  <c r="BU218" i="8" s="1"/>
  <c r="BU225" i="8" s="1" a="1"/>
  <c r="BT199" i="8"/>
  <c r="BT193" i="8"/>
  <c r="BT194" i="8" s="1"/>
  <c r="BT205" i="8"/>
  <c r="Z313" i="8"/>
  <c r="Z122" i="8"/>
  <c r="AC302" i="8"/>
  <c r="AA254" i="8"/>
  <c r="AA293" i="8"/>
  <c r="AA280" i="8" s="1"/>
  <c r="Z244" i="8"/>
  <c r="AA240" i="8" s="1"/>
  <c r="AD151" i="8"/>
  <c r="AC267" i="8"/>
  <c r="AC306" i="8"/>
  <c r="AC276" i="8" s="1"/>
  <c r="Z315" i="8"/>
  <c r="AC311" i="8" l="1"/>
  <c r="AC284" i="8" s="1"/>
  <c r="AC307" i="8"/>
  <c r="AC283" i="8" s="1"/>
  <c r="Z312" i="8"/>
  <c r="Z320" i="8" s="1"/>
  <c r="Z321" i="8" s="1"/>
  <c r="Z123" i="8"/>
  <c r="AA104" i="8"/>
  <c r="AA175" i="8"/>
  <c r="AA105" i="8" s="1"/>
  <c r="AA319" i="8" s="1"/>
  <c r="AC275" i="8"/>
  <c r="AC303" i="8"/>
  <c r="BT200" i="8"/>
  <c r="BT201" i="8" s="1"/>
  <c r="BU197" i="8" s="1"/>
  <c r="BU204" i="8" s="1" a="1"/>
  <c r="BU225" i="8"/>
  <c r="BU227" i="8" s="1"/>
  <c r="AD131" i="8"/>
  <c r="AC297" i="8"/>
  <c r="AC277" i="8" s="1"/>
  <c r="AD136" i="8"/>
  <c r="AA176" i="8" l="1"/>
  <c r="AB170" i="8" s="1"/>
  <c r="AB171" i="8" s="1"/>
  <c r="BU214" i="8"/>
  <c r="BU215" i="8" s="1"/>
  <c r="BU220" i="8"/>
  <c r="BU204" i="8"/>
  <c r="BU206" i="8"/>
  <c r="BT270" i="8"/>
  <c r="BT304" i="8"/>
  <c r="BT208" i="8"/>
  <c r="AC282" i="8"/>
  <c r="AC234" i="8"/>
  <c r="AD96" i="8"/>
  <c r="AD137" i="8"/>
  <c r="AD159" i="8" s="1"/>
  <c r="AD160" i="8" s="1"/>
  <c r="AE156" i="8" s="1"/>
  <c r="AD185" i="8"/>
  <c r="AD186" i="8" s="1"/>
  <c r="BU226" i="8"/>
  <c r="AA318" i="8"/>
  <c r="AA316" i="8" s="1"/>
  <c r="AA106" i="8"/>
  <c r="AA109" i="8" s="1"/>
  <c r="AD152" i="8" l="1"/>
  <c r="AD138" i="8"/>
  <c r="AE134" i="8" s="1"/>
  <c r="AE180" i="8" s="1"/>
  <c r="AA241" i="8"/>
  <c r="AA279" i="8"/>
  <c r="AA298" i="8" s="1"/>
  <c r="AA235" i="8"/>
  <c r="AB173" i="8"/>
  <c r="AD263" i="8"/>
  <c r="AD124" i="8"/>
  <c r="BU193" i="8"/>
  <c r="BU194" i="8" s="1"/>
  <c r="AB262" i="8"/>
  <c r="AB258" i="8" s="1"/>
  <c r="AB103" i="8"/>
  <c r="AB102" i="8" s="1"/>
  <c r="BU205" i="8"/>
  <c r="AE158" i="8"/>
  <c r="BU221" i="8"/>
  <c r="BU222" i="8" s="1"/>
  <c r="BV218" i="8" s="1"/>
  <c r="BV225" i="8" s="1" a="1"/>
  <c r="AD153" i="8"/>
  <c r="AE149" i="8" s="1"/>
  <c r="AD300" i="8"/>
  <c r="AD97" i="8"/>
  <c r="AD98" i="8" s="1"/>
  <c r="AD145" i="8"/>
  <c r="AD266" i="8"/>
  <c r="AD166" i="8"/>
  <c r="AD167" i="8" s="1"/>
  <c r="AE163" i="8" s="1"/>
  <c r="AE187" i="8" l="1"/>
  <c r="AE141" i="8" a="1"/>
  <c r="AE141" i="8" s="1"/>
  <c r="AE143" i="8" s="1"/>
  <c r="AE183" i="8" s="1"/>
  <c r="AE182" i="8" s="1"/>
  <c r="BV225" i="8"/>
  <c r="BV227" i="8"/>
  <c r="BV214" i="8" s="1"/>
  <c r="BV215" i="8" s="1"/>
  <c r="AE130" i="8"/>
  <c r="AE136" i="8"/>
  <c r="BU308" i="8"/>
  <c r="BU274" i="8"/>
  <c r="BU229" i="8"/>
  <c r="AB291" i="8"/>
  <c r="AB174" i="8"/>
  <c r="AB172" i="8" s="1"/>
  <c r="AA314" i="8"/>
  <c r="AA236" i="8"/>
  <c r="AB233" i="8" s="1"/>
  <c r="AE165" i="8"/>
  <c r="AD309" i="8"/>
  <c r="AD305" i="8"/>
  <c r="AD295" i="8"/>
  <c r="AD301" i="8"/>
  <c r="AD271" i="8" s="1"/>
  <c r="AA242" i="8"/>
  <c r="AA243" i="8" s="1"/>
  <c r="AA281" i="8"/>
  <c r="AA285" i="8" s="1"/>
  <c r="AA286" i="8" s="1"/>
  <c r="BU199" i="8"/>
  <c r="AE151" i="8"/>
  <c r="AE142" i="8" l="1"/>
  <c r="AA313" i="8"/>
  <c r="AA122" i="8"/>
  <c r="AA244" i="8"/>
  <c r="AB240" i="8" s="1"/>
  <c r="AB104" i="8"/>
  <c r="AB175" i="8"/>
  <c r="AB105" i="8" s="1"/>
  <c r="AB319" i="8" s="1"/>
  <c r="AB254" i="8"/>
  <c r="AD268" i="8"/>
  <c r="AD310" i="8"/>
  <c r="AD272" i="8" s="1"/>
  <c r="BU200" i="8"/>
  <c r="BV220" i="8"/>
  <c r="AD269" i="8"/>
  <c r="AD296" i="8"/>
  <c r="AD273" i="8" s="1"/>
  <c r="AD267" i="8"/>
  <c r="AD306" i="8"/>
  <c r="AD276" i="8" s="1"/>
  <c r="AE96" i="8"/>
  <c r="AE131" i="8"/>
  <c r="AE137" i="8"/>
  <c r="AE159" i="8" s="1"/>
  <c r="AE185" i="8"/>
  <c r="BV226" i="8"/>
  <c r="AD302" i="8"/>
  <c r="AD275" i="8" s="1"/>
  <c r="AA315" i="8"/>
  <c r="AB292" i="8"/>
  <c r="AB264" i="8" s="1"/>
  <c r="AD311" i="8" l="1"/>
  <c r="AD284" i="8" s="1"/>
  <c r="AE166" i="8"/>
  <c r="AE167" i="8" s="1"/>
  <c r="AF163" i="8" s="1"/>
  <c r="AB293" i="8"/>
  <c r="AB280" i="8" s="1"/>
  <c r="AA312" i="8"/>
  <c r="AA320" i="8" s="1"/>
  <c r="AA321" i="8" s="1"/>
  <c r="AE160" i="8"/>
  <c r="AF156" i="8" s="1"/>
  <c r="BU304" i="8"/>
  <c r="BU270" i="8"/>
  <c r="BU208" i="8"/>
  <c r="BU201" i="8"/>
  <c r="BV197" i="8" s="1"/>
  <c r="BV204" i="8" s="1" a="1"/>
  <c r="AB318" i="8"/>
  <c r="AB316" i="8" s="1"/>
  <c r="AB106" i="8"/>
  <c r="AB109" i="8" s="1"/>
  <c r="AE263" i="8"/>
  <c r="AE124" i="8"/>
  <c r="AD307" i="8"/>
  <c r="AD283" i="8" s="1"/>
  <c r="AD303" i="8"/>
  <c r="AE186" i="8"/>
  <c r="BV221" i="8"/>
  <c r="BV222" i="8" s="1"/>
  <c r="BW218" i="8" s="1"/>
  <c r="BW225" i="8" s="1" a="1"/>
  <c r="AB176" i="8"/>
  <c r="AC170" i="8" s="1"/>
  <c r="AA123" i="8"/>
  <c r="AD297" i="8"/>
  <c r="AD277" i="8" s="1"/>
  <c r="AE300" i="8"/>
  <c r="AE97" i="8"/>
  <c r="AE145" i="8"/>
  <c r="AE266" i="8"/>
  <c r="AE152" i="8"/>
  <c r="AE138" i="8"/>
  <c r="AF134" i="8" s="1"/>
  <c r="BW225" i="8" l="1"/>
  <c r="BW227" i="8"/>
  <c r="BW214" i="8" s="1"/>
  <c r="BW215" i="8" s="1"/>
  <c r="AD282" i="8"/>
  <c r="AD234" i="8"/>
  <c r="AB241" i="8"/>
  <c r="AB279" i="8"/>
  <c r="AB298" i="8" s="1"/>
  <c r="AB235" i="8"/>
  <c r="AB242" i="8" s="1"/>
  <c r="AF180" i="8"/>
  <c r="AF141" i="8" a="1"/>
  <c r="AF141" i="8" s="1"/>
  <c r="AF143" i="8" s="1"/>
  <c r="AF187" i="8"/>
  <c r="AE301" i="8"/>
  <c r="AE271" i="8" s="1"/>
  <c r="AC171" i="8"/>
  <c r="AF165" i="8"/>
  <c r="BV308" i="8"/>
  <c r="BV274" i="8"/>
  <c r="BV229" i="8"/>
  <c r="AF158" i="8"/>
  <c r="AE98" i="8"/>
  <c r="BV204" i="8"/>
  <c r="AE153" i="8"/>
  <c r="AF149" i="8" s="1"/>
  <c r="AE295" i="8"/>
  <c r="AE309" i="8"/>
  <c r="AE305" i="8"/>
  <c r="AE302" i="8" l="1"/>
  <c r="AE275" i="8" s="1"/>
  <c r="AF130" i="8"/>
  <c r="AF136" i="8"/>
  <c r="AC173" i="8"/>
  <c r="AE303" i="8"/>
  <c r="AB281" i="8"/>
  <c r="AB285" i="8" s="1"/>
  <c r="AB286" i="8" s="1"/>
  <c r="AF183" i="8"/>
  <c r="AF182" i="8" s="1"/>
  <c r="AB243" i="8"/>
  <c r="AB244" i="8" s="1"/>
  <c r="AC240" i="8" s="1"/>
  <c r="AF151" i="8"/>
  <c r="BW220" i="8"/>
  <c r="AB314" i="8"/>
  <c r="AB236" i="8"/>
  <c r="AC233" i="8" s="1"/>
  <c r="AE268" i="8"/>
  <c r="AE310" i="8"/>
  <c r="AE272" i="8" s="1"/>
  <c r="AF142" i="8"/>
  <c r="AE267" i="8"/>
  <c r="AE306" i="8"/>
  <c r="AE276" i="8" s="1"/>
  <c r="AC262" i="8"/>
  <c r="AC258" i="8" s="1"/>
  <c r="AC103" i="8"/>
  <c r="AC102" i="8" s="1"/>
  <c r="AE269" i="8"/>
  <c r="AE296" i="8"/>
  <c r="AE273" i="8" s="1"/>
  <c r="BV206" i="8"/>
  <c r="BW226" i="8"/>
  <c r="AE307" i="8" l="1"/>
  <c r="AE283" i="8" s="1"/>
  <c r="AE311" i="8"/>
  <c r="AE284" i="8" s="1"/>
  <c r="AC291" i="8"/>
  <c r="AC174" i="8"/>
  <c r="BV193" i="8"/>
  <c r="BV194" i="8" s="1"/>
  <c r="AE297" i="8"/>
  <c r="AE277" i="8" s="1"/>
  <c r="BW221" i="8"/>
  <c r="BW222" i="8" s="1"/>
  <c r="BX218" i="8" s="1"/>
  <c r="BX225" i="8" s="1" a="1"/>
  <c r="AB313" i="8"/>
  <c r="AB122" i="8"/>
  <c r="AB315" i="8"/>
  <c r="AF185" i="8"/>
  <c r="AE282" i="8"/>
  <c r="AF137" i="8"/>
  <c r="AF166" i="8" s="1"/>
  <c r="AF96" i="8"/>
  <c r="AF131" i="8"/>
  <c r="BV205" i="8"/>
  <c r="AE234" i="8" l="1"/>
  <c r="AC292" i="8"/>
  <c r="AC264" i="8" s="1"/>
  <c r="AF167" i="8"/>
  <c r="AG163" i="8" s="1"/>
  <c r="BX225" i="8"/>
  <c r="BX227" i="8"/>
  <c r="BX214" i="8" s="1"/>
  <c r="BX215" i="8" s="1"/>
  <c r="AF263" i="8"/>
  <c r="AF124" i="8"/>
  <c r="AB312" i="8"/>
  <c r="AB320" i="8" s="1"/>
  <c r="AB321" i="8" s="1"/>
  <c r="AF138" i="8"/>
  <c r="AG134" i="8" s="1"/>
  <c r="BV199" i="8"/>
  <c r="AC172" i="8"/>
  <c r="BW308" i="8"/>
  <c r="BW274" i="8"/>
  <c r="BW229" i="8"/>
  <c r="AB123" i="8"/>
  <c r="AF300" i="8"/>
  <c r="AF97" i="8"/>
  <c r="AF98" i="8" s="1"/>
  <c r="AF145" i="8"/>
  <c r="AF266" i="8"/>
  <c r="AF159" i="8"/>
  <c r="AC254" i="8"/>
  <c r="AF186" i="8"/>
  <c r="AF152" i="8"/>
  <c r="AC293" i="8" l="1"/>
  <c r="AC280" i="8" s="1"/>
  <c r="AF160" i="8"/>
  <c r="AG156" i="8" s="1"/>
  <c r="BX220" i="8"/>
  <c r="AG180" i="8"/>
  <c r="AG141" i="8" a="1"/>
  <c r="AG141" i="8" s="1"/>
  <c r="AG143" i="8" s="1"/>
  <c r="AG187" i="8"/>
  <c r="BX226" i="8"/>
  <c r="AF153" i="8"/>
  <c r="AG149" i="8" s="1"/>
  <c r="AF295" i="8"/>
  <c r="AF309" i="8"/>
  <c r="AF305" i="8"/>
  <c r="AF301" i="8"/>
  <c r="AF271" i="8" s="1"/>
  <c r="AC104" i="8"/>
  <c r="AC175" i="8"/>
  <c r="AC105" i="8" s="1"/>
  <c r="AC319" i="8" s="1"/>
  <c r="AC176" i="8"/>
  <c r="AD170" i="8" s="1"/>
  <c r="AG165" i="8"/>
  <c r="BV200" i="8"/>
  <c r="BV201" i="8" s="1"/>
  <c r="BW197" i="8" s="1"/>
  <c r="BW204" i="8" s="1" a="1"/>
  <c r="AG130" i="8" l="1"/>
  <c r="AG136" i="8"/>
  <c r="AF268" i="8"/>
  <c r="AF310" i="8"/>
  <c r="AF272" i="8" s="1"/>
  <c r="AG183" i="8"/>
  <c r="AG182" i="8" s="1"/>
  <c r="AG142" i="8"/>
  <c r="BW204" i="8"/>
  <c r="BX221" i="8"/>
  <c r="BX222" i="8" s="1"/>
  <c r="BY218" i="8" s="1"/>
  <c r="BY225" i="8" s="1" a="1"/>
  <c r="BV304" i="8"/>
  <c r="BV270" i="8"/>
  <c r="BV208" i="8"/>
  <c r="AD171" i="8"/>
  <c r="AC318" i="8"/>
  <c r="AC316" i="8" s="1"/>
  <c r="AC106" i="8"/>
  <c r="AC109" i="8" s="1"/>
  <c r="AG151" i="8"/>
  <c r="AG158" i="8"/>
  <c r="AF302" i="8"/>
  <c r="AF267" i="8"/>
  <c r="AF306" i="8"/>
  <c r="AF276" i="8" s="1"/>
  <c r="AF269" i="8"/>
  <c r="AF296" i="8"/>
  <c r="AF273" i="8" s="1"/>
  <c r="AF311" i="8" l="1"/>
  <c r="AF284" i="8" s="1"/>
  <c r="AF297" i="8"/>
  <c r="AF277" i="8" s="1"/>
  <c r="AF307" i="8"/>
  <c r="AF283" i="8" s="1"/>
  <c r="AG185" i="8"/>
  <c r="BY225" i="8"/>
  <c r="BY227" i="8"/>
  <c r="AD262" i="8"/>
  <c r="AD258" i="8" s="1"/>
  <c r="AD103" i="8"/>
  <c r="AD102" i="8" s="1"/>
  <c r="AG137" i="8"/>
  <c r="AG159" i="8" s="1"/>
  <c r="AF275" i="8"/>
  <c r="AF303" i="8"/>
  <c r="BW206" i="8"/>
  <c r="AG96" i="8"/>
  <c r="AG131" i="8"/>
  <c r="AC279" i="8"/>
  <c r="AC298" i="8" s="1"/>
  <c r="AC241" i="8"/>
  <c r="AC235" i="8"/>
  <c r="AD173" i="8"/>
  <c r="BX308" i="8"/>
  <c r="BX274" i="8"/>
  <c r="BX229" i="8"/>
  <c r="AG263" i="8" l="1"/>
  <c r="AG124" i="8"/>
  <c r="BY214" i="8"/>
  <c r="BY215" i="8" s="1"/>
  <c r="AF282" i="8"/>
  <c r="AF234" i="8"/>
  <c r="AG300" i="8"/>
  <c r="AG97" i="8"/>
  <c r="AG98" i="8" s="1"/>
  <c r="AG145" i="8"/>
  <c r="AG266" i="8"/>
  <c r="AC281" i="8"/>
  <c r="AC285" i="8" s="1"/>
  <c r="AC286" i="8" s="1"/>
  <c r="BW193" i="8"/>
  <c r="BW194" i="8" s="1"/>
  <c r="BW199" i="8"/>
  <c r="AG186" i="8"/>
  <c r="AG152" i="8"/>
  <c r="BW205" i="8"/>
  <c r="BY226" i="8"/>
  <c r="AG166" i="8"/>
  <c r="AG138" i="8"/>
  <c r="AH134" i="8" s="1"/>
  <c r="AD291" i="8"/>
  <c r="AD174" i="8"/>
  <c r="AC314" i="8"/>
  <c r="AC236" i="8"/>
  <c r="AD233" i="8" s="1"/>
  <c r="AC242" i="8"/>
  <c r="AC243" i="8" s="1"/>
  <c r="AG160" i="8"/>
  <c r="AH156" i="8" s="1"/>
  <c r="AD292" i="8" l="1"/>
  <c r="AD264" i="8" s="1"/>
  <c r="BW200" i="8"/>
  <c r="BW201" i="8" s="1"/>
  <c r="BX197" i="8" s="1"/>
  <c r="BX204" i="8" s="1" a="1"/>
  <c r="AG167" i="8"/>
  <c r="AH163" i="8" s="1"/>
  <c r="AG153" i="8"/>
  <c r="AH149" i="8" s="1"/>
  <c r="AG295" i="8"/>
  <c r="AG305" i="8"/>
  <c r="AG309" i="8"/>
  <c r="AH158" i="8"/>
  <c r="AC315" i="8"/>
  <c r="AC313" i="8"/>
  <c r="AC312" i="8" s="1"/>
  <c r="AC320" i="8" s="1"/>
  <c r="AC321" i="8" s="1"/>
  <c r="AC122" i="8"/>
  <c r="BY220" i="8"/>
  <c r="AC244" i="8"/>
  <c r="AD240" i="8" s="1"/>
  <c r="AD254" i="8"/>
  <c r="AD293" i="8"/>
  <c r="AD280" i="8" s="1"/>
  <c r="AD172" i="8"/>
  <c r="AH180" i="8"/>
  <c r="AH141" i="8" a="1"/>
  <c r="AH141" i="8" s="1"/>
  <c r="AH187" i="8"/>
  <c r="AG301" i="8"/>
  <c r="AG271" i="8" s="1"/>
  <c r="AG267" i="8" l="1"/>
  <c r="AG306" i="8"/>
  <c r="AG276" i="8" s="1"/>
  <c r="AD104" i="8"/>
  <c r="AD175" i="8"/>
  <c r="AD105" i="8" s="1"/>
  <c r="AD319" i="8" s="1"/>
  <c r="AH165" i="8"/>
  <c r="AH143" i="8"/>
  <c r="AH183" i="8" s="1"/>
  <c r="AH182" i="8" s="1"/>
  <c r="AG269" i="8"/>
  <c r="AG296" i="8"/>
  <c r="AG273" i="8" s="1"/>
  <c r="BY221" i="8"/>
  <c r="BX204" i="8"/>
  <c r="BX206" i="8"/>
  <c r="BX193" i="8" s="1"/>
  <c r="BX194" i="8" s="1"/>
  <c r="AG268" i="8"/>
  <c r="AG310" i="8"/>
  <c r="AG272" i="8" s="1"/>
  <c r="AH151" i="8"/>
  <c r="AG302" i="8"/>
  <c r="AG275" i="8" s="1"/>
  <c r="AC123" i="8"/>
  <c r="BW304" i="8"/>
  <c r="BW270" i="8"/>
  <c r="BW208" i="8"/>
  <c r="AG297" i="8" l="1"/>
  <c r="AG277" i="8" s="1"/>
  <c r="AG307" i="8"/>
  <c r="AG283" i="8" s="1"/>
  <c r="AG311" i="8"/>
  <c r="AG284" i="8" s="1"/>
  <c r="AD176" i="8"/>
  <c r="AE170" i="8" s="1"/>
  <c r="AG303" i="8"/>
  <c r="AG282" i="8" s="1"/>
  <c r="AH142" i="8"/>
  <c r="BX199" i="8"/>
  <c r="BX205" i="8"/>
  <c r="AD318" i="8"/>
  <c r="AD316" i="8" s="1"/>
  <c r="AD106" i="8"/>
  <c r="AD109" i="8" s="1"/>
  <c r="AE171" i="8"/>
  <c r="BY274" i="8"/>
  <c r="BY308" i="8"/>
  <c r="BY229" i="8"/>
  <c r="BY222" i="8"/>
  <c r="BZ218" i="8" s="1"/>
  <c r="BZ225" i="8" s="1" a="1"/>
  <c r="AH130" i="8"/>
  <c r="AH136" i="8" s="1"/>
  <c r="AG234" i="8" l="1"/>
  <c r="AH137" i="8"/>
  <c r="AH152" i="8" s="1"/>
  <c r="AD279" i="8"/>
  <c r="AD298" i="8" s="1"/>
  <c r="AD241" i="8"/>
  <c r="AD235" i="8"/>
  <c r="AD242" i="8" s="1"/>
  <c r="BZ225" i="8"/>
  <c r="AE262" i="8"/>
  <c r="AE258" i="8" s="1"/>
  <c r="AE103" i="8"/>
  <c r="AH96" i="8"/>
  <c r="AH131" i="8"/>
  <c r="BX200" i="8"/>
  <c r="BX201" i="8" s="1"/>
  <c r="BY197" i="8" s="1"/>
  <c r="BY204" i="8" s="1" a="1"/>
  <c r="AE173" i="8"/>
  <c r="AH185" i="8"/>
  <c r="BY204" i="8" l="1"/>
  <c r="BY206" i="8"/>
  <c r="BY193" i="8" s="1"/>
  <c r="BY194" i="8" s="1"/>
  <c r="AH153" i="8"/>
  <c r="AI149" i="8" s="1"/>
  <c r="AH186" i="8"/>
  <c r="AE291" i="8"/>
  <c r="AE174" i="8"/>
  <c r="AE172" i="8" s="1"/>
  <c r="AD243" i="8"/>
  <c r="AD315" i="8" s="1"/>
  <c r="AH300" i="8"/>
  <c r="AH97" i="8"/>
  <c r="AH98" i="8" s="1"/>
  <c r="AH145" i="8"/>
  <c r="AH266" i="8"/>
  <c r="BX270" i="8"/>
  <c r="BX304" i="8"/>
  <c r="BX208" i="8"/>
  <c r="AH263" i="8"/>
  <c r="AH124" i="8"/>
  <c r="AE102" i="8"/>
  <c r="AH138" i="8"/>
  <c r="AI134" i="8" s="1"/>
  <c r="AH166" i="8"/>
  <c r="AH167" i="8" s="1"/>
  <c r="AI163" i="8" s="1"/>
  <c r="AD314" i="8"/>
  <c r="AD236" i="8"/>
  <c r="AE233" i="8" s="1"/>
  <c r="AD281" i="8"/>
  <c r="AD285" i="8" s="1"/>
  <c r="AD286" i="8" s="1"/>
  <c r="AH159" i="8"/>
  <c r="AH160" i="8" s="1"/>
  <c r="AI156" i="8" s="1"/>
  <c r="BZ227" i="8"/>
  <c r="AE254" i="8" l="1"/>
  <c r="AH295" i="8"/>
  <c r="AH305" i="8"/>
  <c r="AH309" i="8"/>
  <c r="BY199" i="8"/>
  <c r="AI151" i="8"/>
  <c r="BY205" i="8"/>
  <c r="BZ220" i="8"/>
  <c r="BZ214" i="8"/>
  <c r="BZ215" i="8" s="1"/>
  <c r="AI165" i="8"/>
  <c r="AH301" i="8"/>
  <c r="AH271" i="8" s="1"/>
  <c r="AD313" i="8"/>
  <c r="AD122" i="8"/>
  <c r="AE104" i="8"/>
  <c r="AE175" i="8"/>
  <c r="AE176" i="8"/>
  <c r="AF170" i="8" s="1"/>
  <c r="AD244" i="8"/>
  <c r="AE240" i="8" s="1"/>
  <c r="AI158" i="8"/>
  <c r="BZ226" i="8"/>
  <c r="AI180" i="8"/>
  <c r="AI141" i="8" a="1"/>
  <c r="AI141" i="8" s="1"/>
  <c r="AI187" i="8"/>
  <c r="AE292" i="8"/>
  <c r="AE264" i="8" s="1"/>
  <c r="AE105" i="8" l="1"/>
  <c r="BZ221" i="8"/>
  <c r="BY200" i="8"/>
  <c r="BY201" i="8" s="1"/>
  <c r="BZ197" i="8" s="1"/>
  <c r="BZ204" i="8" s="1" a="1"/>
  <c r="AH268" i="8"/>
  <c r="AH310" i="8"/>
  <c r="AH272" i="8" s="1"/>
  <c r="AH269" i="8"/>
  <c r="AH296" i="8"/>
  <c r="AH273" i="8" s="1"/>
  <c r="AH302" i="8"/>
  <c r="AH275" i="8" s="1"/>
  <c r="AI143" i="8"/>
  <c r="AI142" i="8" s="1"/>
  <c r="AD123" i="8"/>
  <c r="AE293" i="8"/>
  <c r="AE280" i="8" s="1"/>
  <c r="AF171" i="8"/>
  <c r="AF173" i="8" s="1"/>
  <c r="AE318" i="8"/>
  <c r="AE316" i="8" s="1"/>
  <c r="AH267" i="8"/>
  <c r="AH306" i="8"/>
  <c r="AH276" i="8" s="1"/>
  <c r="AD312" i="8"/>
  <c r="AD320" i="8" s="1"/>
  <c r="AD321" i="8" s="1"/>
  <c r="AH311" i="8" l="1"/>
  <c r="AH284" i="8" s="1"/>
  <c r="AH307" i="8"/>
  <c r="AH283" i="8" s="1"/>
  <c r="AI183" i="8"/>
  <c r="AI182" i="8" s="1"/>
  <c r="AF291" i="8"/>
  <c r="AF174" i="8"/>
  <c r="AF262" i="8"/>
  <c r="AF258" i="8" s="1"/>
  <c r="AF103" i="8"/>
  <c r="BZ204" i="8"/>
  <c r="BZ206" i="8" s="1"/>
  <c r="BZ193" i="8" s="1"/>
  <c r="BZ194" i="8" s="1"/>
  <c r="BZ308" i="8"/>
  <c r="BZ274" i="8"/>
  <c r="BZ229" i="8"/>
  <c r="BY304" i="8"/>
  <c r="BY270" i="8"/>
  <c r="BY208" i="8"/>
  <c r="AE319" i="8"/>
  <c r="AE106" i="8"/>
  <c r="AE109" i="8" s="1"/>
  <c r="BZ222" i="8"/>
  <c r="CA218" i="8" s="1"/>
  <c r="CA225" i="8" s="1" a="1"/>
  <c r="AI130" i="8"/>
  <c r="AI136" i="8" s="1"/>
  <c r="AH303" i="8"/>
  <c r="AH297" i="8"/>
  <c r="AH277" i="8" s="1"/>
  <c r="AH234" i="8" l="1"/>
  <c r="AH282" i="8"/>
  <c r="AI137" i="8"/>
  <c r="AI159" i="8" s="1"/>
  <c r="AI160" i="8" s="1"/>
  <c r="AJ156" i="8" s="1"/>
  <c r="AE241" i="8"/>
  <c r="AE279" i="8"/>
  <c r="AE298" i="8" s="1"/>
  <c r="AE281" i="8" s="1"/>
  <c r="AE285" i="8" s="1"/>
  <c r="AE286" i="8" s="1"/>
  <c r="AE235" i="8"/>
  <c r="AE242" i="8" s="1"/>
  <c r="BZ199" i="8"/>
  <c r="AI185" i="8"/>
  <c r="AI186" i="8" s="1"/>
  <c r="AI96" i="8"/>
  <c r="AI131" i="8"/>
  <c r="CA225" i="8"/>
  <c r="CA227" i="8"/>
  <c r="AF102" i="8"/>
  <c r="AF254" i="8"/>
  <c r="BZ205" i="8"/>
  <c r="AF292" i="8"/>
  <c r="AF264" i="8" s="1"/>
  <c r="AF172" i="8"/>
  <c r="AI152" i="8" l="1"/>
  <c r="AI153" i="8" s="1"/>
  <c r="AJ149" i="8" s="1"/>
  <c r="AI166" i="8"/>
  <c r="AI167" i="8" s="1"/>
  <c r="AJ163" i="8" s="1"/>
  <c r="AJ165" i="8" s="1"/>
  <c r="AJ158" i="8"/>
  <c r="AI138" i="8"/>
  <c r="AJ134" i="8" s="1"/>
  <c r="AF293" i="8"/>
  <c r="AF280" i="8" s="1"/>
  <c r="AE314" i="8"/>
  <c r="AE236" i="8"/>
  <c r="AF233" i="8" s="1"/>
  <c r="AF104" i="8"/>
  <c r="AF175" i="8"/>
  <c r="AF176" i="8"/>
  <c r="AG170" i="8" s="1"/>
  <c r="BZ200" i="8"/>
  <c r="BZ201" i="8" s="1"/>
  <c r="CA197" i="8" s="1"/>
  <c r="CA204" i="8" s="1" a="1"/>
  <c r="CA220" i="8"/>
  <c r="CA226" i="8"/>
  <c r="AI263" i="8"/>
  <c r="AI124" i="8"/>
  <c r="AE243" i="8"/>
  <c r="AE244" i="8" s="1"/>
  <c r="AF240" i="8" s="1"/>
  <c r="CA214" i="8"/>
  <c r="AI300" i="8"/>
  <c r="AI97" i="8"/>
  <c r="AI98" i="8" s="1"/>
  <c r="AI145" i="8"/>
  <c r="AI266" i="8"/>
  <c r="CA204" i="8" l="1"/>
  <c r="CA206" i="8"/>
  <c r="AJ151" i="8"/>
  <c r="AE313" i="8"/>
  <c r="AE122" i="8"/>
  <c r="AF318" i="8"/>
  <c r="AF316" i="8" s="1"/>
  <c r="AJ180" i="8"/>
  <c r="AJ141" i="8" a="1"/>
  <c r="AJ141" i="8" s="1"/>
  <c r="AJ143" i="8" s="1"/>
  <c r="AJ187" i="8"/>
  <c r="AG171" i="8"/>
  <c r="CA221" i="8"/>
  <c r="CA222" i="8" s="1"/>
  <c r="CB218" i="8" s="1"/>
  <c r="CB225" i="8" s="1" a="1"/>
  <c r="AF105" i="8"/>
  <c r="AI301" i="8"/>
  <c r="AI271" i="8" s="1"/>
  <c r="AF106" i="8"/>
  <c r="AF109" i="8" s="1"/>
  <c r="AI295" i="8"/>
  <c r="AI305" i="8"/>
  <c r="AI309" i="8"/>
  <c r="CA215" i="8"/>
  <c r="BZ304" i="8"/>
  <c r="BZ270" i="8"/>
  <c r="BZ208" i="8"/>
  <c r="AE315" i="8"/>
  <c r="AE312" i="8" l="1"/>
  <c r="AE320" i="8" s="1"/>
  <c r="AE321" i="8" s="1"/>
  <c r="AJ130" i="8"/>
  <c r="CB225" i="8"/>
  <c r="CB227" i="8"/>
  <c r="AF241" i="8"/>
  <c r="AF279" i="8"/>
  <c r="AF298" i="8" s="1"/>
  <c r="AF281" i="8" s="1"/>
  <c r="AF285" i="8" s="1"/>
  <c r="AF286" i="8" s="1"/>
  <c r="AF319" i="8"/>
  <c r="AI267" i="8"/>
  <c r="AI306" i="8"/>
  <c r="AI276" i="8" s="1"/>
  <c r="AG262" i="8"/>
  <c r="AG258" i="8" s="1"/>
  <c r="AG103" i="8"/>
  <c r="CA193" i="8"/>
  <c r="CA199" i="8" s="1"/>
  <c r="AI268" i="8"/>
  <c r="AI310" i="8"/>
  <c r="AI272" i="8" s="1"/>
  <c r="AG173" i="8"/>
  <c r="AF235" i="8"/>
  <c r="AF242" i="8" s="1"/>
  <c r="AI269" i="8"/>
  <c r="AI296" i="8"/>
  <c r="AI273" i="8" s="1"/>
  <c r="AI302" i="8"/>
  <c r="CA308" i="8"/>
  <c r="CA274" i="8"/>
  <c r="CA229" i="8"/>
  <c r="AJ183" i="8"/>
  <c r="AJ182" i="8" s="1"/>
  <c r="CA205" i="8"/>
  <c r="AE123" i="8"/>
  <c r="AJ142" i="8"/>
  <c r="AI307" i="8" l="1"/>
  <c r="AI283" i="8" s="1"/>
  <c r="AI311" i="8"/>
  <c r="AI284" i="8" s="1"/>
  <c r="CA200" i="8"/>
  <c r="AG102" i="8"/>
  <c r="CB226" i="8"/>
  <c r="AF314" i="8"/>
  <c r="AF236" i="8"/>
  <c r="AG233" i="8" s="1"/>
  <c r="AG291" i="8"/>
  <c r="AG174" i="8"/>
  <c r="AI275" i="8"/>
  <c r="AI303" i="8"/>
  <c r="CB214" i="8"/>
  <c r="CB220" i="8" s="1"/>
  <c r="AF243" i="8"/>
  <c r="CA194" i="8"/>
  <c r="AI297" i="8"/>
  <c r="AI277" i="8" s="1"/>
  <c r="AJ131" i="8"/>
  <c r="AJ136" i="8"/>
  <c r="AJ185" i="8" s="1"/>
  <c r="AJ186" i="8" s="1"/>
  <c r="AJ96" i="8" l="1"/>
  <c r="AJ263" i="8" s="1"/>
  <c r="AF313" i="8"/>
  <c r="AF122" i="8"/>
  <c r="CA304" i="8"/>
  <c r="CA270" i="8"/>
  <c r="CA208" i="8"/>
  <c r="CA201" i="8"/>
  <c r="CB197" i="8" s="1"/>
  <c r="CB204" i="8" s="1" a="1"/>
  <c r="CB221" i="8"/>
  <c r="CB215" i="8"/>
  <c r="AG292" i="8"/>
  <c r="AG264" i="8" s="1"/>
  <c r="AG254" i="8"/>
  <c r="AG172" i="8"/>
  <c r="AF244" i="8"/>
  <c r="AG240" i="8" s="1"/>
  <c r="AI234" i="8"/>
  <c r="AI282" i="8"/>
  <c r="AJ137" i="8"/>
  <c r="AJ138" i="8" s="1"/>
  <c r="AK134" i="8" s="1"/>
  <c r="AF315" i="8"/>
  <c r="AG293" i="8" l="1"/>
  <c r="AG280" i="8" s="1"/>
  <c r="AJ159" i="8"/>
  <c r="AJ160" i="8" s="1"/>
  <c r="AK156" i="8" s="1"/>
  <c r="AK158" i="8" s="1"/>
  <c r="AJ124" i="8"/>
  <c r="AJ152" i="8"/>
  <c r="AJ153" i="8" s="1"/>
  <c r="AK149" i="8" s="1"/>
  <c r="AJ166" i="8"/>
  <c r="AJ167" i="8" s="1"/>
  <c r="AK163" i="8" s="1"/>
  <c r="AK165" i="8" s="1"/>
  <c r="CB308" i="8"/>
  <c r="CB274" i="8"/>
  <c r="CB229" i="8"/>
  <c r="AG104" i="8"/>
  <c r="AG175" i="8"/>
  <c r="AG176" i="8" s="1"/>
  <c r="AH170" i="8" s="1"/>
  <c r="AK180" i="8"/>
  <c r="AK141" i="8" a="1"/>
  <c r="AK141" i="8" s="1"/>
  <c r="AK187" i="8"/>
  <c r="CB204" i="8"/>
  <c r="CB206" i="8"/>
  <c r="AF123" i="8"/>
  <c r="CB222" i="8"/>
  <c r="CC218" i="8" s="1"/>
  <c r="CC225" i="8" s="1" a="1"/>
  <c r="AJ300" i="8"/>
  <c r="AJ97" i="8"/>
  <c r="AJ98" i="8" s="1"/>
  <c r="AJ145" i="8"/>
  <c r="AJ266" i="8"/>
  <c r="AF312" i="8"/>
  <c r="AF320" i="8" s="1"/>
  <c r="AF321" i="8" s="1"/>
  <c r="AH171" i="8" l="1"/>
  <c r="AH173" i="8" s="1"/>
  <c r="CB205" i="8"/>
  <c r="AJ295" i="8"/>
  <c r="AJ309" i="8"/>
  <c r="AJ305" i="8"/>
  <c r="AK151" i="8"/>
  <c r="AG318" i="8"/>
  <c r="AG316" i="8" s="1"/>
  <c r="AJ301" i="8"/>
  <c r="AJ271" i="8" s="1"/>
  <c r="CB193" i="8"/>
  <c r="CB199" i="8" s="1"/>
  <c r="AG105" i="8"/>
  <c r="CC225" i="8"/>
  <c r="AK143" i="8"/>
  <c r="AK142" i="8" s="1"/>
  <c r="AJ302" i="8" l="1"/>
  <c r="AJ275" i="8" s="1"/>
  <c r="AK183" i="8"/>
  <c r="AK182" i="8" s="1"/>
  <c r="AJ303" i="8"/>
  <c r="AJ282" i="8" s="1"/>
  <c r="AG319" i="8"/>
  <c r="AJ268" i="8"/>
  <c r="AJ310" i="8"/>
  <c r="AJ272" i="8" s="1"/>
  <c r="AK130" i="8"/>
  <c r="AK136" i="8" s="1"/>
  <c r="CB200" i="8"/>
  <c r="CB194" i="8"/>
  <c r="AJ267" i="8"/>
  <c r="AJ306" i="8"/>
  <c r="AJ276" i="8" s="1"/>
  <c r="AJ269" i="8"/>
  <c r="AJ296" i="8"/>
  <c r="AJ273" i="8" s="1"/>
  <c r="AG106" i="8"/>
  <c r="AG109" i="8" s="1"/>
  <c r="CC227" i="8"/>
  <c r="AH291" i="8"/>
  <c r="AH174" i="8"/>
  <c r="AH172" i="8" s="1"/>
  <c r="AH262" i="8"/>
  <c r="AH258" i="8" s="1"/>
  <c r="AH103" i="8"/>
  <c r="AJ307" i="8" l="1"/>
  <c r="AJ283" i="8" s="1"/>
  <c r="AJ311" i="8"/>
  <c r="AJ284" i="8" s="1"/>
  <c r="AK137" i="8"/>
  <c r="AK159" i="8" s="1"/>
  <c r="AK160" i="8" s="1"/>
  <c r="AL156" i="8" s="1"/>
  <c r="AK185" i="8"/>
  <c r="AK186" i="8" s="1"/>
  <c r="AH104" i="8"/>
  <c r="AH175" i="8"/>
  <c r="AH176" i="8" s="1"/>
  <c r="AI170" i="8" s="1"/>
  <c r="AG241" i="8"/>
  <c r="AG279" i="8"/>
  <c r="AG298" i="8" s="1"/>
  <c r="AG235" i="8"/>
  <c r="AG242" i="8" s="1"/>
  <c r="CB304" i="8"/>
  <c r="CB270" i="8"/>
  <c r="CB208" i="8"/>
  <c r="AJ297" i="8"/>
  <c r="AJ277" i="8" s="1"/>
  <c r="AH254" i="8"/>
  <c r="AH292" i="8"/>
  <c r="AH264" i="8" s="1"/>
  <c r="CC220" i="8"/>
  <c r="CC214" i="8"/>
  <c r="AH102" i="8"/>
  <c r="CC226" i="8"/>
  <c r="AK96" i="8"/>
  <c r="AK131" i="8"/>
  <c r="CB201" i="8"/>
  <c r="CC197" i="8" s="1"/>
  <c r="CC204" i="8" s="1" a="1"/>
  <c r="AK152" i="8" l="1"/>
  <c r="AK166" i="8"/>
  <c r="AK167" i="8" s="1"/>
  <c r="AL163" i="8" s="1"/>
  <c r="AJ234" i="8"/>
  <c r="AL158" i="8"/>
  <c r="AG281" i="8"/>
  <c r="AG285" i="8" s="1"/>
  <c r="AG286" i="8" s="1"/>
  <c r="AK263" i="8"/>
  <c r="AK124" i="8"/>
  <c r="AG314" i="8"/>
  <c r="AG236" i="8"/>
  <c r="AH233" i="8" s="1"/>
  <c r="AI171" i="8"/>
  <c r="AK153" i="8"/>
  <c r="AL149" i="8" s="1"/>
  <c r="AL165" i="8"/>
  <c r="AG243" i="8"/>
  <c r="AG244" i="8" s="1"/>
  <c r="AH240" i="8" s="1"/>
  <c r="CC215" i="8"/>
  <c r="AH105" i="8"/>
  <c r="AK300" i="8"/>
  <c r="AK97" i="8"/>
  <c r="AK98" i="8" s="1"/>
  <c r="AK145" i="8"/>
  <c r="AK266" i="8"/>
  <c r="CC221" i="8"/>
  <c r="AH318" i="8"/>
  <c r="AH316" i="8" s="1"/>
  <c r="AH293" i="8"/>
  <c r="AH280" i="8" s="1"/>
  <c r="CC204" i="8"/>
  <c r="AK138" i="8"/>
  <c r="AL134" i="8" s="1"/>
  <c r="AI173" i="8" l="1"/>
  <c r="CC274" i="8"/>
  <c r="CC308" i="8"/>
  <c r="CC229" i="8"/>
  <c r="AK295" i="8"/>
  <c r="AK305" i="8"/>
  <c r="AK309" i="8"/>
  <c r="CC222" i="8"/>
  <c r="CD218" i="8" s="1"/>
  <c r="CD225" i="8" s="1" a="1"/>
  <c r="AH319" i="8"/>
  <c r="AL180" i="8"/>
  <c r="AL141" i="8" a="1"/>
  <c r="AL141" i="8" s="1"/>
  <c r="AL143" i="8" s="1"/>
  <c r="AL187" i="8"/>
  <c r="AH106" i="8"/>
  <c r="AH109" i="8" s="1"/>
  <c r="AH235" i="8" s="1"/>
  <c r="CC205" i="8"/>
  <c r="AG313" i="8"/>
  <c r="AG122" i="8"/>
  <c r="CC206" i="8"/>
  <c r="AL151" i="8"/>
  <c r="AI262" i="8"/>
  <c r="AI258" i="8" s="1"/>
  <c r="AI103" i="8"/>
  <c r="AI102" i="8" s="1"/>
  <c r="AK301" i="8"/>
  <c r="AK271" i="8" s="1"/>
  <c r="AG315" i="8"/>
  <c r="AG312" i="8" l="1"/>
  <c r="AK302" i="8"/>
  <c r="AK275" i="8" s="1"/>
  <c r="AG320" i="8"/>
  <c r="AG321" i="8" s="1"/>
  <c r="AH314" i="8"/>
  <c r="AH236" i="8"/>
  <c r="AI233" i="8" s="1"/>
  <c r="AL130" i="8"/>
  <c r="AL136" i="8" s="1"/>
  <c r="AK268" i="8"/>
  <c r="AK310" i="8"/>
  <c r="AK272" i="8" s="1"/>
  <c r="AI291" i="8"/>
  <c r="AI174" i="8"/>
  <c r="AI292" i="8" s="1"/>
  <c r="AI264" i="8" s="1"/>
  <c r="AK269" i="8"/>
  <c r="AK296" i="8"/>
  <c r="AK273" i="8" s="1"/>
  <c r="AH242" i="8"/>
  <c r="AH241" i="8"/>
  <c r="AH279" i="8"/>
  <c r="AH298" i="8" s="1"/>
  <c r="AH281" i="8" s="1"/>
  <c r="AH285" i="8" s="1"/>
  <c r="AH286" i="8" s="1"/>
  <c r="AK267" i="8"/>
  <c r="AK306" i="8"/>
  <c r="AK276" i="8" s="1"/>
  <c r="CC193" i="8"/>
  <c r="CC199" i="8" s="1"/>
  <c r="AL142" i="8"/>
  <c r="AL183" i="8"/>
  <c r="AL182" i="8" s="1"/>
  <c r="AG123" i="8"/>
  <c r="CD225" i="8"/>
  <c r="CD227" i="8"/>
  <c r="CD214" i="8" s="1"/>
  <c r="AL185" i="8" l="1"/>
  <c r="AL186" i="8" s="1"/>
  <c r="AK303" i="8"/>
  <c r="AK282" i="8" s="1"/>
  <c r="AK307" i="8"/>
  <c r="AK283" i="8" s="1"/>
  <c r="CD215" i="8"/>
  <c r="CC194" i="8"/>
  <c r="AI254" i="8"/>
  <c r="AI293" i="8"/>
  <c r="AI280" i="8" s="1"/>
  <c r="AK311" i="8"/>
  <c r="AK284" i="8" s="1"/>
  <c r="CC200" i="8"/>
  <c r="AL137" i="8"/>
  <c r="AL159" i="8" s="1"/>
  <c r="AL160" i="8" s="1"/>
  <c r="AM156" i="8" s="1"/>
  <c r="CD226" i="8"/>
  <c r="AK297" i="8"/>
  <c r="AK277" i="8" s="1"/>
  <c r="AL96" i="8"/>
  <c r="AL131" i="8"/>
  <c r="CD220" i="8"/>
  <c r="AI172" i="8"/>
  <c r="AH243" i="8"/>
  <c r="AH244" i="8" s="1"/>
  <c r="AI240" i="8" s="1"/>
  <c r="AK234" i="8" l="1"/>
  <c r="AH315" i="8"/>
  <c r="AL138" i="8"/>
  <c r="AM134" i="8" s="1"/>
  <c r="AL166" i="8"/>
  <c r="AL167" i="8" s="1"/>
  <c r="AM163" i="8" s="1"/>
  <c r="AM165" i="8" s="1"/>
  <c r="CC304" i="8"/>
  <c r="CC270" i="8"/>
  <c r="CC208" i="8"/>
  <c r="AI104" i="8"/>
  <c r="AI175" i="8"/>
  <c r="AI105" i="8" s="1"/>
  <c r="AI319" i="8" s="1"/>
  <c r="AI176" i="8"/>
  <c r="AJ170" i="8" s="1"/>
  <c r="AL263" i="8"/>
  <c r="AL124" i="8"/>
  <c r="AL98" i="8"/>
  <c r="AM180" i="8"/>
  <c r="AM141" i="8" a="1"/>
  <c r="AM141" i="8" s="1"/>
  <c r="AM187" i="8"/>
  <c r="CC201" i="8"/>
  <c r="CD197" i="8" s="1"/>
  <c r="CD204" i="8" s="1" a="1"/>
  <c r="AM158" i="8"/>
  <c r="CD221" i="8"/>
  <c r="AH313" i="8"/>
  <c r="AH312" i="8" s="1"/>
  <c r="AH320" i="8" s="1"/>
  <c r="AH321" i="8" s="1"/>
  <c r="AH122" i="8"/>
  <c r="AL300" i="8"/>
  <c r="AL97" i="8"/>
  <c r="AL145" i="8"/>
  <c r="AL266" i="8"/>
  <c r="AL152" i="8"/>
  <c r="AL301" i="8" l="1"/>
  <c r="AL271" i="8" s="1"/>
  <c r="AL302" i="8"/>
  <c r="AL275" i="8" s="1"/>
  <c r="AI318" i="8"/>
  <c r="AI316" i="8" s="1"/>
  <c r="AI106" i="8"/>
  <c r="AI109" i="8" s="1"/>
  <c r="AL153" i="8"/>
  <c r="AM149" i="8" s="1"/>
  <c r="CD274" i="8"/>
  <c r="CD308" i="8"/>
  <c r="CD229" i="8"/>
  <c r="AL295" i="8"/>
  <c r="AL309" i="8"/>
  <c r="AL305" i="8"/>
  <c r="AJ171" i="8"/>
  <c r="CD204" i="8"/>
  <c r="CD206" i="8"/>
  <c r="CD193" i="8" s="1"/>
  <c r="AM143" i="8"/>
  <c r="CD222" i="8"/>
  <c r="CE218" i="8" s="1"/>
  <c r="CE225" i="8" s="1" a="1"/>
  <c r="AH123" i="8"/>
  <c r="AL303" i="8" l="1"/>
  <c r="CD194" i="8"/>
  <c r="CD199" i="8"/>
  <c r="AJ173" i="8"/>
  <c r="AL282" i="8"/>
  <c r="AI241" i="8"/>
  <c r="AI279" i="8"/>
  <c r="AI298" i="8" s="1"/>
  <c r="AI235" i="8"/>
  <c r="AI242" i="8" s="1"/>
  <c r="AM130" i="8"/>
  <c r="AM136" i="8"/>
  <c r="CD205" i="8"/>
  <c r="AM183" i="8"/>
  <c r="AM182" i="8" s="1"/>
  <c r="AM151" i="8"/>
  <c r="AL268" i="8"/>
  <c r="AL310" i="8"/>
  <c r="AL272" i="8" s="1"/>
  <c r="AL269" i="8"/>
  <c r="AL296" i="8"/>
  <c r="AL273" i="8" s="1"/>
  <c r="AJ262" i="8"/>
  <c r="AJ258" i="8" s="1"/>
  <c r="AJ103" i="8"/>
  <c r="AJ102" i="8" s="1"/>
  <c r="AM142" i="8"/>
  <c r="AL267" i="8"/>
  <c r="AL306" i="8"/>
  <c r="AL276" i="8" s="1"/>
  <c r="CE225" i="8"/>
  <c r="CE227" i="8"/>
  <c r="AL307" i="8" l="1"/>
  <c r="AL283" i="8" s="1"/>
  <c r="AM185" i="8"/>
  <c r="AM186" i="8" s="1"/>
  <c r="AM96" i="8"/>
  <c r="AM131" i="8"/>
  <c r="AM137" i="8"/>
  <c r="AM138" i="8" s="1"/>
  <c r="AN134" i="8" s="1"/>
  <c r="CE214" i="8"/>
  <c r="CE215" i="8" s="1"/>
  <c r="AL297" i="8"/>
  <c r="AL277" i="8" s="1"/>
  <c r="AJ291" i="8"/>
  <c r="AJ174" i="8"/>
  <c r="AJ292" i="8" s="1"/>
  <c r="AJ264" i="8" s="1"/>
  <c r="AI281" i="8"/>
  <c r="AI285" i="8" s="1"/>
  <c r="AI286" i="8" s="1"/>
  <c r="CD200" i="8"/>
  <c r="CD201" i="8" s="1"/>
  <c r="CE197" i="8" s="1"/>
  <c r="CE204" i="8" s="1" a="1"/>
  <c r="AI314" i="8"/>
  <c r="AI236" i="8"/>
  <c r="AJ233" i="8" s="1"/>
  <c r="AL311" i="8"/>
  <c r="AI243" i="8"/>
  <c r="AI244" i="8" s="1"/>
  <c r="AJ240" i="8" s="1"/>
  <c r="CE226" i="8"/>
  <c r="AM152" i="8" l="1"/>
  <c r="AM153" i="8" s="1"/>
  <c r="AN149" i="8" s="1"/>
  <c r="CE204" i="8"/>
  <c r="CE206" i="8"/>
  <c r="CE193" i="8" s="1"/>
  <c r="CE194" i="8" s="1"/>
  <c r="AN151" i="8"/>
  <c r="AI313" i="8"/>
  <c r="AI122" i="8"/>
  <c r="AJ172" i="8"/>
  <c r="AM300" i="8"/>
  <c r="AM97" i="8"/>
  <c r="AM145" i="8"/>
  <c r="AM266" i="8"/>
  <c r="AM263" i="8"/>
  <c r="AM124" i="8"/>
  <c r="AM98" i="8"/>
  <c r="AM166" i="8"/>
  <c r="AM167" i="8" s="1"/>
  <c r="AN163" i="8" s="1"/>
  <c r="AL284" i="8"/>
  <c r="AL234" i="8"/>
  <c r="AN180" i="8"/>
  <c r="AN141" i="8" a="1"/>
  <c r="AN141" i="8" s="1"/>
  <c r="AN143" i="8" s="1"/>
  <c r="AN187" i="8"/>
  <c r="AI315" i="8"/>
  <c r="AJ254" i="8"/>
  <c r="AJ293" i="8"/>
  <c r="AJ280" i="8" s="1"/>
  <c r="AM159" i="8"/>
  <c r="AM160" i="8" s="1"/>
  <c r="AN156" i="8" s="1"/>
  <c r="CD270" i="8"/>
  <c r="CD304" i="8"/>
  <c r="CD208" i="8"/>
  <c r="CE220" i="8"/>
  <c r="AN130" i="8" l="1"/>
  <c r="AN136" i="8" s="1"/>
  <c r="AI312" i="8"/>
  <c r="AN158" i="8"/>
  <c r="AI123" i="8"/>
  <c r="CE221" i="8"/>
  <c r="AJ104" i="8"/>
  <c r="AJ175" i="8"/>
  <c r="AJ105" i="8" s="1"/>
  <c r="AJ319" i="8" s="1"/>
  <c r="AJ176" i="8"/>
  <c r="AK170" i="8" s="1"/>
  <c r="AN183" i="8"/>
  <c r="AN182" i="8"/>
  <c r="AN165" i="8"/>
  <c r="AM295" i="8"/>
  <c r="AM309" i="8"/>
  <c r="AM305" i="8"/>
  <c r="CE199" i="8"/>
  <c r="CE205" i="8"/>
  <c r="AI320" i="8"/>
  <c r="AI321" i="8" s="1"/>
  <c r="AN142" i="8"/>
  <c r="AM301" i="8"/>
  <c r="AM271" i="8" s="1"/>
  <c r="AN131" i="8" l="1"/>
  <c r="AM302" i="8"/>
  <c r="AM275" i="8" s="1"/>
  <c r="AN96" i="8"/>
  <c r="AN263" i="8" s="1"/>
  <c r="AN137" i="8"/>
  <c r="AN300" i="8" s="1"/>
  <c r="AM303" i="8"/>
  <c r="AM282" i="8" s="1"/>
  <c r="AN185" i="8"/>
  <c r="AN186" i="8" s="1"/>
  <c r="AM268" i="8"/>
  <c r="AM310" i="8"/>
  <c r="AM272" i="8" s="1"/>
  <c r="CE308" i="8"/>
  <c r="CE274" i="8"/>
  <c r="CE229" i="8"/>
  <c r="AK171" i="8"/>
  <c r="CE200" i="8"/>
  <c r="CE201" i="8" s="1"/>
  <c r="CF197" i="8" s="1"/>
  <c r="CF204" i="8" s="1" a="1"/>
  <c r="AM269" i="8"/>
  <c r="AM296" i="8"/>
  <c r="AM273" i="8" s="1"/>
  <c r="AJ318" i="8"/>
  <c r="AJ316" i="8" s="1"/>
  <c r="AJ106" i="8"/>
  <c r="AJ109" i="8" s="1"/>
  <c r="AM267" i="8"/>
  <c r="AM306" i="8"/>
  <c r="AM276" i="8" s="1"/>
  <c r="CE222" i="8"/>
  <c r="CF218" i="8" s="1"/>
  <c r="CF225" i="8" s="1" a="1"/>
  <c r="AN97" i="8"/>
  <c r="AN98" i="8" s="1"/>
  <c r="AN138" i="8" l="1"/>
  <c r="AO134" i="8" s="1"/>
  <c r="AO180" i="8" s="1"/>
  <c r="AN159" i="8"/>
  <c r="AN160" i="8" s="1"/>
  <c r="AO156" i="8" s="1"/>
  <c r="AO158" i="8" s="1"/>
  <c r="AN152" i="8"/>
  <c r="AN153" i="8" s="1"/>
  <c r="AO149" i="8" s="1"/>
  <c r="AN124" i="8"/>
  <c r="AN166" i="8"/>
  <c r="AN167" i="8" s="1"/>
  <c r="AO163" i="8" s="1"/>
  <c r="AO165" i="8" s="1"/>
  <c r="AN266" i="8"/>
  <c r="AN305" i="8" s="1"/>
  <c r="AN145" i="8"/>
  <c r="AM311" i="8"/>
  <c r="AM284" i="8" s="1"/>
  <c r="AK262" i="8"/>
  <c r="AK258" i="8" s="1"/>
  <c r="AK103" i="8"/>
  <c r="AK102" i="8" s="1"/>
  <c r="AJ241" i="8"/>
  <c r="AJ279" i="8"/>
  <c r="AJ298" i="8" s="1"/>
  <c r="AJ235" i="8"/>
  <c r="AK173" i="8"/>
  <c r="AM297" i="8"/>
  <c r="AM277" i="8" s="1"/>
  <c r="CF204" i="8"/>
  <c r="CF206" i="8"/>
  <c r="CF193" i="8" s="1"/>
  <c r="CF194" i="8" s="1"/>
  <c r="AN301" i="8"/>
  <c r="AN271" i="8" s="1"/>
  <c r="CF225" i="8"/>
  <c r="AM307" i="8"/>
  <c r="CE304" i="8"/>
  <c r="CE270" i="8"/>
  <c r="CE208" i="8"/>
  <c r="AN309" i="8" l="1"/>
  <c r="AN295" i="8"/>
  <c r="AO141" i="8" a="1"/>
  <c r="AO141" i="8" s="1"/>
  <c r="AO143" i="8" s="1"/>
  <c r="AO142" i="8" s="1"/>
  <c r="AO187" i="8"/>
  <c r="AK291" i="8"/>
  <c r="AK174" i="8"/>
  <c r="AK292" i="8" s="1"/>
  <c r="AK264" i="8" s="1"/>
  <c r="CF199" i="8"/>
  <c r="AM283" i="8"/>
  <c r="AM234" i="8"/>
  <c r="AJ281" i="8"/>
  <c r="AJ285" i="8" s="1"/>
  <c r="AJ286" i="8" s="1"/>
  <c r="CF205" i="8"/>
  <c r="AO151" i="8"/>
  <c r="AJ314" i="8"/>
  <c r="AJ236" i="8"/>
  <c r="AK233" i="8" s="1"/>
  <c r="AN269" i="8"/>
  <c r="AN296" i="8"/>
  <c r="AN273" i="8" s="1"/>
  <c r="AJ242" i="8"/>
  <c r="AN302" i="8"/>
  <c r="AN275" i="8" s="1"/>
  <c r="CF227" i="8"/>
  <c r="CF226" i="8" s="1"/>
  <c r="AN267" i="8"/>
  <c r="AN306" i="8"/>
  <c r="AN276" i="8" s="1"/>
  <c r="AN268" i="8"/>
  <c r="AN310" i="8"/>
  <c r="AN272" i="8" s="1"/>
  <c r="AN311" i="8" l="1"/>
  <c r="AN284" i="8" s="1"/>
  <c r="AO183" i="8"/>
  <c r="AO182" i="8" s="1"/>
  <c r="AN297" i="8"/>
  <c r="AN277" i="8" s="1"/>
  <c r="AN303" i="8"/>
  <c r="AN282" i="8" s="1"/>
  <c r="AK254" i="8"/>
  <c r="AK293" i="8"/>
  <c r="AK280" i="8" s="1"/>
  <c r="AK172" i="8"/>
  <c r="CF200" i="8"/>
  <c r="CF214" i="8"/>
  <c r="CF215" i="8" s="1"/>
  <c r="AJ243" i="8"/>
  <c r="AN307" i="8"/>
  <c r="AN283" i="8" s="1"/>
  <c r="AO130" i="8"/>
  <c r="AO136" i="8"/>
  <c r="AJ244" i="8"/>
  <c r="AK240" i="8" s="1"/>
  <c r="CF220" i="8" l="1"/>
  <c r="AO185" i="8"/>
  <c r="AO186" i="8" s="1"/>
  <c r="CF221" i="8"/>
  <c r="CF222" i="8" s="1"/>
  <c r="CG218" i="8" s="1"/>
  <c r="CG225" i="8" s="1" a="1"/>
  <c r="CF304" i="8"/>
  <c r="CF270" i="8"/>
  <c r="CF208" i="8"/>
  <c r="AK104" i="8"/>
  <c r="AK175" i="8"/>
  <c r="AK105" i="8" s="1"/>
  <c r="AK319" i="8" s="1"/>
  <c r="AK176" i="8"/>
  <c r="AL170" i="8" s="1"/>
  <c r="AO96" i="8"/>
  <c r="AO131" i="8"/>
  <c r="AN234" i="8"/>
  <c r="CF201" i="8"/>
  <c r="CG197" i="8" s="1"/>
  <c r="CG204" i="8" s="1" a="1"/>
  <c r="AO137" i="8"/>
  <c r="AO138" i="8" s="1"/>
  <c r="AP134" i="8" s="1"/>
  <c r="AJ313" i="8"/>
  <c r="AJ122" i="8"/>
  <c r="AJ315" i="8"/>
  <c r="AO166" i="8" l="1"/>
  <c r="AO167" i="8" s="1"/>
  <c r="AP163" i="8" s="1"/>
  <c r="AO152" i="8"/>
  <c r="AO153" i="8" s="1"/>
  <c r="AP149" i="8" s="1"/>
  <c r="AP180" i="8"/>
  <c r="AP141" i="8" a="1"/>
  <c r="AP141" i="8" s="1"/>
  <c r="AP143" i="8" s="1"/>
  <c r="AP187" i="8"/>
  <c r="AJ123" i="8"/>
  <c r="AL171" i="8"/>
  <c r="AO263" i="8"/>
  <c r="AO124" i="8"/>
  <c r="AO159" i="8"/>
  <c r="AO160" i="8" s="1"/>
  <c r="AP156" i="8" s="1"/>
  <c r="AJ312" i="8"/>
  <c r="AJ320" i="8" s="1"/>
  <c r="AJ321" i="8" s="1"/>
  <c r="AK318" i="8"/>
  <c r="AK316" i="8" s="1"/>
  <c r="AK106" i="8"/>
  <c r="AK109" i="8" s="1"/>
  <c r="CG225" i="8"/>
  <c r="AP165" i="8"/>
  <c r="AO300" i="8"/>
  <c r="AO97" i="8"/>
  <c r="AO98" i="8" s="1"/>
  <c r="AO145" i="8"/>
  <c r="AO266" i="8"/>
  <c r="CG204" i="8"/>
  <c r="CG206" i="8"/>
  <c r="CF274" i="8"/>
  <c r="CF308" i="8"/>
  <c r="CF229" i="8"/>
  <c r="AP130" i="8" l="1"/>
  <c r="AP136" i="8" s="1"/>
  <c r="AP151" i="8"/>
  <c r="AK241" i="8"/>
  <c r="AK279" i="8"/>
  <c r="AK298" i="8" s="1"/>
  <c r="AK235" i="8"/>
  <c r="AK242" i="8" s="1"/>
  <c r="CG193" i="8"/>
  <c r="CG194" i="8" s="1"/>
  <c r="AO295" i="8"/>
  <c r="AO305" i="8"/>
  <c r="AO309" i="8"/>
  <c r="AL262" i="8"/>
  <c r="AL258" i="8" s="1"/>
  <c r="AL103" i="8"/>
  <c r="AL102" i="8" s="1"/>
  <c r="AP142" i="8"/>
  <c r="AO301" i="8"/>
  <c r="AO271" i="8" s="1"/>
  <c r="AP158" i="8"/>
  <c r="AL173" i="8"/>
  <c r="CG227" i="8"/>
  <c r="CG226" i="8" s="1"/>
  <c r="CG205" i="8"/>
  <c r="AP183" i="8"/>
  <c r="AP182" i="8" s="1"/>
  <c r="AO302" i="8" l="1"/>
  <c r="AO275" i="8" s="1"/>
  <c r="AP185" i="8"/>
  <c r="AP186" i="8" s="1"/>
  <c r="AO303" i="8"/>
  <c r="AO269" i="8"/>
  <c r="AO296" i="8"/>
  <c r="AO273" i="8" s="1"/>
  <c r="AK281" i="8"/>
  <c r="AK285" i="8" s="1"/>
  <c r="AK286" i="8" s="1"/>
  <c r="AL291" i="8"/>
  <c r="AL174" i="8"/>
  <c r="AL292" i="8" s="1"/>
  <c r="AL264" i="8" s="1"/>
  <c r="AK243" i="8"/>
  <c r="AK244" i="8" s="1"/>
  <c r="AL240" i="8" s="1"/>
  <c r="AO267" i="8"/>
  <c r="AO306" i="8"/>
  <c r="AO276" i="8" s="1"/>
  <c r="AK314" i="8"/>
  <c r="AK236" i="8"/>
  <c r="AL233" i="8" s="1"/>
  <c r="AO282" i="8"/>
  <c r="AP137" i="8"/>
  <c r="AP96" i="8"/>
  <c r="AP131" i="8"/>
  <c r="CG199" i="8"/>
  <c r="CG214" i="8"/>
  <c r="CG215" i="8" s="1"/>
  <c r="AO268" i="8"/>
  <c r="AO310" i="8"/>
  <c r="AO272" i="8" s="1"/>
  <c r="AO311" i="8" l="1"/>
  <c r="AO284" i="8" s="1"/>
  <c r="AO297" i="8"/>
  <c r="AO277" i="8" s="1"/>
  <c r="CG220" i="8"/>
  <c r="AP300" i="8"/>
  <c r="AP97" i="8"/>
  <c r="AP145" i="8"/>
  <c r="AP266" i="8"/>
  <c r="AP166" i="8"/>
  <c r="AP167" i="8" s="1"/>
  <c r="AQ163" i="8" s="1"/>
  <c r="CG200" i="8"/>
  <c r="AP263" i="8"/>
  <c r="AP124" i="8"/>
  <c r="AP98" i="8"/>
  <c r="AL172" i="8"/>
  <c r="AP138" i="8"/>
  <c r="AQ134" i="8" s="1"/>
  <c r="AO307" i="8"/>
  <c r="AK313" i="8"/>
  <c r="AK122" i="8"/>
  <c r="AL254" i="8"/>
  <c r="AL293" i="8"/>
  <c r="AL280" i="8" s="1"/>
  <c r="AP152" i="8"/>
  <c r="AP159" i="8"/>
  <c r="AP160" i="8" s="1"/>
  <c r="AQ156" i="8" s="1"/>
  <c r="CG221" i="8"/>
  <c r="AK315" i="8"/>
  <c r="AQ180" i="8" l="1"/>
  <c r="AQ141" i="8" a="1"/>
  <c r="AQ141" i="8" s="1"/>
  <c r="AQ187" i="8"/>
  <c r="CG274" i="8"/>
  <c r="CG308" i="8"/>
  <c r="CG229" i="8"/>
  <c r="AL104" i="8"/>
  <c r="AL175" i="8"/>
  <c r="AL105" i="8" s="1"/>
  <c r="AL319" i="8" s="1"/>
  <c r="AL176" i="8"/>
  <c r="AM170" i="8" s="1"/>
  <c r="CG222" i="8"/>
  <c r="CH218" i="8" s="1"/>
  <c r="CH225" i="8" s="1" a="1"/>
  <c r="AP153" i="8"/>
  <c r="AQ149" i="8" s="1"/>
  <c r="AP305" i="8"/>
  <c r="AP309" i="8"/>
  <c r="AP295" i="8"/>
  <c r="AO283" i="8"/>
  <c r="AO234" i="8"/>
  <c r="AQ158" i="8"/>
  <c r="AQ165" i="8"/>
  <c r="CG304" i="8"/>
  <c r="CG270" i="8"/>
  <c r="CG208" i="8"/>
  <c r="AK123" i="8"/>
  <c r="CG201" i="8"/>
  <c r="CH197" i="8" s="1"/>
  <c r="CH204" i="8" s="1" a="1"/>
  <c r="AP301" i="8"/>
  <c r="AP271" i="8" s="1"/>
  <c r="AK312" i="8"/>
  <c r="AK320" i="8" s="1"/>
  <c r="AK321" i="8" s="1"/>
  <c r="CH225" i="8" l="1"/>
  <c r="CH227" i="8"/>
  <c r="CH214" i="8" s="1"/>
  <c r="CH215" i="8" s="1"/>
  <c r="AL318" i="8"/>
  <c r="AL316" i="8" s="1"/>
  <c r="AL106" i="8"/>
  <c r="AL109" i="8" s="1"/>
  <c r="AP302" i="8"/>
  <c r="AM171" i="8"/>
  <c r="AQ143" i="8"/>
  <c r="AP268" i="8"/>
  <c r="AP310" i="8"/>
  <c r="AP272" i="8" s="1"/>
  <c r="AQ151" i="8"/>
  <c r="CH204" i="8"/>
  <c r="AP267" i="8"/>
  <c r="AP306" i="8"/>
  <c r="AP276" i="8" s="1"/>
  <c r="AP269" i="8"/>
  <c r="AP296" i="8"/>
  <c r="AP273" i="8" s="1"/>
  <c r="AP311" i="8" l="1"/>
  <c r="AP284" i="8" s="1"/>
  <c r="AP297" i="8"/>
  <c r="AP277" i="8" s="1"/>
  <c r="AP275" i="8"/>
  <c r="AP303" i="8"/>
  <c r="CH220" i="8"/>
  <c r="AQ130" i="8"/>
  <c r="AQ136" i="8" s="1"/>
  <c r="AM173" i="8"/>
  <c r="AQ142" i="8"/>
  <c r="AP307" i="8"/>
  <c r="AP283" i="8" s="1"/>
  <c r="AM262" i="8"/>
  <c r="AM258" i="8" s="1"/>
  <c r="AM103" i="8"/>
  <c r="AM102" i="8" s="1"/>
  <c r="CH226" i="8"/>
  <c r="AL241" i="8"/>
  <c r="AL279" i="8"/>
  <c r="AL298" i="8" s="1"/>
  <c r="AL235" i="8"/>
  <c r="CH206" i="8"/>
  <c r="AQ183" i="8"/>
  <c r="AQ182" i="8" s="1"/>
  <c r="AM291" i="8" l="1"/>
  <c r="AM174" i="8"/>
  <c r="AM292" i="8" s="1"/>
  <c r="AM264" i="8" s="1"/>
  <c r="AQ185" i="8"/>
  <c r="AQ96" i="8"/>
  <c r="AQ131" i="8"/>
  <c r="AL281" i="8"/>
  <c r="AL285" i="8" s="1"/>
  <c r="AL286" i="8" s="1"/>
  <c r="CH221" i="8"/>
  <c r="AL314" i="8"/>
  <c r="AL236" i="8"/>
  <c r="AM233" i="8" s="1"/>
  <c r="AQ137" i="8"/>
  <c r="AQ159" i="8" s="1"/>
  <c r="CH193" i="8"/>
  <c r="CH194" i="8" s="1"/>
  <c r="AL242" i="8"/>
  <c r="AL243" i="8" s="1"/>
  <c r="CH205" i="8"/>
  <c r="AP282" i="8"/>
  <c r="AP234" i="8"/>
  <c r="CH199" i="8" l="1"/>
  <c r="AQ152" i="8"/>
  <c r="AQ160" i="8"/>
  <c r="AR156" i="8" s="1"/>
  <c r="AL315" i="8"/>
  <c r="CH274" i="8"/>
  <c r="CH308" i="8"/>
  <c r="CH229" i="8"/>
  <c r="AQ153" i="8"/>
  <c r="AR149" i="8" s="1"/>
  <c r="AQ263" i="8"/>
  <c r="AQ124" i="8"/>
  <c r="AQ98" i="8"/>
  <c r="CH222" i="8"/>
  <c r="CI218" i="8" s="1"/>
  <c r="CI225" i="8" s="1" a="1"/>
  <c r="CH200" i="8"/>
  <c r="CH201" i="8" s="1"/>
  <c r="CI197" i="8" s="1"/>
  <c r="CI204" i="8" s="1" a="1"/>
  <c r="AQ166" i="8"/>
  <c r="AL313" i="8"/>
  <c r="AL312" i="8" s="1"/>
  <c r="AL122" i="8"/>
  <c r="AL244" i="8"/>
  <c r="AM240" i="8" s="1"/>
  <c r="AQ300" i="8"/>
  <c r="AQ97" i="8"/>
  <c r="AQ145" i="8"/>
  <c r="AQ266" i="8"/>
  <c r="AQ138" i="8"/>
  <c r="AR134" i="8" s="1"/>
  <c r="AM254" i="8"/>
  <c r="AM293" i="8"/>
  <c r="AM280" i="8" s="1"/>
  <c r="AQ186" i="8"/>
  <c r="AM172" i="8"/>
  <c r="AR180" i="8" l="1"/>
  <c r="AR141" i="8" a="1"/>
  <c r="AR141" i="8" s="1"/>
  <c r="AR187" i="8"/>
  <c r="AQ301" i="8"/>
  <c r="AQ271" i="8" s="1"/>
  <c r="AL123" i="8"/>
  <c r="CI204" i="8"/>
  <c r="CI206" i="8"/>
  <c r="AL320" i="8"/>
  <c r="AL321" i="8" s="1"/>
  <c r="CI225" i="8"/>
  <c r="CI227" i="8" s="1"/>
  <c r="AQ295" i="8"/>
  <c r="AQ305" i="8"/>
  <c r="AQ309" i="8"/>
  <c r="AM104" i="8"/>
  <c r="AM175" i="8"/>
  <c r="AM105" i="8" s="1"/>
  <c r="AM319" i="8" s="1"/>
  <c r="AQ167" i="8"/>
  <c r="AR163" i="8" s="1"/>
  <c r="AR158" i="8"/>
  <c r="AR151" i="8"/>
  <c r="CH304" i="8"/>
  <c r="CH270" i="8"/>
  <c r="CH208" i="8"/>
  <c r="CI214" i="8" l="1"/>
  <c r="CI215" i="8" s="1"/>
  <c r="CI193" i="8"/>
  <c r="CI194" i="8" s="1"/>
  <c r="AQ267" i="8"/>
  <c r="AQ306" i="8"/>
  <c r="AQ276" i="8" s="1"/>
  <c r="AM176" i="8"/>
  <c r="AN170" i="8" s="1"/>
  <c r="AQ269" i="8"/>
  <c r="AQ296" i="8"/>
  <c r="AQ273" i="8" s="1"/>
  <c r="CI226" i="8"/>
  <c r="AM318" i="8"/>
  <c r="AM316" i="8" s="1"/>
  <c r="AM106" i="8"/>
  <c r="AM109" i="8" s="1"/>
  <c r="AR143" i="8"/>
  <c r="AR165" i="8"/>
  <c r="CI205" i="8"/>
  <c r="AQ268" i="8"/>
  <c r="AQ310" i="8"/>
  <c r="AQ272" i="8" s="1"/>
  <c r="AQ302" i="8"/>
  <c r="AQ275" i="8" s="1"/>
  <c r="AQ297" i="8" l="1"/>
  <c r="AQ277" i="8" s="1"/>
  <c r="AQ311" i="8"/>
  <c r="AQ284" i="8" s="1"/>
  <c r="AN171" i="8"/>
  <c r="CI199" i="8"/>
  <c r="AM241" i="8"/>
  <c r="AM279" i="8"/>
  <c r="AM298" i="8" s="1"/>
  <c r="AM235" i="8"/>
  <c r="AM242" i="8" s="1"/>
  <c r="AQ303" i="8"/>
  <c r="AR130" i="8"/>
  <c r="AR142" i="8"/>
  <c r="AQ307" i="8"/>
  <c r="AQ283" i="8" s="1"/>
  <c r="AR183" i="8"/>
  <c r="CI220" i="8"/>
  <c r="AM281" i="8" l="1"/>
  <c r="AM285" i="8" s="1"/>
  <c r="AM286" i="8" s="1"/>
  <c r="AR131" i="8"/>
  <c r="AN262" i="8"/>
  <c r="AN258" i="8" s="1"/>
  <c r="AN103" i="8"/>
  <c r="AN102" i="8" s="1"/>
  <c r="CI221" i="8"/>
  <c r="CI222" i="8" s="1"/>
  <c r="CJ218" i="8" s="1"/>
  <c r="CJ225" i="8" s="1" a="1"/>
  <c r="CI200" i="8"/>
  <c r="AR182" i="8"/>
  <c r="AQ282" i="8"/>
  <c r="AQ234" i="8"/>
  <c r="AM314" i="8"/>
  <c r="AM236" i="8"/>
  <c r="AN233" i="8" s="1"/>
  <c r="AM243" i="8"/>
  <c r="AN173" i="8"/>
  <c r="AR136" i="8"/>
  <c r="CJ225" i="8" l="1"/>
  <c r="CJ227" i="8"/>
  <c r="CJ214" i="8" s="1"/>
  <c r="CJ215" i="8" s="1"/>
  <c r="AM313" i="8"/>
  <c r="AM122" i="8"/>
  <c r="CI304" i="8"/>
  <c r="CI270" i="8"/>
  <c r="CI208" i="8"/>
  <c r="AM244" i="8"/>
  <c r="AN240" i="8" s="1"/>
  <c r="AR137" i="8"/>
  <c r="AR138" i="8" s="1"/>
  <c r="AS134" i="8" s="1"/>
  <c r="AR96" i="8"/>
  <c r="CI308" i="8"/>
  <c r="CI274" i="8"/>
  <c r="CI229" i="8"/>
  <c r="AN291" i="8"/>
  <c r="AN174" i="8"/>
  <c r="AN292" i="8" s="1"/>
  <c r="AN264" i="8" s="1"/>
  <c r="CI201" i="8"/>
  <c r="CJ197" i="8" s="1"/>
  <c r="CJ204" i="8" s="1" a="1"/>
  <c r="AR185" i="8"/>
  <c r="AM315" i="8"/>
  <c r="AR152" i="8" l="1"/>
  <c r="AM312" i="8"/>
  <c r="AS180" i="8"/>
  <c r="AS141" i="8" a="1"/>
  <c r="AS141" i="8" s="1"/>
  <c r="AS143" i="8" s="1"/>
  <c r="AS187" i="8"/>
  <c r="AR153" i="8"/>
  <c r="AS149" i="8" s="1"/>
  <c r="AR263" i="8"/>
  <c r="AR124" i="8"/>
  <c r="AM123" i="8"/>
  <c r="CJ220" i="8"/>
  <c r="AR300" i="8"/>
  <c r="AR97" i="8"/>
  <c r="AR145" i="8"/>
  <c r="AR266" i="8"/>
  <c r="AR166" i="8"/>
  <c r="AR186" i="8"/>
  <c r="CJ204" i="8"/>
  <c r="CJ206" i="8" s="1"/>
  <c r="CJ193" i="8" s="1"/>
  <c r="CJ194" i="8" s="1"/>
  <c r="AN254" i="8"/>
  <c r="AN293" i="8"/>
  <c r="AN280" i="8" s="1"/>
  <c r="AN172" i="8"/>
  <c r="AM320" i="8"/>
  <c r="AM321" i="8" s="1"/>
  <c r="AR159" i="8"/>
  <c r="CJ226" i="8"/>
  <c r="AS130" i="8" l="1"/>
  <c r="AS136" i="8"/>
  <c r="AR301" i="8"/>
  <c r="AR271" i="8" s="1"/>
  <c r="CJ199" i="8"/>
  <c r="AR160" i="8"/>
  <c r="AS156" i="8" s="1"/>
  <c r="AN104" i="8"/>
  <c r="AN175" i="8"/>
  <c r="AN105" i="8" s="1"/>
  <c r="AN319" i="8" s="1"/>
  <c r="AN176" i="8"/>
  <c r="AO170" i="8" s="1"/>
  <c r="AS151" i="8"/>
  <c r="AR295" i="8"/>
  <c r="AR309" i="8"/>
  <c r="AR305" i="8"/>
  <c r="CJ221" i="8"/>
  <c r="AS142" i="8"/>
  <c r="AR98" i="8"/>
  <c r="AR167" i="8"/>
  <c r="AS163" i="8" s="1"/>
  <c r="CJ205" i="8"/>
  <c r="AS183" i="8"/>
  <c r="AS158" i="8" l="1"/>
  <c r="AR267" i="8"/>
  <c r="AR306" i="8"/>
  <c r="AR276" i="8" s="1"/>
  <c r="AS165" i="8"/>
  <c r="AN318" i="8"/>
  <c r="AN316" i="8" s="1"/>
  <c r="AN106" i="8"/>
  <c r="AN109" i="8" s="1"/>
  <c r="CJ308" i="8"/>
  <c r="CJ274" i="8"/>
  <c r="CJ229" i="8"/>
  <c r="AR268" i="8"/>
  <c r="AR310" i="8"/>
  <c r="AR272" i="8" s="1"/>
  <c r="CJ222" i="8"/>
  <c r="CK218" i="8" s="1"/>
  <c r="CK225" i="8" s="1" a="1"/>
  <c r="AR269" i="8"/>
  <c r="AR296" i="8"/>
  <c r="AR273" i="8" s="1"/>
  <c r="AS137" i="8"/>
  <c r="AS152" i="8" s="1"/>
  <c r="CJ200" i="8"/>
  <c r="AS96" i="8"/>
  <c r="AS131" i="8"/>
  <c r="AO171" i="8"/>
  <c r="AR302" i="8"/>
  <c r="AR275" i="8" s="1"/>
  <c r="AS182" i="8"/>
  <c r="AR307" i="8" l="1"/>
  <c r="AR283" i="8" s="1"/>
  <c r="AR303" i="8"/>
  <c r="AR282" i="8" s="1"/>
  <c r="AR297" i="8"/>
  <c r="AR277" i="8" s="1"/>
  <c r="AS263" i="8"/>
  <c r="AS124" i="8"/>
  <c r="AS166" i="8"/>
  <c r="CJ270" i="8"/>
  <c r="CJ304" i="8"/>
  <c r="CJ208" i="8"/>
  <c r="CJ201" i="8"/>
  <c r="CK197" i="8" s="1"/>
  <c r="CK204" i="8" s="1" a="1"/>
  <c r="AS153" i="8"/>
  <c r="AT149" i="8" s="1"/>
  <c r="AN241" i="8"/>
  <c r="AN279" i="8"/>
  <c r="AN298" i="8" s="1"/>
  <c r="AN235" i="8"/>
  <c r="AN242" i="8" s="1"/>
  <c r="AS300" i="8"/>
  <c r="AS97" i="8"/>
  <c r="AS98" i="8" s="1"/>
  <c r="AS145" i="8"/>
  <c r="AS266" i="8"/>
  <c r="AO262" i="8"/>
  <c r="AO258" i="8" s="1"/>
  <c r="AO103" i="8"/>
  <c r="AO102" i="8" s="1"/>
  <c r="CK225" i="8"/>
  <c r="CK227" i="8"/>
  <c r="AS159" i="8"/>
  <c r="AS185" i="8"/>
  <c r="AS138" i="8"/>
  <c r="AT134" i="8" s="1"/>
  <c r="AO173" i="8"/>
  <c r="AR311" i="8"/>
  <c r="AR284" i="8" s="1"/>
  <c r="AR234" i="8" l="1"/>
  <c r="AS295" i="8"/>
  <c r="AS305" i="8"/>
  <c r="AS309" i="8"/>
  <c r="AO291" i="8"/>
  <c r="AO174" i="8"/>
  <c r="AS301" i="8"/>
  <c r="AS271" i="8" s="1"/>
  <c r="AN281" i="8"/>
  <c r="AN285" i="8" s="1"/>
  <c r="AN286" i="8" s="1"/>
  <c r="AT151" i="8"/>
  <c r="AN243" i="8"/>
  <c r="CK226" i="8"/>
  <c r="AS160" i="8"/>
  <c r="AT156" i="8" s="1"/>
  <c r="AT180" i="8"/>
  <c r="AT141" i="8" a="1"/>
  <c r="AT141" i="8" s="1"/>
  <c r="AT187" i="8"/>
  <c r="AN314" i="8"/>
  <c r="AN236" i="8"/>
  <c r="AO233" i="8" s="1"/>
  <c r="AS186" i="8"/>
  <c r="CK214" i="8"/>
  <c r="CK215" i="8" s="1"/>
  <c r="CK204" i="8"/>
  <c r="CK206" i="8"/>
  <c r="CK193" i="8" s="1"/>
  <c r="CK194" i="8" s="1"/>
  <c r="AS167" i="8"/>
  <c r="AT163" i="8" s="1"/>
  <c r="AO292" i="8" l="1"/>
  <c r="AO264" i="8" s="1"/>
  <c r="AO254" i="8"/>
  <c r="AO293" i="8"/>
  <c r="AO280" i="8" s="1"/>
  <c r="AS268" i="8"/>
  <c r="AS310" i="8"/>
  <c r="AS272" i="8" s="1"/>
  <c r="CK199" i="8"/>
  <c r="AN313" i="8"/>
  <c r="AN122" i="8"/>
  <c r="AS267" i="8"/>
  <c r="AS306" i="8"/>
  <c r="AS276" i="8" s="1"/>
  <c r="AT165" i="8"/>
  <c r="AS302" i="8"/>
  <c r="AS275" i="8" s="1"/>
  <c r="AS269" i="8"/>
  <c r="AS296" i="8"/>
  <c r="AS273" i="8" s="1"/>
  <c r="CK205" i="8"/>
  <c r="AO172" i="8"/>
  <c r="AN244" i="8"/>
  <c r="AO240" i="8" s="1"/>
  <c r="CK220" i="8"/>
  <c r="AT143" i="8"/>
  <c r="AT183" i="8" s="1"/>
  <c r="AT158" i="8"/>
  <c r="AN315" i="8"/>
  <c r="AS307" i="8" l="1"/>
  <c r="AS283" i="8" s="1"/>
  <c r="AS297" i="8"/>
  <c r="AS277" i="8" s="1"/>
  <c r="AT182" i="8"/>
  <c r="AN312" i="8"/>
  <c r="AN320" i="8" s="1"/>
  <c r="AN321" i="8" s="1"/>
  <c r="AT142" i="8"/>
  <c r="AO104" i="8"/>
  <c r="AO175" i="8"/>
  <c r="AO105" i="8" s="1"/>
  <c r="AO319" i="8" s="1"/>
  <c r="AO176" i="8"/>
  <c r="AP170" i="8" s="1"/>
  <c r="AN123" i="8"/>
  <c r="CK200" i="8"/>
  <c r="AS311" i="8"/>
  <c r="AS284" i="8" s="1"/>
  <c r="AT130" i="8"/>
  <c r="AT136" i="8" s="1"/>
  <c r="CK221" i="8"/>
  <c r="AS303" i="8"/>
  <c r="AT185" i="8" l="1"/>
  <c r="AS282" i="8"/>
  <c r="AS234" i="8"/>
  <c r="AT186" i="8"/>
  <c r="CK308" i="8"/>
  <c r="CK274" i="8"/>
  <c r="CK229" i="8"/>
  <c r="AP171" i="8"/>
  <c r="AT96" i="8"/>
  <c r="AT131" i="8"/>
  <c r="CK304" i="8"/>
  <c r="CK270" i="8"/>
  <c r="CK208" i="8"/>
  <c r="CK222" i="8"/>
  <c r="CL218" i="8" s="1"/>
  <c r="CL225" i="8" s="1" a="1"/>
  <c r="AT137" i="8"/>
  <c r="CK201" i="8"/>
  <c r="CL197" i="8" s="1"/>
  <c r="CL204" i="8" s="1" a="1"/>
  <c r="AO318" i="8"/>
  <c r="AO316" i="8" s="1"/>
  <c r="AO106" i="8"/>
  <c r="AO109" i="8" s="1"/>
  <c r="AT263" i="8" l="1"/>
  <c r="AT124" i="8"/>
  <c r="AT300" i="8"/>
  <c r="AT97" i="8"/>
  <c r="AT98" i="8" s="1"/>
  <c r="AT145" i="8"/>
  <c r="AT266" i="8"/>
  <c r="AT152" i="8"/>
  <c r="CL204" i="8"/>
  <c r="CL206" i="8"/>
  <c r="CL193" i="8" s="1"/>
  <c r="CL194" i="8" s="1"/>
  <c r="AT138" i="8"/>
  <c r="AU134" i="8" s="1"/>
  <c r="CL225" i="8"/>
  <c r="AP262" i="8"/>
  <c r="AP258" i="8" s="1"/>
  <c r="AP103" i="8"/>
  <c r="AP102" i="8" s="1"/>
  <c r="AT166" i="8"/>
  <c r="AT167" i="8" s="1"/>
  <c r="AU163" i="8" s="1"/>
  <c r="AO241" i="8"/>
  <c r="AO279" i="8"/>
  <c r="AO298" i="8" s="1"/>
  <c r="AO235" i="8"/>
  <c r="AP173" i="8"/>
  <c r="AT159" i="8"/>
  <c r="AT160" i="8" s="1"/>
  <c r="AU156" i="8" s="1"/>
  <c r="AP291" i="8" l="1"/>
  <c r="AP174" i="8"/>
  <c r="AT295" i="8"/>
  <c r="AT309" i="8"/>
  <c r="AT305" i="8"/>
  <c r="AU180" i="8"/>
  <c r="AU141" i="8" a="1"/>
  <c r="AU141" i="8" s="1"/>
  <c r="AU187" i="8"/>
  <c r="AT301" i="8"/>
  <c r="AT271" i="8" s="1"/>
  <c r="CL199" i="8"/>
  <c r="AO314" i="8"/>
  <c r="AO236" i="8"/>
  <c r="AP233" i="8" s="1"/>
  <c r="AU165" i="8"/>
  <c r="AO281" i="8"/>
  <c r="AO285" i="8" s="1"/>
  <c r="AO286" i="8" s="1"/>
  <c r="AU158" i="8"/>
  <c r="AO242" i="8"/>
  <c r="CL205" i="8"/>
  <c r="CL227" i="8"/>
  <c r="AT153" i="8"/>
  <c r="AU149" i="8" s="1"/>
  <c r="AT302" i="8" l="1"/>
  <c r="AP292" i="8"/>
  <c r="AP264" i="8" s="1"/>
  <c r="CL200" i="8"/>
  <c r="AT267" i="8"/>
  <c r="AT306" i="8"/>
  <c r="AT276" i="8" s="1"/>
  <c r="AT268" i="8"/>
  <c r="AT310" i="8"/>
  <c r="AT272" i="8" s="1"/>
  <c r="AT269" i="8"/>
  <c r="AT296" i="8"/>
  <c r="AT273" i="8" s="1"/>
  <c r="AP254" i="8"/>
  <c r="AU151" i="8"/>
  <c r="CL220" i="8"/>
  <c r="CL214" i="8"/>
  <c r="CL215" i="8" s="1"/>
  <c r="AP172" i="8"/>
  <c r="AU143" i="8"/>
  <c r="AO243" i="8"/>
  <c r="CL226" i="8"/>
  <c r="AP293" i="8" l="1"/>
  <c r="AP280" i="8" s="1"/>
  <c r="AT275" i="8"/>
  <c r="AT303" i="8"/>
  <c r="AT282" i="8" s="1"/>
  <c r="AT311" i="8"/>
  <c r="AT284" i="8" s="1"/>
  <c r="CL221" i="8"/>
  <c r="CL222" i="8" s="1"/>
  <c r="CM218" i="8" s="1"/>
  <c r="CM225" i="8" s="1" a="1"/>
  <c r="AO313" i="8"/>
  <c r="AO122" i="8"/>
  <c r="AU130" i="8"/>
  <c r="AU136" i="8"/>
  <c r="AT307" i="8"/>
  <c r="CL304" i="8"/>
  <c r="CL270" i="8"/>
  <c r="CL208" i="8"/>
  <c r="AO244" i="8"/>
  <c r="AP240" i="8" s="1"/>
  <c r="AU142" i="8"/>
  <c r="CL201" i="8"/>
  <c r="CM197" i="8" s="1"/>
  <c r="CM204" i="8" s="1" a="1"/>
  <c r="AT297" i="8"/>
  <c r="AT277" i="8" s="1"/>
  <c r="AP104" i="8"/>
  <c r="AP175" i="8"/>
  <c r="AP105" i="8" s="1"/>
  <c r="AP319" i="8" s="1"/>
  <c r="AU183" i="8"/>
  <c r="AU182" i="8" s="1"/>
  <c r="AO315" i="8"/>
  <c r="AU185" i="8" l="1"/>
  <c r="AU186" i="8" s="1"/>
  <c r="CM225" i="8"/>
  <c r="CM227" i="8"/>
  <c r="AO312" i="8"/>
  <c r="AO320" i="8" s="1"/>
  <c r="AO321" i="8" s="1"/>
  <c r="AU137" i="8"/>
  <c r="AU138" i="8" s="1"/>
  <c r="AV134" i="8" s="1"/>
  <c r="AT283" i="8"/>
  <c r="AT234" i="8"/>
  <c r="AU96" i="8"/>
  <c r="AU131" i="8"/>
  <c r="AP176" i="8"/>
  <c r="AQ170" i="8" s="1"/>
  <c r="AO123" i="8"/>
  <c r="CL308" i="8"/>
  <c r="CL274" i="8"/>
  <c r="CL229" i="8"/>
  <c r="AP318" i="8"/>
  <c r="AP316" i="8" s="1"/>
  <c r="AP106" i="8"/>
  <c r="AP109" i="8" s="1"/>
  <c r="CM204" i="8"/>
  <c r="CM206" i="8"/>
  <c r="CM193" i="8" s="1"/>
  <c r="CM199" i="8" l="1"/>
  <c r="CM200" i="8" s="1"/>
  <c r="AV180" i="8"/>
  <c r="AV141" i="8" a="1"/>
  <c r="AV141" i="8" s="1"/>
  <c r="AV143" i="8" s="1"/>
  <c r="AV187" i="8"/>
  <c r="CM220" i="8"/>
  <c r="AU159" i="8"/>
  <c r="AU160" i="8" s="1"/>
  <c r="AV156" i="8" s="1"/>
  <c r="CM194" i="8"/>
  <c r="AU300" i="8"/>
  <c r="AU97" i="8"/>
  <c r="AU98" i="8" s="1"/>
  <c r="AU145" i="8"/>
  <c r="AU266" i="8"/>
  <c r="AU166" i="8"/>
  <c r="AU167" i="8" s="1"/>
  <c r="AV163" i="8" s="1"/>
  <c r="AP241" i="8"/>
  <c r="AP279" i="8"/>
  <c r="AP298" i="8" s="1"/>
  <c r="AP235" i="8"/>
  <c r="AQ171" i="8"/>
  <c r="AU263" i="8"/>
  <c r="AU124" i="8"/>
  <c r="AU152" i="8"/>
  <c r="CM214" i="8"/>
  <c r="CM205" i="8"/>
  <c r="CM226" i="8"/>
  <c r="AV130" i="8" l="1"/>
  <c r="AV158" i="8"/>
  <c r="AP314" i="8"/>
  <c r="AP236" i="8"/>
  <c r="AQ233" i="8" s="1"/>
  <c r="CM215" i="8"/>
  <c r="AV142" i="8"/>
  <c r="AQ262" i="8"/>
  <c r="AQ258" i="8" s="1"/>
  <c r="AQ103" i="8"/>
  <c r="AV165" i="8"/>
  <c r="AU295" i="8"/>
  <c r="AU305" i="8"/>
  <c r="AU309" i="8"/>
  <c r="AV183" i="8"/>
  <c r="AV182" i="8"/>
  <c r="AQ173" i="8"/>
  <c r="CM270" i="8"/>
  <c r="CM304" i="8"/>
  <c r="CM208" i="8"/>
  <c r="AP281" i="8"/>
  <c r="AP285" i="8" s="1"/>
  <c r="AP286" i="8" s="1"/>
  <c r="AP242" i="8"/>
  <c r="AP243" i="8" s="1"/>
  <c r="CM201" i="8"/>
  <c r="CN197" i="8" s="1"/>
  <c r="CN204" i="8" s="1" a="1"/>
  <c r="CM221" i="8"/>
  <c r="AU153" i="8"/>
  <c r="AV149" i="8" s="1"/>
  <c r="AU301" i="8"/>
  <c r="AU271" i="8" s="1"/>
  <c r="AP313" i="8" l="1"/>
  <c r="AP122" i="8"/>
  <c r="AV151" i="8"/>
  <c r="AU267" i="8"/>
  <c r="AU306" i="8"/>
  <c r="AU276" i="8" s="1"/>
  <c r="AU268" i="8"/>
  <c r="AU310" i="8"/>
  <c r="AU272" i="8" s="1"/>
  <c r="AU269" i="8"/>
  <c r="AU296" i="8"/>
  <c r="AU273" i="8" s="1"/>
  <c r="AQ291" i="8"/>
  <c r="AQ174" i="8"/>
  <c r="AP244" i="8"/>
  <c r="AQ240" i="8" s="1"/>
  <c r="AV131" i="8"/>
  <c r="AQ102" i="8"/>
  <c r="AU302" i="8"/>
  <c r="CM274" i="8"/>
  <c r="CM308" i="8"/>
  <c r="CM229" i="8"/>
  <c r="CM222" i="8"/>
  <c r="CN218" i="8" s="1"/>
  <c r="CN225" i="8" s="1" a="1"/>
  <c r="AV136" i="8"/>
  <c r="AV185" i="8" s="1"/>
  <c r="AV186" i="8" s="1"/>
  <c r="CN204" i="8"/>
  <c r="CN206" i="8"/>
  <c r="AP315" i="8"/>
  <c r="AU307" i="8" l="1"/>
  <c r="AU283" i="8" s="1"/>
  <c r="AV96" i="8"/>
  <c r="CN193" i="8"/>
  <c r="AU275" i="8"/>
  <c r="AU303" i="8"/>
  <c r="AV137" i="8"/>
  <c r="AV166" i="8" s="1"/>
  <c r="AV167" i="8" s="1"/>
  <c r="AW163" i="8" s="1"/>
  <c r="AQ254" i="8"/>
  <c r="AP123" i="8"/>
  <c r="CN205" i="8"/>
  <c r="AU297" i="8"/>
  <c r="AU277" i="8" s="1"/>
  <c r="AP312" i="8"/>
  <c r="AQ292" i="8"/>
  <c r="AQ264" i="8" s="1"/>
  <c r="AP320" i="8"/>
  <c r="AP321" i="8" s="1"/>
  <c r="CN199" i="8"/>
  <c r="CN225" i="8"/>
  <c r="CN227" i="8"/>
  <c r="AQ172" i="8"/>
  <c r="AU311" i="8"/>
  <c r="AU284" i="8" s="1"/>
  <c r="AQ293" i="8" l="1"/>
  <c r="AQ280" i="8" s="1"/>
  <c r="AW165" i="8"/>
  <c r="AU282" i="8"/>
  <c r="AU234" i="8"/>
  <c r="AV263" i="8"/>
  <c r="AV124" i="8"/>
  <c r="CN200" i="8"/>
  <c r="CN201" i="8" s="1"/>
  <c r="CO197" i="8" s="1"/>
  <c r="CO204" i="8" s="1" a="1"/>
  <c r="AV300" i="8"/>
  <c r="AV97" i="8"/>
  <c r="AV98" i="8" s="1"/>
  <c r="AV145" i="8"/>
  <c r="AV266" i="8"/>
  <c r="AV159" i="8"/>
  <c r="AV160" i="8" s="1"/>
  <c r="AW156" i="8" s="1"/>
  <c r="AV138" i="8"/>
  <c r="AW134" i="8" s="1"/>
  <c r="CN226" i="8"/>
  <c r="CN194" i="8"/>
  <c r="AQ104" i="8"/>
  <c r="AQ175" i="8"/>
  <c r="AQ176" i="8" s="1"/>
  <c r="AR170" i="8" s="1"/>
  <c r="CN214" i="8"/>
  <c r="AV152" i="8"/>
  <c r="CO204" i="8" l="1"/>
  <c r="CO206" i="8" s="1"/>
  <c r="CO193" i="8" s="1"/>
  <c r="AV301" i="8"/>
  <c r="AV271" i="8" s="1"/>
  <c r="AQ105" i="8"/>
  <c r="AQ106" i="8" s="1"/>
  <c r="AQ109" i="8" s="1"/>
  <c r="AV153" i="8"/>
  <c r="AW149" i="8" s="1"/>
  <c r="CN215" i="8"/>
  <c r="AW158" i="8"/>
  <c r="AW180" i="8"/>
  <c r="AW141" i="8" a="1"/>
  <c r="AW141" i="8" s="1"/>
  <c r="AW143" i="8" s="1"/>
  <c r="AW187" i="8"/>
  <c r="AV295" i="8"/>
  <c r="AV309" i="8"/>
  <c r="AV305" i="8"/>
  <c r="CN304" i="8"/>
  <c r="CN270" i="8"/>
  <c r="CN208" i="8"/>
  <c r="AQ318" i="8"/>
  <c r="AQ316" i="8" s="1"/>
  <c r="CN220" i="8"/>
  <c r="AR171" i="8"/>
  <c r="AQ241" i="8" l="1"/>
  <c r="AQ279" i="8"/>
  <c r="AQ298" i="8" s="1"/>
  <c r="AQ235" i="8"/>
  <c r="AW130" i="8"/>
  <c r="AW136" i="8" s="1"/>
  <c r="CO194" i="8"/>
  <c r="AV268" i="8"/>
  <c r="AV310" i="8"/>
  <c r="AV272" i="8" s="1"/>
  <c r="AW151" i="8"/>
  <c r="AW142" i="8"/>
  <c r="AV302" i="8"/>
  <c r="CO199" i="8"/>
  <c r="AV267" i="8"/>
  <c r="AV306" i="8"/>
  <c r="AV276" i="8" s="1"/>
  <c r="AR262" i="8"/>
  <c r="AR258" i="8" s="1"/>
  <c r="AR103" i="8"/>
  <c r="CO205" i="8"/>
  <c r="AR173" i="8"/>
  <c r="CN221" i="8"/>
  <c r="AW183" i="8"/>
  <c r="AW182" i="8"/>
  <c r="AV269" i="8"/>
  <c r="AV296" i="8"/>
  <c r="AV273" i="8" s="1"/>
  <c r="AQ319" i="8"/>
  <c r="AV307" i="8" l="1"/>
  <c r="AV283" i="8" s="1"/>
  <c r="AV311" i="8"/>
  <c r="AV284" i="8" s="1"/>
  <c r="AW96" i="8"/>
  <c r="AW131" i="8"/>
  <c r="AW137" i="8"/>
  <c r="AW166" i="8" s="1"/>
  <c r="AW167" i="8" s="1"/>
  <c r="AX163" i="8" s="1"/>
  <c r="AV275" i="8"/>
  <c r="AV303" i="8"/>
  <c r="AQ314" i="8"/>
  <c r="AQ236" i="8"/>
  <c r="AR233" i="8" s="1"/>
  <c r="AR102" i="8"/>
  <c r="CO200" i="8"/>
  <c r="CO201" i="8" s="1"/>
  <c r="CP197" i="8" s="1"/>
  <c r="CP204" i="8" s="1" a="1"/>
  <c r="AQ281" i="8"/>
  <c r="AQ285" i="8" s="1"/>
  <c r="AQ286" i="8" s="1"/>
  <c r="AW185" i="8"/>
  <c r="AW186" i="8" s="1"/>
  <c r="AR291" i="8"/>
  <c r="AR174" i="8"/>
  <c r="AV297" i="8"/>
  <c r="AV277" i="8" s="1"/>
  <c r="CN308" i="8"/>
  <c r="CN274" i="8"/>
  <c r="CN229" i="8"/>
  <c r="CN222" i="8"/>
  <c r="CO218" i="8" s="1"/>
  <c r="CO225" i="8" s="1" a="1"/>
  <c r="AQ242" i="8"/>
  <c r="AQ243" i="8" s="1"/>
  <c r="AW159" i="8" l="1"/>
  <c r="AW160" i="8" s="1"/>
  <c r="AX156" i="8" s="1"/>
  <c r="AW138" i="8"/>
  <c r="AX134" i="8" s="1"/>
  <c r="AX180" i="8" s="1"/>
  <c r="CP204" i="8"/>
  <c r="CP206" i="8"/>
  <c r="CP193" i="8" s="1"/>
  <c r="AX165" i="8"/>
  <c r="AX158" i="8"/>
  <c r="AR292" i="8"/>
  <c r="AR264" i="8" s="1"/>
  <c r="AR172" i="8"/>
  <c r="AW300" i="8"/>
  <c r="AW97" i="8"/>
  <c r="AW98" i="8" s="1"/>
  <c r="AW145" i="8"/>
  <c r="AW266" i="8"/>
  <c r="AW152" i="8"/>
  <c r="AR254" i="8"/>
  <c r="AQ313" i="8"/>
  <c r="AQ122" i="8"/>
  <c r="AQ315" i="8"/>
  <c r="AX141" i="8" a="1"/>
  <c r="AX141" i="8" s="1"/>
  <c r="AX187" i="8"/>
  <c r="AQ244" i="8"/>
  <c r="AR240" i="8" s="1"/>
  <c r="AW263" i="8"/>
  <c r="AW124" i="8"/>
  <c r="CO270" i="8"/>
  <c r="CO304" i="8"/>
  <c r="CO208" i="8"/>
  <c r="AV282" i="8"/>
  <c r="AV234" i="8"/>
  <c r="CO225" i="8"/>
  <c r="CO227" i="8"/>
  <c r="CO214" i="8" s="1"/>
  <c r="CO215" i="8" l="1"/>
  <c r="CP194" i="8"/>
  <c r="AR293" i="8"/>
  <c r="AR280" i="8" s="1"/>
  <c r="AW153" i="8"/>
  <c r="AX149" i="8" s="1"/>
  <c r="AW301" i="8"/>
  <c r="AW271" i="8" s="1"/>
  <c r="CP199" i="8"/>
  <c r="AQ123" i="8"/>
  <c r="AW295" i="8"/>
  <c r="AW309" i="8"/>
  <c r="AW305" i="8"/>
  <c r="AQ312" i="8"/>
  <c r="AQ320" i="8" s="1"/>
  <c r="AQ321" i="8" s="1"/>
  <c r="CP205" i="8"/>
  <c r="CO220" i="8"/>
  <c r="AX143" i="8"/>
  <c r="CO226" i="8"/>
  <c r="AR104" i="8"/>
  <c r="AR175" i="8"/>
  <c r="AR176" i="8"/>
  <c r="AS170" i="8" s="1"/>
  <c r="AX183" i="8" l="1"/>
  <c r="AX182" i="8" s="1"/>
  <c r="AX142" i="8"/>
  <c r="AX151" i="8"/>
  <c r="AW267" i="8"/>
  <c r="AW306" i="8"/>
  <c r="AW276" i="8" s="1"/>
  <c r="CO221" i="8"/>
  <c r="AS171" i="8"/>
  <c r="AR318" i="8"/>
  <c r="AR316" i="8" s="1"/>
  <c r="AW268" i="8"/>
  <c r="AW310" i="8"/>
  <c r="AW272" i="8" s="1"/>
  <c r="AW269" i="8"/>
  <c r="AW296" i="8"/>
  <c r="AW273" i="8" s="1"/>
  <c r="AW302" i="8"/>
  <c r="AW275" i="8" s="1"/>
  <c r="AR105" i="8"/>
  <c r="AR106" i="8" s="1"/>
  <c r="AR109" i="8" s="1"/>
  <c r="CP200" i="8"/>
  <c r="CP201" i="8" s="1"/>
  <c r="CQ197" i="8" s="1"/>
  <c r="CQ204" i="8" s="1" a="1"/>
  <c r="AX130" i="8"/>
  <c r="AX136" i="8" s="1"/>
  <c r="AW297" i="8" l="1"/>
  <c r="AW277" i="8" s="1"/>
  <c r="AW303" i="8"/>
  <c r="CQ204" i="8"/>
  <c r="CQ206" i="8"/>
  <c r="CQ193" i="8" s="1"/>
  <c r="CQ194" i="8" s="1"/>
  <c r="AX137" i="8"/>
  <c r="AX138" i="8" s="1"/>
  <c r="AY134" i="8" s="1"/>
  <c r="CP304" i="8"/>
  <c r="CP270" i="8"/>
  <c r="CP208" i="8"/>
  <c r="AS173" i="8"/>
  <c r="CO308" i="8"/>
  <c r="CO274" i="8"/>
  <c r="CO229" i="8"/>
  <c r="AR241" i="8"/>
  <c r="AR279" i="8"/>
  <c r="AR298" i="8" s="1"/>
  <c r="AR235" i="8"/>
  <c r="AX96" i="8"/>
  <c r="AX131" i="8"/>
  <c r="AR319" i="8"/>
  <c r="AX185" i="8"/>
  <c r="AX186" i="8" s="1"/>
  <c r="AW311" i="8"/>
  <c r="AW284" i="8" s="1"/>
  <c r="AW282" i="8"/>
  <c r="AS262" i="8"/>
  <c r="AS258" i="8" s="1"/>
  <c r="AS103" i="8"/>
  <c r="CO222" i="8"/>
  <c r="CP218" i="8" s="1"/>
  <c r="CP225" i="8" s="1" a="1"/>
  <c r="AW307" i="8"/>
  <c r="AW283" i="8" s="1"/>
  <c r="AX166" i="8" l="1"/>
  <c r="AX167" i="8" s="1"/>
  <c r="AY163" i="8" s="1"/>
  <c r="AX159" i="8"/>
  <c r="AX160" i="8" s="1"/>
  <c r="AY156" i="8" s="1"/>
  <c r="AY158" i="8" s="1"/>
  <c r="AY180" i="8"/>
  <c r="AY141" i="8" a="1"/>
  <c r="AY141" i="8" s="1"/>
  <c r="AY143" i="8" s="1"/>
  <c r="AY130" i="8" s="1"/>
  <c r="AY187" i="8"/>
  <c r="AR314" i="8"/>
  <c r="AR236" i="8"/>
  <c r="AS233" i="8" s="1"/>
  <c r="CQ199" i="8"/>
  <c r="AX263" i="8"/>
  <c r="AX124" i="8"/>
  <c r="AR281" i="8"/>
  <c r="AR285" i="8" s="1"/>
  <c r="AR286" i="8" s="1"/>
  <c r="AX152" i="8"/>
  <c r="AW234" i="8"/>
  <c r="AS102" i="8"/>
  <c r="AS291" i="8"/>
  <c r="AS174" i="8"/>
  <c r="AY165" i="8"/>
  <c r="AX300" i="8"/>
  <c r="AX97" i="8"/>
  <c r="AX98" i="8" s="1"/>
  <c r="AX145" i="8"/>
  <c r="AX266" i="8"/>
  <c r="CP225" i="8"/>
  <c r="AR242" i="8"/>
  <c r="CQ205" i="8"/>
  <c r="AR243" i="8" l="1"/>
  <c r="AR244" i="8" s="1"/>
  <c r="AS240" i="8" s="1"/>
  <c r="AY131" i="8"/>
  <c r="AR122" i="8"/>
  <c r="AX301" i="8"/>
  <c r="AX271" i="8" s="1"/>
  <c r="AY136" i="8"/>
  <c r="AY142" i="8"/>
  <c r="AX295" i="8"/>
  <c r="AX309" i="8"/>
  <c r="AX305" i="8"/>
  <c r="AS292" i="8"/>
  <c r="AS264" i="8" s="1"/>
  <c r="CP227" i="8"/>
  <c r="AS172" i="8"/>
  <c r="AX153" i="8"/>
  <c r="AY149" i="8" s="1"/>
  <c r="CQ200" i="8"/>
  <c r="AY183" i="8"/>
  <c r="AY182" i="8" s="1"/>
  <c r="AS254" i="8"/>
  <c r="AR313" i="8" l="1"/>
  <c r="AR315" i="8"/>
  <c r="AS293" i="8"/>
  <c r="AS280" i="8" s="1"/>
  <c r="AY151" i="8"/>
  <c r="AX302" i="8"/>
  <c r="AS104" i="8"/>
  <c r="AS175" i="8"/>
  <c r="AS176" i="8" s="1"/>
  <c r="AT170" i="8" s="1"/>
  <c r="AR312" i="8"/>
  <c r="AR320" i="8" s="1"/>
  <c r="AR321" i="8" s="1"/>
  <c r="CP220" i="8"/>
  <c r="CP214" i="8"/>
  <c r="AY96" i="8"/>
  <c r="CP226" i="8"/>
  <c r="AX267" i="8"/>
  <c r="AX306" i="8"/>
  <c r="AX276" i="8" s="1"/>
  <c r="AX268" i="8"/>
  <c r="AX310" i="8"/>
  <c r="AX272" i="8" s="1"/>
  <c r="AY137" i="8"/>
  <c r="AY138" i="8" s="1"/>
  <c r="AZ134" i="8" s="1"/>
  <c r="AY185" i="8"/>
  <c r="AY186" i="8" s="1"/>
  <c r="AX269" i="8"/>
  <c r="AX296" i="8"/>
  <c r="AX273" i="8" s="1"/>
  <c r="AR123" i="8"/>
  <c r="CQ304" i="8"/>
  <c r="CQ270" i="8"/>
  <c r="CQ208" i="8"/>
  <c r="CQ201" i="8"/>
  <c r="CR197" i="8" s="1"/>
  <c r="CR204" i="8" s="1" a="1"/>
  <c r="AY166" i="8" l="1"/>
  <c r="AY167" i="8" s="1"/>
  <c r="AZ163" i="8" s="1"/>
  <c r="AZ165" i="8" s="1"/>
  <c r="AY159" i="8"/>
  <c r="AY160" i="8" s="1"/>
  <c r="AZ156" i="8" s="1"/>
  <c r="AZ158" i="8" s="1"/>
  <c r="AX307" i="8"/>
  <c r="AX283" i="8" s="1"/>
  <c r="AZ180" i="8"/>
  <c r="AZ141" i="8" a="1"/>
  <c r="AZ141" i="8" s="1"/>
  <c r="AZ187" i="8"/>
  <c r="CP221" i="8"/>
  <c r="AY263" i="8"/>
  <c r="AY124" i="8"/>
  <c r="AT171" i="8"/>
  <c r="AT173" i="8" s="1"/>
  <c r="AX297" i="8"/>
  <c r="AX277" i="8" s="1"/>
  <c r="AX311" i="8"/>
  <c r="AX284" i="8" s="1"/>
  <c r="AY300" i="8"/>
  <c r="AY97" i="8"/>
  <c r="AY98" i="8" s="1"/>
  <c r="AY145" i="8"/>
  <c r="AY266" i="8"/>
  <c r="CP215" i="8"/>
  <c r="AS105" i="8"/>
  <c r="AS318" i="8"/>
  <c r="AS316" i="8" s="1"/>
  <c r="AS106" i="8"/>
  <c r="AS109" i="8" s="1"/>
  <c r="AX275" i="8"/>
  <c r="AX303" i="8"/>
  <c r="CR204" i="8"/>
  <c r="AY152" i="8"/>
  <c r="AY153" i="8" s="1"/>
  <c r="AZ149" i="8" s="1"/>
  <c r="AZ151" i="8" l="1"/>
  <c r="CP308" i="8"/>
  <c r="CP274" i="8"/>
  <c r="CP229" i="8"/>
  <c r="AY301" i="8"/>
  <c r="AY271" i="8" s="1"/>
  <c r="AZ143" i="8"/>
  <c r="AZ142" i="8" s="1"/>
  <c r="AT291" i="8"/>
  <c r="AT174" i="8"/>
  <c r="AX282" i="8"/>
  <c r="AX234" i="8"/>
  <c r="CP222" i="8"/>
  <c r="CQ218" i="8" s="1"/>
  <c r="CQ225" i="8" s="1" a="1"/>
  <c r="AS241" i="8"/>
  <c r="AS279" i="8"/>
  <c r="AS298" i="8" s="1"/>
  <c r="AS235" i="8"/>
  <c r="AS319" i="8"/>
  <c r="CR206" i="8"/>
  <c r="CR205" i="8" s="1"/>
  <c r="AT262" i="8"/>
  <c r="AT258" i="8" s="1"/>
  <c r="AT103" i="8"/>
  <c r="AY295" i="8"/>
  <c r="AY309" i="8"/>
  <c r="AY305" i="8"/>
  <c r="AZ183" i="8" l="1"/>
  <c r="AZ182" i="8"/>
  <c r="AY267" i="8"/>
  <c r="AY306" i="8"/>
  <c r="AY276" i="8" s="1"/>
  <c r="AY307" i="8"/>
  <c r="AY283" i="8" s="1"/>
  <c r="AY269" i="8"/>
  <c r="AY296" i="8"/>
  <c r="AY273" i="8" s="1"/>
  <c r="AS281" i="8"/>
  <c r="AS285" i="8" s="1"/>
  <c r="AS286" i="8" s="1"/>
  <c r="CQ225" i="8"/>
  <c r="AT292" i="8"/>
  <c r="AT264" i="8" s="1"/>
  <c r="AT102" i="8"/>
  <c r="AT172" i="8"/>
  <c r="AS314" i="8"/>
  <c r="AS236" i="8"/>
  <c r="AT233" i="8" s="1"/>
  <c r="AY302" i="8"/>
  <c r="AY275" i="8" s="1"/>
  <c r="AT254" i="8"/>
  <c r="CR193" i="8"/>
  <c r="CR194" i="8" s="1"/>
  <c r="AS242" i="8"/>
  <c r="AY268" i="8"/>
  <c r="AY310" i="8"/>
  <c r="AY272" i="8" s="1"/>
  <c r="AZ130" i="8"/>
  <c r="AZ136" i="8"/>
  <c r="AZ185" i="8" s="1"/>
  <c r="AZ186" i="8" s="1"/>
  <c r="AY297" i="8" l="1"/>
  <c r="AY277" i="8" s="1"/>
  <c r="AZ96" i="8"/>
  <c r="AZ131" i="8"/>
  <c r="AY303" i="8"/>
  <c r="AZ137" i="8"/>
  <c r="AZ159" i="8" s="1"/>
  <c r="AZ160" i="8" s="1"/>
  <c r="BA156" i="8" s="1"/>
  <c r="AY311" i="8"/>
  <c r="AY284" i="8" s="1"/>
  <c r="AT104" i="8"/>
  <c r="AT175" i="8"/>
  <c r="AS243" i="8"/>
  <c r="AS315" i="8" s="1"/>
  <c r="CR199" i="8"/>
  <c r="CQ227" i="8"/>
  <c r="AT293" i="8"/>
  <c r="AT280" i="8" s="1"/>
  <c r="BA158" i="8" l="1"/>
  <c r="AY282" i="8"/>
  <c r="AY234" i="8"/>
  <c r="CQ214" i="8"/>
  <c r="CQ215" i="8" s="1"/>
  <c r="AZ263" i="8"/>
  <c r="AZ124" i="8"/>
  <c r="AZ300" i="8"/>
  <c r="AZ97" i="8"/>
  <c r="AZ98" i="8" s="1"/>
  <c r="AZ145" i="8"/>
  <c r="AZ266" i="8"/>
  <c r="AZ152" i="8"/>
  <c r="AZ138" i="8"/>
  <c r="BA134" i="8" s="1"/>
  <c r="AZ166" i="8"/>
  <c r="AZ167" i="8" s="1"/>
  <c r="BA163" i="8" s="1"/>
  <c r="CR200" i="8"/>
  <c r="AS313" i="8"/>
  <c r="AS312" i="8" s="1"/>
  <c r="AS320" i="8" s="1"/>
  <c r="AS321" i="8" s="1"/>
  <c r="AS122" i="8"/>
  <c r="AT105" i="8"/>
  <c r="AT176" i="8"/>
  <c r="AU170" i="8" s="1"/>
  <c r="CQ226" i="8"/>
  <c r="AT318" i="8"/>
  <c r="AT316" i="8" s="1"/>
  <c r="AS244" i="8"/>
  <c r="AT240" i="8" s="1"/>
  <c r="BA165" i="8" l="1"/>
  <c r="AZ301" i="8"/>
  <c r="AZ271" i="8" s="1"/>
  <c r="AU171" i="8"/>
  <c r="AT319" i="8"/>
  <c r="AT106" i="8"/>
  <c r="AT109" i="8" s="1"/>
  <c r="CR304" i="8"/>
  <c r="CR270" i="8"/>
  <c r="CR208" i="8"/>
  <c r="CR201" i="8"/>
  <c r="CS197" i="8" s="1"/>
  <c r="CS204" i="8" s="1" a="1"/>
  <c r="AZ295" i="8"/>
  <c r="AZ309" i="8"/>
  <c r="AZ305" i="8"/>
  <c r="AS123" i="8"/>
  <c r="CQ220" i="8"/>
  <c r="BA180" i="8"/>
  <c r="BA141" i="8" a="1"/>
  <c r="BA141" i="8" s="1"/>
  <c r="BA187" i="8"/>
  <c r="AZ153" i="8"/>
  <c r="BA149" i="8" s="1"/>
  <c r="AZ302" i="8" l="1"/>
  <c r="AZ275" i="8" s="1"/>
  <c r="CS204" i="8"/>
  <c r="CS206" i="8"/>
  <c r="CS193" i="8" s="1"/>
  <c r="CS194" i="8" s="1"/>
  <c r="AU262" i="8"/>
  <c r="AU258" i="8" s="1"/>
  <c r="AU103" i="8"/>
  <c r="AU102" i="8" s="1"/>
  <c r="AU173" i="8"/>
  <c r="AZ267" i="8"/>
  <c r="AZ306" i="8"/>
  <c r="AZ276" i="8" s="1"/>
  <c r="AZ269" i="8"/>
  <c r="AZ296" i="8"/>
  <c r="AZ273" i="8" s="1"/>
  <c r="CQ221" i="8"/>
  <c r="CQ222" i="8" s="1"/>
  <c r="CR218" i="8" s="1"/>
  <c r="CR225" i="8" s="1" a="1"/>
  <c r="BA151" i="8"/>
  <c r="AZ268" i="8"/>
  <c r="AZ310" i="8"/>
  <c r="AZ272" i="8" s="1"/>
  <c r="BA143" i="8"/>
  <c r="AT241" i="8"/>
  <c r="AT279" i="8"/>
  <c r="AT298" i="8" s="1"/>
  <c r="AT281" i="8" s="1"/>
  <c r="AT285" i="8" s="1"/>
  <c r="AT286" i="8" s="1"/>
  <c r="AT235" i="8"/>
  <c r="AZ303" i="8" l="1"/>
  <c r="BA183" i="8"/>
  <c r="BA182" i="8" s="1"/>
  <c r="AZ307" i="8"/>
  <c r="AZ283" i="8" s="1"/>
  <c r="AU291" i="8"/>
  <c r="AU174" i="8"/>
  <c r="AU292" i="8" s="1"/>
  <c r="AU264" i="8" s="1"/>
  <c r="CS199" i="8"/>
  <c r="CR225" i="8"/>
  <c r="CR227" i="8"/>
  <c r="CR214" i="8" s="1"/>
  <c r="CR215" i="8" s="1"/>
  <c r="CS205" i="8"/>
  <c r="CQ308" i="8"/>
  <c r="CQ274" i="8"/>
  <c r="CQ229" i="8"/>
  <c r="BA130" i="8"/>
  <c r="BA136" i="8" s="1"/>
  <c r="AT314" i="8"/>
  <c r="AT236" i="8"/>
  <c r="AU233" i="8" s="1"/>
  <c r="AT242" i="8"/>
  <c r="AZ297" i="8"/>
  <c r="AZ277" i="8" s="1"/>
  <c r="AZ282" i="8"/>
  <c r="BA142" i="8"/>
  <c r="AZ311" i="8"/>
  <c r="AZ284" i="8" s="1"/>
  <c r="BA185" i="8" l="1"/>
  <c r="BA186" i="8" s="1"/>
  <c r="CR220" i="8"/>
  <c r="AT243" i="8"/>
  <c r="CS200" i="8"/>
  <c r="CS201" i="8" s="1"/>
  <c r="CT197" i="8" s="1"/>
  <c r="CT204" i="8" s="1" a="1"/>
  <c r="AZ234" i="8"/>
  <c r="AU254" i="8"/>
  <c r="AU293" i="8"/>
  <c r="AU280" i="8" s="1"/>
  <c r="BA96" i="8"/>
  <c r="BA131" i="8"/>
  <c r="AU172" i="8"/>
  <c r="CR226" i="8"/>
  <c r="BA137" i="8"/>
  <c r="BA159" i="8" s="1"/>
  <c r="BA160" i="8" s="1"/>
  <c r="BB156" i="8" s="1"/>
  <c r="BA152" i="8" l="1"/>
  <c r="BA153" i="8" s="1"/>
  <c r="BB149" i="8" s="1"/>
  <c r="BB158" i="8"/>
  <c r="CT204" i="8"/>
  <c r="CT206" i="8"/>
  <c r="AU104" i="8"/>
  <c r="AU175" i="8"/>
  <c r="AU105" i="8" s="1"/>
  <c r="AU319" i="8" s="1"/>
  <c r="BA263" i="8"/>
  <c r="BA124" i="8"/>
  <c r="BA166" i="8"/>
  <c r="BA167" i="8" s="1"/>
  <c r="BB163" i="8" s="1"/>
  <c r="AT313" i="8"/>
  <c r="AT122" i="8"/>
  <c r="AT244" i="8"/>
  <c r="AU240" i="8" s="1"/>
  <c r="CS304" i="8"/>
  <c r="CS270" i="8"/>
  <c r="CS208" i="8"/>
  <c r="BA138" i="8"/>
  <c r="BB134" i="8" s="1"/>
  <c r="AT315" i="8"/>
  <c r="BA300" i="8"/>
  <c r="BA97" i="8"/>
  <c r="BA98" i="8" s="1"/>
  <c r="BA145" i="8"/>
  <c r="BA266" i="8"/>
  <c r="CR221" i="8"/>
  <c r="AU176" i="8" l="1"/>
  <c r="AV170" i="8" s="1"/>
  <c r="AT123" i="8"/>
  <c r="CT193" i="8"/>
  <c r="CT194" i="8" s="1"/>
  <c r="BA301" i="8"/>
  <c r="BA271" i="8" s="1"/>
  <c r="AU318" i="8"/>
  <c r="AU316" i="8" s="1"/>
  <c r="AU106" i="8"/>
  <c r="AU109" i="8" s="1"/>
  <c r="BB180" i="8"/>
  <c r="BB141" i="8" a="1"/>
  <c r="BB141" i="8" s="1"/>
  <c r="BB143" i="8" s="1"/>
  <c r="BB187" i="8"/>
  <c r="CT205" i="8"/>
  <c r="AT312" i="8"/>
  <c r="AT320" i="8" s="1"/>
  <c r="AT321" i="8" s="1"/>
  <c r="CR308" i="8"/>
  <c r="CR274" i="8"/>
  <c r="CR229" i="8"/>
  <c r="BB151" i="8"/>
  <c r="CR222" i="8"/>
  <c r="CS218" i="8" s="1"/>
  <c r="CS225" i="8" s="1" a="1"/>
  <c r="AV171" i="8"/>
  <c r="AV173" i="8" s="1"/>
  <c r="BB165" i="8"/>
  <c r="BA295" i="8"/>
  <c r="BA305" i="8"/>
  <c r="BA309" i="8"/>
  <c r="AV291" i="8" l="1"/>
  <c r="AV174" i="8"/>
  <c r="AV292" i="8" s="1"/>
  <c r="AV264" i="8" s="1"/>
  <c r="BB130" i="8"/>
  <c r="BA267" i="8"/>
  <c r="BA306" i="8"/>
  <c r="BA276" i="8" s="1"/>
  <c r="BA302" i="8"/>
  <c r="BA275" i="8" s="1"/>
  <c r="CS225" i="8"/>
  <c r="CS227" i="8"/>
  <c r="CS214" i="8" s="1"/>
  <c r="CS215" i="8" s="1"/>
  <c r="BA268" i="8"/>
  <c r="BA310" i="8"/>
  <c r="BA272" i="8" s="1"/>
  <c r="AU241" i="8"/>
  <c r="AU279" i="8"/>
  <c r="AU298" i="8" s="1"/>
  <c r="AU235" i="8"/>
  <c r="AU242" i="8" s="1"/>
  <c r="BA269" i="8"/>
  <c r="BA296" i="8"/>
  <c r="BA273" i="8" s="1"/>
  <c r="AV262" i="8"/>
  <c r="AV258" i="8" s="1"/>
  <c r="AV103" i="8"/>
  <c r="AV102" i="8" s="1"/>
  <c r="BB183" i="8"/>
  <c r="BB182" i="8"/>
  <c r="BB142" i="8"/>
  <c r="CT199" i="8"/>
  <c r="BA303" i="8" l="1"/>
  <c r="BA282" i="8" s="1"/>
  <c r="BA307" i="8"/>
  <c r="BA283" i="8" s="1"/>
  <c r="BA311" i="8"/>
  <c r="BA284" i="8" s="1"/>
  <c r="CS220" i="8"/>
  <c r="CS226" i="8"/>
  <c r="AU281" i="8"/>
  <c r="AU285" i="8" s="1"/>
  <c r="AU286" i="8" s="1"/>
  <c r="BB131" i="8"/>
  <c r="BB136" i="8"/>
  <c r="BB185" i="8" s="1"/>
  <c r="BB186" i="8" s="1"/>
  <c r="CT200" i="8"/>
  <c r="CT201" i="8" s="1"/>
  <c r="CU197" i="8" s="1"/>
  <c r="CU204" i="8" s="1" a="1"/>
  <c r="AU314" i="8"/>
  <c r="AU236" i="8"/>
  <c r="AV233" i="8" s="1"/>
  <c r="AU243" i="8"/>
  <c r="AU244" i="8" s="1"/>
  <c r="AV240" i="8" s="1"/>
  <c r="BA297" i="8"/>
  <c r="BA277" i="8" s="1"/>
  <c r="AV254" i="8"/>
  <c r="AV293" i="8"/>
  <c r="AV280" i="8" s="1"/>
  <c r="AV172" i="8"/>
  <c r="BA234" i="8" l="1"/>
  <c r="CU204" i="8"/>
  <c r="CU206" i="8"/>
  <c r="CU193" i="8" s="1"/>
  <c r="CU194" i="8" s="1"/>
  <c r="BB137" i="8"/>
  <c r="BB159" i="8" s="1"/>
  <c r="BB160" i="8" s="1"/>
  <c r="BC156" i="8" s="1"/>
  <c r="CS221" i="8"/>
  <c r="CT304" i="8"/>
  <c r="CT270" i="8"/>
  <c r="CT208" i="8"/>
  <c r="AV104" i="8"/>
  <c r="AV175" i="8"/>
  <c r="AV105" i="8" s="1"/>
  <c r="AV319" i="8" s="1"/>
  <c r="AV176" i="8"/>
  <c r="AW170" i="8" s="1"/>
  <c r="BB96" i="8"/>
  <c r="AU313" i="8"/>
  <c r="AU122" i="8"/>
  <c r="AU315" i="8"/>
  <c r="BC158" i="8" l="1"/>
  <c r="AU123" i="8"/>
  <c r="CU199" i="8"/>
  <c r="BB300" i="8"/>
  <c r="BB97" i="8"/>
  <c r="BB98" i="8" s="1"/>
  <c r="BB145" i="8"/>
  <c r="BB266" i="8"/>
  <c r="AW171" i="8"/>
  <c r="BB152" i="8"/>
  <c r="AU312" i="8"/>
  <c r="AU320" i="8" s="1"/>
  <c r="AU321" i="8" s="1"/>
  <c r="BB263" i="8"/>
  <c r="BB124" i="8"/>
  <c r="AV318" i="8"/>
  <c r="AV316" i="8" s="1"/>
  <c r="AV106" i="8"/>
  <c r="AV109" i="8" s="1"/>
  <c r="CS308" i="8"/>
  <c r="CS274" i="8"/>
  <c r="CS229" i="8"/>
  <c r="BB166" i="8"/>
  <c r="BB167" i="8" s="1"/>
  <c r="BC163" i="8" s="1"/>
  <c r="BB138" i="8"/>
  <c r="BC134" i="8" s="1"/>
  <c r="CU205" i="8"/>
  <c r="CS222" i="8"/>
  <c r="CT218" i="8" s="1"/>
  <c r="CT225" i="8" s="1" a="1"/>
  <c r="BB153" i="8" l="1"/>
  <c r="BC149" i="8" s="1"/>
  <c r="AW262" i="8"/>
  <c r="AW258" i="8" s="1"/>
  <c r="AW103" i="8"/>
  <c r="AW102" i="8" s="1"/>
  <c r="BC165" i="8"/>
  <c r="BB305" i="8"/>
  <c r="BB309" i="8"/>
  <c r="BB295" i="8"/>
  <c r="BB301" i="8"/>
  <c r="BB271" i="8" s="1"/>
  <c r="BC180" i="8"/>
  <c r="BC141" i="8" a="1"/>
  <c r="BC141" i="8" s="1"/>
  <c r="BC143" i="8" s="1"/>
  <c r="BC187" i="8"/>
  <c r="CU200" i="8"/>
  <c r="CU201" i="8" s="1"/>
  <c r="CV197" i="8" s="1"/>
  <c r="CV204" i="8" s="1" a="1"/>
  <c r="AV241" i="8"/>
  <c r="AV279" i="8"/>
  <c r="AV298" i="8" s="1"/>
  <c r="AV235" i="8"/>
  <c r="AV242" i="8" s="1"/>
  <c r="AW173" i="8"/>
  <c r="CT225" i="8"/>
  <c r="CT227" i="8"/>
  <c r="CT214" i="8" s="1"/>
  <c r="CT215" i="8" s="1"/>
  <c r="CV204" i="8" l="1"/>
  <c r="CV206" i="8"/>
  <c r="CV193" i="8" s="1"/>
  <c r="CV194" i="8" s="1"/>
  <c r="BC125" i="8"/>
  <c r="BC130" i="8"/>
  <c r="BC136" i="8"/>
  <c r="BB267" i="8"/>
  <c r="BB306" i="8"/>
  <c r="BB276" i="8" s="1"/>
  <c r="CT220" i="8"/>
  <c r="BB269" i="8"/>
  <c r="BB296" i="8"/>
  <c r="BB273" i="8" s="1"/>
  <c r="AV243" i="8"/>
  <c r="AV315" i="8" s="1"/>
  <c r="BC183" i="8"/>
  <c r="BC182" i="8"/>
  <c r="BB302" i="8"/>
  <c r="BB275" i="8" s="1"/>
  <c r="BB268" i="8"/>
  <c r="BB310" i="8"/>
  <c r="BB272" i="8" s="1"/>
  <c r="CT226" i="8"/>
  <c r="CU270" i="8"/>
  <c r="CU304" i="8"/>
  <c r="CU208" i="8"/>
  <c r="AW291" i="8"/>
  <c r="AW174" i="8"/>
  <c r="BC151" i="8"/>
  <c r="AV314" i="8"/>
  <c r="AV236" i="8"/>
  <c r="AW233" i="8" s="1"/>
  <c r="BC142" i="8"/>
  <c r="AV281" i="8"/>
  <c r="AV285" i="8" s="1"/>
  <c r="AV286" i="8" s="1"/>
  <c r="AW292" i="8" l="1"/>
  <c r="AW264" i="8" s="1"/>
  <c r="BB311" i="8"/>
  <c r="BB284" i="8" s="1"/>
  <c r="BB307" i="8"/>
  <c r="BB283" i="8" s="1"/>
  <c r="CT221" i="8"/>
  <c r="BB303" i="8"/>
  <c r="BC96" i="8"/>
  <c r="BC131" i="8"/>
  <c r="CV199" i="8"/>
  <c r="BC137" i="8"/>
  <c r="BC159" i="8" s="1"/>
  <c r="AW254" i="8"/>
  <c r="AW172" i="8"/>
  <c r="CV205" i="8"/>
  <c r="BB297" i="8"/>
  <c r="BB277" i="8" s="1"/>
  <c r="BC185" i="8"/>
  <c r="AV313" i="8"/>
  <c r="AV312" i="8" s="1"/>
  <c r="AV320" i="8" s="1"/>
  <c r="AV321" i="8" s="1"/>
  <c r="AV122" i="8"/>
  <c r="AV244" i="8"/>
  <c r="AW240" i="8" s="1"/>
  <c r="AW293" i="8" l="1"/>
  <c r="AW280" i="8" s="1"/>
  <c r="BC166" i="8"/>
  <c r="BC152" i="8"/>
  <c r="BC160" i="8"/>
  <c r="BD156" i="8" s="1"/>
  <c r="BC153" i="8"/>
  <c r="BD149" i="8" s="1"/>
  <c r="BC263" i="8"/>
  <c r="BC124" i="8"/>
  <c r="BB282" i="8"/>
  <c r="BB234" i="8"/>
  <c r="BC300" i="8"/>
  <c r="BC97" i="8"/>
  <c r="BC98" i="8" s="1"/>
  <c r="BC145" i="8"/>
  <c r="BC266" i="8"/>
  <c r="CT308" i="8"/>
  <c r="CT274" i="8"/>
  <c r="CT229" i="8"/>
  <c r="BC186" i="8"/>
  <c r="BC138" i="8"/>
  <c r="BD134" i="8" s="1"/>
  <c r="CT222" i="8"/>
  <c r="CU218" i="8" s="1"/>
  <c r="CU225" i="8" s="1" a="1"/>
  <c r="BC167" i="8"/>
  <c r="BD163" i="8" s="1"/>
  <c r="AW104" i="8"/>
  <c r="AW175" i="8"/>
  <c r="AW105" i="8" s="1"/>
  <c r="AW319" i="8" s="1"/>
  <c r="AV123" i="8"/>
  <c r="CV200" i="8"/>
  <c r="AW176" i="8" l="1"/>
  <c r="AX170" i="8" s="1"/>
  <c r="AX171" i="8" s="1"/>
  <c r="AX173" i="8" s="1"/>
  <c r="CU225" i="8"/>
  <c r="CU227" i="8"/>
  <c r="CU214" i="8" s="1"/>
  <c r="CU215" i="8" s="1"/>
  <c r="BD165" i="8"/>
  <c r="BD180" i="8"/>
  <c r="BD141" i="8" a="1"/>
  <c r="BD141" i="8" s="1"/>
  <c r="BD143" i="8" s="1"/>
  <c r="BD130" i="8" s="1"/>
  <c r="BD187" i="8"/>
  <c r="AW318" i="8"/>
  <c r="AW316" i="8" s="1"/>
  <c r="AW106" i="8"/>
  <c r="AW109" i="8" s="1"/>
  <c r="BD151" i="8"/>
  <c r="BC301" i="8"/>
  <c r="BC271" i="8" s="1"/>
  <c r="CV304" i="8"/>
  <c r="CV270" i="8"/>
  <c r="CV208" i="8"/>
  <c r="CV201" i="8"/>
  <c r="CW197" i="8" s="1"/>
  <c r="CW204" i="8" s="1" a="1"/>
  <c r="BC295" i="8"/>
  <c r="BC309" i="8"/>
  <c r="BC305" i="8"/>
  <c r="BD158" i="8"/>
  <c r="BC302" i="8" l="1"/>
  <c r="CU220" i="8"/>
  <c r="AW241" i="8"/>
  <c r="AW279" i="8"/>
  <c r="AW298" i="8" s="1"/>
  <c r="AW235" i="8"/>
  <c r="CU226" i="8"/>
  <c r="BD183" i="8"/>
  <c r="BD182" i="8"/>
  <c r="AX291" i="8"/>
  <c r="AX174" i="8"/>
  <c r="BD131" i="8"/>
  <c r="BC268" i="8"/>
  <c r="BC310" i="8"/>
  <c r="BC272" i="8" s="1"/>
  <c r="CW204" i="8"/>
  <c r="CW206" i="8"/>
  <c r="CW193" i="8" s="1"/>
  <c r="CW194" i="8" s="1"/>
  <c r="BD136" i="8"/>
  <c r="BC269" i="8"/>
  <c r="BC296" i="8"/>
  <c r="BC273" i="8" s="1"/>
  <c r="AX262" i="8"/>
  <c r="AX258" i="8" s="1"/>
  <c r="AX103" i="8"/>
  <c r="AX102" i="8" s="1"/>
  <c r="BC267" i="8"/>
  <c r="BC306" i="8"/>
  <c r="BC276" i="8" s="1"/>
  <c r="BD142" i="8"/>
  <c r="AX292" i="8" l="1"/>
  <c r="AX264" i="8" s="1"/>
  <c r="BC297" i="8"/>
  <c r="BC277" i="8" s="1"/>
  <c r="BC311" i="8"/>
  <c r="BC284" i="8" s="1"/>
  <c r="AW314" i="8"/>
  <c r="AW236" i="8"/>
  <c r="AX233" i="8" s="1"/>
  <c r="CW199" i="8"/>
  <c r="CU221" i="8"/>
  <c r="CU222" i="8" s="1"/>
  <c r="CV218" i="8" s="1"/>
  <c r="CV225" i="8" s="1" a="1"/>
  <c r="BD137" i="8"/>
  <c r="BD159" i="8" s="1"/>
  <c r="BD96" i="8"/>
  <c r="AX254" i="8"/>
  <c r="CW205" i="8"/>
  <c r="BC307" i="8"/>
  <c r="BC283" i="8" s="1"/>
  <c r="AX172" i="8"/>
  <c r="BC275" i="8"/>
  <c r="BC303" i="8"/>
  <c r="AW242" i="8"/>
  <c r="AW243" i="8" s="1"/>
  <c r="AW244" i="8" s="1"/>
  <c r="AX240" i="8" s="1"/>
  <c r="BD185" i="8"/>
  <c r="AW281" i="8"/>
  <c r="AW285" i="8" s="1"/>
  <c r="AW286" i="8" s="1"/>
  <c r="AX293" i="8" l="1"/>
  <c r="AX280" i="8" s="1"/>
  <c r="BD166" i="8"/>
  <c r="BD160" i="8"/>
  <c r="BE156" i="8" s="1"/>
  <c r="BD138" i="8"/>
  <c r="BE134" i="8" s="1"/>
  <c r="AW315" i="8"/>
  <c r="BD167" i="8"/>
  <c r="BE163" i="8" s="1"/>
  <c r="BD300" i="8"/>
  <c r="BD97" i="8"/>
  <c r="BD145" i="8"/>
  <c r="BD266" i="8"/>
  <c r="CW200" i="8"/>
  <c r="BD186" i="8"/>
  <c r="AW313" i="8"/>
  <c r="AW122" i="8"/>
  <c r="CV225" i="8"/>
  <c r="CV227" i="8"/>
  <c r="CV214" i="8" s="1"/>
  <c r="CV215" i="8" s="1"/>
  <c r="AX104" i="8"/>
  <c r="AX175" i="8"/>
  <c r="AX105" i="8" s="1"/>
  <c r="AX319" i="8" s="1"/>
  <c r="BD263" i="8"/>
  <c r="BD124" i="8"/>
  <c r="CU308" i="8"/>
  <c r="CU274" i="8"/>
  <c r="CU229" i="8"/>
  <c r="BD152" i="8"/>
  <c r="BC282" i="8"/>
  <c r="BC234" i="8"/>
  <c r="AX176" i="8" l="1"/>
  <c r="AY170" i="8" s="1"/>
  <c r="AX318" i="8"/>
  <c r="AX316" i="8" s="1"/>
  <c r="AX106" i="8"/>
  <c r="AX109" i="8" s="1"/>
  <c r="BD301" i="8"/>
  <c r="BD271" i="8" s="1"/>
  <c r="BE180" i="8"/>
  <c r="BE141" i="8" a="1"/>
  <c r="BE141" i="8" s="1"/>
  <c r="BE143" i="8" s="1"/>
  <c r="BE187" i="8"/>
  <c r="CW270" i="8"/>
  <c r="CW304" i="8"/>
  <c r="CW208" i="8"/>
  <c r="CV220" i="8"/>
  <c r="BE165" i="8"/>
  <c r="BE158" i="8"/>
  <c r="AY171" i="8"/>
  <c r="BD295" i="8"/>
  <c r="BD309" i="8"/>
  <c r="BD305" i="8"/>
  <c r="AW123" i="8"/>
  <c r="CW201" i="8"/>
  <c r="CX197" i="8" s="1"/>
  <c r="CX204" i="8" s="1" a="1"/>
  <c r="BD153" i="8"/>
  <c r="BE149" i="8" s="1"/>
  <c r="CV226" i="8"/>
  <c r="BD98" i="8"/>
  <c r="AW312" i="8"/>
  <c r="AW320" i="8" s="1"/>
  <c r="AW321" i="8" s="1"/>
  <c r="BE130" i="8" l="1"/>
  <c r="BE136" i="8"/>
  <c r="AY262" i="8"/>
  <c r="AY258" i="8" s="1"/>
  <c r="AY103" i="8"/>
  <c r="AY102" i="8" s="1"/>
  <c r="BE151" i="8"/>
  <c r="AY173" i="8"/>
  <c r="BE183" i="8"/>
  <c r="BE182" i="8"/>
  <c r="BE142" i="8"/>
  <c r="CX204" i="8"/>
  <c r="CX206" i="8"/>
  <c r="BD302" i="8"/>
  <c r="AX241" i="8"/>
  <c r="AX279" i="8"/>
  <c r="AX298" i="8" s="1"/>
  <c r="AX235" i="8"/>
  <c r="AX242" i="8" s="1"/>
  <c r="BD267" i="8"/>
  <c r="BD306" i="8"/>
  <c r="BD276" i="8" s="1"/>
  <c r="BD307" i="8"/>
  <c r="BD283" i="8" s="1"/>
  <c r="BD268" i="8"/>
  <c r="BD310" i="8"/>
  <c r="BD272" i="8" s="1"/>
  <c r="CV221" i="8"/>
  <c r="BD269" i="8"/>
  <c r="BD296" i="8"/>
  <c r="BD273" i="8" s="1"/>
  <c r="BD311" i="8" l="1"/>
  <c r="BD284" i="8" s="1"/>
  <c r="AX281" i="8"/>
  <c r="AX285" i="8" s="1"/>
  <c r="AX286" i="8" s="1"/>
  <c r="BE185" i="8"/>
  <c r="CX205" i="8"/>
  <c r="BD275" i="8"/>
  <c r="BD303" i="8"/>
  <c r="BE137" i="8"/>
  <c r="BE138" i="8" s="1"/>
  <c r="BF134" i="8" s="1"/>
  <c r="AX243" i="8"/>
  <c r="AX315" i="8" s="1"/>
  <c r="AY291" i="8"/>
  <c r="AY174" i="8"/>
  <c r="AY172" i="8" s="1"/>
  <c r="CX193" i="8"/>
  <c r="CX194" i="8" s="1"/>
  <c r="BE96" i="8"/>
  <c r="BE131" i="8"/>
  <c r="BD297" i="8"/>
  <c r="BD277" i="8" s="1"/>
  <c r="CV274" i="8"/>
  <c r="CV308" i="8"/>
  <c r="CV229" i="8"/>
  <c r="CV222" i="8"/>
  <c r="CW218" i="8" s="1"/>
  <c r="CW225" i="8" s="1" a="1"/>
  <c r="AX314" i="8"/>
  <c r="AX236" i="8"/>
  <c r="AY233" i="8" s="1"/>
  <c r="BF180" i="8" l="1"/>
  <c r="BF141" i="8" a="1"/>
  <c r="BF141" i="8" s="1"/>
  <c r="BF187" i="8"/>
  <c r="AX244" i="8"/>
  <c r="AY240" i="8" s="1"/>
  <c r="AX313" i="8"/>
  <c r="AX312" i="8" s="1"/>
  <c r="AX320" i="8" s="1"/>
  <c r="AX321" i="8" s="1"/>
  <c r="AX122" i="8"/>
  <c r="BE186" i="8"/>
  <c r="AY104" i="8"/>
  <c r="AY175" i="8"/>
  <c r="AY105" i="8" s="1"/>
  <c r="AY319" i="8" s="1"/>
  <c r="CW225" i="8"/>
  <c r="CW227" i="8"/>
  <c r="CW214" i="8" s="1"/>
  <c r="CW215" i="8" s="1"/>
  <c r="BD282" i="8"/>
  <c r="BD234" i="8"/>
  <c r="BE300" i="8"/>
  <c r="BE97" i="8"/>
  <c r="BE98" i="8" s="1"/>
  <c r="BE145" i="8"/>
  <c r="BE266" i="8"/>
  <c r="BE166" i="8"/>
  <c r="BE152" i="8"/>
  <c r="AY254" i="8"/>
  <c r="BE263" i="8"/>
  <c r="BE124" i="8"/>
  <c r="BE159" i="8"/>
  <c r="AY292" i="8"/>
  <c r="AY264" i="8" s="1"/>
  <c r="CX199" i="8"/>
  <c r="AY293" i="8" l="1"/>
  <c r="AY280" i="8" s="1"/>
  <c r="BE160" i="8"/>
  <c r="BF156" i="8" s="1"/>
  <c r="AY318" i="8"/>
  <c r="AY316" i="8" s="1"/>
  <c r="AY106" i="8"/>
  <c r="AY109" i="8" s="1"/>
  <c r="AX123" i="8"/>
  <c r="CW226" i="8"/>
  <c r="BE301" i="8"/>
  <c r="BE271" i="8" s="1"/>
  <c r="CW220" i="8"/>
  <c r="BE167" i="8"/>
  <c r="BF163" i="8" s="1"/>
  <c r="BF143" i="8"/>
  <c r="BE153" i="8"/>
  <c r="BF149" i="8" s="1"/>
  <c r="CX200" i="8"/>
  <c r="BE295" i="8"/>
  <c r="BE309" i="8"/>
  <c r="BE305" i="8"/>
  <c r="AY176" i="8"/>
  <c r="AZ170" i="8" s="1"/>
  <c r="BF183" i="8" l="1"/>
  <c r="BF182" i="8" s="1"/>
  <c r="CX270" i="8"/>
  <c r="CX304" i="8"/>
  <c r="CX208" i="8"/>
  <c r="BF130" i="8"/>
  <c r="BF136" i="8"/>
  <c r="BE302" i="8"/>
  <c r="BE275" i="8" s="1"/>
  <c r="AY241" i="8"/>
  <c r="AY279" i="8"/>
  <c r="AY298" i="8" s="1"/>
  <c r="AY235" i="8"/>
  <c r="BF142" i="8"/>
  <c r="CW221" i="8"/>
  <c r="CW222" i="8" s="1"/>
  <c r="CX218" i="8" s="1"/>
  <c r="CX225" i="8" s="1" a="1"/>
  <c r="BF158" i="8"/>
  <c r="BE268" i="8"/>
  <c r="BE310" i="8"/>
  <c r="BE272" i="8" s="1"/>
  <c r="BE269" i="8"/>
  <c r="BE296" i="8"/>
  <c r="BE273" i="8" s="1"/>
  <c r="CX201" i="8"/>
  <c r="CY197" i="8" s="1"/>
  <c r="CY204" i="8" s="1" a="1"/>
  <c r="BF151" i="8"/>
  <c r="BF165" i="8"/>
  <c r="AZ171" i="8"/>
  <c r="AZ173" i="8" s="1"/>
  <c r="BE267" i="8"/>
  <c r="BE306" i="8"/>
  <c r="BE276" i="8" s="1"/>
  <c r="BE303" i="8" l="1"/>
  <c r="BE297" i="8"/>
  <c r="BE277" i="8" s="1"/>
  <c r="BF185" i="8"/>
  <c r="BF186" i="8" s="1"/>
  <c r="BE307" i="8"/>
  <c r="BE283" i="8" s="1"/>
  <c r="BE311" i="8"/>
  <c r="BE284" i="8" s="1"/>
  <c r="CX225" i="8"/>
  <c r="CX227" i="8" s="1"/>
  <c r="AY281" i="8"/>
  <c r="AY285" i="8" s="1"/>
  <c r="AY286" i="8" s="1"/>
  <c r="BE282" i="8"/>
  <c r="BF96" i="8"/>
  <c r="BF131" i="8"/>
  <c r="AY314" i="8"/>
  <c r="AY236" i="8"/>
  <c r="AZ233" i="8" s="1"/>
  <c r="AZ291" i="8"/>
  <c r="AZ174" i="8"/>
  <c r="AZ292" i="8" s="1"/>
  <c r="AZ264" i="8" s="1"/>
  <c r="CW308" i="8"/>
  <c r="CW274" i="8"/>
  <c r="CW229" i="8"/>
  <c r="CY204" i="8"/>
  <c r="CY206" i="8"/>
  <c r="AY242" i="8"/>
  <c r="BF137" i="8"/>
  <c r="BF152" i="8" s="1"/>
  <c r="AZ262" i="8"/>
  <c r="AZ258" i="8" s="1"/>
  <c r="AZ103" i="8"/>
  <c r="AZ102" i="8" s="1"/>
  <c r="BE234" i="8" l="1"/>
  <c r="BF153" i="8"/>
  <c r="BG149" i="8" s="1"/>
  <c r="CX214" i="8"/>
  <c r="CX215" i="8" s="1"/>
  <c r="CX220" i="8"/>
  <c r="BF263" i="8"/>
  <c r="BF124" i="8"/>
  <c r="BF166" i="8"/>
  <c r="AZ254" i="8"/>
  <c r="AZ293" i="8"/>
  <c r="AZ280" i="8" s="1"/>
  <c r="AY243" i="8"/>
  <c r="AY244" i="8" s="1"/>
  <c r="AZ240" i="8" s="1"/>
  <c r="BF138" i="8"/>
  <c r="BG134" i="8" s="1"/>
  <c r="CY205" i="8"/>
  <c r="AZ172" i="8"/>
  <c r="CX226" i="8"/>
  <c r="BF300" i="8"/>
  <c r="BF97" i="8"/>
  <c r="BF98" i="8" s="1"/>
  <c r="BF145" i="8"/>
  <c r="BF266" i="8"/>
  <c r="BF159" i="8"/>
  <c r="CY193" i="8"/>
  <c r="AZ104" i="8" l="1"/>
  <c r="AZ175" i="8"/>
  <c r="AZ105" i="8" s="1"/>
  <c r="AZ319" i="8" s="1"/>
  <c r="BF295" i="8"/>
  <c r="BF309" i="8"/>
  <c r="BF305" i="8"/>
  <c r="BF301" i="8"/>
  <c r="BF271" i="8" s="1"/>
  <c r="CX221" i="8"/>
  <c r="BG151" i="8"/>
  <c r="BF167" i="8"/>
  <c r="BG163" i="8" s="1"/>
  <c r="CY194" i="8"/>
  <c r="BG180" i="8"/>
  <c r="BG141" i="8" a="1"/>
  <c r="BG141" i="8" s="1"/>
  <c r="BG187" i="8"/>
  <c r="AY313" i="8"/>
  <c r="AY122" i="8"/>
  <c r="BF160" i="8"/>
  <c r="BG156" i="8" s="1"/>
  <c r="AY315" i="8"/>
  <c r="CY199" i="8"/>
  <c r="AZ176" i="8" l="1"/>
  <c r="BA170" i="8" s="1"/>
  <c r="BF302" i="8"/>
  <c r="BF267" i="8"/>
  <c r="BF306" i="8"/>
  <c r="BF276" i="8" s="1"/>
  <c r="BF268" i="8"/>
  <c r="BF310" i="8"/>
  <c r="BF272" i="8" s="1"/>
  <c r="BF269" i="8"/>
  <c r="BF296" i="8"/>
  <c r="BF273" i="8" s="1"/>
  <c r="BG143" i="8"/>
  <c r="BA171" i="8"/>
  <c r="CY200" i="8"/>
  <c r="CY201" i="8" s="1"/>
  <c r="CZ197" i="8" s="1"/>
  <c r="CZ204" i="8" s="1" a="1"/>
  <c r="BG165" i="8"/>
  <c r="BG158" i="8"/>
  <c r="AZ318" i="8"/>
  <c r="AZ316" i="8" s="1"/>
  <c r="AZ106" i="8"/>
  <c r="AZ109" i="8" s="1"/>
  <c r="AY123" i="8"/>
  <c r="AY312" i="8"/>
  <c r="CX308" i="8"/>
  <c r="CX274" i="8"/>
  <c r="CX229" i="8"/>
  <c r="AY320" i="8"/>
  <c r="AY321" i="8" s="1"/>
  <c r="CX222" i="8"/>
  <c r="CY218" i="8" s="1"/>
  <c r="CY225" i="8" s="1" a="1"/>
  <c r="BF311" i="8" l="1"/>
  <c r="BF284" i="8" s="1"/>
  <c r="BF307" i="8"/>
  <c r="BF283" i="8" s="1"/>
  <c r="BF297" i="8"/>
  <c r="BF277" i="8" s="1"/>
  <c r="CZ204" i="8"/>
  <c r="CZ206" i="8"/>
  <c r="BA262" i="8"/>
  <c r="BA258" i="8" s="1"/>
  <c r="BA103" i="8"/>
  <c r="BA102" i="8" s="1"/>
  <c r="BG142" i="8"/>
  <c r="CY225" i="8"/>
  <c r="AZ241" i="8"/>
  <c r="AZ279" i="8"/>
  <c r="AZ298" i="8" s="1"/>
  <c r="AZ235" i="8"/>
  <c r="AZ242" i="8" s="1"/>
  <c r="BG183" i="8"/>
  <c r="BG182" i="8" s="1"/>
  <c r="BG130" i="8"/>
  <c r="BG136" i="8" s="1"/>
  <c r="CY304" i="8"/>
  <c r="CY270" i="8"/>
  <c r="CY208" i="8"/>
  <c r="BA173" i="8"/>
  <c r="BF275" i="8"/>
  <c r="BF303" i="8"/>
  <c r="BG185" i="8" l="1"/>
  <c r="BG186" i="8" s="1"/>
  <c r="BG96" i="8"/>
  <c r="BG131" i="8"/>
  <c r="AZ281" i="8"/>
  <c r="AZ285" i="8" s="1"/>
  <c r="AZ286" i="8" s="1"/>
  <c r="BF282" i="8"/>
  <c r="BF234" i="8"/>
  <c r="BG137" i="8"/>
  <c r="BG138" i="8" s="1"/>
  <c r="BH134" i="8" s="1"/>
  <c r="AZ314" i="8"/>
  <c r="AZ236" i="8"/>
  <c r="BA233" i="8" s="1"/>
  <c r="CY227" i="8"/>
  <c r="CY226" i="8" s="1"/>
  <c r="BA291" i="8"/>
  <c r="BA174" i="8"/>
  <c r="CZ193" i="8"/>
  <c r="CZ199" i="8" s="1"/>
  <c r="AZ243" i="8"/>
  <c r="CZ205" i="8"/>
  <c r="BA292" i="8" l="1"/>
  <c r="BA264" i="8" s="1"/>
  <c r="BH180" i="8"/>
  <c r="BH141" i="8" a="1"/>
  <c r="BH141" i="8" s="1"/>
  <c r="BH143" i="8" s="1"/>
  <c r="BH187" i="8"/>
  <c r="BG152" i="8"/>
  <c r="AZ313" i="8"/>
  <c r="AZ122" i="8"/>
  <c r="BG159" i="8"/>
  <c r="BG160" i="8" s="1"/>
  <c r="BH156" i="8" s="1"/>
  <c r="AZ244" i="8"/>
  <c r="BA240" i="8" s="1"/>
  <c r="BG166" i="8"/>
  <c r="BG167" i="8" s="1"/>
  <c r="BH163" i="8" s="1"/>
  <c r="CZ200" i="8"/>
  <c r="CZ201" i="8" s="1"/>
  <c r="DA197" i="8" s="1"/>
  <c r="DA204" i="8" s="1" a="1"/>
  <c r="BG300" i="8"/>
  <c r="BG97" i="8"/>
  <c r="BG98" i="8" s="1"/>
  <c r="BG145" i="8"/>
  <c r="BG266" i="8"/>
  <c r="CZ194" i="8"/>
  <c r="BA254" i="8"/>
  <c r="BA293" i="8"/>
  <c r="BA280" i="8" s="1"/>
  <c r="BG263" i="8"/>
  <c r="BG124" i="8"/>
  <c r="BA172" i="8"/>
  <c r="CY214" i="8"/>
  <c r="CY220" i="8" s="1"/>
  <c r="AZ315" i="8"/>
  <c r="AZ312" i="8" l="1"/>
  <c r="AZ320" i="8" s="1"/>
  <c r="AZ321" i="8" s="1"/>
  <c r="CY221" i="8"/>
  <c r="BH130" i="8"/>
  <c r="BH136" i="8"/>
  <c r="BG295" i="8"/>
  <c r="BG309" i="8"/>
  <c r="BG305" i="8"/>
  <c r="CY215" i="8"/>
  <c r="BH142" i="8"/>
  <c r="BH158" i="8"/>
  <c r="AZ123" i="8"/>
  <c r="BG301" i="8"/>
  <c r="BG271" i="8" s="1"/>
  <c r="BA104" i="8"/>
  <c r="BA175" i="8"/>
  <c r="BA105" i="8" s="1"/>
  <c r="BA319" i="8" s="1"/>
  <c r="BA176" i="8"/>
  <c r="BB170" i="8" s="1"/>
  <c r="CZ270" i="8"/>
  <c r="CZ304" i="8"/>
  <c r="CZ208" i="8"/>
  <c r="DA204" i="8"/>
  <c r="DA206" i="8"/>
  <c r="DA193" i="8" s="1"/>
  <c r="BG153" i="8"/>
  <c r="BH149" i="8" s="1"/>
  <c r="BH165" i="8"/>
  <c r="BH183" i="8"/>
  <c r="BH182" i="8" s="1"/>
  <c r="BH185" i="8" l="1"/>
  <c r="BH186" i="8" s="1"/>
  <c r="DA194" i="8"/>
  <c r="BB171" i="8"/>
  <c r="BH151" i="8"/>
  <c r="BG267" i="8"/>
  <c r="BG306" i="8"/>
  <c r="BG276" i="8" s="1"/>
  <c r="BG268" i="8"/>
  <c r="BG310" i="8"/>
  <c r="BG272" i="8" s="1"/>
  <c r="BA318" i="8"/>
  <c r="BA316" i="8" s="1"/>
  <c r="BA106" i="8"/>
  <c r="BA109" i="8" s="1"/>
  <c r="DA199" i="8"/>
  <c r="BH96" i="8"/>
  <c r="BH131" i="8"/>
  <c r="BG302" i="8"/>
  <c r="CY274" i="8"/>
  <c r="CY308" i="8"/>
  <c r="CY229" i="8"/>
  <c r="BG269" i="8"/>
  <c r="BG296" i="8"/>
  <c r="BG273" i="8" s="1"/>
  <c r="CY222" i="8"/>
  <c r="CZ218" i="8" s="1"/>
  <c r="CZ225" i="8" s="1" a="1"/>
  <c r="BH137" i="8"/>
  <c r="BH166" i="8" s="1"/>
  <c r="BH167" i="8" s="1"/>
  <c r="BI163" i="8" s="1"/>
  <c r="DA205" i="8"/>
  <c r="BI165" i="8" l="1"/>
  <c r="BG307" i="8"/>
  <c r="BG283" i="8" s="1"/>
  <c r="BH300" i="8"/>
  <c r="BH97" i="8"/>
  <c r="BH98" i="8" s="1"/>
  <c r="BH145" i="8"/>
  <c r="BH266" i="8"/>
  <c r="BH138" i="8"/>
  <c r="BI134" i="8" s="1"/>
  <c r="DA200" i="8"/>
  <c r="BB262" i="8"/>
  <c r="BB258" i="8" s="1"/>
  <c r="BB103" i="8"/>
  <c r="BB102" i="8" s="1"/>
  <c r="BH152" i="8"/>
  <c r="BH153" i="8" s="1"/>
  <c r="BI149" i="8" s="1"/>
  <c r="BB173" i="8"/>
  <c r="BA241" i="8"/>
  <c r="BA279" i="8"/>
  <c r="BA298" i="8" s="1"/>
  <c r="BA235" i="8"/>
  <c r="BH159" i="8"/>
  <c r="BH160" i="8" s="1"/>
  <c r="BI156" i="8" s="1"/>
  <c r="BG297" i="8"/>
  <c r="BG277" i="8" s="1"/>
  <c r="BG275" i="8"/>
  <c r="BG303" i="8"/>
  <c r="BH263" i="8"/>
  <c r="BH124" i="8"/>
  <c r="CZ225" i="8"/>
  <c r="CZ227" i="8"/>
  <c r="CZ214" i="8" s="1"/>
  <c r="BG311" i="8"/>
  <c r="BG284" i="8" s="1"/>
  <c r="CZ215" i="8" l="1"/>
  <c r="CZ220" i="8"/>
  <c r="BH301" i="8"/>
  <c r="BH271" i="8" s="1"/>
  <c r="DA270" i="8"/>
  <c r="DA304" i="8"/>
  <c r="DA208" i="8"/>
  <c r="BI180" i="8"/>
  <c r="BI141" i="8" a="1"/>
  <c r="BI141" i="8" s="1"/>
  <c r="BI187" i="8"/>
  <c r="BA314" i="8"/>
  <c r="BA236" i="8"/>
  <c r="BB233" i="8" s="1"/>
  <c r="BH295" i="8"/>
  <c r="BH305" i="8"/>
  <c r="BH309" i="8"/>
  <c r="BI158" i="8"/>
  <c r="BA281" i="8"/>
  <c r="BA285" i="8" s="1"/>
  <c r="BA286" i="8" s="1"/>
  <c r="BA242" i="8"/>
  <c r="CZ226" i="8"/>
  <c r="BI151" i="8"/>
  <c r="BA243" i="8"/>
  <c r="BA244" i="8"/>
  <c r="BB240" i="8" s="1"/>
  <c r="BB291" i="8"/>
  <c r="BB174" i="8"/>
  <c r="BB292" i="8" s="1"/>
  <c r="BB264" i="8" s="1"/>
  <c r="BG282" i="8"/>
  <c r="BG234" i="8"/>
  <c r="DA201" i="8"/>
  <c r="DB197" i="8" s="1"/>
  <c r="DB204" i="8" s="1" a="1"/>
  <c r="BH302" i="8" l="1"/>
  <c r="BH275" i="8" s="1"/>
  <c r="BH269" i="8"/>
  <c r="BH296" i="8"/>
  <c r="BH273" i="8" s="1"/>
  <c r="BH303" i="8"/>
  <c r="BB254" i="8"/>
  <c r="BB293" i="8"/>
  <c r="BB280" i="8" s="1"/>
  <c r="BB172" i="8"/>
  <c r="BH268" i="8"/>
  <c r="BH310" i="8"/>
  <c r="BH272" i="8" s="1"/>
  <c r="CZ221" i="8"/>
  <c r="CZ222" i="8" s="1"/>
  <c r="DA218" i="8" s="1"/>
  <c r="DA225" i="8" s="1" a="1"/>
  <c r="BA313" i="8"/>
  <c r="BA122" i="8"/>
  <c r="BH267" i="8"/>
  <c r="BH306" i="8"/>
  <c r="BH276" i="8" s="1"/>
  <c r="BA315" i="8"/>
  <c r="BI143" i="8"/>
  <c r="DB204" i="8"/>
  <c r="DB206" i="8"/>
  <c r="DB193" i="8" s="1"/>
  <c r="BH307" i="8" l="1"/>
  <c r="BH283" i="8" s="1"/>
  <c r="BH311" i="8"/>
  <c r="BH284" i="8" s="1"/>
  <c r="DB194" i="8"/>
  <c r="DB199" i="8"/>
  <c r="BH282" i="8"/>
  <c r="BH234" i="8"/>
  <c r="BH297" i="8"/>
  <c r="BH277" i="8" s="1"/>
  <c r="BB104" i="8"/>
  <c r="BB175" i="8"/>
  <c r="BB105" i="8" s="1"/>
  <c r="BB319" i="8" s="1"/>
  <c r="BB176" i="8"/>
  <c r="BC170" i="8" s="1"/>
  <c r="BI130" i="8"/>
  <c r="BI136" i="8"/>
  <c r="DA225" i="8"/>
  <c r="BI183" i="8"/>
  <c r="BA123" i="8"/>
  <c r="BI182" i="8"/>
  <c r="BA312" i="8"/>
  <c r="BA320" i="8" s="1"/>
  <c r="BA321" i="8" s="1"/>
  <c r="CZ308" i="8"/>
  <c r="CZ274" i="8"/>
  <c r="CZ229" i="8"/>
  <c r="DB205" i="8"/>
  <c r="BI142" i="8"/>
  <c r="BI137" i="8" l="1"/>
  <c r="BI166" i="8" s="1"/>
  <c r="BI167" i="8" s="1"/>
  <c r="BJ163" i="8" s="1"/>
  <c r="BI152" i="8"/>
  <c r="BI96" i="8"/>
  <c r="BI131" i="8"/>
  <c r="BB318" i="8"/>
  <c r="BB316" i="8" s="1"/>
  <c r="BB106" i="8"/>
  <c r="BB109" i="8" s="1"/>
  <c r="BI185" i="8"/>
  <c r="BI186" i="8" s="1"/>
  <c r="DB200" i="8"/>
  <c r="BC171" i="8"/>
  <c r="DA227" i="8"/>
  <c r="BI159" i="8" l="1"/>
  <c r="BI160" i="8" s="1"/>
  <c r="BJ156" i="8" s="1"/>
  <c r="BI138" i="8"/>
  <c r="BJ134" i="8" s="1"/>
  <c r="BJ165" i="8"/>
  <c r="BB241" i="8"/>
  <c r="BB279" i="8"/>
  <c r="BB298" i="8" s="1"/>
  <c r="BB235" i="8"/>
  <c r="BI263" i="8"/>
  <c r="BI124" i="8"/>
  <c r="DA214" i="8"/>
  <c r="DA220" i="8" s="1"/>
  <c r="BJ158" i="8"/>
  <c r="BJ180" i="8"/>
  <c r="BJ141" i="8" a="1"/>
  <c r="BJ141" i="8" s="1"/>
  <c r="BJ187" i="8"/>
  <c r="DA226" i="8"/>
  <c r="BC173" i="8"/>
  <c r="BI153" i="8"/>
  <c r="BJ149" i="8" s="1"/>
  <c r="DB304" i="8"/>
  <c r="DB270" i="8"/>
  <c r="DB208" i="8"/>
  <c r="DB201" i="8"/>
  <c r="DC197" i="8" s="1"/>
  <c r="DC204" i="8" s="1" a="1"/>
  <c r="BC262" i="8"/>
  <c r="BC258" i="8" s="1"/>
  <c r="BC103" i="8"/>
  <c r="BI300" i="8"/>
  <c r="BI97" i="8"/>
  <c r="BI98" i="8" s="1"/>
  <c r="BI145" i="8"/>
  <c r="BI266" i="8"/>
  <c r="DA215" i="8" l="1"/>
  <c r="BI301" i="8"/>
  <c r="BI271" i="8" s="1"/>
  <c r="BI295" i="8"/>
  <c r="BI305" i="8"/>
  <c r="BI309" i="8"/>
  <c r="BB314" i="8"/>
  <c r="BB236" i="8"/>
  <c r="BC233" i="8" s="1"/>
  <c r="DC204" i="8"/>
  <c r="DC206" i="8" s="1"/>
  <c r="BC291" i="8"/>
  <c r="BC174" i="8"/>
  <c r="BJ143" i="8"/>
  <c r="BJ142" i="8" s="1"/>
  <c r="DA221" i="8"/>
  <c r="DA222" i="8" s="1"/>
  <c r="DB218" i="8" s="1"/>
  <c r="DB225" i="8" s="1" a="1"/>
  <c r="BC102" i="8"/>
  <c r="BB281" i="8"/>
  <c r="BB285" i="8" s="1"/>
  <c r="BB286" i="8" s="1"/>
  <c r="BB242" i="8"/>
  <c r="BJ151" i="8"/>
  <c r="BI302" i="8" l="1"/>
  <c r="BI275" i="8" s="1"/>
  <c r="BI303" i="8"/>
  <c r="BJ183" i="8"/>
  <c r="BJ182" i="8"/>
  <c r="DC193" i="8"/>
  <c r="DC194" i="8" s="1"/>
  <c r="DB225" i="8"/>
  <c r="DB227" i="8"/>
  <c r="BB244" i="8"/>
  <c r="BC240" i="8" s="1"/>
  <c r="BC292" i="8"/>
  <c r="BC264" i="8" s="1"/>
  <c r="BI282" i="8"/>
  <c r="DC205" i="8"/>
  <c r="BI268" i="8"/>
  <c r="BI310" i="8"/>
  <c r="BI272" i="8" s="1"/>
  <c r="BB315" i="8"/>
  <c r="BC254" i="8"/>
  <c r="BC172" i="8"/>
  <c r="BI267" i="8"/>
  <c r="BI306" i="8"/>
  <c r="BI276" i="8" s="1"/>
  <c r="BJ130" i="8"/>
  <c r="BB243" i="8"/>
  <c r="DA274" i="8"/>
  <c r="DA308" i="8"/>
  <c r="DA229" i="8"/>
  <c r="BI269" i="8"/>
  <c r="BI296" i="8"/>
  <c r="BI273" i="8" s="1"/>
  <c r="BI297" i="8" l="1"/>
  <c r="BI277" i="8" s="1"/>
  <c r="BI307" i="8"/>
  <c r="BI283" i="8" s="1"/>
  <c r="BI311" i="8"/>
  <c r="BI284" i="8" s="1"/>
  <c r="DB214" i="8"/>
  <c r="BC104" i="8"/>
  <c r="BC175" i="8"/>
  <c r="BC176" i="8" s="1"/>
  <c r="BD170" i="8" s="1"/>
  <c r="BC293" i="8"/>
  <c r="BC280" i="8" s="1"/>
  <c r="DB226" i="8"/>
  <c r="BJ131" i="8"/>
  <c r="BB313" i="8"/>
  <c r="BB312" i="8" s="1"/>
  <c r="BB320" i="8" s="1"/>
  <c r="BB321" i="8" s="1"/>
  <c r="BB122" i="8"/>
  <c r="BJ136" i="8"/>
  <c r="BJ96" i="8" s="1"/>
  <c r="DC199" i="8"/>
  <c r="DC200" i="8" l="1"/>
  <c r="DC201" i="8" s="1"/>
  <c r="DD197" i="8" s="1"/>
  <c r="DD204" i="8" s="1" a="1"/>
  <c r="BC318" i="8"/>
  <c r="BC316" i="8" s="1"/>
  <c r="BJ263" i="8"/>
  <c r="BJ124" i="8"/>
  <c r="BD171" i="8"/>
  <c r="BD173" i="8" s="1"/>
  <c r="DB215" i="8"/>
  <c r="BI234" i="8"/>
  <c r="BJ137" i="8"/>
  <c r="BJ166" i="8" s="1"/>
  <c r="BJ167" i="8" s="1"/>
  <c r="BK163" i="8" s="1"/>
  <c r="BJ185" i="8"/>
  <c r="BJ186" i="8" s="1"/>
  <c r="BC105" i="8"/>
  <c r="BB123" i="8"/>
  <c r="DB220" i="8"/>
  <c r="BD291" i="8" l="1"/>
  <c r="BD174" i="8"/>
  <c r="BK165" i="8"/>
  <c r="DD204" i="8"/>
  <c r="DD206" i="8"/>
  <c r="DD193" i="8" s="1"/>
  <c r="DD194" i="8" s="1"/>
  <c r="BC319" i="8"/>
  <c r="DB221" i="8"/>
  <c r="BJ300" i="8"/>
  <c r="BJ97" i="8"/>
  <c r="BJ98" i="8" s="1"/>
  <c r="BJ145" i="8"/>
  <c r="BJ266" i="8"/>
  <c r="BD262" i="8"/>
  <c r="BD258" i="8" s="1"/>
  <c r="BD103" i="8"/>
  <c r="BJ159" i="8"/>
  <c r="BJ160" i="8" s="1"/>
  <c r="BK156" i="8" s="1"/>
  <c r="BJ138" i="8"/>
  <c r="BK134" i="8" s="1"/>
  <c r="BC106" i="8"/>
  <c r="BC109" i="8" s="1"/>
  <c r="DC304" i="8"/>
  <c r="DC270" i="8"/>
  <c r="DC208" i="8"/>
  <c r="BJ152" i="8"/>
  <c r="BK180" i="8" l="1"/>
  <c r="BK141" i="8" a="1"/>
  <c r="BK141" i="8" s="1"/>
  <c r="BK187" i="8"/>
  <c r="DD199" i="8"/>
  <c r="BK158" i="8"/>
  <c r="BD102" i="8"/>
  <c r="BD292" i="8"/>
  <c r="BD264" i="8" s="1"/>
  <c r="BC241" i="8"/>
  <c r="BC279" i="8"/>
  <c r="BC298" i="8" s="1"/>
  <c r="BC281" i="8" s="1"/>
  <c r="BC285" i="8" s="1"/>
  <c r="BC286" i="8" s="1"/>
  <c r="BC235" i="8"/>
  <c r="DB308" i="8"/>
  <c r="DB274" i="8"/>
  <c r="DB229" i="8"/>
  <c r="BD254" i="8"/>
  <c r="BD293" i="8"/>
  <c r="BD280" i="8" s="1"/>
  <c r="DD205" i="8"/>
  <c r="BJ295" i="8"/>
  <c r="BJ309" i="8"/>
  <c r="BJ305" i="8"/>
  <c r="BJ153" i="8"/>
  <c r="BK149" i="8" s="1"/>
  <c r="BJ301" i="8"/>
  <c r="BJ271" i="8" s="1"/>
  <c r="DB222" i="8"/>
  <c r="DC218" i="8" s="1"/>
  <c r="DC225" i="8" s="1" a="1"/>
  <c r="BD172" i="8"/>
  <c r="BJ302" i="8" l="1"/>
  <c r="BJ275" i="8" s="1"/>
  <c r="BK151" i="8"/>
  <c r="BD104" i="8"/>
  <c r="BD175" i="8"/>
  <c r="DC225" i="8"/>
  <c r="DC227" i="8"/>
  <c r="DC214" i="8" s="1"/>
  <c r="DC215" i="8" s="1"/>
  <c r="BC314" i="8"/>
  <c r="BC236" i="8"/>
  <c r="BD233" i="8" s="1"/>
  <c r="BJ268" i="8"/>
  <c r="BJ310" i="8"/>
  <c r="BJ272" i="8" s="1"/>
  <c r="BC242" i="8"/>
  <c r="DD200" i="8"/>
  <c r="BK143" i="8"/>
  <c r="BK142" i="8" s="1"/>
  <c r="BJ267" i="8"/>
  <c r="BJ306" i="8"/>
  <c r="BJ276" i="8" s="1"/>
  <c r="BJ269" i="8"/>
  <c r="BJ296" i="8"/>
  <c r="BJ273" i="8" s="1"/>
  <c r="BJ303" i="8" l="1"/>
  <c r="BJ282" i="8" s="1"/>
  <c r="DC220" i="8"/>
  <c r="BD105" i="8"/>
  <c r="BD106" i="8" s="1"/>
  <c r="BD109" i="8" s="1"/>
  <c r="BD235" i="8" s="1"/>
  <c r="BJ307" i="8"/>
  <c r="DD304" i="8"/>
  <c r="DD270" i="8"/>
  <c r="DD208" i="8"/>
  <c r="BK183" i="8"/>
  <c r="BK182" i="8"/>
  <c r="BJ311" i="8"/>
  <c r="BJ284" i="8" s="1"/>
  <c r="BK130" i="8"/>
  <c r="BK136" i="8" s="1"/>
  <c r="DD201" i="8"/>
  <c r="DE197" i="8" s="1"/>
  <c r="DE204" i="8" s="1" a="1"/>
  <c r="BJ297" i="8"/>
  <c r="BJ277" i="8" s="1"/>
  <c r="DC226" i="8"/>
  <c r="BD176" i="8"/>
  <c r="BE170" i="8" s="1"/>
  <c r="BD318" i="8"/>
  <c r="BD316" i="8" s="1"/>
  <c r="BC243" i="8"/>
  <c r="BD314" i="8" l="1"/>
  <c r="BD236" i="8"/>
  <c r="BE233" i="8" s="1"/>
  <c r="BK96" i="8"/>
  <c r="BK131" i="8"/>
  <c r="DE204" i="8"/>
  <c r="DE206" i="8"/>
  <c r="BK137" i="8"/>
  <c r="BK159" i="8" s="1"/>
  <c r="BK160" i="8" s="1"/>
  <c r="BL156" i="8" s="1"/>
  <c r="BD319" i="8"/>
  <c r="BD241" i="8"/>
  <c r="BD242" i="8"/>
  <c r="BD279" i="8"/>
  <c r="BC313" i="8"/>
  <c r="BC312" i="8" s="1"/>
  <c r="BC320" i="8" s="1"/>
  <c r="BC321" i="8" s="1"/>
  <c r="BC122" i="8"/>
  <c r="BJ283" i="8"/>
  <c r="BJ234" i="8"/>
  <c r="DC221" i="8"/>
  <c r="BK185" i="8"/>
  <c r="BK186" i="8" s="1"/>
  <c r="BE171" i="8"/>
  <c r="BC315" i="8"/>
  <c r="BC244" i="8"/>
  <c r="BD240" i="8" s="1"/>
  <c r="BL158" i="8" l="1"/>
  <c r="DC308" i="8"/>
  <c r="DC274" i="8"/>
  <c r="DC229" i="8"/>
  <c r="DE193" i="8"/>
  <c r="DE194" i="8" s="1"/>
  <c r="BE173" i="8"/>
  <c r="BK263" i="8"/>
  <c r="BK124" i="8"/>
  <c r="BK300" i="8"/>
  <c r="BK97" i="8"/>
  <c r="BK98" i="8" s="1"/>
  <c r="BK145" i="8"/>
  <c r="BK266" i="8"/>
  <c r="DC222" i="8"/>
  <c r="DD218" i="8" s="1"/>
  <c r="DD225" i="8" s="1" a="1"/>
  <c r="BC123" i="8"/>
  <c r="BE262" i="8"/>
  <c r="BE258" i="8" s="1"/>
  <c r="BE103" i="8"/>
  <c r="BK166" i="8"/>
  <c r="BK167" i="8" s="1"/>
  <c r="BL163" i="8" s="1"/>
  <c r="DE205" i="8"/>
  <c r="BD243" i="8"/>
  <c r="BD313" i="8" s="1"/>
  <c r="BD298" i="8"/>
  <c r="BK138" i="8"/>
  <c r="BL134" i="8" s="1"/>
  <c r="BK152" i="8"/>
  <c r="BE291" i="8" l="1"/>
  <c r="BE174" i="8"/>
  <c r="BE102" i="8"/>
  <c r="BK153" i="8"/>
  <c r="BL149" i="8" s="1"/>
  <c r="BD122" i="8"/>
  <c r="BD315" i="8"/>
  <c r="BD312" i="8" s="1"/>
  <c r="BD320" i="8" s="1"/>
  <c r="BD321" i="8" s="1"/>
  <c r="DE199" i="8"/>
  <c r="BK301" i="8"/>
  <c r="BK271" i="8" s="1"/>
  <c r="BD244" i="8"/>
  <c r="BE240" i="8" s="1"/>
  <c r="BL180" i="8"/>
  <c r="BL141" i="8" a="1"/>
  <c r="BL141" i="8" s="1"/>
  <c r="BL187" i="8"/>
  <c r="DD225" i="8"/>
  <c r="BK295" i="8"/>
  <c r="BK309" i="8"/>
  <c r="BK305" i="8"/>
  <c r="BD281" i="8"/>
  <c r="BD285" i="8" s="1"/>
  <c r="BD286" i="8" s="1"/>
  <c r="BL165" i="8"/>
  <c r="BL143" i="8" l="1"/>
  <c r="BL142" i="8" s="1"/>
  <c r="BL151" i="8"/>
  <c r="BE292" i="8"/>
  <c r="BE264" i="8" s="1"/>
  <c r="BK302" i="8"/>
  <c r="BK275" i="8" s="1"/>
  <c r="BK267" i="8"/>
  <c r="BK306" i="8"/>
  <c r="BK276" i="8" s="1"/>
  <c r="BK268" i="8"/>
  <c r="BK310" i="8"/>
  <c r="BK272" i="8" s="1"/>
  <c r="BK269" i="8"/>
  <c r="BK296" i="8"/>
  <c r="BK273" i="8" s="1"/>
  <c r="BE254" i="8"/>
  <c r="BE172" i="8"/>
  <c r="DE200" i="8"/>
  <c r="BD123" i="8"/>
  <c r="DD227" i="8"/>
  <c r="BE293" i="8" l="1"/>
  <c r="BE280" i="8" s="1"/>
  <c r="BE104" i="8"/>
  <c r="BE175" i="8"/>
  <c r="BE176" i="8" s="1"/>
  <c r="BF170" i="8" s="1"/>
  <c r="BK297" i="8"/>
  <c r="BK277" i="8" s="1"/>
  <c r="DD214" i="8"/>
  <c r="DD215" i="8" s="1"/>
  <c r="DE304" i="8"/>
  <c r="DE270" i="8"/>
  <c r="DE208" i="8"/>
  <c r="BK311" i="8"/>
  <c r="BK284" i="8" s="1"/>
  <c r="BL136" i="8"/>
  <c r="BL130" i="8"/>
  <c r="BL183" i="8"/>
  <c r="BL182" i="8" s="1"/>
  <c r="BK303" i="8"/>
  <c r="BK307" i="8"/>
  <c r="BK283" i="8" s="1"/>
  <c r="DD226" i="8"/>
  <c r="DE201" i="8"/>
  <c r="DF197" i="8" s="1"/>
  <c r="DF204" i="8" s="1" a="1"/>
  <c r="DD220" i="8" l="1"/>
  <c r="BL185" i="8"/>
  <c r="BL186" i="8" s="1"/>
  <c r="BL137" i="8"/>
  <c r="BL159" i="8" s="1"/>
  <c r="BL160" i="8" s="1"/>
  <c r="BM156" i="8" s="1"/>
  <c r="DD221" i="8"/>
  <c r="BF171" i="8"/>
  <c r="DF204" i="8"/>
  <c r="DF206" i="8"/>
  <c r="DF193" i="8" s="1"/>
  <c r="BK282" i="8"/>
  <c r="BK234" i="8"/>
  <c r="BE105" i="8"/>
  <c r="BL96" i="8"/>
  <c r="BL131" i="8"/>
  <c r="BE318" i="8"/>
  <c r="BE316" i="8" s="1"/>
  <c r="BE106" i="8"/>
  <c r="BE109" i="8" s="1"/>
  <c r="BL152" i="8" l="1"/>
  <c r="BL166" i="8"/>
  <c r="BL167" i="8" s="1"/>
  <c r="BM163" i="8" s="1"/>
  <c r="BL138" i="8"/>
  <c r="BM134" i="8" s="1"/>
  <c r="BM187" i="8" s="1"/>
  <c r="DF194" i="8"/>
  <c r="DF199" i="8"/>
  <c r="BM158" i="8"/>
  <c r="DD308" i="8"/>
  <c r="DD274" i="8"/>
  <c r="DD229" i="8"/>
  <c r="BE241" i="8"/>
  <c r="BE279" i="8"/>
  <c r="BE235" i="8"/>
  <c r="BE242" i="8" s="1"/>
  <c r="BF173" i="8"/>
  <c r="DD222" i="8"/>
  <c r="DE218" i="8" s="1"/>
  <c r="DE225" i="8" s="1" a="1"/>
  <c r="BM180" i="8"/>
  <c r="BM141" i="8" a="1"/>
  <c r="BM141" i="8" s="1"/>
  <c r="BL263" i="8"/>
  <c r="BL124" i="8"/>
  <c r="BL153" i="8"/>
  <c r="BM149" i="8" s="1"/>
  <c r="DF205" i="8"/>
  <c r="BF262" i="8"/>
  <c r="BF258" i="8" s="1"/>
  <c r="BF103" i="8"/>
  <c r="BE319" i="8"/>
  <c r="BM165" i="8"/>
  <c r="BL300" i="8"/>
  <c r="BL97" i="8"/>
  <c r="BL98" i="8" s="1"/>
  <c r="BL145" i="8"/>
  <c r="BL266" i="8"/>
  <c r="BM151" i="8" l="1"/>
  <c r="BL301" i="8"/>
  <c r="BL271" i="8" s="1"/>
  <c r="BF291" i="8"/>
  <c r="BF174" i="8"/>
  <c r="BF172" i="8" s="1"/>
  <c r="BM143" i="8"/>
  <c r="BM142" i="8" s="1"/>
  <c r="BE298" i="8"/>
  <c r="BE243" i="8"/>
  <c r="DE225" i="8"/>
  <c r="DE227" i="8"/>
  <c r="BE314" i="8"/>
  <c r="BE236" i="8"/>
  <c r="BF233" i="8" s="1"/>
  <c r="DF200" i="8"/>
  <c r="BL295" i="8"/>
  <c r="BL309" i="8"/>
  <c r="BL305" i="8"/>
  <c r="BF102" i="8"/>
  <c r="BL302" i="8" l="1"/>
  <c r="BL275" i="8" s="1"/>
  <c r="BM183" i="8"/>
  <c r="BM182" i="8" s="1"/>
  <c r="DE214" i="8"/>
  <c r="DE215" i="8" s="1"/>
  <c r="BE313" i="8"/>
  <c r="BE122" i="8"/>
  <c r="BL267" i="8"/>
  <c r="BL306" i="8"/>
  <c r="BL276" i="8" s="1"/>
  <c r="BF104" i="8"/>
  <c r="BF175" i="8"/>
  <c r="BF176" i="8"/>
  <c r="BG170" i="8" s="1"/>
  <c r="BL303" i="8"/>
  <c r="BE244" i="8"/>
  <c r="BF240" i="8" s="1"/>
  <c r="BE281" i="8"/>
  <c r="BE285" i="8" s="1"/>
  <c r="BE286" i="8" s="1"/>
  <c r="BM130" i="8"/>
  <c r="BM136" i="8"/>
  <c r="DE226" i="8"/>
  <c r="DF304" i="8"/>
  <c r="DF270" i="8"/>
  <c r="DF208" i="8"/>
  <c r="BF292" i="8"/>
  <c r="BF264" i="8" s="1"/>
  <c r="BL268" i="8"/>
  <c r="BL310" i="8"/>
  <c r="BL272" i="8" s="1"/>
  <c r="BL269" i="8"/>
  <c r="BL296" i="8"/>
  <c r="BL273" i="8" s="1"/>
  <c r="DF201" i="8"/>
  <c r="DG197" i="8" s="1"/>
  <c r="DG204" i="8" s="1" a="1"/>
  <c r="BF254" i="8"/>
  <c r="BE315" i="8"/>
  <c r="BM185" i="8" l="1"/>
  <c r="BM186" i="8" s="1"/>
  <c r="DG204" i="8"/>
  <c r="DG206" i="8"/>
  <c r="DG193" i="8" s="1"/>
  <c r="DG194" i="8" s="1"/>
  <c r="BL282" i="8"/>
  <c r="BF318" i="8"/>
  <c r="BF316" i="8" s="1"/>
  <c r="BF293" i="8"/>
  <c r="BF280" i="8" s="1"/>
  <c r="BF105" i="8"/>
  <c r="BM137" i="8"/>
  <c r="BM166" i="8" s="1"/>
  <c r="BM167" i="8" s="1"/>
  <c r="BN163" i="8" s="1"/>
  <c r="BM96" i="8"/>
  <c r="BM131" i="8"/>
  <c r="BL297" i="8"/>
  <c r="BL277" i="8" s="1"/>
  <c r="BF106" i="8"/>
  <c r="BF109" i="8" s="1"/>
  <c r="BE123" i="8"/>
  <c r="BL311" i="8"/>
  <c r="BL284" i="8" s="1"/>
  <c r="BG171" i="8"/>
  <c r="BG173" i="8" s="1"/>
  <c r="BL307" i="8"/>
  <c r="BL283" i="8" s="1"/>
  <c r="BE312" i="8"/>
  <c r="BE320" i="8" s="1"/>
  <c r="BE321" i="8" s="1"/>
  <c r="DE220" i="8"/>
  <c r="BM152" i="8" l="1"/>
  <c r="BM159" i="8"/>
  <c r="BM160" i="8" s="1"/>
  <c r="BN156" i="8" s="1"/>
  <c r="BN158" i="8" s="1"/>
  <c r="BN165" i="8"/>
  <c r="DE221" i="8"/>
  <c r="BM153" i="8"/>
  <c r="BN149" i="8" s="1"/>
  <c r="DG199" i="8"/>
  <c r="BL234" i="8"/>
  <c r="BM263" i="8"/>
  <c r="BM124" i="8"/>
  <c r="BM300" i="8"/>
  <c r="BM97" i="8"/>
  <c r="BM98" i="8" s="1"/>
  <c r="BM145" i="8"/>
  <c r="BM266" i="8"/>
  <c r="BF241" i="8"/>
  <c r="BF279" i="8"/>
  <c r="BF298" i="8" s="1"/>
  <c r="BF281" i="8" s="1"/>
  <c r="BF285" i="8" s="1"/>
  <c r="BF286" i="8" s="1"/>
  <c r="BF235" i="8"/>
  <c r="BM138" i="8"/>
  <c r="BN134" i="8" s="1"/>
  <c r="DG205" i="8"/>
  <c r="BG291" i="8"/>
  <c r="BG174" i="8"/>
  <c r="BG292" i="8" s="1"/>
  <c r="BG264" i="8" s="1"/>
  <c r="BG262" i="8"/>
  <c r="BG258" i="8" s="1"/>
  <c r="BG103" i="8"/>
  <c r="BG102" i="8" s="1"/>
  <c r="BF319" i="8"/>
  <c r="BF314" i="8" l="1"/>
  <c r="BF236" i="8"/>
  <c r="BG233" i="8" s="1"/>
  <c r="DG200" i="8"/>
  <c r="DE308" i="8"/>
  <c r="DE274" i="8"/>
  <c r="DE229" i="8"/>
  <c r="BM301" i="8"/>
  <c r="BM271" i="8" s="1"/>
  <c r="BG172" i="8"/>
  <c r="BG254" i="8"/>
  <c r="BG293" i="8"/>
  <c r="BG280" i="8" s="1"/>
  <c r="BN180" i="8"/>
  <c r="BN141" i="8" a="1"/>
  <c r="BN141" i="8" s="1"/>
  <c r="BN143" i="8" s="1"/>
  <c r="BN187" i="8"/>
  <c r="BN151" i="8"/>
  <c r="DE222" i="8"/>
  <c r="DF218" i="8" s="1"/>
  <c r="DF225" i="8" s="1" a="1"/>
  <c r="BF242" i="8"/>
  <c r="BF243" i="8" s="1"/>
  <c r="BM295" i="8"/>
  <c r="BM309" i="8"/>
  <c r="BM305" i="8"/>
  <c r="BN130" i="8" l="1"/>
  <c r="BM267" i="8"/>
  <c r="BM306" i="8"/>
  <c r="BM276" i="8" s="1"/>
  <c r="DG304" i="8"/>
  <c r="DG270" i="8"/>
  <c r="DG208" i="8"/>
  <c r="BF313" i="8"/>
  <c r="BF122" i="8"/>
  <c r="BM302" i="8"/>
  <c r="BG104" i="8"/>
  <c r="BG175" i="8"/>
  <c r="BG105" i="8" s="1"/>
  <c r="BG319" i="8" s="1"/>
  <c r="BG176" i="8"/>
  <c r="BH170" i="8" s="1"/>
  <c r="BM268" i="8"/>
  <c r="BM310" i="8"/>
  <c r="BM272" i="8" s="1"/>
  <c r="BN183" i="8"/>
  <c r="BN182" i="8" s="1"/>
  <c r="BN142" i="8"/>
  <c r="DG201" i="8"/>
  <c r="DH197" i="8" s="1"/>
  <c r="DH204" i="8" s="1" a="1"/>
  <c r="BM269" i="8"/>
  <c r="BM296" i="8"/>
  <c r="BM273" i="8" s="1"/>
  <c r="DF225" i="8"/>
  <c r="DF227" i="8"/>
  <c r="DF214" i="8" s="1"/>
  <c r="DF215" i="8" s="1"/>
  <c r="BF315" i="8"/>
  <c r="BF244" i="8"/>
  <c r="BG240" i="8" s="1"/>
  <c r="BM311" i="8" l="1"/>
  <c r="BM284" i="8" s="1"/>
  <c r="BF312" i="8"/>
  <c r="BF320" i="8" s="1"/>
  <c r="BF321" i="8" s="1"/>
  <c r="BM275" i="8"/>
  <c r="BM303" i="8"/>
  <c r="BG318" i="8"/>
  <c r="BG316" i="8" s="1"/>
  <c r="BG106" i="8"/>
  <c r="BG109" i="8" s="1"/>
  <c r="BF123" i="8"/>
  <c r="BH171" i="8"/>
  <c r="DF220" i="8"/>
  <c r="BM307" i="8"/>
  <c r="BM283" i="8" s="1"/>
  <c r="BM297" i="8"/>
  <c r="BM277" i="8" s="1"/>
  <c r="DF226" i="8"/>
  <c r="BN131" i="8"/>
  <c r="DH204" i="8"/>
  <c r="DH206" i="8" s="1"/>
  <c r="BN136" i="8"/>
  <c r="DH193" i="8" l="1"/>
  <c r="DH194" i="8" s="1"/>
  <c r="DH199" i="8"/>
  <c r="BN137" i="8"/>
  <c r="BH262" i="8"/>
  <c r="BH258" i="8" s="1"/>
  <c r="BH103" i="8"/>
  <c r="BH102" i="8" s="1"/>
  <c r="BN185" i="8"/>
  <c r="BN186" i="8" s="1"/>
  <c r="BH173" i="8"/>
  <c r="DF221" i="8"/>
  <c r="DF222" i="8" s="1"/>
  <c r="DG218" i="8" s="1"/>
  <c r="DG225" i="8" s="1" a="1"/>
  <c r="DH205" i="8"/>
  <c r="BM282" i="8"/>
  <c r="BM234" i="8"/>
  <c r="BG241" i="8"/>
  <c r="BG279" i="8"/>
  <c r="BG298" i="8" s="1"/>
  <c r="BG235" i="8"/>
  <c r="BN96" i="8"/>
  <c r="DG225" i="8" l="1"/>
  <c r="DG227" i="8"/>
  <c r="DG214" i="8" s="1"/>
  <c r="DG215" i="8" s="1"/>
  <c r="BN263" i="8"/>
  <c r="BN124" i="8"/>
  <c r="BG281" i="8"/>
  <c r="BG285" i="8" s="1"/>
  <c r="BG286" i="8" s="1"/>
  <c r="BN300" i="8"/>
  <c r="BN97" i="8"/>
  <c r="BN98" i="8" s="1"/>
  <c r="BN145" i="8"/>
  <c r="BN266" i="8"/>
  <c r="BN159" i="8"/>
  <c r="BN160" i="8" s="1"/>
  <c r="BO156" i="8" s="1"/>
  <c r="BG314" i="8"/>
  <c r="BG236" i="8"/>
  <c r="BH233" i="8" s="1"/>
  <c r="DH200" i="8"/>
  <c r="DF308" i="8"/>
  <c r="DF274" i="8"/>
  <c r="DF229" i="8"/>
  <c r="BH291" i="8"/>
  <c r="BH174" i="8"/>
  <c r="BH292" i="8" s="1"/>
  <c r="BH264" i="8" s="1"/>
  <c r="BN138" i="8"/>
  <c r="BO134" i="8" s="1"/>
  <c r="BN166" i="8"/>
  <c r="BN167" i="8" s="1"/>
  <c r="BO163" i="8" s="1"/>
  <c r="BG242" i="8"/>
  <c r="BN152" i="8"/>
  <c r="BH254" i="8" l="1"/>
  <c r="BH293" i="8"/>
  <c r="BH280" i="8" s="1"/>
  <c r="BO180" i="8"/>
  <c r="BO141" i="8" a="1"/>
  <c r="BO141" i="8" s="1"/>
  <c r="BO143" i="8" s="1"/>
  <c r="BO187" i="8"/>
  <c r="BN301" i="8"/>
  <c r="BN271" i="8" s="1"/>
  <c r="DH270" i="8"/>
  <c r="DH304" i="8"/>
  <c r="DH208" i="8"/>
  <c r="DG220" i="8"/>
  <c r="BN295" i="8"/>
  <c r="BN309" i="8"/>
  <c r="BN305" i="8"/>
  <c r="DH201" i="8"/>
  <c r="DI197" i="8" s="1"/>
  <c r="DI204" i="8" s="1" a="1"/>
  <c r="BO158" i="8"/>
  <c r="BH172" i="8"/>
  <c r="BN153" i="8"/>
  <c r="BO149" i="8" s="1"/>
  <c r="BO165" i="8"/>
  <c r="BG243" i="8"/>
  <c r="DG226" i="8"/>
  <c r="BN302" i="8" l="1"/>
  <c r="BN275" i="8" s="1"/>
  <c r="BO130" i="8"/>
  <c r="BN267" i="8"/>
  <c r="BN306" i="8"/>
  <c r="BN276" i="8" s="1"/>
  <c r="BN307" i="8"/>
  <c r="BN283" i="8" s="1"/>
  <c r="BH104" i="8"/>
  <c r="BH175" i="8"/>
  <c r="BH105" i="8" s="1"/>
  <c r="BH319" i="8" s="1"/>
  <c r="BH176" i="8"/>
  <c r="BI170" i="8" s="1"/>
  <c r="DI204" i="8"/>
  <c r="DI206" i="8"/>
  <c r="DI193" i="8" s="1"/>
  <c r="DI194" i="8" s="1"/>
  <c r="BN269" i="8"/>
  <c r="BN296" i="8"/>
  <c r="BN273" i="8" s="1"/>
  <c r="BO142" i="8"/>
  <c r="BG313" i="8"/>
  <c r="BG122" i="8"/>
  <c r="BO183" i="8"/>
  <c r="BO182" i="8" s="1"/>
  <c r="BG315" i="8"/>
  <c r="BN268" i="8"/>
  <c r="BN310" i="8"/>
  <c r="BN272" i="8" s="1"/>
  <c r="BG244" i="8"/>
  <c r="BH240" i="8" s="1"/>
  <c r="BN303" i="8"/>
  <c r="DG221" i="8"/>
  <c r="BO151" i="8"/>
  <c r="DG308" i="8" l="1"/>
  <c r="DG274" i="8"/>
  <c r="DG229" i="8"/>
  <c r="DG222" i="8"/>
  <c r="DH218" i="8" s="1"/>
  <c r="DH225" i="8" s="1" a="1"/>
  <c r="BG320" i="8"/>
  <c r="BG321" i="8" s="1"/>
  <c r="DI205" i="8"/>
  <c r="BI171" i="8"/>
  <c r="BI173" i="8" s="1"/>
  <c r="DI199" i="8"/>
  <c r="BH318" i="8"/>
  <c r="BH316" i="8" s="1"/>
  <c r="BH106" i="8"/>
  <c r="BH109" i="8" s="1"/>
  <c r="BN282" i="8"/>
  <c r="BN297" i="8"/>
  <c r="BN277" i="8" s="1"/>
  <c r="BO131" i="8"/>
  <c r="BN311" i="8"/>
  <c r="BN284" i="8" s="1"/>
  <c r="BO136" i="8"/>
  <c r="BG123" i="8"/>
  <c r="BG312" i="8"/>
  <c r="BI291" i="8" l="1"/>
  <c r="BI174" i="8"/>
  <c r="BI292" i="8" s="1"/>
  <c r="BI264" i="8" s="1"/>
  <c r="BO137" i="8"/>
  <c r="BO96" i="8"/>
  <c r="BH241" i="8"/>
  <c r="BH279" i="8"/>
  <c r="BH298" i="8" s="1"/>
  <c r="BH235" i="8"/>
  <c r="BH242" i="8" s="1"/>
  <c r="DH225" i="8"/>
  <c r="DH227" i="8"/>
  <c r="BN234" i="8"/>
  <c r="BI262" i="8"/>
  <c r="BI258" i="8" s="1"/>
  <c r="BI103" i="8"/>
  <c r="BI102" i="8" s="1"/>
  <c r="BO185" i="8"/>
  <c r="DI200" i="8"/>
  <c r="DI201" i="8" s="1"/>
  <c r="DJ197" i="8" s="1"/>
  <c r="DJ204" i="8" s="1" a="1"/>
  <c r="DJ204" i="8" l="1"/>
  <c r="DJ206" i="8"/>
  <c r="DJ193" i="8" s="1"/>
  <c r="DJ194" i="8" s="1"/>
  <c r="BH314" i="8"/>
  <c r="BH236" i="8"/>
  <c r="BI233" i="8" s="1"/>
  <c r="BH243" i="8"/>
  <c r="BH315" i="8" s="1"/>
  <c r="BO300" i="8"/>
  <c r="BO97" i="8"/>
  <c r="BO98" i="8" s="1"/>
  <c r="BO145" i="8"/>
  <c r="BO266" i="8"/>
  <c r="BO186" i="8"/>
  <c r="BO152" i="8"/>
  <c r="DH214" i="8"/>
  <c r="DH215" i="8" s="1"/>
  <c r="DI304" i="8"/>
  <c r="DI270" i="8"/>
  <c r="DI208" i="8"/>
  <c r="BO166" i="8"/>
  <c r="DH226" i="8"/>
  <c r="BH281" i="8"/>
  <c r="BH285" i="8" s="1"/>
  <c r="BH286" i="8" s="1"/>
  <c r="BO263" i="8"/>
  <c r="BO124" i="8"/>
  <c r="BI254" i="8"/>
  <c r="BI293" i="8"/>
  <c r="BI280" i="8" s="1"/>
  <c r="BO159" i="8"/>
  <c r="BO138" i="8"/>
  <c r="BP134" i="8" s="1"/>
  <c r="BI172" i="8"/>
  <c r="BO301" i="8" l="1"/>
  <c r="BO271" i="8" s="1"/>
  <c r="DJ199" i="8"/>
  <c r="BO160" i="8"/>
  <c r="BP156" i="8" s="1"/>
  <c r="BO153" i="8"/>
  <c r="BP149" i="8" s="1"/>
  <c r="BH244" i="8"/>
  <c r="BI240" i="8" s="1"/>
  <c r="BP180" i="8"/>
  <c r="BP141" i="8" a="1"/>
  <c r="BP141" i="8" s="1"/>
  <c r="BP143" i="8" s="1"/>
  <c r="BP187" i="8"/>
  <c r="BI104" i="8"/>
  <c r="BI175" i="8"/>
  <c r="BI105" i="8" s="1"/>
  <c r="BI319" i="8" s="1"/>
  <c r="DJ205" i="8"/>
  <c r="BH313" i="8"/>
  <c r="BH312" i="8" s="1"/>
  <c r="BH320" i="8" s="1"/>
  <c r="BH321" i="8" s="1"/>
  <c r="BH122" i="8"/>
  <c r="BO167" i="8"/>
  <c r="BP163" i="8" s="1"/>
  <c r="BO295" i="8"/>
  <c r="BO309" i="8"/>
  <c r="BO305" i="8"/>
  <c r="DH220" i="8"/>
  <c r="BI176" i="8" l="1"/>
  <c r="BJ170" i="8" s="1"/>
  <c r="BJ171" i="8" s="1"/>
  <c r="BJ173" i="8" s="1"/>
  <c r="BP130" i="8"/>
  <c r="BP136" i="8"/>
  <c r="DH221" i="8"/>
  <c r="BO268" i="8"/>
  <c r="BO310" i="8"/>
  <c r="BO272" i="8" s="1"/>
  <c r="BP151" i="8"/>
  <c r="BP158" i="8"/>
  <c r="BO269" i="8"/>
  <c r="BO296" i="8"/>
  <c r="BO273" i="8" s="1"/>
  <c r="BP183" i="8"/>
  <c r="BP182" i="8"/>
  <c r="DJ200" i="8"/>
  <c r="BI318" i="8"/>
  <c r="BI316" i="8" s="1"/>
  <c r="BI106" i="8"/>
  <c r="BI109" i="8" s="1"/>
  <c r="BO267" i="8"/>
  <c r="BO306" i="8"/>
  <c r="BO276" i="8" s="1"/>
  <c r="BP165" i="8"/>
  <c r="BH123" i="8"/>
  <c r="BO302" i="8"/>
  <c r="BP142" i="8"/>
  <c r="BO311" i="8" l="1"/>
  <c r="BO284" i="8" s="1"/>
  <c r="BO307" i="8"/>
  <c r="BO283" i="8" s="1"/>
  <c r="BJ262" i="8"/>
  <c r="BJ258" i="8" s="1"/>
  <c r="BJ103" i="8"/>
  <c r="BJ102" i="8" s="1"/>
  <c r="BI241" i="8"/>
  <c r="BI279" i="8"/>
  <c r="BI298" i="8" s="1"/>
  <c r="BI235" i="8"/>
  <c r="BJ291" i="8"/>
  <c r="BJ174" i="8"/>
  <c r="BO275" i="8"/>
  <c r="BO303" i="8"/>
  <c r="BP137" i="8"/>
  <c r="BP138" i="8" s="1"/>
  <c r="BQ134" i="8" s="1"/>
  <c r="BP185" i="8"/>
  <c r="DH308" i="8"/>
  <c r="DH274" i="8"/>
  <c r="DH229" i="8"/>
  <c r="BO297" i="8"/>
  <c r="BO277" i="8" s="1"/>
  <c r="BP96" i="8"/>
  <c r="BP131" i="8"/>
  <c r="DJ270" i="8"/>
  <c r="DJ304" i="8"/>
  <c r="DJ208" i="8"/>
  <c r="DJ201" i="8"/>
  <c r="DK197" i="8" s="1"/>
  <c r="DK204" i="8" s="1" a="1"/>
  <c r="DH222" i="8"/>
  <c r="DI218" i="8" s="1"/>
  <c r="DI225" i="8" s="1" a="1"/>
  <c r="BJ292" i="8" l="1"/>
  <c r="BJ264" i="8" s="1"/>
  <c r="BP159" i="8"/>
  <c r="BP160" i="8" s="1"/>
  <c r="BQ156" i="8" s="1"/>
  <c r="BP152" i="8"/>
  <c r="BP153" i="8" s="1"/>
  <c r="BQ149" i="8" s="1"/>
  <c r="BP166" i="8"/>
  <c r="BP167" i="8" s="1"/>
  <c r="BQ163" i="8" s="1"/>
  <c r="BQ165" i="8" s="1"/>
  <c r="BQ180" i="8"/>
  <c r="BQ141" i="8" a="1"/>
  <c r="BQ141" i="8" s="1"/>
  <c r="BQ143" i="8" s="1"/>
  <c r="BQ187" i="8"/>
  <c r="BO282" i="8"/>
  <c r="BO234" i="8"/>
  <c r="DI225" i="8"/>
  <c r="BI314" i="8"/>
  <c r="BI236" i="8"/>
  <c r="BJ233" i="8" s="1"/>
  <c r="BJ254" i="8"/>
  <c r="BI281" i="8"/>
  <c r="BI285" i="8" s="1"/>
  <c r="BI286" i="8" s="1"/>
  <c r="BP263" i="8"/>
  <c r="BP124" i="8"/>
  <c r="BP186" i="8"/>
  <c r="BI242" i="8"/>
  <c r="BI243" i="8" s="1"/>
  <c r="BP300" i="8"/>
  <c r="BP97" i="8"/>
  <c r="BP98" i="8" s="1"/>
  <c r="BP145" i="8"/>
  <c r="BP266" i="8"/>
  <c r="BJ172" i="8"/>
  <c r="DK204" i="8"/>
  <c r="DK206" i="8"/>
  <c r="BJ293" i="8" l="1"/>
  <c r="BJ280" i="8" s="1"/>
  <c r="BI313" i="8"/>
  <c r="BI122" i="8"/>
  <c r="BQ130" i="8"/>
  <c r="BQ136" i="8"/>
  <c r="BQ142" i="8"/>
  <c r="BP301" i="8"/>
  <c r="BP271" i="8" s="1"/>
  <c r="BJ104" i="8"/>
  <c r="BJ175" i="8"/>
  <c r="BJ105" i="8" s="1"/>
  <c r="BJ319" i="8" s="1"/>
  <c r="DK193" i="8"/>
  <c r="DK199" i="8" s="1"/>
  <c r="DK205" i="8"/>
  <c r="DI227" i="8"/>
  <c r="DI226" i="8" s="1"/>
  <c r="BQ151" i="8"/>
  <c r="BI244" i="8"/>
  <c r="BJ240" i="8" s="1"/>
  <c r="BP295" i="8"/>
  <c r="BP309" i="8"/>
  <c r="BP305" i="8"/>
  <c r="BQ158" i="8"/>
  <c r="BI315" i="8"/>
  <c r="BQ183" i="8"/>
  <c r="BQ182" i="8"/>
  <c r="BP268" i="8" l="1"/>
  <c r="BP310" i="8"/>
  <c r="BP272" i="8" s="1"/>
  <c r="BQ96" i="8"/>
  <c r="BQ131" i="8"/>
  <c r="BP269" i="8"/>
  <c r="BP296" i="8"/>
  <c r="BP273" i="8" s="1"/>
  <c r="DK200" i="8"/>
  <c r="DK201" i="8" s="1"/>
  <c r="DL197" i="8" s="1"/>
  <c r="DL204" i="8" s="1" a="1"/>
  <c r="BP302" i="8"/>
  <c r="DK194" i="8"/>
  <c r="BI123" i="8"/>
  <c r="BQ185" i="8"/>
  <c r="DI214" i="8"/>
  <c r="DI215" i="8" s="1"/>
  <c r="DI220" i="8"/>
  <c r="BJ176" i="8"/>
  <c r="BK170" i="8" s="1"/>
  <c r="BI312" i="8"/>
  <c r="BI320" i="8" s="1"/>
  <c r="BI321" i="8" s="1"/>
  <c r="BQ137" i="8"/>
  <c r="BQ152" i="8" s="1"/>
  <c r="BP267" i="8"/>
  <c r="BP306" i="8"/>
  <c r="BP276" i="8" s="1"/>
  <c r="BJ318" i="8"/>
  <c r="BJ316" i="8" s="1"/>
  <c r="BJ106" i="8"/>
  <c r="BJ109" i="8" s="1"/>
  <c r="BP311" i="8" l="1"/>
  <c r="BP284" i="8" s="1"/>
  <c r="BQ166" i="8"/>
  <c r="BQ167" i="8" s="1"/>
  <c r="BR163" i="8" s="1"/>
  <c r="BP307" i="8"/>
  <c r="BP283" i="8" s="1"/>
  <c r="BQ159" i="8"/>
  <c r="BQ153" i="8"/>
  <c r="BR149" i="8" s="1"/>
  <c r="BP297" i="8"/>
  <c r="BP277" i="8" s="1"/>
  <c r="DI221" i="8"/>
  <c r="DI222" i="8" s="1"/>
  <c r="DJ218" i="8" s="1"/>
  <c r="DJ225" i="8" s="1" a="1"/>
  <c r="BQ263" i="8"/>
  <c r="BQ124" i="8"/>
  <c r="BQ138" i="8"/>
  <c r="BR134" i="8" s="1"/>
  <c r="DL204" i="8"/>
  <c r="DL206" i="8"/>
  <c r="BQ186" i="8"/>
  <c r="DK304" i="8"/>
  <c r="DK270" i="8"/>
  <c r="DK208" i="8"/>
  <c r="BJ241" i="8"/>
  <c r="BJ279" i="8"/>
  <c r="BJ298" i="8" s="1"/>
  <c r="BJ235" i="8"/>
  <c r="BQ300" i="8"/>
  <c r="BQ97" i="8"/>
  <c r="BQ98" i="8" s="1"/>
  <c r="BQ145" i="8"/>
  <c r="BQ266" i="8"/>
  <c r="BP275" i="8"/>
  <c r="BP303" i="8"/>
  <c r="BK171" i="8"/>
  <c r="BK173" i="8" s="1"/>
  <c r="BQ160" i="8"/>
  <c r="BR156" i="8" s="1"/>
  <c r="BK291" i="8" l="1"/>
  <c r="BK174" i="8"/>
  <c r="BK292" i="8" s="1"/>
  <c r="BK264" i="8" s="1"/>
  <c r="DJ225" i="8"/>
  <c r="DJ227" i="8"/>
  <c r="DJ214" i="8" s="1"/>
  <c r="DJ215" i="8" s="1"/>
  <c r="BJ314" i="8"/>
  <c r="BJ236" i="8"/>
  <c r="BK233" i="8" s="1"/>
  <c r="BJ242" i="8"/>
  <c r="BJ243" i="8" s="1"/>
  <c r="BK262" i="8"/>
  <c r="BK258" i="8" s="1"/>
  <c r="BK103" i="8"/>
  <c r="BK102" i="8" s="1"/>
  <c r="BR180" i="8"/>
  <c r="BR141" i="8" a="1"/>
  <c r="BR141" i="8" s="1"/>
  <c r="BR187" i="8"/>
  <c r="BQ295" i="8"/>
  <c r="BQ309" i="8"/>
  <c r="BQ305" i="8"/>
  <c r="BJ281" i="8"/>
  <c r="BJ285" i="8" s="1"/>
  <c r="BJ286" i="8" s="1"/>
  <c r="BR158" i="8"/>
  <c r="BR165" i="8"/>
  <c r="DI274" i="8"/>
  <c r="DI308" i="8"/>
  <c r="DI229" i="8"/>
  <c r="BR151" i="8"/>
  <c r="BP282" i="8"/>
  <c r="BP234" i="8"/>
  <c r="DL205" i="8"/>
  <c r="BQ301" i="8"/>
  <c r="BQ271" i="8" s="1"/>
  <c r="DL193" i="8"/>
  <c r="BJ313" i="8" l="1"/>
  <c r="BJ122" i="8"/>
  <c r="BQ269" i="8"/>
  <c r="BQ296" i="8"/>
  <c r="BQ273" i="8" s="1"/>
  <c r="BQ297" i="8"/>
  <c r="BQ277" i="8" s="1"/>
  <c r="DJ220" i="8"/>
  <c r="BQ302" i="8"/>
  <c r="BJ315" i="8"/>
  <c r="BR143" i="8"/>
  <c r="BJ244" i="8"/>
  <c r="BK240" i="8" s="1"/>
  <c r="DL194" i="8"/>
  <c r="BK254" i="8"/>
  <c r="BK293" i="8"/>
  <c r="BK280" i="8" s="1"/>
  <c r="BQ268" i="8"/>
  <c r="BQ310" i="8"/>
  <c r="BQ272" i="8" s="1"/>
  <c r="DJ226" i="8"/>
  <c r="DL199" i="8"/>
  <c r="BQ267" i="8"/>
  <c r="BQ306" i="8"/>
  <c r="BQ276" i="8" s="1"/>
  <c r="BQ307" i="8"/>
  <c r="BQ283" i="8" s="1"/>
  <c r="BK172" i="8"/>
  <c r="BQ311" i="8" l="1"/>
  <c r="BQ284" i="8" s="1"/>
  <c r="BQ275" i="8"/>
  <c r="BQ303" i="8"/>
  <c r="DJ221" i="8"/>
  <c r="DJ222" i="8" s="1"/>
  <c r="DK218" i="8" s="1"/>
  <c r="DK225" i="8" s="1" a="1"/>
  <c r="BR130" i="8"/>
  <c r="BR136" i="8" s="1"/>
  <c r="BK104" i="8"/>
  <c r="BK175" i="8"/>
  <c r="BK105" i="8" s="1"/>
  <c r="BK319" i="8" s="1"/>
  <c r="DL200" i="8"/>
  <c r="DL201" i="8" s="1"/>
  <c r="DM197" i="8" s="1"/>
  <c r="DM204" i="8" s="1" a="1"/>
  <c r="BR183" i="8"/>
  <c r="BJ123" i="8"/>
  <c r="BR142" i="8"/>
  <c r="BR182" i="8"/>
  <c r="BJ312" i="8"/>
  <c r="BJ320" i="8" s="1"/>
  <c r="BJ321" i="8" s="1"/>
  <c r="DK225" i="8" l="1"/>
  <c r="DK227" i="8"/>
  <c r="BR137" i="8"/>
  <c r="BR152" i="8" s="1"/>
  <c r="DM204" i="8"/>
  <c r="BR185" i="8"/>
  <c r="BK176" i="8"/>
  <c r="BL170" i="8" s="1"/>
  <c r="BK318" i="8"/>
  <c r="BK316" i="8" s="1"/>
  <c r="BK106" i="8"/>
  <c r="BK109" i="8" s="1"/>
  <c r="BR96" i="8"/>
  <c r="BR131" i="8"/>
  <c r="DJ308" i="8"/>
  <c r="DJ274" i="8"/>
  <c r="DJ229" i="8"/>
  <c r="BQ282" i="8"/>
  <c r="BQ234" i="8"/>
  <c r="DL270" i="8"/>
  <c r="DL304" i="8"/>
  <c r="DL208" i="8"/>
  <c r="BR159" i="8" l="1"/>
  <c r="BR160" i="8" s="1"/>
  <c r="BS156" i="8" s="1"/>
  <c r="BR166" i="8"/>
  <c r="BR167" i="8" s="1"/>
  <c r="BS163" i="8" s="1"/>
  <c r="BS165" i="8" s="1"/>
  <c r="BR138" i="8"/>
  <c r="BS134" i="8" s="1"/>
  <c r="BS187" i="8" s="1"/>
  <c r="BR153" i="8"/>
  <c r="BS149" i="8" s="1"/>
  <c r="BS180" i="8"/>
  <c r="BS141" i="8" a="1"/>
  <c r="BS141" i="8" s="1"/>
  <c r="BR263" i="8"/>
  <c r="BR124" i="8"/>
  <c r="BS158" i="8"/>
  <c r="BR300" i="8"/>
  <c r="BR97" i="8"/>
  <c r="BR98" i="8" s="1"/>
  <c r="BR145" i="8"/>
  <c r="BR266" i="8"/>
  <c r="BK241" i="8"/>
  <c r="BK279" i="8"/>
  <c r="BK298" i="8" s="1"/>
  <c r="BK235" i="8"/>
  <c r="BL171" i="8"/>
  <c r="BL173" i="8" s="1"/>
  <c r="DM206" i="8"/>
  <c r="BR186" i="8"/>
  <c r="DK214" i="8"/>
  <c r="DK220" i="8" s="1"/>
  <c r="DK226" i="8"/>
  <c r="BL291" i="8" l="1"/>
  <c r="BL174" i="8"/>
  <c r="BL292" i="8" s="1"/>
  <c r="BL264" i="8" s="1"/>
  <c r="DK221" i="8"/>
  <c r="DM193" i="8"/>
  <c r="BL262" i="8"/>
  <c r="BL258" i="8" s="1"/>
  <c r="BL103" i="8"/>
  <c r="BL102" i="8" s="1"/>
  <c r="BK281" i="8"/>
  <c r="BK285" i="8" s="1"/>
  <c r="BK286" i="8" s="1"/>
  <c r="DK215" i="8"/>
  <c r="BR301" i="8"/>
  <c r="BR271" i="8" s="1"/>
  <c r="BS143" i="8"/>
  <c r="BS183" i="8" s="1"/>
  <c r="BK314" i="8"/>
  <c r="BK236" i="8"/>
  <c r="BL233" i="8" s="1"/>
  <c r="BK242" i="8"/>
  <c r="BK243" i="8" s="1"/>
  <c r="DM205" i="8"/>
  <c r="BS151" i="8"/>
  <c r="BR295" i="8"/>
  <c r="BR309" i="8"/>
  <c r="BR305" i="8"/>
  <c r="BK313" i="8" l="1"/>
  <c r="BK122" i="8"/>
  <c r="BK244" i="8"/>
  <c r="BL240" i="8" s="1"/>
  <c r="DM194" i="8"/>
  <c r="BS130" i="8"/>
  <c r="BS136" i="8" s="1"/>
  <c r="DM199" i="8"/>
  <c r="BR267" i="8"/>
  <c r="BR306" i="8"/>
  <c r="BR276" i="8" s="1"/>
  <c r="BR268" i="8"/>
  <c r="BR310" i="8"/>
  <c r="BR272" i="8" s="1"/>
  <c r="BS142" i="8"/>
  <c r="BR269" i="8"/>
  <c r="BR296" i="8"/>
  <c r="BR273" i="8" s="1"/>
  <c r="DK308" i="8"/>
  <c r="DK274" i="8"/>
  <c r="DK229" i="8"/>
  <c r="BS182" i="8"/>
  <c r="BR302" i="8"/>
  <c r="DK222" i="8"/>
  <c r="DL218" i="8" s="1"/>
  <c r="DL225" i="8" s="1" a="1"/>
  <c r="BL254" i="8"/>
  <c r="BL293" i="8"/>
  <c r="BL280" i="8" s="1"/>
  <c r="BK315" i="8"/>
  <c r="BL172" i="8"/>
  <c r="BR311" i="8" l="1"/>
  <c r="BR284" i="8" s="1"/>
  <c r="BS137" i="8"/>
  <c r="BS138" i="8" s="1"/>
  <c r="BT134" i="8" s="1"/>
  <c r="BS185" i="8"/>
  <c r="BS186" i="8" s="1"/>
  <c r="DL225" i="8"/>
  <c r="DL227" i="8"/>
  <c r="DM200" i="8"/>
  <c r="BR307" i="8"/>
  <c r="BR283" i="8" s="1"/>
  <c r="BK123" i="8"/>
  <c r="BR275" i="8"/>
  <c r="BR303" i="8"/>
  <c r="BS96" i="8"/>
  <c r="BS131" i="8"/>
  <c r="BL104" i="8"/>
  <c r="BL175" i="8"/>
  <c r="BL105" i="8" s="1"/>
  <c r="BL319" i="8" s="1"/>
  <c r="BR297" i="8"/>
  <c r="BR277" i="8" s="1"/>
  <c r="BK312" i="8"/>
  <c r="BK320" i="8" s="1"/>
  <c r="BK321" i="8" s="1"/>
  <c r="BS152" i="8" l="1"/>
  <c r="BS159" i="8"/>
  <c r="BS160" i="8" s="1"/>
  <c r="BT156" i="8" s="1"/>
  <c r="BT158" i="8" s="1"/>
  <c r="BS166" i="8"/>
  <c r="BS167" i="8" s="1"/>
  <c r="BT163" i="8" s="1"/>
  <c r="BT165" i="8" s="1"/>
  <c r="BL176" i="8"/>
  <c r="BM170" i="8" s="1"/>
  <c r="BM171" i="8" s="1"/>
  <c r="DL226" i="8"/>
  <c r="DM304" i="8"/>
  <c r="DM270" i="8"/>
  <c r="DM208" i="8"/>
  <c r="DL214" i="8"/>
  <c r="BS263" i="8"/>
  <c r="BS124" i="8"/>
  <c r="BS153" i="8"/>
  <c r="BT149" i="8" s="1"/>
  <c r="BT180" i="8"/>
  <c r="BT141" i="8" a="1"/>
  <c r="BT141" i="8" s="1"/>
  <c r="BT143" i="8" s="1"/>
  <c r="BT187" i="8"/>
  <c r="DM201" i="8"/>
  <c r="DN197" i="8" s="1"/>
  <c r="DN204" i="8" s="1" a="1"/>
  <c r="BL318" i="8"/>
  <c r="BL316" i="8" s="1"/>
  <c r="BL106" i="8"/>
  <c r="BL109" i="8" s="1"/>
  <c r="BR282" i="8"/>
  <c r="BR234" i="8"/>
  <c r="BS300" i="8"/>
  <c r="BS97" i="8"/>
  <c r="BS98" i="8" s="1"/>
  <c r="BS145" i="8"/>
  <c r="BS266" i="8"/>
  <c r="BT130" i="8" l="1"/>
  <c r="BT136" i="8"/>
  <c r="BS295" i="8"/>
  <c r="BS309" i="8"/>
  <c r="BS305" i="8"/>
  <c r="BM173" i="8"/>
  <c r="BS301" i="8"/>
  <c r="BS271" i="8" s="1"/>
  <c r="BT151" i="8"/>
  <c r="DL215" i="8"/>
  <c r="BT183" i="8"/>
  <c r="BT182" i="8"/>
  <c r="BT185" i="8" s="1"/>
  <c r="BT186" i="8" s="1"/>
  <c r="BT142" i="8"/>
  <c r="BM262" i="8"/>
  <c r="BM258" i="8" s="1"/>
  <c r="BM103" i="8"/>
  <c r="BM102" i="8" s="1"/>
  <c r="BL242" i="8"/>
  <c r="BL241" i="8"/>
  <c r="BL279" i="8"/>
  <c r="BL298" i="8" s="1"/>
  <c r="BL235" i="8"/>
  <c r="DN204" i="8"/>
  <c r="DN206" i="8" s="1"/>
  <c r="DL220" i="8"/>
  <c r="DN193" i="8" l="1"/>
  <c r="DN199" i="8"/>
  <c r="BM291" i="8"/>
  <c r="BM174" i="8"/>
  <c r="BM292" i="8" s="1"/>
  <c r="BM264" i="8" s="1"/>
  <c r="BS267" i="8"/>
  <c r="BS306" i="8"/>
  <c r="BS276" i="8" s="1"/>
  <c r="BL243" i="8"/>
  <c r="BL244" i="8" s="1"/>
  <c r="BM240" i="8" s="1"/>
  <c r="DL221" i="8"/>
  <c r="DL222" i="8" s="1"/>
  <c r="DM218" i="8" s="1"/>
  <c r="DM225" i="8" s="1" a="1"/>
  <c r="BS268" i="8"/>
  <c r="BS310" i="8"/>
  <c r="BS272" i="8" s="1"/>
  <c r="BS302" i="8"/>
  <c r="BS275" i="8" s="1"/>
  <c r="DN205" i="8"/>
  <c r="BL314" i="8"/>
  <c r="BL236" i="8"/>
  <c r="BM233" i="8" s="1"/>
  <c r="BT137" i="8"/>
  <c r="BT138" i="8" s="1"/>
  <c r="BU134" i="8" s="1"/>
  <c r="BS269" i="8"/>
  <c r="BS296" i="8"/>
  <c r="BS273" i="8" s="1"/>
  <c r="BL281" i="8"/>
  <c r="BL285" i="8" s="1"/>
  <c r="BL286" i="8" s="1"/>
  <c r="BT96" i="8"/>
  <c r="BT131" i="8"/>
  <c r="BS297" i="8" l="1"/>
  <c r="BS277" i="8" s="1"/>
  <c r="BS307" i="8"/>
  <c r="BS283" i="8" s="1"/>
  <c r="BS303" i="8"/>
  <c r="DM225" i="8"/>
  <c r="DM227" i="8"/>
  <c r="DM214" i="8" s="1"/>
  <c r="BU180" i="8"/>
  <c r="BU141" i="8" a="1"/>
  <c r="BU141" i="8" s="1"/>
  <c r="BU143" i="8" s="1"/>
  <c r="BU187" i="8"/>
  <c r="BT300" i="8"/>
  <c r="BT97" i="8"/>
  <c r="BT98" i="8" s="1"/>
  <c r="BT145" i="8"/>
  <c r="BT266" i="8"/>
  <c r="BT166" i="8"/>
  <c r="BT167" i="8" s="1"/>
  <c r="BU163" i="8" s="1"/>
  <c r="BT159" i="8"/>
  <c r="BT160" i="8" s="1"/>
  <c r="BU156" i="8" s="1"/>
  <c r="BS282" i="8"/>
  <c r="BM172" i="8"/>
  <c r="DL308" i="8"/>
  <c r="DL274" i="8"/>
  <c r="DL229" i="8"/>
  <c r="BL313" i="8"/>
  <c r="BL122" i="8"/>
  <c r="BT263" i="8"/>
  <c r="BT124" i="8"/>
  <c r="BL315" i="8"/>
  <c r="DN200" i="8"/>
  <c r="BM254" i="8"/>
  <c r="BM293" i="8"/>
  <c r="BM280" i="8" s="1"/>
  <c r="BT152" i="8"/>
  <c r="BS311" i="8"/>
  <c r="BS284" i="8" s="1"/>
  <c r="DN194" i="8"/>
  <c r="BU130" i="8" l="1"/>
  <c r="DM215" i="8"/>
  <c r="DM220" i="8"/>
  <c r="BT153" i="8"/>
  <c r="BU149" i="8" s="1"/>
  <c r="BU142" i="8"/>
  <c r="DN304" i="8"/>
  <c r="DN270" i="8"/>
  <c r="DN208" i="8"/>
  <c r="BU158" i="8"/>
  <c r="BM104" i="8"/>
  <c r="BM175" i="8"/>
  <c r="BM105" i="8" s="1"/>
  <c r="BM319" i="8" s="1"/>
  <c r="BM176" i="8"/>
  <c r="BN170" i="8" s="1"/>
  <c r="BS234" i="8"/>
  <c r="DN201" i="8"/>
  <c r="DO197" i="8" s="1"/>
  <c r="DO204" i="8" s="1" a="1"/>
  <c r="BU183" i="8"/>
  <c r="BU182" i="8" s="1"/>
  <c r="BL123" i="8"/>
  <c r="BT301" i="8"/>
  <c r="BT271" i="8" s="1"/>
  <c r="BU165" i="8"/>
  <c r="BT295" i="8"/>
  <c r="BT309" i="8"/>
  <c r="BT305" i="8"/>
  <c r="BL312" i="8"/>
  <c r="BL320" i="8" s="1"/>
  <c r="BL321" i="8" s="1"/>
  <c r="DM226" i="8"/>
  <c r="BT302" i="8" l="1"/>
  <c r="BT275" i="8" s="1"/>
  <c r="BN171" i="8"/>
  <c r="BT268" i="8"/>
  <c r="BT310" i="8"/>
  <c r="BT272" i="8" s="1"/>
  <c r="BU151" i="8"/>
  <c r="BT267" i="8"/>
  <c r="BT306" i="8"/>
  <c r="BT276" i="8" s="1"/>
  <c r="DM221" i="8"/>
  <c r="DM222" i="8" s="1"/>
  <c r="DN218" i="8" s="1"/>
  <c r="DN225" i="8" s="1" a="1"/>
  <c r="DO204" i="8"/>
  <c r="BT269" i="8"/>
  <c r="BT296" i="8"/>
  <c r="BT273" i="8" s="1"/>
  <c r="BU131" i="8"/>
  <c r="BM318" i="8"/>
  <c r="BM316" i="8" s="1"/>
  <c r="BM106" i="8"/>
  <c r="BM109" i="8" s="1"/>
  <c r="BU136" i="8"/>
  <c r="BU185" i="8" s="1"/>
  <c r="BU186" i="8" s="1"/>
  <c r="BT303" i="8" l="1"/>
  <c r="BT311" i="8"/>
  <c r="BT284" i="8" s="1"/>
  <c r="DN225" i="8"/>
  <c r="DN227" i="8"/>
  <c r="DN214" i="8" s="1"/>
  <c r="BN262" i="8"/>
  <c r="BN258" i="8" s="1"/>
  <c r="BN103" i="8"/>
  <c r="BN102" i="8" s="1"/>
  <c r="DO206" i="8"/>
  <c r="DO205" i="8" s="1"/>
  <c r="BU137" i="8"/>
  <c r="BM241" i="8"/>
  <c r="BM279" i="8"/>
  <c r="BM298" i="8" s="1"/>
  <c r="BM235" i="8"/>
  <c r="BM242" i="8" s="1"/>
  <c r="BU96" i="8"/>
  <c r="BT297" i="8"/>
  <c r="BT277" i="8" s="1"/>
  <c r="BT307" i="8"/>
  <c r="BT283" i="8" s="1"/>
  <c r="BN173" i="8"/>
  <c r="DM308" i="8"/>
  <c r="DM274" i="8"/>
  <c r="DM229" i="8"/>
  <c r="BT282" i="8"/>
  <c r="DN215" i="8" l="1"/>
  <c r="DN220" i="8"/>
  <c r="BU300" i="8"/>
  <c r="BU97" i="8"/>
  <c r="BU98" i="8" s="1"/>
  <c r="BU145" i="8"/>
  <c r="BU266" i="8"/>
  <c r="BU166" i="8"/>
  <c r="BU167" i="8" s="1"/>
  <c r="BV163" i="8" s="1"/>
  <c r="BN291" i="8"/>
  <c r="BN174" i="8"/>
  <c r="BU152" i="8"/>
  <c r="BU263" i="8"/>
  <c r="BU124" i="8"/>
  <c r="BM314" i="8"/>
  <c r="BM236" i="8"/>
  <c r="BN233" i="8" s="1"/>
  <c r="BU159" i="8"/>
  <c r="BU160" i="8" s="1"/>
  <c r="BV156" i="8" s="1"/>
  <c r="BU138" i="8"/>
  <c r="BV134" i="8" s="1"/>
  <c r="BM281" i="8"/>
  <c r="BM285" i="8" s="1"/>
  <c r="BM286" i="8" s="1"/>
  <c r="DO193" i="8"/>
  <c r="DO194" i="8" s="1"/>
  <c r="BT234" i="8"/>
  <c r="BM243" i="8"/>
  <c r="DN226" i="8"/>
  <c r="DO199" i="8" l="1"/>
  <c r="BN292" i="8"/>
  <c r="BN264" i="8" s="1"/>
  <c r="BV180" i="8"/>
  <c r="BV141" i="8" a="1"/>
  <c r="BV141" i="8" s="1"/>
  <c r="BV187" i="8"/>
  <c r="DN221" i="8"/>
  <c r="BM313" i="8"/>
  <c r="BM122" i="8"/>
  <c r="BV158" i="8"/>
  <c r="BM244" i="8"/>
  <c r="BN240" i="8" s="1"/>
  <c r="BN172" i="8"/>
  <c r="BU301" i="8"/>
  <c r="BU271" i="8" s="1"/>
  <c r="BM315" i="8"/>
  <c r="BN254" i="8"/>
  <c r="BN293" i="8"/>
  <c r="BN280" i="8" s="1"/>
  <c r="BV165" i="8"/>
  <c r="BU295" i="8"/>
  <c r="BU309" i="8"/>
  <c r="BU305" i="8"/>
  <c r="DO200" i="8"/>
  <c r="BU153" i="8"/>
  <c r="BV149" i="8" s="1"/>
  <c r="BM312" i="8" l="1"/>
  <c r="BU269" i="8"/>
  <c r="BU296" i="8"/>
  <c r="BU273" i="8" s="1"/>
  <c r="BU268" i="8"/>
  <c r="BU310" i="8"/>
  <c r="BU272" i="8" s="1"/>
  <c r="DN274" i="8"/>
  <c r="DN308" i="8"/>
  <c r="DN229" i="8"/>
  <c r="BV151" i="8"/>
  <c r="BN104" i="8"/>
  <c r="BN175" i="8"/>
  <c r="BN105" i="8" s="1"/>
  <c r="BN319" i="8" s="1"/>
  <c r="BN176" i="8"/>
  <c r="BO170" i="8" s="1"/>
  <c r="BV143" i="8"/>
  <c r="BU302" i="8"/>
  <c r="BU275" i="8" s="1"/>
  <c r="BU267" i="8"/>
  <c r="BU306" i="8"/>
  <c r="BU276" i="8" s="1"/>
  <c r="BM123" i="8"/>
  <c r="DN222" i="8"/>
  <c r="DO218" i="8" s="1"/>
  <c r="DO225" i="8" s="1" a="1"/>
  <c r="BM320" i="8"/>
  <c r="BM321" i="8" s="1"/>
  <c r="DO304" i="8"/>
  <c r="DO270" i="8"/>
  <c r="DO208" i="8"/>
  <c r="DO201" i="8"/>
  <c r="DP197" i="8" s="1"/>
  <c r="DP204" i="8" s="1" a="1"/>
  <c r="BU311" i="8" l="1"/>
  <c r="BU284" i="8" s="1"/>
  <c r="BU303" i="8"/>
  <c r="BV130" i="8"/>
  <c r="BV136" i="8"/>
  <c r="BV142" i="8"/>
  <c r="BV183" i="8"/>
  <c r="BV182" i="8" s="1"/>
  <c r="BO171" i="8"/>
  <c r="DP204" i="8"/>
  <c r="BU297" i="8"/>
  <c r="BU277" i="8" s="1"/>
  <c r="BN318" i="8"/>
  <c r="BN316" i="8" s="1"/>
  <c r="BN106" i="8"/>
  <c r="BN109" i="8" s="1"/>
  <c r="BU307" i="8"/>
  <c r="BU283" i="8" s="1"/>
  <c r="DO225" i="8"/>
  <c r="BV185" i="8" l="1"/>
  <c r="BV186" i="8" s="1"/>
  <c r="BN241" i="8"/>
  <c r="BN279" i="8"/>
  <c r="BN298" i="8" s="1"/>
  <c r="BN235" i="8"/>
  <c r="BO262" i="8"/>
  <c r="BO258" i="8" s="1"/>
  <c r="BO103" i="8"/>
  <c r="BO173" i="8"/>
  <c r="BV137" i="8"/>
  <c r="BV159" i="8" s="1"/>
  <c r="BV160" i="8" s="1"/>
  <c r="BW156" i="8" s="1"/>
  <c r="DP206" i="8"/>
  <c r="DP205" i="8" s="1"/>
  <c r="BV96" i="8"/>
  <c r="BV131" i="8"/>
  <c r="DO227" i="8"/>
  <c r="DO226" i="8" s="1"/>
  <c r="BU282" i="8"/>
  <c r="BU234" i="8"/>
  <c r="BW158" i="8" l="1"/>
  <c r="BV300" i="8"/>
  <c r="BV97" i="8"/>
  <c r="BV98" i="8" s="1"/>
  <c r="BV145" i="8"/>
  <c r="BV266" i="8"/>
  <c r="BV152" i="8"/>
  <c r="BO291" i="8"/>
  <c r="BO174" i="8"/>
  <c r="BV138" i="8"/>
  <c r="BW134" i="8" s="1"/>
  <c r="DO214" i="8"/>
  <c r="DO215" i="8" s="1"/>
  <c r="BV166" i="8"/>
  <c r="BV167" i="8" s="1"/>
  <c r="BW163" i="8" s="1"/>
  <c r="BO102" i="8"/>
  <c r="BN314" i="8"/>
  <c r="BN236" i="8"/>
  <c r="BO233" i="8" s="1"/>
  <c r="BV263" i="8"/>
  <c r="BV124" i="8"/>
  <c r="BN281" i="8"/>
  <c r="BN285" i="8" s="1"/>
  <c r="BN286" i="8" s="1"/>
  <c r="BN242" i="8"/>
  <c r="BN243" i="8" s="1"/>
  <c r="DP193" i="8"/>
  <c r="DP194" i="8" s="1"/>
  <c r="DP199" i="8"/>
  <c r="BO254" i="8" l="1"/>
  <c r="BW180" i="8"/>
  <c r="BW141" i="8" a="1"/>
  <c r="BW141" i="8" s="1"/>
  <c r="BW143" i="8" s="1"/>
  <c r="BW187" i="8"/>
  <c r="DP200" i="8"/>
  <c r="DP201" i="8" s="1"/>
  <c r="DQ197" i="8" s="1"/>
  <c r="DQ204" i="8" s="1" a="1"/>
  <c r="BN315" i="8"/>
  <c r="BV153" i="8"/>
  <c r="BW149" i="8" s="1"/>
  <c r="BN313" i="8"/>
  <c r="BN122" i="8"/>
  <c r="DO220" i="8"/>
  <c r="BO292" i="8"/>
  <c r="BO264" i="8" s="1"/>
  <c r="BO172" i="8"/>
  <c r="BW165" i="8"/>
  <c r="BV295" i="8"/>
  <c r="BV309" i="8"/>
  <c r="BV305" i="8"/>
  <c r="BV301" i="8"/>
  <c r="BV271" i="8" s="1"/>
  <c r="BN244" i="8"/>
  <c r="BO240" i="8" s="1"/>
  <c r="DQ204" i="8" l="1"/>
  <c r="DQ206" i="8" s="1"/>
  <c r="BW130" i="8"/>
  <c r="BV269" i="8"/>
  <c r="BV296" i="8"/>
  <c r="BV273" i="8" s="1"/>
  <c r="BW183" i="8"/>
  <c r="BW182" i="8" s="1"/>
  <c r="BO293" i="8"/>
  <c r="BO280" i="8" s="1"/>
  <c r="BO104" i="8"/>
  <c r="BO175" i="8"/>
  <c r="BO176" i="8" s="1"/>
  <c r="BP170" i="8" s="1"/>
  <c r="DO221" i="8"/>
  <c r="DO222" i="8" s="1"/>
  <c r="DP218" i="8" s="1"/>
  <c r="DP225" i="8" s="1" a="1"/>
  <c r="BN312" i="8"/>
  <c r="BN320" i="8" s="1"/>
  <c r="BN321" i="8" s="1"/>
  <c r="BW142" i="8"/>
  <c r="DP270" i="8"/>
  <c r="DP304" i="8"/>
  <c r="DP208" i="8"/>
  <c r="BN123" i="8"/>
  <c r="BV302" i="8"/>
  <c r="BV267" i="8"/>
  <c r="BV306" i="8"/>
  <c r="BV276" i="8" s="1"/>
  <c r="BW151" i="8"/>
  <c r="BV268" i="8"/>
  <c r="BV310" i="8"/>
  <c r="BV272" i="8" s="1"/>
  <c r="BV297" i="8" l="1"/>
  <c r="BV277" i="8" s="1"/>
  <c r="DQ193" i="8"/>
  <c r="DQ194" i="8" s="1"/>
  <c r="DQ199" i="8"/>
  <c r="BW131" i="8"/>
  <c r="DP225" i="8"/>
  <c r="DP227" i="8"/>
  <c r="BW136" i="8"/>
  <c r="BW96" i="8" s="1"/>
  <c r="BV307" i="8"/>
  <c r="BV283" i="8" s="1"/>
  <c r="DO308" i="8"/>
  <c r="DO274" i="8"/>
  <c r="DO229" i="8"/>
  <c r="BV311" i="8"/>
  <c r="BV284" i="8" s="1"/>
  <c r="BP171" i="8"/>
  <c r="BO105" i="8"/>
  <c r="BO106" i="8" s="1"/>
  <c r="BO109" i="8" s="1"/>
  <c r="BV275" i="8"/>
  <c r="BV303" i="8"/>
  <c r="BO318" i="8"/>
  <c r="BO316" i="8" s="1"/>
  <c r="DQ205" i="8"/>
  <c r="BW137" i="8" l="1"/>
  <c r="BW166" i="8" s="1"/>
  <c r="BW167" i="8" s="1"/>
  <c r="BX163" i="8" s="1"/>
  <c r="BO319" i="8"/>
  <c r="BP173" i="8"/>
  <c r="DP214" i="8"/>
  <c r="DP215" i="8" s="1"/>
  <c r="BO241" i="8"/>
  <c r="BO279" i="8"/>
  <c r="BO298" i="8" s="1"/>
  <c r="BO235" i="8"/>
  <c r="BO242" i="8" s="1"/>
  <c r="DP226" i="8"/>
  <c r="BW263" i="8"/>
  <c r="BW124" i="8"/>
  <c r="BP103" i="8"/>
  <c r="BP262" i="8"/>
  <c r="BP258" i="8" s="1"/>
  <c r="BW185" i="8"/>
  <c r="BW186" i="8" s="1"/>
  <c r="DQ200" i="8"/>
  <c r="BV282" i="8"/>
  <c r="BV234" i="8"/>
  <c r="BW152" i="8" l="1"/>
  <c r="BW153" i="8"/>
  <c r="BX149" i="8" s="1"/>
  <c r="DQ270" i="8"/>
  <c r="DQ304" i="8"/>
  <c r="DQ208" i="8"/>
  <c r="BO243" i="8"/>
  <c r="BP291" i="8"/>
  <c r="BP174" i="8"/>
  <c r="BP172" i="8" s="1"/>
  <c r="BO314" i="8"/>
  <c r="BO236" i="8"/>
  <c r="BP233" i="8" s="1"/>
  <c r="DQ201" i="8"/>
  <c r="DR197" i="8" s="1"/>
  <c r="DR204" i="8" s="1" a="1"/>
  <c r="BP102" i="8"/>
  <c r="BO281" i="8"/>
  <c r="BO285" i="8" s="1"/>
  <c r="BO286" i="8" s="1"/>
  <c r="BX165" i="8"/>
  <c r="BW300" i="8"/>
  <c r="BW97" i="8"/>
  <c r="BW98" i="8" s="1"/>
  <c r="BW145" i="8"/>
  <c r="BW266" i="8"/>
  <c r="BW138" i="8"/>
  <c r="BX134" i="8" s="1"/>
  <c r="DP220" i="8"/>
  <c r="BW159" i="8"/>
  <c r="BW160" i="8" s="1"/>
  <c r="BX156" i="8" s="1"/>
  <c r="BP104" i="8" l="1"/>
  <c r="BP175" i="8"/>
  <c r="BP176" i="8"/>
  <c r="BQ170" i="8" s="1"/>
  <c r="DP221" i="8"/>
  <c r="DP222" i="8" s="1"/>
  <c r="DQ218" i="8" s="1"/>
  <c r="DQ225" i="8" s="1" a="1"/>
  <c r="BP254" i="8"/>
  <c r="DR204" i="8"/>
  <c r="DR206" i="8"/>
  <c r="BW295" i="8"/>
  <c r="BW309" i="8"/>
  <c r="BW305" i="8"/>
  <c r="BW301" i="8"/>
  <c r="BW271" i="8" s="1"/>
  <c r="BO313" i="8"/>
  <c r="BO122" i="8"/>
  <c r="BX158" i="8"/>
  <c r="BX180" i="8"/>
  <c r="BX141" i="8" a="1"/>
  <c r="BX141" i="8" s="1"/>
  <c r="BX187" i="8"/>
  <c r="BP292" i="8"/>
  <c r="BP264" i="8" s="1"/>
  <c r="BO244" i="8"/>
  <c r="BP240" i="8" s="1"/>
  <c r="BX151" i="8"/>
  <c r="BO315" i="8"/>
  <c r="BO312" i="8" l="1"/>
  <c r="BW302" i="8"/>
  <c r="DQ225" i="8"/>
  <c r="DQ227" i="8" s="1"/>
  <c r="DR205" i="8"/>
  <c r="BW269" i="8"/>
  <c r="BW296" i="8"/>
  <c r="BW273" i="8" s="1"/>
  <c r="DR193" i="8"/>
  <c r="DR194" i="8" s="1"/>
  <c r="BP293" i="8"/>
  <c r="BP280" i="8" s="1"/>
  <c r="BW268" i="8"/>
  <c r="BW310" i="8"/>
  <c r="BW272" i="8" s="1"/>
  <c r="BQ171" i="8"/>
  <c r="BQ173" i="8" s="1"/>
  <c r="BX143" i="8"/>
  <c r="BP105" i="8"/>
  <c r="BO123" i="8"/>
  <c r="DP308" i="8"/>
  <c r="DP274" i="8"/>
  <c r="DP229" i="8"/>
  <c r="BO320" i="8"/>
  <c r="BO321" i="8" s="1"/>
  <c r="BW267" i="8"/>
  <c r="BW306" i="8"/>
  <c r="BW276" i="8" s="1"/>
  <c r="BP318" i="8"/>
  <c r="BP316" i="8" s="1"/>
  <c r="BW297" i="8" l="1"/>
  <c r="BW277" i="8" s="1"/>
  <c r="BW311" i="8"/>
  <c r="BW284" i="8" s="1"/>
  <c r="BW275" i="8"/>
  <c r="BW303" i="8"/>
  <c r="BW282" i="8" s="1"/>
  <c r="DQ220" i="8"/>
  <c r="DQ214" i="8"/>
  <c r="DQ215" i="8" s="1"/>
  <c r="BX130" i="8"/>
  <c r="BX136" i="8" s="1"/>
  <c r="BP319" i="8"/>
  <c r="BP106" i="8"/>
  <c r="BP109" i="8" s="1"/>
  <c r="DQ226" i="8"/>
  <c r="BX183" i="8"/>
  <c r="BX182" i="8" s="1"/>
  <c r="BX142" i="8"/>
  <c r="BQ291" i="8"/>
  <c r="BQ174" i="8"/>
  <c r="BQ172" i="8" s="1"/>
  <c r="BW307" i="8"/>
  <c r="BQ262" i="8"/>
  <c r="BQ258" i="8" s="1"/>
  <c r="BQ103" i="8"/>
  <c r="DR199" i="8"/>
  <c r="BX185" i="8" l="1"/>
  <c r="BX186" i="8" s="1"/>
  <c r="BX137" i="8"/>
  <c r="BX138" i="8" s="1"/>
  <c r="BY134" i="8" s="1"/>
  <c r="BQ254" i="8"/>
  <c r="DR200" i="8"/>
  <c r="BP241" i="8"/>
  <c r="BP279" i="8"/>
  <c r="BP298" i="8" s="1"/>
  <c r="BP281" i="8" s="1"/>
  <c r="BP285" i="8" s="1"/>
  <c r="BP286" i="8" s="1"/>
  <c r="BP235" i="8"/>
  <c r="BW283" i="8"/>
  <c r="BW234" i="8"/>
  <c r="BQ104" i="8"/>
  <c r="BQ175" i="8"/>
  <c r="BQ176" i="8"/>
  <c r="BR170" i="8" s="1"/>
  <c r="BQ102" i="8"/>
  <c r="BX96" i="8"/>
  <c r="BX131" i="8"/>
  <c r="BQ292" i="8"/>
  <c r="BQ264" i="8" s="1"/>
  <c r="DQ221" i="8"/>
  <c r="DQ222" i="8" s="1"/>
  <c r="DR218" i="8" s="1"/>
  <c r="DR225" i="8" s="1" a="1"/>
  <c r="DR225" i="8" l="1"/>
  <c r="DR227" i="8"/>
  <c r="DR214" i="8" s="1"/>
  <c r="DR215" i="8" s="1"/>
  <c r="BY180" i="8"/>
  <c r="BY141" i="8" a="1"/>
  <c r="BY141" i="8" s="1"/>
  <c r="BY187" i="8"/>
  <c r="DR304" i="8"/>
  <c r="DR270" i="8"/>
  <c r="DR208" i="8"/>
  <c r="BQ293" i="8"/>
  <c r="BQ280" i="8" s="1"/>
  <c r="BX263" i="8"/>
  <c r="BX124" i="8"/>
  <c r="BX98" i="8"/>
  <c r="BP314" i="8"/>
  <c r="BP236" i="8"/>
  <c r="BQ233" i="8" s="1"/>
  <c r="BP242" i="8"/>
  <c r="BP243" i="8" s="1"/>
  <c r="DR201" i="8"/>
  <c r="DS197" i="8" s="1"/>
  <c r="DS204" i="8" s="1" a="1"/>
  <c r="BX300" i="8"/>
  <c r="BX97" i="8"/>
  <c r="BX145" i="8"/>
  <c r="BX266" i="8"/>
  <c r="DQ274" i="8"/>
  <c r="DQ308" i="8"/>
  <c r="DQ229" i="8"/>
  <c r="BX152" i="8"/>
  <c r="BX159" i="8"/>
  <c r="BX160" i="8" s="1"/>
  <c r="BY156" i="8" s="1"/>
  <c r="BR171" i="8"/>
  <c r="BQ105" i="8"/>
  <c r="BQ318" i="8"/>
  <c r="BQ316" i="8" s="1"/>
  <c r="BX166" i="8"/>
  <c r="BX167" i="8" s="1"/>
  <c r="BY163" i="8" s="1"/>
  <c r="DS204" i="8" l="1"/>
  <c r="DS206" i="8"/>
  <c r="DS193" i="8" s="1"/>
  <c r="DS194" i="8" s="1"/>
  <c r="BP313" i="8"/>
  <c r="BP122" i="8"/>
  <c r="BP244" i="8"/>
  <c r="BQ240" i="8" s="1"/>
  <c r="BR262" i="8"/>
  <c r="BR258" i="8" s="1"/>
  <c r="BR103" i="8"/>
  <c r="BP315" i="8"/>
  <c r="BY165" i="8"/>
  <c r="DR220" i="8"/>
  <c r="BQ319" i="8"/>
  <c r="BY158" i="8"/>
  <c r="BX295" i="8"/>
  <c r="BX309" i="8"/>
  <c r="BX305" i="8"/>
  <c r="DR226" i="8"/>
  <c r="BR173" i="8"/>
  <c r="BX153" i="8"/>
  <c r="BY149" i="8" s="1"/>
  <c r="BY143" i="8"/>
  <c r="BX301" i="8"/>
  <c r="BX271" i="8" s="1"/>
  <c r="BQ106" i="8"/>
  <c r="BQ109" i="8" s="1"/>
  <c r="BQ235" i="8" s="1"/>
  <c r="BQ314" i="8" s="1"/>
  <c r="BX302" i="8" l="1"/>
  <c r="BX275" i="8" s="1"/>
  <c r="BP312" i="8"/>
  <c r="BP320" i="8" s="1"/>
  <c r="BP321" i="8" s="1"/>
  <c r="BR102" i="8"/>
  <c r="BP123" i="8"/>
  <c r="BR291" i="8"/>
  <c r="BR174" i="8"/>
  <c r="DS199" i="8"/>
  <c r="DR221" i="8"/>
  <c r="BX267" i="8"/>
  <c r="BX306" i="8"/>
  <c r="BX276" i="8" s="1"/>
  <c r="DS205" i="8"/>
  <c r="BY183" i="8"/>
  <c r="BY182" i="8" s="1"/>
  <c r="BQ242" i="8"/>
  <c r="BQ241" i="8"/>
  <c r="BQ279" i="8"/>
  <c r="BQ298" i="8" s="1"/>
  <c r="BY136" i="8"/>
  <c r="BY130" i="8"/>
  <c r="BQ236" i="8"/>
  <c r="BR233" i="8" s="1"/>
  <c r="BY151" i="8"/>
  <c r="BX268" i="8"/>
  <c r="BX310" i="8"/>
  <c r="BX272" i="8" s="1"/>
  <c r="BX269" i="8"/>
  <c r="BX296" i="8"/>
  <c r="BX273" i="8" s="1"/>
  <c r="BX303" i="8"/>
  <c r="BY142" i="8"/>
  <c r="BX297" i="8" l="1"/>
  <c r="BX277" i="8" s="1"/>
  <c r="BX307" i="8"/>
  <c r="BX283" i="8" s="1"/>
  <c r="BY185" i="8"/>
  <c r="BY186" i="8" s="1"/>
  <c r="BQ281" i="8"/>
  <c r="BQ285" i="8" s="1"/>
  <c r="BQ286" i="8" s="1"/>
  <c r="DR308" i="8"/>
  <c r="DR274" i="8"/>
  <c r="DR229" i="8"/>
  <c r="BR292" i="8"/>
  <c r="BR264" i="8" s="1"/>
  <c r="BR172" i="8"/>
  <c r="BX282" i="8"/>
  <c r="BQ243" i="8"/>
  <c r="BQ244" i="8" s="1"/>
  <c r="BR240" i="8" s="1"/>
  <c r="DR222" i="8"/>
  <c r="DS218" i="8" s="1"/>
  <c r="DS225" i="8" s="1" a="1"/>
  <c r="BY96" i="8"/>
  <c r="BY131" i="8"/>
  <c r="DS200" i="8"/>
  <c r="DS201" i="8" s="1"/>
  <c r="DT197" i="8" s="1"/>
  <c r="DT204" i="8" s="1" a="1"/>
  <c r="BR254" i="8"/>
  <c r="BY137" i="8"/>
  <c r="BX311" i="8"/>
  <c r="BX284" i="8" s="1"/>
  <c r="BX234" i="8" l="1"/>
  <c r="BQ315" i="8"/>
  <c r="DT204" i="8"/>
  <c r="DT206" i="8"/>
  <c r="DT193" i="8" s="1"/>
  <c r="DT194" i="8" s="1"/>
  <c r="BR104" i="8"/>
  <c r="BR175" i="8"/>
  <c r="BR293" i="8"/>
  <c r="BR280" i="8" s="1"/>
  <c r="BY300" i="8"/>
  <c r="BY97" i="8"/>
  <c r="BY98" i="8" s="1"/>
  <c r="BY145" i="8"/>
  <c r="BY266" i="8"/>
  <c r="BY263" i="8"/>
  <c r="BY124" i="8"/>
  <c r="DS304" i="8"/>
  <c r="DS270" i="8"/>
  <c r="DS208" i="8"/>
  <c r="BY138" i="8"/>
  <c r="BZ134" i="8" s="1"/>
  <c r="BY152" i="8"/>
  <c r="DS225" i="8"/>
  <c r="BY166" i="8"/>
  <c r="BY167" i="8" s="1"/>
  <c r="BZ163" i="8" s="1"/>
  <c r="BQ313" i="8"/>
  <c r="BQ122" i="8"/>
  <c r="BY159" i="8"/>
  <c r="BY160" i="8" s="1"/>
  <c r="BZ156" i="8" s="1"/>
  <c r="BR105" i="8" l="1"/>
  <c r="BY153" i="8"/>
  <c r="BZ149" i="8" s="1"/>
  <c r="DT205" i="8"/>
  <c r="BR176" i="8"/>
  <c r="BS170" i="8" s="1"/>
  <c r="BR318" i="8"/>
  <c r="BR316" i="8" s="1"/>
  <c r="BR106" i="8"/>
  <c r="BR109" i="8" s="1"/>
  <c r="BQ312" i="8"/>
  <c r="BQ320" i="8"/>
  <c r="BQ321" i="8" s="1"/>
  <c r="BZ165" i="8"/>
  <c r="BY301" i="8"/>
  <c r="BY271" i="8" s="1"/>
  <c r="BZ158" i="8"/>
  <c r="DT199" i="8"/>
  <c r="BZ180" i="8"/>
  <c r="BZ141" i="8" a="1"/>
  <c r="BZ141" i="8" s="1"/>
  <c r="BZ187" i="8"/>
  <c r="BQ123" i="8"/>
  <c r="DS227" i="8"/>
  <c r="BY295" i="8"/>
  <c r="BY309" i="8"/>
  <c r="BY305" i="8"/>
  <c r="DT200" i="8" l="1"/>
  <c r="BS171" i="8"/>
  <c r="BS173" i="8" s="1"/>
  <c r="DS220" i="8"/>
  <c r="DS214" i="8"/>
  <c r="DS215" i="8" s="1"/>
  <c r="DS226" i="8"/>
  <c r="BY302" i="8"/>
  <c r="BY275" i="8" s="1"/>
  <c r="BR241" i="8"/>
  <c r="BR279" i="8"/>
  <c r="BR298" i="8" s="1"/>
  <c r="BR281" i="8" s="1"/>
  <c r="BR285" i="8" s="1"/>
  <c r="BR286" i="8" s="1"/>
  <c r="BR235" i="8"/>
  <c r="BY268" i="8"/>
  <c r="BY310" i="8"/>
  <c r="BY272" i="8" s="1"/>
  <c r="BY269" i="8"/>
  <c r="BY296" i="8"/>
  <c r="BY273" i="8" s="1"/>
  <c r="BZ151" i="8"/>
  <c r="BY267" i="8"/>
  <c r="BY306" i="8"/>
  <c r="BY276" i="8" s="1"/>
  <c r="BZ143" i="8"/>
  <c r="BZ183" i="8" s="1"/>
  <c r="BR319" i="8"/>
  <c r="BY307" i="8" l="1"/>
  <c r="BY283" i="8" s="1"/>
  <c r="BZ142" i="8"/>
  <c r="BY297" i="8"/>
  <c r="BY277" i="8" s="1"/>
  <c r="BY303" i="8"/>
  <c r="BZ182" i="8"/>
  <c r="BY311" i="8"/>
  <c r="BY284" i="8" s="1"/>
  <c r="BS291" i="8"/>
  <c r="BS174" i="8"/>
  <c r="BR314" i="8"/>
  <c r="BR236" i="8"/>
  <c r="BS233" i="8" s="1"/>
  <c r="BZ130" i="8"/>
  <c r="BZ136" i="8" s="1"/>
  <c r="BZ185" i="8" s="1"/>
  <c r="BZ186" i="8" s="1"/>
  <c r="DT304" i="8"/>
  <c r="DT270" i="8"/>
  <c r="DT208" i="8"/>
  <c r="DS221" i="8"/>
  <c r="DS222" i="8" s="1"/>
  <c r="DT218" i="8" s="1"/>
  <c r="DT225" i="8" s="1" a="1"/>
  <c r="BS262" i="8"/>
  <c r="BS258" i="8" s="1"/>
  <c r="BS103" i="8"/>
  <c r="BS102" i="8" s="1"/>
  <c r="BR242" i="8"/>
  <c r="DT201" i="8"/>
  <c r="DU197" i="8" s="1"/>
  <c r="DU204" i="8" s="1" a="1"/>
  <c r="BY234" i="8" l="1"/>
  <c r="BY282" i="8"/>
  <c r="BS292" i="8"/>
  <c r="BS264" i="8" s="1"/>
  <c r="DT225" i="8"/>
  <c r="DT227" i="8"/>
  <c r="DT214" i="8" s="1"/>
  <c r="DT215" i="8" s="1"/>
  <c r="DU204" i="8"/>
  <c r="DU206" i="8" s="1"/>
  <c r="BR243" i="8"/>
  <c r="BR315" i="8" s="1"/>
  <c r="BS254" i="8"/>
  <c r="BS293" i="8"/>
  <c r="BS280" i="8" s="1"/>
  <c r="BR244" i="8"/>
  <c r="BS240" i="8" s="1"/>
  <c r="BZ137" i="8"/>
  <c r="BZ166" i="8" s="1"/>
  <c r="BZ167" i="8" s="1"/>
  <c r="CA163" i="8" s="1"/>
  <c r="DS308" i="8"/>
  <c r="DS274" i="8"/>
  <c r="DS229" i="8"/>
  <c r="BS172" i="8"/>
  <c r="BZ96" i="8"/>
  <c r="BZ131" i="8"/>
  <c r="BZ152" i="8" l="1"/>
  <c r="DU193" i="8"/>
  <c r="DU194" i="8" s="1"/>
  <c r="DU199" i="8"/>
  <c r="CA165" i="8"/>
  <c r="BZ153" i="8"/>
  <c r="CA149" i="8" s="1"/>
  <c r="BZ138" i="8"/>
  <c r="CA134" i="8" s="1"/>
  <c r="DU205" i="8"/>
  <c r="DT220" i="8"/>
  <c r="BZ159" i="8"/>
  <c r="BZ160" i="8" s="1"/>
  <c r="CA156" i="8" s="1"/>
  <c r="BZ263" i="8"/>
  <c r="BZ124" i="8"/>
  <c r="BR313" i="8"/>
  <c r="BR312" i="8" s="1"/>
  <c r="BR320" i="8" s="1"/>
  <c r="BR321" i="8" s="1"/>
  <c r="BR122" i="8"/>
  <c r="BZ300" i="8"/>
  <c r="BZ97" i="8"/>
  <c r="BZ98" i="8" s="1"/>
  <c r="BZ145" i="8"/>
  <c r="BZ266" i="8"/>
  <c r="BS104" i="8"/>
  <c r="BS175" i="8"/>
  <c r="BS105" i="8" s="1"/>
  <c r="BS319" i="8" s="1"/>
  <c r="DT226" i="8"/>
  <c r="BS176" i="8" l="1"/>
  <c r="BT170" i="8" s="1"/>
  <c r="BT171" i="8" s="1"/>
  <c r="BT173" i="8" s="1"/>
  <c r="BZ301" i="8"/>
  <c r="BZ271" i="8" s="1"/>
  <c r="CA151" i="8"/>
  <c r="DT221" i="8"/>
  <c r="DT222" i="8" s="1"/>
  <c r="DU218" i="8" s="1"/>
  <c r="DU225" i="8" s="1" a="1"/>
  <c r="CA158" i="8"/>
  <c r="CA180" i="8"/>
  <c r="CA141" i="8" a="1"/>
  <c r="CA141" i="8" s="1"/>
  <c r="CA187" i="8"/>
  <c r="DU200" i="8"/>
  <c r="BS318" i="8"/>
  <c r="BS316" i="8" s="1"/>
  <c r="BS106" i="8"/>
  <c r="BS109" i="8" s="1"/>
  <c r="BZ295" i="8"/>
  <c r="BZ309" i="8"/>
  <c r="BZ305" i="8"/>
  <c r="BR123" i="8"/>
  <c r="DU225" i="8" l="1"/>
  <c r="DU227" i="8"/>
  <c r="DU270" i="8"/>
  <c r="DU304" i="8"/>
  <c r="DU208" i="8"/>
  <c r="BZ302" i="8"/>
  <c r="BZ275" i="8" s="1"/>
  <c r="BZ267" i="8"/>
  <c r="BZ306" i="8"/>
  <c r="BZ276" i="8" s="1"/>
  <c r="BT291" i="8"/>
  <c r="BT174" i="8"/>
  <c r="BZ268" i="8"/>
  <c r="BZ310" i="8"/>
  <c r="BZ272" i="8" s="1"/>
  <c r="BT262" i="8"/>
  <c r="BT258" i="8" s="1"/>
  <c r="BT103" i="8"/>
  <c r="BT102" i="8" s="1"/>
  <c r="DT274" i="8"/>
  <c r="DT308" i="8"/>
  <c r="DT229" i="8"/>
  <c r="BZ269" i="8"/>
  <c r="BZ296" i="8"/>
  <c r="BZ273" i="8" s="1"/>
  <c r="DU201" i="8"/>
  <c r="DV197" i="8" s="1"/>
  <c r="DV204" i="8" s="1" a="1"/>
  <c r="CA143" i="8"/>
  <c r="CA142" i="8" s="1"/>
  <c r="BS241" i="8"/>
  <c r="BS279" i="8"/>
  <c r="BS298" i="8" s="1"/>
  <c r="BS235" i="8"/>
  <c r="BS242" i="8" s="1"/>
  <c r="BT292" i="8" l="1"/>
  <c r="BT264" i="8" s="1"/>
  <c r="BZ297" i="8"/>
  <c r="BZ277" i="8" s="1"/>
  <c r="BS243" i="8"/>
  <c r="BS315" i="8" s="1"/>
  <c r="DU226" i="8"/>
  <c r="BS281" i="8"/>
  <c r="BS285" i="8" s="1"/>
  <c r="BS286" i="8" s="1"/>
  <c r="DV204" i="8"/>
  <c r="DV206" i="8"/>
  <c r="DV193" i="8" s="1"/>
  <c r="DV194" i="8" s="1"/>
  <c r="BT172" i="8"/>
  <c r="DU214" i="8"/>
  <c r="DU215" i="8" s="1"/>
  <c r="BZ311" i="8"/>
  <c r="BZ284" i="8" s="1"/>
  <c r="BT254" i="8"/>
  <c r="CA130" i="8"/>
  <c r="CA136" i="8"/>
  <c r="BZ303" i="8"/>
  <c r="CA183" i="8"/>
  <c r="BZ307" i="8"/>
  <c r="BZ283" i="8" s="1"/>
  <c r="BS314" i="8"/>
  <c r="BS236" i="8"/>
  <c r="BT233" i="8" s="1"/>
  <c r="BS244" i="8" l="1"/>
  <c r="BT240" i="8" s="1"/>
  <c r="BT293" i="8"/>
  <c r="BT280" i="8" s="1"/>
  <c r="DV199" i="8"/>
  <c r="DV205" i="8"/>
  <c r="BZ282" i="8"/>
  <c r="BZ234" i="8"/>
  <c r="CA96" i="8"/>
  <c r="CA131" i="8"/>
  <c r="BT104" i="8"/>
  <c r="BT175" i="8"/>
  <c r="BT105" i="8" s="1"/>
  <c r="BT319" i="8" s="1"/>
  <c r="BS313" i="8"/>
  <c r="BS312" i="8" s="1"/>
  <c r="BS320" i="8" s="1"/>
  <c r="BS321" i="8" s="1"/>
  <c r="BS122" i="8"/>
  <c r="CA137" i="8"/>
  <c r="CA166" i="8" s="1"/>
  <c r="CA182" i="8"/>
  <c r="DU220" i="8"/>
  <c r="BT176" i="8" l="1"/>
  <c r="BU170" i="8" s="1"/>
  <c r="CA152" i="8"/>
  <c r="CA153" i="8" s="1"/>
  <c r="CB149" i="8" s="1"/>
  <c r="CA138" i="8"/>
  <c r="CB134" i="8" s="1"/>
  <c r="CB187" i="8" s="1"/>
  <c r="CA167" i="8"/>
  <c r="CB163" i="8" s="1"/>
  <c r="BU171" i="8"/>
  <c r="BU173" i="8" s="1"/>
  <c r="BT318" i="8"/>
  <c r="BT316" i="8" s="1"/>
  <c r="BT106" i="8"/>
  <c r="BT109" i="8" s="1"/>
  <c r="CA263" i="8"/>
  <c r="CA124" i="8"/>
  <c r="CA159" i="8"/>
  <c r="DU221" i="8"/>
  <c r="DU222" i="8" s="1"/>
  <c r="DV218" i="8" s="1"/>
  <c r="DV225" i="8" s="1" a="1"/>
  <c r="CB180" i="8"/>
  <c r="CB141" i="8" a="1"/>
  <c r="CB141" i="8" s="1"/>
  <c r="CB143" i="8" s="1"/>
  <c r="CA185" i="8"/>
  <c r="DV200" i="8"/>
  <c r="CA300" i="8"/>
  <c r="CA97" i="8"/>
  <c r="CA98" i="8" s="1"/>
  <c r="CA145" i="8"/>
  <c r="CA266" i="8"/>
  <c r="BS123" i="8"/>
  <c r="CB151" i="8" l="1"/>
  <c r="BT241" i="8"/>
  <c r="BT279" i="8"/>
  <c r="BT298" i="8" s="1"/>
  <c r="BT235" i="8"/>
  <c r="DV304" i="8"/>
  <c r="DV270" i="8"/>
  <c r="DV208" i="8"/>
  <c r="CB142" i="8"/>
  <c r="BU291" i="8"/>
  <c r="BU174" i="8"/>
  <c r="DV225" i="8"/>
  <c r="DV227" i="8"/>
  <c r="DV214" i="8" s="1"/>
  <c r="DV215" i="8" s="1"/>
  <c r="DU308" i="8"/>
  <c r="DU274" i="8"/>
  <c r="DU229" i="8"/>
  <c r="CA295" i="8"/>
  <c r="CA309" i="8"/>
  <c r="CA305" i="8"/>
  <c r="BU262" i="8"/>
  <c r="BU258" i="8" s="1"/>
  <c r="BU103" i="8"/>
  <c r="BU102" i="8" s="1"/>
  <c r="CA301" i="8"/>
  <c r="CA271" i="8" s="1"/>
  <c r="CB165" i="8"/>
  <c r="CA186" i="8"/>
  <c r="CB130" i="8"/>
  <c r="CB183" i="8"/>
  <c r="CB182" i="8" s="1"/>
  <c r="DV201" i="8"/>
  <c r="DW197" i="8" s="1"/>
  <c r="DW204" i="8" s="1" a="1"/>
  <c r="CA160" i="8"/>
  <c r="CB156" i="8" s="1"/>
  <c r="CA302" i="8" l="1"/>
  <c r="CA275" i="8" s="1"/>
  <c r="BU292" i="8"/>
  <c r="BU264" i="8" s="1"/>
  <c r="DV220" i="8"/>
  <c r="BT314" i="8"/>
  <c r="BT236" i="8"/>
  <c r="BU233" i="8" s="1"/>
  <c r="CB131" i="8"/>
  <c r="BT281" i="8"/>
  <c r="BT285" i="8" s="1"/>
  <c r="BT286" i="8" s="1"/>
  <c r="DV226" i="8"/>
  <c r="CA303" i="8"/>
  <c r="BT242" i="8"/>
  <c r="CA269" i="8"/>
  <c r="CA296" i="8"/>
  <c r="CA273" i="8" s="1"/>
  <c r="BU254" i="8"/>
  <c r="BU293" i="8"/>
  <c r="BU280" i="8" s="1"/>
  <c r="CB136" i="8"/>
  <c r="CB96" i="8" s="1"/>
  <c r="BT243" i="8"/>
  <c r="CB158" i="8"/>
  <c r="CA267" i="8"/>
  <c r="CA306" i="8"/>
  <c r="CA276" i="8" s="1"/>
  <c r="DW204" i="8"/>
  <c r="CA268" i="8"/>
  <c r="CA310" i="8"/>
  <c r="CA272" i="8" s="1"/>
  <c r="BU172" i="8"/>
  <c r="CB185" i="8" l="1"/>
  <c r="CB186" i="8" s="1"/>
  <c r="CA307" i="8"/>
  <c r="CA283" i="8" s="1"/>
  <c r="CB263" i="8"/>
  <c r="CB124" i="8"/>
  <c r="CA297" i="8"/>
  <c r="CA277" i="8" s="1"/>
  <c r="BU104" i="8"/>
  <c r="BU175" i="8"/>
  <c r="BU105" i="8" s="1"/>
  <c r="BU319" i="8" s="1"/>
  <c r="BT315" i="8"/>
  <c r="BT313" i="8"/>
  <c r="BT312" i="8" s="1"/>
  <c r="BT320" i="8" s="1"/>
  <c r="BT321" i="8" s="1"/>
  <c r="BT122" i="8"/>
  <c r="BT244" i="8"/>
  <c r="BU240" i="8" s="1"/>
  <c r="DW206" i="8"/>
  <c r="DW205" i="8" s="1"/>
  <c r="CB137" i="8"/>
  <c r="CB159" i="8" s="1"/>
  <c r="CA282" i="8"/>
  <c r="CA311" i="8"/>
  <c r="CA284" i="8" s="1"/>
  <c r="DV221" i="8"/>
  <c r="DV222" i="8" s="1"/>
  <c r="DW218" i="8" s="1"/>
  <c r="DW225" i="8" s="1" a="1"/>
  <c r="CB138" i="8" l="1"/>
  <c r="CC134" i="8" s="1"/>
  <c r="CB160" i="8"/>
  <c r="CC156" i="8" s="1"/>
  <c r="BU318" i="8"/>
  <c r="BU316" i="8" s="1"/>
  <c r="BU106" i="8"/>
  <c r="BU109" i="8" s="1"/>
  <c r="BT123" i="8"/>
  <c r="CC180" i="8"/>
  <c r="CC141" i="8" a="1"/>
  <c r="CC141" i="8" s="1"/>
  <c r="CC143" i="8" s="1"/>
  <c r="CC187" i="8"/>
  <c r="DW193" i="8"/>
  <c r="DW199" i="8" s="1"/>
  <c r="CB300" i="8"/>
  <c r="CB97" i="8"/>
  <c r="CB145" i="8"/>
  <c r="CB266" i="8"/>
  <c r="CB152" i="8"/>
  <c r="CB166" i="8"/>
  <c r="DW225" i="8"/>
  <c r="CA234" i="8"/>
  <c r="DV308" i="8"/>
  <c r="DV274" i="8"/>
  <c r="DV229" i="8"/>
  <c r="BU176" i="8"/>
  <c r="BV170" i="8" s="1"/>
  <c r="CC130" i="8" l="1"/>
  <c r="CC136" i="8" s="1"/>
  <c r="CB167" i="8"/>
  <c r="CC163" i="8" s="1"/>
  <c r="CB153" i="8"/>
  <c r="CC149" i="8" s="1"/>
  <c r="CB295" i="8"/>
  <c r="CB309" i="8"/>
  <c r="CB305" i="8"/>
  <c r="CC183" i="8"/>
  <c r="CC182" i="8"/>
  <c r="CC142" i="8"/>
  <c r="BV171" i="8"/>
  <c r="BV173" i="8" s="1"/>
  <c r="CB98" i="8"/>
  <c r="BU241" i="8"/>
  <c r="BU279" i="8"/>
  <c r="BU298" i="8" s="1"/>
  <c r="BU235" i="8"/>
  <c r="BU242" i="8" s="1"/>
  <c r="DW200" i="8"/>
  <c r="CB301" i="8"/>
  <c r="CB271" i="8" s="1"/>
  <c r="CC158" i="8"/>
  <c r="DW194" i="8"/>
  <c r="DW227" i="8"/>
  <c r="CB302" i="8" l="1"/>
  <c r="CB275" i="8" s="1"/>
  <c r="CB269" i="8"/>
  <c r="CB296" i="8"/>
  <c r="CB273" i="8" s="1"/>
  <c r="CC185" i="8"/>
  <c r="CB268" i="8"/>
  <c r="CB310" i="8"/>
  <c r="CB272" i="8" s="1"/>
  <c r="BU243" i="8"/>
  <c r="BU244" i="8" s="1"/>
  <c r="BV240" i="8" s="1"/>
  <c r="DW270" i="8"/>
  <c r="DW304" i="8"/>
  <c r="DW208" i="8"/>
  <c r="BU281" i="8"/>
  <c r="BU285" i="8" s="1"/>
  <c r="BU286" i="8" s="1"/>
  <c r="CC165" i="8"/>
  <c r="DW214" i="8"/>
  <c r="DW220" i="8" s="1"/>
  <c r="DW226" i="8"/>
  <c r="CB267" i="8"/>
  <c r="CB306" i="8"/>
  <c r="CB276" i="8" s="1"/>
  <c r="CC151" i="8"/>
  <c r="BV291" i="8"/>
  <c r="BV174" i="8"/>
  <c r="BV262" i="8"/>
  <c r="BV258" i="8" s="1"/>
  <c r="BV103" i="8"/>
  <c r="BV102" i="8" s="1"/>
  <c r="CC96" i="8"/>
  <c r="CC131" i="8"/>
  <c r="CC137" i="8"/>
  <c r="CC138" i="8" s="1"/>
  <c r="CD134" i="8" s="1"/>
  <c r="DW201" i="8"/>
  <c r="DX197" i="8" s="1"/>
  <c r="DX204" i="8" s="1" a="1"/>
  <c r="BU314" i="8"/>
  <c r="BU236" i="8"/>
  <c r="BV233" i="8" s="1"/>
  <c r="CB303" i="8"/>
  <c r="BV292" i="8" l="1"/>
  <c r="BV264" i="8" s="1"/>
  <c r="CB311" i="8"/>
  <c r="CB284" i="8" s="1"/>
  <c r="BV172" i="8"/>
  <c r="BV104" i="8" s="1"/>
  <c r="BV318" i="8" s="1"/>
  <c r="BV316" i="8" s="1"/>
  <c r="CD180" i="8"/>
  <c r="CD141" i="8" a="1"/>
  <c r="CD141" i="8" s="1"/>
  <c r="CD143" i="8" s="1"/>
  <c r="CD187" i="8"/>
  <c r="DX204" i="8"/>
  <c r="CB307" i="8"/>
  <c r="CB283" i="8" s="1"/>
  <c r="DW215" i="8"/>
  <c r="DW221" i="8"/>
  <c r="DW222" i="8"/>
  <c r="DX218" i="8" s="1"/>
  <c r="DX225" i="8" s="1" a="1"/>
  <c r="CC263" i="8"/>
  <c r="CC124" i="8"/>
  <c r="CC186" i="8"/>
  <c r="CC166" i="8"/>
  <c r="CB297" i="8"/>
  <c r="CB277" i="8" s="1"/>
  <c r="CC300" i="8"/>
  <c r="CC97" i="8"/>
  <c r="CC145" i="8"/>
  <c r="CC266" i="8"/>
  <c r="CC159" i="8"/>
  <c r="BU313" i="8"/>
  <c r="BU122" i="8"/>
  <c r="CC152" i="8"/>
  <c r="CC153" i="8" s="1"/>
  <c r="CD149" i="8" s="1"/>
  <c r="CB282" i="8"/>
  <c r="BV254" i="8"/>
  <c r="BV293" i="8"/>
  <c r="BV280" i="8" s="1"/>
  <c r="BU315" i="8"/>
  <c r="CB234" i="8" l="1"/>
  <c r="BV175" i="8"/>
  <c r="BV105" i="8" s="1"/>
  <c r="BV319" i="8" s="1"/>
  <c r="BV176" i="8"/>
  <c r="BW170" i="8" s="1"/>
  <c r="BW171" i="8" s="1"/>
  <c r="CD130" i="8"/>
  <c r="CD136" i="8"/>
  <c r="DX225" i="8"/>
  <c r="DX227" i="8"/>
  <c r="CC301" i="8"/>
  <c r="CC271" i="8" s="1"/>
  <c r="DX206" i="8"/>
  <c r="DX205" i="8" s="1"/>
  <c r="CD151" i="8"/>
  <c r="CD142" i="8"/>
  <c r="BU123" i="8"/>
  <c r="CD183" i="8"/>
  <c r="CD182" i="8"/>
  <c r="DW308" i="8"/>
  <c r="DW274" i="8"/>
  <c r="DW229" i="8"/>
  <c r="BU312" i="8"/>
  <c r="BU320" i="8" s="1"/>
  <c r="BU321" i="8" s="1"/>
  <c r="CC160" i="8"/>
  <c r="CD156" i="8" s="1"/>
  <c r="CC295" i="8"/>
  <c r="CC309" i="8"/>
  <c r="CC305" i="8"/>
  <c r="CC98" i="8"/>
  <c r="CC167" i="8"/>
  <c r="CD163" i="8" s="1"/>
  <c r="BV106" i="8" l="1"/>
  <c r="BV109" i="8" s="1"/>
  <c r="BV241" i="8" s="1"/>
  <c r="CD185" i="8"/>
  <c r="BW173" i="8"/>
  <c r="BW262" i="8"/>
  <c r="BW258" i="8" s="1"/>
  <c r="BW103" i="8"/>
  <c r="BW102" i="8" s="1"/>
  <c r="CC267" i="8"/>
  <c r="CC306" i="8"/>
  <c r="CC276" i="8" s="1"/>
  <c r="CD158" i="8"/>
  <c r="DX226" i="8"/>
  <c r="CC268" i="8"/>
  <c r="CC310" i="8"/>
  <c r="CC272" i="8" s="1"/>
  <c r="BV235" i="8"/>
  <c r="CD137" i="8"/>
  <c r="CD152" i="8" s="1"/>
  <c r="CC269" i="8"/>
  <c r="CC296" i="8"/>
  <c r="CC273" i="8" s="1"/>
  <c r="CC302" i="8"/>
  <c r="DX193" i="8"/>
  <c r="DX199" i="8"/>
  <c r="DX214" i="8"/>
  <c r="DX220" i="8" s="1"/>
  <c r="CD165" i="8"/>
  <c r="CD96" i="8"/>
  <c r="CD131" i="8"/>
  <c r="BV279" i="8" l="1"/>
  <c r="BV298" i="8" s="1"/>
  <c r="CC311" i="8"/>
  <c r="CC284" i="8" s="1"/>
  <c r="CC297" i="8"/>
  <c r="CC277" i="8" s="1"/>
  <c r="CD159" i="8"/>
  <c r="CD160" i="8" s="1"/>
  <c r="CE156" i="8" s="1"/>
  <c r="CD153" i="8"/>
  <c r="CE149" i="8" s="1"/>
  <c r="CD138" i="8"/>
  <c r="CE134" i="8" s="1"/>
  <c r="BV314" i="8"/>
  <c r="BV236" i="8"/>
  <c r="BW233" i="8" s="1"/>
  <c r="CD166" i="8"/>
  <c r="CC307" i="8"/>
  <c r="CC283" i="8" s="1"/>
  <c r="BV242" i="8"/>
  <c r="BV243" i="8" s="1"/>
  <c r="DX215" i="8"/>
  <c r="DX200" i="8"/>
  <c r="DX201" i="8" s="1"/>
  <c r="DY197" i="8" s="1"/>
  <c r="DY204" i="8" s="1" a="1"/>
  <c r="CD300" i="8"/>
  <c r="CD97" i="8"/>
  <c r="CD98" i="8" s="1"/>
  <c r="CD145" i="8"/>
  <c r="CD266" i="8"/>
  <c r="BV281" i="8"/>
  <c r="BV285" i="8" s="1"/>
  <c r="BV286" i="8" s="1"/>
  <c r="CC275" i="8"/>
  <c r="CC303" i="8"/>
  <c r="CD186" i="8"/>
  <c r="CD263" i="8"/>
  <c r="CD124" i="8"/>
  <c r="DX194" i="8"/>
  <c r="DX221" i="8"/>
  <c r="BW291" i="8"/>
  <c r="BW174" i="8"/>
  <c r="BW292" i="8" s="1"/>
  <c r="BW264" i="8" s="1"/>
  <c r="DY204" i="8" l="1"/>
  <c r="DY206" i="8"/>
  <c r="BV313" i="8"/>
  <c r="BV122" i="8"/>
  <c r="DX274" i="8"/>
  <c r="DX308" i="8"/>
  <c r="DX229" i="8"/>
  <c r="BW172" i="8"/>
  <c r="CD167" i="8"/>
  <c r="CE163" i="8" s="1"/>
  <c r="CD301" i="8"/>
  <c r="CD271" i="8" s="1"/>
  <c r="BV315" i="8"/>
  <c r="BV244" i="8"/>
  <c r="BW240" i="8" s="1"/>
  <c r="DX304" i="8"/>
  <c r="DX270" i="8"/>
  <c r="DX208" i="8"/>
  <c r="CE151" i="8"/>
  <c r="CC282" i="8"/>
  <c r="CC234" i="8"/>
  <c r="CE158" i="8"/>
  <c r="BW254" i="8"/>
  <c r="BW293" i="8"/>
  <c r="BW280" i="8" s="1"/>
  <c r="DX222" i="8"/>
  <c r="DY218" i="8" s="1"/>
  <c r="DY225" i="8" s="1" a="1"/>
  <c r="CE180" i="8"/>
  <c r="CE141" i="8" a="1"/>
  <c r="CE141" i="8" s="1"/>
  <c r="CE143" i="8" s="1"/>
  <c r="CE130" i="8" s="1"/>
  <c r="CE187" i="8"/>
  <c r="CD295" i="8"/>
  <c r="CD309" i="8"/>
  <c r="CD305" i="8"/>
  <c r="BV312" i="8" l="1"/>
  <c r="BV320" i="8" s="1"/>
  <c r="BV321" i="8" s="1"/>
  <c r="CE131" i="8"/>
  <c r="CE165" i="8"/>
  <c r="BV123" i="8"/>
  <c r="CE136" i="8"/>
  <c r="BW104" i="8"/>
  <c r="BW175" i="8"/>
  <c r="BW105" i="8" s="1"/>
  <c r="BW319" i="8" s="1"/>
  <c r="DY205" i="8"/>
  <c r="CE142" i="8"/>
  <c r="DY225" i="8"/>
  <c r="DY193" i="8"/>
  <c r="DY199" i="8" s="1"/>
  <c r="CE183" i="8"/>
  <c r="CE182" i="8"/>
  <c r="CD267" i="8"/>
  <c r="CD306" i="8"/>
  <c r="CD276" i="8" s="1"/>
  <c r="CD268" i="8"/>
  <c r="CD310" i="8"/>
  <c r="CD272" i="8" s="1"/>
  <c r="CD269" i="8"/>
  <c r="CD296" i="8"/>
  <c r="CD273" i="8" s="1"/>
  <c r="CD302" i="8"/>
  <c r="CD297" i="8" l="1"/>
  <c r="CD277" i="8" s="1"/>
  <c r="CD311" i="8"/>
  <c r="CD284" i="8" s="1"/>
  <c r="CE185" i="8"/>
  <c r="CE186" i="8" s="1"/>
  <c r="BW176" i="8"/>
  <c r="BX170" i="8" s="1"/>
  <c r="CE137" i="8"/>
  <c r="CD307" i="8"/>
  <c r="CD283" i="8" s="1"/>
  <c r="DY194" i="8"/>
  <c r="DY200" i="8"/>
  <c r="DY201" i="8" s="1"/>
  <c r="DZ197" i="8" s="1"/>
  <c r="DZ204" i="8" s="1" a="1"/>
  <c r="BW318" i="8"/>
  <c r="BW316" i="8" s="1"/>
  <c r="BW106" i="8"/>
  <c r="BW109" i="8" s="1"/>
  <c r="CE96" i="8"/>
  <c r="CD275" i="8"/>
  <c r="CD303" i="8"/>
  <c r="DY227" i="8"/>
  <c r="DY226" i="8" s="1"/>
  <c r="DZ204" i="8" l="1"/>
  <c r="DZ206" i="8"/>
  <c r="DZ193" i="8" s="1"/>
  <c r="CE300" i="8"/>
  <c r="CE97" i="8"/>
  <c r="CE98" i="8" s="1"/>
  <c r="CE145" i="8"/>
  <c r="CE266" i="8"/>
  <c r="CE159" i="8"/>
  <c r="CE160" i="8" s="1"/>
  <c r="CF156" i="8" s="1"/>
  <c r="BW241" i="8"/>
  <c r="BW279" i="8"/>
  <c r="BW298" i="8" s="1"/>
  <c r="BW235" i="8"/>
  <c r="CE138" i="8"/>
  <c r="CF134" i="8" s="1"/>
  <c r="CE263" i="8"/>
  <c r="CE124" i="8"/>
  <c r="DY304" i="8"/>
  <c r="DY270" i="8"/>
  <c r="DY208" i="8"/>
  <c r="DY214" i="8"/>
  <c r="CD282" i="8"/>
  <c r="CD234" i="8"/>
  <c r="BX171" i="8"/>
  <c r="BX173" i="8" s="1"/>
  <c r="CE152" i="8"/>
  <c r="CE166" i="8"/>
  <c r="CE167" i="8" s="1"/>
  <c r="CF163" i="8" s="1"/>
  <c r="BX291" i="8" l="1"/>
  <c r="BX174" i="8"/>
  <c r="BX292" i="8" s="1"/>
  <c r="BX264" i="8" s="1"/>
  <c r="DZ194" i="8"/>
  <c r="BW281" i="8"/>
  <c r="BW285" i="8" s="1"/>
  <c r="BW286" i="8" s="1"/>
  <c r="DY215" i="8"/>
  <c r="BW314" i="8"/>
  <c r="BW236" i="8"/>
  <c r="BX233" i="8" s="1"/>
  <c r="BW242" i="8"/>
  <c r="BW243" i="8" s="1"/>
  <c r="DY220" i="8"/>
  <c r="CE301" i="8"/>
  <c r="CE271" i="8" s="1"/>
  <c r="DZ199" i="8"/>
  <c r="CF180" i="8"/>
  <c r="CF141" i="8" a="1"/>
  <c r="CF141" i="8" s="1"/>
  <c r="CF187" i="8"/>
  <c r="BX262" i="8"/>
  <c r="BX258" i="8" s="1"/>
  <c r="BX103" i="8"/>
  <c r="BX102" i="8" s="1"/>
  <c r="CF158" i="8"/>
  <c r="CE295" i="8"/>
  <c r="CE309" i="8"/>
  <c r="CE305" i="8"/>
  <c r="CE153" i="8"/>
  <c r="CF149" i="8" s="1"/>
  <c r="CF165" i="8"/>
  <c r="DZ205" i="8"/>
  <c r="CE302" i="8" l="1"/>
  <c r="CE275" i="8" s="1"/>
  <c r="BW313" i="8"/>
  <c r="BW122" i="8"/>
  <c r="BW244" i="8"/>
  <c r="BX240" i="8" s="1"/>
  <c r="DY221" i="8"/>
  <c r="CE268" i="8"/>
  <c r="CE310" i="8"/>
  <c r="CE272" i="8" s="1"/>
  <c r="CF151" i="8"/>
  <c r="CE269" i="8"/>
  <c r="CE296" i="8"/>
  <c r="CE273" i="8" s="1"/>
  <c r="BW315" i="8"/>
  <c r="CF143" i="8"/>
  <c r="CF142" i="8" s="1"/>
  <c r="DZ200" i="8"/>
  <c r="CE303" i="8"/>
  <c r="BX254" i="8"/>
  <c r="BX293" i="8"/>
  <c r="BX280" i="8" s="1"/>
  <c r="CE267" i="8"/>
  <c r="CE306" i="8"/>
  <c r="CE276" i="8" s="1"/>
  <c r="BX172" i="8"/>
  <c r="CE307" i="8" l="1"/>
  <c r="CE283" i="8" s="1"/>
  <c r="CE282" i="8"/>
  <c r="DY308" i="8"/>
  <c r="DY274" i="8"/>
  <c r="DY229" i="8"/>
  <c r="BX104" i="8"/>
  <c r="BX175" i="8"/>
  <c r="BX105" i="8" s="1"/>
  <c r="BX319" i="8" s="1"/>
  <c r="BX176" i="8"/>
  <c r="BY170" i="8" s="1"/>
  <c r="DZ304" i="8"/>
  <c r="DZ270" i="8"/>
  <c r="DZ208" i="8"/>
  <c r="CE297" i="8"/>
  <c r="CE277" i="8" s="1"/>
  <c r="DZ201" i="8"/>
  <c r="EA197" i="8" s="1"/>
  <c r="EA204" i="8" s="1" a="1"/>
  <c r="DY222" i="8"/>
  <c r="DZ218" i="8" s="1"/>
  <c r="DZ225" i="8" s="1" a="1"/>
  <c r="CE311" i="8"/>
  <c r="CE284" i="8" s="1"/>
  <c r="CF130" i="8"/>
  <c r="CF136" i="8" s="1"/>
  <c r="BW123" i="8"/>
  <c r="CF183" i="8"/>
  <c r="CF182" i="8" s="1"/>
  <c r="BW312" i="8"/>
  <c r="BW320" i="8" s="1"/>
  <c r="BW321" i="8" s="1"/>
  <c r="CF185" i="8" l="1"/>
  <c r="CF186" i="8" s="1"/>
  <c r="BY171" i="8"/>
  <c r="CF96" i="8"/>
  <c r="CF131" i="8"/>
  <c r="CF137" i="8"/>
  <c r="CF166" i="8" s="1"/>
  <c r="CF167" i="8" s="1"/>
  <c r="CG163" i="8" s="1"/>
  <c r="BX318" i="8"/>
  <c r="BX316" i="8" s="1"/>
  <c r="BX106" i="8"/>
  <c r="BX109" i="8" s="1"/>
  <c r="DZ225" i="8"/>
  <c r="DZ227" i="8"/>
  <c r="DZ214" i="8" s="1"/>
  <c r="CE234" i="8"/>
  <c r="EA204" i="8"/>
  <c r="EA206" i="8"/>
  <c r="EA193" i="8" s="1"/>
  <c r="EA194" i="8" s="1"/>
  <c r="CG165" i="8" l="1"/>
  <c r="DZ215" i="8"/>
  <c r="EA199" i="8"/>
  <c r="CF138" i="8"/>
  <c r="CG134" i="8" s="1"/>
  <c r="DZ220" i="8"/>
  <c r="CF159" i="8"/>
  <c r="CF160" i="8" s="1"/>
  <c r="CG156" i="8" s="1"/>
  <c r="BX241" i="8"/>
  <c r="BX279" i="8"/>
  <c r="BX298" i="8" s="1"/>
  <c r="BX235" i="8"/>
  <c r="BX242" i="8" s="1"/>
  <c r="CF300" i="8"/>
  <c r="CF97" i="8"/>
  <c r="CF145" i="8"/>
  <c r="CF266" i="8"/>
  <c r="CF263" i="8"/>
  <c r="CF98" i="8"/>
  <c r="CF124" i="8"/>
  <c r="BY262" i="8"/>
  <c r="BY258" i="8" s="1"/>
  <c r="BY103" i="8"/>
  <c r="BY102" i="8" s="1"/>
  <c r="EA205" i="8"/>
  <c r="DZ226" i="8"/>
  <c r="BY173" i="8"/>
  <c r="CF152" i="8"/>
  <c r="CF301" i="8" l="1"/>
  <c r="CF271" i="8" s="1"/>
  <c r="BY291" i="8"/>
  <c r="BY174" i="8"/>
  <c r="CG180" i="8"/>
  <c r="CG141" i="8" a="1"/>
  <c r="CG141" i="8" s="1"/>
  <c r="CG187" i="8"/>
  <c r="CG158" i="8"/>
  <c r="BX281" i="8"/>
  <c r="BX285" i="8" s="1"/>
  <c r="BX286" i="8" s="1"/>
  <c r="CF153" i="8"/>
  <c r="CG149" i="8" s="1"/>
  <c r="BX243" i="8"/>
  <c r="BX244" i="8"/>
  <c r="BY240" i="8" s="1"/>
  <c r="EA200" i="8"/>
  <c r="CF295" i="8"/>
  <c r="CF305" i="8"/>
  <c r="CF309" i="8"/>
  <c r="BX314" i="8"/>
  <c r="BX236" i="8"/>
  <c r="BY233" i="8" s="1"/>
  <c r="DZ221" i="8"/>
  <c r="CF302" i="8" l="1"/>
  <c r="CF275" i="8" s="1"/>
  <c r="BY292" i="8"/>
  <c r="BY264" i="8" s="1"/>
  <c r="EA304" i="8"/>
  <c r="EA270" i="8"/>
  <c r="EA208" i="8"/>
  <c r="BY254" i="8"/>
  <c r="BY293" i="8"/>
  <c r="BY280" i="8" s="1"/>
  <c r="CF268" i="8"/>
  <c r="CF310" i="8"/>
  <c r="CF272" i="8" s="1"/>
  <c r="CF269" i="8"/>
  <c r="CF296" i="8"/>
  <c r="CF273" i="8" s="1"/>
  <c r="DZ308" i="8"/>
  <c r="DZ274" i="8"/>
  <c r="DZ229" i="8"/>
  <c r="EA201" i="8"/>
  <c r="EB197" i="8" s="1"/>
  <c r="EB204" i="8" s="1" a="1"/>
  <c r="CG151" i="8"/>
  <c r="CF267" i="8"/>
  <c r="CF306" i="8"/>
  <c r="CF276" i="8" s="1"/>
  <c r="BX313" i="8"/>
  <c r="BX122" i="8"/>
  <c r="CG143" i="8"/>
  <c r="BY172" i="8"/>
  <c r="DZ222" i="8"/>
  <c r="EA218" i="8" s="1"/>
  <c r="EA225" i="8" s="1" a="1"/>
  <c r="BX315" i="8"/>
  <c r="CF303" i="8" l="1"/>
  <c r="CF282" i="8" s="1"/>
  <c r="CF307" i="8"/>
  <c r="CF283" i="8" s="1"/>
  <c r="CF311" i="8"/>
  <c r="CF297" i="8"/>
  <c r="CF277" i="8" s="1"/>
  <c r="BX312" i="8"/>
  <c r="BX320" i="8"/>
  <c r="BX321" i="8" s="1"/>
  <c r="CG130" i="8"/>
  <c r="CG136" i="8" s="1"/>
  <c r="CG183" i="8"/>
  <c r="BX123" i="8"/>
  <c r="CG182" i="8"/>
  <c r="EA225" i="8"/>
  <c r="CG142" i="8"/>
  <c r="EB204" i="8"/>
  <c r="EB206" i="8"/>
  <c r="EB193" i="8" s="1"/>
  <c r="EB194" i="8" s="1"/>
  <c r="BY104" i="8"/>
  <c r="BY175" i="8"/>
  <c r="BY105" i="8" s="1"/>
  <c r="BY319" i="8" s="1"/>
  <c r="BY176" i="8" l="1"/>
  <c r="BZ170" i="8" s="1"/>
  <c r="CF284" i="8"/>
  <c r="CF234" i="8"/>
  <c r="CG185" i="8"/>
  <c r="CG186" i="8" s="1"/>
  <c r="BY318" i="8"/>
  <c r="BY316" i="8" s="1"/>
  <c r="BY106" i="8"/>
  <c r="BY109" i="8" s="1"/>
  <c r="EB205" i="8"/>
  <c r="CG96" i="8"/>
  <c r="CG131" i="8"/>
  <c r="BZ171" i="8"/>
  <c r="EB199" i="8"/>
  <c r="CG137" i="8"/>
  <c r="EA227" i="8"/>
  <c r="EA226" i="8" s="1"/>
  <c r="CG300" i="8" l="1"/>
  <c r="CG97" i="8"/>
  <c r="CG145" i="8"/>
  <c r="CG266" i="8"/>
  <c r="CG138" i="8"/>
  <c r="CH134" i="8" s="1"/>
  <c r="CG166" i="8"/>
  <c r="CG167" i="8" s="1"/>
  <c r="CH163" i="8" s="1"/>
  <c r="BZ173" i="8"/>
  <c r="CG159" i="8"/>
  <c r="CG160" i="8" s="1"/>
  <c r="CH156" i="8" s="1"/>
  <c r="BZ262" i="8"/>
  <c r="BZ258" i="8" s="1"/>
  <c r="BZ103" i="8"/>
  <c r="BZ102" i="8" s="1"/>
  <c r="BY241" i="8"/>
  <c r="BY279" i="8"/>
  <c r="BY298" i="8" s="1"/>
  <c r="BY235" i="8"/>
  <c r="EB200" i="8"/>
  <c r="CG263" i="8"/>
  <c r="CG98" i="8"/>
  <c r="CG124" i="8"/>
  <c r="CG152" i="8"/>
  <c r="EA214" i="8"/>
  <c r="EA215" i="8" s="1"/>
  <c r="EA220" i="8"/>
  <c r="BY314" i="8" l="1"/>
  <c r="BY236" i="8"/>
  <c r="BZ233" i="8" s="1"/>
  <c r="BY242" i="8"/>
  <c r="CH158" i="8"/>
  <c r="CG153" i="8"/>
  <c r="CH149" i="8" s="1"/>
  <c r="BZ291" i="8"/>
  <c r="BZ174" i="8"/>
  <c r="BY243" i="8"/>
  <c r="BY244" i="8" s="1"/>
  <c r="BZ240" i="8" s="1"/>
  <c r="CH165" i="8"/>
  <c r="BY281" i="8"/>
  <c r="BY285" i="8" s="1"/>
  <c r="BY286" i="8" s="1"/>
  <c r="EA221" i="8"/>
  <c r="CG301" i="8"/>
  <c r="CG271" i="8" s="1"/>
  <c r="CH180" i="8"/>
  <c r="CH141" i="8" a="1"/>
  <c r="CH141" i="8" s="1"/>
  <c r="CH143" i="8" s="1"/>
  <c r="CH187" i="8"/>
  <c r="CG295" i="8"/>
  <c r="CG309" i="8"/>
  <c r="CG305" i="8"/>
  <c r="EB304" i="8"/>
  <c r="EB270" i="8"/>
  <c r="EB208" i="8"/>
  <c r="EB201" i="8"/>
  <c r="EC197" i="8" s="1"/>
  <c r="EC204" i="8" s="1" a="1"/>
  <c r="BZ292" i="8" l="1"/>
  <c r="BZ264" i="8" s="1"/>
  <c r="CG302" i="8"/>
  <c r="CG275" i="8" s="1"/>
  <c r="CH130" i="8"/>
  <c r="CH136" i="8"/>
  <c r="BZ254" i="8"/>
  <c r="BZ293" i="8"/>
  <c r="BZ280" i="8" s="1"/>
  <c r="BZ172" i="8"/>
  <c r="BY313" i="8"/>
  <c r="BY122" i="8"/>
  <c r="CH183" i="8"/>
  <c r="CH182" i="8"/>
  <c r="CH185" i="8" s="1"/>
  <c r="CH186" i="8" s="1"/>
  <c r="CG303" i="8"/>
  <c r="CH151" i="8"/>
  <c r="EC204" i="8"/>
  <c r="EC206" i="8" s="1"/>
  <c r="CG267" i="8"/>
  <c r="CG306" i="8"/>
  <c r="CG276" i="8" s="1"/>
  <c r="CG268" i="8"/>
  <c r="CG310" i="8"/>
  <c r="CG272" i="8" s="1"/>
  <c r="CH142" i="8"/>
  <c r="EA308" i="8"/>
  <c r="EA274" i="8"/>
  <c r="EA229" i="8"/>
  <c r="CG269" i="8"/>
  <c r="CG296" i="8"/>
  <c r="CG273" i="8" s="1"/>
  <c r="EA222" i="8"/>
  <c r="EB218" i="8" s="1"/>
  <c r="EB225" i="8" s="1" a="1"/>
  <c r="BY315" i="8"/>
  <c r="EC193" i="8" l="1"/>
  <c r="EC194" i="8" s="1"/>
  <c r="CG307" i="8"/>
  <c r="CG283" i="8" s="1"/>
  <c r="EB225" i="8"/>
  <c r="EB227" i="8" s="1"/>
  <c r="BZ104" i="8"/>
  <c r="BZ175" i="8"/>
  <c r="BZ105" i="8" s="1"/>
  <c r="BZ319" i="8" s="1"/>
  <c r="BZ176" i="8"/>
  <c r="CA170" i="8" s="1"/>
  <c r="CG282" i="8"/>
  <c r="CG297" i="8"/>
  <c r="CG277" i="8" s="1"/>
  <c r="BY312" i="8"/>
  <c r="BY320" i="8" s="1"/>
  <c r="BY321" i="8" s="1"/>
  <c r="BY123" i="8"/>
  <c r="CH96" i="8"/>
  <c r="CH131" i="8"/>
  <c r="EC205" i="8"/>
  <c r="CH137" i="8"/>
  <c r="CH138" i="8" s="1"/>
  <c r="CI134" i="8" s="1"/>
  <c r="CG311" i="8"/>
  <c r="CG284" i="8" s="1"/>
  <c r="EB214" i="8" l="1"/>
  <c r="EB215" i="8" s="1"/>
  <c r="EB220" i="8"/>
  <c r="CI180" i="8"/>
  <c r="CI141" i="8" a="1"/>
  <c r="CI141" i="8" s="1"/>
  <c r="CI187" i="8"/>
  <c r="CA171" i="8"/>
  <c r="BZ318" i="8"/>
  <c r="BZ316" i="8" s="1"/>
  <c r="BZ106" i="8"/>
  <c r="BZ109" i="8" s="1"/>
  <c r="CH300" i="8"/>
  <c r="CH97" i="8"/>
  <c r="CH98" i="8" s="1"/>
  <c r="CH145" i="8"/>
  <c r="CH266" i="8"/>
  <c r="CH166" i="8"/>
  <c r="CH167" i="8" s="1"/>
  <c r="CI163" i="8" s="1"/>
  <c r="CH152" i="8"/>
  <c r="CH159" i="8"/>
  <c r="CH160" i="8" s="1"/>
  <c r="CI156" i="8" s="1"/>
  <c r="CH263" i="8"/>
  <c r="CH124" i="8"/>
  <c r="CG234" i="8"/>
  <c r="EB226" i="8"/>
  <c r="EC199" i="8"/>
  <c r="CA262" i="8" l="1"/>
  <c r="CA258" i="8" s="1"/>
  <c r="CA103" i="8"/>
  <c r="CI158" i="8"/>
  <c r="CH153" i="8"/>
  <c r="CI149" i="8" s="1"/>
  <c r="EC200" i="8"/>
  <c r="CA173" i="8"/>
  <c r="CI165" i="8"/>
  <c r="CI143" i="8"/>
  <c r="CI183" i="8" s="1"/>
  <c r="CI182" i="8" s="1"/>
  <c r="CH295" i="8"/>
  <c r="CH309" i="8"/>
  <c r="CH305" i="8"/>
  <c r="CH301" i="8"/>
  <c r="CH271" i="8" s="1"/>
  <c r="EB221" i="8"/>
  <c r="BZ242" i="8"/>
  <c r="BZ241" i="8"/>
  <c r="BZ279" i="8"/>
  <c r="BZ298" i="8" s="1"/>
  <c r="BZ235" i="8"/>
  <c r="CI142" i="8" l="1"/>
  <c r="CH302" i="8"/>
  <c r="CH275" i="8" s="1"/>
  <c r="CI151" i="8"/>
  <c r="EB308" i="8"/>
  <c r="EB274" i="8"/>
  <c r="EB229" i="8"/>
  <c r="EC304" i="8"/>
  <c r="EC270" i="8"/>
  <c r="EC208" i="8"/>
  <c r="EC201" i="8"/>
  <c r="ED197" i="8" s="1"/>
  <c r="ED204" i="8" s="1" a="1"/>
  <c r="CH267" i="8"/>
  <c r="CH306" i="8"/>
  <c r="CH276" i="8" s="1"/>
  <c r="CH268" i="8"/>
  <c r="CH310" i="8"/>
  <c r="CH272" i="8" s="1"/>
  <c r="BZ314" i="8"/>
  <c r="BZ236" i="8"/>
  <c r="CA233" i="8" s="1"/>
  <c r="EB222" i="8"/>
  <c r="EC218" i="8" s="1"/>
  <c r="EC225" i="8" s="1" a="1"/>
  <c r="CA291" i="8"/>
  <c r="CA174" i="8"/>
  <c r="CI130" i="8"/>
  <c r="CI136" i="8"/>
  <c r="CI185" i="8" s="1"/>
  <c r="CI186" i="8" s="1"/>
  <c r="CA102" i="8"/>
  <c r="CH269" i="8"/>
  <c r="CH296" i="8"/>
  <c r="CH273" i="8" s="1"/>
  <c r="BZ281" i="8"/>
  <c r="BZ285" i="8" s="1"/>
  <c r="BZ286" i="8" s="1"/>
  <c r="BZ243" i="8"/>
  <c r="BZ315" i="8" s="1"/>
  <c r="BZ244" i="8"/>
  <c r="CA240" i="8" s="1"/>
  <c r="CH303" i="8" l="1"/>
  <c r="CI96" i="8"/>
  <c r="CI131" i="8"/>
  <c r="CA292" i="8"/>
  <c r="CA264" i="8" s="1"/>
  <c r="CH282" i="8"/>
  <c r="CH311" i="8"/>
  <c r="CH284" i="8" s="1"/>
  <c r="ED204" i="8"/>
  <c r="ED206" i="8" s="1"/>
  <c r="EC225" i="8"/>
  <c r="EC227" i="8"/>
  <c r="CH307" i="8"/>
  <c r="CH283" i="8" s="1"/>
  <c r="CI137" i="8"/>
  <c r="CI138" i="8" s="1"/>
  <c r="CJ134" i="8" s="1"/>
  <c r="CA254" i="8"/>
  <c r="CA172" i="8"/>
  <c r="BZ313" i="8"/>
  <c r="BZ312" i="8" s="1"/>
  <c r="BZ320" i="8" s="1"/>
  <c r="BZ321" i="8" s="1"/>
  <c r="BZ122" i="8"/>
  <c r="CH297" i="8"/>
  <c r="CH277" i="8" s="1"/>
  <c r="CI152" i="8" l="1"/>
  <c r="CI153" i="8" s="1"/>
  <c r="CJ149" i="8" s="1"/>
  <c r="CI166" i="8"/>
  <c r="CI167" i="8" s="1"/>
  <c r="CJ163" i="8" s="1"/>
  <c r="CJ165" i="8" s="1"/>
  <c r="ED193" i="8"/>
  <c r="ED194" i="8" s="1"/>
  <c r="ED199" i="8"/>
  <c r="BZ123" i="8"/>
  <c r="EC214" i="8"/>
  <c r="EC215" i="8" s="1"/>
  <c r="EC226" i="8"/>
  <c r="CA104" i="8"/>
  <c r="CA175" i="8"/>
  <c r="CH234" i="8"/>
  <c r="CJ180" i="8"/>
  <c r="CJ141" i="8" a="1"/>
  <c r="CJ141" i="8" s="1"/>
  <c r="CJ143" i="8" s="1"/>
  <c r="CJ187" i="8"/>
  <c r="CJ151" i="8"/>
  <c r="CA293" i="8"/>
  <c r="CA280" i="8" s="1"/>
  <c r="ED205" i="8"/>
  <c r="CI263" i="8"/>
  <c r="CI124" i="8"/>
  <c r="CI300" i="8"/>
  <c r="CI97" i="8"/>
  <c r="CI98" i="8" s="1"/>
  <c r="CI145" i="8"/>
  <c r="CI266" i="8"/>
  <c r="CI159" i="8"/>
  <c r="CI160" i="8" s="1"/>
  <c r="CJ156" i="8" s="1"/>
  <c r="CJ130" i="8" l="1"/>
  <c r="CJ136" i="8"/>
  <c r="CA105" i="8"/>
  <c r="CA176" i="8"/>
  <c r="CB170" i="8" s="1"/>
  <c r="CA318" i="8"/>
  <c r="CA316" i="8" s="1"/>
  <c r="CA106" i="8"/>
  <c r="CA109" i="8" s="1"/>
  <c r="CJ158" i="8"/>
  <c r="CI295" i="8"/>
  <c r="CI309" i="8"/>
  <c r="CI305" i="8"/>
  <c r="CJ183" i="8"/>
  <c r="CJ182" i="8"/>
  <c r="CJ185" i="8" s="1"/>
  <c r="CJ186" i="8" s="1"/>
  <c r="ED200" i="8"/>
  <c r="CI301" i="8"/>
  <c r="CI271" i="8" s="1"/>
  <c r="CJ142" i="8"/>
  <c r="EC220" i="8"/>
  <c r="CI268" i="8" l="1"/>
  <c r="CI310" i="8"/>
  <c r="CI272" i="8" s="1"/>
  <c r="CA241" i="8"/>
  <c r="CA279" i="8"/>
  <c r="CA298" i="8" s="1"/>
  <c r="CA281" i="8" s="1"/>
  <c r="CA285" i="8" s="1"/>
  <c r="CA286" i="8" s="1"/>
  <c r="CA235" i="8"/>
  <c r="CA319" i="8"/>
  <c r="CJ137" i="8"/>
  <c r="CJ152" i="8" s="1"/>
  <c r="CI267" i="8"/>
  <c r="CI306" i="8"/>
  <c r="CI276" i="8" s="1"/>
  <c r="CI269" i="8"/>
  <c r="CI296" i="8"/>
  <c r="CI273" i="8" s="1"/>
  <c r="ED304" i="8"/>
  <c r="ED270" i="8"/>
  <c r="ED208" i="8"/>
  <c r="CB171" i="8"/>
  <c r="CB173" i="8" s="1"/>
  <c r="CJ96" i="8"/>
  <c r="CJ131" i="8"/>
  <c r="CI302" i="8"/>
  <c r="CI275" i="8" s="1"/>
  <c r="ED201" i="8"/>
  <c r="EE197" i="8" s="1"/>
  <c r="EE204" i="8" s="1" a="1"/>
  <c r="EC221" i="8"/>
  <c r="EC222" i="8" s="1"/>
  <c r="ED218" i="8" s="1"/>
  <c r="ED225" i="8" s="1" a="1"/>
  <c r="CI297" i="8" l="1"/>
  <c r="CI277" i="8" s="1"/>
  <c r="CI307" i="8"/>
  <c r="CI283" i="8" s="1"/>
  <c r="CJ153" i="8"/>
  <c r="CK149" i="8" s="1"/>
  <c r="CA314" i="8"/>
  <c r="CA236" i="8"/>
  <c r="CB233" i="8" s="1"/>
  <c r="CJ263" i="8"/>
  <c r="CJ124" i="8"/>
  <c r="CB262" i="8"/>
  <c r="CB258" i="8" s="1"/>
  <c r="CB103" i="8"/>
  <c r="CA242" i="8"/>
  <c r="CJ300" i="8"/>
  <c r="CJ97" i="8"/>
  <c r="CJ98" i="8" s="1"/>
  <c r="CJ145" i="8"/>
  <c r="CJ266" i="8"/>
  <c r="CJ166" i="8"/>
  <c r="CJ167" i="8" s="1"/>
  <c r="CK163" i="8" s="1"/>
  <c r="CJ138" i="8"/>
  <c r="CK134" i="8" s="1"/>
  <c r="CB291" i="8"/>
  <c r="CB174" i="8"/>
  <c r="CI303" i="8"/>
  <c r="ED225" i="8"/>
  <c r="EC308" i="8"/>
  <c r="EC274" i="8"/>
  <c r="EC229" i="8"/>
  <c r="CI311" i="8"/>
  <c r="CI284" i="8" s="1"/>
  <c r="EE204" i="8"/>
  <c r="EE206" i="8"/>
  <c r="CJ159" i="8"/>
  <c r="CJ160" i="8" s="1"/>
  <c r="CK156" i="8" s="1"/>
  <c r="CA243" i="8" l="1"/>
  <c r="CA244" i="8" s="1"/>
  <c r="CB240" i="8" s="1"/>
  <c r="CB292" i="8"/>
  <c r="CB264" i="8" s="1"/>
  <c r="CK180" i="8"/>
  <c r="CK141" i="8" a="1"/>
  <c r="CK141" i="8" s="1"/>
  <c r="CK143" i="8" s="1"/>
  <c r="CK187" i="8"/>
  <c r="CB172" i="8"/>
  <c r="CK165" i="8"/>
  <c r="CB102" i="8"/>
  <c r="CI282" i="8"/>
  <c r="CI234" i="8"/>
  <c r="EE193" i="8"/>
  <c r="EE194" i="8" s="1"/>
  <c r="ED227" i="8"/>
  <c r="CJ301" i="8"/>
  <c r="CJ271" i="8" s="1"/>
  <c r="CJ295" i="8"/>
  <c r="CJ309" i="8"/>
  <c r="CJ305" i="8"/>
  <c r="CA315" i="8"/>
  <c r="CK151" i="8"/>
  <c r="EE205" i="8"/>
  <c r="CB254" i="8"/>
  <c r="CK158" i="8"/>
  <c r="CB293" i="8" l="1"/>
  <c r="CB280" i="8" s="1"/>
  <c r="CA122" i="8"/>
  <c r="CA313" i="8"/>
  <c r="CA312" i="8" s="1"/>
  <c r="CA320" i="8" s="1"/>
  <c r="CA321" i="8" s="1"/>
  <c r="CK130" i="8"/>
  <c r="ED214" i="8"/>
  <c r="ED215" i="8" s="1"/>
  <c r="CA123" i="8"/>
  <c r="ED226" i="8"/>
  <c r="CK142" i="8"/>
  <c r="CK183" i="8"/>
  <c r="CK182" i="8"/>
  <c r="CJ267" i="8"/>
  <c r="CJ306" i="8"/>
  <c r="CJ276" i="8" s="1"/>
  <c r="CB104" i="8"/>
  <c r="CB175" i="8"/>
  <c r="CB176" i="8"/>
  <c r="CC170" i="8" s="1"/>
  <c r="CJ302" i="8"/>
  <c r="CJ275" i="8" s="1"/>
  <c r="CJ268" i="8"/>
  <c r="CJ310" i="8"/>
  <c r="CJ272" i="8" s="1"/>
  <c r="CJ269" i="8"/>
  <c r="CJ296" i="8"/>
  <c r="CJ273" i="8" s="1"/>
  <c r="EE199" i="8"/>
  <c r="ED220" i="8" l="1"/>
  <c r="CJ311" i="8"/>
  <c r="CJ284" i="8" s="1"/>
  <c r="CB105" i="8"/>
  <c r="CB318" i="8"/>
  <c r="CB316" i="8" s="1"/>
  <c r="CJ307" i="8"/>
  <c r="CJ283" i="8" s="1"/>
  <c r="EE200" i="8"/>
  <c r="CJ303" i="8"/>
  <c r="CC171" i="8"/>
  <c r="ED221" i="8"/>
  <c r="CJ297" i="8"/>
  <c r="CJ277" i="8" s="1"/>
  <c r="CK131" i="8"/>
  <c r="CK136" i="8"/>
  <c r="CC262" i="8" l="1"/>
  <c r="CC258" i="8" s="1"/>
  <c r="CC103" i="8"/>
  <c r="EE304" i="8"/>
  <c r="EE270" i="8"/>
  <c r="EE208" i="8"/>
  <c r="ED308" i="8"/>
  <c r="ED274" i="8"/>
  <c r="ED229" i="8"/>
  <c r="EE201" i="8"/>
  <c r="EF197" i="8" s="1"/>
  <c r="EF204" i="8" s="1" a="1"/>
  <c r="CK137" i="8"/>
  <c r="CK138" i="8" s="1"/>
  <c r="CL134" i="8" s="1"/>
  <c r="CK96" i="8"/>
  <c r="CC173" i="8"/>
  <c r="CJ282" i="8"/>
  <c r="CJ234" i="8"/>
  <c r="CB319" i="8"/>
  <c r="ED222" i="8"/>
  <c r="EE218" i="8" s="1"/>
  <c r="EE225" i="8" s="1" a="1"/>
  <c r="CK185" i="8"/>
  <c r="CK186" i="8" s="1"/>
  <c r="CB106" i="8"/>
  <c r="CB109" i="8" s="1"/>
  <c r="CL180" i="8" l="1"/>
  <c r="CL141" i="8" a="1"/>
  <c r="CL141" i="8" s="1"/>
  <c r="CL143" i="8" s="1"/>
  <c r="CL187" i="8"/>
  <c r="EF204" i="8"/>
  <c r="EF206" i="8"/>
  <c r="EF193" i="8" s="1"/>
  <c r="EF194" i="8" s="1"/>
  <c r="CK166" i="8"/>
  <c r="CK167" i="8" s="1"/>
  <c r="CL163" i="8" s="1"/>
  <c r="CB241" i="8"/>
  <c r="CB279" i="8"/>
  <c r="CB298" i="8" s="1"/>
  <c r="CB235" i="8"/>
  <c r="CK263" i="8"/>
  <c r="CK124" i="8"/>
  <c r="CC102" i="8"/>
  <c r="CK300" i="8"/>
  <c r="CK97" i="8"/>
  <c r="CK98" i="8" s="1"/>
  <c r="CK145" i="8"/>
  <c r="CK266" i="8"/>
  <c r="CK159" i="8"/>
  <c r="CK160" i="8" s="1"/>
  <c r="CL156" i="8" s="1"/>
  <c r="EE225" i="8"/>
  <c r="EE227" i="8" s="1"/>
  <c r="CC291" i="8"/>
  <c r="CC174" i="8"/>
  <c r="CC172" i="8" s="1"/>
  <c r="CK152" i="8"/>
  <c r="EE214" i="8" l="1"/>
  <c r="EE215" i="8" s="1"/>
  <c r="EE220" i="8"/>
  <c r="CC104" i="8"/>
  <c r="CC175" i="8"/>
  <c r="CC176" i="8" s="1"/>
  <c r="CD170" i="8" s="1"/>
  <c r="CL130" i="8"/>
  <c r="CL136" i="8" s="1"/>
  <c r="EF199" i="8"/>
  <c r="CL165" i="8"/>
  <c r="EF205" i="8"/>
  <c r="CB281" i="8"/>
  <c r="CB285" i="8" s="1"/>
  <c r="CB286" i="8" s="1"/>
  <c r="CC292" i="8"/>
  <c r="CC264" i="8" s="1"/>
  <c r="CB314" i="8"/>
  <c r="CB236" i="8"/>
  <c r="CC233" i="8" s="1"/>
  <c r="CB242" i="8"/>
  <c r="CC254" i="8"/>
  <c r="CC293" i="8"/>
  <c r="CC280" i="8" s="1"/>
  <c r="CK153" i="8"/>
  <c r="CL149" i="8" s="1"/>
  <c r="CL142" i="8"/>
  <c r="EE226" i="8"/>
  <c r="CL158" i="8"/>
  <c r="CK295" i="8"/>
  <c r="CK309" i="8"/>
  <c r="CK305" i="8"/>
  <c r="CK301" i="8"/>
  <c r="CK271" i="8" s="1"/>
  <c r="CL183" i="8"/>
  <c r="CL182" i="8" s="1"/>
  <c r="CL137" i="8" l="1"/>
  <c r="CL138" i="8" s="1"/>
  <c r="CM134" i="8" s="1"/>
  <c r="CD171" i="8"/>
  <c r="CL159" i="8"/>
  <c r="EF200" i="8"/>
  <c r="CK267" i="8"/>
  <c r="CK306" i="8"/>
  <c r="CK276" i="8" s="1"/>
  <c r="CL185" i="8"/>
  <c r="CL186" i="8" s="1"/>
  <c r="CL96" i="8"/>
  <c r="CL131" i="8"/>
  <c r="CL160" i="8"/>
  <c r="CM156" i="8" s="1"/>
  <c r="CC318" i="8"/>
  <c r="CC316" i="8" s="1"/>
  <c r="CB243" i="8"/>
  <c r="EE221" i="8"/>
  <c r="CL151" i="8"/>
  <c r="CL152" i="8" s="1"/>
  <c r="CL153" i="8" s="1"/>
  <c r="CM149" i="8" s="1"/>
  <c r="CK302" i="8"/>
  <c r="CK275" i="8" s="1"/>
  <c r="CK268" i="8"/>
  <c r="CK310" i="8"/>
  <c r="CK272" i="8" s="1"/>
  <c r="CK269" i="8"/>
  <c r="CK296" i="8"/>
  <c r="CK273" i="8" s="1"/>
  <c r="CC105" i="8"/>
  <c r="CK311" i="8" l="1"/>
  <c r="CK284" i="8" s="1"/>
  <c r="CL166" i="8"/>
  <c r="CL167" i="8" s="1"/>
  <c r="CM163" i="8" s="1"/>
  <c r="CK297" i="8"/>
  <c r="CK277" i="8" s="1"/>
  <c r="CM151" i="8"/>
  <c r="EE308" i="8"/>
  <c r="EE274" i="8"/>
  <c r="EE229" i="8"/>
  <c r="EE222" i="8"/>
  <c r="EF218" i="8" s="1"/>
  <c r="EF225" i="8" s="1" a="1"/>
  <c r="CB313" i="8"/>
  <c r="CB122" i="8"/>
  <c r="EF270" i="8"/>
  <c r="EF304" i="8"/>
  <c r="EF208" i="8"/>
  <c r="CB315" i="8"/>
  <c r="CC319" i="8"/>
  <c r="CC106" i="8"/>
  <c r="CC109" i="8" s="1"/>
  <c r="CB244" i="8"/>
  <c r="CC240" i="8" s="1"/>
  <c r="CM158" i="8"/>
  <c r="CD173" i="8"/>
  <c r="CK307" i="8"/>
  <c r="CK283" i="8" s="1"/>
  <c r="EF201" i="8"/>
  <c r="EG197" i="8" s="1"/>
  <c r="EG204" i="8" s="1" a="1"/>
  <c r="CL263" i="8"/>
  <c r="CL124" i="8"/>
  <c r="CM165" i="8"/>
  <c r="CM180" i="8"/>
  <c r="CM141" i="8" a="1"/>
  <c r="CM141" i="8" s="1"/>
  <c r="CM143" i="8" s="1"/>
  <c r="CM187" i="8"/>
  <c r="CD262" i="8"/>
  <c r="CD258" i="8" s="1"/>
  <c r="CD103" i="8"/>
  <c r="CK303" i="8"/>
  <c r="CL300" i="8"/>
  <c r="CL97" i="8"/>
  <c r="CL98" i="8" s="1"/>
  <c r="CL145" i="8"/>
  <c r="CL266" i="8"/>
  <c r="CM130" i="8" l="1"/>
  <c r="CM136" i="8" s="1"/>
  <c r="CB123" i="8"/>
  <c r="CB312" i="8"/>
  <c r="CB320" i="8" s="1"/>
  <c r="CB321" i="8" s="1"/>
  <c r="EF225" i="8"/>
  <c r="EF227" i="8"/>
  <c r="EF214" i="8" s="1"/>
  <c r="EF215" i="8" s="1"/>
  <c r="CD102" i="8"/>
  <c r="EG204" i="8"/>
  <c r="EG206" i="8" s="1"/>
  <c r="CD291" i="8"/>
  <c r="CD174" i="8"/>
  <c r="CD172" i="8" s="1"/>
  <c r="CL295" i="8"/>
  <c r="CL305" i="8"/>
  <c r="CL309" i="8"/>
  <c r="CM142" i="8"/>
  <c r="CK282" i="8"/>
  <c r="CK234" i="8"/>
  <c r="CL301" i="8"/>
  <c r="CL271" i="8" s="1"/>
  <c r="CM183" i="8"/>
  <c r="CC241" i="8"/>
  <c r="CC279" i="8"/>
  <c r="CC298" i="8" s="1"/>
  <c r="CC235" i="8"/>
  <c r="CC242" i="8" s="1"/>
  <c r="CD104" i="8" l="1"/>
  <c r="CD175" i="8"/>
  <c r="CD176" i="8"/>
  <c r="CE170" i="8" s="1"/>
  <c r="EG193" i="8"/>
  <c r="EG194" i="8" s="1"/>
  <c r="EG199" i="8"/>
  <c r="CC243" i="8"/>
  <c r="CC315" i="8" s="1"/>
  <c r="CC281" i="8"/>
  <c r="CC285" i="8" s="1"/>
  <c r="CC286" i="8" s="1"/>
  <c r="CD254" i="8"/>
  <c r="EF220" i="8"/>
  <c r="EF226" i="8"/>
  <c r="CL267" i="8"/>
  <c r="CL306" i="8"/>
  <c r="CL276" i="8" s="1"/>
  <c r="CL269" i="8"/>
  <c r="CL296" i="8"/>
  <c r="CL273" i="8" s="1"/>
  <c r="CC314" i="8"/>
  <c r="CC236" i="8"/>
  <c r="CD233" i="8" s="1"/>
  <c r="CD292" i="8"/>
  <c r="CD264" i="8" s="1"/>
  <c r="CL268" i="8"/>
  <c r="CL310" i="8"/>
  <c r="CL272" i="8" s="1"/>
  <c r="CM137" i="8"/>
  <c r="CM182" i="8"/>
  <c r="EG205" i="8"/>
  <c r="CM96" i="8"/>
  <c r="CM131" i="8"/>
  <c r="CL302" i="8"/>
  <c r="CC244" i="8" l="1"/>
  <c r="CD240" i="8" s="1"/>
  <c r="CL297" i="8"/>
  <c r="CL277" i="8" s="1"/>
  <c r="CL307" i="8"/>
  <c r="CL283" i="8" s="1"/>
  <c r="CD293" i="8"/>
  <c r="CD280" i="8" s="1"/>
  <c r="CM300" i="8"/>
  <c r="CM97" i="8"/>
  <c r="CM145" i="8"/>
  <c r="CM266" i="8"/>
  <c r="CM159" i="8"/>
  <c r="CL311" i="8"/>
  <c r="CL284" i="8" s="1"/>
  <c r="CC313" i="8"/>
  <c r="CC122" i="8"/>
  <c r="EF221" i="8"/>
  <c r="CL275" i="8"/>
  <c r="CL303" i="8"/>
  <c r="CM152" i="8"/>
  <c r="EG200" i="8"/>
  <c r="CM185" i="8"/>
  <c r="CE171" i="8"/>
  <c r="CM166" i="8"/>
  <c r="CD105" i="8"/>
  <c r="CM263" i="8"/>
  <c r="CM124" i="8"/>
  <c r="CM138" i="8"/>
  <c r="CN134" i="8" s="1"/>
  <c r="CD318" i="8"/>
  <c r="CD316" i="8" s="1"/>
  <c r="CE262" i="8" l="1"/>
  <c r="CE258" i="8" s="1"/>
  <c r="CE103" i="8"/>
  <c r="CE102" i="8" s="1"/>
  <c r="CM295" i="8"/>
  <c r="CM305" i="8"/>
  <c r="CM309" i="8"/>
  <c r="CD319" i="8"/>
  <c r="CD106" i="8"/>
  <c r="CD109" i="8" s="1"/>
  <c r="CM186" i="8"/>
  <c r="EF274" i="8"/>
  <c r="EF308" i="8"/>
  <c r="EF229" i="8"/>
  <c r="CM167" i="8"/>
  <c r="CN163" i="8" s="1"/>
  <c r="CE173" i="8"/>
  <c r="CM301" i="8"/>
  <c r="CM271" i="8" s="1"/>
  <c r="CC123" i="8"/>
  <c r="CM160" i="8"/>
  <c r="CN156" i="8" s="1"/>
  <c r="CN180" i="8"/>
  <c r="CN141" i="8" a="1"/>
  <c r="CN141" i="8" s="1"/>
  <c r="CN187" i="8"/>
  <c r="CM153" i="8"/>
  <c r="CN149" i="8" s="1"/>
  <c r="CL282" i="8"/>
  <c r="CL234" i="8"/>
  <c r="CM98" i="8"/>
  <c r="CC312" i="8"/>
  <c r="CC320" i="8"/>
  <c r="CC321" i="8" s="1"/>
  <c r="EG304" i="8"/>
  <c r="EG270" i="8"/>
  <c r="EG208" i="8"/>
  <c r="EG201" i="8"/>
  <c r="EH197" i="8" s="1"/>
  <c r="EH204" i="8" s="1" a="1"/>
  <c r="EF222" i="8"/>
  <c r="EG218" i="8" s="1"/>
  <c r="EG225" i="8" s="1" a="1"/>
  <c r="CD241" i="8" l="1"/>
  <c r="CD279" i="8"/>
  <c r="CD298" i="8" s="1"/>
  <c r="CD235" i="8"/>
  <c r="CD242" i="8" s="1"/>
  <c r="CN158" i="8"/>
  <c r="CM268" i="8"/>
  <c r="CM310" i="8"/>
  <c r="CM272" i="8" s="1"/>
  <c r="CM267" i="8"/>
  <c r="CM306" i="8"/>
  <c r="CM276" i="8" s="1"/>
  <c r="CE291" i="8"/>
  <c r="CE174" i="8"/>
  <c r="CE292" i="8" s="1"/>
  <c r="CE264" i="8" s="1"/>
  <c r="EH204" i="8"/>
  <c r="EH206" i="8"/>
  <c r="CN151" i="8"/>
  <c r="CM269" i="8"/>
  <c r="CM296" i="8"/>
  <c r="CM273" i="8" s="1"/>
  <c r="CN143" i="8"/>
  <c r="CN165" i="8"/>
  <c r="CM302" i="8"/>
  <c r="EG225" i="8"/>
  <c r="CN183" i="8" l="1"/>
  <c r="CN182" i="8" s="1"/>
  <c r="CM297" i="8"/>
  <c r="CM277" i="8" s="1"/>
  <c r="CM311" i="8"/>
  <c r="CM284" i="8" s="1"/>
  <c r="E206" i="8"/>
  <c r="H53" i="10" s="1"/>
  <c r="F206" i="8"/>
  <c r="I53" i="10" s="1"/>
  <c r="G206" i="8"/>
  <c r="J53" i="10" s="1"/>
  <c r="H206" i="8"/>
  <c r="K53" i="10" s="1"/>
  <c r="I206" i="8"/>
  <c r="L53" i="10" s="1"/>
  <c r="J206" i="8"/>
  <c r="M53" i="10" s="1"/>
  <c r="K206" i="8"/>
  <c r="N53" i="10" s="1"/>
  <c r="L206" i="8"/>
  <c r="O53" i="10" s="1"/>
  <c r="M206" i="8"/>
  <c r="P53" i="10" s="1"/>
  <c r="N206" i="8"/>
  <c r="Q53" i="10" s="1"/>
  <c r="EH205" i="8"/>
  <c r="E204" i="8"/>
  <c r="E205" i="8" s="1"/>
  <c r="F204" i="8"/>
  <c r="F205" i="8" s="1"/>
  <c r="G204" i="8"/>
  <c r="H204" i="8"/>
  <c r="I204" i="8"/>
  <c r="J204" i="8"/>
  <c r="K204" i="8"/>
  <c r="L204" i="8"/>
  <c r="M204" i="8"/>
  <c r="N204" i="8"/>
  <c r="CE254" i="8"/>
  <c r="CE293" i="8"/>
  <c r="CE280" i="8" s="1"/>
  <c r="CD314" i="8"/>
  <c r="CD236" i="8"/>
  <c r="CE233" i="8" s="1"/>
  <c r="CD281" i="8"/>
  <c r="CD285" i="8" s="1"/>
  <c r="CD286" i="8" s="1"/>
  <c r="EH193" i="8"/>
  <c r="EH199" i="8" s="1"/>
  <c r="CN130" i="8"/>
  <c r="CN136" i="8" s="1"/>
  <c r="CE172" i="8"/>
  <c r="CM307" i="8"/>
  <c r="CM283" i="8" s="1"/>
  <c r="CD243" i="8"/>
  <c r="CD315" i="8" s="1"/>
  <c r="CD244" i="8"/>
  <c r="CE240" i="8" s="1"/>
  <c r="CM275" i="8"/>
  <c r="CM303" i="8"/>
  <c r="EG227" i="8"/>
  <c r="CN142" i="8"/>
  <c r="K205" i="8" l="1"/>
  <c r="L205" i="8"/>
  <c r="J205" i="8"/>
  <c r="CN185" i="8"/>
  <c r="CM282" i="8"/>
  <c r="CM234" i="8"/>
  <c r="CD313" i="8"/>
  <c r="CD122" i="8"/>
  <c r="N205" i="8"/>
  <c r="CE104" i="8"/>
  <c r="CE175" i="8"/>
  <c r="CE105" i="8" s="1"/>
  <c r="CE319" i="8" s="1"/>
  <c r="M205" i="8"/>
  <c r="EG214" i="8"/>
  <c r="EG215" i="8" s="1"/>
  <c r="E199" i="8"/>
  <c r="F199" i="8"/>
  <c r="I48" i="10" s="1"/>
  <c r="G199" i="8"/>
  <c r="J48" i="10" s="1"/>
  <c r="H199" i="8"/>
  <c r="K48" i="10" s="1"/>
  <c r="I199" i="8"/>
  <c r="L48" i="10" s="1"/>
  <c r="J199" i="8"/>
  <c r="M48" i="10" s="1"/>
  <c r="K199" i="8"/>
  <c r="N48" i="10" s="1"/>
  <c r="L199" i="8"/>
  <c r="O48" i="10" s="1"/>
  <c r="M199" i="8"/>
  <c r="P48" i="10" s="1"/>
  <c r="N199" i="8"/>
  <c r="Q48" i="10" s="1"/>
  <c r="EH200" i="8"/>
  <c r="EH201" i="8"/>
  <c r="CN137" i="8"/>
  <c r="CN152" i="8" s="1"/>
  <c r="I205" i="8"/>
  <c r="EH194" i="8"/>
  <c r="E193" i="8"/>
  <c r="F193" i="8"/>
  <c r="I40" i="10" s="1"/>
  <c r="G193" i="8"/>
  <c r="J40" i="10" s="1"/>
  <c r="H193" i="8"/>
  <c r="K40" i="10" s="1"/>
  <c r="I193" i="8"/>
  <c r="L40" i="10" s="1"/>
  <c r="J193" i="8"/>
  <c r="M40" i="10" s="1"/>
  <c r="K193" i="8"/>
  <c r="N40" i="10" s="1"/>
  <c r="L193" i="8"/>
  <c r="O40" i="10" s="1"/>
  <c r="M193" i="8"/>
  <c r="P40" i="10" s="1"/>
  <c r="N193" i="8"/>
  <c r="Q40" i="10" s="1"/>
  <c r="CN186" i="8"/>
  <c r="EG226" i="8"/>
  <c r="CN96" i="8"/>
  <c r="CN131" i="8"/>
  <c r="H205" i="8"/>
  <c r="G205" i="8"/>
  <c r="CN138" i="8" l="1"/>
  <c r="CO134" i="8" s="1"/>
  <c r="CE176" i="8"/>
  <c r="CF170" i="8" s="1"/>
  <c r="CN153" i="8"/>
  <c r="CO149" i="8" s="1"/>
  <c r="CE318" i="8"/>
  <c r="CE316" i="8" s="1"/>
  <c r="CE106" i="8"/>
  <c r="CE109" i="8" s="1"/>
  <c r="CO180" i="8"/>
  <c r="CO141" i="8" a="1"/>
  <c r="CO141" i="8" s="1"/>
  <c r="CO143" i="8" s="1"/>
  <c r="CO130" i="8" s="1"/>
  <c r="CO187" i="8"/>
  <c r="CF171" i="8"/>
  <c r="CF173" i="8" s="1"/>
  <c r="CN166" i="8"/>
  <c r="EH304" i="8"/>
  <c r="EH270" i="8"/>
  <c r="E200" i="8"/>
  <c r="E201" i="8" s="1"/>
  <c r="F200" i="8"/>
  <c r="G200" i="8"/>
  <c r="H200" i="8"/>
  <c r="EH208" i="8"/>
  <c r="I200" i="8"/>
  <c r="J200" i="8"/>
  <c r="K200" i="8"/>
  <c r="L200" i="8"/>
  <c r="M200" i="8"/>
  <c r="N200" i="8"/>
  <c r="CD123" i="8"/>
  <c r="H40" i="10"/>
  <c r="P193" i="8"/>
  <c r="P194" i="8" s="1"/>
  <c r="H48" i="10"/>
  <c r="P199" i="8"/>
  <c r="CN300" i="8"/>
  <c r="CN97" i="8"/>
  <c r="CN145" i="8"/>
  <c r="CN266" i="8"/>
  <c r="CD312" i="8"/>
  <c r="CD320" i="8"/>
  <c r="CD321" i="8" s="1"/>
  <c r="CN263" i="8"/>
  <c r="CN124" i="8"/>
  <c r="CN159" i="8"/>
  <c r="EG220" i="8"/>
  <c r="CO131" i="8" l="1"/>
  <c r="O49" i="10"/>
  <c r="L304" i="8"/>
  <c r="L270" i="8"/>
  <c r="CN295" i="8"/>
  <c r="CN305" i="8"/>
  <c r="CN309" i="8"/>
  <c r="K49" i="10"/>
  <c r="H304" i="8"/>
  <c r="H270" i="8"/>
  <c r="J49" i="10"/>
  <c r="G304" i="8"/>
  <c r="G270" i="8"/>
  <c r="P49" i="10"/>
  <c r="M304" i="8"/>
  <c r="M270" i="8"/>
  <c r="CO142" i="8"/>
  <c r="CN301" i="8"/>
  <c r="CN271" i="8" s="1"/>
  <c r="F197" i="8"/>
  <c r="H50" i="10"/>
  <c r="I49" i="10"/>
  <c r="F304" i="8"/>
  <c r="F270" i="8"/>
  <c r="CO183" i="8"/>
  <c r="CO182" i="8" s="1"/>
  <c r="M49" i="10"/>
  <c r="J270" i="8"/>
  <c r="J304" i="8"/>
  <c r="H49" i="10"/>
  <c r="P200" i="8"/>
  <c r="D45" i="10" s="1"/>
  <c r="E304" i="8"/>
  <c r="E270" i="8"/>
  <c r="CN160" i="8"/>
  <c r="CO156" i="8" s="1"/>
  <c r="N49" i="10"/>
  <c r="K304" i="8"/>
  <c r="K270" i="8"/>
  <c r="CE241" i="8"/>
  <c r="CE279" i="8"/>
  <c r="CE298" i="8" s="1"/>
  <c r="CE235" i="8"/>
  <c r="CF291" i="8"/>
  <c r="CF174" i="8"/>
  <c r="CF172" i="8" s="1"/>
  <c r="CO151" i="8"/>
  <c r="L49" i="10"/>
  <c r="I304" i="8"/>
  <c r="I270" i="8"/>
  <c r="G208" i="8" a="1"/>
  <c r="G208" i="8" s="1"/>
  <c r="J56" i="10" s="1"/>
  <c r="E208" i="8" a="1"/>
  <c r="E208" i="8" s="1"/>
  <c r="H56" i="10" s="1"/>
  <c r="O208" i="8" a="1"/>
  <c r="O208" i="8" s="1"/>
  <c r="M208" i="8" a="1"/>
  <c r="M208" i="8" s="1"/>
  <c r="P56" i="10" s="1"/>
  <c r="N208" i="8" a="1"/>
  <c r="N208" i="8" s="1"/>
  <c r="Q56" i="10" s="1"/>
  <c r="K208" i="8" a="1"/>
  <c r="K208" i="8" s="1"/>
  <c r="N56" i="10" s="1"/>
  <c r="I208" i="8" a="1"/>
  <c r="I208" i="8" s="1"/>
  <c r="L56" i="10" s="1"/>
  <c r="H208" i="8" a="1"/>
  <c r="H208" i="8" s="1"/>
  <c r="K56" i="10" s="1"/>
  <c r="F208" i="8" a="1"/>
  <c r="F208" i="8" s="1"/>
  <c r="I56" i="10" s="1"/>
  <c r="J208" i="8" a="1"/>
  <c r="J208" i="8" s="1"/>
  <c r="M56" i="10" s="1"/>
  <c r="L208" i="8" a="1"/>
  <c r="L208" i="8" s="1"/>
  <c r="O56" i="10" s="1"/>
  <c r="EG221" i="8"/>
  <c r="CN167" i="8"/>
  <c r="CO163" i="8" s="1"/>
  <c r="CO136" i="8"/>
  <c r="CN98" i="8"/>
  <c r="Q49" i="10"/>
  <c r="N304" i="8"/>
  <c r="N270" i="8"/>
  <c r="CF262" i="8"/>
  <c r="CF258" i="8" s="1"/>
  <c r="CF103" i="8"/>
  <c r="CF102" i="8" s="1"/>
  <c r="P201" i="8" l="1"/>
  <c r="P270" i="8"/>
  <c r="CN267" i="8"/>
  <c r="CN306" i="8"/>
  <c r="CN276" i="8" s="1"/>
  <c r="F201" i="8"/>
  <c r="I46" i="10"/>
  <c r="CN268" i="8"/>
  <c r="CN310" i="8"/>
  <c r="CN272" i="8" s="1"/>
  <c r="P304" i="8"/>
  <c r="D30" i="19" s="1"/>
  <c r="CN302" i="8"/>
  <c r="CN269" i="8"/>
  <c r="CN296" i="8"/>
  <c r="CN273" i="8" s="1"/>
  <c r="CO185" i="8"/>
  <c r="CO158" i="8"/>
  <c r="CO159" i="8" s="1"/>
  <c r="CO160" i="8" s="1"/>
  <c r="CP156" i="8" s="1"/>
  <c r="CF292" i="8"/>
  <c r="CF264" i="8" s="1"/>
  <c r="CO165" i="8"/>
  <c r="EG308" i="8"/>
  <c r="EG274" i="8"/>
  <c r="EG229" i="8"/>
  <c r="EG222" i="8"/>
  <c r="EH218" i="8" s="1"/>
  <c r="EH225" i="8" s="1" a="1"/>
  <c r="CE314" i="8"/>
  <c r="CE236" i="8"/>
  <c r="CF233" i="8" s="1"/>
  <c r="CO137" i="8"/>
  <c r="CO138" i="8" s="1"/>
  <c r="CP134" i="8" s="1"/>
  <c r="CF254" i="8"/>
  <c r="CE281" i="8"/>
  <c r="CE285" i="8" s="1"/>
  <c r="CE286" i="8" s="1"/>
  <c r="CE242" i="8"/>
  <c r="CO96" i="8"/>
  <c r="CF104" i="8"/>
  <c r="CF318" i="8" s="1"/>
  <c r="CF316" i="8" s="1"/>
  <c r="CF175" i="8"/>
  <c r="CF105" i="8" s="1"/>
  <c r="CF319" i="8" s="1"/>
  <c r="CN297" i="8" l="1"/>
  <c r="CN277" i="8" s="1"/>
  <c r="CN307" i="8"/>
  <c r="CN283" i="8" s="1"/>
  <c r="CO166" i="8"/>
  <c r="CE243" i="8"/>
  <c r="CE244" i="8" s="1"/>
  <c r="CF240" i="8" s="1"/>
  <c r="CF176" i="8"/>
  <c r="CG170" i="8" s="1"/>
  <c r="CF293" i="8"/>
  <c r="CF280" i="8" s="1"/>
  <c r="CP180" i="8"/>
  <c r="CP141" i="8" a="1"/>
  <c r="CP141" i="8" s="1"/>
  <c r="CP143" i="8" s="1"/>
  <c r="CP187" i="8"/>
  <c r="CP158" i="8"/>
  <c r="CE313" i="8"/>
  <c r="CE122" i="8"/>
  <c r="CG171" i="8"/>
  <c r="CG173" i="8" s="1"/>
  <c r="G197" i="8"/>
  <c r="I50" i="10"/>
  <c r="EH225" i="8"/>
  <c r="EH227" i="8" s="1"/>
  <c r="EH214" i="8" s="1"/>
  <c r="CF106" i="8"/>
  <c r="CF109" i="8" s="1"/>
  <c r="CO186" i="8"/>
  <c r="CO263" i="8"/>
  <c r="CO124" i="8"/>
  <c r="CO300" i="8"/>
  <c r="CO97" i="8"/>
  <c r="CO98" i="8" s="1"/>
  <c r="CO145" i="8"/>
  <c r="CO266" i="8"/>
  <c r="CO152" i="8"/>
  <c r="CE315" i="8"/>
  <c r="CO167" i="8"/>
  <c r="CP163" i="8" s="1"/>
  <c r="CN275" i="8"/>
  <c r="CN303" i="8"/>
  <c r="CN311" i="8"/>
  <c r="CN284" i="8" s="1"/>
  <c r="EH215" i="8" l="1"/>
  <c r="E214" i="8"/>
  <c r="F214" i="8"/>
  <c r="I65" i="10" s="1"/>
  <c r="G214" i="8"/>
  <c r="J65" i="10" s="1"/>
  <c r="H214" i="8"/>
  <c r="K65" i="10" s="1"/>
  <c r="I214" i="8"/>
  <c r="L65" i="10" s="1"/>
  <c r="J214" i="8"/>
  <c r="M65" i="10" s="1"/>
  <c r="K214" i="8"/>
  <c r="N65" i="10" s="1"/>
  <c r="L214" i="8"/>
  <c r="O65" i="10" s="1"/>
  <c r="M214" i="8"/>
  <c r="P65" i="10" s="1"/>
  <c r="N214" i="8"/>
  <c r="Q65" i="10" s="1"/>
  <c r="CG291" i="8"/>
  <c r="CG174" i="8"/>
  <c r="CG292" i="8" s="1"/>
  <c r="CG264" i="8" s="1"/>
  <c r="CP130" i="8"/>
  <c r="CP136" i="8" s="1"/>
  <c r="CF241" i="8"/>
  <c r="CF279" i="8"/>
  <c r="CF298" i="8" s="1"/>
  <c r="CO301" i="8"/>
  <c r="CO271" i="8" s="1"/>
  <c r="G201" i="8"/>
  <c r="J46" i="10"/>
  <c r="EH226" i="8"/>
  <c r="E225" i="8"/>
  <c r="E226" i="8" s="1"/>
  <c r="F225" i="8"/>
  <c r="G225" i="8"/>
  <c r="H225" i="8"/>
  <c r="I225" i="8"/>
  <c r="J225" i="8"/>
  <c r="J226" i="8" s="1"/>
  <c r="K225" i="8"/>
  <c r="L225" i="8"/>
  <c r="M225" i="8"/>
  <c r="N225" i="8"/>
  <c r="CG262" i="8"/>
  <c r="CG258" i="8" s="1"/>
  <c r="CG103" i="8"/>
  <c r="CG102" i="8" s="1"/>
  <c r="CP165" i="8"/>
  <c r="CE123" i="8"/>
  <c r="E227" i="8"/>
  <c r="H78" i="10" s="1"/>
  <c r="F227" i="8"/>
  <c r="I78" i="10" s="1"/>
  <c r="G227" i="8"/>
  <c r="J78" i="10" s="1"/>
  <c r="H227" i="8"/>
  <c r="K78" i="10" s="1"/>
  <c r="I227" i="8"/>
  <c r="L78" i="10" s="1"/>
  <c r="J227" i="8"/>
  <c r="M78" i="10" s="1"/>
  <c r="K227" i="8"/>
  <c r="N78" i="10" s="1"/>
  <c r="L227" i="8"/>
  <c r="O78" i="10" s="1"/>
  <c r="M227" i="8"/>
  <c r="P78" i="10" s="1"/>
  <c r="N227" i="8"/>
  <c r="Q78" i="10" s="1"/>
  <c r="CP142" i="8"/>
  <c r="CO153" i="8"/>
  <c r="CP149" i="8" s="1"/>
  <c r="CE312" i="8"/>
  <c r="CE320" i="8" s="1"/>
  <c r="CE321" i="8" s="1"/>
  <c r="CO295" i="8"/>
  <c r="CO305" i="8"/>
  <c r="CO309" i="8"/>
  <c r="EH220" i="8"/>
  <c r="CF235" i="8"/>
  <c r="CN282" i="8"/>
  <c r="CN234" i="8"/>
  <c r="CP183" i="8"/>
  <c r="CP182" i="8"/>
  <c r="G226" i="8" l="1"/>
  <c r="F226" i="8"/>
  <c r="CG254" i="8"/>
  <c r="CG293" i="8"/>
  <c r="CG280" i="8" s="1"/>
  <c r="CF314" i="8"/>
  <c r="CF236" i="8"/>
  <c r="CG233" i="8" s="1"/>
  <c r="N226" i="8"/>
  <c r="CP185" i="8"/>
  <c r="H197" i="8"/>
  <c r="J50" i="10"/>
  <c r="E220" i="8"/>
  <c r="F220" i="8"/>
  <c r="I73" i="10" s="1"/>
  <c r="G220" i="8"/>
  <c r="J73" i="10" s="1"/>
  <c r="H220" i="8"/>
  <c r="K73" i="10" s="1"/>
  <c r="I220" i="8"/>
  <c r="L73" i="10" s="1"/>
  <c r="J220" i="8"/>
  <c r="M73" i="10" s="1"/>
  <c r="K220" i="8"/>
  <c r="N73" i="10" s="1"/>
  <c r="L220" i="8"/>
  <c r="O73" i="10" s="1"/>
  <c r="M220" i="8"/>
  <c r="P73" i="10" s="1"/>
  <c r="N220" i="8"/>
  <c r="Q73" i="10" s="1"/>
  <c r="EH221" i="8"/>
  <c r="EH222" i="8"/>
  <c r="CO302" i="8"/>
  <c r="CO275" i="8" s="1"/>
  <c r="CF281" i="8"/>
  <c r="CF285" i="8" s="1"/>
  <c r="CF286" i="8" s="1"/>
  <c r="CF242" i="8"/>
  <c r="L226" i="8"/>
  <c r="K226" i="8"/>
  <c r="I226" i="8"/>
  <c r="H65" i="10"/>
  <c r="P214" i="8"/>
  <c r="P215" i="8" s="1"/>
  <c r="CP137" i="8"/>
  <c r="CP138" i="8" s="1"/>
  <c r="CQ134" i="8" s="1"/>
  <c r="CG172" i="8"/>
  <c r="M226" i="8"/>
  <c r="CO268" i="8"/>
  <c r="CO310" i="8"/>
  <c r="CO272" i="8" s="1"/>
  <c r="CO267" i="8"/>
  <c r="CO306" i="8"/>
  <c r="CO276" i="8" s="1"/>
  <c r="CO269" i="8"/>
  <c r="CO296" i="8"/>
  <c r="CO273" i="8" s="1"/>
  <c r="CP151" i="8"/>
  <c r="H226" i="8"/>
  <c r="CP96" i="8"/>
  <c r="CP131" i="8"/>
  <c r="CP152" i="8" l="1"/>
  <c r="EH308" i="8"/>
  <c r="EH274" i="8"/>
  <c r="E221" i="8"/>
  <c r="F221" i="8"/>
  <c r="G221" i="8"/>
  <c r="H221" i="8"/>
  <c r="EH229" i="8"/>
  <c r="I221" i="8"/>
  <c r="J221" i="8"/>
  <c r="K221" i="8"/>
  <c r="L221" i="8"/>
  <c r="M221" i="8"/>
  <c r="N221" i="8"/>
  <c r="CO303" i="8"/>
  <c r="H73" i="10"/>
  <c r="P220" i="8"/>
  <c r="CO307" i="8"/>
  <c r="CO283" i="8" s="1"/>
  <c r="CP186" i="8"/>
  <c r="CO311" i="8"/>
  <c r="CO284" i="8" s="1"/>
  <c r="CG104" i="8"/>
  <c r="CG175" i="8"/>
  <c r="CG105" i="8" s="1"/>
  <c r="CG319" i="8" s="1"/>
  <c r="H201" i="8"/>
  <c r="K46" i="10"/>
  <c r="CP263" i="8"/>
  <c r="CP124" i="8"/>
  <c r="CP300" i="8"/>
  <c r="CP97" i="8"/>
  <c r="CP98" i="8" s="1"/>
  <c r="CP145" i="8"/>
  <c r="CP266" i="8"/>
  <c r="CP153" i="8"/>
  <c r="CQ149" i="8" s="1"/>
  <c r="CO297" i="8"/>
  <c r="CO277" i="8" s="1"/>
  <c r="CP166" i="8"/>
  <c r="CP167" i="8" s="1"/>
  <c r="CQ163" i="8" s="1"/>
  <c r="CQ180" i="8"/>
  <c r="CQ141" i="8" a="1"/>
  <c r="CQ141" i="8" s="1"/>
  <c r="CQ143" i="8" s="1"/>
  <c r="CQ187" i="8"/>
  <c r="CF243" i="8"/>
  <c r="CF244" i="8" s="1"/>
  <c r="CG240" i="8" s="1"/>
  <c r="CP159" i="8"/>
  <c r="CP160" i="8" s="1"/>
  <c r="CQ156" i="8" s="1"/>
  <c r="CQ130" i="8" l="1"/>
  <c r="CQ136" i="8" s="1"/>
  <c r="CG176" i="8"/>
  <c r="CH170" i="8" s="1"/>
  <c r="CH171" i="8" s="1"/>
  <c r="CH173" i="8" s="1"/>
  <c r="Q74" i="10"/>
  <c r="N308" i="8"/>
  <c r="N274" i="8"/>
  <c r="CF313" i="8"/>
  <c r="CF122" i="8"/>
  <c r="CP295" i="8"/>
  <c r="CP305" i="8"/>
  <c r="CP309" i="8"/>
  <c r="M74" i="10"/>
  <c r="J308" i="8"/>
  <c r="J274" i="8"/>
  <c r="O74" i="10"/>
  <c r="L274" i="8"/>
  <c r="L308" i="8"/>
  <c r="L74" i="10"/>
  <c r="I308" i="8"/>
  <c r="I274" i="8"/>
  <c r="I197" i="8"/>
  <c r="K50" i="10"/>
  <c r="N74" i="10"/>
  <c r="K308" i="8"/>
  <c r="K274" i="8"/>
  <c r="CQ142" i="8"/>
  <c r="CG318" i="8"/>
  <c r="CG316" i="8" s="1"/>
  <c r="CG106" i="8"/>
  <c r="CG109" i="8" s="1"/>
  <c r="O229" i="8" a="1"/>
  <c r="O229" i="8" s="1"/>
  <c r="G229" i="8" a="1"/>
  <c r="G229" i="8" s="1"/>
  <c r="J81" i="10" s="1"/>
  <c r="I229" i="8" a="1"/>
  <c r="I229" i="8" s="1"/>
  <c r="L81" i="10" s="1"/>
  <c r="E229" i="8" a="1"/>
  <c r="E229" i="8" s="1"/>
  <c r="H81" i="10" s="1"/>
  <c r="F229" i="8" a="1"/>
  <c r="F229" i="8" s="1"/>
  <c r="I81" i="10" s="1"/>
  <c r="L229" i="8" a="1"/>
  <c r="L229" i="8" s="1"/>
  <c r="O81" i="10" s="1"/>
  <c r="N229" i="8" a="1"/>
  <c r="N229" i="8" s="1"/>
  <c r="Q81" i="10" s="1"/>
  <c r="H229" i="8" a="1"/>
  <c r="H229" i="8" s="1"/>
  <c r="K81" i="10" s="1"/>
  <c r="K229" i="8" a="1"/>
  <c r="K229" i="8" s="1"/>
  <c r="N81" i="10" s="1"/>
  <c r="J229" i="8" a="1"/>
  <c r="J229" i="8" s="1"/>
  <c r="M81" i="10" s="1"/>
  <c r="M229" i="8" a="1"/>
  <c r="M229" i="8" s="1"/>
  <c r="P81" i="10" s="1"/>
  <c r="CO234" i="8"/>
  <c r="CO282" i="8"/>
  <c r="P74" i="10"/>
  <c r="M308" i="8"/>
  <c r="M274" i="8"/>
  <c r="CP301" i="8"/>
  <c r="CP271" i="8" s="1"/>
  <c r="K74" i="10"/>
  <c r="H308" i="8"/>
  <c r="H274" i="8"/>
  <c r="CQ158" i="8"/>
  <c r="J74" i="10"/>
  <c r="G308" i="8"/>
  <c r="G274" i="8"/>
  <c r="H74" i="10"/>
  <c r="P221" i="8"/>
  <c r="D70" i="10" s="1"/>
  <c r="E308" i="8"/>
  <c r="E274" i="8"/>
  <c r="CQ183" i="8"/>
  <c r="CQ182" i="8" s="1"/>
  <c r="I74" i="10"/>
  <c r="F308" i="8"/>
  <c r="F274" i="8"/>
  <c r="CQ131" i="8"/>
  <c r="CF315" i="8"/>
  <c r="CQ165" i="8"/>
  <c r="E222" i="8"/>
  <c r="CQ151" i="8"/>
  <c r="CQ137" i="8" l="1"/>
  <c r="CQ166" i="8" s="1"/>
  <c r="CQ167" i="8" s="1"/>
  <c r="CR163" i="8" s="1"/>
  <c r="CR165" i="8" s="1"/>
  <c r="CQ96" i="8"/>
  <c r="CQ263" i="8" s="1"/>
  <c r="P222" i="8"/>
  <c r="CQ159" i="8"/>
  <c r="CQ160" i="8" s="1"/>
  <c r="CR156" i="8" s="1"/>
  <c r="CQ185" i="8"/>
  <c r="CQ186" i="8" s="1"/>
  <c r="CP302" i="8"/>
  <c r="I201" i="8"/>
  <c r="L46" i="10"/>
  <c r="CP267" i="8"/>
  <c r="CP306" i="8"/>
  <c r="CP276" i="8" s="1"/>
  <c r="CP268" i="8"/>
  <c r="CP310" i="8"/>
  <c r="CP272" i="8" s="1"/>
  <c r="CP269" i="8"/>
  <c r="CP296" i="8"/>
  <c r="CP273" i="8" s="1"/>
  <c r="CQ124" i="8"/>
  <c r="CQ152" i="8"/>
  <c r="CH262" i="8"/>
  <c r="CH258" i="8" s="1"/>
  <c r="CH103" i="8"/>
  <c r="CH102" i="8" s="1"/>
  <c r="CH291" i="8"/>
  <c r="CH174" i="8"/>
  <c r="CF123" i="8"/>
  <c r="P274" i="8"/>
  <c r="CF312" i="8"/>
  <c r="CF320" i="8" s="1"/>
  <c r="CF321" i="8" s="1"/>
  <c r="P308" i="8"/>
  <c r="D31" i="19" s="1"/>
  <c r="CQ300" i="8"/>
  <c r="CQ145" i="8"/>
  <c r="CQ266" i="8"/>
  <c r="F218" i="8"/>
  <c r="H75" i="10"/>
  <c r="CG241" i="8"/>
  <c r="CG279" i="8"/>
  <c r="CG298" i="8" s="1"/>
  <c r="CG235" i="8"/>
  <c r="CQ138" i="8"/>
  <c r="CR134" i="8" s="1"/>
  <c r="CH292" i="8" l="1"/>
  <c r="CH264" i="8" s="1"/>
  <c r="CP311" i="8"/>
  <c r="CP284" i="8" s="1"/>
  <c r="CP275" i="8"/>
  <c r="CP303" i="8"/>
  <c r="CP282" i="8" s="1"/>
  <c r="CQ97" i="8"/>
  <c r="CQ98" i="8" s="1"/>
  <c r="CP297" i="8"/>
  <c r="CP277" i="8" s="1"/>
  <c r="CG281" i="8"/>
  <c r="CG285" i="8" s="1"/>
  <c r="CG286" i="8" s="1"/>
  <c r="CR180" i="8"/>
  <c r="CR141" i="8" a="1"/>
  <c r="CR141" i="8" s="1"/>
  <c r="CR187" i="8"/>
  <c r="CG314" i="8"/>
  <c r="CG236" i="8"/>
  <c r="CH233" i="8" s="1"/>
  <c r="CG242" i="8"/>
  <c r="F222" i="8"/>
  <c r="I71" i="10"/>
  <c r="CQ295" i="8"/>
  <c r="CQ305" i="8"/>
  <c r="CQ309" i="8"/>
  <c r="CQ301" i="8"/>
  <c r="CQ271" i="8" s="1"/>
  <c r="CP307" i="8"/>
  <c r="CR158" i="8"/>
  <c r="J197" i="8"/>
  <c r="L50" i="10"/>
  <c r="CQ153" i="8"/>
  <c r="CR149" i="8" s="1"/>
  <c r="CH254" i="8"/>
  <c r="CH293" i="8"/>
  <c r="CH280" i="8" s="1"/>
  <c r="CH172" i="8"/>
  <c r="CR143" i="8" l="1"/>
  <c r="CR151" i="8"/>
  <c r="CQ267" i="8"/>
  <c r="CQ306" i="8"/>
  <c r="CQ276" i="8" s="1"/>
  <c r="CH104" i="8"/>
  <c r="CH175" i="8"/>
  <c r="CH105" i="8" s="1"/>
  <c r="CH319" i="8" s="1"/>
  <c r="CH176" i="8"/>
  <c r="CI170" i="8" s="1"/>
  <c r="CQ302" i="8"/>
  <c r="CG243" i="8"/>
  <c r="CG315" i="8" s="1"/>
  <c r="CQ268" i="8"/>
  <c r="CQ310" i="8"/>
  <c r="CQ272" i="8" s="1"/>
  <c r="CP283" i="8"/>
  <c r="CP234" i="8"/>
  <c r="CQ269" i="8"/>
  <c r="CQ296" i="8"/>
  <c r="CQ273" i="8" s="1"/>
  <c r="J201" i="8"/>
  <c r="M46" i="10"/>
  <c r="G218" i="8"/>
  <c r="I75" i="10"/>
  <c r="CR183" i="8" l="1"/>
  <c r="CR182" i="8" s="1"/>
  <c r="CQ311" i="8"/>
  <c r="CQ284" i="8" s="1"/>
  <c r="CI171" i="8"/>
  <c r="CQ297" i="8"/>
  <c r="CQ277" i="8" s="1"/>
  <c r="CR130" i="8"/>
  <c r="CR136" i="8" s="1"/>
  <c r="CR185" i="8" s="1"/>
  <c r="CR186" i="8" s="1"/>
  <c r="CQ307" i="8"/>
  <c r="CQ283" i="8" s="1"/>
  <c r="G222" i="8"/>
  <c r="J71" i="10"/>
  <c r="K197" i="8"/>
  <c r="M50" i="10"/>
  <c r="CH318" i="8"/>
  <c r="CH316" i="8" s="1"/>
  <c r="CH106" i="8"/>
  <c r="CH109" i="8" s="1"/>
  <c r="CG313" i="8"/>
  <c r="CG312" i="8" s="1"/>
  <c r="CG320" i="8" s="1"/>
  <c r="CG321" i="8" s="1"/>
  <c r="CG122" i="8"/>
  <c r="CG244" i="8"/>
  <c r="CH240" i="8" s="1"/>
  <c r="CQ275" i="8"/>
  <c r="CQ303" i="8"/>
  <c r="CR142" i="8"/>
  <c r="K201" i="8" l="1"/>
  <c r="N46" i="10"/>
  <c r="CQ282" i="8"/>
  <c r="CQ234" i="8"/>
  <c r="CI173" i="8"/>
  <c r="CR137" i="8"/>
  <c r="CR152" i="8" s="1"/>
  <c r="CG123" i="8"/>
  <c r="CH241" i="8"/>
  <c r="CH279" i="8"/>
  <c r="CH298" i="8" s="1"/>
  <c r="CH235" i="8"/>
  <c r="H218" i="8"/>
  <c r="J75" i="10"/>
  <c r="CR96" i="8"/>
  <c r="CR131" i="8"/>
  <c r="CI262" i="8"/>
  <c r="CI258" i="8" s="1"/>
  <c r="CI103" i="8"/>
  <c r="CI102" i="8" s="1"/>
  <c r="CR153" i="8" l="1"/>
  <c r="CS149" i="8" s="1"/>
  <c r="CR166" i="8"/>
  <c r="CR167" i="8" s="1"/>
  <c r="CS163" i="8" s="1"/>
  <c r="CR138" i="8"/>
  <c r="CS134" i="8" s="1"/>
  <c r="CR159" i="8"/>
  <c r="CR160" i="8" s="1"/>
  <c r="CS156" i="8" s="1"/>
  <c r="CR263" i="8"/>
  <c r="CR124" i="8"/>
  <c r="CH281" i="8"/>
  <c r="CH285" i="8" s="1"/>
  <c r="CH286" i="8" s="1"/>
  <c r="H222" i="8"/>
  <c r="K71" i="10"/>
  <c r="CH314" i="8"/>
  <c r="CH236" i="8"/>
  <c r="CI233" i="8" s="1"/>
  <c r="CH242" i="8"/>
  <c r="L197" i="8"/>
  <c r="N50" i="10"/>
  <c r="CR300" i="8"/>
  <c r="CR97" i="8"/>
  <c r="CR98" i="8" s="1"/>
  <c r="CR145" i="8"/>
  <c r="CR266" i="8"/>
  <c r="CI291" i="8"/>
  <c r="CI174" i="8"/>
  <c r="CI292" i="8" l="1"/>
  <c r="CI264" i="8" s="1"/>
  <c r="CI254" i="8"/>
  <c r="CI293" i="8"/>
  <c r="CI280" i="8" s="1"/>
  <c r="CR295" i="8"/>
  <c r="CR305" i="8"/>
  <c r="CR309" i="8"/>
  <c r="CI172" i="8"/>
  <c r="CS158" i="8"/>
  <c r="CS165" i="8"/>
  <c r="I218" i="8"/>
  <c r="K75" i="10"/>
  <c r="CS180" i="8"/>
  <c r="CS141" i="8" a="1"/>
  <c r="CS141" i="8" s="1"/>
  <c r="CS143" i="8" s="1"/>
  <c r="CS187" i="8"/>
  <c r="CR301" i="8"/>
  <c r="CR271" i="8" s="1"/>
  <c r="L201" i="8"/>
  <c r="O46" i="10"/>
  <c r="CS151" i="8"/>
  <c r="CH243" i="8"/>
  <c r="CH244" i="8"/>
  <c r="CI240" i="8" s="1"/>
  <c r="CR302" i="8" l="1"/>
  <c r="CS130" i="8"/>
  <c r="I222" i="8"/>
  <c r="L71" i="10"/>
  <c r="M197" i="8"/>
  <c r="O50" i="10"/>
  <c r="CI104" i="8"/>
  <c r="CI175" i="8"/>
  <c r="CI105" i="8" s="1"/>
  <c r="CI319" i="8" s="1"/>
  <c r="CR268" i="8"/>
  <c r="CR310" i="8"/>
  <c r="CR272" i="8" s="1"/>
  <c r="CR267" i="8"/>
  <c r="CR306" i="8"/>
  <c r="CR276" i="8" s="1"/>
  <c r="CH313" i="8"/>
  <c r="CH122" i="8"/>
  <c r="CH315" i="8"/>
  <c r="CS142" i="8"/>
  <c r="CR269" i="8"/>
  <c r="CR296" i="8"/>
  <c r="CR273" i="8" s="1"/>
  <c r="CS183" i="8"/>
  <c r="CS182" i="8"/>
  <c r="CR307" i="8" l="1"/>
  <c r="CR283" i="8" s="1"/>
  <c r="CR297" i="8"/>
  <c r="CR277" i="8" s="1"/>
  <c r="CR311" i="8"/>
  <c r="CR284" i="8" s="1"/>
  <c r="CR275" i="8"/>
  <c r="CR303" i="8"/>
  <c r="CR282" i="8" s="1"/>
  <c r="CI318" i="8"/>
  <c r="CI316" i="8" s="1"/>
  <c r="CI106" i="8"/>
  <c r="CI109" i="8" s="1"/>
  <c r="CH123" i="8"/>
  <c r="M201" i="8"/>
  <c r="P46" i="10"/>
  <c r="CI176" i="8"/>
  <c r="CJ170" i="8" s="1"/>
  <c r="J218" i="8"/>
  <c r="L75" i="10"/>
  <c r="CS131" i="8"/>
  <c r="CH312" i="8"/>
  <c r="CH320" i="8" s="1"/>
  <c r="CH321" i="8" s="1"/>
  <c r="CS136" i="8"/>
  <c r="CS96" i="8" s="1"/>
  <c r="CS185" i="8" l="1"/>
  <c r="CS186" i="8" s="1"/>
  <c r="CR234" i="8"/>
  <c r="CS263" i="8"/>
  <c r="CS124" i="8"/>
  <c r="J222" i="8"/>
  <c r="M71" i="10"/>
  <c r="N197" i="8"/>
  <c r="P50" i="10"/>
  <c r="CI241" i="8"/>
  <c r="CI279" i="8"/>
  <c r="CI298" i="8" s="1"/>
  <c r="CI235" i="8"/>
  <c r="CJ171" i="8"/>
  <c r="CS137" i="8"/>
  <c r="CS138" i="8" s="1"/>
  <c r="CT134" i="8" s="1"/>
  <c r="CS159" i="8" l="1"/>
  <c r="CS160" i="8" s="1"/>
  <c r="CT156" i="8" s="1"/>
  <c r="CT158" i="8" s="1"/>
  <c r="CT180" i="8"/>
  <c r="CT141" i="8" a="1"/>
  <c r="CT141" i="8" s="1"/>
  <c r="CT187" i="8"/>
  <c r="CJ262" i="8"/>
  <c r="CJ258" i="8" s="1"/>
  <c r="CJ103" i="8"/>
  <c r="CJ102" i="8" s="1"/>
  <c r="CI281" i="8"/>
  <c r="CI285" i="8" s="1"/>
  <c r="CI286" i="8" s="1"/>
  <c r="CS166" i="8"/>
  <c r="CS167" i="8" s="1"/>
  <c r="CT163" i="8" s="1"/>
  <c r="CI314" i="8"/>
  <c r="CI236" i="8"/>
  <c r="CJ233" i="8" s="1"/>
  <c r="CJ173" i="8"/>
  <c r="N201" i="8"/>
  <c r="Q46" i="10"/>
  <c r="CS300" i="8"/>
  <c r="CS97" i="8"/>
  <c r="CS98" i="8" s="1"/>
  <c r="CS145" i="8"/>
  <c r="CS266" i="8"/>
  <c r="CI242" i="8"/>
  <c r="K218" i="8"/>
  <c r="M75" i="10"/>
  <c r="CS152" i="8"/>
  <c r="CS301" i="8" l="1"/>
  <c r="CS271" i="8" s="1"/>
  <c r="K222" i="8"/>
  <c r="N71" i="10"/>
  <c r="CS295" i="8"/>
  <c r="CS305" i="8"/>
  <c r="CS309" i="8"/>
  <c r="CT143" i="8"/>
  <c r="CT183" i="8" s="1"/>
  <c r="CI243" i="8"/>
  <c r="CI315" i="8" s="1"/>
  <c r="O197" i="8"/>
  <c r="O201" i="8" s="1"/>
  <c r="Q50" i="10"/>
  <c r="CJ291" i="8"/>
  <c r="CJ174" i="8"/>
  <c r="CJ292" i="8" s="1"/>
  <c r="CJ264" i="8" s="1"/>
  <c r="CS153" i="8"/>
  <c r="CT149" i="8" s="1"/>
  <c r="CT165" i="8"/>
  <c r="CI244" i="8" l="1"/>
  <c r="CJ240" i="8" s="1"/>
  <c r="CT142" i="8"/>
  <c r="CT182" i="8"/>
  <c r="L218" i="8"/>
  <c r="N75" i="10"/>
  <c r="CS269" i="8"/>
  <c r="CS296" i="8"/>
  <c r="CS273" i="8" s="1"/>
  <c r="CT151" i="8"/>
  <c r="CS302" i="8"/>
  <c r="CS275" i="8" s="1"/>
  <c r="CS268" i="8"/>
  <c r="CS310" i="8"/>
  <c r="CS272" i="8" s="1"/>
  <c r="CS267" i="8"/>
  <c r="CS306" i="8"/>
  <c r="CS276" i="8" s="1"/>
  <c r="CJ172" i="8"/>
  <c r="CT130" i="8"/>
  <c r="CT136" i="8" s="1"/>
  <c r="CJ254" i="8"/>
  <c r="CJ293" i="8"/>
  <c r="CJ280" i="8" s="1"/>
  <c r="CI313" i="8"/>
  <c r="CI312" i="8" s="1"/>
  <c r="CI320" i="8" s="1"/>
  <c r="CI321" i="8" s="1"/>
  <c r="CI122" i="8"/>
  <c r="CS307" i="8" l="1"/>
  <c r="CS283" i="8" s="1"/>
  <c r="CT137" i="8"/>
  <c r="CT159" i="8" s="1"/>
  <c r="CT160" i="8" s="1"/>
  <c r="CU156" i="8" s="1"/>
  <c r="CT96" i="8"/>
  <c r="CT131" i="8"/>
  <c r="CS303" i="8"/>
  <c r="CT185" i="8"/>
  <c r="CT186" i="8" s="1"/>
  <c r="CJ104" i="8"/>
  <c r="CJ175" i="8"/>
  <c r="CJ105" i="8" s="1"/>
  <c r="CJ319" i="8" s="1"/>
  <c r="CJ176" i="8"/>
  <c r="CK170" i="8" s="1"/>
  <c r="L222" i="8"/>
  <c r="O71" i="10"/>
  <c r="CI123" i="8"/>
  <c r="CS297" i="8"/>
  <c r="CS277" i="8" s="1"/>
  <c r="CS311" i="8"/>
  <c r="CS284" i="8" s="1"/>
  <c r="CT166" i="8" l="1"/>
  <c r="CT167" i="8" s="1"/>
  <c r="CU163" i="8" s="1"/>
  <c r="CU158" i="8"/>
  <c r="M218" i="8"/>
  <c r="O75" i="10"/>
  <c r="CJ318" i="8"/>
  <c r="CJ316" i="8" s="1"/>
  <c r="CJ106" i="8"/>
  <c r="CJ109" i="8" s="1"/>
  <c r="CK171" i="8"/>
  <c r="CT300" i="8"/>
  <c r="CT97" i="8"/>
  <c r="CT98" i="8" s="1"/>
  <c r="CT145" i="8"/>
  <c r="CT266" i="8"/>
  <c r="CS282" i="8"/>
  <c r="CS234" i="8"/>
  <c r="CT263" i="8"/>
  <c r="CT124" i="8"/>
  <c r="CT138" i="8"/>
  <c r="CU134" i="8" s="1"/>
  <c r="CU165" i="8"/>
  <c r="CT152" i="8"/>
  <c r="CT295" i="8" l="1"/>
  <c r="CT305" i="8"/>
  <c r="CT309" i="8"/>
  <c r="CT301" i="8"/>
  <c r="CT271" i="8" s="1"/>
  <c r="CU180" i="8"/>
  <c r="CU141" i="8" a="1"/>
  <c r="CU141" i="8" s="1"/>
  <c r="CU187" i="8"/>
  <c r="CT153" i="8"/>
  <c r="CU149" i="8" s="1"/>
  <c r="CK173" i="8"/>
  <c r="CJ241" i="8"/>
  <c r="CJ279" i="8"/>
  <c r="CJ298" i="8" s="1"/>
  <c r="CJ235" i="8"/>
  <c r="M222" i="8"/>
  <c r="P71" i="10"/>
  <c r="CK262" i="8"/>
  <c r="CK258" i="8" s="1"/>
  <c r="CK103" i="8"/>
  <c r="CK102" i="8" s="1"/>
  <c r="CJ314" i="8" l="1"/>
  <c r="CJ236" i="8"/>
  <c r="CK233" i="8" s="1"/>
  <c r="CU151" i="8"/>
  <c r="N218" i="8"/>
  <c r="P75" i="10"/>
  <c r="CJ242" i="8"/>
  <c r="CT302" i="8"/>
  <c r="CT275" i="8" s="1"/>
  <c r="CT267" i="8"/>
  <c r="CT306" i="8"/>
  <c r="CT276" i="8" s="1"/>
  <c r="CU143" i="8"/>
  <c r="CU142" i="8" s="1"/>
  <c r="CJ281" i="8"/>
  <c r="CJ285" i="8" s="1"/>
  <c r="CJ286" i="8" s="1"/>
  <c r="CK291" i="8"/>
  <c r="CK174" i="8"/>
  <c r="CK292" i="8" s="1"/>
  <c r="CK264" i="8" s="1"/>
  <c r="CT268" i="8"/>
  <c r="CT310" i="8"/>
  <c r="CT272" i="8" s="1"/>
  <c r="CT269" i="8"/>
  <c r="CT296" i="8"/>
  <c r="CT273" i="8" s="1"/>
  <c r="CU183" i="8" l="1"/>
  <c r="CU182" i="8"/>
  <c r="CT297" i="8"/>
  <c r="CT277" i="8" s="1"/>
  <c r="CK254" i="8"/>
  <c r="CK293" i="8"/>
  <c r="CK280" i="8" s="1"/>
  <c r="CK172" i="8"/>
  <c r="CT311" i="8"/>
  <c r="CT284" i="8" s="1"/>
  <c r="N222" i="8"/>
  <c r="Q71" i="10"/>
  <c r="CT303" i="8"/>
  <c r="CJ243" i="8"/>
  <c r="CJ315" i="8" s="1"/>
  <c r="CU130" i="8"/>
  <c r="CU136" i="8"/>
  <c r="CT307" i="8"/>
  <c r="CT283" i="8" s="1"/>
  <c r="CJ244" i="8" l="1"/>
  <c r="CK240" i="8" s="1"/>
  <c r="CT282" i="8"/>
  <c r="CT234" i="8"/>
  <c r="CK104" i="8"/>
  <c r="CK175" i="8"/>
  <c r="CK105" i="8" s="1"/>
  <c r="CK319" i="8" s="1"/>
  <c r="CU137" i="8"/>
  <c r="CU159" i="8" s="1"/>
  <c r="CU160" i="8" s="1"/>
  <c r="CV156" i="8" s="1"/>
  <c r="CU96" i="8"/>
  <c r="CU131" i="8"/>
  <c r="O218" i="8"/>
  <c r="O222" i="8" s="1"/>
  <c r="Q75" i="10"/>
  <c r="CU185" i="8"/>
  <c r="CU186" i="8" s="1"/>
  <c r="CJ313" i="8"/>
  <c r="CJ312" i="8" s="1"/>
  <c r="CJ320" i="8" s="1"/>
  <c r="CJ321" i="8" s="1"/>
  <c r="CJ122" i="8"/>
  <c r="CV158" i="8" l="1"/>
  <c r="CU300" i="8"/>
  <c r="CU97" i="8"/>
  <c r="CU145" i="8"/>
  <c r="CU266" i="8"/>
  <c r="CU166" i="8"/>
  <c r="CU167" i="8" s="1"/>
  <c r="CV163" i="8" s="1"/>
  <c r="CK318" i="8"/>
  <c r="CK316" i="8" s="1"/>
  <c r="CK106" i="8"/>
  <c r="CK109" i="8" s="1"/>
  <c r="CJ123" i="8"/>
  <c r="CU263" i="8"/>
  <c r="CU98" i="8"/>
  <c r="CU124" i="8"/>
  <c r="CU138" i="8"/>
  <c r="CV134" i="8" s="1"/>
  <c r="CU152" i="8"/>
  <c r="CK176" i="8"/>
  <c r="CL170" i="8" s="1"/>
  <c r="CV165" i="8" l="1"/>
  <c r="CK241" i="8"/>
  <c r="CK279" i="8"/>
  <c r="CK298" i="8" s="1"/>
  <c r="CK235" i="8"/>
  <c r="CK242" i="8" s="1"/>
  <c r="CU295" i="8"/>
  <c r="CU305" i="8"/>
  <c r="CU309" i="8"/>
  <c r="CL171" i="8"/>
  <c r="CU301" i="8"/>
  <c r="CU271" i="8" s="1"/>
  <c r="CV180" i="8"/>
  <c r="CV141" i="8" a="1"/>
  <c r="CV141" i="8" s="1"/>
  <c r="CV187" i="8"/>
  <c r="CU153" i="8"/>
  <c r="CV149" i="8" s="1"/>
  <c r="CU302" i="8" l="1"/>
  <c r="CU275" i="8" s="1"/>
  <c r="CU268" i="8"/>
  <c r="CU310" i="8"/>
  <c r="CU272" i="8" s="1"/>
  <c r="CV151" i="8"/>
  <c r="CU269" i="8"/>
  <c r="CU296" i="8"/>
  <c r="CU273" i="8" s="1"/>
  <c r="CL173" i="8"/>
  <c r="CK243" i="8"/>
  <c r="CK315" i="8" s="1"/>
  <c r="CV143" i="8"/>
  <c r="CV142" i="8" s="1"/>
  <c r="CK281" i="8"/>
  <c r="CK285" i="8" s="1"/>
  <c r="CK286" i="8" s="1"/>
  <c r="CL262" i="8"/>
  <c r="CL258" i="8" s="1"/>
  <c r="CL103" i="8"/>
  <c r="CL102" i="8" s="1"/>
  <c r="CU267" i="8"/>
  <c r="CU306" i="8"/>
  <c r="CU276" i="8" s="1"/>
  <c r="CK314" i="8"/>
  <c r="CK236" i="8"/>
  <c r="CL233" i="8" s="1"/>
  <c r="CK244" i="8" l="1"/>
  <c r="CL240" i="8" s="1"/>
  <c r="CU303" i="8"/>
  <c r="CU282" i="8" s="1"/>
  <c r="CV183" i="8"/>
  <c r="CV182" i="8" s="1"/>
  <c r="CU297" i="8"/>
  <c r="CU277" i="8" s="1"/>
  <c r="CV130" i="8"/>
  <c r="CV136" i="8"/>
  <c r="CL291" i="8"/>
  <c r="CL174" i="8"/>
  <c r="CU307" i="8"/>
  <c r="CU311" i="8"/>
  <c r="CU284" i="8" s="1"/>
  <c r="CK313" i="8"/>
  <c r="CK312" i="8" s="1"/>
  <c r="CK320" i="8" s="1"/>
  <c r="CK321" i="8" s="1"/>
  <c r="CK122" i="8"/>
  <c r="CL292" i="8" l="1"/>
  <c r="CL264" i="8" s="1"/>
  <c r="CV185" i="8"/>
  <c r="CV186" i="8" s="1"/>
  <c r="CV96" i="8"/>
  <c r="CV131" i="8"/>
  <c r="CL254" i="8"/>
  <c r="CL293" i="8"/>
  <c r="CL280" i="8" s="1"/>
  <c r="CU283" i="8"/>
  <c r="CU234" i="8"/>
  <c r="CL172" i="8"/>
  <c r="CV137" i="8"/>
  <c r="CV152" i="8" s="1"/>
  <c r="CK123" i="8"/>
  <c r="CV153" i="8" l="1"/>
  <c r="CW149" i="8" s="1"/>
  <c r="CV159" i="8"/>
  <c r="CV160" i="8" s="1"/>
  <c r="CW156" i="8" s="1"/>
  <c r="CV138" i="8"/>
  <c r="CW134" i="8" s="1"/>
  <c r="CV300" i="8"/>
  <c r="CV97" i="8"/>
  <c r="CV145" i="8"/>
  <c r="CV266" i="8"/>
  <c r="CV166" i="8"/>
  <c r="CV167" i="8" s="1"/>
  <c r="CW163" i="8" s="1"/>
  <c r="CL104" i="8"/>
  <c r="CL175" i="8"/>
  <c r="CL105" i="8" s="1"/>
  <c r="CL319" i="8" s="1"/>
  <c r="CL176" i="8"/>
  <c r="CM170" i="8" s="1"/>
  <c r="CV263" i="8"/>
  <c r="CV98" i="8"/>
  <c r="CV124" i="8"/>
  <c r="CW180" i="8" l="1"/>
  <c r="CW141" i="8" a="1"/>
  <c r="CW141" i="8" s="1"/>
  <c r="CW143" i="8" s="1"/>
  <c r="CW187" i="8"/>
  <c r="CM171" i="8"/>
  <c r="CM173" i="8" s="1"/>
  <c r="CL318" i="8"/>
  <c r="CL316" i="8" s="1"/>
  <c r="CL106" i="8"/>
  <c r="CL109" i="8" s="1"/>
  <c r="CW158" i="8"/>
  <c r="CW165" i="8"/>
  <c r="CV295" i="8"/>
  <c r="CV305" i="8"/>
  <c r="CV309" i="8"/>
  <c r="CW151" i="8"/>
  <c r="CV301" i="8"/>
  <c r="CV271" i="8" s="1"/>
  <c r="CM291" i="8" l="1"/>
  <c r="CM174" i="8"/>
  <c r="CW130" i="8"/>
  <c r="CW136" i="8" s="1"/>
  <c r="CV267" i="8"/>
  <c r="CV306" i="8"/>
  <c r="CV276" i="8" s="1"/>
  <c r="CM262" i="8"/>
  <c r="CM258" i="8" s="1"/>
  <c r="CM103" i="8"/>
  <c r="CV302" i="8"/>
  <c r="CW142" i="8"/>
  <c r="CL241" i="8"/>
  <c r="CL279" i="8"/>
  <c r="CL298" i="8" s="1"/>
  <c r="CL235" i="8"/>
  <c r="CL242" i="8" s="1"/>
  <c r="CV268" i="8"/>
  <c r="CV310" i="8"/>
  <c r="CV272" i="8" s="1"/>
  <c r="CV269" i="8"/>
  <c r="CV296" i="8"/>
  <c r="CV273" i="8" s="1"/>
  <c r="CW183" i="8"/>
  <c r="CW182" i="8"/>
  <c r="CW96" i="8" l="1"/>
  <c r="CW131" i="8"/>
  <c r="CW137" i="8"/>
  <c r="CW152" i="8" s="1"/>
  <c r="CM102" i="8"/>
  <c r="CL281" i="8"/>
  <c r="CL285" i="8" s="1"/>
  <c r="CL286" i="8" s="1"/>
  <c r="CM254" i="8"/>
  <c r="CV307" i="8"/>
  <c r="CV283" i="8" s="1"/>
  <c r="CL243" i="8"/>
  <c r="CV275" i="8"/>
  <c r="CV303" i="8"/>
  <c r="CM292" i="8"/>
  <c r="CM264" i="8" s="1"/>
  <c r="CM172" i="8"/>
  <c r="CL314" i="8"/>
  <c r="CL236" i="8"/>
  <c r="CM233" i="8" s="1"/>
  <c r="CV311" i="8"/>
  <c r="CV284" i="8" s="1"/>
  <c r="CW185" i="8"/>
  <c r="CW186" i="8" s="1"/>
  <c r="CV297" i="8"/>
  <c r="CV277" i="8" s="1"/>
  <c r="CW166" i="8" l="1"/>
  <c r="CW167" i="8" s="1"/>
  <c r="CX163" i="8" s="1"/>
  <c r="CX165" i="8" s="1"/>
  <c r="CM293" i="8"/>
  <c r="CM280" i="8" s="1"/>
  <c r="CW153" i="8"/>
  <c r="CX149" i="8" s="1"/>
  <c r="CW300" i="8"/>
  <c r="CW97" i="8"/>
  <c r="CW98" i="8" s="1"/>
  <c r="CW145" i="8"/>
  <c r="CW266" i="8"/>
  <c r="CV282" i="8"/>
  <c r="CV234" i="8"/>
  <c r="CM104" i="8"/>
  <c r="CM175" i="8"/>
  <c r="CM176" i="8" s="1"/>
  <c r="CN170" i="8" s="1"/>
  <c r="CW138" i="8"/>
  <c r="CX134" i="8" s="1"/>
  <c r="CL313" i="8"/>
  <c r="CL122" i="8"/>
  <c r="CL244" i="8"/>
  <c r="CM240" i="8" s="1"/>
  <c r="CW263" i="8"/>
  <c r="CW124" i="8"/>
  <c r="CW159" i="8"/>
  <c r="CW160" i="8" s="1"/>
  <c r="CX156" i="8" s="1"/>
  <c r="CL315" i="8"/>
  <c r="CL312" i="8" l="1"/>
  <c r="CX158" i="8"/>
  <c r="CX151" i="8"/>
  <c r="CN171" i="8"/>
  <c r="CX180" i="8"/>
  <c r="CX141" i="8" a="1"/>
  <c r="CX141" i="8" s="1"/>
  <c r="CX187" i="8"/>
  <c r="CL320" i="8"/>
  <c r="CL321" i="8" s="1"/>
  <c r="CW301" i="8"/>
  <c r="CW271" i="8" s="1"/>
  <c r="CL123" i="8"/>
  <c r="CM105" i="8"/>
  <c r="CW295" i="8"/>
  <c r="CW305" i="8"/>
  <c r="CW309" i="8"/>
  <c r="CM318" i="8"/>
  <c r="CM316" i="8" s="1"/>
  <c r="CN173" i="8" l="1"/>
  <c r="CX143" i="8"/>
  <c r="CW302" i="8"/>
  <c r="CN262" i="8"/>
  <c r="CN258" i="8" s="1"/>
  <c r="CN103" i="8"/>
  <c r="CW267" i="8"/>
  <c r="CW306" i="8"/>
  <c r="CW276" i="8" s="1"/>
  <c r="CW269" i="8"/>
  <c r="CW296" i="8"/>
  <c r="CW273" i="8" s="1"/>
  <c r="CM319" i="8"/>
  <c r="CM106" i="8"/>
  <c r="CM109" i="8" s="1"/>
  <c r="CW268" i="8"/>
  <c r="CW310" i="8"/>
  <c r="CW272" i="8" s="1"/>
  <c r="CW311" i="8" l="1"/>
  <c r="CW284" i="8" s="1"/>
  <c r="CW275" i="8"/>
  <c r="CW303" i="8"/>
  <c r="CX130" i="8"/>
  <c r="CX136" i="8" s="1"/>
  <c r="CN102" i="8"/>
  <c r="CX183" i="8"/>
  <c r="CX182" i="8" s="1"/>
  <c r="CM241" i="8"/>
  <c r="CM279" i="8"/>
  <c r="CM298" i="8" s="1"/>
  <c r="CM235" i="8"/>
  <c r="CW297" i="8"/>
  <c r="CW277" i="8" s="1"/>
  <c r="CX142" i="8"/>
  <c r="CN291" i="8"/>
  <c r="CN174" i="8"/>
  <c r="CW307" i="8"/>
  <c r="CW283" i="8" s="1"/>
  <c r="CX185" i="8" l="1"/>
  <c r="CX186" i="8" s="1"/>
  <c r="CN292" i="8"/>
  <c r="CN264" i="8" s="1"/>
  <c r="CN254" i="8"/>
  <c r="CM314" i="8"/>
  <c r="CM236" i="8"/>
  <c r="CN233" i="8" s="1"/>
  <c r="CX137" i="8"/>
  <c r="CX138" i="8" s="1"/>
  <c r="CY134" i="8" s="1"/>
  <c r="CN172" i="8"/>
  <c r="CM281" i="8"/>
  <c r="CM285" i="8" s="1"/>
  <c r="CM286" i="8" s="1"/>
  <c r="CM242" i="8"/>
  <c r="CW282" i="8"/>
  <c r="CW234" i="8"/>
  <c r="CX96" i="8"/>
  <c r="CX131" i="8"/>
  <c r="CN293" i="8" l="1"/>
  <c r="CN280" i="8" s="1"/>
  <c r="CY180" i="8"/>
  <c r="CY141" i="8" a="1"/>
  <c r="CY141" i="8" s="1"/>
  <c r="CY187" i="8"/>
  <c r="CX159" i="8"/>
  <c r="CX160" i="8" s="1"/>
  <c r="CY156" i="8" s="1"/>
  <c r="CX263" i="8"/>
  <c r="CX124" i="8"/>
  <c r="CX166" i="8"/>
  <c r="CX167" i="8" s="1"/>
  <c r="CY163" i="8" s="1"/>
  <c r="CX300" i="8"/>
  <c r="CX97" i="8"/>
  <c r="CX98" i="8" s="1"/>
  <c r="CX145" i="8"/>
  <c r="CX266" i="8"/>
  <c r="CX152" i="8"/>
  <c r="CN104" i="8"/>
  <c r="CN175" i="8"/>
  <c r="CN176" i="8" s="1"/>
  <c r="CO170" i="8" s="1"/>
  <c r="CM243" i="8"/>
  <c r="CM315" i="8" s="1"/>
  <c r="CY165" i="8" l="1"/>
  <c r="CO171" i="8"/>
  <c r="CO173" i="8" s="1"/>
  <c r="CN318" i="8"/>
  <c r="CN316" i="8" s="1"/>
  <c r="CM244" i="8"/>
  <c r="CN240" i="8" s="1"/>
  <c r="CN105" i="8"/>
  <c r="CX153" i="8"/>
  <c r="CY149" i="8" s="1"/>
  <c r="CY158" i="8"/>
  <c r="CX295" i="8"/>
  <c r="CX305" i="8"/>
  <c r="CX309" i="8"/>
  <c r="CM313" i="8"/>
  <c r="CM312" i="8" s="1"/>
  <c r="CM320" i="8" s="1"/>
  <c r="CM321" i="8" s="1"/>
  <c r="CM122" i="8"/>
  <c r="CX301" i="8"/>
  <c r="CX271" i="8" s="1"/>
  <c r="CY143" i="8"/>
  <c r="CY183" i="8" s="1"/>
  <c r="CY142" i="8" l="1"/>
  <c r="CY182" i="8"/>
  <c r="CO291" i="8"/>
  <c r="CO174" i="8"/>
  <c r="CY151" i="8"/>
  <c r="CX302" i="8"/>
  <c r="CX275" i="8" s="1"/>
  <c r="CM123" i="8"/>
  <c r="CX267" i="8"/>
  <c r="CX306" i="8"/>
  <c r="CX276" i="8" s="1"/>
  <c r="CN319" i="8"/>
  <c r="CN106" i="8"/>
  <c r="CN109" i="8" s="1"/>
  <c r="CO262" i="8"/>
  <c r="CO258" i="8" s="1"/>
  <c r="CO103" i="8"/>
  <c r="CX268" i="8"/>
  <c r="CX310" i="8"/>
  <c r="CX272" i="8" s="1"/>
  <c r="CX269" i="8"/>
  <c r="CX296" i="8"/>
  <c r="CX273" i="8" s="1"/>
  <c r="CY130" i="8"/>
  <c r="CY136" i="8" s="1"/>
  <c r="CX307" i="8" l="1"/>
  <c r="CX283" i="8" s="1"/>
  <c r="CX303" i="8"/>
  <c r="CY137" i="8"/>
  <c r="CY138" i="8" s="1"/>
  <c r="CZ134" i="8" s="1"/>
  <c r="CO292" i="8"/>
  <c r="CO264" i="8" s="1"/>
  <c r="CN241" i="8"/>
  <c r="CN279" i="8"/>
  <c r="CN298" i="8" s="1"/>
  <c r="CN235" i="8"/>
  <c r="CO254" i="8"/>
  <c r="CY96" i="8"/>
  <c r="CY131" i="8"/>
  <c r="CO102" i="8"/>
  <c r="CO172" i="8"/>
  <c r="CX297" i="8"/>
  <c r="CX277" i="8" s="1"/>
  <c r="CY185" i="8"/>
  <c r="CX311" i="8"/>
  <c r="CX284" i="8" s="1"/>
  <c r="CO293" i="8" l="1"/>
  <c r="CO280" i="8" s="1"/>
  <c r="CZ180" i="8"/>
  <c r="CZ141" i="8" a="1"/>
  <c r="CZ141" i="8" s="1"/>
  <c r="CZ187" i="8"/>
  <c r="CN314" i="8"/>
  <c r="CN236" i="8"/>
  <c r="CO233" i="8" s="1"/>
  <c r="CN281" i="8"/>
  <c r="CN285" i="8" s="1"/>
  <c r="CN286" i="8" s="1"/>
  <c r="CN242" i="8"/>
  <c r="CY263" i="8"/>
  <c r="CY124" i="8"/>
  <c r="CX282" i="8"/>
  <c r="CX234" i="8"/>
  <c r="CY152" i="8"/>
  <c r="CY186" i="8"/>
  <c r="CO104" i="8"/>
  <c r="CO175" i="8"/>
  <c r="CY300" i="8"/>
  <c r="CY97" i="8"/>
  <c r="CY98" i="8" s="1"/>
  <c r="CY145" i="8"/>
  <c r="CY266" i="8"/>
  <c r="CY166" i="8"/>
  <c r="CY159" i="8"/>
  <c r="CN243" i="8" l="1"/>
  <c r="CN244" i="8" s="1"/>
  <c r="CO240" i="8" s="1"/>
  <c r="CO105" i="8"/>
  <c r="CY167" i="8"/>
  <c r="CZ163" i="8" s="1"/>
  <c r="CO176" i="8"/>
  <c r="CP170" i="8" s="1"/>
  <c r="CO318" i="8"/>
  <c r="CO316" i="8" s="1"/>
  <c r="CZ143" i="8"/>
  <c r="CY295" i="8"/>
  <c r="CY305" i="8"/>
  <c r="CY309" i="8"/>
  <c r="CY153" i="8"/>
  <c r="CZ149" i="8" s="1"/>
  <c r="CY160" i="8"/>
  <c r="CZ156" i="8" s="1"/>
  <c r="CY301" i="8"/>
  <c r="CY271" i="8" s="1"/>
  <c r="CN122" i="8" l="1"/>
  <c r="CN313" i="8"/>
  <c r="CN315" i="8"/>
  <c r="CZ130" i="8"/>
  <c r="CZ136" i="8"/>
  <c r="CP171" i="8"/>
  <c r="CY302" i="8"/>
  <c r="CY275" i="8" s="1"/>
  <c r="CN123" i="8"/>
  <c r="CZ142" i="8"/>
  <c r="CZ151" i="8"/>
  <c r="CZ165" i="8"/>
  <c r="CY268" i="8"/>
  <c r="CY310" i="8"/>
  <c r="CY272" i="8" s="1"/>
  <c r="CZ158" i="8"/>
  <c r="CY267" i="8"/>
  <c r="CY306" i="8"/>
  <c r="CY276" i="8" s="1"/>
  <c r="CZ183" i="8"/>
  <c r="CY269" i="8"/>
  <c r="CY296" i="8"/>
  <c r="CY273" i="8" s="1"/>
  <c r="CO319" i="8"/>
  <c r="CO106" i="8"/>
  <c r="CO109" i="8" s="1"/>
  <c r="CN312" i="8" l="1"/>
  <c r="CN320" i="8" s="1"/>
  <c r="CN321" i="8" s="1"/>
  <c r="CY307" i="8"/>
  <c r="CY283" i="8" s="1"/>
  <c r="CP262" i="8"/>
  <c r="CP258" i="8" s="1"/>
  <c r="CP103" i="8"/>
  <c r="CP173" i="8"/>
  <c r="CY303" i="8"/>
  <c r="CY311" i="8"/>
  <c r="CY284" i="8" s="1"/>
  <c r="CO241" i="8"/>
  <c r="CO279" i="8"/>
  <c r="CO298" i="8" s="1"/>
  <c r="CO235" i="8"/>
  <c r="CO242" i="8" s="1"/>
  <c r="CZ137" i="8"/>
  <c r="CZ159" i="8" s="1"/>
  <c r="CZ160" i="8" s="1"/>
  <c r="DA156" i="8" s="1"/>
  <c r="CZ96" i="8"/>
  <c r="CZ131" i="8"/>
  <c r="CY297" i="8"/>
  <c r="CY277" i="8" s="1"/>
  <c r="CZ182" i="8"/>
  <c r="CO281" i="8" l="1"/>
  <c r="CO285" i="8" s="1"/>
  <c r="CO286" i="8" s="1"/>
  <c r="CY282" i="8"/>
  <c r="CY234" i="8"/>
  <c r="CP102" i="8"/>
  <c r="CP291" i="8"/>
  <c r="CP174" i="8"/>
  <c r="CO314" i="8"/>
  <c r="CO236" i="8"/>
  <c r="CP233" i="8" s="1"/>
  <c r="DA158" i="8"/>
  <c r="CZ263" i="8"/>
  <c r="CZ124" i="8"/>
  <c r="CZ185" i="8"/>
  <c r="CO243" i="8"/>
  <c r="CO244" i="8" s="1"/>
  <c r="CP240" i="8" s="1"/>
  <c r="CZ300" i="8"/>
  <c r="CZ97" i="8"/>
  <c r="CZ145" i="8"/>
  <c r="CZ266" i="8"/>
  <c r="CZ166" i="8"/>
  <c r="CZ138" i="8"/>
  <c r="DA134" i="8" s="1"/>
  <c r="CZ152" i="8"/>
  <c r="CZ295" i="8" l="1"/>
  <c r="CZ305" i="8"/>
  <c r="CZ309" i="8"/>
  <c r="CP292" i="8"/>
  <c r="CP264" i="8" s="1"/>
  <c r="CP172" i="8"/>
  <c r="CO313" i="8"/>
  <c r="CO122" i="8"/>
  <c r="CZ301" i="8"/>
  <c r="CZ271" i="8" s="1"/>
  <c r="DA180" i="8"/>
  <c r="DA141" i="8" a="1"/>
  <c r="DA141" i="8" s="1"/>
  <c r="DA143" i="8" s="1"/>
  <c r="DA187" i="8"/>
  <c r="CO315" i="8"/>
  <c r="CP254" i="8"/>
  <c r="CP293" i="8"/>
  <c r="CP280" i="8" s="1"/>
  <c r="CZ186" i="8"/>
  <c r="CZ153" i="8"/>
  <c r="DA149" i="8" s="1"/>
  <c r="CZ98" i="8"/>
  <c r="CZ167" i="8"/>
  <c r="DA163" i="8" s="1"/>
  <c r="DA130" i="8" l="1"/>
  <c r="DA136" i="8"/>
  <c r="DA165" i="8"/>
  <c r="CO123" i="8"/>
  <c r="CZ268" i="8"/>
  <c r="CZ310" i="8"/>
  <c r="CZ272" i="8" s="1"/>
  <c r="CZ302" i="8"/>
  <c r="CZ275" i="8" s="1"/>
  <c r="CP104" i="8"/>
  <c r="CP175" i="8"/>
  <c r="CZ267" i="8"/>
  <c r="CZ306" i="8"/>
  <c r="CZ276" i="8" s="1"/>
  <c r="DA151" i="8"/>
  <c r="DA142" i="8"/>
  <c r="DA183" i="8"/>
  <c r="DA182" i="8"/>
  <c r="CO312" i="8"/>
  <c r="CO320" i="8" s="1"/>
  <c r="CO321" i="8" s="1"/>
  <c r="CZ269" i="8"/>
  <c r="CZ296" i="8"/>
  <c r="CZ273" i="8" s="1"/>
  <c r="CZ307" i="8" l="1"/>
  <c r="CZ283" i="8" s="1"/>
  <c r="DA185" i="8"/>
  <c r="CZ311" i="8"/>
  <c r="CZ284" i="8" s="1"/>
  <c r="CP105" i="8"/>
  <c r="CP176" i="8"/>
  <c r="CQ170" i="8" s="1"/>
  <c r="CZ303" i="8"/>
  <c r="DA137" i="8"/>
  <c r="DA152" i="8" s="1"/>
  <c r="DA96" i="8"/>
  <c r="DA131" i="8"/>
  <c r="CP318" i="8"/>
  <c r="CP316" i="8" s="1"/>
  <c r="CP106" i="8"/>
  <c r="CP109" i="8" s="1"/>
  <c r="CZ297" i="8"/>
  <c r="CZ277" i="8" s="1"/>
  <c r="DA153" i="8" l="1"/>
  <c r="DB149" i="8" s="1"/>
  <c r="DA138" i="8"/>
  <c r="DB134" i="8" s="1"/>
  <c r="CP319" i="8"/>
  <c r="DA300" i="8"/>
  <c r="DA97" i="8"/>
  <c r="DA98" i="8" s="1"/>
  <c r="DA145" i="8"/>
  <c r="DA266" i="8"/>
  <c r="DA263" i="8"/>
  <c r="DA124" i="8"/>
  <c r="DA159" i="8"/>
  <c r="CZ282" i="8"/>
  <c r="CZ234" i="8"/>
  <c r="CP241" i="8"/>
  <c r="CP279" i="8"/>
  <c r="CP298" i="8" s="1"/>
  <c r="CP235" i="8"/>
  <c r="CQ171" i="8"/>
  <c r="CQ173" i="8" s="1"/>
  <c r="DA186" i="8"/>
  <c r="DA166" i="8"/>
  <c r="CQ291" i="8" l="1"/>
  <c r="CQ174" i="8"/>
  <c r="CQ292" i="8" s="1"/>
  <c r="CQ264" i="8" s="1"/>
  <c r="CP314" i="8"/>
  <c r="CP236" i="8"/>
  <c r="CQ233" i="8" s="1"/>
  <c r="DA167" i="8"/>
  <c r="DB163" i="8" s="1"/>
  <c r="DA295" i="8"/>
  <c r="DA305" i="8"/>
  <c r="DA309" i="8"/>
  <c r="CQ262" i="8"/>
  <c r="CQ258" i="8" s="1"/>
  <c r="CQ103" i="8"/>
  <c r="CQ102" i="8" s="1"/>
  <c r="DA301" i="8"/>
  <c r="DA271" i="8" s="1"/>
  <c r="DB151" i="8"/>
  <c r="CP281" i="8"/>
  <c r="CP285" i="8" s="1"/>
  <c r="CP286" i="8" s="1"/>
  <c r="CP242" i="8"/>
  <c r="CP243" i="8" s="1"/>
  <c r="DB180" i="8"/>
  <c r="DB141" i="8" a="1"/>
  <c r="DB141" i="8" s="1"/>
  <c r="DB187" i="8"/>
  <c r="DA160" i="8"/>
  <c r="DB156" i="8" s="1"/>
  <c r="DA268" i="8" l="1"/>
  <c r="DA310" i="8"/>
  <c r="DA272" i="8" s="1"/>
  <c r="CP315" i="8"/>
  <c r="DB158" i="8"/>
  <c r="CP313" i="8"/>
  <c r="CP312" i="8" s="1"/>
  <c r="CP122" i="8"/>
  <c r="DA267" i="8"/>
  <c r="DA306" i="8"/>
  <c r="DA276" i="8" s="1"/>
  <c r="DA269" i="8"/>
  <c r="DA296" i="8"/>
  <c r="DA273" i="8" s="1"/>
  <c r="CP244" i="8"/>
  <c r="CQ240" i="8" s="1"/>
  <c r="DB165" i="8"/>
  <c r="DA302" i="8"/>
  <c r="DA275" i="8" s="1"/>
  <c r="CQ254" i="8"/>
  <c r="CQ293" i="8"/>
  <c r="CQ280" i="8" s="1"/>
  <c r="DB143" i="8"/>
  <c r="CQ172" i="8"/>
  <c r="DB183" i="8" l="1"/>
  <c r="DB182" i="8" s="1"/>
  <c r="DA303" i="8"/>
  <c r="DA297" i="8"/>
  <c r="DA277" i="8" s="1"/>
  <c r="CP123" i="8"/>
  <c r="DB130" i="8"/>
  <c r="DB136" i="8" s="1"/>
  <c r="CQ104" i="8"/>
  <c r="CQ175" i="8"/>
  <c r="CQ105" i="8" s="1"/>
  <c r="CP320" i="8"/>
  <c r="CP321" i="8" s="1"/>
  <c r="DA311" i="8"/>
  <c r="DA284" i="8" s="1"/>
  <c r="DA307" i="8"/>
  <c r="DA283" i="8" s="1"/>
  <c r="DB142" i="8"/>
  <c r="DA282" i="8"/>
  <c r="DA234" i="8" l="1"/>
  <c r="CQ176" i="8"/>
  <c r="CR170" i="8" s="1"/>
  <c r="CQ318" i="8"/>
  <c r="CQ316" i="8" s="1"/>
  <c r="CQ106" i="8"/>
  <c r="CQ109" i="8" s="1"/>
  <c r="CR171" i="8"/>
  <c r="DB96" i="8"/>
  <c r="DB131" i="8"/>
  <c r="DB137" i="8"/>
  <c r="DB152" i="8" s="1"/>
  <c r="DB185" i="8"/>
  <c r="CQ319" i="8"/>
  <c r="DB153" i="8" l="1"/>
  <c r="DC149" i="8" s="1"/>
  <c r="CR262" i="8"/>
  <c r="CR258" i="8" s="1"/>
  <c r="CR103" i="8"/>
  <c r="CR102" i="8" s="1"/>
  <c r="DB300" i="8"/>
  <c r="DB97" i="8"/>
  <c r="DB98" i="8" s="1"/>
  <c r="DB145" i="8"/>
  <c r="DB266" i="8"/>
  <c r="DB263" i="8"/>
  <c r="DB124" i="8"/>
  <c r="CR173" i="8"/>
  <c r="DB159" i="8"/>
  <c r="DB160" i="8" s="1"/>
  <c r="DC156" i="8" s="1"/>
  <c r="DB138" i="8"/>
  <c r="DC134" i="8" s="1"/>
  <c r="CQ241" i="8"/>
  <c r="CQ279" i="8"/>
  <c r="CQ298" i="8" s="1"/>
  <c r="CQ235" i="8"/>
  <c r="DB186" i="8"/>
  <c r="DB166" i="8"/>
  <c r="CR291" i="8" l="1"/>
  <c r="CR174" i="8"/>
  <c r="CR292" i="8" s="1"/>
  <c r="CR264" i="8" s="1"/>
  <c r="CQ314" i="8"/>
  <c r="CQ236" i="8"/>
  <c r="CR233" i="8" s="1"/>
  <c r="DB295" i="8"/>
  <c r="DB305" i="8"/>
  <c r="DB309" i="8"/>
  <c r="CQ242" i="8"/>
  <c r="DC158" i="8"/>
  <c r="DB167" i="8"/>
  <c r="DC163" i="8" s="1"/>
  <c r="CQ281" i="8"/>
  <c r="CQ285" i="8" s="1"/>
  <c r="CQ286" i="8" s="1"/>
  <c r="DB301" i="8"/>
  <c r="DB271" i="8" s="1"/>
  <c r="DC180" i="8"/>
  <c r="DC141" i="8" a="1"/>
  <c r="DC141" i="8" s="1"/>
  <c r="DC187" i="8"/>
  <c r="DC151" i="8"/>
  <c r="DB268" i="8" l="1"/>
  <c r="DB310" i="8"/>
  <c r="DB272" i="8" s="1"/>
  <c r="DB302" i="8"/>
  <c r="DB267" i="8"/>
  <c r="DB306" i="8"/>
  <c r="DB276" i="8" s="1"/>
  <c r="DB269" i="8"/>
  <c r="DB296" i="8"/>
  <c r="DB273" i="8" s="1"/>
  <c r="DC165" i="8"/>
  <c r="CR254" i="8"/>
  <c r="CR293" i="8"/>
  <c r="CR280" i="8" s="1"/>
  <c r="DC143" i="8"/>
  <c r="CQ243" i="8"/>
  <c r="CQ315" i="8" s="1"/>
  <c r="CR172" i="8"/>
  <c r="DB297" i="8" l="1"/>
  <c r="DB277" i="8" s="1"/>
  <c r="DC130" i="8"/>
  <c r="DC136" i="8"/>
  <c r="DC183" i="8"/>
  <c r="DC182" i="8" s="1"/>
  <c r="DC185" i="8" s="1"/>
  <c r="DC186" i="8" s="1"/>
  <c r="DC142" i="8"/>
  <c r="DB311" i="8"/>
  <c r="DB284" i="8" s="1"/>
  <c r="CQ313" i="8"/>
  <c r="CQ312" i="8" s="1"/>
  <c r="CQ320" i="8" s="1"/>
  <c r="CQ321" i="8" s="1"/>
  <c r="CQ122" i="8"/>
  <c r="CQ244" i="8"/>
  <c r="CR240" i="8" s="1"/>
  <c r="DB275" i="8"/>
  <c r="DB303" i="8"/>
  <c r="CR104" i="8"/>
  <c r="CR175" i="8"/>
  <c r="CR105" i="8" s="1"/>
  <c r="CR319" i="8" s="1"/>
  <c r="CR176" i="8"/>
  <c r="CS170" i="8" s="1"/>
  <c r="DB307" i="8"/>
  <c r="DB283" i="8" s="1"/>
  <c r="CQ123" i="8" l="1"/>
  <c r="CS171" i="8"/>
  <c r="CS173" i="8" s="1"/>
  <c r="DC96" i="8"/>
  <c r="DC131" i="8"/>
  <c r="DC137" i="8"/>
  <c r="DC152" i="8" s="1"/>
  <c r="CR318" i="8"/>
  <c r="CR316" i="8" s="1"/>
  <c r="CR106" i="8"/>
  <c r="CR109" i="8" s="1"/>
  <c r="DB282" i="8"/>
  <c r="DB234" i="8"/>
  <c r="DC153" i="8" l="1"/>
  <c r="DD149" i="8" s="1"/>
  <c r="CS291" i="8"/>
  <c r="CS174" i="8"/>
  <c r="CS292" i="8" s="1"/>
  <c r="CS264" i="8" s="1"/>
  <c r="DC300" i="8"/>
  <c r="DC97" i="8"/>
  <c r="DC98" i="8" s="1"/>
  <c r="DC145" i="8"/>
  <c r="DC266" i="8"/>
  <c r="DC166" i="8"/>
  <c r="DC167" i="8" s="1"/>
  <c r="DD163" i="8" s="1"/>
  <c r="DC138" i="8"/>
  <c r="DD134" i="8" s="1"/>
  <c r="DC263" i="8"/>
  <c r="DC124" i="8"/>
  <c r="CS262" i="8"/>
  <c r="CS258" i="8" s="1"/>
  <c r="CS103" i="8"/>
  <c r="CS102" i="8" s="1"/>
  <c r="DC159" i="8"/>
  <c r="DC160" i="8" s="1"/>
  <c r="DD156" i="8" s="1"/>
  <c r="CR241" i="8"/>
  <c r="CR279" i="8"/>
  <c r="CR298" i="8" s="1"/>
  <c r="CR235" i="8"/>
  <c r="CR242" i="8" s="1"/>
  <c r="CR243" i="8" l="1"/>
  <c r="CR244" i="8" s="1"/>
  <c r="CS240" i="8" s="1"/>
  <c r="CR281" i="8"/>
  <c r="CR285" i="8" s="1"/>
  <c r="CR286" i="8" s="1"/>
  <c r="DC301" i="8"/>
  <c r="DC271" i="8" s="1"/>
  <c r="DC295" i="8"/>
  <c r="DC305" i="8"/>
  <c r="DC309" i="8"/>
  <c r="DD165" i="8"/>
  <c r="CS172" i="8"/>
  <c r="DD180" i="8"/>
  <c r="DD141" i="8" a="1"/>
  <c r="DD141" i="8" s="1"/>
  <c r="DD143" i="8" s="1"/>
  <c r="DD187" i="8"/>
  <c r="DD151" i="8"/>
  <c r="CR314" i="8"/>
  <c r="CR236" i="8"/>
  <c r="CS233" i="8" s="1"/>
  <c r="DD158" i="8"/>
  <c r="CS254" i="8"/>
  <c r="CS293" i="8"/>
  <c r="CS280" i="8" s="1"/>
  <c r="DD130" i="8" l="1"/>
  <c r="DD136" i="8"/>
  <c r="DC269" i="8"/>
  <c r="DC296" i="8"/>
  <c r="DC273" i="8" s="1"/>
  <c r="DC268" i="8"/>
  <c r="DC310" i="8"/>
  <c r="DC272" i="8" s="1"/>
  <c r="DC267" i="8"/>
  <c r="DC306" i="8"/>
  <c r="DC276" i="8" s="1"/>
  <c r="CR313" i="8"/>
  <c r="CR122" i="8"/>
  <c r="DC302" i="8"/>
  <c r="DD183" i="8"/>
  <c r="DD182" i="8" s="1"/>
  <c r="DD142" i="8"/>
  <c r="CS104" i="8"/>
  <c r="CS175" i="8"/>
  <c r="CS105" i="8" s="1"/>
  <c r="CS319" i="8" s="1"/>
  <c r="CR315" i="8"/>
  <c r="CR312" i="8" l="1"/>
  <c r="DD185" i="8"/>
  <c r="DD186" i="8" s="1"/>
  <c r="CS176" i="8"/>
  <c r="CT170" i="8" s="1"/>
  <c r="CT171" i="8" s="1"/>
  <c r="CT173" i="8" s="1"/>
  <c r="DC311" i="8"/>
  <c r="DC284" i="8" s="1"/>
  <c r="CR123" i="8"/>
  <c r="DC275" i="8"/>
  <c r="DC303" i="8"/>
  <c r="DC297" i="8"/>
  <c r="DC277" i="8" s="1"/>
  <c r="DD137" i="8"/>
  <c r="DC307" i="8"/>
  <c r="DC283" i="8" s="1"/>
  <c r="DD96" i="8"/>
  <c r="DD131" i="8"/>
  <c r="CR320" i="8"/>
  <c r="CR321" i="8" s="1"/>
  <c r="CS318" i="8"/>
  <c r="CS316" i="8" s="1"/>
  <c r="CS106" i="8"/>
  <c r="CS109" i="8" s="1"/>
  <c r="CT291" i="8" l="1"/>
  <c r="CT174" i="8"/>
  <c r="CT292" i="8" s="1"/>
  <c r="CT264" i="8" s="1"/>
  <c r="DD263" i="8"/>
  <c r="DD124" i="8"/>
  <c r="DD300" i="8"/>
  <c r="DD97" i="8"/>
  <c r="DD98" i="8" s="1"/>
  <c r="DD145" i="8"/>
  <c r="DD266" i="8"/>
  <c r="DD152" i="8"/>
  <c r="DD166" i="8"/>
  <c r="DD167" i="8" s="1"/>
  <c r="DE163" i="8" s="1"/>
  <c r="CT262" i="8"/>
  <c r="CT258" i="8" s="1"/>
  <c r="CT103" i="8"/>
  <c r="CT102" i="8" s="1"/>
  <c r="DD138" i="8"/>
  <c r="DE134" i="8" s="1"/>
  <c r="DC282" i="8"/>
  <c r="DC234" i="8"/>
  <c r="DD159" i="8"/>
  <c r="DD160" i="8" s="1"/>
  <c r="DE156" i="8" s="1"/>
  <c r="CS241" i="8"/>
  <c r="CS279" i="8"/>
  <c r="CS298" i="8" s="1"/>
  <c r="CS235" i="8"/>
  <c r="CS314" i="8" l="1"/>
  <c r="CS236" i="8"/>
  <c r="CT233" i="8" s="1"/>
  <c r="DE165" i="8"/>
  <c r="DD295" i="8"/>
  <c r="DD305" i="8"/>
  <c r="DD309" i="8"/>
  <c r="DE158" i="8"/>
  <c r="CS281" i="8"/>
  <c r="CS285" i="8" s="1"/>
  <c r="CS286" i="8" s="1"/>
  <c r="CS242" i="8"/>
  <c r="CS243" i="8" s="1"/>
  <c r="CT254" i="8"/>
  <c r="CT293" i="8"/>
  <c r="CT280" i="8" s="1"/>
  <c r="DD153" i="8"/>
  <c r="DE149" i="8" s="1"/>
  <c r="DD301" i="8"/>
  <c r="DD271" i="8" s="1"/>
  <c r="DE180" i="8"/>
  <c r="DE141" i="8" a="1"/>
  <c r="DE141" i="8" s="1"/>
  <c r="DE187" i="8"/>
  <c r="CT172" i="8"/>
  <c r="CS244" i="8" l="1"/>
  <c r="CT240" i="8" s="1"/>
  <c r="DD268" i="8"/>
  <c r="DD310" i="8"/>
  <c r="DD272" i="8" s="1"/>
  <c r="DD269" i="8"/>
  <c r="DD296" i="8"/>
  <c r="DD273" i="8" s="1"/>
  <c r="DE143" i="8"/>
  <c r="DE142" i="8" s="1"/>
  <c r="DD267" i="8"/>
  <c r="DD306" i="8"/>
  <c r="DD276" i="8" s="1"/>
  <c r="DE151" i="8"/>
  <c r="CT104" i="8"/>
  <c r="CT175" i="8"/>
  <c r="CT105" i="8" s="1"/>
  <c r="CT319" i="8" s="1"/>
  <c r="CT176" i="8"/>
  <c r="CU170" i="8" s="1"/>
  <c r="DD302" i="8"/>
  <c r="DD275" i="8" s="1"/>
  <c r="CS313" i="8"/>
  <c r="CS122" i="8"/>
  <c r="CS315" i="8"/>
  <c r="CS312" i="8" l="1"/>
  <c r="CS320" i="8" s="1"/>
  <c r="CS321" i="8" s="1"/>
  <c r="DD307" i="8"/>
  <c r="DD283" i="8" s="1"/>
  <c r="DD311" i="8"/>
  <c r="DD284" i="8" s="1"/>
  <c r="DD303" i="8"/>
  <c r="DE183" i="8"/>
  <c r="DE182" i="8"/>
  <c r="DD297" i="8"/>
  <c r="DD277" i="8" s="1"/>
  <c r="CU171" i="8"/>
  <c r="DE130" i="8"/>
  <c r="DE136" i="8"/>
  <c r="CT318" i="8"/>
  <c r="CT316" i="8" s="1"/>
  <c r="CT106" i="8"/>
  <c r="CT109" i="8" s="1"/>
  <c r="CS123" i="8"/>
  <c r="DE96" i="8" l="1"/>
  <c r="DE131" i="8"/>
  <c r="DE185" i="8"/>
  <c r="DE186" i="8" s="1"/>
  <c r="DE137" i="8"/>
  <c r="CU173" i="8"/>
  <c r="DD282" i="8"/>
  <c r="DD234" i="8"/>
  <c r="CU262" i="8"/>
  <c r="CU258" i="8" s="1"/>
  <c r="CU103" i="8"/>
  <c r="CU102" i="8" s="1"/>
  <c r="CT241" i="8"/>
  <c r="CT279" i="8"/>
  <c r="CT298" i="8" s="1"/>
  <c r="CT235" i="8"/>
  <c r="CT242" i="8" s="1"/>
  <c r="DE300" i="8" l="1"/>
  <c r="DE97" i="8"/>
  <c r="DE145" i="8"/>
  <c r="DE266" i="8"/>
  <c r="DE159" i="8"/>
  <c r="DE160" i="8" s="1"/>
  <c r="DF156" i="8" s="1"/>
  <c r="DE138" i="8"/>
  <c r="DF134" i="8" s="1"/>
  <c r="CT314" i="8"/>
  <c r="CT236" i="8"/>
  <c r="CU233" i="8" s="1"/>
  <c r="CU291" i="8"/>
  <c r="CU174" i="8"/>
  <c r="DE166" i="8"/>
  <c r="DE167" i="8" s="1"/>
  <c r="DF163" i="8" s="1"/>
  <c r="CT281" i="8"/>
  <c r="CT285" i="8" s="1"/>
  <c r="CT286" i="8" s="1"/>
  <c r="DE152" i="8"/>
  <c r="DE263" i="8"/>
  <c r="DE98" i="8"/>
  <c r="DE124" i="8"/>
  <c r="CT243" i="8"/>
  <c r="CU292" i="8" l="1"/>
  <c r="CU264" i="8" s="1"/>
  <c r="DF165" i="8"/>
  <c r="CU172" i="8"/>
  <c r="DF158" i="8"/>
  <c r="CU254" i="8"/>
  <c r="CU293" i="8"/>
  <c r="CU280" i="8" s="1"/>
  <c r="DF180" i="8"/>
  <c r="DF141" i="8" a="1"/>
  <c r="DF141" i="8" s="1"/>
  <c r="DF143" i="8" s="1"/>
  <c r="DF187" i="8"/>
  <c r="DE301" i="8"/>
  <c r="DE271" i="8" s="1"/>
  <c r="CT313" i="8"/>
  <c r="CT312" i="8" s="1"/>
  <c r="CT122" i="8"/>
  <c r="CT244" i="8"/>
  <c r="CU240" i="8" s="1"/>
  <c r="DE295" i="8"/>
  <c r="DE305" i="8"/>
  <c r="DE309" i="8"/>
  <c r="DE153" i="8"/>
  <c r="DF149" i="8" s="1"/>
  <c r="CT315" i="8"/>
  <c r="DF130" i="8" l="1"/>
  <c r="DE268" i="8"/>
  <c r="DE310" i="8"/>
  <c r="DE272" i="8" s="1"/>
  <c r="CT123" i="8"/>
  <c r="CU104" i="8"/>
  <c r="CU175" i="8"/>
  <c r="CU105" i="8" s="1"/>
  <c r="CU319" i="8" s="1"/>
  <c r="DF183" i="8"/>
  <c r="DF182" i="8"/>
  <c r="DE302" i="8"/>
  <c r="DE275" i="8" s="1"/>
  <c r="CT320" i="8"/>
  <c r="CT321" i="8" s="1"/>
  <c r="DF142" i="8"/>
  <c r="DE267" i="8"/>
  <c r="DE306" i="8"/>
  <c r="DE276" i="8" s="1"/>
  <c r="DE269" i="8"/>
  <c r="DE296" i="8"/>
  <c r="DE273" i="8" s="1"/>
  <c r="DF151" i="8"/>
  <c r="DE311" i="8" l="1"/>
  <c r="DE284" i="8" s="1"/>
  <c r="CU176" i="8"/>
  <c r="CV170" i="8" s="1"/>
  <c r="CV171" i="8" s="1"/>
  <c r="DE303" i="8"/>
  <c r="CU318" i="8"/>
  <c r="CU316" i="8" s="1"/>
  <c r="CU106" i="8"/>
  <c r="CU109" i="8" s="1"/>
  <c r="DE282" i="8"/>
  <c r="DF131" i="8"/>
  <c r="DE297" i="8"/>
  <c r="DE277" i="8" s="1"/>
  <c r="DE307" i="8"/>
  <c r="DE283" i="8" s="1"/>
  <c r="DF136" i="8"/>
  <c r="DF185" i="8" s="1"/>
  <c r="DF186" i="8" s="1"/>
  <c r="DF96" i="8" l="1"/>
  <c r="DF263" i="8" s="1"/>
  <c r="DE234" i="8"/>
  <c r="DF124" i="8"/>
  <c r="CV173" i="8"/>
  <c r="CV262" i="8"/>
  <c r="CV258" i="8" s="1"/>
  <c r="CV103" i="8"/>
  <c r="CV102" i="8" s="1"/>
  <c r="CU241" i="8"/>
  <c r="CU279" i="8"/>
  <c r="CU298" i="8" s="1"/>
  <c r="CU235" i="8"/>
  <c r="DF137" i="8"/>
  <c r="DF138" i="8" s="1"/>
  <c r="DG134" i="8" s="1"/>
  <c r="DG180" i="8" l="1"/>
  <c r="DG141" i="8" a="1"/>
  <c r="DG141" i="8" s="1"/>
  <c r="DG143" i="8" s="1"/>
  <c r="DG130" i="8" s="1"/>
  <c r="DG187" i="8"/>
  <c r="CV291" i="8"/>
  <c r="CV174" i="8"/>
  <c r="CV292" i="8" s="1"/>
  <c r="CV264" i="8" s="1"/>
  <c r="DF300" i="8"/>
  <c r="DF97" i="8"/>
  <c r="DF98" i="8" s="1"/>
  <c r="DF145" i="8"/>
  <c r="DF266" i="8"/>
  <c r="DF152" i="8"/>
  <c r="CU314" i="8"/>
  <c r="CU236" i="8"/>
  <c r="CV233" i="8" s="1"/>
  <c r="CU281" i="8"/>
  <c r="CU285" i="8" s="1"/>
  <c r="CU286" i="8" s="1"/>
  <c r="CU242" i="8"/>
  <c r="CU243" i="8" s="1"/>
  <c r="DF159" i="8"/>
  <c r="DF160" i="8" s="1"/>
  <c r="DG156" i="8" s="1"/>
  <c r="DF166" i="8"/>
  <c r="DF167" i="8" s="1"/>
  <c r="DG163" i="8" s="1"/>
  <c r="CU244" i="8" l="1"/>
  <c r="CV240" i="8" s="1"/>
  <c r="DG131" i="8"/>
  <c r="DF301" i="8"/>
  <c r="DF271" i="8" s="1"/>
  <c r="CV172" i="8"/>
  <c r="CU313" i="8"/>
  <c r="CU122" i="8"/>
  <c r="DG158" i="8"/>
  <c r="DF153" i="8"/>
  <c r="DG149" i="8" s="1"/>
  <c r="DG165" i="8"/>
  <c r="DF295" i="8"/>
  <c r="DF305" i="8"/>
  <c r="DF309" i="8"/>
  <c r="CU315" i="8"/>
  <c r="DG136" i="8"/>
  <c r="CV254" i="8"/>
  <c r="CV293" i="8"/>
  <c r="CV280" i="8" s="1"/>
  <c r="DG142" i="8"/>
  <c r="DG183" i="8"/>
  <c r="DG182" i="8"/>
  <c r="DG151" i="8" l="1"/>
  <c r="CU312" i="8"/>
  <c r="CU320" i="8" s="1"/>
  <c r="CU321" i="8" s="1"/>
  <c r="DG137" i="8"/>
  <c r="DG159" i="8" s="1"/>
  <c r="DG160" i="8" s="1"/>
  <c r="DH156" i="8" s="1"/>
  <c r="DF267" i="8"/>
  <c r="DF306" i="8"/>
  <c r="DF276" i="8" s="1"/>
  <c r="DF268" i="8"/>
  <c r="DF310" i="8"/>
  <c r="DF272" i="8" s="1"/>
  <c r="DF269" i="8"/>
  <c r="DF296" i="8"/>
  <c r="DF273" i="8" s="1"/>
  <c r="DF302" i="8"/>
  <c r="DF275" i="8" s="1"/>
  <c r="DG96" i="8"/>
  <c r="CU123" i="8"/>
  <c r="CV104" i="8"/>
  <c r="CV175" i="8"/>
  <c r="CV105" i="8" s="1"/>
  <c r="CV319" i="8" s="1"/>
  <c r="DG185" i="8"/>
  <c r="DG186" i="8" s="1"/>
  <c r="CV176" i="8" l="1"/>
  <c r="CW170" i="8" s="1"/>
  <c r="CW171" i="8" s="1"/>
  <c r="DF297" i="8"/>
  <c r="DF277" i="8" s="1"/>
  <c r="DF311" i="8"/>
  <c r="DF284" i="8" s="1"/>
  <c r="DH158" i="8"/>
  <c r="DF307" i="8"/>
  <c r="DF283" i="8" s="1"/>
  <c r="DG300" i="8"/>
  <c r="DG97" i="8"/>
  <c r="DG98" i="8" s="1"/>
  <c r="DG145" i="8"/>
  <c r="DG266" i="8"/>
  <c r="DG138" i="8"/>
  <c r="DH134" i="8" s="1"/>
  <c r="DG152" i="8"/>
  <c r="DG153" i="8" s="1"/>
  <c r="DH149" i="8" s="1"/>
  <c r="CV318" i="8"/>
  <c r="CV316" i="8" s="1"/>
  <c r="CV106" i="8"/>
  <c r="CV109" i="8" s="1"/>
  <c r="DG263" i="8"/>
  <c r="DG124" i="8"/>
  <c r="DF303" i="8"/>
  <c r="DG166" i="8"/>
  <c r="DG167" i="8" s="1"/>
  <c r="DH163" i="8" s="1"/>
  <c r="DH151" i="8" l="1"/>
  <c r="CW262" i="8"/>
  <c r="CW258" i="8" s="1"/>
  <c r="CW103" i="8"/>
  <c r="CW102" i="8" s="1"/>
  <c r="CW173" i="8"/>
  <c r="DF282" i="8"/>
  <c r="DF234" i="8"/>
  <c r="DG301" i="8"/>
  <c r="DG271" i="8" s="1"/>
  <c r="DH180" i="8"/>
  <c r="DH141" i="8" a="1"/>
  <c r="DH141" i="8" s="1"/>
  <c r="DH143" i="8" s="1"/>
  <c r="DH187" i="8"/>
  <c r="DH165" i="8"/>
  <c r="DG295" i="8"/>
  <c r="DG305" i="8"/>
  <c r="DG309" i="8"/>
  <c r="CV241" i="8"/>
  <c r="CV279" i="8"/>
  <c r="CV298" i="8" s="1"/>
  <c r="CV235" i="8"/>
  <c r="CV242" i="8" s="1"/>
  <c r="DG302" i="8" l="1"/>
  <c r="DG275" i="8" s="1"/>
  <c r="DH130" i="8"/>
  <c r="DH136" i="8" s="1"/>
  <c r="DG303" i="8"/>
  <c r="DG282" i="8" s="1"/>
  <c r="DG269" i="8"/>
  <c r="DG296" i="8"/>
  <c r="DG273" i="8" s="1"/>
  <c r="DG268" i="8"/>
  <c r="DG310" i="8"/>
  <c r="DG272" i="8" s="1"/>
  <c r="CW291" i="8"/>
  <c r="CW174" i="8"/>
  <c r="DH183" i="8"/>
  <c r="DH182" i="8"/>
  <c r="CV281" i="8"/>
  <c r="CV285" i="8" s="1"/>
  <c r="CV286" i="8" s="1"/>
  <c r="DG267" i="8"/>
  <c r="DG306" i="8"/>
  <c r="DG276" i="8" s="1"/>
  <c r="CV314" i="8"/>
  <c r="CV236" i="8"/>
  <c r="CW233" i="8" s="1"/>
  <c r="DH142" i="8"/>
  <c r="CV243" i="8"/>
  <c r="CV315" i="8" s="1"/>
  <c r="DH131" i="8" l="1"/>
  <c r="DG311" i="8"/>
  <c r="DG284" i="8" s="1"/>
  <c r="CW292" i="8"/>
  <c r="CW264" i="8" s="1"/>
  <c r="CV244" i="8"/>
  <c r="CW240" i="8" s="1"/>
  <c r="DH137" i="8"/>
  <c r="DH300" i="8" s="1"/>
  <c r="DH96" i="8"/>
  <c r="DH263" i="8" s="1"/>
  <c r="DH185" i="8"/>
  <c r="DH186" i="8" s="1"/>
  <c r="DG307" i="8"/>
  <c r="DG297" i="8"/>
  <c r="DG277" i="8" s="1"/>
  <c r="CV313" i="8"/>
  <c r="CV312" i="8" s="1"/>
  <c r="CV320" i="8" s="1"/>
  <c r="CV321" i="8" s="1"/>
  <c r="CV122" i="8"/>
  <c r="CW254" i="8"/>
  <c r="CW172" i="8"/>
  <c r="CW293" i="8" l="1"/>
  <c r="CW280" i="8" s="1"/>
  <c r="DH152" i="8"/>
  <c r="DH153" i="8" s="1"/>
  <c r="DI149" i="8" s="1"/>
  <c r="DI151" i="8" s="1"/>
  <c r="DH166" i="8"/>
  <c r="DH167" i="8" s="1"/>
  <c r="DI163" i="8" s="1"/>
  <c r="DI165" i="8" s="1"/>
  <c r="DH138" i="8"/>
  <c r="DI134" i="8" s="1"/>
  <c r="DI187" i="8" s="1"/>
  <c r="DH266" i="8"/>
  <c r="DH295" i="8" s="1"/>
  <c r="DH159" i="8"/>
  <c r="DH160" i="8" s="1"/>
  <c r="DI156" i="8" s="1"/>
  <c r="DI158" i="8" s="1"/>
  <c r="DH145" i="8"/>
  <c r="DH97" i="8"/>
  <c r="DH98" i="8" s="1"/>
  <c r="DH124" i="8"/>
  <c r="DH301" i="8"/>
  <c r="DH271" i="8" s="1"/>
  <c r="CW104" i="8"/>
  <c r="CW175" i="8"/>
  <c r="CW105" i="8" s="1"/>
  <c r="CW319" i="8" s="1"/>
  <c r="DG283" i="8"/>
  <c r="DG234" i="8"/>
  <c r="CV123" i="8"/>
  <c r="DI180" i="8" l="1"/>
  <c r="DI141" i="8" a="1"/>
  <c r="DI141" i="8" s="1"/>
  <c r="DI143" i="8" s="1"/>
  <c r="DI183" i="8" s="1"/>
  <c r="DH309" i="8"/>
  <c r="DH305" i="8"/>
  <c r="DH306" i="8" s="1"/>
  <c r="DH276" i="8" s="1"/>
  <c r="CW176" i="8"/>
  <c r="CX170" i="8" s="1"/>
  <c r="CX171" i="8" s="1"/>
  <c r="CX173" i="8" s="1"/>
  <c r="DI130" i="8"/>
  <c r="DH269" i="8"/>
  <c r="DH296" i="8"/>
  <c r="DH273" i="8" s="1"/>
  <c r="CW318" i="8"/>
  <c r="CW316" i="8" s="1"/>
  <c r="CW106" i="8"/>
  <c r="CW109" i="8" s="1"/>
  <c r="DH302" i="8"/>
  <c r="DH268" i="8"/>
  <c r="DH310" i="8"/>
  <c r="DH272" i="8" s="1"/>
  <c r="DI142" i="8"/>
  <c r="DI182" i="8"/>
  <c r="DH267" i="8" l="1"/>
  <c r="DI136" i="8"/>
  <c r="DI96" i="8" s="1"/>
  <c r="CX291" i="8"/>
  <c r="CX174" i="8"/>
  <c r="DH275" i="8"/>
  <c r="DH303" i="8"/>
  <c r="CW241" i="8"/>
  <c r="CW279" i="8"/>
  <c r="CW298" i="8" s="1"/>
  <c r="CW235" i="8"/>
  <c r="DH311" i="8"/>
  <c r="DH284" i="8" s="1"/>
  <c r="DH297" i="8"/>
  <c r="DH277" i="8" s="1"/>
  <c r="DH307" i="8"/>
  <c r="DH283" i="8" s="1"/>
  <c r="CX262" i="8"/>
  <c r="CX258" i="8" s="1"/>
  <c r="CX103" i="8"/>
  <c r="CX102" i="8" s="1"/>
  <c r="DI131" i="8"/>
  <c r="DI185" i="8" l="1"/>
  <c r="DI186" i="8" s="1"/>
  <c r="DI137" i="8"/>
  <c r="DI166" i="8" s="1"/>
  <c r="DI167" i="8" s="1"/>
  <c r="DJ163" i="8" s="1"/>
  <c r="DJ165" i="8"/>
  <c r="CW281" i="8"/>
  <c r="CW285" i="8" s="1"/>
  <c r="CW286" i="8" s="1"/>
  <c r="DI300" i="8"/>
  <c r="DI97" i="8"/>
  <c r="DI98" i="8" s="1"/>
  <c r="CW314" i="8"/>
  <c r="CW236" i="8"/>
  <c r="CX233" i="8" s="1"/>
  <c r="CW242" i="8"/>
  <c r="CW243" i="8" s="1"/>
  <c r="CW244" i="8" s="1"/>
  <c r="CX240" i="8" s="1"/>
  <c r="CX292" i="8"/>
  <c r="CX264" i="8" s="1"/>
  <c r="DI263" i="8"/>
  <c r="DI124" i="8"/>
  <c r="DH234" i="8"/>
  <c r="DH282" i="8"/>
  <c r="CX254" i="8"/>
  <c r="CX172" i="8"/>
  <c r="DI145" i="8" l="1"/>
  <c r="DI152" i="8"/>
  <c r="DI153" i="8" s="1"/>
  <c r="DJ149" i="8" s="1"/>
  <c r="DI138" i="8"/>
  <c r="DJ134" i="8" s="1"/>
  <c r="DJ180" i="8" s="1"/>
  <c r="DI159" i="8"/>
  <c r="DI160" i="8" s="1"/>
  <c r="DJ156" i="8" s="1"/>
  <c r="DJ158" i="8" s="1"/>
  <c r="DI266" i="8"/>
  <c r="DI295" i="8" s="1"/>
  <c r="CX293" i="8"/>
  <c r="CX280" i="8" s="1"/>
  <c r="DI301" i="8"/>
  <c r="DI271" i="8" s="1"/>
  <c r="CX104" i="8"/>
  <c r="CX175" i="8"/>
  <c r="CX105" i="8" s="1"/>
  <c r="CX319" i="8" s="1"/>
  <c r="CW315" i="8"/>
  <c r="CW313" i="8"/>
  <c r="CW122" i="8"/>
  <c r="DI309" i="8" l="1"/>
  <c r="DI268" i="8" s="1"/>
  <c r="DI305" i="8"/>
  <c r="DI267" i="8" s="1"/>
  <c r="DJ187" i="8"/>
  <c r="DJ141" i="8" a="1"/>
  <c r="DJ141" i="8" s="1"/>
  <c r="DJ143" i="8" s="1"/>
  <c r="CX176" i="8"/>
  <c r="CY170" i="8" s="1"/>
  <c r="CY171" i="8"/>
  <c r="CX318" i="8"/>
  <c r="CX316" i="8" s="1"/>
  <c r="CX106" i="8"/>
  <c r="CX109" i="8" s="1"/>
  <c r="DJ151" i="8"/>
  <c r="DI269" i="8"/>
  <c r="DI296" i="8"/>
  <c r="DI273" i="8" s="1"/>
  <c r="DI302" i="8"/>
  <c r="CW123" i="8"/>
  <c r="CW312" i="8"/>
  <c r="CW320" i="8" s="1"/>
  <c r="CW321" i="8" s="1"/>
  <c r="DI310" i="8" l="1"/>
  <c r="DI272" i="8" s="1"/>
  <c r="DI306" i="8"/>
  <c r="DI276" i="8" s="1"/>
  <c r="DI311" i="8"/>
  <c r="DI284" i="8" s="1"/>
  <c r="CX241" i="8"/>
  <c r="CX279" i="8"/>
  <c r="CX235" i="8"/>
  <c r="DI275" i="8"/>
  <c r="DI303" i="8"/>
  <c r="DJ136" i="8"/>
  <c r="DJ130" i="8"/>
  <c r="DJ183" i="8"/>
  <c r="DJ182" i="8" s="1"/>
  <c r="DJ142" i="8"/>
  <c r="CY173" i="8"/>
  <c r="DI307" i="8"/>
  <c r="DI283" i="8" s="1"/>
  <c r="CY262" i="8"/>
  <c r="CY258" i="8" s="1"/>
  <c r="CY103" i="8"/>
  <c r="DI297" i="8"/>
  <c r="DI277" i="8" s="1"/>
  <c r="DJ185" i="8" l="1"/>
  <c r="DJ186" i="8" s="1"/>
  <c r="CX314" i="8"/>
  <c r="CX236" i="8"/>
  <c r="CY233" i="8" s="1"/>
  <c r="DJ96" i="8"/>
  <c r="DJ131" i="8"/>
  <c r="DJ137" i="8"/>
  <c r="DJ138" i="8" s="1"/>
  <c r="DK134" i="8" s="1"/>
  <c r="CX242" i="8"/>
  <c r="DI282" i="8"/>
  <c r="DI234" i="8"/>
  <c r="CX298" i="8"/>
  <c r="CY291" i="8"/>
  <c r="CY174" i="8"/>
  <c r="CY102" i="8"/>
  <c r="DK180" i="8" l="1"/>
  <c r="DK141" i="8" a="1"/>
  <c r="DK141" i="8" s="1"/>
  <c r="DK143" i="8" s="1"/>
  <c r="DK187" i="8"/>
  <c r="DJ300" i="8"/>
  <c r="DJ97" i="8"/>
  <c r="DJ98" i="8" s="1"/>
  <c r="DJ145" i="8"/>
  <c r="DJ266" i="8"/>
  <c r="DJ152" i="8"/>
  <c r="CY292" i="8"/>
  <c r="CY264" i="8" s="1"/>
  <c r="DJ263" i="8"/>
  <c r="DJ124" i="8"/>
  <c r="CX281" i="8"/>
  <c r="CX285" i="8" s="1"/>
  <c r="CX286" i="8" s="1"/>
  <c r="DJ159" i="8"/>
  <c r="DJ160" i="8" s="1"/>
  <c r="DK156" i="8" s="1"/>
  <c r="DJ166" i="8"/>
  <c r="DJ167" i="8" s="1"/>
  <c r="DK163" i="8" s="1"/>
  <c r="CY254" i="8"/>
  <c r="CY172" i="8"/>
  <c r="CX243" i="8"/>
  <c r="CX315" i="8" s="1"/>
  <c r="DK130" i="8" l="1"/>
  <c r="DK136" i="8"/>
  <c r="DK165" i="8"/>
  <c r="DJ153" i="8"/>
  <c r="DK149" i="8" s="1"/>
  <c r="DJ301" i="8"/>
  <c r="DJ271" i="8" s="1"/>
  <c r="DJ295" i="8"/>
  <c r="DJ305" i="8"/>
  <c r="DJ309" i="8"/>
  <c r="DK158" i="8"/>
  <c r="CY293" i="8"/>
  <c r="CY280" i="8" s="1"/>
  <c r="CX313" i="8"/>
  <c r="CX122" i="8"/>
  <c r="CX244" i="8"/>
  <c r="CY240" i="8" s="1"/>
  <c r="DK142" i="8"/>
  <c r="CY104" i="8"/>
  <c r="CY175" i="8"/>
  <c r="CY176" i="8" s="1"/>
  <c r="CZ170" i="8" s="1"/>
  <c r="DK183" i="8"/>
  <c r="CZ171" i="8" l="1"/>
  <c r="CZ173" i="8" s="1"/>
  <c r="DJ268" i="8"/>
  <c r="DJ310" i="8"/>
  <c r="DJ272" i="8" s="1"/>
  <c r="CY105" i="8"/>
  <c r="CY106" i="8" s="1"/>
  <c r="CY109" i="8" s="1"/>
  <c r="CX312" i="8"/>
  <c r="CX320" i="8"/>
  <c r="CX321" i="8" s="1"/>
  <c r="DJ269" i="8"/>
  <c r="DJ296" i="8"/>
  <c r="DJ273" i="8" s="1"/>
  <c r="DK151" i="8"/>
  <c r="DK137" i="8"/>
  <c r="DK159" i="8" s="1"/>
  <c r="DJ267" i="8"/>
  <c r="DJ306" i="8"/>
  <c r="DJ276" i="8" s="1"/>
  <c r="CY318" i="8"/>
  <c r="CY316" i="8" s="1"/>
  <c r="DK96" i="8"/>
  <c r="DK131" i="8"/>
  <c r="DJ302" i="8"/>
  <c r="CX123" i="8"/>
  <c r="DK182" i="8"/>
  <c r="DJ311" i="8" l="1"/>
  <c r="DJ284" i="8" s="1"/>
  <c r="DJ297" i="8"/>
  <c r="DJ277" i="8" s="1"/>
  <c r="DK152" i="8"/>
  <c r="DK153" i="8" s="1"/>
  <c r="DL149" i="8" s="1"/>
  <c r="DK166" i="8"/>
  <c r="DK167" i="8" s="1"/>
  <c r="DL163" i="8" s="1"/>
  <c r="DK185" i="8"/>
  <c r="DJ275" i="8"/>
  <c r="DJ303" i="8"/>
  <c r="CY241" i="8"/>
  <c r="CY279" i="8"/>
  <c r="CY298" i="8" s="1"/>
  <c r="CY281" i="8" s="1"/>
  <c r="CY285" i="8" s="1"/>
  <c r="CY286" i="8" s="1"/>
  <c r="CY235" i="8"/>
  <c r="CY242" i="8" s="1"/>
  <c r="DJ307" i="8"/>
  <c r="DJ283" i="8" s="1"/>
  <c r="CZ291" i="8"/>
  <c r="CZ174" i="8"/>
  <c r="DK160" i="8"/>
  <c r="DL156" i="8" s="1"/>
  <c r="CY319" i="8"/>
  <c r="DK263" i="8"/>
  <c r="DK124" i="8"/>
  <c r="CZ262" i="8"/>
  <c r="CZ258" i="8" s="1"/>
  <c r="CZ103" i="8"/>
  <c r="DK300" i="8"/>
  <c r="DK97" i="8"/>
  <c r="DK98" i="8" s="1"/>
  <c r="DK145" i="8"/>
  <c r="DK266" i="8"/>
  <c r="DK138" i="8"/>
  <c r="DL134" i="8" s="1"/>
  <c r="DL165" i="8" l="1"/>
  <c r="CY243" i="8"/>
  <c r="CY244" i="8"/>
  <c r="CZ240" i="8" s="1"/>
  <c r="DL180" i="8"/>
  <c r="DL141" i="8" a="1"/>
  <c r="DL141" i="8" s="1"/>
  <c r="DL143" i="8" s="1"/>
  <c r="DL187" i="8"/>
  <c r="DJ282" i="8"/>
  <c r="DJ234" i="8"/>
  <c r="CZ292" i="8"/>
  <c r="CZ264" i="8" s="1"/>
  <c r="CZ172" i="8"/>
  <c r="CY314" i="8"/>
  <c r="CY236" i="8"/>
  <c r="CZ233" i="8" s="1"/>
  <c r="DL151" i="8"/>
  <c r="DL158" i="8"/>
  <c r="CZ254" i="8"/>
  <c r="CZ102" i="8"/>
  <c r="DK301" i="8"/>
  <c r="DK271" i="8" s="1"/>
  <c r="DK186" i="8"/>
  <c r="DK295" i="8"/>
  <c r="DK305" i="8"/>
  <c r="DK309" i="8"/>
  <c r="DL130" i="8" l="1"/>
  <c r="DL136" i="8"/>
  <c r="DL183" i="8"/>
  <c r="DL182" i="8"/>
  <c r="CZ104" i="8"/>
  <c r="CZ175" i="8"/>
  <c r="CZ176" i="8" s="1"/>
  <c r="DA170" i="8" s="1"/>
  <c r="CY313" i="8"/>
  <c r="CY122" i="8"/>
  <c r="DK269" i="8"/>
  <c r="DK296" i="8"/>
  <c r="DK273" i="8" s="1"/>
  <c r="DL142" i="8"/>
  <c r="DK268" i="8"/>
  <c r="DK310" i="8"/>
  <c r="DK272" i="8" s="1"/>
  <c r="DK267" i="8"/>
  <c r="DK306" i="8"/>
  <c r="DK276" i="8" s="1"/>
  <c r="DK302" i="8"/>
  <c r="DK275" i="8" s="1"/>
  <c r="CZ293" i="8"/>
  <c r="CY315" i="8"/>
  <c r="DK303" i="8" l="1"/>
  <c r="DK282" i="8" s="1"/>
  <c r="DK311" i="8"/>
  <c r="DK284" i="8" s="1"/>
  <c r="DK307" i="8"/>
  <c r="DK283" i="8" s="1"/>
  <c r="CZ318" i="8"/>
  <c r="CZ316" i="8" s="1"/>
  <c r="DA171" i="8"/>
  <c r="CZ280" i="8"/>
  <c r="DK297" i="8"/>
  <c r="DK277" i="8" s="1"/>
  <c r="DL137" i="8"/>
  <c r="CZ105" i="8"/>
  <c r="CZ106" i="8" s="1"/>
  <c r="CZ109" i="8" s="1"/>
  <c r="DL185" i="8"/>
  <c r="CY123" i="8"/>
  <c r="DL96" i="8"/>
  <c r="DL131" i="8"/>
  <c r="CY312" i="8"/>
  <c r="CY320" i="8" s="1"/>
  <c r="CY321" i="8" s="1"/>
  <c r="DK234" i="8" l="1"/>
  <c r="DA262" i="8"/>
  <c r="DA258" i="8" s="1"/>
  <c r="DA103" i="8"/>
  <c r="DL300" i="8"/>
  <c r="DL97" i="8"/>
  <c r="DL98" i="8" s="1"/>
  <c r="DL145" i="8"/>
  <c r="DL266" i="8"/>
  <c r="DL166" i="8"/>
  <c r="DL152" i="8"/>
  <c r="DL138" i="8"/>
  <c r="DM134" i="8" s="1"/>
  <c r="DL263" i="8"/>
  <c r="DL124" i="8"/>
  <c r="DA173" i="8"/>
  <c r="DL159" i="8"/>
  <c r="CZ241" i="8"/>
  <c r="CZ279" i="8"/>
  <c r="CZ298" i="8" s="1"/>
  <c r="CZ235" i="8"/>
  <c r="DL186" i="8"/>
  <c r="CZ319" i="8"/>
  <c r="DM180" i="8" l="1"/>
  <c r="DM141" i="8" a="1"/>
  <c r="DM141" i="8" s="1"/>
  <c r="DM187" i="8"/>
  <c r="DL167" i="8"/>
  <c r="DM163" i="8" s="1"/>
  <c r="CZ281" i="8"/>
  <c r="CZ285" i="8" s="1"/>
  <c r="CZ286" i="8" s="1"/>
  <c r="DL295" i="8"/>
  <c r="DL305" i="8"/>
  <c r="DL309" i="8"/>
  <c r="DL301" i="8"/>
  <c r="DL271" i="8" s="1"/>
  <c r="DL153" i="8"/>
  <c r="DM149" i="8" s="1"/>
  <c r="CZ314" i="8"/>
  <c r="CZ236" i="8"/>
  <c r="DA233" i="8" s="1"/>
  <c r="CZ242" i="8"/>
  <c r="DL160" i="8"/>
  <c r="DM156" i="8" s="1"/>
  <c r="DA291" i="8"/>
  <c r="DA174" i="8"/>
  <c r="DA172" i="8" s="1"/>
  <c r="DA102" i="8"/>
  <c r="CZ243" i="8" l="1"/>
  <c r="CZ244" i="8" s="1"/>
  <c r="DA240" i="8" s="1"/>
  <c r="DA104" i="8"/>
  <c r="DA175" i="8"/>
  <c r="DA176" i="8"/>
  <c r="DB170" i="8" s="1"/>
  <c r="DM165" i="8"/>
  <c r="DM151" i="8"/>
  <c r="DM143" i="8"/>
  <c r="DM142" i="8" s="1"/>
  <c r="DL302" i="8"/>
  <c r="DL275" i="8" s="1"/>
  <c r="DL269" i="8"/>
  <c r="DL296" i="8"/>
  <c r="DL273" i="8" s="1"/>
  <c r="DA292" i="8"/>
  <c r="DA264" i="8" s="1"/>
  <c r="DL268" i="8"/>
  <c r="DL310" i="8"/>
  <c r="DL272" i="8" s="1"/>
  <c r="DM158" i="8"/>
  <c r="DA254" i="8"/>
  <c r="DL267" i="8"/>
  <c r="DL306" i="8"/>
  <c r="DL276" i="8" s="1"/>
  <c r="CZ313" i="8" l="1"/>
  <c r="CZ122" i="8"/>
  <c r="CZ123" i="8" s="1"/>
  <c r="CZ315" i="8"/>
  <c r="CZ312" i="8" s="1"/>
  <c r="CZ320" i="8" s="1"/>
  <c r="CZ321" i="8" s="1"/>
  <c r="DL303" i="8"/>
  <c r="DL282" i="8" s="1"/>
  <c r="DL311" i="8"/>
  <c r="DL284" i="8" s="1"/>
  <c r="DM183" i="8"/>
  <c r="DM182" i="8" s="1"/>
  <c r="DL307" i="8"/>
  <c r="DL283" i="8" s="1"/>
  <c r="DM130" i="8"/>
  <c r="DM136" i="8"/>
  <c r="DB171" i="8"/>
  <c r="DA293" i="8"/>
  <c r="DA280" i="8" s="1"/>
  <c r="DL297" i="8"/>
  <c r="DL277" i="8" s="1"/>
  <c r="DA105" i="8"/>
  <c r="DA318" i="8"/>
  <c r="DA316" i="8" s="1"/>
  <c r="DB173" i="8" l="1"/>
  <c r="DA319" i="8"/>
  <c r="DA106" i="8"/>
  <c r="DA109" i="8" s="1"/>
  <c r="DM137" i="8"/>
  <c r="DM152" i="8" s="1"/>
  <c r="DM96" i="8"/>
  <c r="DM131" i="8"/>
  <c r="DB262" i="8"/>
  <c r="DB258" i="8" s="1"/>
  <c r="DB103" i="8"/>
  <c r="DM185" i="8"/>
  <c r="DL234" i="8"/>
  <c r="DM263" i="8" l="1"/>
  <c r="DM124" i="8"/>
  <c r="DM300" i="8"/>
  <c r="DM97" i="8"/>
  <c r="DM98" i="8" s="1"/>
  <c r="DM145" i="8"/>
  <c r="DM266" i="8"/>
  <c r="DM138" i="8"/>
  <c r="DN134" i="8" s="1"/>
  <c r="DM166" i="8"/>
  <c r="DA241" i="8"/>
  <c r="DA279" i="8"/>
  <c r="DA235" i="8"/>
  <c r="DA242" i="8" s="1"/>
  <c r="DM186" i="8"/>
  <c r="DB291" i="8"/>
  <c r="DB174" i="8"/>
  <c r="DB102" i="8"/>
  <c r="DM159" i="8"/>
  <c r="DM153" i="8"/>
  <c r="DN149" i="8" s="1"/>
  <c r="DM167" i="8" l="1"/>
  <c r="DN163" i="8" s="1"/>
  <c r="DB254" i="8"/>
  <c r="DA243" i="8"/>
  <c r="DA315" i="8" s="1"/>
  <c r="DN151" i="8"/>
  <c r="DN180" i="8"/>
  <c r="DN141" i="8" a="1"/>
  <c r="DN141" i="8" s="1"/>
  <c r="DN143" i="8" s="1"/>
  <c r="DN187" i="8"/>
  <c r="DM160" i="8"/>
  <c r="DN156" i="8" s="1"/>
  <c r="DB292" i="8"/>
  <c r="DB264" i="8" s="1"/>
  <c r="DM301" i="8"/>
  <c r="DM271" i="8" s="1"/>
  <c r="DM295" i="8"/>
  <c r="DM305" i="8"/>
  <c r="DM309" i="8"/>
  <c r="DB172" i="8"/>
  <c r="DA314" i="8"/>
  <c r="DA236" i="8"/>
  <c r="DB233" i="8" s="1"/>
  <c r="DA298" i="8"/>
  <c r="DA244" i="8" l="1"/>
  <c r="DB240" i="8" s="1"/>
  <c r="DM302" i="8"/>
  <c r="DN130" i="8"/>
  <c r="DN136" i="8"/>
  <c r="DB104" i="8"/>
  <c r="DB175" i="8"/>
  <c r="DB176" i="8" s="1"/>
  <c r="DC170" i="8" s="1"/>
  <c r="DN165" i="8"/>
  <c r="DM268" i="8"/>
  <c r="DM310" i="8"/>
  <c r="DM272" i="8" s="1"/>
  <c r="DM269" i="8"/>
  <c r="DM296" i="8"/>
  <c r="DM273" i="8" s="1"/>
  <c r="DA281" i="8"/>
  <c r="DA285" i="8" s="1"/>
  <c r="DA286" i="8" s="1"/>
  <c r="DA313" i="8"/>
  <c r="DA312" i="8" s="1"/>
  <c r="DA320" i="8" s="1"/>
  <c r="DA321" i="8" s="1"/>
  <c r="DA122" i="8"/>
  <c r="DN142" i="8"/>
  <c r="DM267" i="8"/>
  <c r="DM306" i="8"/>
  <c r="DM276" i="8" s="1"/>
  <c r="DN183" i="8"/>
  <c r="DN182" i="8"/>
  <c r="DN158" i="8"/>
  <c r="DB293" i="8"/>
  <c r="DM307" i="8" l="1"/>
  <c r="DM283" i="8" s="1"/>
  <c r="DM275" i="8"/>
  <c r="DM303" i="8"/>
  <c r="DM282" i="8" s="1"/>
  <c r="DM297" i="8"/>
  <c r="DM277" i="8" s="1"/>
  <c r="DC171" i="8"/>
  <c r="DC173" i="8" s="1"/>
  <c r="DB280" i="8"/>
  <c r="DN185" i="8"/>
  <c r="DB105" i="8"/>
  <c r="DB318" i="8"/>
  <c r="DB316" i="8" s="1"/>
  <c r="DN137" i="8"/>
  <c r="DN166" i="8" s="1"/>
  <c r="DN167" i="8" s="1"/>
  <c r="DO163" i="8" s="1"/>
  <c r="DA123" i="8"/>
  <c r="DM311" i="8"/>
  <c r="DN96" i="8"/>
  <c r="DN131" i="8"/>
  <c r="DN159" i="8" l="1"/>
  <c r="DO165" i="8"/>
  <c r="DC291" i="8"/>
  <c r="DC174" i="8"/>
  <c r="DC292" i="8" s="1"/>
  <c r="DC264" i="8" s="1"/>
  <c r="DB319" i="8"/>
  <c r="DN186" i="8"/>
  <c r="DN300" i="8"/>
  <c r="DN97" i="8"/>
  <c r="DN98" i="8" s="1"/>
  <c r="DN145" i="8"/>
  <c r="DN266" i="8"/>
  <c r="DN152" i="8"/>
  <c r="DN263" i="8"/>
  <c r="DN124" i="8"/>
  <c r="DN160" i="8"/>
  <c r="DO156" i="8" s="1"/>
  <c r="DC262" i="8"/>
  <c r="DC258" i="8" s="1"/>
  <c r="DC103" i="8"/>
  <c r="DN138" i="8"/>
  <c r="DO134" i="8" s="1"/>
  <c r="DM284" i="8"/>
  <c r="DM234" i="8"/>
  <c r="DB106" i="8"/>
  <c r="DB109" i="8" s="1"/>
  <c r="DC102" i="8" l="1"/>
  <c r="DO158" i="8"/>
  <c r="DC172" i="8"/>
  <c r="DN295" i="8"/>
  <c r="DN305" i="8"/>
  <c r="DN309" i="8"/>
  <c r="DN301" i="8"/>
  <c r="DN271" i="8" s="1"/>
  <c r="DC254" i="8"/>
  <c r="DC293" i="8"/>
  <c r="DC280" i="8" s="1"/>
  <c r="DN153" i="8"/>
  <c r="DO149" i="8" s="1"/>
  <c r="DO180" i="8"/>
  <c r="DO141" i="8" a="1"/>
  <c r="DO141" i="8" s="1"/>
  <c r="DO143" i="8" s="1"/>
  <c r="DO187" i="8"/>
  <c r="DB242" i="8"/>
  <c r="DB241" i="8"/>
  <c r="DB279" i="8"/>
  <c r="DB298" i="8" s="1"/>
  <c r="DB235" i="8"/>
  <c r="DN302" i="8" l="1"/>
  <c r="DN275" i="8" s="1"/>
  <c r="DO130" i="8"/>
  <c r="DO136" i="8" s="1"/>
  <c r="DO142" i="8"/>
  <c r="DO183" i="8"/>
  <c r="DO182" i="8"/>
  <c r="DN303" i="8"/>
  <c r="DC104" i="8"/>
  <c r="DC175" i="8"/>
  <c r="DC105" i="8" s="1"/>
  <c r="DC319" i="8" s="1"/>
  <c r="DC176" i="8"/>
  <c r="DD170" i="8" s="1"/>
  <c r="DO151" i="8"/>
  <c r="DN267" i="8"/>
  <c r="DN306" i="8"/>
  <c r="DN276" i="8" s="1"/>
  <c r="DB243" i="8"/>
  <c r="DB315" i="8" s="1"/>
  <c r="DN268" i="8"/>
  <c r="DN310" i="8"/>
  <c r="DN272" i="8" s="1"/>
  <c r="DN269" i="8"/>
  <c r="DN296" i="8"/>
  <c r="DN273" i="8" s="1"/>
  <c r="DB314" i="8"/>
  <c r="DB236" i="8"/>
  <c r="DC233" i="8" s="1"/>
  <c r="DB281" i="8"/>
  <c r="DB285" i="8" s="1"/>
  <c r="DB286" i="8" s="1"/>
  <c r="DO185" i="8" l="1"/>
  <c r="DO186" i="8" s="1"/>
  <c r="DN307" i="8"/>
  <c r="DN283" i="8" s="1"/>
  <c r="DD171" i="8"/>
  <c r="DD173" i="8" s="1"/>
  <c r="DN297" i="8"/>
  <c r="DN277" i="8" s="1"/>
  <c r="DB313" i="8"/>
  <c r="DB312" i="8" s="1"/>
  <c r="DB320" i="8" s="1"/>
  <c r="DB321" i="8" s="1"/>
  <c r="DB122" i="8"/>
  <c r="DC318" i="8"/>
  <c r="DC316" i="8" s="1"/>
  <c r="DB244" i="8"/>
  <c r="DC240" i="8" s="1"/>
  <c r="DC106" i="8"/>
  <c r="DC109" i="8" s="1"/>
  <c r="DC235" i="8" s="1"/>
  <c r="DO137" i="8"/>
  <c r="DO159" i="8" s="1"/>
  <c r="DO160" i="8" s="1"/>
  <c r="DP156" i="8" s="1"/>
  <c r="DN311" i="8"/>
  <c r="DN284" i="8" s="1"/>
  <c r="DN282" i="8"/>
  <c r="DO96" i="8"/>
  <c r="DO131" i="8"/>
  <c r="DN234" i="8" l="1"/>
  <c r="DO166" i="8"/>
  <c r="DO167" i="8" s="1"/>
  <c r="DP163" i="8" s="1"/>
  <c r="DO138" i="8"/>
  <c r="DP134" i="8" s="1"/>
  <c r="DO152" i="8"/>
  <c r="DP158" i="8"/>
  <c r="DC314" i="8"/>
  <c r="DC236" i="8"/>
  <c r="DD233" i="8" s="1"/>
  <c r="DB123" i="8"/>
  <c r="DD291" i="8"/>
  <c r="DD174" i="8"/>
  <c r="DP165" i="8"/>
  <c r="DP180" i="8"/>
  <c r="DP141" i="8" a="1"/>
  <c r="DP141" i="8" s="1"/>
  <c r="DP187" i="8"/>
  <c r="DO263" i="8"/>
  <c r="DO98" i="8"/>
  <c r="DO124" i="8"/>
  <c r="DD262" i="8"/>
  <c r="DD258" i="8" s="1"/>
  <c r="DD103" i="8"/>
  <c r="DD102" i="8" s="1"/>
  <c r="DO300" i="8"/>
  <c r="DO97" i="8"/>
  <c r="DO145" i="8"/>
  <c r="DO266" i="8"/>
  <c r="DO153" i="8"/>
  <c r="DP149" i="8" s="1"/>
  <c r="DC241" i="8"/>
  <c r="DC242" i="8"/>
  <c r="DC279" i="8"/>
  <c r="DC298" i="8" s="1"/>
  <c r="DC243" i="8" l="1"/>
  <c r="DC313" i="8" s="1"/>
  <c r="DD292" i="8"/>
  <c r="DD264" i="8" s="1"/>
  <c r="DC244" i="8"/>
  <c r="DD240" i="8" s="1"/>
  <c r="DC281" i="8"/>
  <c r="DC285" i="8" s="1"/>
  <c r="DC286" i="8" s="1"/>
  <c r="DD172" i="8"/>
  <c r="DC122" i="8"/>
  <c r="DO301" i="8"/>
  <c r="DO271" i="8" s="1"/>
  <c r="DC315" i="8"/>
  <c r="DC312" i="8" s="1"/>
  <c r="DC320" i="8" s="1"/>
  <c r="DC321" i="8" s="1"/>
  <c r="DO295" i="8"/>
  <c r="DO305" i="8"/>
  <c r="DO309" i="8"/>
  <c r="DD254" i="8"/>
  <c r="DP143" i="8"/>
  <c r="DP151" i="8"/>
  <c r="DD293" i="8" l="1"/>
  <c r="DD280" i="8" s="1"/>
  <c r="DP130" i="8"/>
  <c r="DP136" i="8"/>
  <c r="DC123" i="8"/>
  <c r="DO302" i="8"/>
  <c r="DO275" i="8" s="1"/>
  <c r="DO267" i="8"/>
  <c r="DO306" i="8"/>
  <c r="DO276" i="8" s="1"/>
  <c r="DP142" i="8"/>
  <c r="DO269" i="8"/>
  <c r="DO296" i="8"/>
  <c r="DO273" i="8" s="1"/>
  <c r="DD104" i="8"/>
  <c r="DD175" i="8"/>
  <c r="DD105" i="8" s="1"/>
  <c r="DD319" i="8" s="1"/>
  <c r="DD176" i="8"/>
  <c r="DE170" i="8" s="1"/>
  <c r="DP183" i="8"/>
  <c r="DP182" i="8" s="1"/>
  <c r="DP185" i="8" s="1"/>
  <c r="DP186" i="8" s="1"/>
  <c r="DO268" i="8"/>
  <c r="DO310" i="8"/>
  <c r="DO272" i="8" s="1"/>
  <c r="DO303" i="8" l="1"/>
  <c r="DE171" i="8"/>
  <c r="DD318" i="8"/>
  <c r="DD316" i="8" s="1"/>
  <c r="DD106" i="8"/>
  <c r="DD109" i="8" s="1"/>
  <c r="DP137" i="8"/>
  <c r="DP159" i="8" s="1"/>
  <c r="DP160" i="8" s="1"/>
  <c r="DQ156" i="8" s="1"/>
  <c r="DO307" i="8"/>
  <c r="DO283" i="8" s="1"/>
  <c r="DO311" i="8"/>
  <c r="DO284" i="8" s="1"/>
  <c r="DO297" i="8"/>
  <c r="DO277" i="8" s="1"/>
  <c r="DP96" i="8"/>
  <c r="DP131" i="8"/>
  <c r="DQ158" i="8" l="1"/>
  <c r="DP166" i="8"/>
  <c r="DP167" i="8" s="1"/>
  <c r="DQ163" i="8" s="1"/>
  <c r="DP263" i="8"/>
  <c r="DP124" i="8"/>
  <c r="DE262" i="8"/>
  <c r="DE258" i="8" s="1"/>
  <c r="DE103" i="8"/>
  <c r="DE102" i="8" s="1"/>
  <c r="DD241" i="8"/>
  <c r="DD279" i="8"/>
  <c r="DD298" i="8" s="1"/>
  <c r="DD235" i="8"/>
  <c r="DE173" i="8"/>
  <c r="DP300" i="8"/>
  <c r="DP97" i="8"/>
  <c r="DP98" i="8" s="1"/>
  <c r="DP145" i="8"/>
  <c r="DP266" i="8"/>
  <c r="DP152" i="8"/>
  <c r="DP138" i="8"/>
  <c r="DQ134" i="8" s="1"/>
  <c r="DO282" i="8"/>
  <c r="DO234" i="8"/>
  <c r="DD314" i="8" l="1"/>
  <c r="DD236" i="8"/>
  <c r="DE233" i="8" s="1"/>
  <c r="DP153" i="8"/>
  <c r="DQ149" i="8" s="1"/>
  <c r="DE291" i="8"/>
  <c r="DE174" i="8"/>
  <c r="DE292" i="8" s="1"/>
  <c r="DE264" i="8" s="1"/>
  <c r="DP295" i="8"/>
  <c r="DP305" i="8"/>
  <c r="DP309" i="8"/>
  <c r="DP301" i="8"/>
  <c r="DP271" i="8" s="1"/>
  <c r="DD281" i="8"/>
  <c r="DD285" i="8" s="1"/>
  <c r="DD286" i="8" s="1"/>
  <c r="DD242" i="8"/>
  <c r="DQ180" i="8"/>
  <c r="DQ141" i="8" a="1"/>
  <c r="DQ141" i="8" s="1"/>
  <c r="DQ187" i="8"/>
  <c r="DQ165" i="8"/>
  <c r="DD243" i="8" l="1"/>
  <c r="DD244" i="8" s="1"/>
  <c r="DE240" i="8" s="1"/>
  <c r="DD122" i="8"/>
  <c r="DE254" i="8"/>
  <c r="DE293" i="8"/>
  <c r="DE280" i="8" s="1"/>
  <c r="DP267" i="8"/>
  <c r="DP306" i="8"/>
  <c r="DP276" i="8" s="1"/>
  <c r="DE172" i="8"/>
  <c r="DQ143" i="8"/>
  <c r="DQ142" i="8" s="1"/>
  <c r="DP268" i="8"/>
  <c r="DP310" i="8"/>
  <c r="DP272" i="8" s="1"/>
  <c r="DP269" i="8"/>
  <c r="DP296" i="8"/>
  <c r="DP273" i="8" s="1"/>
  <c r="DQ151" i="8"/>
  <c r="DP302" i="8"/>
  <c r="DP275" i="8" s="1"/>
  <c r="DD313" i="8" l="1"/>
  <c r="DD315" i="8"/>
  <c r="DD312" i="8" s="1"/>
  <c r="DD320" i="8" s="1"/>
  <c r="DD321" i="8" s="1"/>
  <c r="DQ183" i="8"/>
  <c r="DP307" i="8"/>
  <c r="DP283" i="8" s="1"/>
  <c r="DQ182" i="8"/>
  <c r="DP311" i="8"/>
  <c r="DP284" i="8" s="1"/>
  <c r="DP297" i="8"/>
  <c r="DP277" i="8" s="1"/>
  <c r="DD123" i="8"/>
  <c r="DP303" i="8"/>
  <c r="DQ130" i="8"/>
  <c r="DQ136" i="8" s="1"/>
  <c r="DE104" i="8"/>
  <c r="DE175" i="8"/>
  <c r="DE105" i="8" s="1"/>
  <c r="DE319" i="8" s="1"/>
  <c r="DQ96" i="8" l="1"/>
  <c r="DQ131" i="8"/>
  <c r="DQ137" i="8"/>
  <c r="DP282" i="8"/>
  <c r="DP234" i="8"/>
  <c r="DQ185" i="8"/>
  <c r="DQ186" i="8" s="1"/>
  <c r="DE176" i="8"/>
  <c r="DF170" i="8" s="1"/>
  <c r="DE318" i="8"/>
  <c r="DE316" i="8" s="1"/>
  <c r="DE106" i="8"/>
  <c r="DE109" i="8" s="1"/>
  <c r="DQ152" i="8"/>
  <c r="DQ153" i="8" l="1"/>
  <c r="DR149" i="8" s="1"/>
  <c r="DF171" i="8"/>
  <c r="DQ300" i="8"/>
  <c r="DQ97" i="8"/>
  <c r="DQ98" i="8" s="1"/>
  <c r="DQ145" i="8"/>
  <c r="DQ266" i="8"/>
  <c r="DQ159" i="8"/>
  <c r="DQ160" i="8" s="1"/>
  <c r="DR156" i="8" s="1"/>
  <c r="DE241" i="8"/>
  <c r="DE279" i="8"/>
  <c r="DE298" i="8" s="1"/>
  <c r="DE235" i="8"/>
  <c r="DQ166" i="8"/>
  <c r="DQ167" i="8" s="1"/>
  <c r="DR163" i="8" s="1"/>
  <c r="DQ138" i="8"/>
  <c r="DR134" i="8" s="1"/>
  <c r="DQ263" i="8"/>
  <c r="DQ124" i="8"/>
  <c r="DE314" i="8" l="1"/>
  <c r="DE236" i="8"/>
  <c r="DF233" i="8" s="1"/>
  <c r="DE242" i="8"/>
  <c r="DF262" i="8"/>
  <c r="DF258" i="8" s="1"/>
  <c r="DF103" i="8"/>
  <c r="DF102" i="8" s="1"/>
  <c r="DR165" i="8"/>
  <c r="DF173" i="8"/>
  <c r="DE281" i="8"/>
  <c r="DE285" i="8" s="1"/>
  <c r="DE286" i="8" s="1"/>
  <c r="DQ295" i="8"/>
  <c r="DQ305" i="8"/>
  <c r="DQ309" i="8"/>
  <c r="DQ301" i="8"/>
  <c r="DQ271" i="8" s="1"/>
  <c r="DR151" i="8"/>
  <c r="DR158" i="8"/>
  <c r="DR180" i="8"/>
  <c r="DR141" i="8" a="1"/>
  <c r="DR141" i="8" s="1"/>
  <c r="DR143" i="8" s="1"/>
  <c r="DR187" i="8"/>
  <c r="DR130" i="8" l="1"/>
  <c r="DQ267" i="8"/>
  <c r="DQ306" i="8"/>
  <c r="DQ276" i="8" s="1"/>
  <c r="DR183" i="8"/>
  <c r="DR182" i="8" s="1"/>
  <c r="DQ269" i="8"/>
  <c r="DQ296" i="8"/>
  <c r="DQ273" i="8" s="1"/>
  <c r="DF291" i="8"/>
  <c r="DF174" i="8"/>
  <c r="DQ302" i="8"/>
  <c r="DR142" i="8"/>
  <c r="DQ268" i="8"/>
  <c r="DQ310" i="8"/>
  <c r="DQ272" i="8" s="1"/>
  <c r="DE243" i="8"/>
  <c r="DE315" i="8" s="1"/>
  <c r="DQ311" i="8" l="1"/>
  <c r="DQ284" i="8" s="1"/>
  <c r="DF292" i="8"/>
  <c r="DF264" i="8" s="1"/>
  <c r="DE244" i="8"/>
  <c r="DF240" i="8" s="1"/>
  <c r="DQ275" i="8"/>
  <c r="DQ303" i="8"/>
  <c r="DF172" i="8"/>
  <c r="DQ307" i="8"/>
  <c r="DQ283" i="8" s="1"/>
  <c r="DF254" i="8"/>
  <c r="DF293" i="8"/>
  <c r="DF280" i="8" s="1"/>
  <c r="DQ297" i="8"/>
  <c r="DQ277" i="8" s="1"/>
  <c r="DR131" i="8"/>
  <c r="DE313" i="8"/>
  <c r="DE312" i="8" s="1"/>
  <c r="DE320" i="8" s="1"/>
  <c r="DE321" i="8" s="1"/>
  <c r="DE122" i="8"/>
  <c r="DR136" i="8"/>
  <c r="DR96" i="8" s="1"/>
  <c r="DR263" i="8" l="1"/>
  <c r="DR124" i="8"/>
  <c r="DR137" i="8"/>
  <c r="DR166" i="8" s="1"/>
  <c r="DR167" i="8" s="1"/>
  <c r="DS163" i="8" s="1"/>
  <c r="DQ282" i="8"/>
  <c r="DQ234" i="8"/>
  <c r="DR185" i="8"/>
  <c r="DR186" i="8" s="1"/>
  <c r="DF104" i="8"/>
  <c r="DF175" i="8"/>
  <c r="DF105" i="8" s="1"/>
  <c r="DF319" i="8" s="1"/>
  <c r="DF176" i="8"/>
  <c r="DG170" i="8" s="1"/>
  <c r="DE123" i="8"/>
  <c r="DR159" i="8" l="1"/>
  <c r="DR160" i="8" s="1"/>
  <c r="DS156" i="8" s="1"/>
  <c r="DS158" i="8" s="1"/>
  <c r="DR152" i="8"/>
  <c r="DS165" i="8"/>
  <c r="DF318" i="8"/>
  <c r="DF316" i="8" s="1"/>
  <c r="DF106" i="8"/>
  <c r="DF109" i="8" s="1"/>
  <c r="DR153" i="8"/>
  <c r="DS149" i="8" s="1"/>
  <c r="DR300" i="8"/>
  <c r="DR97" i="8"/>
  <c r="DR98" i="8" s="1"/>
  <c r="DR145" i="8"/>
  <c r="DR266" i="8"/>
  <c r="DR138" i="8"/>
  <c r="DS134" i="8" s="1"/>
  <c r="DG171" i="8"/>
  <c r="DR295" i="8" l="1"/>
  <c r="DR305" i="8"/>
  <c r="DR309" i="8"/>
  <c r="DS151" i="8"/>
  <c r="DF241" i="8"/>
  <c r="DF279" i="8"/>
  <c r="DF298" i="8" s="1"/>
  <c r="DF235" i="8"/>
  <c r="DG173" i="8"/>
  <c r="DS180" i="8"/>
  <c r="DS141" i="8" a="1"/>
  <c r="DS141" i="8" s="1"/>
  <c r="DS187" i="8"/>
  <c r="DG262" i="8"/>
  <c r="DG258" i="8" s="1"/>
  <c r="DG103" i="8"/>
  <c r="DG102" i="8" s="1"/>
  <c r="DR301" i="8"/>
  <c r="DR271" i="8" s="1"/>
  <c r="DG291" i="8" l="1"/>
  <c r="DG174" i="8"/>
  <c r="DG292" i="8" s="1"/>
  <c r="DG264" i="8" s="1"/>
  <c r="DR302" i="8"/>
  <c r="DF314" i="8"/>
  <c r="DF236" i="8"/>
  <c r="DG233" i="8" s="1"/>
  <c r="DR268" i="8"/>
  <c r="DR310" i="8"/>
  <c r="DR272" i="8" s="1"/>
  <c r="DF281" i="8"/>
  <c r="DF285" i="8" s="1"/>
  <c r="DF286" i="8" s="1"/>
  <c r="DF242" i="8"/>
  <c r="DS143" i="8"/>
  <c r="DR267" i="8"/>
  <c r="DR306" i="8"/>
  <c r="DR276" i="8" s="1"/>
  <c r="DR269" i="8"/>
  <c r="DR296" i="8"/>
  <c r="DR273" i="8" s="1"/>
  <c r="DR307" i="8" l="1"/>
  <c r="DR283" i="8" s="1"/>
  <c r="DR297" i="8"/>
  <c r="DR277" i="8" s="1"/>
  <c r="DS130" i="8"/>
  <c r="DS136" i="8"/>
  <c r="DS183" i="8"/>
  <c r="DS182" i="8" s="1"/>
  <c r="DS142" i="8"/>
  <c r="DR275" i="8"/>
  <c r="DR303" i="8"/>
  <c r="DG254" i="8"/>
  <c r="DG293" i="8"/>
  <c r="DG280" i="8" s="1"/>
  <c r="DF243" i="8"/>
  <c r="DR311" i="8"/>
  <c r="DR284" i="8" s="1"/>
  <c r="DG172" i="8"/>
  <c r="DS185" i="8" l="1"/>
  <c r="DS186" i="8" s="1"/>
  <c r="DS137" i="8"/>
  <c r="DS138" i="8" s="1"/>
  <c r="DT134" i="8" s="1"/>
  <c r="DS96" i="8"/>
  <c r="DS131" i="8"/>
  <c r="DR282" i="8"/>
  <c r="DR234" i="8"/>
  <c r="DG104" i="8"/>
  <c r="DG175" i="8"/>
  <c r="DG105" i="8" s="1"/>
  <c r="DG319" i="8" s="1"/>
  <c r="DG176" i="8"/>
  <c r="DH170" i="8" s="1"/>
  <c r="DF313" i="8"/>
  <c r="DF122" i="8"/>
  <c r="DF244" i="8"/>
  <c r="DG240" i="8" s="1"/>
  <c r="DF315" i="8"/>
  <c r="DF312" i="8" l="1"/>
  <c r="DT180" i="8"/>
  <c r="DT141" i="8" a="1"/>
  <c r="DT141" i="8" s="1"/>
  <c r="DT143" i="8" s="1"/>
  <c r="DT187" i="8"/>
  <c r="DH171" i="8"/>
  <c r="DS300" i="8"/>
  <c r="DS97" i="8"/>
  <c r="DS98" i="8" s="1"/>
  <c r="DS145" i="8"/>
  <c r="DS266" i="8"/>
  <c r="DS263" i="8"/>
  <c r="DS124" i="8"/>
  <c r="DS152" i="8"/>
  <c r="DS159" i="8"/>
  <c r="DS160" i="8" s="1"/>
  <c r="DT156" i="8" s="1"/>
  <c r="DS166" i="8"/>
  <c r="DS167" i="8" s="1"/>
  <c r="DT163" i="8" s="1"/>
  <c r="DG318" i="8"/>
  <c r="DG316" i="8" s="1"/>
  <c r="DG106" i="8"/>
  <c r="DG109" i="8" s="1"/>
  <c r="DF320" i="8"/>
  <c r="DF321" i="8" s="1"/>
  <c r="DF123" i="8"/>
  <c r="DT130" i="8" l="1"/>
  <c r="DH262" i="8"/>
  <c r="DH258" i="8" s="1"/>
  <c r="DH103" i="8"/>
  <c r="DH102" i="8" s="1"/>
  <c r="DS153" i="8"/>
  <c r="DT149" i="8" s="1"/>
  <c r="DG241" i="8"/>
  <c r="DG279" i="8"/>
  <c r="DG298" i="8" s="1"/>
  <c r="DG235" i="8"/>
  <c r="DT165" i="8"/>
  <c r="DT158" i="8"/>
  <c r="DT142" i="8"/>
  <c r="DS301" i="8"/>
  <c r="DS271" i="8" s="1"/>
  <c r="DH173" i="8"/>
  <c r="DS295" i="8"/>
  <c r="DS305" i="8"/>
  <c r="DS309" i="8"/>
  <c r="DT183" i="8"/>
  <c r="DT182" i="8" s="1"/>
  <c r="DS302" i="8" l="1"/>
  <c r="DH291" i="8"/>
  <c r="DH174" i="8"/>
  <c r="DH292" i="8" s="1"/>
  <c r="DH264" i="8" s="1"/>
  <c r="DS269" i="8"/>
  <c r="DS296" i="8"/>
  <c r="DS273" i="8" s="1"/>
  <c r="DS268" i="8"/>
  <c r="DS310" i="8"/>
  <c r="DS272" i="8" s="1"/>
  <c r="DG314" i="8"/>
  <c r="DG236" i="8"/>
  <c r="DH233" i="8" s="1"/>
  <c r="DS267" i="8"/>
  <c r="DS306" i="8"/>
  <c r="DS276" i="8" s="1"/>
  <c r="DG242" i="8"/>
  <c r="DT131" i="8"/>
  <c r="DG281" i="8"/>
  <c r="DG285" i="8" s="1"/>
  <c r="DG286" i="8" s="1"/>
  <c r="DT151" i="8"/>
  <c r="DT136" i="8"/>
  <c r="DT96" i="8" s="1"/>
  <c r="DS297" i="8" l="1"/>
  <c r="DS277" i="8" s="1"/>
  <c r="DS275" i="8"/>
  <c r="DS303" i="8"/>
  <c r="DS282" i="8" s="1"/>
  <c r="DS311" i="8"/>
  <c r="DS284" i="8" s="1"/>
  <c r="DS307" i="8"/>
  <c r="DT263" i="8"/>
  <c r="DT124" i="8"/>
  <c r="DG243" i="8"/>
  <c r="DG315" i="8" s="1"/>
  <c r="DH172" i="8"/>
  <c r="DH254" i="8"/>
  <c r="DH293" i="8"/>
  <c r="DH280" i="8" s="1"/>
  <c r="DT137" i="8"/>
  <c r="DT138" i="8" s="1"/>
  <c r="DU134" i="8" s="1"/>
  <c r="DT185" i="8"/>
  <c r="DT186" i="8" s="1"/>
  <c r="DT159" i="8" l="1"/>
  <c r="DT160" i="8" s="1"/>
  <c r="DU156" i="8" s="1"/>
  <c r="DU158" i="8" s="1"/>
  <c r="DG244" i="8"/>
  <c r="DH240" i="8" s="1"/>
  <c r="DU180" i="8"/>
  <c r="DU141" i="8" a="1"/>
  <c r="DU141" i="8" s="1"/>
  <c r="DU143" i="8" s="1"/>
  <c r="DU187" i="8"/>
  <c r="DS283" i="8"/>
  <c r="DS234" i="8"/>
  <c r="DT300" i="8"/>
  <c r="DT97" i="8"/>
  <c r="DT98" i="8" s="1"/>
  <c r="DT145" i="8"/>
  <c r="DT266" i="8"/>
  <c r="DT152" i="8"/>
  <c r="DH104" i="8"/>
  <c r="DH175" i="8"/>
  <c r="DH105" i="8" s="1"/>
  <c r="DH319" i="8" s="1"/>
  <c r="DH176" i="8"/>
  <c r="DI170" i="8" s="1"/>
  <c r="DG313" i="8"/>
  <c r="DG312" i="8" s="1"/>
  <c r="DG320" i="8" s="1"/>
  <c r="DG321" i="8" s="1"/>
  <c r="DG122" i="8"/>
  <c r="DT166" i="8"/>
  <c r="DT167" i="8" s="1"/>
  <c r="DU163" i="8" s="1"/>
  <c r="DT301" i="8" l="1"/>
  <c r="DT271" i="8" s="1"/>
  <c r="DI171" i="8"/>
  <c r="DH318" i="8"/>
  <c r="DH316" i="8" s="1"/>
  <c r="DH106" i="8"/>
  <c r="DH109" i="8" s="1"/>
  <c r="DG123" i="8"/>
  <c r="DU142" i="8"/>
  <c r="DU130" i="8"/>
  <c r="DU136" i="8" s="1"/>
  <c r="DU165" i="8"/>
  <c r="DT153" i="8"/>
  <c r="DU149" i="8" s="1"/>
  <c r="DT295" i="8"/>
  <c r="DT305" i="8"/>
  <c r="DT309" i="8"/>
  <c r="DU183" i="8"/>
  <c r="DU182" i="8" s="1"/>
  <c r="DT302" i="8" l="1"/>
  <c r="DT275" i="8" s="1"/>
  <c r="DU137" i="8"/>
  <c r="DT268" i="8"/>
  <c r="DT310" i="8"/>
  <c r="DT272" i="8" s="1"/>
  <c r="DI262" i="8"/>
  <c r="DI258" i="8" s="1"/>
  <c r="DI103" i="8"/>
  <c r="DI102" i="8" s="1"/>
  <c r="DU185" i="8"/>
  <c r="DU186" i="8" s="1"/>
  <c r="DU151" i="8"/>
  <c r="DH241" i="8"/>
  <c r="DH279" i="8"/>
  <c r="DH298" i="8" s="1"/>
  <c r="DH235" i="8"/>
  <c r="DH242" i="8" s="1"/>
  <c r="DI173" i="8"/>
  <c r="DT269" i="8"/>
  <c r="DT296" i="8"/>
  <c r="DT273" i="8" s="1"/>
  <c r="DT267" i="8"/>
  <c r="DT306" i="8"/>
  <c r="DT276" i="8" s="1"/>
  <c r="DU96" i="8"/>
  <c r="DU131" i="8"/>
  <c r="DT311" i="8" l="1"/>
  <c r="DT284" i="8" s="1"/>
  <c r="DT303" i="8"/>
  <c r="DT297" i="8"/>
  <c r="DT277" i="8" s="1"/>
  <c r="DT282" i="8"/>
  <c r="DU300" i="8"/>
  <c r="DU97" i="8"/>
  <c r="DU98" i="8" s="1"/>
  <c r="DU145" i="8"/>
  <c r="DU266" i="8"/>
  <c r="DT307" i="8"/>
  <c r="DT283" i="8" s="1"/>
  <c r="DU159" i="8"/>
  <c r="DU160" i="8" s="1"/>
  <c r="DV156" i="8" s="1"/>
  <c r="DU138" i="8"/>
  <c r="DV134" i="8" s="1"/>
  <c r="DU152" i="8"/>
  <c r="DH281" i="8"/>
  <c r="DH285" i="8" s="1"/>
  <c r="DH286" i="8" s="1"/>
  <c r="DU263" i="8"/>
  <c r="DU124" i="8"/>
  <c r="DI291" i="8"/>
  <c r="DI174" i="8"/>
  <c r="DH314" i="8"/>
  <c r="DH236" i="8"/>
  <c r="DI233" i="8" s="1"/>
  <c r="DH243" i="8"/>
  <c r="DU166" i="8"/>
  <c r="DU167" i="8" s="1"/>
  <c r="DV163" i="8" s="1"/>
  <c r="DI292" i="8" l="1"/>
  <c r="DI264" i="8" s="1"/>
  <c r="DV180" i="8"/>
  <c r="DV141" i="8" a="1"/>
  <c r="DV141" i="8" s="1"/>
  <c r="DV143" i="8" s="1"/>
  <c r="DV130" i="8" s="1"/>
  <c r="DV187" i="8"/>
  <c r="DI254" i="8"/>
  <c r="DI293" i="8"/>
  <c r="DI280" i="8" s="1"/>
  <c r="DU301" i="8"/>
  <c r="DU271" i="8" s="1"/>
  <c r="DV158" i="8"/>
  <c r="DU295" i="8"/>
  <c r="DU305" i="8"/>
  <c r="DU309" i="8"/>
  <c r="DI172" i="8"/>
  <c r="DT234" i="8"/>
  <c r="DU153" i="8"/>
  <c r="DV149" i="8" s="1"/>
  <c r="DH313" i="8"/>
  <c r="DH122" i="8"/>
  <c r="DH315" i="8"/>
  <c r="DV165" i="8"/>
  <c r="DH244" i="8"/>
  <c r="DI240" i="8" s="1"/>
  <c r="DV131" i="8" l="1"/>
  <c r="DU268" i="8"/>
  <c r="DU310" i="8"/>
  <c r="DU272" i="8" s="1"/>
  <c r="DH312" i="8"/>
  <c r="DH320" i="8" s="1"/>
  <c r="DH321" i="8" s="1"/>
  <c r="DU267" i="8"/>
  <c r="DU306" i="8"/>
  <c r="DU276" i="8" s="1"/>
  <c r="DV136" i="8"/>
  <c r="DV96" i="8" s="1"/>
  <c r="DU269" i="8"/>
  <c r="DU296" i="8"/>
  <c r="DU273" i="8" s="1"/>
  <c r="DH123" i="8"/>
  <c r="DV142" i="8"/>
  <c r="DU302" i="8"/>
  <c r="DV151" i="8"/>
  <c r="DI104" i="8"/>
  <c r="DI175" i="8"/>
  <c r="DI105" i="8" s="1"/>
  <c r="DI319" i="8" s="1"/>
  <c r="DV183" i="8"/>
  <c r="DV182" i="8" s="1"/>
  <c r="DI176" i="8" l="1"/>
  <c r="DJ170" i="8" s="1"/>
  <c r="DJ171" i="8" s="1"/>
  <c r="DU297" i="8"/>
  <c r="DU277" i="8" s="1"/>
  <c r="DV185" i="8"/>
  <c r="DV186" i="8" s="1"/>
  <c r="DU307" i="8"/>
  <c r="DU283" i="8" s="1"/>
  <c r="DV263" i="8"/>
  <c r="DV124" i="8"/>
  <c r="DI318" i="8"/>
  <c r="DI316" i="8" s="1"/>
  <c r="DI106" i="8"/>
  <c r="DI109" i="8" s="1"/>
  <c r="DU311" i="8"/>
  <c r="DU284" i="8" s="1"/>
  <c r="DU275" i="8"/>
  <c r="DU303" i="8"/>
  <c r="DV137" i="8"/>
  <c r="DV138" i="8" s="1"/>
  <c r="DW134" i="8" s="1"/>
  <c r="DW180" i="8" l="1"/>
  <c r="DW141" i="8" a="1"/>
  <c r="DW141" i="8" s="1"/>
  <c r="DW143" i="8" s="1"/>
  <c r="DW187" i="8"/>
  <c r="DJ262" i="8"/>
  <c r="DJ258" i="8" s="1"/>
  <c r="DJ103" i="8"/>
  <c r="DJ102" i="8" s="1"/>
  <c r="DV166" i="8"/>
  <c r="DV167" i="8" s="1"/>
  <c r="DW163" i="8" s="1"/>
  <c r="DJ173" i="8"/>
  <c r="DI241" i="8"/>
  <c r="DI279" i="8"/>
  <c r="DI298" i="8" s="1"/>
  <c r="DI235" i="8"/>
  <c r="DI242" i="8" s="1"/>
  <c r="DV300" i="8"/>
  <c r="DV97" i="8"/>
  <c r="DV98" i="8" s="1"/>
  <c r="DV145" i="8"/>
  <c r="DV266" i="8"/>
  <c r="DV159" i="8"/>
  <c r="DV160" i="8" s="1"/>
  <c r="DW156" i="8" s="1"/>
  <c r="DU234" i="8"/>
  <c r="DU282" i="8"/>
  <c r="DV152" i="8"/>
  <c r="DW130" i="8" l="1"/>
  <c r="DW136" i="8"/>
  <c r="DV295" i="8"/>
  <c r="DV305" i="8"/>
  <c r="DV309" i="8"/>
  <c r="DW165" i="8"/>
  <c r="DV301" i="8"/>
  <c r="DV271" i="8" s="1"/>
  <c r="DJ291" i="8"/>
  <c r="DJ174" i="8"/>
  <c r="DJ292" i="8" s="1"/>
  <c r="DJ264" i="8" s="1"/>
  <c r="DW158" i="8"/>
  <c r="DI314" i="8"/>
  <c r="DI236" i="8"/>
  <c r="DJ233" i="8" s="1"/>
  <c r="DV153" i="8"/>
  <c r="DW149" i="8" s="1"/>
  <c r="DI281" i="8"/>
  <c r="DI285" i="8" s="1"/>
  <c r="DI286" i="8" s="1"/>
  <c r="DW183" i="8"/>
  <c r="DW182" i="8" s="1"/>
  <c r="DW142" i="8"/>
  <c r="DI243" i="8"/>
  <c r="DI244" i="8" s="1"/>
  <c r="DJ240" i="8" s="1"/>
  <c r="DV302" i="8" l="1"/>
  <c r="DV275" i="8" s="1"/>
  <c r="DJ172" i="8"/>
  <c r="DI315" i="8"/>
  <c r="DV303" i="8"/>
  <c r="DV268" i="8"/>
  <c r="DV310" i="8"/>
  <c r="DV272" i="8" s="1"/>
  <c r="DW151" i="8"/>
  <c r="DV267" i="8"/>
  <c r="DV306" i="8"/>
  <c r="DV276" i="8" s="1"/>
  <c r="DW185" i="8"/>
  <c r="DV269" i="8"/>
  <c r="DV296" i="8"/>
  <c r="DV273" i="8" s="1"/>
  <c r="DW137" i="8"/>
  <c r="DW138" i="8" s="1"/>
  <c r="DX134" i="8" s="1"/>
  <c r="DI313" i="8"/>
  <c r="DI122" i="8"/>
  <c r="DJ254" i="8"/>
  <c r="DJ293" i="8"/>
  <c r="DJ280" i="8" s="1"/>
  <c r="DW96" i="8"/>
  <c r="DW131" i="8"/>
  <c r="DJ104" i="8"/>
  <c r="DJ175" i="8"/>
  <c r="DJ105" i="8" s="1"/>
  <c r="DJ319" i="8" s="1"/>
  <c r="DV311" i="8" l="1"/>
  <c r="DV284" i="8" s="1"/>
  <c r="DI312" i="8"/>
  <c r="DI320" i="8" s="1"/>
  <c r="DI321" i="8" s="1"/>
  <c r="DV307" i="8"/>
  <c r="DV283" i="8" s="1"/>
  <c r="DV297" i="8"/>
  <c r="DV277" i="8" s="1"/>
  <c r="DX180" i="8"/>
  <c r="DX141" i="8" a="1"/>
  <c r="DX141" i="8" s="1"/>
  <c r="DX187" i="8"/>
  <c r="DW300" i="8"/>
  <c r="DW97" i="8"/>
  <c r="DW145" i="8"/>
  <c r="DW266" i="8"/>
  <c r="DI123" i="8"/>
  <c r="DW166" i="8"/>
  <c r="DJ176" i="8"/>
  <c r="DK170" i="8" s="1"/>
  <c r="DJ318" i="8"/>
  <c r="DJ316" i="8" s="1"/>
  <c r="DJ106" i="8"/>
  <c r="DJ109" i="8" s="1"/>
  <c r="DW159" i="8"/>
  <c r="DW152" i="8"/>
  <c r="DV282" i="8"/>
  <c r="DV234" i="8"/>
  <c r="DW263" i="8"/>
  <c r="DW124" i="8"/>
  <c r="DW186" i="8"/>
  <c r="DW301" i="8" l="1"/>
  <c r="DW271" i="8" s="1"/>
  <c r="DJ241" i="8"/>
  <c r="DJ279" i="8"/>
  <c r="DJ298" i="8" s="1"/>
  <c r="DJ235" i="8"/>
  <c r="DJ242" i="8" s="1"/>
  <c r="DK171" i="8"/>
  <c r="DK173" i="8" s="1"/>
  <c r="DW295" i="8"/>
  <c r="DW305" i="8"/>
  <c r="DW309" i="8"/>
  <c r="DW153" i="8"/>
  <c r="DX149" i="8" s="1"/>
  <c r="DW160" i="8"/>
  <c r="DX156" i="8" s="1"/>
  <c r="DW167" i="8"/>
  <c r="DX163" i="8" s="1"/>
  <c r="DX143" i="8"/>
  <c r="DW98" i="8"/>
  <c r="DW302" i="8" l="1"/>
  <c r="DW275" i="8" s="1"/>
  <c r="DX183" i="8"/>
  <c r="DK291" i="8"/>
  <c r="DK174" i="8"/>
  <c r="DK172" i="8" s="1"/>
  <c r="DX151" i="8"/>
  <c r="DX130" i="8"/>
  <c r="DX136" i="8" s="1"/>
  <c r="DX165" i="8"/>
  <c r="DJ314" i="8"/>
  <c r="DJ236" i="8"/>
  <c r="DK233" i="8" s="1"/>
  <c r="DJ243" i="8"/>
  <c r="DJ244" i="8" s="1"/>
  <c r="DK240" i="8" s="1"/>
  <c r="DW267" i="8"/>
  <c r="DW306" i="8"/>
  <c r="DW276" i="8" s="1"/>
  <c r="DW269" i="8"/>
  <c r="DW296" i="8"/>
  <c r="DW273" i="8" s="1"/>
  <c r="DK262" i="8"/>
  <c r="DK258" i="8" s="1"/>
  <c r="DK103" i="8"/>
  <c r="DJ281" i="8"/>
  <c r="DJ285" i="8" s="1"/>
  <c r="DJ286" i="8" s="1"/>
  <c r="DX142" i="8"/>
  <c r="DW268" i="8"/>
  <c r="DW310" i="8"/>
  <c r="DW272" i="8" s="1"/>
  <c r="DX158" i="8"/>
  <c r="DW303" i="8" l="1"/>
  <c r="DW282" i="8" s="1"/>
  <c r="DK104" i="8"/>
  <c r="DK175" i="8"/>
  <c r="DK176" i="8"/>
  <c r="DL170" i="8" s="1"/>
  <c r="DW307" i="8"/>
  <c r="DK254" i="8"/>
  <c r="DX96" i="8"/>
  <c r="DX131" i="8"/>
  <c r="DX137" i="8"/>
  <c r="DW311" i="8"/>
  <c r="DW284" i="8" s="1"/>
  <c r="DJ313" i="8"/>
  <c r="DJ122" i="8"/>
  <c r="DK292" i="8"/>
  <c r="DK264" i="8" s="1"/>
  <c r="DJ315" i="8"/>
  <c r="DK102" i="8"/>
  <c r="DW297" i="8"/>
  <c r="DW277" i="8" s="1"/>
  <c r="DX182" i="8"/>
  <c r="DJ312" i="8" l="1"/>
  <c r="DJ320" i="8" s="1"/>
  <c r="DJ321" i="8" s="1"/>
  <c r="DW283" i="8"/>
  <c r="DW234" i="8"/>
  <c r="DX185" i="8"/>
  <c r="DJ123" i="8"/>
  <c r="DX263" i="8"/>
  <c r="DX124" i="8"/>
  <c r="DK293" i="8"/>
  <c r="DK280" i="8" s="1"/>
  <c r="DL171" i="8"/>
  <c r="DL173" i="8" s="1"/>
  <c r="DX300" i="8"/>
  <c r="DX97" i="8"/>
  <c r="DX98" i="8" s="1"/>
  <c r="DX145" i="8"/>
  <c r="DX266" i="8"/>
  <c r="DK105" i="8"/>
  <c r="DK106" i="8" s="1"/>
  <c r="DK109" i="8" s="1"/>
  <c r="DX138" i="8"/>
  <c r="DY134" i="8" s="1"/>
  <c r="DK318" i="8"/>
  <c r="DK316" i="8" s="1"/>
  <c r="DX166" i="8"/>
  <c r="DX152" i="8"/>
  <c r="DX159" i="8"/>
  <c r="DY180" i="8" l="1"/>
  <c r="DY141" i="8" a="1"/>
  <c r="DY141" i="8" s="1"/>
  <c r="DY143" i="8" s="1"/>
  <c r="DY187" i="8"/>
  <c r="DX295" i="8"/>
  <c r="DX305" i="8"/>
  <c r="DX309" i="8"/>
  <c r="DX167" i="8"/>
  <c r="DY163" i="8" s="1"/>
  <c r="DK241" i="8"/>
  <c r="DK279" i="8"/>
  <c r="DK298" i="8" s="1"/>
  <c r="DK281" i="8" s="1"/>
  <c r="DK285" i="8" s="1"/>
  <c r="DK286" i="8" s="1"/>
  <c r="DK235" i="8"/>
  <c r="DK242" i="8" s="1"/>
  <c r="DX301" i="8"/>
  <c r="DX271" i="8" s="1"/>
  <c r="DX160" i="8"/>
  <c r="DY156" i="8" s="1"/>
  <c r="DL291" i="8"/>
  <c r="DL174" i="8"/>
  <c r="DL172" i="8" s="1"/>
  <c r="DK319" i="8"/>
  <c r="DX186" i="8"/>
  <c r="DX153" i="8"/>
  <c r="DY149" i="8" s="1"/>
  <c r="DL262" i="8"/>
  <c r="DL258" i="8" s="1"/>
  <c r="DL103" i="8"/>
  <c r="DL104" i="8" l="1"/>
  <c r="DL175" i="8"/>
  <c r="DL176" i="8" s="1"/>
  <c r="DM170" i="8" s="1"/>
  <c r="DY130" i="8"/>
  <c r="DY136" i="8" s="1"/>
  <c r="DY165" i="8"/>
  <c r="DX268" i="8"/>
  <c r="DX310" i="8"/>
  <c r="DX272" i="8" s="1"/>
  <c r="DX269" i="8"/>
  <c r="DX296" i="8"/>
  <c r="DX273" i="8" s="1"/>
  <c r="DL254" i="8"/>
  <c r="DL292" i="8"/>
  <c r="DL264" i="8" s="1"/>
  <c r="DX267" i="8"/>
  <c r="DX306" i="8"/>
  <c r="DX276" i="8" s="1"/>
  <c r="DY158" i="8"/>
  <c r="DL102" i="8"/>
  <c r="DX302" i="8"/>
  <c r="DX275" i="8" s="1"/>
  <c r="DY142" i="8"/>
  <c r="DK314" i="8"/>
  <c r="DK236" i="8"/>
  <c r="DL233" i="8" s="1"/>
  <c r="DK243" i="8"/>
  <c r="DK315" i="8" s="1"/>
  <c r="DY183" i="8"/>
  <c r="DY182" i="8" s="1"/>
  <c r="DY151" i="8"/>
  <c r="DX303" i="8" l="1"/>
  <c r="DX282" i="8" s="1"/>
  <c r="DX307" i="8"/>
  <c r="DX283" i="8" s="1"/>
  <c r="DK244" i="8"/>
  <c r="DL240" i="8" s="1"/>
  <c r="DL293" i="8"/>
  <c r="DL280" i="8" s="1"/>
  <c r="DY137" i="8"/>
  <c r="DY138" i="8" s="1"/>
  <c r="DZ134" i="8" s="1"/>
  <c r="DY185" i="8"/>
  <c r="DX311" i="8"/>
  <c r="DX284" i="8" s="1"/>
  <c r="DK313" i="8"/>
  <c r="DK312" i="8" s="1"/>
  <c r="DK320" i="8" s="1"/>
  <c r="DK321" i="8" s="1"/>
  <c r="DK122" i="8"/>
  <c r="DM171" i="8"/>
  <c r="DL105" i="8"/>
  <c r="DY96" i="8"/>
  <c r="DY131" i="8"/>
  <c r="DX297" i="8"/>
  <c r="DX277" i="8" s="1"/>
  <c r="DL318" i="8"/>
  <c r="DL316" i="8" s="1"/>
  <c r="DZ180" i="8" l="1"/>
  <c r="DZ141" i="8" a="1"/>
  <c r="DZ141" i="8" s="1"/>
  <c r="DZ143" i="8" s="1"/>
  <c r="DZ187" i="8"/>
  <c r="DL319" i="8"/>
  <c r="DY186" i="8"/>
  <c r="DY159" i="8"/>
  <c r="DL106" i="8"/>
  <c r="DL109" i="8" s="1"/>
  <c r="DY300" i="8"/>
  <c r="DY97" i="8"/>
  <c r="DY98" i="8" s="1"/>
  <c r="DY145" i="8"/>
  <c r="DY266" i="8"/>
  <c r="DM262" i="8"/>
  <c r="DM258" i="8" s="1"/>
  <c r="DM103" i="8"/>
  <c r="DM173" i="8"/>
  <c r="DY166" i="8"/>
  <c r="DX234" i="8"/>
  <c r="DY263" i="8"/>
  <c r="DY124" i="8"/>
  <c r="DK123" i="8"/>
  <c r="DY152" i="8"/>
  <c r="DZ130" i="8" l="1"/>
  <c r="DY160" i="8"/>
  <c r="DZ156" i="8" s="1"/>
  <c r="DM291" i="8"/>
  <c r="DM174" i="8"/>
  <c r="DM172" i="8" s="1"/>
  <c r="DY167" i="8"/>
  <c r="DZ163" i="8" s="1"/>
  <c r="DY295" i="8"/>
  <c r="DY305" i="8"/>
  <c r="DY309" i="8"/>
  <c r="DZ183" i="8"/>
  <c r="DZ182" i="8"/>
  <c r="DZ142" i="8"/>
  <c r="DM102" i="8"/>
  <c r="DY153" i="8"/>
  <c r="DZ149" i="8" s="1"/>
  <c r="DY301" i="8"/>
  <c r="DY271" i="8" s="1"/>
  <c r="DL241" i="8"/>
  <c r="DL279" i="8"/>
  <c r="DL298" i="8" s="1"/>
  <c r="DL235" i="8"/>
  <c r="DL242" i="8" s="1"/>
  <c r="DM104" i="8" l="1"/>
  <c r="DM175" i="8"/>
  <c r="DL281" i="8"/>
  <c r="DL285" i="8" s="1"/>
  <c r="DL286" i="8" s="1"/>
  <c r="DL243" i="8"/>
  <c r="DL315" i="8" s="1"/>
  <c r="DL244" i="8"/>
  <c r="DM240" i="8" s="1"/>
  <c r="DY302" i="8"/>
  <c r="DY275" i="8" s="1"/>
  <c r="DM254" i="8"/>
  <c r="DY268" i="8"/>
  <c r="DY310" i="8"/>
  <c r="DY272" i="8" s="1"/>
  <c r="DY269" i="8"/>
  <c r="DY296" i="8"/>
  <c r="DY273" i="8" s="1"/>
  <c r="DZ158" i="8"/>
  <c r="DZ151" i="8"/>
  <c r="DM292" i="8"/>
  <c r="DM264" i="8" s="1"/>
  <c r="DZ131" i="8"/>
  <c r="DY267" i="8"/>
  <c r="DY306" i="8"/>
  <c r="DY276" i="8" s="1"/>
  <c r="DZ165" i="8"/>
  <c r="DZ136" i="8"/>
  <c r="DZ185" i="8" s="1"/>
  <c r="DL314" i="8"/>
  <c r="DL236" i="8"/>
  <c r="DM233" i="8" s="1"/>
  <c r="DY307" i="8" l="1"/>
  <c r="DY283" i="8" s="1"/>
  <c r="DM293" i="8"/>
  <c r="DM280" i="8" s="1"/>
  <c r="DZ186" i="8"/>
  <c r="DY311" i="8"/>
  <c r="DY284" i="8" s="1"/>
  <c r="DZ137" i="8"/>
  <c r="DZ166" i="8" s="1"/>
  <c r="DL313" i="8"/>
  <c r="DL312" i="8" s="1"/>
  <c r="DL320" i="8" s="1"/>
  <c r="DL321" i="8" s="1"/>
  <c r="DL122" i="8"/>
  <c r="DM105" i="8"/>
  <c r="DY297" i="8"/>
  <c r="DY277" i="8" s="1"/>
  <c r="DM176" i="8"/>
  <c r="DN170" i="8" s="1"/>
  <c r="DY303" i="8"/>
  <c r="DZ96" i="8"/>
  <c r="DM318" i="8"/>
  <c r="DM316" i="8" s="1"/>
  <c r="DZ159" i="8" l="1"/>
  <c r="DZ152" i="8"/>
  <c r="DZ153" i="8" s="1"/>
  <c r="EA149" i="8" s="1"/>
  <c r="EA151" i="8" s="1"/>
  <c r="DZ167" i="8"/>
  <c r="EA163" i="8" s="1"/>
  <c r="DN171" i="8"/>
  <c r="DN173" i="8" s="1"/>
  <c r="DY282" i="8"/>
  <c r="DY234" i="8"/>
  <c r="DL123" i="8"/>
  <c r="DM319" i="8"/>
  <c r="DM106" i="8"/>
  <c r="DM109" i="8" s="1"/>
  <c r="DZ300" i="8"/>
  <c r="DZ97" i="8"/>
  <c r="DZ145" i="8"/>
  <c r="DZ266" i="8"/>
  <c r="DZ263" i="8"/>
  <c r="DZ98" i="8"/>
  <c r="DZ124" i="8"/>
  <c r="DZ138" i="8"/>
  <c r="EA134" i="8" s="1"/>
  <c r="DZ160" i="8"/>
  <c r="EA156" i="8" s="1"/>
  <c r="DN291" i="8" l="1"/>
  <c r="DN174" i="8"/>
  <c r="EA158" i="8"/>
  <c r="DN262" i="8"/>
  <c r="DN258" i="8" s="1"/>
  <c r="DN103" i="8"/>
  <c r="EA180" i="8"/>
  <c r="EA141" i="8" a="1"/>
  <c r="EA141" i="8" s="1"/>
  <c r="EA143" i="8" s="1"/>
  <c r="EA187" i="8"/>
  <c r="DM241" i="8"/>
  <c r="DM279" i="8"/>
  <c r="DM298" i="8" s="1"/>
  <c r="DM235" i="8"/>
  <c r="DM242" i="8" s="1"/>
  <c r="DZ295" i="8"/>
  <c r="DZ305" i="8"/>
  <c r="DZ309" i="8"/>
  <c r="EA165" i="8"/>
  <c r="DZ301" i="8"/>
  <c r="DZ271" i="8" s="1"/>
  <c r="EA130" i="8" l="1"/>
  <c r="DZ269" i="8"/>
  <c r="DZ296" i="8"/>
  <c r="DZ273" i="8" s="1"/>
  <c r="DZ297" i="8"/>
  <c r="DZ277" i="8" s="1"/>
  <c r="DZ268" i="8"/>
  <c r="DZ310" i="8"/>
  <c r="DZ272" i="8" s="1"/>
  <c r="DM281" i="8"/>
  <c r="DM285" i="8" s="1"/>
  <c r="DM286" i="8" s="1"/>
  <c r="DN292" i="8"/>
  <c r="DN264" i="8" s="1"/>
  <c r="DZ267" i="8"/>
  <c r="DZ306" i="8"/>
  <c r="DZ276" i="8" s="1"/>
  <c r="DN254" i="8"/>
  <c r="DN102" i="8"/>
  <c r="DM314" i="8"/>
  <c r="DM236" i="8"/>
  <c r="DN233" i="8" s="1"/>
  <c r="DM243" i="8"/>
  <c r="DM244" i="8" s="1"/>
  <c r="DN240" i="8" s="1"/>
  <c r="DZ302" i="8"/>
  <c r="DN172" i="8"/>
  <c r="EA142" i="8"/>
  <c r="EA183" i="8"/>
  <c r="EA182" i="8"/>
  <c r="DZ307" i="8" l="1"/>
  <c r="DZ283" i="8" s="1"/>
  <c r="DZ275" i="8"/>
  <c r="DZ303" i="8"/>
  <c r="DM313" i="8"/>
  <c r="DM122" i="8"/>
  <c r="DZ311" i="8"/>
  <c r="DZ284" i="8" s="1"/>
  <c r="DN293" i="8"/>
  <c r="DN280" i="8" s="1"/>
  <c r="DM315" i="8"/>
  <c r="EA131" i="8"/>
  <c r="EA136" i="8"/>
  <c r="EA185" i="8" s="1"/>
  <c r="EA186" i="8" s="1"/>
  <c r="DN104" i="8"/>
  <c r="DN175" i="8"/>
  <c r="DN176" i="8"/>
  <c r="DO170" i="8" s="1"/>
  <c r="EA96" i="8" l="1"/>
  <c r="EA263" i="8" s="1"/>
  <c r="DO171" i="8"/>
  <c r="DO173" i="8" s="1"/>
  <c r="DN105" i="8"/>
  <c r="DN318" i="8"/>
  <c r="DN316" i="8" s="1"/>
  <c r="EA137" i="8"/>
  <c r="DZ282" i="8"/>
  <c r="DZ234" i="8"/>
  <c r="DM123" i="8"/>
  <c r="DM312" i="8"/>
  <c r="DM320" i="8" s="1"/>
  <c r="DM321" i="8" s="1"/>
  <c r="EA124" i="8" l="1"/>
  <c r="EA300" i="8"/>
  <c r="EA97" i="8"/>
  <c r="EA98" i="8" s="1"/>
  <c r="EA145" i="8"/>
  <c r="EA266" i="8"/>
  <c r="EA159" i="8"/>
  <c r="EA160" i="8" s="1"/>
  <c r="EB156" i="8" s="1"/>
  <c r="EA152" i="8"/>
  <c r="EA138" i="8"/>
  <c r="EB134" i="8" s="1"/>
  <c r="DN319" i="8"/>
  <c r="DO291" i="8"/>
  <c r="DO174" i="8"/>
  <c r="DO292" i="8" s="1"/>
  <c r="DO264" i="8" s="1"/>
  <c r="EA166" i="8"/>
  <c r="EA167" i="8" s="1"/>
  <c r="EB163" i="8" s="1"/>
  <c r="DO262" i="8"/>
  <c r="DO258" i="8" s="1"/>
  <c r="DO103" i="8"/>
  <c r="DO102" i="8" s="1"/>
  <c r="DN106" i="8"/>
  <c r="DN109" i="8" s="1"/>
  <c r="EB165" i="8" l="1"/>
  <c r="EB158" i="8"/>
  <c r="DN241" i="8"/>
  <c r="DN279" i="8"/>
  <c r="DN298" i="8" s="1"/>
  <c r="DN281" i="8" s="1"/>
  <c r="DN285" i="8" s="1"/>
  <c r="DN286" i="8" s="1"/>
  <c r="DN235" i="8"/>
  <c r="EA301" i="8"/>
  <c r="EA271" i="8" s="1"/>
  <c r="DO254" i="8"/>
  <c r="DO293" i="8"/>
  <c r="DO280" i="8" s="1"/>
  <c r="DO172" i="8"/>
  <c r="EB180" i="8"/>
  <c r="EB141" i="8" a="1"/>
  <c r="EB141" i="8" s="1"/>
  <c r="EB143" i="8" s="1"/>
  <c r="EB187" i="8"/>
  <c r="EA153" i="8"/>
  <c r="EB149" i="8" s="1"/>
  <c r="EA295" i="8"/>
  <c r="EA305" i="8"/>
  <c r="EA309" i="8"/>
  <c r="EB130" i="8" l="1"/>
  <c r="EB136" i="8"/>
  <c r="EA267" i="8"/>
  <c r="EA306" i="8"/>
  <c r="EA276" i="8" s="1"/>
  <c r="EB151" i="8"/>
  <c r="DN314" i="8"/>
  <c r="DN236" i="8"/>
  <c r="DO233" i="8" s="1"/>
  <c r="EA302" i="8"/>
  <c r="EA275" i="8" s="1"/>
  <c r="DN242" i="8"/>
  <c r="DN243" i="8" s="1"/>
  <c r="EA268" i="8"/>
  <c r="EA310" i="8"/>
  <c r="EA272" i="8" s="1"/>
  <c r="EA269" i="8"/>
  <c r="EA296" i="8"/>
  <c r="EA273" i="8" s="1"/>
  <c r="EB142" i="8"/>
  <c r="DO104" i="8"/>
  <c r="DO175" i="8"/>
  <c r="DO105" i="8" s="1"/>
  <c r="DO319" i="8" s="1"/>
  <c r="EB183" i="8"/>
  <c r="EB182" i="8"/>
  <c r="EB185" i="8" l="1"/>
  <c r="EB186" i="8" s="1"/>
  <c r="EA311" i="8"/>
  <c r="EA284" i="8" s="1"/>
  <c r="EA303" i="8"/>
  <c r="EA282" i="8" s="1"/>
  <c r="DN244" i="8"/>
  <c r="DO240" i="8" s="1"/>
  <c r="DO176" i="8"/>
  <c r="DP170" i="8" s="1"/>
  <c r="EA307" i="8"/>
  <c r="EA283" i="8" s="1"/>
  <c r="DO318" i="8"/>
  <c r="DO316" i="8" s="1"/>
  <c r="DO106" i="8"/>
  <c r="DO109" i="8" s="1"/>
  <c r="DO235" i="8" s="1"/>
  <c r="DN313" i="8"/>
  <c r="DN122" i="8"/>
  <c r="EB137" i="8"/>
  <c r="EB138" i="8" s="1"/>
  <c r="EC134" i="8" s="1"/>
  <c r="DN315" i="8"/>
  <c r="EB96" i="8"/>
  <c r="EB131" i="8"/>
  <c r="EA297" i="8"/>
  <c r="EA277" i="8" s="1"/>
  <c r="EA234" i="8" l="1"/>
  <c r="EC180" i="8"/>
  <c r="EC141" i="8" a="1"/>
  <c r="EC141" i="8" s="1"/>
  <c r="EC143" i="8" s="1"/>
  <c r="EC187" i="8"/>
  <c r="DO314" i="8"/>
  <c r="DO236" i="8"/>
  <c r="DP233" i="8" s="1"/>
  <c r="DN312" i="8"/>
  <c r="DN320" i="8" s="1"/>
  <c r="DN321" i="8" s="1"/>
  <c r="EB300" i="8"/>
  <c r="EB97" i="8"/>
  <c r="EB98" i="8" s="1"/>
  <c r="EB145" i="8"/>
  <c r="EB266" i="8"/>
  <c r="EB159" i="8"/>
  <c r="EB160" i="8" s="1"/>
  <c r="EC156" i="8" s="1"/>
  <c r="EB152" i="8"/>
  <c r="DP171" i="8"/>
  <c r="DN123" i="8"/>
  <c r="EB166" i="8"/>
  <c r="EB167" i="8" s="1"/>
  <c r="EC163" i="8" s="1"/>
  <c r="DO242" i="8"/>
  <c r="DO241" i="8"/>
  <c r="DO279" i="8"/>
  <c r="DO298" i="8" s="1"/>
  <c r="EB263" i="8"/>
  <c r="EB124" i="8"/>
  <c r="EC130" i="8" l="1"/>
  <c r="EC136" i="8"/>
  <c r="DO243" i="8"/>
  <c r="DO244" i="8" s="1"/>
  <c r="DP240" i="8" s="1"/>
  <c r="EB301" i="8"/>
  <c r="EB271" i="8" s="1"/>
  <c r="EB295" i="8"/>
  <c r="EB305" i="8"/>
  <c r="EB309" i="8"/>
  <c r="EC165" i="8"/>
  <c r="DP173" i="8"/>
  <c r="DO281" i="8"/>
  <c r="DO285" i="8" s="1"/>
  <c r="DO286" i="8" s="1"/>
  <c r="EC142" i="8"/>
  <c r="EB153" i="8"/>
  <c r="EC149" i="8" s="1"/>
  <c r="DP262" i="8"/>
  <c r="DP258" i="8" s="1"/>
  <c r="DP103" i="8"/>
  <c r="DP102" i="8" s="1"/>
  <c r="EC158" i="8"/>
  <c r="EC183" i="8"/>
  <c r="EC182" i="8" s="1"/>
  <c r="DO315" i="8" l="1"/>
  <c r="EB267" i="8"/>
  <c r="EB306" i="8"/>
  <c r="EB276" i="8" s="1"/>
  <c r="EB268" i="8"/>
  <c r="EB310" i="8"/>
  <c r="EB272" i="8" s="1"/>
  <c r="DO313" i="8"/>
  <c r="DO312" i="8" s="1"/>
  <c r="DO320" i="8" s="1"/>
  <c r="DO321" i="8" s="1"/>
  <c r="DO122" i="8"/>
  <c r="EB269" i="8"/>
  <c r="EB296" i="8"/>
  <c r="EB273" i="8" s="1"/>
  <c r="EC151" i="8"/>
  <c r="EC137" i="8"/>
  <c r="EC166" i="8" s="1"/>
  <c r="EC167" i="8" s="1"/>
  <c r="ED163" i="8" s="1"/>
  <c r="EB302" i="8"/>
  <c r="EB275" i="8" s="1"/>
  <c r="DP291" i="8"/>
  <c r="DP174" i="8"/>
  <c r="EC96" i="8"/>
  <c r="EC131" i="8"/>
  <c r="EC185" i="8"/>
  <c r="EC186" i="8" s="1"/>
  <c r="DP292" i="8" l="1"/>
  <c r="DP264" i="8" s="1"/>
  <c r="EB307" i="8"/>
  <c r="EB283" i="8" s="1"/>
  <c r="EC159" i="8"/>
  <c r="EC160" i="8" s="1"/>
  <c r="ED156" i="8" s="1"/>
  <c r="ED158" i="8" s="1"/>
  <c r="ED165" i="8"/>
  <c r="DP254" i="8"/>
  <c r="EC263" i="8"/>
  <c r="EC124" i="8"/>
  <c r="EB311" i="8"/>
  <c r="EB284" i="8" s="1"/>
  <c r="DO123" i="8"/>
  <c r="EB303" i="8"/>
  <c r="DP172" i="8"/>
  <c r="EC138" i="8"/>
  <c r="ED134" i="8" s="1"/>
  <c r="EC300" i="8"/>
  <c r="EC97" i="8"/>
  <c r="EC98" i="8" s="1"/>
  <c r="EC145" i="8"/>
  <c r="EC266" i="8"/>
  <c r="EC152" i="8"/>
  <c r="EB297" i="8"/>
  <c r="EB277" i="8" s="1"/>
  <c r="DP293" i="8" l="1"/>
  <c r="DP280" i="8" s="1"/>
  <c r="EC295" i="8"/>
  <c r="EC305" i="8"/>
  <c r="EC309" i="8"/>
  <c r="ED180" i="8"/>
  <c r="ED141" i="8" a="1"/>
  <c r="ED141" i="8" s="1"/>
  <c r="ED187" i="8"/>
  <c r="EC301" i="8"/>
  <c r="EC271" i="8" s="1"/>
  <c r="DP104" i="8"/>
  <c r="DP175" i="8"/>
  <c r="DP105" i="8" s="1"/>
  <c r="DP319" i="8" s="1"/>
  <c r="EB282" i="8"/>
  <c r="EB234" i="8"/>
  <c r="EC153" i="8"/>
  <c r="ED149" i="8" s="1"/>
  <c r="DP176" i="8" l="1"/>
  <c r="DQ170" i="8" s="1"/>
  <c r="DQ171" i="8" s="1"/>
  <c r="ED151" i="8"/>
  <c r="DP318" i="8"/>
  <c r="DP316" i="8" s="1"/>
  <c r="DP106" i="8"/>
  <c r="DP109" i="8" s="1"/>
  <c r="EC302" i="8"/>
  <c r="EC275" i="8" s="1"/>
  <c r="ED143" i="8"/>
  <c r="EC267" i="8"/>
  <c r="EC306" i="8"/>
  <c r="EC276" i="8" s="1"/>
  <c r="EC268" i="8"/>
  <c r="EC310" i="8"/>
  <c r="EC272" i="8" s="1"/>
  <c r="EC269" i="8"/>
  <c r="EC296" i="8"/>
  <c r="EC273" i="8" s="1"/>
  <c r="EC297" i="8" l="1"/>
  <c r="EC277" i="8" s="1"/>
  <c r="DQ173" i="8"/>
  <c r="DP241" i="8"/>
  <c r="DP279" i="8"/>
  <c r="DP298" i="8" s="1"/>
  <c r="DP235" i="8"/>
  <c r="EC303" i="8"/>
  <c r="ED130" i="8"/>
  <c r="ED136" i="8"/>
  <c r="EC311" i="8"/>
  <c r="EC284" i="8" s="1"/>
  <c r="ED183" i="8"/>
  <c r="ED182" i="8" s="1"/>
  <c r="DQ262" i="8"/>
  <c r="DQ258" i="8" s="1"/>
  <c r="DQ103" i="8"/>
  <c r="DQ102" i="8" s="1"/>
  <c r="ED142" i="8"/>
  <c r="EC307" i="8"/>
  <c r="EC283" i="8" s="1"/>
  <c r="ED185" i="8" l="1"/>
  <c r="ED186" i="8" s="1"/>
  <c r="EC282" i="8"/>
  <c r="EC234" i="8"/>
  <c r="ED137" i="8"/>
  <c r="ED152" i="8" s="1"/>
  <c r="ED96" i="8"/>
  <c r="ED131" i="8"/>
  <c r="DP281" i="8"/>
  <c r="DP285" i="8" s="1"/>
  <c r="DP286" i="8" s="1"/>
  <c r="DQ291" i="8"/>
  <c r="DQ174" i="8"/>
  <c r="DP314" i="8"/>
  <c r="DP236" i="8"/>
  <c r="DQ233" i="8" s="1"/>
  <c r="DP242" i="8"/>
  <c r="DQ292" i="8" l="1"/>
  <c r="DQ264" i="8" s="1"/>
  <c r="ED153" i="8"/>
  <c r="EE149" i="8" s="1"/>
  <c r="ED263" i="8"/>
  <c r="ED124" i="8"/>
  <c r="DQ254" i="8"/>
  <c r="DQ293" i="8"/>
  <c r="DQ280" i="8" s="1"/>
  <c r="ED300" i="8"/>
  <c r="ED97" i="8"/>
  <c r="ED98" i="8" s="1"/>
  <c r="ED145" i="8"/>
  <c r="ED266" i="8"/>
  <c r="DQ172" i="8"/>
  <c r="ED138" i="8"/>
  <c r="EE134" i="8" s="1"/>
  <c r="DP243" i="8"/>
  <c r="DP315" i="8" s="1"/>
  <c r="ED166" i="8"/>
  <c r="ED167" i="8" s="1"/>
  <c r="EE163" i="8" s="1"/>
  <c r="ED159" i="8"/>
  <c r="ED160" i="8" s="1"/>
  <c r="EE156" i="8" s="1"/>
  <c r="ED295" i="8" l="1"/>
  <c r="ED305" i="8"/>
  <c r="ED309" i="8"/>
  <c r="ED301" i="8"/>
  <c r="ED271" i="8" s="1"/>
  <c r="EE165" i="8"/>
  <c r="EE158" i="8"/>
  <c r="DP313" i="8"/>
  <c r="DP312" i="8" s="1"/>
  <c r="DP320" i="8" s="1"/>
  <c r="DP321" i="8" s="1"/>
  <c r="DP122" i="8"/>
  <c r="DP244" i="8"/>
  <c r="DQ240" i="8" s="1"/>
  <c r="EE151" i="8"/>
  <c r="EE180" i="8"/>
  <c r="EE141" i="8" a="1"/>
  <c r="EE141" i="8" s="1"/>
  <c r="EE143" i="8" s="1"/>
  <c r="EE187" i="8"/>
  <c r="DQ104" i="8"/>
  <c r="DQ175" i="8"/>
  <c r="DQ105" i="8" s="1"/>
  <c r="DQ319" i="8" s="1"/>
  <c r="DQ176" i="8"/>
  <c r="DR170" i="8" s="1"/>
  <c r="EE130" i="8" l="1"/>
  <c r="EE136" i="8" s="1"/>
  <c r="DQ318" i="8"/>
  <c r="DQ316" i="8" s="1"/>
  <c r="DQ106" i="8"/>
  <c r="DQ109" i="8" s="1"/>
  <c r="ED268" i="8"/>
  <c r="ED310" i="8"/>
  <c r="ED272" i="8" s="1"/>
  <c r="ED267" i="8"/>
  <c r="ED306" i="8"/>
  <c r="ED276" i="8" s="1"/>
  <c r="EE142" i="8"/>
  <c r="EE183" i="8"/>
  <c r="EE182" i="8"/>
  <c r="ED302" i="8"/>
  <c r="DR171" i="8"/>
  <c r="DR173" i="8" s="1"/>
  <c r="DP123" i="8"/>
  <c r="ED269" i="8"/>
  <c r="ED296" i="8"/>
  <c r="ED273" i="8" s="1"/>
  <c r="ED311" i="8" l="1"/>
  <c r="ED284" i="8" s="1"/>
  <c r="EE185" i="8"/>
  <c r="EE186" i="8" s="1"/>
  <c r="ED307" i="8"/>
  <c r="ED283" i="8" s="1"/>
  <c r="DR291" i="8"/>
  <c r="DR174" i="8"/>
  <c r="DR292" i="8" s="1"/>
  <c r="DR264" i="8" s="1"/>
  <c r="ED275" i="8"/>
  <c r="ED303" i="8"/>
  <c r="DR262" i="8"/>
  <c r="DR258" i="8" s="1"/>
  <c r="DR103" i="8"/>
  <c r="DR102" i="8" s="1"/>
  <c r="DQ241" i="8"/>
  <c r="DQ279" i="8"/>
  <c r="DQ298" i="8" s="1"/>
  <c r="DQ235" i="8"/>
  <c r="EE137" i="8"/>
  <c r="EE159" i="8" s="1"/>
  <c r="EE160" i="8" s="1"/>
  <c r="EF156" i="8" s="1"/>
  <c r="ED297" i="8"/>
  <c r="ED277" i="8" s="1"/>
  <c r="EE96" i="8"/>
  <c r="EE131" i="8"/>
  <c r="DR172" i="8" l="1"/>
  <c r="DR104" i="8" s="1"/>
  <c r="DR318" i="8" s="1"/>
  <c r="DR316" i="8" s="1"/>
  <c r="EF158" i="8"/>
  <c r="DQ314" i="8"/>
  <c r="DQ236" i="8"/>
  <c r="DR233" i="8" s="1"/>
  <c r="EE138" i="8"/>
  <c r="EF134" i="8" s="1"/>
  <c r="ED282" i="8"/>
  <c r="ED234" i="8"/>
  <c r="DQ281" i="8"/>
  <c r="DQ285" i="8" s="1"/>
  <c r="DQ286" i="8" s="1"/>
  <c r="DQ242" i="8"/>
  <c r="EE300" i="8"/>
  <c r="EE97" i="8"/>
  <c r="EE98" i="8" s="1"/>
  <c r="EE145" i="8"/>
  <c r="EE266" i="8"/>
  <c r="EE152" i="8"/>
  <c r="EE166" i="8"/>
  <c r="EE167" i="8" s="1"/>
  <c r="EF163" i="8" s="1"/>
  <c r="DR175" i="8"/>
  <c r="DR105" i="8" s="1"/>
  <c r="DR319" i="8" s="1"/>
  <c r="EE263" i="8"/>
  <c r="EE124" i="8"/>
  <c r="DR254" i="8"/>
  <c r="DR293" i="8"/>
  <c r="DR280" i="8" s="1"/>
  <c r="DR106" i="8" l="1"/>
  <c r="DR109" i="8" s="1"/>
  <c r="DR235" i="8" s="1"/>
  <c r="DR314" i="8" s="1"/>
  <c r="DR176" i="8"/>
  <c r="DS170" i="8" s="1"/>
  <c r="DS171" i="8" s="1"/>
  <c r="DS173" i="8" s="1"/>
  <c r="EE295" i="8"/>
  <c r="EE305" i="8"/>
  <c r="EE309" i="8"/>
  <c r="EE301" i="8"/>
  <c r="EE271" i="8" s="1"/>
  <c r="DQ243" i="8"/>
  <c r="DQ315" i="8" s="1"/>
  <c r="DR279" i="8"/>
  <c r="DR298" i="8" s="1"/>
  <c r="DR281" i="8" s="1"/>
  <c r="DR285" i="8" s="1"/>
  <c r="DR286" i="8" s="1"/>
  <c r="EF180" i="8"/>
  <c r="EF141" i="8" a="1"/>
  <c r="EF141" i="8" s="1"/>
  <c r="EF143" i="8" s="1"/>
  <c r="EF187" i="8"/>
  <c r="EF165" i="8"/>
  <c r="EE153" i="8"/>
  <c r="EF149" i="8" s="1"/>
  <c r="DR241" i="8" l="1"/>
  <c r="DQ244" i="8"/>
  <c r="DR240" i="8" s="1"/>
  <c r="EF130" i="8"/>
  <c r="EF136" i="8"/>
  <c r="DS291" i="8"/>
  <c r="DS174" i="8"/>
  <c r="EF151" i="8"/>
  <c r="DS262" i="8"/>
  <c r="DS258" i="8" s="1"/>
  <c r="DS103" i="8"/>
  <c r="DS102" i="8" s="1"/>
  <c r="EE267" i="8"/>
  <c r="EE306" i="8"/>
  <c r="EE276" i="8" s="1"/>
  <c r="EE302" i="8"/>
  <c r="EE275" i="8" s="1"/>
  <c r="EF183" i="8"/>
  <c r="EF182" i="8"/>
  <c r="EE268" i="8"/>
  <c r="EE310" i="8"/>
  <c r="EE272" i="8" s="1"/>
  <c r="EE269" i="8"/>
  <c r="EE296" i="8"/>
  <c r="EE273" i="8" s="1"/>
  <c r="DR242" i="8"/>
  <c r="EF142" i="8"/>
  <c r="DQ313" i="8"/>
  <c r="DQ312" i="8" s="1"/>
  <c r="DQ320" i="8" s="1"/>
  <c r="DQ321" i="8" s="1"/>
  <c r="DQ122" i="8"/>
  <c r="DR236" i="8"/>
  <c r="DS233" i="8" s="1"/>
  <c r="DS292" i="8" l="1"/>
  <c r="DS264" i="8" s="1"/>
  <c r="EF185" i="8"/>
  <c r="EF186" i="8" s="1"/>
  <c r="EE307" i="8"/>
  <c r="EE283" i="8" s="1"/>
  <c r="EE303" i="8"/>
  <c r="EE282" i="8" s="1"/>
  <c r="EE311" i="8"/>
  <c r="EE284" i="8" s="1"/>
  <c r="EE297" i="8"/>
  <c r="EE277" i="8" s="1"/>
  <c r="DS254" i="8"/>
  <c r="DS293" i="8"/>
  <c r="DS280" i="8" s="1"/>
  <c r="DS172" i="8"/>
  <c r="EF137" i="8"/>
  <c r="EF159" i="8" s="1"/>
  <c r="EF160" i="8" s="1"/>
  <c r="EG156" i="8" s="1"/>
  <c r="EF96" i="8"/>
  <c r="EF131" i="8"/>
  <c r="DR243" i="8"/>
  <c r="DR313" i="8" s="1"/>
  <c r="DQ123" i="8"/>
  <c r="EE234" i="8" l="1"/>
  <c r="DR122" i="8"/>
  <c r="DR123" i="8" s="1"/>
  <c r="EG158" i="8"/>
  <c r="EF300" i="8"/>
  <c r="EF97" i="8"/>
  <c r="EF98" i="8" s="1"/>
  <c r="EF145" i="8"/>
  <c r="EF266" i="8"/>
  <c r="DS104" i="8"/>
  <c r="DS175" i="8"/>
  <c r="DS105" i="8" s="1"/>
  <c r="DS319" i="8" s="1"/>
  <c r="DR315" i="8"/>
  <c r="DR312" i="8" s="1"/>
  <c r="DR320" i="8" s="1"/>
  <c r="DR321" i="8" s="1"/>
  <c r="DR244" i="8"/>
  <c r="DS240" i="8" s="1"/>
  <c r="EF138" i="8"/>
  <c r="EG134" i="8" s="1"/>
  <c r="EF166" i="8"/>
  <c r="EF167" i="8" s="1"/>
  <c r="EG163" i="8" s="1"/>
  <c r="EF152" i="8"/>
  <c r="EF263" i="8"/>
  <c r="EF124" i="8"/>
  <c r="DS176" i="8" l="1"/>
  <c r="DT170" i="8" s="1"/>
  <c r="EG180" i="8"/>
  <c r="EG141" i="8" a="1"/>
  <c r="EG141" i="8" s="1"/>
  <c r="EG187" i="8"/>
  <c r="DT171" i="8"/>
  <c r="EF295" i="8"/>
  <c r="EF305" i="8"/>
  <c r="EF309" i="8"/>
  <c r="DS318" i="8"/>
  <c r="DS316" i="8" s="1"/>
  <c r="DS106" i="8"/>
  <c r="DS109" i="8" s="1"/>
  <c r="EF301" i="8"/>
  <c r="EF271" i="8" s="1"/>
  <c r="EF153" i="8"/>
  <c r="EG149" i="8" s="1"/>
  <c r="EG165" i="8"/>
  <c r="EF302" i="8" l="1"/>
  <c r="EF275" i="8" s="1"/>
  <c r="EG151" i="8"/>
  <c r="DT262" i="8"/>
  <c r="DT258" i="8" s="1"/>
  <c r="DT103" i="8"/>
  <c r="DT102" i="8" s="1"/>
  <c r="DT173" i="8"/>
  <c r="EF267" i="8"/>
  <c r="EF306" i="8"/>
  <c r="EF276" i="8" s="1"/>
  <c r="DS241" i="8"/>
  <c r="DS279" i="8"/>
  <c r="DS298" i="8" s="1"/>
  <c r="DS235" i="8"/>
  <c r="EF269" i="8"/>
  <c r="EF296" i="8"/>
  <c r="EF273" i="8" s="1"/>
  <c r="EG143" i="8"/>
  <c r="EF268" i="8"/>
  <c r="EF310" i="8"/>
  <c r="EF272" i="8" s="1"/>
  <c r="EF303" i="8" l="1"/>
  <c r="EF282" i="8" s="1"/>
  <c r="EF311" i="8"/>
  <c r="EF284" i="8" s="1"/>
  <c r="EG142" i="8"/>
  <c r="EF307" i="8"/>
  <c r="DS281" i="8"/>
  <c r="DS285" i="8" s="1"/>
  <c r="DS286" i="8" s="1"/>
  <c r="DT291" i="8"/>
  <c r="DT174" i="8"/>
  <c r="EF297" i="8"/>
  <c r="EF277" i="8" s="1"/>
  <c r="DS314" i="8"/>
  <c r="DS236" i="8"/>
  <c r="DT233" i="8" s="1"/>
  <c r="EG130" i="8"/>
  <c r="EG136" i="8" s="1"/>
  <c r="DS242" i="8"/>
  <c r="DS243" i="8" s="1"/>
  <c r="DS244" i="8" s="1"/>
  <c r="DT240" i="8" s="1"/>
  <c r="EG183" i="8"/>
  <c r="EG182" i="8" s="1"/>
  <c r="DT292" i="8" l="1"/>
  <c r="DT264" i="8" s="1"/>
  <c r="EG185" i="8"/>
  <c r="EG186" i="8" s="1"/>
  <c r="DT172" i="8"/>
  <c r="DT254" i="8"/>
  <c r="DT293" i="8"/>
  <c r="DT280" i="8" s="1"/>
  <c r="DS313" i="8"/>
  <c r="DS122" i="8"/>
  <c r="DS315" i="8"/>
  <c r="EG137" i="8"/>
  <c r="EG138" i="8" s="1"/>
  <c r="EH134" i="8" s="1"/>
  <c r="EF283" i="8"/>
  <c r="EF234" i="8"/>
  <c r="EG96" i="8"/>
  <c r="EG131" i="8"/>
  <c r="EH180" i="8" l="1"/>
  <c r="EH141" i="8" a="1"/>
  <c r="EH141" i="8" s="1"/>
  <c r="EH187" i="8"/>
  <c r="EG300" i="8"/>
  <c r="EG97" i="8"/>
  <c r="EG98" i="8" s="1"/>
  <c r="EG145" i="8"/>
  <c r="EG266" i="8"/>
  <c r="EG152" i="8"/>
  <c r="EG166" i="8"/>
  <c r="EG167" i="8" s="1"/>
  <c r="EH163" i="8" s="1"/>
  <c r="EG159" i="8"/>
  <c r="EG160" i="8" s="1"/>
  <c r="EH156" i="8" s="1"/>
  <c r="DS123" i="8"/>
  <c r="DS312" i="8"/>
  <c r="DS320" i="8" s="1"/>
  <c r="DS321" i="8" s="1"/>
  <c r="DT104" i="8"/>
  <c r="DT175" i="8"/>
  <c r="DT105" i="8" s="1"/>
  <c r="DT319" i="8" s="1"/>
  <c r="DT176" i="8"/>
  <c r="DU170" i="8" s="1"/>
  <c r="EG263" i="8"/>
  <c r="EG124" i="8"/>
  <c r="EG295" i="8" l="1"/>
  <c r="EG305" i="8"/>
  <c r="EG309" i="8"/>
  <c r="EG301" i="8"/>
  <c r="EG271" i="8" s="1"/>
  <c r="DU171" i="8"/>
  <c r="DU173" i="8" s="1"/>
  <c r="DT318" i="8"/>
  <c r="DT316" i="8" s="1"/>
  <c r="DT106" i="8"/>
  <c r="DT109" i="8" s="1"/>
  <c r="O187" i="8" a="1"/>
  <c r="O187" i="8" s="1"/>
  <c r="G187" i="8" a="1"/>
  <c r="G187" i="8" s="1"/>
  <c r="D187" i="8" a="1"/>
  <c r="D187" i="8" s="1"/>
  <c r="L187" i="8" a="1"/>
  <c r="L187" i="8" s="1"/>
  <c r="M187" i="8" a="1"/>
  <c r="M187" i="8" s="1"/>
  <c r="F187" i="8" a="1"/>
  <c r="F187" i="8" s="1"/>
  <c r="I187" i="8" a="1"/>
  <c r="I187" i="8" s="1"/>
  <c r="K187" i="8" a="1"/>
  <c r="K187" i="8" s="1"/>
  <c r="E187" i="8" a="1"/>
  <c r="E187" i="8" s="1"/>
  <c r="J187" i="8" a="1"/>
  <c r="J187" i="8" s="1"/>
  <c r="N187" i="8" a="1"/>
  <c r="N187" i="8" s="1"/>
  <c r="H187" i="8" a="1"/>
  <c r="H187" i="8" s="1"/>
  <c r="EH158" i="8"/>
  <c r="E141" i="8"/>
  <c r="F141" i="8"/>
  <c r="G141" i="8"/>
  <c r="H141" i="8"/>
  <c r="I141" i="8"/>
  <c r="J141" i="8"/>
  <c r="K141" i="8"/>
  <c r="L141" i="8"/>
  <c r="M141" i="8"/>
  <c r="N141" i="8"/>
  <c r="EH165" i="8"/>
  <c r="EG153" i="8"/>
  <c r="EH149" i="8" s="1"/>
  <c r="EH143" i="8"/>
  <c r="E143" i="8" l="1"/>
  <c r="H28" i="10" s="1"/>
  <c r="F143" i="8"/>
  <c r="I28" i="10" s="1"/>
  <c r="G143" i="8"/>
  <c r="J28" i="10" s="1"/>
  <c r="H143" i="8"/>
  <c r="K28" i="10" s="1"/>
  <c r="I143" i="8"/>
  <c r="L28" i="10" s="1"/>
  <c r="J143" i="8"/>
  <c r="M28" i="10" s="1"/>
  <c r="K143" i="8"/>
  <c r="N28" i="10" s="1"/>
  <c r="L143" i="8"/>
  <c r="O28" i="10" s="1"/>
  <c r="M143" i="8"/>
  <c r="P28" i="10" s="1"/>
  <c r="N143" i="8"/>
  <c r="Q28" i="10" s="1"/>
  <c r="EH130" i="8"/>
  <c r="EH136" i="8"/>
  <c r="DU262" i="8"/>
  <c r="DU258" i="8" s="1"/>
  <c r="DU103" i="8"/>
  <c r="DU102" i="8" s="1"/>
  <c r="EH183" i="8"/>
  <c r="EH182" i="8" s="1"/>
  <c r="E165" i="8"/>
  <c r="F165" i="8"/>
  <c r="G165" i="8"/>
  <c r="H165" i="8"/>
  <c r="I165" i="8"/>
  <c r="J165" i="8"/>
  <c r="K165" i="8"/>
  <c r="L165" i="8"/>
  <c r="M165" i="8"/>
  <c r="N165" i="8"/>
  <c r="L142" i="8"/>
  <c r="DT241" i="8"/>
  <c r="DT279" i="8"/>
  <c r="DT298" i="8" s="1"/>
  <c r="DT235" i="8"/>
  <c r="DT242" i="8" s="1"/>
  <c r="F142" i="8"/>
  <c r="EH151" i="8"/>
  <c r="E158" i="8"/>
  <c r="F158" i="8"/>
  <c r="G158" i="8"/>
  <c r="H158" i="8"/>
  <c r="I158" i="8"/>
  <c r="J158" i="8"/>
  <c r="K158" i="8"/>
  <c r="L158" i="8"/>
  <c r="M158" i="8"/>
  <c r="N158" i="8"/>
  <c r="EG302" i="8"/>
  <c r="EG268" i="8"/>
  <c r="EG310" i="8"/>
  <c r="EG272" i="8" s="1"/>
  <c r="EG311" i="8"/>
  <c r="EG284" i="8" s="1"/>
  <c r="EG267" i="8"/>
  <c r="EG306" i="8"/>
  <c r="EG276" i="8" s="1"/>
  <c r="EH142" i="8"/>
  <c r="DU291" i="8"/>
  <c r="DU174" i="8"/>
  <c r="G142" i="8"/>
  <c r="EG269" i="8"/>
  <c r="EG296" i="8"/>
  <c r="EG273" i="8" s="1"/>
  <c r="H142" i="8" l="1"/>
  <c r="EG297" i="8"/>
  <c r="EG277" i="8" s="1"/>
  <c r="I142" i="8"/>
  <c r="EG307" i="8"/>
  <c r="EG283" i="8" s="1"/>
  <c r="J142" i="8"/>
  <c r="DU292" i="8"/>
  <c r="DU264" i="8" s="1"/>
  <c r="DT243" i="8"/>
  <c r="E136" i="8"/>
  <c r="F136" i="8"/>
  <c r="I23" i="10" s="1"/>
  <c r="G136" i="8"/>
  <c r="J23" i="10" s="1"/>
  <c r="H136" i="8"/>
  <c r="K23" i="10" s="1"/>
  <c r="I136" i="8"/>
  <c r="L23" i="10" s="1"/>
  <c r="J136" i="8"/>
  <c r="M23" i="10" s="1"/>
  <c r="K136" i="8"/>
  <c r="N23" i="10" s="1"/>
  <c r="L136" i="8"/>
  <c r="O23" i="10" s="1"/>
  <c r="M136" i="8"/>
  <c r="P23" i="10" s="1"/>
  <c r="N136" i="8"/>
  <c r="Q23" i="10" s="1"/>
  <c r="EH137" i="8"/>
  <c r="EH159" i="8" s="1"/>
  <c r="EH96" i="8"/>
  <c r="EH131" i="8"/>
  <c r="E130" i="8"/>
  <c r="F130" i="8"/>
  <c r="I15" i="10" s="1"/>
  <c r="G130" i="8"/>
  <c r="J15" i="10" s="1"/>
  <c r="H130" i="8"/>
  <c r="K15" i="10" s="1"/>
  <c r="I130" i="8"/>
  <c r="L15" i="10" s="1"/>
  <c r="J130" i="8"/>
  <c r="M15" i="10" s="1"/>
  <c r="K130" i="8"/>
  <c r="N15" i="10" s="1"/>
  <c r="L130" i="8"/>
  <c r="O15" i="10" s="1"/>
  <c r="M130" i="8"/>
  <c r="P15" i="10" s="1"/>
  <c r="N130" i="8"/>
  <c r="Q15" i="10" s="1"/>
  <c r="P158" i="8"/>
  <c r="E151" i="8"/>
  <c r="F151" i="8"/>
  <c r="G151" i="8"/>
  <c r="H151" i="8"/>
  <c r="I151" i="8"/>
  <c r="J151" i="8"/>
  <c r="K151" i="8"/>
  <c r="L151" i="8"/>
  <c r="M151" i="8"/>
  <c r="N151" i="8"/>
  <c r="DT281" i="8"/>
  <c r="DT285" i="8" s="1"/>
  <c r="DT286" i="8" s="1"/>
  <c r="EH185" i="8"/>
  <c r="E182" i="8"/>
  <c r="F182" i="8"/>
  <c r="G182" i="8"/>
  <c r="H182" i="8"/>
  <c r="I182" i="8"/>
  <c r="J182" i="8"/>
  <c r="K182" i="8"/>
  <c r="L182" i="8"/>
  <c r="M182" i="8"/>
  <c r="N182" i="8"/>
  <c r="N142" i="8"/>
  <c r="EG275" i="8"/>
  <c r="EG303" i="8"/>
  <c r="P165" i="8"/>
  <c r="DU254" i="8"/>
  <c r="M142" i="8"/>
  <c r="K142" i="8"/>
  <c r="E183" i="8"/>
  <c r="F183" i="8"/>
  <c r="G183" i="8"/>
  <c r="H183" i="8"/>
  <c r="I183" i="8"/>
  <c r="J183" i="8"/>
  <c r="K183" i="8"/>
  <c r="L183" i="8"/>
  <c r="M183" i="8"/>
  <c r="N183" i="8"/>
  <c r="DU172" i="8"/>
  <c r="DT314" i="8"/>
  <c r="DT236" i="8"/>
  <c r="DU233" i="8" s="1"/>
  <c r="E142" i="8"/>
  <c r="DU293" i="8" l="1"/>
  <c r="DU280" i="8" s="1"/>
  <c r="P182" i="8"/>
  <c r="EH138" i="8"/>
  <c r="H15" i="10"/>
  <c r="P130" i="8"/>
  <c r="P131" i="8" s="1"/>
  <c r="DT313" i="8"/>
  <c r="DT122" i="8"/>
  <c r="E159" i="8"/>
  <c r="F159" i="8"/>
  <c r="G159" i="8"/>
  <c r="H159" i="8"/>
  <c r="I159" i="8"/>
  <c r="J159" i="8"/>
  <c r="K159" i="8"/>
  <c r="L159" i="8"/>
  <c r="M159" i="8"/>
  <c r="N159" i="8"/>
  <c r="EH160" i="8"/>
  <c r="E185" i="8"/>
  <c r="F185" i="8"/>
  <c r="G185" i="8"/>
  <c r="H185" i="8"/>
  <c r="I185" i="8"/>
  <c r="J185" i="8"/>
  <c r="K185" i="8"/>
  <c r="L185" i="8"/>
  <c r="M185" i="8"/>
  <c r="N185" i="8"/>
  <c r="EH186" i="8"/>
  <c r="H23" i="10"/>
  <c r="P136" i="8"/>
  <c r="E138" i="8"/>
  <c r="DT244" i="8"/>
  <c r="DU240" i="8" s="1"/>
  <c r="DU104" i="8"/>
  <c r="DU175" i="8"/>
  <c r="DU105" i="8" s="1"/>
  <c r="DU319" i="8" s="1"/>
  <c r="DU176" i="8"/>
  <c r="DV170" i="8" s="1"/>
  <c r="EG282" i="8"/>
  <c r="EG234" i="8"/>
  <c r="P151" i="8"/>
  <c r="EH263" i="8"/>
  <c r="EH124" i="8"/>
  <c r="E96" i="8"/>
  <c r="F96" i="8"/>
  <c r="G96" i="8"/>
  <c r="H96" i="8"/>
  <c r="I96" i="8"/>
  <c r="J96" i="8"/>
  <c r="K96" i="8"/>
  <c r="L96" i="8"/>
  <c r="M96" i="8"/>
  <c r="N96" i="8"/>
  <c r="DT315" i="8"/>
  <c r="P183" i="8"/>
  <c r="EH300" i="8"/>
  <c r="EH97" i="8"/>
  <c r="EH145" i="8"/>
  <c r="EH266" i="8"/>
  <c r="E137" i="8"/>
  <c r="F137" i="8"/>
  <c r="G137" i="8"/>
  <c r="H137" i="8"/>
  <c r="I137" i="8"/>
  <c r="J137" i="8"/>
  <c r="K137" i="8"/>
  <c r="L137" i="8"/>
  <c r="M137" i="8"/>
  <c r="N137" i="8"/>
  <c r="EH166" i="8"/>
  <c r="EH152" i="8"/>
  <c r="F263" i="8" l="1"/>
  <c r="G53" i="32"/>
  <c r="F95" i="18"/>
  <c r="F124" i="8"/>
  <c r="F139" i="18" s="1"/>
  <c r="EH301" i="8"/>
  <c r="EH271" i="8" s="1"/>
  <c r="J145" i="8" a="1"/>
  <c r="J145" i="8" s="1"/>
  <c r="M31" i="10" s="1"/>
  <c r="L145" i="8" a="1"/>
  <c r="L145" i="8" s="1"/>
  <c r="O31" i="10" s="1"/>
  <c r="K145" i="8" a="1"/>
  <c r="K145" i="8" s="1"/>
  <c r="N31" i="10" s="1"/>
  <c r="O145" i="8" a="1"/>
  <c r="O145" i="8" s="1"/>
  <c r="M145" i="8" a="1"/>
  <c r="M145" i="8" s="1"/>
  <c r="P31" i="10" s="1"/>
  <c r="I145" i="8" a="1"/>
  <c r="I145" i="8" s="1"/>
  <c r="L31" i="10" s="1"/>
  <c r="G145" i="8" a="1"/>
  <c r="G145" i="8" s="1"/>
  <c r="J31" i="10" s="1"/>
  <c r="E145" i="8" a="1"/>
  <c r="E145" i="8" s="1"/>
  <c r="H31" i="10" s="1"/>
  <c r="N145" i="8" a="1"/>
  <c r="N145" i="8" s="1"/>
  <c r="Q31" i="10" s="1"/>
  <c r="F145" i="8" a="1"/>
  <c r="F145" i="8" s="1"/>
  <c r="I31" i="10" s="1"/>
  <c r="H145" i="8" a="1"/>
  <c r="H145" i="8" s="1"/>
  <c r="K31" i="10" s="1"/>
  <c r="M300" i="8"/>
  <c r="P24" i="10"/>
  <c r="M266" i="8"/>
  <c r="P159" i="8"/>
  <c r="P160" i="8" s="1"/>
  <c r="E160" i="8"/>
  <c r="F156" i="8" s="1"/>
  <c r="F160" i="8" s="1"/>
  <c r="G156" i="8" s="1"/>
  <c r="G160" i="8" s="1"/>
  <c r="H156" i="8" s="1"/>
  <c r="H160" i="8" s="1"/>
  <c r="I156" i="8" s="1"/>
  <c r="I160" i="8" s="1"/>
  <c r="J156" i="8" s="1"/>
  <c r="J160" i="8" s="1"/>
  <c r="K156" i="8" s="1"/>
  <c r="K160" i="8" s="1"/>
  <c r="L156" i="8" s="1"/>
  <c r="L160" i="8" s="1"/>
  <c r="M156" i="8" s="1"/>
  <c r="M160" i="8" s="1"/>
  <c r="N156" i="8" s="1"/>
  <c r="N160" i="8" s="1"/>
  <c r="O156" i="8" s="1"/>
  <c r="O160" i="8" s="1"/>
  <c r="F134" i="8"/>
  <c r="H25" i="10"/>
  <c r="E97" i="8"/>
  <c r="F97" i="8"/>
  <c r="F98" i="8" s="1"/>
  <c r="F97" i="18" s="1"/>
  <c r="G97" i="8"/>
  <c r="G98" i="8" s="1"/>
  <c r="G97" i="18" s="1"/>
  <c r="H97" i="8"/>
  <c r="I97" i="8"/>
  <c r="I98" i="8" s="1"/>
  <c r="I97" i="18" s="1"/>
  <c r="J97" i="8"/>
  <c r="J98" i="8" s="1"/>
  <c r="J97" i="18" s="1"/>
  <c r="K97" i="8"/>
  <c r="K98" i="8" s="1"/>
  <c r="K97" i="18" s="1"/>
  <c r="L97" i="8"/>
  <c r="L98" i="8" s="1"/>
  <c r="L97" i="18" s="1"/>
  <c r="M97" i="8"/>
  <c r="M98" i="8" s="1"/>
  <c r="M97" i="18" s="1"/>
  <c r="N97" i="8"/>
  <c r="L300" i="8"/>
  <c r="O24" i="10"/>
  <c r="L266" i="8"/>
  <c r="N263" i="8"/>
  <c r="N95" i="18"/>
  <c r="O53" i="32"/>
  <c r="N98" i="8"/>
  <c r="N97" i="18" s="1"/>
  <c r="N124" i="8"/>
  <c r="N139" i="18" s="1"/>
  <c r="DT123" i="8"/>
  <c r="H263" i="8"/>
  <c r="H95" i="18"/>
  <c r="I53" i="32"/>
  <c r="H124" i="8"/>
  <c r="H139" i="18" s="1"/>
  <c r="H98" i="8"/>
  <c r="H97" i="18" s="1"/>
  <c r="DT320" i="8"/>
  <c r="DT321" i="8" s="1"/>
  <c r="M263" i="8"/>
  <c r="M95" i="18"/>
  <c r="N53" i="32"/>
  <c r="M124" i="8"/>
  <c r="M139" i="18" s="1"/>
  <c r="DT312" i="8"/>
  <c r="H300" i="8"/>
  <c r="K24" i="10"/>
  <c r="H266" i="8"/>
  <c r="DV171" i="8"/>
  <c r="DV173" i="8"/>
  <c r="EH295" i="8"/>
  <c r="EH305" i="8"/>
  <c r="EH309" i="8"/>
  <c r="E152" i="8"/>
  <c r="F152" i="8"/>
  <c r="G152" i="8"/>
  <c r="H152" i="8"/>
  <c r="I152" i="8"/>
  <c r="J152" i="8"/>
  <c r="K152" i="8"/>
  <c r="L152" i="8"/>
  <c r="M152" i="8"/>
  <c r="N152" i="8"/>
  <c r="EH153" i="8"/>
  <c r="E166" i="8"/>
  <c r="F166" i="8"/>
  <c r="G166" i="8"/>
  <c r="H166" i="8"/>
  <c r="I166" i="8"/>
  <c r="J166" i="8"/>
  <c r="K166" i="8"/>
  <c r="L166" i="8"/>
  <c r="M166" i="8"/>
  <c r="N166" i="8"/>
  <c r="EH167" i="8"/>
  <c r="I300" i="8"/>
  <c r="L24" i="10"/>
  <c r="I266" i="8"/>
  <c r="K263" i="8"/>
  <c r="K95" i="18"/>
  <c r="L53" i="32"/>
  <c r="K124" i="8"/>
  <c r="K139" i="18" s="1"/>
  <c r="G263" i="8"/>
  <c r="H53" i="32"/>
  <c r="G95" i="18"/>
  <c r="G124" i="8"/>
  <c r="G139" i="18" s="1"/>
  <c r="E263" i="8"/>
  <c r="F53" i="32"/>
  <c r="E95" i="18"/>
  <c r="P96" i="8"/>
  <c r="E124" i="8"/>
  <c r="N300" i="8"/>
  <c r="Q24" i="10"/>
  <c r="N266" i="8"/>
  <c r="EH98" i="8"/>
  <c r="K300" i="8"/>
  <c r="N24" i="10"/>
  <c r="K266" i="8"/>
  <c r="L263" i="8"/>
  <c r="L95" i="18"/>
  <c r="M53" i="32"/>
  <c r="L124" i="8"/>
  <c r="L139" i="18" s="1"/>
  <c r="F300" i="8"/>
  <c r="I24" i="10"/>
  <c r="F266" i="8"/>
  <c r="J263" i="8"/>
  <c r="J95" i="18"/>
  <c r="K53" i="32"/>
  <c r="J124" i="8"/>
  <c r="J139" i="18" s="1"/>
  <c r="DU318" i="8"/>
  <c r="DU316" i="8" s="1"/>
  <c r="DU106" i="8"/>
  <c r="DU109" i="8" s="1"/>
  <c r="P185" i="8"/>
  <c r="E186" i="8"/>
  <c r="J300" i="8"/>
  <c r="M24" i="10"/>
  <c r="J266" i="8"/>
  <c r="G300" i="8"/>
  <c r="J24" i="10"/>
  <c r="G266" i="8"/>
  <c r="E300" i="8"/>
  <c r="H24" i="10"/>
  <c r="E266" i="8"/>
  <c r="P137" i="8"/>
  <c r="I263" i="8"/>
  <c r="I95" i="18"/>
  <c r="J53" i="32"/>
  <c r="I124" i="8"/>
  <c r="I139" i="18" s="1"/>
  <c r="F54" i="32" l="1"/>
  <c r="E96" i="18"/>
  <c r="P97" i="8"/>
  <c r="P98" i="8" s="1"/>
  <c r="K301" i="8"/>
  <c r="K271" i="8" s="1"/>
  <c r="D20" i="10"/>
  <c r="D145" i="4"/>
  <c r="L295" i="8"/>
  <c r="L305" i="8"/>
  <c r="L309" i="8"/>
  <c r="N301" i="8"/>
  <c r="N271" i="8" s="1"/>
  <c r="P138" i="8"/>
  <c r="E98" i="8"/>
  <c r="E97" i="18" s="1"/>
  <c r="P166" i="8"/>
  <c r="P167" i="8" s="1"/>
  <c r="E167" i="8"/>
  <c r="F163" i="8" s="1"/>
  <c r="F167" i="8" s="1"/>
  <c r="G163" i="8" s="1"/>
  <c r="G167" i="8" s="1"/>
  <c r="H163" i="8" s="1"/>
  <c r="H167" i="8" s="1"/>
  <c r="I163" i="8" s="1"/>
  <c r="I167" i="8" s="1"/>
  <c r="J163" i="8" s="1"/>
  <c r="J167" i="8" s="1"/>
  <c r="K163" i="8" s="1"/>
  <c r="K167" i="8" s="1"/>
  <c r="L163" i="8" s="1"/>
  <c r="L167" i="8" s="1"/>
  <c r="M163" i="8" s="1"/>
  <c r="M167" i="8" s="1"/>
  <c r="N163" i="8" s="1"/>
  <c r="N167" i="8" s="1"/>
  <c r="O163" i="8" s="1"/>
  <c r="O167" i="8" s="1"/>
  <c r="DV291" i="8"/>
  <c r="DV174" i="8"/>
  <c r="M295" i="8"/>
  <c r="M305" i="8"/>
  <c r="M309" i="8"/>
  <c r="G301" i="8"/>
  <c r="G271" i="8" s="1"/>
  <c r="DV262" i="8"/>
  <c r="DV258" i="8" s="1"/>
  <c r="DV103" i="8"/>
  <c r="DV102" i="8" s="1"/>
  <c r="M96" i="18"/>
  <c r="N54" i="32"/>
  <c r="N50" i="32" s="1"/>
  <c r="P152" i="8"/>
  <c r="P153" i="8" s="1"/>
  <c r="E153" i="8"/>
  <c r="F149" i="8" s="1"/>
  <c r="F153" i="8" s="1"/>
  <c r="G149" i="8" s="1"/>
  <c r="G153" i="8" s="1"/>
  <c r="H149" i="8" s="1"/>
  <c r="H153" i="8" s="1"/>
  <c r="I149" i="8" s="1"/>
  <c r="I153" i="8" s="1"/>
  <c r="J149" i="8" s="1"/>
  <c r="J153" i="8" s="1"/>
  <c r="K149" i="8" s="1"/>
  <c r="K153" i="8" s="1"/>
  <c r="L149" i="8" s="1"/>
  <c r="L153" i="8" s="1"/>
  <c r="M149" i="8" s="1"/>
  <c r="M153" i="8" s="1"/>
  <c r="N149" i="8" s="1"/>
  <c r="N153" i="8" s="1"/>
  <c r="O149" i="8" s="1"/>
  <c r="O153" i="8" s="1"/>
  <c r="EH269" i="8"/>
  <c r="EH296" i="8"/>
  <c r="EH273" i="8" s="1"/>
  <c r="EH297" i="8"/>
  <c r="EH277" i="8" s="1"/>
  <c r="G295" i="8"/>
  <c r="G305" i="8"/>
  <c r="G309" i="8"/>
  <c r="L301" i="8"/>
  <c r="L271" i="8" s="1"/>
  <c r="N96" i="18"/>
  <c r="O54" i="32"/>
  <c r="O50" i="32" s="1"/>
  <c r="F301" i="8"/>
  <c r="F271" i="8" s="1"/>
  <c r="F302" i="8"/>
  <c r="F275" i="8" s="1"/>
  <c r="E139" i="18"/>
  <c r="P124" i="8"/>
  <c r="J295" i="8"/>
  <c r="J305" i="8"/>
  <c r="J309" i="8"/>
  <c r="I295" i="8"/>
  <c r="I305" i="8"/>
  <c r="I309" i="8"/>
  <c r="L96" i="18"/>
  <c r="M54" i="32"/>
  <c r="M50" i="32" s="1"/>
  <c r="M301" i="8"/>
  <c r="M271" i="8" s="1"/>
  <c r="M302" i="8"/>
  <c r="M275" i="8" s="1"/>
  <c r="M303" i="8"/>
  <c r="EH302" i="8"/>
  <c r="EH267" i="8"/>
  <c r="EH306" i="8"/>
  <c r="EH276" i="8" s="1"/>
  <c r="F295" i="8"/>
  <c r="F305" i="8"/>
  <c r="F309" i="8"/>
  <c r="H295" i="8"/>
  <c r="H305" i="8"/>
  <c r="H309" i="8"/>
  <c r="K96" i="18"/>
  <c r="L54" i="32"/>
  <c r="L50" i="32" s="1"/>
  <c r="F180" i="8"/>
  <c r="F138" i="8"/>
  <c r="I21" i="10"/>
  <c r="F186" i="8"/>
  <c r="J96" i="18"/>
  <c r="K54" i="32"/>
  <c r="K50" i="32" s="1"/>
  <c r="J301" i="8"/>
  <c r="J271" i="8" s="1"/>
  <c r="F72" i="32"/>
  <c r="F50" i="32"/>
  <c r="I301" i="8"/>
  <c r="I271" i="8" s="1"/>
  <c r="P263" i="8"/>
  <c r="H301" i="8"/>
  <c r="H271" i="8" s="1"/>
  <c r="J54" i="32"/>
  <c r="J50" i="32" s="1"/>
  <c r="I96" i="18"/>
  <c r="E301" i="8"/>
  <c r="E302" i="8" s="1"/>
  <c r="P300" i="8"/>
  <c r="D29" i="19" s="1"/>
  <c r="I54" i="32"/>
  <c r="I50" i="32" s="1"/>
  <c r="H96" i="18"/>
  <c r="P266" i="8"/>
  <c r="E295" i="8"/>
  <c r="E305" i="8"/>
  <c r="E309" i="8"/>
  <c r="N295" i="8"/>
  <c r="N305" i="8"/>
  <c r="N309" i="8"/>
  <c r="EH268" i="8"/>
  <c r="EH310" i="8"/>
  <c r="EH272" i="8" s="1"/>
  <c r="DU241" i="8"/>
  <c r="DU279" i="8"/>
  <c r="DU298" i="8" s="1"/>
  <c r="DU235" i="8"/>
  <c r="H54" i="32"/>
  <c r="H50" i="32" s="1"/>
  <c r="G96" i="18"/>
  <c r="K295" i="8"/>
  <c r="K305" i="8"/>
  <c r="K309" i="8"/>
  <c r="G54" i="32"/>
  <c r="G50" i="32" s="1"/>
  <c r="F96" i="18"/>
  <c r="I302" i="8" l="1"/>
  <c r="I275" i="8" s="1"/>
  <c r="N302" i="8"/>
  <c r="N275" i="8" s="1"/>
  <c r="DV292" i="8"/>
  <c r="DV264" i="8" s="1"/>
  <c r="L302" i="8"/>
  <c r="G302" i="8"/>
  <c r="EH311" i="8"/>
  <c r="EH284" i="8" s="1"/>
  <c r="E275" i="8"/>
  <c r="E303" i="8"/>
  <c r="M268" i="8"/>
  <c r="M310" i="8"/>
  <c r="M272" i="8" s="1"/>
  <c r="J267" i="8"/>
  <c r="J306" i="8"/>
  <c r="J276" i="8" s="1"/>
  <c r="H302" i="8"/>
  <c r="F303" i="8"/>
  <c r="DV172" i="8"/>
  <c r="L268" i="8"/>
  <c r="L310" i="8"/>
  <c r="L272" i="8" s="1"/>
  <c r="EH307" i="8"/>
  <c r="EH283" i="8" s="1"/>
  <c r="K268" i="8"/>
  <c r="K310" i="8"/>
  <c r="K272" i="8" s="1"/>
  <c r="J269" i="8"/>
  <c r="J296" i="8"/>
  <c r="J273" i="8" s="1"/>
  <c r="J302" i="8"/>
  <c r="K267" i="8"/>
  <c r="K306" i="8"/>
  <c r="K276" i="8" s="1"/>
  <c r="EH275" i="8"/>
  <c r="EH303" i="8"/>
  <c r="K269" i="8"/>
  <c r="K296" i="8"/>
  <c r="K273" i="8" s="1"/>
  <c r="N267" i="8"/>
  <c r="N306" i="8"/>
  <c r="N276" i="8" s="1"/>
  <c r="N269" i="8"/>
  <c r="N296" i="8"/>
  <c r="N273" i="8" s="1"/>
  <c r="I267" i="8"/>
  <c r="I306" i="8"/>
  <c r="I276" i="8" s="1"/>
  <c r="I269" i="8"/>
  <c r="I296" i="8"/>
  <c r="I273" i="8" s="1"/>
  <c r="F35" i="32"/>
  <c r="F75" i="32"/>
  <c r="F24" i="32" s="1"/>
  <c r="M269" i="8"/>
  <c r="M296" i="8"/>
  <c r="M273" i="8" s="1"/>
  <c r="M282" i="8"/>
  <c r="DV254" i="8"/>
  <c r="DV293" i="8"/>
  <c r="DV280" i="8" s="1"/>
  <c r="DU281" i="8"/>
  <c r="DU285" i="8" s="1"/>
  <c r="DU286" i="8" s="1"/>
  <c r="G134" i="8"/>
  <c r="I25" i="10"/>
  <c r="G268" i="8"/>
  <c r="G310" i="8"/>
  <c r="G272" i="8" s="1"/>
  <c r="M267" i="8"/>
  <c r="M306" i="8"/>
  <c r="M276" i="8" s="1"/>
  <c r="G269" i="8"/>
  <c r="G296" i="8"/>
  <c r="G273" i="8" s="1"/>
  <c r="G297" i="8"/>
  <c r="G277" i="8" s="1"/>
  <c r="E269" i="8"/>
  <c r="P295" i="8"/>
  <c r="E296" i="8"/>
  <c r="E297" i="8" s="1"/>
  <c r="H267" i="8"/>
  <c r="H306" i="8"/>
  <c r="H276" i="8" s="1"/>
  <c r="K302" i="8"/>
  <c r="L267" i="8"/>
  <c r="L306" i="8"/>
  <c r="L276" i="8" s="1"/>
  <c r="L307" i="8"/>
  <c r="L283" i="8" s="1"/>
  <c r="J268" i="8"/>
  <c r="J310" i="8"/>
  <c r="J272" i="8" s="1"/>
  <c r="G267" i="8"/>
  <c r="G306" i="8"/>
  <c r="G276" i="8" s="1"/>
  <c r="H269" i="8"/>
  <c r="H296" i="8"/>
  <c r="H273" i="8" s="1"/>
  <c r="E271" i="8"/>
  <c r="P271" i="8" s="1"/>
  <c r="P301" i="8"/>
  <c r="L269" i="8"/>
  <c r="L296" i="8"/>
  <c r="L273" i="8" s="1"/>
  <c r="L297" i="8"/>
  <c r="L277" i="8" s="1"/>
  <c r="N268" i="8"/>
  <c r="N310" i="8"/>
  <c r="N272" i="8" s="1"/>
  <c r="E268" i="8"/>
  <c r="P309" i="8"/>
  <c r="E310" i="8"/>
  <c r="E311" i="8" s="1"/>
  <c r="F268" i="8"/>
  <c r="F310" i="8"/>
  <c r="F272" i="8" s="1"/>
  <c r="DU314" i="8"/>
  <c r="DU236" i="8"/>
  <c r="DV233" i="8" s="1"/>
  <c r="F269" i="8"/>
  <c r="F296" i="8"/>
  <c r="F273" i="8" s="1"/>
  <c r="DU242" i="8"/>
  <c r="DU243" i="8" s="1"/>
  <c r="DU244" i="8" s="1"/>
  <c r="DV240" i="8" s="1"/>
  <c r="E267" i="8"/>
  <c r="P305" i="8"/>
  <c r="E306" i="8"/>
  <c r="E307" i="8"/>
  <c r="H268" i="8"/>
  <c r="H310" i="8"/>
  <c r="H272" i="8" s="1"/>
  <c r="I303" i="8"/>
  <c r="F267" i="8"/>
  <c r="F306" i="8"/>
  <c r="F276" i="8" s="1"/>
  <c r="I268" i="8"/>
  <c r="I310" i="8"/>
  <c r="I272" i="8" s="1"/>
  <c r="N303" i="8" l="1"/>
  <c r="N282" i="8" s="1"/>
  <c r="F297" i="8"/>
  <c r="F277" i="8" s="1"/>
  <c r="H307" i="8"/>
  <c r="H283" i="8" s="1"/>
  <c r="F307" i="8"/>
  <c r="F283" i="8" s="1"/>
  <c r="F311" i="8"/>
  <c r="F284" i="8" s="1"/>
  <c r="M307" i="8"/>
  <c r="M283" i="8" s="1"/>
  <c r="I307" i="8"/>
  <c r="I283" i="8" s="1"/>
  <c r="J311" i="8"/>
  <c r="J284" i="8" s="1"/>
  <c r="J307" i="8"/>
  <c r="J283" i="8" s="1"/>
  <c r="H297" i="8"/>
  <c r="H277" i="8" s="1"/>
  <c r="K297" i="8"/>
  <c r="K277" i="8" s="1"/>
  <c r="P269" i="8"/>
  <c r="I297" i="8"/>
  <c r="I277" i="8" s="1"/>
  <c r="G275" i="8"/>
  <c r="G303" i="8"/>
  <c r="G282" i="8" s="1"/>
  <c r="L275" i="8"/>
  <c r="L303" i="8"/>
  <c r="L282" i="8" s="1"/>
  <c r="E277" i="8"/>
  <c r="E284" i="8"/>
  <c r="G311" i="8"/>
  <c r="G284" i="8" s="1"/>
  <c r="H275" i="8"/>
  <c r="H303" i="8"/>
  <c r="H311" i="8"/>
  <c r="H284" i="8" s="1"/>
  <c r="M297" i="8"/>
  <c r="M277" i="8" s="1"/>
  <c r="E276" i="8"/>
  <c r="P276" i="8" s="1"/>
  <c r="P306" i="8"/>
  <c r="K275" i="8"/>
  <c r="K303" i="8"/>
  <c r="N307" i="8"/>
  <c r="K311" i="8"/>
  <c r="K284" i="8" s="1"/>
  <c r="I282" i="8"/>
  <c r="J275" i="8"/>
  <c r="J303" i="8"/>
  <c r="G180" i="8"/>
  <c r="G138" i="8"/>
  <c r="J21" i="10"/>
  <c r="G186" i="8"/>
  <c r="F80" i="32"/>
  <c r="K307" i="8"/>
  <c r="K283" i="8" s="1"/>
  <c r="N297" i="8"/>
  <c r="N277" i="8" s="1"/>
  <c r="J297" i="8"/>
  <c r="J277" i="8" s="1"/>
  <c r="E283" i="8"/>
  <c r="E272" i="8"/>
  <c r="P272" i="8" s="1"/>
  <c r="P310" i="8"/>
  <c r="DV104" i="8"/>
  <c r="DV175" i="8"/>
  <c r="DV105" i="8" s="1"/>
  <c r="DV319" i="8" s="1"/>
  <c r="M311" i="8"/>
  <c r="M284" i="8" s="1"/>
  <c r="DU315" i="8"/>
  <c r="N311" i="8"/>
  <c r="N284" i="8" s="1"/>
  <c r="L311" i="8"/>
  <c r="L284" i="8" s="1"/>
  <c r="E282" i="8"/>
  <c r="E234" i="8"/>
  <c r="I311" i="8"/>
  <c r="I284" i="8" s="1"/>
  <c r="G307" i="8"/>
  <c r="E273" i="8"/>
  <c r="P273" i="8" s="1"/>
  <c r="P296" i="8"/>
  <c r="EH282" i="8"/>
  <c r="EH234" i="8"/>
  <c r="P302" i="8"/>
  <c r="F282" i="8"/>
  <c r="P267" i="8"/>
  <c r="P268" i="8"/>
  <c r="DU313" i="8"/>
  <c r="DU122" i="8"/>
  <c r="DU312" i="8" l="1"/>
  <c r="F234" i="8"/>
  <c r="P275" i="8"/>
  <c r="D32" i="19"/>
  <c r="DV176" i="8"/>
  <c r="DW170" i="8" s="1"/>
  <c r="DW171" i="8" s="1"/>
  <c r="I234" i="8"/>
  <c r="J282" i="8"/>
  <c r="J234" i="8"/>
  <c r="DU320" i="8"/>
  <c r="DU321" i="8" s="1"/>
  <c r="P284" i="8"/>
  <c r="G283" i="8"/>
  <c r="G234" i="8"/>
  <c r="M234" i="8"/>
  <c r="F90" i="32" a="1"/>
  <c r="F90" i="32" s="1"/>
  <c r="L234" i="8"/>
  <c r="H234" i="8"/>
  <c r="H282" i="8"/>
  <c r="P311" i="8"/>
  <c r="P297" i="8"/>
  <c r="K282" i="8"/>
  <c r="K234" i="8"/>
  <c r="H134" i="8"/>
  <c r="J25" i="10"/>
  <c r="DV318" i="8"/>
  <c r="DV316" i="8" s="1"/>
  <c r="DV106" i="8"/>
  <c r="DV109" i="8" s="1"/>
  <c r="P303" i="8"/>
  <c r="DU123" i="8"/>
  <c r="E236" i="8"/>
  <c r="F233" i="8" s="1"/>
  <c r="P307" i="8"/>
  <c r="N283" i="8"/>
  <c r="N234" i="8"/>
  <c r="P277" i="8"/>
  <c r="H45" i="19" s="1"/>
  <c r="P234" i="8" l="1"/>
  <c r="D33" i="19" s="1"/>
  <c r="P283" i="8"/>
  <c r="P282" i="8"/>
  <c r="D35" i="19"/>
  <c r="DV241" i="8"/>
  <c r="DV279" i="8"/>
  <c r="DV298" i="8" s="1"/>
  <c r="DV235" i="8"/>
  <c r="DW262" i="8"/>
  <c r="DW258" i="8" s="1"/>
  <c r="DW103" i="8"/>
  <c r="DW173" i="8"/>
  <c r="H180" i="8"/>
  <c r="H138" i="8"/>
  <c r="K21" i="10"/>
  <c r="H186" i="8"/>
  <c r="F93" i="32"/>
  <c r="F25" i="32" s="1"/>
  <c r="F36" i="32"/>
  <c r="I45" i="19"/>
  <c r="F236" i="8"/>
  <c r="G233" i="8" s="1"/>
  <c r="G236" i="8" s="1"/>
  <c r="H233" i="8" s="1"/>
  <c r="H236" i="8" s="1"/>
  <c r="I233" i="8" s="1"/>
  <c r="I236" i="8" s="1"/>
  <c r="J233" i="8" s="1"/>
  <c r="J236" i="8" s="1"/>
  <c r="K233" i="8" s="1"/>
  <c r="K236" i="8" s="1"/>
  <c r="L233" i="8" s="1"/>
  <c r="L236" i="8" s="1"/>
  <c r="M233" i="8" s="1"/>
  <c r="M236" i="8" s="1"/>
  <c r="N233" i="8" s="1"/>
  <c r="N236" i="8" s="1"/>
  <c r="O233" i="8" s="1"/>
  <c r="O236" i="8" s="1"/>
  <c r="DV281" i="8" l="1"/>
  <c r="DV285" i="8" s="1"/>
  <c r="DV286" i="8" s="1"/>
  <c r="DW291" i="8"/>
  <c r="DW174" i="8"/>
  <c r="DV314" i="8"/>
  <c r="DV236" i="8"/>
  <c r="DW233" i="8" s="1"/>
  <c r="DV242" i="8"/>
  <c r="DV243" i="8" s="1"/>
  <c r="I134" i="8"/>
  <c r="K25" i="10"/>
  <c r="DW102" i="8"/>
  <c r="F98" i="32"/>
  <c r="P233" i="8"/>
  <c r="DV315" i="8" l="1"/>
  <c r="DV244" i="8"/>
  <c r="DW240" i="8" s="1"/>
  <c r="DW292" i="8"/>
  <c r="DW264" i="8" s="1"/>
  <c r="DV313" i="8"/>
  <c r="DV122" i="8"/>
  <c r="DW172" i="8"/>
  <c r="DW254" i="8"/>
  <c r="I180" i="8"/>
  <c r="I138" i="8"/>
  <c r="L21" i="10"/>
  <c r="I186" i="8"/>
  <c r="F108" i="32" a="1"/>
  <c r="F108" i="32" s="1"/>
  <c r="DV312" i="8" l="1"/>
  <c r="DW293" i="8"/>
  <c r="DW280" i="8" s="1"/>
  <c r="J134" i="8"/>
  <c r="L25" i="10"/>
  <c r="DV123" i="8"/>
  <c r="DW104" i="8"/>
  <c r="DW175" i="8"/>
  <c r="F111" i="32"/>
  <c r="F26" i="32" s="1"/>
  <c r="F37" i="32"/>
  <c r="DV320" i="8"/>
  <c r="DV321" i="8" s="1"/>
  <c r="DW105" i="8" l="1"/>
  <c r="F116" i="32"/>
  <c r="F120" i="32" s="1" a="1"/>
  <c r="F120" i="32" s="1"/>
  <c r="DW176" i="8"/>
  <c r="DX170" i="8" s="1"/>
  <c r="DW318" i="8"/>
  <c r="DW316" i="8" s="1"/>
  <c r="DW106" i="8"/>
  <c r="DW109" i="8" s="1"/>
  <c r="J180" i="8"/>
  <c r="J138" i="8"/>
  <c r="M21" i="10"/>
  <c r="J186" i="8"/>
  <c r="K134" i="8" l="1"/>
  <c r="M25" i="10"/>
  <c r="DW241" i="8"/>
  <c r="DW279" i="8"/>
  <c r="DW298" i="8" s="1"/>
  <c r="DW235" i="8"/>
  <c r="F38" i="32"/>
  <c r="F34" i="32" s="1"/>
  <c r="F121" i="32"/>
  <c r="F27" i="32" s="1"/>
  <c r="F23" i="32" s="1"/>
  <c r="DX171" i="8"/>
  <c r="DX173" i="8" s="1"/>
  <c r="DW319" i="8"/>
  <c r="DX291" i="8" l="1"/>
  <c r="DX174" i="8"/>
  <c r="DX262" i="8"/>
  <c r="DX258" i="8" s="1"/>
  <c r="DX103" i="8"/>
  <c r="DW314" i="8"/>
  <c r="DW236" i="8"/>
  <c r="DX233" i="8" s="1"/>
  <c r="F122" i="32"/>
  <c r="DW242" i="8"/>
  <c r="DW281" i="8"/>
  <c r="DW285" i="8" s="1"/>
  <c r="DW286" i="8" s="1"/>
  <c r="K180" i="8"/>
  <c r="K138" i="8"/>
  <c r="N21" i="10"/>
  <c r="K186" i="8"/>
  <c r="DX102" i="8" l="1"/>
  <c r="DX292" i="8"/>
  <c r="DX264" i="8" s="1"/>
  <c r="L134" i="8"/>
  <c r="N25" i="10"/>
  <c r="DW243" i="8"/>
  <c r="DW244" i="8"/>
  <c r="DX240" i="8" s="1"/>
  <c r="DX254" i="8"/>
  <c r="DX172" i="8"/>
  <c r="DX293" i="8" l="1"/>
  <c r="DX280" i="8" s="1"/>
  <c r="DW313" i="8"/>
  <c r="DW122" i="8"/>
  <c r="L180" i="8"/>
  <c r="L138" i="8"/>
  <c r="O21" i="10"/>
  <c r="L186" i="8"/>
  <c r="DX104" i="8"/>
  <c r="DX175" i="8"/>
  <c r="DX176" i="8" s="1"/>
  <c r="DY170" i="8" s="1"/>
  <c r="DW315" i="8"/>
  <c r="DY171" i="8" l="1"/>
  <c r="DY173" i="8" s="1"/>
  <c r="DX105" i="8"/>
  <c r="DX318" i="8"/>
  <c r="DX316" i="8" s="1"/>
  <c r="DW123" i="8"/>
  <c r="DX106" i="8"/>
  <c r="DX109" i="8" s="1"/>
  <c r="M134" i="8"/>
  <c r="O25" i="10"/>
  <c r="DW312" i="8"/>
  <c r="DW320" i="8" s="1"/>
  <c r="DW321" i="8" s="1"/>
  <c r="DY291" i="8" l="1"/>
  <c r="DY174" i="8"/>
  <c r="DX241" i="8"/>
  <c r="DX279" i="8"/>
  <c r="DX298" i="8" s="1"/>
  <c r="DX235" i="8"/>
  <c r="DX242" i="8" s="1"/>
  <c r="M180" i="8"/>
  <c r="M138" i="8"/>
  <c r="P21" i="10"/>
  <c r="M186" i="8"/>
  <c r="DY262" i="8"/>
  <c r="DY258" i="8" s="1"/>
  <c r="DY103" i="8"/>
  <c r="DX319" i="8"/>
  <c r="DY102" i="8" l="1"/>
  <c r="N134" i="8"/>
  <c r="P25" i="10"/>
  <c r="DX314" i="8"/>
  <c r="DX236" i="8"/>
  <c r="DY233" i="8" s="1"/>
  <c r="DX281" i="8"/>
  <c r="DX285" i="8" s="1"/>
  <c r="DX286" i="8" s="1"/>
  <c r="DX243" i="8"/>
  <c r="DX244" i="8" s="1"/>
  <c r="DY240" i="8" s="1"/>
  <c r="DY292" i="8"/>
  <c r="DY264" i="8" s="1"/>
  <c r="DY254" i="8"/>
  <c r="DY172" i="8"/>
  <c r="DX315" i="8" l="1"/>
  <c r="DY293" i="8"/>
  <c r="DY280" i="8" s="1"/>
  <c r="N180" i="8"/>
  <c r="N138" i="8"/>
  <c r="Q21" i="10"/>
  <c r="N186" i="8"/>
  <c r="DX313" i="8"/>
  <c r="DX122" i="8"/>
  <c r="DY104" i="8"/>
  <c r="DY175" i="8"/>
  <c r="DY176" i="8"/>
  <c r="DZ170" i="8" s="1"/>
  <c r="DZ171" i="8" l="1"/>
  <c r="DX312" i="8"/>
  <c r="DX320" i="8"/>
  <c r="DX321" i="8" s="1"/>
  <c r="DY318" i="8"/>
  <c r="DY316" i="8" s="1"/>
  <c r="DX123" i="8"/>
  <c r="O134" i="8"/>
  <c r="Q25" i="10"/>
  <c r="DY105" i="8"/>
  <c r="DY319" i="8" l="1"/>
  <c r="DY106" i="8"/>
  <c r="DY109" i="8" s="1"/>
  <c r="O138" i="8"/>
  <c r="O180" i="8"/>
  <c r="O186" i="8"/>
  <c r="DZ262" i="8"/>
  <c r="DZ258" i="8" s="1"/>
  <c r="DZ103" i="8"/>
  <c r="DZ102" i="8" s="1"/>
  <c r="DZ173" i="8"/>
  <c r="DZ291" i="8" l="1"/>
  <c r="DZ174" i="8"/>
  <c r="DY241" i="8"/>
  <c r="DY279" i="8"/>
  <c r="DY298" i="8" s="1"/>
  <c r="DY235" i="8"/>
  <c r="DY314" i="8" l="1"/>
  <c r="DY236" i="8"/>
  <c r="DZ233" i="8" s="1"/>
  <c r="DZ292" i="8"/>
  <c r="DZ264" i="8" s="1"/>
  <c r="DY281" i="8"/>
  <c r="DY285" i="8" s="1"/>
  <c r="DY286" i="8" s="1"/>
  <c r="DY242" i="8"/>
  <c r="DZ254" i="8"/>
  <c r="DZ172" i="8"/>
  <c r="DZ293" i="8" l="1"/>
  <c r="DZ280" i="8" s="1"/>
  <c r="DZ104" i="8"/>
  <c r="DZ175" i="8"/>
  <c r="DZ176" i="8"/>
  <c r="EA170" i="8" s="1"/>
  <c r="DY243" i="8"/>
  <c r="DY244" i="8" s="1"/>
  <c r="DZ240" i="8" s="1"/>
  <c r="DY315" i="8" l="1"/>
  <c r="DY313" i="8"/>
  <c r="DY122" i="8"/>
  <c r="EA171" i="8"/>
  <c r="EA173" i="8" s="1"/>
  <c r="DZ105" i="8"/>
  <c r="DZ106" i="8" s="1"/>
  <c r="DZ109" i="8" s="1"/>
  <c r="DZ318" i="8"/>
  <c r="DZ316" i="8" s="1"/>
  <c r="DY312" i="8" l="1"/>
  <c r="DY320" i="8" s="1"/>
  <c r="DY321" i="8" s="1"/>
  <c r="EA291" i="8"/>
  <c r="EA174" i="8"/>
  <c r="EA292" i="8" s="1"/>
  <c r="EA264" i="8" s="1"/>
  <c r="EA262" i="8"/>
  <c r="EA258" i="8" s="1"/>
  <c r="EA103" i="8"/>
  <c r="EA102" i="8" s="1"/>
  <c r="DZ319" i="8"/>
  <c r="DZ241" i="8"/>
  <c r="DZ279" i="8"/>
  <c r="DZ298" i="8" s="1"/>
  <c r="DZ235" i="8"/>
  <c r="DY123" i="8"/>
  <c r="DZ281" i="8" l="1"/>
  <c r="DZ285" i="8" s="1"/>
  <c r="DZ286" i="8" s="1"/>
  <c r="DZ314" i="8"/>
  <c r="DZ236" i="8"/>
  <c r="EA233" i="8" s="1"/>
  <c r="DZ242" i="8"/>
  <c r="EA254" i="8"/>
  <c r="EA293" i="8"/>
  <c r="EA280" i="8" s="1"/>
  <c r="EA172" i="8"/>
  <c r="DZ243" i="8" l="1"/>
  <c r="EA104" i="8"/>
  <c r="EA175" i="8"/>
  <c r="EA105" i="8" s="1"/>
  <c r="EA319" i="8" s="1"/>
  <c r="DZ315" i="8"/>
  <c r="EA176" i="8" l="1"/>
  <c r="EB170" i="8" s="1"/>
  <c r="DZ313" i="8"/>
  <c r="DZ312" i="8" s="1"/>
  <c r="DZ320" i="8" s="1"/>
  <c r="DZ321" i="8" s="1"/>
  <c r="DZ122" i="8"/>
  <c r="EA318" i="8"/>
  <c r="EA316" i="8" s="1"/>
  <c r="EA106" i="8"/>
  <c r="EA109" i="8" s="1"/>
  <c r="DZ244" i="8"/>
  <c r="EA240" i="8" s="1"/>
  <c r="EA241" i="8" l="1"/>
  <c r="EA279" i="8"/>
  <c r="EA298" i="8" s="1"/>
  <c r="EA235" i="8"/>
  <c r="DZ123" i="8"/>
  <c r="EB171" i="8"/>
  <c r="EB173" i="8" l="1"/>
  <c r="EA281" i="8"/>
  <c r="EA285" i="8" s="1"/>
  <c r="EA286" i="8" s="1"/>
  <c r="EB262" i="8"/>
  <c r="EB258" i="8" s="1"/>
  <c r="EB103" i="8"/>
  <c r="EB102" i="8" s="1"/>
  <c r="EA314" i="8"/>
  <c r="EA236" i="8"/>
  <c r="EB233" i="8" s="1"/>
  <c r="EA242" i="8"/>
  <c r="EB291" i="8" l="1"/>
  <c r="EB174" i="8"/>
  <c r="EA243" i="8"/>
  <c r="EB292" i="8" l="1"/>
  <c r="EB264" i="8" s="1"/>
  <c r="EB254" i="8"/>
  <c r="EA313" i="8"/>
  <c r="EA122" i="8"/>
  <c r="EA244" i="8"/>
  <c r="EB240" i="8" s="1"/>
  <c r="EB172" i="8"/>
  <c r="EA315" i="8"/>
  <c r="EB293" i="8" l="1"/>
  <c r="EB280" i="8" s="1"/>
  <c r="EB104" i="8"/>
  <c r="EB175" i="8"/>
  <c r="EB105" i="8" s="1"/>
  <c r="EB319" i="8" s="1"/>
  <c r="EA123" i="8"/>
  <c r="EA312" i="8"/>
  <c r="EA320" i="8"/>
  <c r="EA321" i="8" s="1"/>
  <c r="EB176" i="8" l="1"/>
  <c r="EC170" i="8" s="1"/>
  <c r="EB318" i="8"/>
  <c r="EB316" i="8" s="1"/>
  <c r="EB106" i="8"/>
  <c r="EB109" i="8" s="1"/>
  <c r="EB241" i="8" l="1"/>
  <c r="EB279" i="8"/>
  <c r="EB298" i="8" s="1"/>
  <c r="EB235" i="8"/>
  <c r="EC171" i="8"/>
  <c r="EC173" i="8" l="1"/>
  <c r="EC262" i="8"/>
  <c r="EC258" i="8" s="1"/>
  <c r="EC103" i="8"/>
  <c r="EC102" i="8" s="1"/>
  <c r="EB314" i="8"/>
  <c r="EB236" i="8"/>
  <c r="EC233" i="8" s="1"/>
  <c r="EB242" i="8"/>
  <c r="EB281" i="8"/>
  <c r="EB285" i="8" s="1"/>
  <c r="EB286" i="8" s="1"/>
  <c r="EB243" i="8" l="1"/>
  <c r="EB244" i="8" s="1"/>
  <c r="EC240" i="8" s="1"/>
  <c r="EC291" i="8"/>
  <c r="EC174" i="8"/>
  <c r="EC292" i="8" l="1"/>
  <c r="EC264" i="8" s="1"/>
  <c r="EB122" i="8"/>
  <c r="EB123" i="8" s="1"/>
  <c r="EB313" i="8"/>
  <c r="EB315" i="8"/>
  <c r="EB312" i="8"/>
  <c r="EB320" i="8" s="1"/>
  <c r="EB321" i="8" s="1"/>
  <c r="EC254" i="8"/>
  <c r="EC172" i="8"/>
  <c r="EC293" i="8" l="1"/>
  <c r="EC280" i="8" s="1"/>
  <c r="EC104" i="8"/>
  <c r="EC175" i="8"/>
  <c r="EC105" i="8" s="1"/>
  <c r="EC319" i="8" s="1"/>
  <c r="EC176" i="8"/>
  <c r="ED170" i="8" s="1"/>
  <c r="ED171" i="8" l="1"/>
  <c r="EC318" i="8"/>
  <c r="EC316" i="8" s="1"/>
  <c r="EC106" i="8"/>
  <c r="EC109" i="8" s="1"/>
  <c r="EC241" i="8" l="1"/>
  <c r="EC279" i="8"/>
  <c r="EC298" i="8" s="1"/>
  <c r="EC235" i="8"/>
  <c r="ED173" i="8"/>
  <c r="ED262" i="8"/>
  <c r="ED258" i="8" s="1"/>
  <c r="ED103" i="8"/>
  <c r="ED102" i="8" s="1"/>
  <c r="EC281" i="8" l="1"/>
  <c r="EC285" i="8" s="1"/>
  <c r="EC286" i="8" s="1"/>
  <c r="ED291" i="8"/>
  <c r="ED174" i="8"/>
  <c r="EC314" i="8"/>
  <c r="EC236" i="8"/>
  <c r="ED233" i="8" s="1"/>
  <c r="EC242" i="8"/>
  <c r="ED292" i="8" l="1"/>
  <c r="ED264" i="8" s="1"/>
  <c r="ED172" i="8"/>
  <c r="EC243" i="8"/>
  <c r="ED254" i="8"/>
  <c r="ED293" i="8" l="1"/>
  <c r="ED280" i="8" s="1"/>
  <c r="EC313" i="8"/>
  <c r="EC122" i="8"/>
  <c r="EC315" i="8"/>
  <c r="ED104" i="8"/>
  <c r="ED175" i="8"/>
  <c r="ED105" i="8" s="1"/>
  <c r="ED319" i="8" s="1"/>
  <c r="EC244" i="8"/>
  <c r="ED240" i="8" s="1"/>
  <c r="ED176" i="8" l="1"/>
  <c r="EE170" i="8" s="1"/>
  <c r="EC123" i="8"/>
  <c r="EE171" i="8"/>
  <c r="EC312" i="8"/>
  <c r="EC320" i="8" s="1"/>
  <c r="EC321" i="8" s="1"/>
  <c r="ED318" i="8"/>
  <c r="ED316" i="8" s="1"/>
  <c r="ED106" i="8"/>
  <c r="ED109" i="8" s="1"/>
  <c r="ED241" i="8" l="1"/>
  <c r="ED279" i="8"/>
  <c r="ED298" i="8" s="1"/>
  <c r="ED235" i="8"/>
  <c r="EE173" i="8"/>
  <c r="EE262" i="8"/>
  <c r="EE258" i="8" s="1"/>
  <c r="EE103" i="8"/>
  <c r="EE102" i="8" s="1"/>
  <c r="EE291" i="8" l="1"/>
  <c r="EE174" i="8"/>
  <c r="ED281" i="8"/>
  <c r="ED285" i="8" s="1"/>
  <c r="ED286" i="8" s="1"/>
  <c r="ED314" i="8"/>
  <c r="ED236" i="8"/>
  <c r="EE233" i="8" s="1"/>
  <c r="ED242" i="8"/>
  <c r="ED243" i="8" s="1"/>
  <c r="EE292" i="8" l="1"/>
  <c r="EE264" i="8" s="1"/>
  <c r="ED313" i="8"/>
  <c r="ED122" i="8"/>
  <c r="ED244" i="8"/>
  <c r="EE240" i="8" s="1"/>
  <c r="ED315" i="8"/>
  <c r="EE254" i="8"/>
  <c r="EE172" i="8"/>
  <c r="EE293" i="8" l="1"/>
  <c r="EE280" i="8" s="1"/>
  <c r="EE104" i="8"/>
  <c r="EE175" i="8"/>
  <c r="EE105" i="8" s="1"/>
  <c r="EE319" i="8" s="1"/>
  <c r="EE176" i="8"/>
  <c r="EF170" i="8" s="1"/>
  <c r="ED312" i="8"/>
  <c r="ED320" i="8"/>
  <c r="ED321" i="8" s="1"/>
  <c r="ED123" i="8"/>
  <c r="EF171" i="8" l="1"/>
  <c r="EE318" i="8"/>
  <c r="EE316" i="8" s="1"/>
  <c r="EE106" i="8"/>
  <c r="EE109" i="8" s="1"/>
  <c r="EE241" i="8" l="1"/>
  <c r="EE279" i="8"/>
  <c r="EE298" i="8" s="1"/>
  <c r="EE235" i="8"/>
  <c r="EF173" i="8"/>
  <c r="EF262" i="8"/>
  <c r="EF258" i="8" s="1"/>
  <c r="EF103" i="8"/>
  <c r="EF102" i="8" s="1"/>
  <c r="EF291" i="8" l="1"/>
  <c r="EF174" i="8"/>
  <c r="EE314" i="8"/>
  <c r="EE236" i="8"/>
  <c r="EF233" i="8" s="1"/>
  <c r="EE281" i="8"/>
  <c r="EE285" i="8" s="1"/>
  <c r="EE286" i="8" s="1"/>
  <c r="EE242" i="8"/>
  <c r="EF292" i="8" l="1"/>
  <c r="EF264" i="8" s="1"/>
  <c r="EE243" i="8"/>
  <c r="EF254" i="8"/>
  <c r="EF172" i="8"/>
  <c r="EF293" i="8" l="1"/>
  <c r="EF280" i="8" s="1"/>
  <c r="EF104" i="8"/>
  <c r="EF175" i="8"/>
  <c r="EF105" i="8" s="1"/>
  <c r="EF319" i="8" s="1"/>
  <c r="EE313" i="8"/>
  <c r="EE122" i="8"/>
  <c r="EE244" i="8"/>
  <c r="EF240" i="8" s="1"/>
  <c r="EE315" i="8"/>
  <c r="EF176" i="8" l="1"/>
  <c r="EG170" i="8" s="1"/>
  <c r="EE312" i="8"/>
  <c r="EE320" i="8" s="1"/>
  <c r="EE321" i="8" s="1"/>
  <c r="EE123" i="8"/>
  <c r="EG171" i="8"/>
  <c r="EF318" i="8"/>
  <c r="EF316" i="8" s="1"/>
  <c r="EF106" i="8"/>
  <c r="EF109" i="8" s="1"/>
  <c r="EF241" i="8" l="1"/>
  <c r="EF279" i="8"/>
  <c r="EF298" i="8" s="1"/>
  <c r="EF235" i="8"/>
  <c r="EG173" i="8"/>
  <c r="EG262" i="8"/>
  <c r="EG258" i="8" s="1"/>
  <c r="EG103" i="8"/>
  <c r="EG102" i="8" s="1"/>
  <c r="EF314" i="8" l="1"/>
  <c r="EF236" i="8"/>
  <c r="EG233" i="8" s="1"/>
  <c r="EF281" i="8"/>
  <c r="EF285" i="8" s="1"/>
  <c r="EF286" i="8" s="1"/>
  <c r="EF242" i="8"/>
  <c r="EF243" i="8" s="1"/>
  <c r="EG291" i="8"/>
  <c r="EG174" i="8"/>
  <c r="EG292" i="8" s="1"/>
  <c r="EG264" i="8" s="1"/>
  <c r="EF313" i="8" l="1"/>
  <c r="EF122" i="8"/>
  <c r="EG254" i="8"/>
  <c r="EG293" i="8"/>
  <c r="EG280" i="8" s="1"/>
  <c r="EG172" i="8"/>
  <c r="EF244" i="8"/>
  <c r="EG240" i="8" s="1"/>
  <c r="EF315" i="8"/>
  <c r="EG104" i="8" l="1"/>
  <c r="EG175" i="8"/>
  <c r="EG105" i="8" s="1"/>
  <c r="EG319" i="8" s="1"/>
  <c r="EF123" i="8"/>
  <c r="EF312" i="8"/>
  <c r="EF320" i="8" s="1"/>
  <c r="EF321" i="8" s="1"/>
  <c r="EG176" i="8" l="1"/>
  <c r="EH170" i="8" s="1"/>
  <c r="EH171" i="8"/>
  <c r="EG318" i="8"/>
  <c r="EG316" i="8" s="1"/>
  <c r="EG106" i="8"/>
  <c r="EG109" i="8" s="1"/>
  <c r="EG241" i="8" l="1"/>
  <c r="EG279" i="8"/>
  <c r="EG298" i="8" s="1"/>
  <c r="EG235" i="8"/>
  <c r="EH173" i="8"/>
  <c r="EH262" i="8"/>
  <c r="EH258" i="8" s="1"/>
  <c r="EH103" i="8"/>
  <c r="E171" i="8"/>
  <c r="F171" i="8"/>
  <c r="F262" i="8" s="1"/>
  <c r="F258" i="8" s="1"/>
  <c r="G171" i="8"/>
  <c r="G262" i="8" s="1"/>
  <c r="G258" i="8" s="1"/>
  <c r="H171" i="8"/>
  <c r="H262" i="8" s="1"/>
  <c r="H258" i="8" s="1"/>
  <c r="I171" i="8"/>
  <c r="I262" i="8" s="1"/>
  <c r="I258" i="8" s="1"/>
  <c r="J171" i="8"/>
  <c r="J262" i="8" s="1"/>
  <c r="J258" i="8" s="1"/>
  <c r="K171" i="8"/>
  <c r="K262" i="8" s="1"/>
  <c r="K258" i="8" s="1"/>
  <c r="L171" i="8"/>
  <c r="L262" i="8" s="1"/>
  <c r="L258" i="8" s="1"/>
  <c r="M171" i="8"/>
  <c r="M262" i="8" s="1"/>
  <c r="M258" i="8" s="1"/>
  <c r="N171" i="8"/>
  <c r="N262" i="8" s="1"/>
  <c r="N258" i="8" s="1"/>
  <c r="EH291" i="8" l="1"/>
  <c r="E173" i="8"/>
  <c r="F173" i="8"/>
  <c r="G173" i="8"/>
  <c r="H173" i="8"/>
  <c r="I173" i="8"/>
  <c r="J173" i="8"/>
  <c r="K173" i="8"/>
  <c r="L173" i="8"/>
  <c r="M173" i="8"/>
  <c r="EH174" i="8"/>
  <c r="N173" i="8"/>
  <c r="EG281" i="8"/>
  <c r="EG285" i="8" s="1"/>
  <c r="EG286" i="8" s="1"/>
  <c r="EH102" i="8"/>
  <c r="E103" i="8"/>
  <c r="F103" i="8"/>
  <c r="F101" i="18" s="1"/>
  <c r="G103" i="8"/>
  <c r="G101" i="18" s="1"/>
  <c r="H103" i="8"/>
  <c r="H101" i="18" s="1"/>
  <c r="I103" i="8"/>
  <c r="I101" i="18" s="1"/>
  <c r="J103" i="8"/>
  <c r="J101" i="18" s="1"/>
  <c r="K103" i="8"/>
  <c r="K101" i="18" s="1"/>
  <c r="L103" i="8"/>
  <c r="L101" i="18" s="1"/>
  <c r="M103" i="8"/>
  <c r="M101" i="18" s="1"/>
  <c r="N103" i="8"/>
  <c r="N101" i="18" s="1"/>
  <c r="EG314" i="8"/>
  <c r="EG236" i="8"/>
  <c r="EH233" i="8" s="1"/>
  <c r="E262" i="8"/>
  <c r="P171" i="8"/>
  <c r="EG242" i="8"/>
  <c r="EG243" i="8" s="1"/>
  <c r="EG244" i="8" l="1"/>
  <c r="EH240" i="8" s="1"/>
  <c r="EG313" i="8"/>
  <c r="EG122" i="8"/>
  <c r="L291" i="8"/>
  <c r="I291" i="8"/>
  <c r="M291" i="8"/>
  <c r="J291" i="8"/>
  <c r="G291" i="8"/>
  <c r="N291" i="8"/>
  <c r="F291" i="8"/>
  <c r="P173" i="8"/>
  <c r="E291" i="8"/>
  <c r="K291" i="8"/>
  <c r="H291" i="8"/>
  <c r="EH254" i="8"/>
  <c r="E102" i="8"/>
  <c r="F102" i="8"/>
  <c r="G102" i="8"/>
  <c r="H102" i="8"/>
  <c r="I102" i="8"/>
  <c r="J102" i="8"/>
  <c r="K102" i="8"/>
  <c r="L102" i="8"/>
  <c r="M102" i="8"/>
  <c r="N102" i="8"/>
  <c r="E258" i="8"/>
  <c r="P262" i="8"/>
  <c r="P258" i="8" s="1"/>
  <c r="E174" i="8"/>
  <c r="F174" i="8"/>
  <c r="G174" i="8"/>
  <c r="H174" i="8"/>
  <c r="H292" i="8" s="1"/>
  <c r="H264" i="8" s="1"/>
  <c r="I174" i="8"/>
  <c r="I172" i="8" s="1"/>
  <c r="J174" i="8"/>
  <c r="J172" i="8" s="1"/>
  <c r="K174" i="8"/>
  <c r="K172" i="8" s="1"/>
  <c r="L174" i="8"/>
  <c r="M174" i="8"/>
  <c r="M172" i="8" s="1"/>
  <c r="EH292" i="8"/>
  <c r="EH264" i="8" s="1"/>
  <c r="N174" i="8"/>
  <c r="EG315" i="8"/>
  <c r="E101" i="18"/>
  <c r="P103" i="8"/>
  <c r="EH172" i="8"/>
  <c r="L292" i="8" l="1"/>
  <c r="L264" i="8" s="1"/>
  <c r="N292" i="8"/>
  <c r="N264" i="8" s="1"/>
  <c r="EH293" i="8"/>
  <c r="EH280" i="8" s="1"/>
  <c r="F292" i="8"/>
  <c r="F264" i="8" s="1"/>
  <c r="N172" i="8"/>
  <c r="G292" i="8"/>
  <c r="G264" i="8" s="1"/>
  <c r="P174" i="8"/>
  <c r="P172" i="8" s="1"/>
  <c r="E292" i="8"/>
  <c r="E293" i="8" s="1"/>
  <c r="H254" i="8"/>
  <c r="H293" i="8"/>
  <c r="H280" i="8" s="1"/>
  <c r="K254" i="8"/>
  <c r="K100" i="18"/>
  <c r="L254" i="8"/>
  <c r="L293" i="8"/>
  <c r="L280" i="8" s="1"/>
  <c r="EH104" i="8"/>
  <c r="EH175" i="8"/>
  <c r="EH176" i="8" s="1"/>
  <c r="L100" i="18"/>
  <c r="J100" i="18"/>
  <c r="E254" i="8"/>
  <c r="P291" i="8"/>
  <c r="L172" i="8"/>
  <c r="M254" i="8"/>
  <c r="M292" i="8"/>
  <c r="M264" i="8" s="1"/>
  <c r="EG123" i="8"/>
  <c r="I100" i="18"/>
  <c r="H100" i="18"/>
  <c r="E172" i="8"/>
  <c r="EG312" i="8"/>
  <c r="EG320" i="8" s="1"/>
  <c r="EG321" i="8" s="1"/>
  <c r="J254" i="8"/>
  <c r="J293" i="8"/>
  <c r="J280" i="8" s="1"/>
  <c r="H172" i="8"/>
  <c r="K292" i="8"/>
  <c r="K264" i="8" s="1"/>
  <c r="G100" i="18"/>
  <c r="F254" i="8"/>
  <c r="F293" i="8"/>
  <c r="F280" i="8" s="1"/>
  <c r="G172" i="8"/>
  <c r="M100" i="18"/>
  <c r="I254" i="8"/>
  <c r="J292" i="8"/>
  <c r="J264" i="8" s="1"/>
  <c r="F100" i="18"/>
  <c r="F172" i="8"/>
  <c r="G254" i="8"/>
  <c r="N100" i="18"/>
  <c r="I292" i="8"/>
  <c r="I264" i="8" s="1"/>
  <c r="E100" i="18"/>
  <c r="P102" i="8"/>
  <c r="N254" i="8"/>
  <c r="N293" i="8"/>
  <c r="N280" i="8" s="1"/>
  <c r="G293" i="8" l="1"/>
  <c r="G280" i="8" s="1"/>
  <c r="I293" i="8"/>
  <c r="I280" i="8" s="1"/>
  <c r="EH318" i="8"/>
  <c r="EH316" i="8" s="1"/>
  <c r="E104" i="8"/>
  <c r="F104" i="8"/>
  <c r="G104" i="8"/>
  <c r="H104" i="8"/>
  <c r="I104" i="8"/>
  <c r="J104" i="8"/>
  <c r="K104" i="8"/>
  <c r="L104" i="8"/>
  <c r="M104" i="8"/>
  <c r="N104" i="8"/>
  <c r="E280" i="8"/>
  <c r="P254" i="8"/>
  <c r="M293" i="8"/>
  <c r="M280" i="8" s="1"/>
  <c r="E175" i="8"/>
  <c r="E176" i="8" s="1"/>
  <c r="F170" i="8" s="1"/>
  <c r="F175" i="8"/>
  <c r="G175" i="8"/>
  <c r="H175" i="8"/>
  <c r="I175" i="8"/>
  <c r="J175" i="8"/>
  <c r="K175" i="8"/>
  <c r="L175" i="8"/>
  <c r="M175" i="8"/>
  <c r="EH105" i="8"/>
  <c r="N175" i="8"/>
  <c r="E264" i="8"/>
  <c r="P264" i="8" s="1"/>
  <c r="H33" i="19" s="1"/>
  <c r="P292" i="8"/>
  <c r="K293" i="8"/>
  <c r="K280" i="8" s="1"/>
  <c r="F176" i="8" l="1"/>
  <c r="G170" i="8" s="1"/>
  <c r="G176" i="8" s="1"/>
  <c r="H170" i="8" s="1"/>
  <c r="H176" i="8" s="1"/>
  <c r="I170" i="8" s="1"/>
  <c r="I176" i="8" s="1"/>
  <c r="J170" i="8" s="1"/>
  <c r="J176" i="8" s="1"/>
  <c r="K170" i="8" s="1"/>
  <c r="K176" i="8" s="1"/>
  <c r="L170" i="8" s="1"/>
  <c r="L176" i="8" s="1"/>
  <c r="M170" i="8" s="1"/>
  <c r="M176" i="8" s="1"/>
  <c r="N170" i="8" s="1"/>
  <c r="N176" i="8" s="1"/>
  <c r="O170" i="8" s="1"/>
  <c r="O176" i="8" s="1"/>
  <c r="M318" i="8"/>
  <c r="M316" i="8" s="1"/>
  <c r="M102" i="18"/>
  <c r="I318" i="8"/>
  <c r="I316" i="8" s="1"/>
  <c r="I102" i="18"/>
  <c r="F318" i="8"/>
  <c r="F316" i="8" s="1"/>
  <c r="F102" i="18"/>
  <c r="P293" i="8"/>
  <c r="E318" i="8"/>
  <c r="E102" i="18"/>
  <c r="P104" i="8"/>
  <c r="K318" i="8"/>
  <c r="K316" i="8" s="1"/>
  <c r="K102" i="18"/>
  <c r="J318" i="8"/>
  <c r="J316" i="8" s="1"/>
  <c r="J102" i="18"/>
  <c r="G318" i="8"/>
  <c r="G316" i="8" s="1"/>
  <c r="G102" i="18"/>
  <c r="L318" i="8"/>
  <c r="L316" i="8" s="1"/>
  <c r="L102" i="18"/>
  <c r="H44" i="19"/>
  <c r="I33" i="19"/>
  <c r="H34" i="19"/>
  <c r="EH319" i="8"/>
  <c r="E105" i="8"/>
  <c r="E106" i="8" s="1"/>
  <c r="F105" i="8"/>
  <c r="F106" i="8" s="1"/>
  <c r="G105" i="8"/>
  <c r="G106" i="8" s="1"/>
  <c r="H105" i="8"/>
  <c r="I105" i="8"/>
  <c r="J105" i="8"/>
  <c r="K105" i="8"/>
  <c r="L105" i="8"/>
  <c r="L106" i="8" s="1"/>
  <c r="M105" i="8"/>
  <c r="N105" i="8"/>
  <c r="P280" i="8"/>
  <c r="H318" i="8"/>
  <c r="H316" i="8" s="1"/>
  <c r="H102" i="18"/>
  <c r="P175" i="8"/>
  <c r="P176" i="8" s="1"/>
  <c r="N318" i="8"/>
  <c r="N316" i="8" s="1"/>
  <c r="N102" i="18"/>
  <c r="EH106" i="8"/>
  <c r="EH109" i="8" s="1"/>
  <c r="M55" i="32" l="1"/>
  <c r="M57" i="32" s="1"/>
  <c r="L104" i="18"/>
  <c r="L109" i="8"/>
  <c r="H55" i="32"/>
  <c r="H57" i="32" s="1"/>
  <c r="G104" i="18"/>
  <c r="G109" i="8"/>
  <c r="M319" i="8"/>
  <c r="M103" i="18"/>
  <c r="I319" i="8"/>
  <c r="I103" i="18"/>
  <c r="K319" i="8"/>
  <c r="K103" i="18"/>
  <c r="J319" i="8"/>
  <c r="J103" i="18"/>
  <c r="F319" i="8"/>
  <c r="F103" i="18"/>
  <c r="E104" i="18"/>
  <c r="F55" i="32"/>
  <c r="F57" i="32" s="1"/>
  <c r="E109" i="8"/>
  <c r="H319" i="8"/>
  <c r="H103" i="18"/>
  <c r="E319" i="8"/>
  <c r="E103" i="18"/>
  <c r="P105" i="8"/>
  <c r="P106" i="8" s="1"/>
  <c r="P109" i="8" s="1"/>
  <c r="L319" i="8"/>
  <c r="L103" i="18"/>
  <c r="P318" i="8"/>
  <c r="E316" i="8"/>
  <c r="P316" i="8" s="1"/>
  <c r="G319" i="8"/>
  <c r="G103" i="18"/>
  <c r="I106" i="8"/>
  <c r="M106" i="8"/>
  <c r="N319" i="8"/>
  <c r="N103" i="18"/>
  <c r="I44" i="19"/>
  <c r="G55" i="32"/>
  <c r="G57" i="32" s="1"/>
  <c r="F104" i="18"/>
  <c r="F109" i="8"/>
  <c r="I34" i="19"/>
  <c r="EH241" i="8"/>
  <c r="EH279" i="8"/>
  <c r="EH298" i="8" s="1"/>
  <c r="EH235" i="8"/>
  <c r="N106" i="8"/>
  <c r="J106" i="8"/>
  <c r="H106" i="8"/>
  <c r="K106" i="8"/>
  <c r="F314" i="8" l="1"/>
  <c r="F241" i="8"/>
  <c r="F242" i="8"/>
  <c r="F106" i="18"/>
  <c r="F279" i="8"/>
  <c r="F298" i="8" s="1"/>
  <c r="G61" i="32"/>
  <c r="G43" i="32"/>
  <c r="G60" i="32"/>
  <c r="N55" i="32"/>
  <c r="N57" i="32" s="1"/>
  <c r="M104" i="18"/>
  <c r="M109" i="8"/>
  <c r="P319" i="8"/>
  <c r="EH314" i="8"/>
  <c r="EH236" i="8"/>
  <c r="J55" i="32"/>
  <c r="J57" i="32" s="1"/>
  <c r="I104" i="18"/>
  <c r="I109" i="8"/>
  <c r="G314" i="8"/>
  <c r="G241" i="8"/>
  <c r="G242" i="8"/>
  <c r="G106" i="18"/>
  <c r="G279" i="8"/>
  <c r="G298" i="8" s="1"/>
  <c r="EH242" i="8"/>
  <c r="EH243" i="8" s="1"/>
  <c r="L55" i="32"/>
  <c r="L57" i="32" s="1"/>
  <c r="K104" i="18"/>
  <c r="K109" i="8"/>
  <c r="H43" i="32"/>
  <c r="H61" i="32"/>
  <c r="H60" i="32"/>
  <c r="L314" i="8"/>
  <c r="L242" i="8"/>
  <c r="L241" i="8"/>
  <c r="L106" i="18"/>
  <c r="L279" i="8"/>
  <c r="L298" i="8" s="1"/>
  <c r="EH281" i="8"/>
  <c r="EH285" i="8" s="1"/>
  <c r="EH286" i="8" s="1"/>
  <c r="I55" i="32"/>
  <c r="I57" i="32" s="1"/>
  <c r="H104" i="18"/>
  <c r="H109" i="8"/>
  <c r="K55" i="32"/>
  <c r="K57" i="32" s="1"/>
  <c r="J104" i="18"/>
  <c r="J109" i="8"/>
  <c r="F43" i="32"/>
  <c r="F61" i="32"/>
  <c r="F81" i="32"/>
  <c r="F99" i="32" s="1"/>
  <c r="F117" i="32" s="1"/>
  <c r="F123" i="32" s="1"/>
  <c r="F60" i="32"/>
  <c r="E314" i="8"/>
  <c r="E241" i="8"/>
  <c r="E242" i="8"/>
  <c r="E106" i="18"/>
  <c r="E279" i="8"/>
  <c r="O55" i="32"/>
  <c r="O57" i="32" s="1"/>
  <c r="N104" i="18"/>
  <c r="N109" i="8"/>
  <c r="M60" i="32"/>
  <c r="M61" i="32"/>
  <c r="B8" i="8" l="1"/>
  <c r="M9" i="20" s="1"/>
  <c r="EH313" i="8"/>
  <c r="EH122" i="8"/>
  <c r="EH123" i="8" s="1"/>
  <c r="J314" i="8"/>
  <c r="J241" i="8"/>
  <c r="J242" i="8"/>
  <c r="J106" i="18"/>
  <c r="J279" i="8"/>
  <c r="J298" i="8" s="1"/>
  <c r="L60" i="32"/>
  <c r="L43" i="32"/>
  <c r="L61" i="32"/>
  <c r="G281" i="8"/>
  <c r="G285" i="8" s="1"/>
  <c r="G286" i="8" s="1"/>
  <c r="O60" i="32"/>
  <c r="O43" i="32"/>
  <c r="O61" i="32"/>
  <c r="M314" i="8"/>
  <c r="M242" i="8"/>
  <c r="M241" i="8"/>
  <c r="M106" i="18"/>
  <c r="M279" i="8"/>
  <c r="M298" i="8" s="1"/>
  <c r="EH244" i="8"/>
  <c r="E243" i="8"/>
  <c r="L281" i="8"/>
  <c r="L285" i="8" s="1"/>
  <c r="L286" i="8" s="1"/>
  <c r="N9" i="20"/>
  <c r="K60" i="32"/>
  <c r="K61" i="32"/>
  <c r="K43" i="32"/>
  <c r="I43" i="32"/>
  <c r="I61" i="32"/>
  <c r="I60" i="32"/>
  <c r="C10" i="32"/>
  <c r="E298" i="8"/>
  <c r="G107" i="32"/>
  <c r="G33" i="32"/>
  <c r="G71" i="32"/>
  <c r="C13" i="32"/>
  <c r="H110" i="32"/>
  <c r="H74" i="32"/>
  <c r="H22" i="32"/>
  <c r="H92" i="32"/>
  <c r="K9" i="20"/>
  <c r="N60" i="32"/>
  <c r="N43" i="32"/>
  <c r="N61" i="32"/>
  <c r="G110" i="32"/>
  <c r="G74" i="32"/>
  <c r="G22" i="32"/>
  <c r="G92" i="32"/>
  <c r="F281" i="8"/>
  <c r="F285" i="8" s="1"/>
  <c r="F286" i="8" s="1"/>
  <c r="I314" i="8"/>
  <c r="I242" i="8"/>
  <c r="I241" i="8"/>
  <c r="I106" i="18"/>
  <c r="I279" i="8"/>
  <c r="I298" i="8" s="1"/>
  <c r="H314" i="8"/>
  <c r="H242" i="8"/>
  <c r="H241" i="8"/>
  <c r="H106" i="18"/>
  <c r="H279" i="8"/>
  <c r="H298" i="8" s="1"/>
  <c r="EH315" i="8"/>
  <c r="M22" i="32"/>
  <c r="M74" i="32"/>
  <c r="M110" i="32"/>
  <c r="M92" i="32"/>
  <c r="M43" i="32"/>
  <c r="F107" i="32"/>
  <c r="F71" i="32"/>
  <c r="F33" i="32"/>
  <c r="M71" i="32"/>
  <c r="M33" i="32"/>
  <c r="M107" i="32"/>
  <c r="F126" i="32"/>
  <c r="K314" i="8"/>
  <c r="K242" i="8"/>
  <c r="K241" i="8"/>
  <c r="K106" i="18"/>
  <c r="K279" i="8"/>
  <c r="K298" i="8" s="1"/>
  <c r="C12" i="32"/>
  <c r="N314" i="8"/>
  <c r="N242" i="8"/>
  <c r="N241" i="8"/>
  <c r="N106" i="18"/>
  <c r="N279" i="8"/>
  <c r="N298" i="8" s="1"/>
  <c r="F92" i="32"/>
  <c r="F91" i="32" s="1"/>
  <c r="F110" i="32"/>
  <c r="F109" i="32" s="1"/>
  <c r="F74" i="32"/>
  <c r="F73" i="32" s="1"/>
  <c r="F22" i="32"/>
  <c r="H71" i="32"/>
  <c r="H33" i="32"/>
  <c r="H107" i="32"/>
  <c r="J61" i="32"/>
  <c r="J60" i="32"/>
  <c r="J43" i="32"/>
  <c r="P314" i="8" l="1"/>
  <c r="P241" i="8"/>
  <c r="J71" i="32"/>
  <c r="J33" i="32"/>
  <c r="J107" i="32"/>
  <c r="E313" i="8"/>
  <c r="E122" i="8"/>
  <c r="E244" i="8"/>
  <c r="F240" i="8" s="1"/>
  <c r="N71" i="32"/>
  <c r="N33" i="32"/>
  <c r="N107" i="32"/>
  <c r="E315" i="8"/>
  <c r="J281" i="8"/>
  <c r="J285" i="8" s="1"/>
  <c r="J286" i="8" s="1"/>
  <c r="K71" i="32"/>
  <c r="K33" i="32"/>
  <c r="K107" i="32"/>
  <c r="O33" i="32"/>
  <c r="O107" i="32"/>
  <c r="O71" i="32"/>
  <c r="L71" i="32"/>
  <c r="L33" i="32"/>
  <c r="L107" i="32"/>
  <c r="I110" i="32"/>
  <c r="I74" i="32"/>
  <c r="I22" i="32"/>
  <c r="I92" i="32"/>
  <c r="K281" i="8"/>
  <c r="K285" i="8" s="1"/>
  <c r="K286" i="8" s="1"/>
  <c r="H89" i="32"/>
  <c r="E281" i="8"/>
  <c r="P298" i="8"/>
  <c r="J110" i="32"/>
  <c r="J74" i="32"/>
  <c r="J22" i="32"/>
  <c r="J92" i="32"/>
  <c r="P279" i="8"/>
  <c r="N74" i="32"/>
  <c r="N22" i="32"/>
  <c r="N92" i="32"/>
  <c r="N110" i="32"/>
  <c r="M89" i="32"/>
  <c r="I281" i="8"/>
  <c r="I285" i="8" s="1"/>
  <c r="I286" i="8" s="1"/>
  <c r="F106" i="32"/>
  <c r="F112" i="32"/>
  <c r="G102" i="32" s="1"/>
  <c r="L74" i="32"/>
  <c r="L22" i="32"/>
  <c r="L92" i="32"/>
  <c r="L110" i="32"/>
  <c r="F39" i="32"/>
  <c r="F40" i="32" s="1"/>
  <c r="F127" i="32"/>
  <c r="F28" i="32" s="1"/>
  <c r="F30" i="32" s="1"/>
  <c r="M281" i="8"/>
  <c r="M285" i="8" s="1"/>
  <c r="M286" i="8" s="1"/>
  <c r="G89" i="32"/>
  <c r="H281" i="8"/>
  <c r="H285" i="8" s="1"/>
  <c r="H286" i="8" s="1"/>
  <c r="P242" i="8"/>
  <c r="I71" i="32"/>
  <c r="I33" i="32"/>
  <c r="I107" i="32"/>
  <c r="N281" i="8"/>
  <c r="N285" i="8" s="1"/>
  <c r="N286" i="8" s="1"/>
  <c r="F70" i="32"/>
  <c r="F89" i="32"/>
  <c r="F76" i="32"/>
  <c r="G66" i="32" s="1"/>
  <c r="K74" i="32"/>
  <c r="K22" i="32"/>
  <c r="K92" i="32"/>
  <c r="K110" i="32"/>
  <c r="O22" i="32"/>
  <c r="O92" i="32"/>
  <c r="O74" i="32"/>
  <c r="O110" i="32"/>
  <c r="EH312" i="8"/>
  <c r="EH320" i="8" s="1"/>
  <c r="EH321" i="8" s="1"/>
  <c r="K13" i="20" l="1"/>
  <c r="K12" i="20"/>
  <c r="F128" i="32"/>
  <c r="F129" i="32" s="1"/>
  <c r="F44" i="32"/>
  <c r="N89" i="32"/>
  <c r="E320" i="8"/>
  <c r="E321" i="8" s="1"/>
  <c r="F193" i="4"/>
  <c r="F243" i="8"/>
  <c r="F244" i="8" s="1"/>
  <c r="G240" i="8" s="1"/>
  <c r="E123" i="8"/>
  <c r="E137" i="18"/>
  <c r="F45" i="32"/>
  <c r="L89" i="32"/>
  <c r="F88" i="32"/>
  <c r="F94" i="32"/>
  <c r="G84" i="32" s="1"/>
  <c r="I89" i="32"/>
  <c r="K89" i="32"/>
  <c r="G105" i="32"/>
  <c r="E312" i="8"/>
  <c r="O89" i="32"/>
  <c r="P281" i="8"/>
  <c r="H46" i="19" s="1"/>
  <c r="E285" i="8"/>
  <c r="E286" i="8" s="1"/>
  <c r="G69" i="32"/>
  <c r="G72" i="32" s="1"/>
  <c r="J89" i="32"/>
  <c r="P285" i="8" l="1"/>
  <c r="P286" i="8" s="1"/>
  <c r="G243" i="8"/>
  <c r="G244" i="8" s="1"/>
  <c r="H240" i="8" s="1"/>
  <c r="I46" i="19"/>
  <c r="H47" i="19"/>
  <c r="D199" i="4"/>
  <c r="E199" i="4" s="1"/>
  <c r="D147" i="32" s="1"/>
  <c r="D195" i="4"/>
  <c r="E195" i="4" s="1"/>
  <c r="D198" i="4"/>
  <c r="E198" i="4" s="1"/>
  <c r="D144" i="32" s="1"/>
  <c r="D201" i="4"/>
  <c r="E201" i="4" s="1"/>
  <c r="D153" i="32" s="1"/>
  <c r="D197" i="4"/>
  <c r="E197" i="4" s="1"/>
  <c r="D141" i="32" s="1"/>
  <c r="D200" i="4"/>
  <c r="E200" i="4" s="1"/>
  <c r="D150" i="32" s="1"/>
  <c r="F194" i="4"/>
  <c r="D194" i="4" s="1"/>
  <c r="D196" i="4"/>
  <c r="E196" i="4" s="1"/>
  <c r="D138" i="32" s="1"/>
  <c r="G76" i="32"/>
  <c r="H66" i="32" s="1"/>
  <c r="E138" i="18"/>
  <c r="G35" i="32"/>
  <c r="G75" i="32"/>
  <c r="G70" i="32"/>
  <c r="F313" i="8"/>
  <c r="F315" i="8"/>
  <c r="G87" i="32"/>
  <c r="F122" i="8"/>
  <c r="G24" i="32" l="1"/>
  <c r="G73" i="32"/>
  <c r="E145" i="32"/>
  <c r="E144" i="32" s="1"/>
  <c r="F146" i="32"/>
  <c r="G145" i="32"/>
  <c r="H145" i="32"/>
  <c r="F145" i="32"/>
  <c r="M145" i="32"/>
  <c r="O145" i="32"/>
  <c r="N145" i="32"/>
  <c r="L145" i="32"/>
  <c r="J145" i="32"/>
  <c r="K145" i="32"/>
  <c r="I145" i="32"/>
  <c r="I47" i="19"/>
  <c r="H49" i="19"/>
  <c r="G122" i="8"/>
  <c r="F123" i="8"/>
  <c r="F137" i="18"/>
  <c r="E154" i="32"/>
  <c r="E153" i="32" s="1"/>
  <c r="F155" i="32"/>
  <c r="H154" i="32"/>
  <c r="F154" i="32"/>
  <c r="M154" i="32"/>
  <c r="G154" i="32"/>
  <c r="I154" i="32"/>
  <c r="O154" i="32"/>
  <c r="L154" i="32"/>
  <c r="K154" i="32"/>
  <c r="J154" i="32"/>
  <c r="N154" i="32"/>
  <c r="H69" i="32"/>
  <c r="H72" i="32" s="1"/>
  <c r="E142" i="32"/>
  <c r="E141" i="32" s="1"/>
  <c r="F143" i="32"/>
  <c r="G142" i="32"/>
  <c r="F142" i="32"/>
  <c r="F141" i="32" s="1"/>
  <c r="H142" i="32"/>
  <c r="M142" i="32"/>
  <c r="J142" i="32"/>
  <c r="N142" i="32"/>
  <c r="O142" i="32"/>
  <c r="L142" i="32"/>
  <c r="I142" i="32"/>
  <c r="K142" i="32"/>
  <c r="E139" i="32"/>
  <c r="E138" i="32" s="1"/>
  <c r="F140" i="32"/>
  <c r="M139" i="32"/>
  <c r="F139" i="32"/>
  <c r="F138" i="32" s="1"/>
  <c r="G139" i="32"/>
  <c r="H139" i="32"/>
  <c r="L139" i="32"/>
  <c r="K139" i="32"/>
  <c r="N139" i="32"/>
  <c r="O139" i="32"/>
  <c r="I139" i="32"/>
  <c r="J139" i="32"/>
  <c r="F312" i="8"/>
  <c r="D135" i="32"/>
  <c r="E194" i="4"/>
  <c r="D132" i="32" s="1"/>
  <c r="H243" i="8"/>
  <c r="H244" i="8" s="1"/>
  <c r="I240" i="8" s="1"/>
  <c r="E151" i="32"/>
  <c r="E150" i="32" s="1"/>
  <c r="F152" i="32"/>
  <c r="H151" i="32"/>
  <c r="F151" i="32"/>
  <c r="G151" i="32"/>
  <c r="M151" i="32"/>
  <c r="K151" i="32"/>
  <c r="O151" i="32"/>
  <c r="L151" i="32"/>
  <c r="N151" i="32"/>
  <c r="J151" i="32"/>
  <c r="I151" i="32"/>
  <c r="E148" i="32"/>
  <c r="E147" i="32" s="1"/>
  <c r="F149" i="32"/>
  <c r="H148" i="32"/>
  <c r="M148" i="32"/>
  <c r="F148" i="32"/>
  <c r="G148" i="32"/>
  <c r="N148" i="32"/>
  <c r="L148" i="32"/>
  <c r="J148" i="32"/>
  <c r="I148" i="32"/>
  <c r="K148" i="32"/>
  <c r="O148" i="32"/>
  <c r="G80" i="32"/>
  <c r="G313" i="8"/>
  <c r="G315" i="8"/>
  <c r="F147" i="32" l="1"/>
  <c r="F153" i="32"/>
  <c r="F144" i="32"/>
  <c r="F150" i="32"/>
  <c r="E136" i="32"/>
  <c r="E135" i="32" s="1"/>
  <c r="F137" i="32"/>
  <c r="H136" i="32"/>
  <c r="F136" i="32"/>
  <c r="G136" i="32"/>
  <c r="M136" i="32"/>
  <c r="J136" i="32"/>
  <c r="L136" i="32"/>
  <c r="N136" i="32"/>
  <c r="I136" i="32"/>
  <c r="O136" i="32"/>
  <c r="K136" i="32"/>
  <c r="H35" i="32"/>
  <c r="H75" i="32"/>
  <c r="H80" i="32" s="1"/>
  <c r="H70" i="32"/>
  <c r="H122" i="8"/>
  <c r="G123" i="8"/>
  <c r="G138" i="18" s="1"/>
  <c r="G137" i="18"/>
  <c r="H76" i="32"/>
  <c r="I66" i="32" s="1"/>
  <c r="J49" i="19"/>
  <c r="I49" i="19"/>
  <c r="J37" i="19"/>
  <c r="J38" i="19"/>
  <c r="J39" i="19"/>
  <c r="J40" i="19"/>
  <c r="J41" i="19"/>
  <c r="J28" i="19"/>
  <c r="J27" i="19"/>
  <c r="J29" i="19"/>
  <c r="J32" i="19"/>
  <c r="J45" i="19"/>
  <c r="J33" i="19"/>
  <c r="J44" i="19"/>
  <c r="J34" i="19"/>
  <c r="J46" i="19"/>
  <c r="F138" i="18"/>
  <c r="G81" i="32"/>
  <c r="H313" i="8"/>
  <c r="H315" i="8"/>
  <c r="J47" i="19"/>
  <c r="F320" i="8"/>
  <c r="F321" i="8" s="1"/>
  <c r="G312" i="8"/>
  <c r="G320" i="8" s="1"/>
  <c r="G321" i="8" s="1"/>
  <c r="I243" i="8"/>
  <c r="I244" i="8" s="1"/>
  <c r="J240" i="8" s="1"/>
  <c r="E133" i="32"/>
  <c r="E132" i="32" s="1"/>
  <c r="F134" i="32"/>
  <c r="H133" i="32"/>
  <c r="G133" i="32"/>
  <c r="F133" i="32"/>
  <c r="F132" i="32" s="1"/>
  <c r="M133" i="32"/>
  <c r="O133" i="32"/>
  <c r="J133" i="32"/>
  <c r="N133" i="32"/>
  <c r="L133" i="32"/>
  <c r="I133" i="32"/>
  <c r="K133" i="32"/>
  <c r="G90" i="32" a="1"/>
  <c r="G90" i="32" s="1"/>
  <c r="F135" i="32" l="1"/>
  <c r="G93" i="32"/>
  <c r="G98" i="32" s="1"/>
  <c r="G36" i="32"/>
  <c r="G88" i="32"/>
  <c r="G94" i="32"/>
  <c r="H84" i="32" s="1"/>
  <c r="H24" i="32"/>
  <c r="H73" i="32"/>
  <c r="I122" i="8"/>
  <c r="H123" i="8"/>
  <c r="H137" i="18"/>
  <c r="H312" i="8"/>
  <c r="I69" i="32"/>
  <c r="I72" i="32" s="1"/>
  <c r="H320" i="8"/>
  <c r="H321" i="8" s="1"/>
  <c r="J243" i="8"/>
  <c r="J244" i="8" s="1"/>
  <c r="K240" i="8" s="1"/>
  <c r="I313" i="8"/>
  <c r="I315" i="8"/>
  <c r="H81" i="32"/>
  <c r="G99" i="32" l="1"/>
  <c r="G108" i="32" a="1"/>
  <c r="G108" i="32" s="1"/>
  <c r="G112" i="32" s="1"/>
  <c r="H102" i="32" s="1"/>
  <c r="H105" i="32" s="1"/>
  <c r="K243" i="8"/>
  <c r="I76" i="32"/>
  <c r="J66" i="32" s="1"/>
  <c r="J313" i="8"/>
  <c r="J315" i="8"/>
  <c r="I35" i="32"/>
  <c r="I75" i="32"/>
  <c r="I80" i="32" s="1"/>
  <c r="I70" i="32"/>
  <c r="H87" i="32"/>
  <c r="H90" i="32" s="1" a="1"/>
  <c r="H90" i="32" s="1"/>
  <c r="H94" i="32" s="1"/>
  <c r="I84" i="32" s="1"/>
  <c r="H138" i="18"/>
  <c r="G111" i="32"/>
  <c r="G116" i="32" s="1"/>
  <c r="G120" i="32" s="1" a="1"/>
  <c r="G120" i="32" s="1"/>
  <c r="G37" i="32"/>
  <c r="G106" i="32"/>
  <c r="I312" i="8"/>
  <c r="I320" i="8" s="1"/>
  <c r="I321" i="8" s="1"/>
  <c r="J122" i="8"/>
  <c r="I123" i="8"/>
  <c r="I138" i="18" s="1"/>
  <c r="I137" i="18"/>
  <c r="G25" i="32"/>
  <c r="G91" i="32"/>
  <c r="G117" i="32" l="1"/>
  <c r="I87" i="32"/>
  <c r="I90" i="32" s="1" a="1"/>
  <c r="I90" i="32" s="1"/>
  <c r="I94" i="32" s="1"/>
  <c r="J84" i="32" s="1"/>
  <c r="G38" i="32"/>
  <c r="G34" i="32" s="1"/>
  <c r="G121" i="32"/>
  <c r="G27" i="32" s="1"/>
  <c r="I81" i="32"/>
  <c r="J312" i="8"/>
  <c r="J320" i="8" s="1"/>
  <c r="J321" i="8" s="1"/>
  <c r="H93" i="32"/>
  <c r="H98" i="32" s="1"/>
  <c r="H108" i="32" s="1" a="1"/>
  <c r="H108" i="32" s="1"/>
  <c r="H36" i="32"/>
  <c r="H88" i="32"/>
  <c r="J123" i="8"/>
  <c r="J138" i="18" s="1"/>
  <c r="K122" i="8"/>
  <c r="J137" i="18"/>
  <c r="K313" i="8"/>
  <c r="K315" i="8"/>
  <c r="I24" i="32"/>
  <c r="I73" i="32"/>
  <c r="J69" i="32"/>
  <c r="J72" i="32" s="1"/>
  <c r="G26" i="32"/>
  <c r="G109" i="32"/>
  <c r="K244" i="8"/>
  <c r="L240" i="8" s="1"/>
  <c r="G23" i="32" l="1"/>
  <c r="G146" i="32" s="1"/>
  <c r="G144" i="32" s="1"/>
  <c r="G152" i="32"/>
  <c r="G150" i="32" s="1"/>
  <c r="G149" i="32"/>
  <c r="G147" i="32" s="1"/>
  <c r="G140" i="32"/>
  <c r="G138" i="32" s="1"/>
  <c r="J87" i="32"/>
  <c r="H99" i="32"/>
  <c r="H111" i="32"/>
  <c r="H37" i="32"/>
  <c r="H106" i="32"/>
  <c r="J35" i="32"/>
  <c r="J75" i="32"/>
  <c r="J80" i="32" s="1"/>
  <c r="J70" i="32"/>
  <c r="L243" i="8"/>
  <c r="L244" i="8" s="1"/>
  <c r="M240" i="8" s="1"/>
  <c r="H25" i="32"/>
  <c r="H91" i="32"/>
  <c r="J76" i="32"/>
  <c r="K66" i="32" s="1"/>
  <c r="H112" i="32"/>
  <c r="I102" i="32" s="1"/>
  <c r="G122" i="32"/>
  <c r="G123" i="32" s="1"/>
  <c r="K312" i="8"/>
  <c r="K320" i="8" s="1"/>
  <c r="K321" i="8" s="1"/>
  <c r="K123" i="8"/>
  <c r="K138" i="18" s="1"/>
  <c r="K137" i="18"/>
  <c r="I93" i="32"/>
  <c r="I98" i="32" s="1"/>
  <c r="I99" i="32" s="1"/>
  <c r="I36" i="32"/>
  <c r="I88" i="32"/>
  <c r="G137" i="32" l="1"/>
  <c r="G135" i="32" s="1"/>
  <c r="G143" i="32"/>
  <c r="G141" i="32" s="1"/>
  <c r="G155" i="32"/>
  <c r="G153" i="32" s="1"/>
  <c r="G134" i="32"/>
  <c r="G132" i="32" s="1"/>
  <c r="J90" i="32" a="1"/>
  <c r="J90" i="32" s="1"/>
  <c r="J94" i="32" s="1"/>
  <c r="K84" i="32" s="1"/>
  <c r="K87" i="32" s="1"/>
  <c r="M243" i="8"/>
  <c r="M244" i="8" s="1"/>
  <c r="N240" i="8" s="1"/>
  <c r="K69" i="32"/>
  <c r="K72" i="32" s="1"/>
  <c r="I105" i="32"/>
  <c r="I108" i="32" s="1" a="1"/>
  <c r="I108" i="32" s="1"/>
  <c r="I112" i="32" s="1"/>
  <c r="J102" i="32" s="1"/>
  <c r="G126" i="32"/>
  <c r="L313" i="8"/>
  <c r="L315" i="8"/>
  <c r="J81" i="32"/>
  <c r="J24" i="32"/>
  <c r="J73" i="32"/>
  <c r="H26" i="32"/>
  <c r="H109" i="32"/>
  <c r="I25" i="32"/>
  <c r="I91" i="32"/>
  <c r="H116" i="32"/>
  <c r="H120" i="32" s="1" a="1"/>
  <c r="H120" i="32" s="1"/>
  <c r="L122" i="8"/>
  <c r="J88" i="32" l="1"/>
  <c r="J36" i="32"/>
  <c r="J93" i="32"/>
  <c r="J98" i="32" s="1"/>
  <c r="J99" i="32" s="1"/>
  <c r="L312" i="8"/>
  <c r="L320" i="8" s="1"/>
  <c r="L321" i="8" s="1"/>
  <c r="J105" i="32"/>
  <c r="J108" i="32" s="1" a="1"/>
  <c r="J108" i="32" s="1"/>
  <c r="H38" i="32"/>
  <c r="H34" i="32" s="1"/>
  <c r="H121" i="32"/>
  <c r="H27" i="32" s="1"/>
  <c r="H23" i="32" s="1"/>
  <c r="K76" i="32"/>
  <c r="L66" i="32" s="1"/>
  <c r="K35" i="32"/>
  <c r="K75" i="32"/>
  <c r="K80" i="32" s="1"/>
  <c r="K70" i="32"/>
  <c r="H117" i="32"/>
  <c r="J25" i="32"/>
  <c r="J91" i="32"/>
  <c r="L123" i="8"/>
  <c r="L138" i="18" s="1"/>
  <c r="M122" i="8"/>
  <c r="L137" i="18"/>
  <c r="G39" i="32"/>
  <c r="G40" i="32" s="1"/>
  <c r="G127" i="32"/>
  <c r="G28" i="32" s="1"/>
  <c r="G30" i="32" s="1"/>
  <c r="N243" i="8"/>
  <c r="P240" i="8"/>
  <c r="I111" i="32"/>
  <c r="I116" i="32" s="1"/>
  <c r="I37" i="32"/>
  <c r="I106" i="32"/>
  <c r="M313" i="8"/>
  <c r="M315" i="8"/>
  <c r="J112" i="32" l="1"/>
  <c r="K102" i="32" s="1"/>
  <c r="M312" i="8"/>
  <c r="M320" i="8" s="1"/>
  <c r="M321" i="8" s="1"/>
  <c r="K81" i="32"/>
  <c r="K90" i="32" a="1"/>
  <c r="K90" i="32" s="1"/>
  <c r="N313" i="8"/>
  <c r="N315" i="8"/>
  <c r="P243" i="8"/>
  <c r="L69" i="32"/>
  <c r="L72" i="32" s="1"/>
  <c r="L76" i="32" s="1"/>
  <c r="M66" i="32" s="1"/>
  <c r="N244" i="8"/>
  <c r="O240" i="8" s="1"/>
  <c r="H122" i="32"/>
  <c r="H123" i="32" s="1"/>
  <c r="G128" i="32"/>
  <c r="G129" i="32" s="1"/>
  <c r="H146" i="32"/>
  <c r="H144" i="32" s="1"/>
  <c r="H134" i="32"/>
  <c r="H132" i="32" s="1"/>
  <c r="H155" i="32"/>
  <c r="H153" i="32" s="1"/>
  <c r="H143" i="32"/>
  <c r="H141" i="32" s="1"/>
  <c r="H152" i="32"/>
  <c r="H150" i="32" s="1"/>
  <c r="H149" i="32"/>
  <c r="H147" i="32" s="1"/>
  <c r="H137" i="32"/>
  <c r="H135" i="32" s="1"/>
  <c r="H140" i="32"/>
  <c r="H138" i="32" s="1"/>
  <c r="I120" i="32" a="1"/>
  <c r="I120" i="32" s="1"/>
  <c r="I117" i="32"/>
  <c r="I26" i="32"/>
  <c r="I109" i="32"/>
  <c r="G45" i="32"/>
  <c r="M123" i="8"/>
  <c r="M138" i="18" s="1"/>
  <c r="N122" i="8"/>
  <c r="M137" i="18"/>
  <c r="K105" i="32"/>
  <c r="K24" i="32"/>
  <c r="K73" i="32"/>
  <c r="G44" i="32"/>
  <c r="J111" i="32"/>
  <c r="J116" i="32" s="1"/>
  <c r="J37" i="32"/>
  <c r="J106" i="32"/>
  <c r="M69" i="32" l="1"/>
  <c r="M72" i="32" s="1"/>
  <c r="M76" i="32" s="1"/>
  <c r="N66" i="32" s="1"/>
  <c r="H126" i="32"/>
  <c r="I38" i="32"/>
  <c r="I34" i="32" s="1"/>
  <c r="I121" i="32"/>
  <c r="I27" i="32" s="1"/>
  <c r="I23" i="32" s="1"/>
  <c r="L75" i="32"/>
  <c r="L35" i="32"/>
  <c r="L70" i="32"/>
  <c r="J26" i="32"/>
  <c r="J109" i="32"/>
  <c r="P315" i="8"/>
  <c r="D38" i="19" s="1"/>
  <c r="N312" i="8"/>
  <c r="P312" i="8" s="1"/>
  <c r="P313" i="8"/>
  <c r="D26" i="19" s="1"/>
  <c r="J120" i="32" a="1"/>
  <c r="J120" i="32" s="1"/>
  <c r="J117" i="32"/>
  <c r="K93" i="32"/>
  <c r="K98" i="32" s="1"/>
  <c r="K36" i="32"/>
  <c r="K88" i="32"/>
  <c r="K94" i="32"/>
  <c r="L84" i="32" s="1"/>
  <c r="O243" i="8"/>
  <c r="N123" i="8"/>
  <c r="N137" i="18"/>
  <c r="P122" i="8"/>
  <c r="N320" i="8" l="1"/>
  <c r="N321" i="8" s="1"/>
  <c r="K108" i="32" a="1"/>
  <c r="K108" i="32" s="1"/>
  <c r="K112" i="32" s="1"/>
  <c r="L102" i="32" s="1"/>
  <c r="L105" i="32" s="1"/>
  <c r="K99" i="32"/>
  <c r="I146" i="32"/>
  <c r="I144" i="32" s="1"/>
  <c r="I134" i="32"/>
  <c r="I132" i="32" s="1"/>
  <c r="I143" i="32"/>
  <c r="I141" i="32" s="1"/>
  <c r="I155" i="32"/>
  <c r="I153" i="32" s="1"/>
  <c r="I152" i="32"/>
  <c r="I150" i="32" s="1"/>
  <c r="I140" i="32"/>
  <c r="I138" i="32" s="1"/>
  <c r="I149" i="32"/>
  <c r="I147" i="32" s="1"/>
  <c r="I137" i="32"/>
  <c r="I135" i="32" s="1"/>
  <c r="N69" i="32"/>
  <c r="N72" i="32" s="1"/>
  <c r="N76" i="32" s="1"/>
  <c r="O66" i="32" s="1"/>
  <c r="L87" i="32"/>
  <c r="O313" i="8"/>
  <c r="O315" i="8"/>
  <c r="K111" i="32"/>
  <c r="K116" i="32" s="1"/>
  <c r="L24" i="32"/>
  <c r="L73" i="32"/>
  <c r="O244" i="8"/>
  <c r="K25" i="32"/>
  <c r="K91" i="32"/>
  <c r="L80" i="32"/>
  <c r="I122" i="32"/>
  <c r="I123" i="32" s="1"/>
  <c r="D49" i="19"/>
  <c r="E26" i="19" s="1"/>
  <c r="H39" i="32"/>
  <c r="H40" i="32" s="1"/>
  <c r="H127" i="32"/>
  <c r="H28" i="32" s="1"/>
  <c r="H30" i="32" s="1"/>
  <c r="N138" i="18"/>
  <c r="P123" i="8"/>
  <c r="P320" i="8"/>
  <c r="P321" i="8" s="1"/>
  <c r="J121" i="32"/>
  <c r="J27" i="32" s="1"/>
  <c r="J23" i="32" s="1"/>
  <c r="J38" i="32"/>
  <c r="J34" i="32" s="1"/>
  <c r="O122" i="8"/>
  <c r="M75" i="32"/>
  <c r="M35" i="32"/>
  <c r="M70" i="32"/>
  <c r="L90" i="32" l="1" a="1"/>
  <c r="L90" i="32" s="1"/>
  <c r="K106" i="32"/>
  <c r="J122" i="32"/>
  <c r="J123" i="32" s="1"/>
  <c r="J126" i="32" s="1"/>
  <c r="K120" i="32" a="1"/>
  <c r="K120" i="32" s="1"/>
  <c r="K38" i="32" s="1"/>
  <c r="K117" i="32"/>
  <c r="O312" i="8"/>
  <c r="K37" i="32"/>
  <c r="O69" i="32"/>
  <c r="O72" i="32" s="1"/>
  <c r="J155" i="32"/>
  <c r="J153" i="32" s="1"/>
  <c r="J143" i="32"/>
  <c r="J141" i="32" s="1"/>
  <c r="J152" i="32"/>
  <c r="J150" i="32" s="1"/>
  <c r="J140" i="32"/>
  <c r="J138" i="32" s="1"/>
  <c r="J134" i="32"/>
  <c r="J132" i="32" s="1"/>
  <c r="J149" i="32"/>
  <c r="J147" i="32" s="1"/>
  <c r="J146" i="32"/>
  <c r="J144" i="32" s="1"/>
  <c r="J137" i="32"/>
  <c r="J135" i="32" s="1"/>
  <c r="L94" i="32"/>
  <c r="M84" i="32" s="1"/>
  <c r="H44" i="32"/>
  <c r="E34" i="19"/>
  <c r="E49" i="19"/>
  <c r="E30" i="19"/>
  <c r="E31" i="19"/>
  <c r="E29" i="19"/>
  <c r="E32" i="19"/>
  <c r="E33" i="19"/>
  <c r="E35" i="19"/>
  <c r="M24" i="32"/>
  <c r="M73" i="32"/>
  <c r="L36" i="32"/>
  <c r="L93" i="32"/>
  <c r="L98" i="32" s="1"/>
  <c r="L88" i="32"/>
  <c r="N75" i="32"/>
  <c r="N80" i="32" s="1"/>
  <c r="N35" i="32"/>
  <c r="N70" i="32"/>
  <c r="K26" i="32"/>
  <c r="K109" i="32"/>
  <c r="H128" i="32"/>
  <c r="H129" i="32" s="1"/>
  <c r="M80" i="32"/>
  <c r="E38" i="19"/>
  <c r="I126" i="32"/>
  <c r="H45" i="32"/>
  <c r="O123" i="8"/>
  <c r="O138" i="18" s="1"/>
  <c r="O137" i="18"/>
  <c r="L81" i="32"/>
  <c r="O320" i="8"/>
  <c r="O321" i="8" s="1"/>
  <c r="K121" i="32" l="1"/>
  <c r="K27" i="32" s="1"/>
  <c r="K23" i="32" s="1"/>
  <c r="K34" i="32"/>
  <c r="N81" i="32"/>
  <c r="L108" i="32" a="1"/>
  <c r="L108" i="32" s="1"/>
  <c r="L25" i="32"/>
  <c r="L91" i="32"/>
  <c r="I39" i="32"/>
  <c r="I40" i="32" s="1"/>
  <c r="I127" i="32"/>
  <c r="I28" i="32" s="1"/>
  <c r="I30" i="32" s="1"/>
  <c r="N24" i="32"/>
  <c r="N73" i="32"/>
  <c r="M87" i="32"/>
  <c r="M90" i="32" s="1" a="1"/>
  <c r="M90" i="32" s="1"/>
  <c r="M81" i="32"/>
  <c r="J39" i="32"/>
  <c r="J40" i="32" s="1"/>
  <c r="J127" i="32"/>
  <c r="J28" i="32" s="1"/>
  <c r="J30" i="32" s="1"/>
  <c r="O76" i="32"/>
  <c r="L99" i="32"/>
  <c r="O75" i="32"/>
  <c r="O35" i="32"/>
  <c r="O70" i="32"/>
  <c r="K143" i="32" l="1"/>
  <c r="K141" i="32" s="1"/>
  <c r="K146" i="32"/>
  <c r="K144" i="32" s="1"/>
  <c r="K134" i="32"/>
  <c r="K132" i="32" s="1"/>
  <c r="K122" i="32"/>
  <c r="K123" i="32" s="1"/>
  <c r="K126" i="32" s="1"/>
  <c r="K39" i="32" s="1"/>
  <c r="K40" i="32" s="1"/>
  <c r="K45" i="32" s="1"/>
  <c r="K137" i="32"/>
  <c r="K135" i="32" s="1"/>
  <c r="K149" i="32"/>
  <c r="K147" i="32" s="1"/>
  <c r="K140" i="32"/>
  <c r="K138" i="32" s="1"/>
  <c r="K152" i="32"/>
  <c r="K150" i="32" s="1"/>
  <c r="K155" i="32"/>
  <c r="K153" i="32" s="1"/>
  <c r="L111" i="32"/>
  <c r="L116" i="32" s="1"/>
  <c r="L120" i="32" s="1" a="1"/>
  <c r="L120" i="32" s="1"/>
  <c r="L37" i="32"/>
  <c r="L106" i="32"/>
  <c r="L112" i="32"/>
  <c r="M102" i="32" s="1"/>
  <c r="M36" i="32"/>
  <c r="M93" i="32"/>
  <c r="M88" i="32"/>
  <c r="J45" i="32"/>
  <c r="I45" i="32"/>
  <c r="M94" i="32"/>
  <c r="N84" i="32" s="1"/>
  <c r="O24" i="32"/>
  <c r="O73" i="32"/>
  <c r="O80" i="32"/>
  <c r="I128" i="32"/>
  <c r="I129" i="32" s="1"/>
  <c r="J44" i="32"/>
  <c r="I44" i="32"/>
  <c r="J128" i="32"/>
  <c r="J129" i="32" s="1"/>
  <c r="K127" i="32" l="1"/>
  <c r="K28" i="32" s="1"/>
  <c r="K30" i="32" s="1"/>
  <c r="K44" i="32" s="1"/>
  <c r="K128" i="32"/>
  <c r="K129" i="32" s="1"/>
  <c r="M25" i="32"/>
  <c r="M91" i="32"/>
  <c r="M98" i="32"/>
  <c r="N87" i="32"/>
  <c r="N90" i="32" s="1" a="1"/>
  <c r="N90" i="32" s="1"/>
  <c r="L26" i="32"/>
  <c r="L109" i="32"/>
  <c r="O81" i="32"/>
  <c r="L121" i="32"/>
  <c r="L27" i="32" s="1"/>
  <c r="L38" i="32"/>
  <c r="L34" i="32" s="1"/>
  <c r="L117" i="32"/>
  <c r="M105" i="32"/>
  <c r="M108" i="32" l="1" a="1"/>
  <c r="M108" i="32" s="1"/>
  <c r="L122" i="32"/>
  <c r="L123" i="32" s="1"/>
  <c r="L23" i="32"/>
  <c r="N94" i="32"/>
  <c r="O84" i="32" s="1"/>
  <c r="N36" i="32"/>
  <c r="N93" i="32"/>
  <c r="N98" i="32" s="1"/>
  <c r="N88" i="32"/>
  <c r="M99" i="32"/>
  <c r="M112" i="32"/>
  <c r="N102" i="32" s="1"/>
  <c r="M111" i="32"/>
  <c r="M37" i="32"/>
  <c r="M106" i="32"/>
  <c r="N99" i="32" l="1"/>
  <c r="L126" i="32"/>
  <c r="N105" i="32"/>
  <c r="N108" i="32" s="1" a="1"/>
  <c r="N108" i="32" s="1"/>
  <c r="M26" i="32"/>
  <c r="M109" i="32"/>
  <c r="O87" i="32"/>
  <c r="O90" i="32" s="1" a="1"/>
  <c r="O90" i="32" s="1"/>
  <c r="M116" i="32"/>
  <c r="M120" i="32" s="1" a="1"/>
  <c r="M120" i="32" s="1"/>
  <c r="N25" i="32"/>
  <c r="N91" i="32"/>
  <c r="L155" i="32"/>
  <c r="L153" i="32" s="1"/>
  <c r="L143" i="32"/>
  <c r="L141" i="32" s="1"/>
  <c r="L140" i="32"/>
  <c r="L138" i="32" s="1"/>
  <c r="L152" i="32"/>
  <c r="L150" i="32" s="1"/>
  <c r="L149" i="32"/>
  <c r="L147" i="32" s="1"/>
  <c r="L134" i="32"/>
  <c r="L132" i="32" s="1"/>
  <c r="L146" i="32"/>
  <c r="L144" i="32" s="1"/>
  <c r="L137" i="32"/>
  <c r="L135" i="32" s="1"/>
  <c r="O36" i="32" l="1"/>
  <c r="O93" i="32"/>
  <c r="O98" i="32" s="1"/>
  <c r="O88" i="32"/>
  <c r="M117" i="32"/>
  <c r="M38" i="32"/>
  <c r="M34" i="32" s="1"/>
  <c r="M121" i="32"/>
  <c r="M27" i="32" s="1"/>
  <c r="M23" i="32" s="1"/>
  <c r="O94" i="32"/>
  <c r="N112" i="32"/>
  <c r="O102" i="32" s="1"/>
  <c r="L39" i="32"/>
  <c r="L40" i="32" s="1"/>
  <c r="L45" i="32" s="1"/>
  <c r="L127" i="32"/>
  <c r="L28" i="32" s="1"/>
  <c r="L30" i="32" s="1"/>
  <c r="L44" i="32" s="1"/>
  <c r="N111" i="32"/>
  <c r="N37" i="32"/>
  <c r="N106" i="32"/>
  <c r="L128" i="32" l="1"/>
  <c r="L129" i="32" s="1"/>
  <c r="M155" i="32"/>
  <c r="M153" i="32" s="1"/>
  <c r="M143" i="32"/>
  <c r="M141" i="32" s="1"/>
  <c r="M152" i="32"/>
  <c r="M150" i="32" s="1"/>
  <c r="M140" i="32"/>
  <c r="M138" i="32" s="1"/>
  <c r="M149" i="32"/>
  <c r="M147" i="32" s="1"/>
  <c r="M137" i="32"/>
  <c r="M135" i="32" s="1"/>
  <c r="M146" i="32"/>
  <c r="M144" i="32" s="1"/>
  <c r="M134" i="32"/>
  <c r="M132" i="32" s="1"/>
  <c r="O99" i="32"/>
  <c r="N26" i="32"/>
  <c r="N109" i="32"/>
  <c r="O105" i="32"/>
  <c r="O108" i="32" s="1" a="1"/>
  <c r="O108" i="32" s="1"/>
  <c r="N116" i="32"/>
  <c r="M122" i="32"/>
  <c r="M123" i="32" s="1"/>
  <c r="O25" i="32"/>
  <c r="O91" i="32"/>
  <c r="M126" i="32" l="1"/>
  <c r="O111" i="32"/>
  <c r="O37" i="32"/>
  <c r="O116" i="32"/>
  <c r="O120" i="32" s="1" a="1"/>
  <c r="O120" i="32" s="1"/>
  <c r="O106" i="32"/>
  <c r="O112" i="32"/>
  <c r="N120" i="32" a="1"/>
  <c r="N120" i="32" s="1"/>
  <c r="N117" i="32"/>
  <c r="O117" i="32" l="1"/>
  <c r="O38" i="32"/>
  <c r="O121" i="32"/>
  <c r="O27" i="32" s="1"/>
  <c r="N38" i="32"/>
  <c r="N34" i="32" s="1"/>
  <c r="N121" i="32"/>
  <c r="N27" i="32" s="1"/>
  <c r="N23" i="32" s="1"/>
  <c r="O34" i="32"/>
  <c r="O26" i="32"/>
  <c r="O23" i="32" s="1"/>
  <c r="O109" i="32"/>
  <c r="M39" i="32"/>
  <c r="M40" i="32" s="1"/>
  <c r="M45" i="32" s="1"/>
  <c r="M127" i="32"/>
  <c r="M28" i="32" s="1"/>
  <c r="M30" i="32" s="1"/>
  <c r="M44" i="32" s="1"/>
  <c r="N122" i="32" l="1"/>
  <c r="N123" i="32" s="1"/>
  <c r="M128" i="32"/>
  <c r="M129" i="32" s="1"/>
  <c r="O152" i="32"/>
  <c r="O150" i="32" s="1"/>
  <c r="O140" i="32"/>
  <c r="O138" i="32" s="1"/>
  <c r="O149" i="32"/>
  <c r="O147" i="32" s="1"/>
  <c r="O137" i="32"/>
  <c r="O135" i="32" s="1"/>
  <c r="O146" i="32"/>
  <c r="O144" i="32" s="1"/>
  <c r="O155" i="32"/>
  <c r="O153" i="32" s="1"/>
  <c r="O143" i="32"/>
  <c r="O141" i="32" s="1"/>
  <c r="O134" i="32"/>
  <c r="O132" i="32" s="1"/>
  <c r="N140" i="32"/>
  <c r="N138" i="32" s="1"/>
  <c r="N152" i="32"/>
  <c r="N150" i="32" s="1"/>
  <c r="N149" i="32"/>
  <c r="N147" i="32" s="1"/>
  <c r="N137" i="32"/>
  <c r="N135" i="32" s="1"/>
  <c r="N146" i="32"/>
  <c r="N144" i="32" s="1"/>
  <c r="N134" i="32"/>
  <c r="N132" i="32" s="1"/>
  <c r="N143" i="32"/>
  <c r="N141" i="32" s="1"/>
  <c r="N155" i="32"/>
  <c r="N153" i="32" s="1"/>
  <c r="O122" i="32"/>
  <c r="O123" i="32" s="1"/>
  <c r="N126" i="32" l="1"/>
  <c r="O126" i="32"/>
  <c r="O127" i="32" l="1"/>
  <c r="O28" i="32" s="1"/>
  <c r="O30" i="32" s="1"/>
  <c r="O39" i="32"/>
  <c r="O40" i="32" s="1"/>
  <c r="N39" i="32"/>
  <c r="N40" i="32" s="1"/>
  <c r="N127" i="32"/>
  <c r="N28" i="32" s="1"/>
  <c r="N30" i="32" s="1"/>
  <c r="N44" i="32" l="1"/>
  <c r="O44" i="32"/>
  <c r="N128" i="32"/>
  <c r="N129" i="32" s="1"/>
  <c r="E10" i="32"/>
  <c r="E13" i="32"/>
  <c r="N13" i="20" s="1"/>
  <c r="E12" i="32"/>
  <c r="M13" i="20" s="1"/>
  <c r="O128" i="32"/>
  <c r="O129" i="32" s="1"/>
  <c r="O45" i="32"/>
  <c r="N45" i="32"/>
  <c r="D10" i="32"/>
  <c r="D12" i="32"/>
  <c r="M12" i="20" s="1"/>
  <c r="D13" i="32"/>
  <c r="N12" i="2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<sst xmlns="http://schemas.openxmlformats.org/spreadsheetml/2006/main" count="1281" uniqueCount="768">
  <si>
    <t>Operating Income</t>
  </si>
  <si>
    <t>Market Rent</t>
  </si>
  <si>
    <t>Loss to Lease</t>
  </si>
  <si>
    <t>Gross Potential Rent</t>
  </si>
  <si>
    <t>Vacancy</t>
  </si>
  <si>
    <t>Physical Vacancy</t>
  </si>
  <si>
    <t>Renovation Vacancy</t>
  </si>
  <si>
    <t>Non - Revenue Units</t>
  </si>
  <si>
    <t>Concessions</t>
  </si>
  <si>
    <t>Collection Loss</t>
  </si>
  <si>
    <t>Base Rental Income</t>
  </si>
  <si>
    <t>Expense Reimbursements</t>
  </si>
  <si>
    <t>Garage &amp; Parking</t>
  </si>
  <si>
    <t>Storage</t>
  </si>
  <si>
    <t>Cable &amp; Internet</t>
  </si>
  <si>
    <t>Valet Trash</t>
  </si>
  <si>
    <t>Deposit Forfeiture</t>
  </si>
  <si>
    <t>Pet Fees</t>
  </si>
  <si>
    <t>Miscellaneous Other Income</t>
  </si>
  <si>
    <t>Commercial Net Income</t>
  </si>
  <si>
    <t>Other Income</t>
  </si>
  <si>
    <t>Effective Gross Income</t>
  </si>
  <si>
    <t>Operating Expense</t>
  </si>
  <si>
    <t>Repairs &amp; Maintenance</t>
  </si>
  <si>
    <t>Unit Turnovers</t>
  </si>
  <si>
    <t>Landscaping &amp; Grounds</t>
  </si>
  <si>
    <t>Contract Services</t>
  </si>
  <si>
    <t>Security</t>
  </si>
  <si>
    <t>Payroll</t>
  </si>
  <si>
    <t>General &amp; Administrative</t>
  </si>
  <si>
    <t>Marketing &amp; Advertising</t>
  </si>
  <si>
    <t>Professional &amp; Legal Fees</t>
  </si>
  <si>
    <t>Controllable Expenses</t>
  </si>
  <si>
    <t>Utilities</t>
  </si>
  <si>
    <t>Trash</t>
  </si>
  <si>
    <t>Electricity</t>
  </si>
  <si>
    <t>Fuel (Gas &amp; Oil)</t>
  </si>
  <si>
    <t>Water &amp; Sewer</t>
  </si>
  <si>
    <t>Other Utilities</t>
  </si>
  <si>
    <t>Insurance</t>
  </si>
  <si>
    <t>Reimbursements</t>
  </si>
  <si>
    <t>Other Expenses</t>
  </si>
  <si>
    <t>Non - Controllable Expenses</t>
  </si>
  <si>
    <t>Real Estate Taxes</t>
  </si>
  <si>
    <t>Management Fees</t>
  </si>
  <si>
    <t>Ground Rent</t>
  </si>
  <si>
    <t>Other Property Taxes</t>
  </si>
  <si>
    <t>Ground Rent &amp; Taxes</t>
  </si>
  <si>
    <t>Total Operating Expenses</t>
  </si>
  <si>
    <t>Net Operating Income (Pre Reserves)</t>
  </si>
  <si>
    <t>Capital Expenditure</t>
  </si>
  <si>
    <t>Replacement Reserve</t>
  </si>
  <si>
    <t>Net Operating Income (Post Reserves)</t>
  </si>
  <si>
    <t>CapEx</t>
  </si>
  <si>
    <t>Net Cash Flow</t>
  </si>
  <si>
    <t>Excluded Items</t>
  </si>
  <si>
    <t>Income</t>
  </si>
  <si>
    <t>Expense</t>
  </si>
  <si>
    <t>Net Cash Flow (To match with Document)</t>
  </si>
  <si>
    <t>Year Ending</t>
  </si>
  <si>
    <t>Per Unit</t>
  </si>
  <si>
    <t>Generic Assumptions</t>
  </si>
  <si>
    <t>Closing Date</t>
  </si>
  <si>
    <t>Address</t>
  </si>
  <si>
    <t>Deal Name</t>
  </si>
  <si>
    <t>Unit Mix Summary</t>
  </si>
  <si>
    <t>Unit Information</t>
  </si>
  <si>
    <t>Occupancy Status</t>
  </si>
  <si>
    <t>Average Monthly Rents</t>
  </si>
  <si>
    <t>Floor Plans</t>
  </si>
  <si>
    <t># Beds</t>
  </si>
  <si>
    <t># Baths</t>
  </si>
  <si>
    <t>Unit Size</t>
  </si>
  <si>
    <t># Units</t>
  </si>
  <si>
    <t># Occupied</t>
  </si>
  <si>
    <t># Vacant</t>
  </si>
  <si>
    <t># Non-Rev</t>
  </si>
  <si>
    <t>Market ($)</t>
  </si>
  <si>
    <t>In-Place ($)</t>
  </si>
  <si>
    <t>Totals &amp; Averages</t>
  </si>
  <si>
    <t>Lease Expiration Summary</t>
  </si>
  <si>
    <t>% of Total Units</t>
  </si>
  <si>
    <t>Renovation Schedule</t>
  </si>
  <si>
    <t>Rental Loss Components</t>
  </si>
  <si>
    <t>Components (by %age of Market Rent)</t>
  </si>
  <si>
    <t>%age Market from RR</t>
  </si>
  <si>
    <t>Renovation</t>
  </si>
  <si>
    <t>Cost ($)</t>
  </si>
  <si>
    <t>Purchase Price</t>
  </si>
  <si>
    <t>Acquisition Fee</t>
  </si>
  <si>
    <t>3rd Party Reports</t>
  </si>
  <si>
    <t>Closing Costs</t>
  </si>
  <si>
    <t>Transfer Tax</t>
  </si>
  <si>
    <t>Title Insurance (bps)</t>
  </si>
  <si>
    <t>Environmental Reports</t>
  </si>
  <si>
    <t>Property Information</t>
  </si>
  <si>
    <t>Property Name</t>
  </si>
  <si>
    <t>Acquisition Assumptions</t>
  </si>
  <si>
    <t>Sales Price</t>
  </si>
  <si>
    <t>Inspection Fee</t>
  </si>
  <si>
    <t>Recording Tax</t>
  </si>
  <si>
    <t>Appraisal Report</t>
  </si>
  <si>
    <t>ALTA Survey Report</t>
  </si>
  <si>
    <t>Legal Fees (LLC, PPM)</t>
  </si>
  <si>
    <t>Disposition Costs</t>
  </si>
  <si>
    <t>Acquisition Costs</t>
  </si>
  <si>
    <t>Detailed Acquisition Costs</t>
  </si>
  <si>
    <t>Detailed Disposition Costs</t>
  </si>
  <si>
    <t>% age</t>
  </si>
  <si>
    <t>$ Amt</t>
  </si>
  <si>
    <t>Outstanding Liens</t>
  </si>
  <si>
    <t>Prepayment Penalty *</t>
  </si>
  <si>
    <t>Area (SF)</t>
  </si>
  <si>
    <t>Avg. Market Rent ($)</t>
  </si>
  <si>
    <t>Notes</t>
  </si>
  <si>
    <t>Cap Rate</t>
  </si>
  <si>
    <t>Renovation Required?</t>
  </si>
  <si>
    <t>Finance from Cash Flow?</t>
  </si>
  <si>
    <t>Cost Inflation Applicable?</t>
  </si>
  <si>
    <t>Rent Increment (%)</t>
  </si>
  <si>
    <t>General Inflation (%)</t>
  </si>
  <si>
    <t>Real Estate Tax Increment (%)</t>
  </si>
  <si>
    <t>Line Items</t>
  </si>
  <si>
    <t>In Place (%)</t>
  </si>
  <si>
    <t>Assmp (%)</t>
  </si>
  <si>
    <t>Operating Expenses</t>
  </si>
  <si>
    <t>Apply as</t>
  </si>
  <si>
    <t>Assessment Ratio (%)</t>
  </si>
  <si>
    <t>Millage Rate (per $1,000)</t>
  </si>
  <si>
    <t>Early Tax Payment Discount</t>
  </si>
  <si>
    <t>Broker Commission</t>
  </si>
  <si>
    <t>(*) Cost incurred (Paid to Seller) to acquire property clear of any liabilities.</t>
  </si>
  <si>
    <t>Loan to Value (%)</t>
  </si>
  <si>
    <t>Value Proposition</t>
  </si>
  <si>
    <t>Interest Only Period (Months)</t>
  </si>
  <si>
    <t>Allocation Per Unit ($)</t>
  </si>
  <si>
    <t>Average Renovation Cost</t>
  </si>
  <si>
    <t>Average Renovation Bump</t>
  </si>
  <si>
    <t>Capital Expenditures</t>
  </si>
  <si>
    <t>Debt Service</t>
  </si>
  <si>
    <t>Operating Deficits</t>
  </si>
  <si>
    <t>Total Reserves</t>
  </si>
  <si>
    <t>¹ All unused reserves are released upon sale or loan paydown, whichever is sooner.</t>
  </si>
  <si>
    <t>Release (Month)</t>
  </si>
  <si>
    <t>Bump ($)</t>
  </si>
  <si>
    <t>Loan Timing</t>
  </si>
  <si>
    <t>Loan Amount</t>
  </si>
  <si>
    <t>DSCR Limit</t>
  </si>
  <si>
    <t>Loan Structure</t>
  </si>
  <si>
    <t>Base Index</t>
  </si>
  <si>
    <t>Loan Fees</t>
  </si>
  <si>
    <t>Loan Points (%)</t>
  </si>
  <si>
    <t>Other Closing Costs (%)</t>
  </si>
  <si>
    <t>Sr. Debt</t>
  </si>
  <si>
    <t>Refinance</t>
  </si>
  <si>
    <t>1M LIBOR</t>
  </si>
  <si>
    <t>3M LIBOR</t>
  </si>
  <si>
    <t>6M LIBOR</t>
  </si>
  <si>
    <t>12M LIBOR</t>
  </si>
  <si>
    <t>5Y Treasury</t>
  </si>
  <si>
    <t>7Y Treasury</t>
  </si>
  <si>
    <t>10Y Treasury</t>
  </si>
  <si>
    <t>30Y Treasury</t>
  </si>
  <si>
    <t>Prime</t>
  </si>
  <si>
    <t>5Y Treasury Swap</t>
  </si>
  <si>
    <t>7Y Treasury Swap</t>
  </si>
  <si>
    <t>10Y Treasury Swap</t>
  </si>
  <si>
    <t>1M SOFR</t>
  </si>
  <si>
    <t>3M SOFR</t>
  </si>
  <si>
    <t>6M SOFR</t>
  </si>
  <si>
    <t>12M SOFR</t>
  </si>
  <si>
    <t>Interest Rate Structure</t>
  </si>
  <si>
    <t>Loan Reserves (Sr. Debt)</t>
  </si>
  <si>
    <t>Interest Rate  (%)</t>
  </si>
  <si>
    <t>Debt Summary</t>
  </si>
  <si>
    <t>Debt Assumptions</t>
  </si>
  <si>
    <t>Amount ($)</t>
  </si>
  <si>
    <t>Int. Only Period (months)</t>
  </si>
  <si>
    <t>Fixed</t>
  </si>
  <si>
    <t>Interest Rate</t>
  </si>
  <si>
    <t>Senior Debt Summary</t>
  </si>
  <si>
    <t>Refinance Summary</t>
  </si>
  <si>
    <t>Financing Costs</t>
  </si>
  <si>
    <t>Loan Closing Costs</t>
  </si>
  <si>
    <t>Interest Expense</t>
  </si>
  <si>
    <t>Total Financing Costs</t>
  </si>
  <si>
    <t>Amortization Schedule</t>
  </si>
  <si>
    <t>Beginning Balance</t>
  </si>
  <si>
    <t>Loan Drawdowns</t>
  </si>
  <si>
    <t>Amortization</t>
  </si>
  <si>
    <t>Loan Repayments</t>
  </si>
  <si>
    <t>Ending Balance</t>
  </si>
  <si>
    <t>Adjustment for Floor/Cap</t>
  </si>
  <si>
    <t>Date Refinanced</t>
  </si>
  <si>
    <t>Total</t>
  </si>
  <si>
    <t>Pre Renovation Market Rent</t>
  </si>
  <si>
    <t>Effective Gross Revenue</t>
  </si>
  <si>
    <t>Statutory Expenses</t>
  </si>
  <si>
    <t>Net Operating Income (Pre Reserve)</t>
  </si>
  <si>
    <t>Net Operating Income (Post Reserve)</t>
  </si>
  <si>
    <t>Unit Renovations</t>
  </si>
  <si>
    <t>Other Capital Expenditures</t>
  </si>
  <si>
    <t>Tenant Improvements</t>
  </si>
  <si>
    <t>Leasing Commissions</t>
  </si>
  <si>
    <t>Total Capital Expenditure</t>
  </si>
  <si>
    <t>Internal Rate of Return</t>
  </si>
  <si>
    <t>Acquisition Cost</t>
  </si>
  <si>
    <t>Closing Costs (excl. Financing)</t>
  </si>
  <si>
    <t>Upfront Funding of Capital Exp.</t>
  </si>
  <si>
    <t>Other Residential Income</t>
  </si>
  <si>
    <t>Net Operating Income</t>
  </si>
  <si>
    <t>Pre Reserve</t>
  </si>
  <si>
    <t>Post Reserve</t>
  </si>
  <si>
    <t>Paid from Amount Funded Upfront</t>
  </si>
  <si>
    <t>Disposition Proceeds</t>
  </si>
  <si>
    <t>Gross Sales Proceeds</t>
  </si>
  <si>
    <t>Selling Costs</t>
  </si>
  <si>
    <t>Net Sales Proceeds</t>
  </si>
  <si>
    <t>Unleveraged Cash Flow</t>
  </si>
  <si>
    <t>Financing Cash Flows</t>
  </si>
  <si>
    <t>Loan Closing Costs and Fees</t>
  </si>
  <si>
    <t>Cash Flow From Loan Proceeds</t>
  </si>
  <si>
    <t>RESERVES</t>
  </si>
  <si>
    <t>Reserves Funded</t>
  </si>
  <si>
    <t>Reserves Replenished</t>
  </si>
  <si>
    <t>Reserves Used</t>
  </si>
  <si>
    <t>Release of Unused Reserves</t>
  </si>
  <si>
    <t>CASH FLOW FROM RESERVES</t>
  </si>
  <si>
    <t>Going-In Cap Rate</t>
  </si>
  <si>
    <t>Cash on Cash Yield</t>
  </si>
  <si>
    <t>Cumulative Funding Requirement</t>
  </si>
  <si>
    <t>Cumulative Cost Basis</t>
  </si>
  <si>
    <t>NOI Yield</t>
  </si>
  <si>
    <t>Unleveraged Cash Flow Yield</t>
  </si>
  <si>
    <t>Cumulative Equity Requirement</t>
  </si>
  <si>
    <t>Blended DSCR</t>
  </si>
  <si>
    <t>Loan Reserve Calculations</t>
  </si>
  <si>
    <t>Funded at Loan Origination</t>
  </si>
  <si>
    <t>Used (during first six months only)</t>
  </si>
  <si>
    <t>Released</t>
  </si>
  <si>
    <t>Used</t>
  </si>
  <si>
    <t>Funded at Origination and Replenished</t>
  </si>
  <si>
    <t>For Negative NOI</t>
  </si>
  <si>
    <t>For Debt Service</t>
  </si>
  <si>
    <t>Early Release Timing</t>
  </si>
  <si>
    <t>(Loan CF if no I/O Period)</t>
  </si>
  <si>
    <t>Beginning Loan Balance</t>
  </si>
  <si>
    <t>Loan Funding</t>
  </si>
  <si>
    <t>Amortization (no I/O period)</t>
  </si>
  <si>
    <t>Interest Expense (no I/O period)</t>
  </si>
  <si>
    <t>Debt Service (no I/O period)</t>
  </si>
  <si>
    <t>DSCR (no I/O period)</t>
  </si>
  <si>
    <t>Month Reserves Released</t>
  </si>
  <si>
    <t>CALCULATION OF REINVESTMENT OF DEBT PROCEEDS</t>
  </si>
  <si>
    <t>Distribution of Excess Loan Proceeds</t>
  </si>
  <si>
    <t>Debt Proceeds Used</t>
  </si>
  <si>
    <t>CALCULATION OF REINVESTMENT FUNDS</t>
  </si>
  <si>
    <t>Distributions</t>
  </si>
  <si>
    <t>Funding Req. - Leveraged CF</t>
  </si>
  <si>
    <t>Equity Call - Leveraged CF</t>
  </si>
  <si>
    <t>Capital Uses</t>
  </si>
  <si>
    <t>Upfront Funding of Capital Expenditures (Reserves)</t>
  </si>
  <si>
    <t>Operating Costs</t>
  </si>
  <si>
    <t>Less: Expenses Paid by Revenue</t>
  </si>
  <si>
    <t>Capital Expenditures (CapEx + Cap. Reserves)</t>
  </si>
  <si>
    <t>Funding of Loan Reserves</t>
  </si>
  <si>
    <t>Capital Expenses</t>
  </si>
  <si>
    <t>Less: Debt Service Paid by Revenue</t>
  </si>
  <si>
    <t>Distributions to Investors</t>
  </si>
  <si>
    <t>Less: Revenue Distributed to Investors</t>
  </si>
  <si>
    <t>Less: Net Sales Proceeds Distributed to Investors</t>
  </si>
  <si>
    <t>Total Uses</t>
  </si>
  <si>
    <t>w/o double-counting reserves</t>
  </si>
  <si>
    <t>CAPITAL SOURCES</t>
  </si>
  <si>
    <t>Operating Revenues</t>
  </si>
  <si>
    <t>Loan Proceeds</t>
  </si>
  <si>
    <t>Equity Funding</t>
  </si>
  <si>
    <t>Investor capital</t>
  </si>
  <si>
    <t>Reinvestment of prior debt distributions</t>
  </si>
  <si>
    <t>Reinvestment of other prior distributions</t>
  </si>
  <si>
    <t>Reserve Drawdown</t>
  </si>
  <si>
    <t>Upfront Funding Reserve Drawdown</t>
  </si>
  <si>
    <t>Loan Reserve Drawdown</t>
  </si>
  <si>
    <t>Release of Unused Loan Reserves</t>
  </si>
  <si>
    <t>TOTAL SOURCES</t>
  </si>
  <si>
    <t>Annual Renovation Cash Flow During Hold Period</t>
  </si>
  <si>
    <t>Revenue From Renovations</t>
  </si>
  <si>
    <t>Renovation Premium</t>
  </si>
  <si>
    <t>Renovation Downtime</t>
  </si>
  <si>
    <t>Total Revenue From Renovations</t>
  </si>
  <si>
    <t xml:space="preserve">Capital Expenditures </t>
  </si>
  <si>
    <t>Renovation Costs</t>
  </si>
  <si>
    <t>Total Operating Cash Flow</t>
  </si>
  <si>
    <t>Added Disposition Proceeds</t>
  </si>
  <si>
    <t>Net Added Sales Proceeds</t>
  </si>
  <si>
    <t>Unleveraged Metrics</t>
  </si>
  <si>
    <t>Cumulative Renovation Cost Basis</t>
  </si>
  <si>
    <t>Renovation Revenue Yield</t>
  </si>
  <si>
    <t>Legal Notices</t>
  </si>
  <si>
    <t xml:space="preserve">This content was developed solely for personal use and may not be distributed or reproduced for publication </t>
  </si>
  <si>
    <t xml:space="preserve">or for the personal or commercial use of others without permission. Your purchase is valid for one license </t>
  </si>
  <si>
    <t xml:space="preserve">of this tool. When you purchased this model, you were required to input an email address to receive the </t>
  </si>
  <si>
    <t>deliverable. This email address is considered to belong to the valid licensee who will receive updates with</t>
  </si>
  <si>
    <t>essential information, including but not limited to bug fixes and improvements.</t>
  </si>
  <si>
    <t xml:space="preserve">It may not be sold, distributed, or placed on a public server (i.e. the internet), without the written consent </t>
  </si>
  <si>
    <t xml:space="preserve">of Clik Technologies INC. </t>
  </si>
  <si>
    <t xml:space="preserve">Requests for permission or further information should be addressed to: </t>
  </si>
  <si>
    <t>support@clik.ai</t>
  </si>
  <si>
    <t>Disclaimers:</t>
  </si>
  <si>
    <t xml:space="preserve">The software and any related documentation are provided to you "as is". Clik Technologies INC makes no warranties, </t>
  </si>
  <si>
    <t xml:space="preserve">express or implied, and expressly disclaims all representations, oral or written, terms, conditions, and warranties, </t>
  </si>
  <si>
    <t xml:space="preserve">including but not limited to, implied warranties of merchantability, fitness for a particular purpose, and </t>
  </si>
  <si>
    <t xml:space="preserve">noninfringement. Without limiting the above you accept that the software may not meet your requirements, </t>
  </si>
  <si>
    <t>operate error free, or identify any or all errors or problems, or do so accurately.</t>
  </si>
  <si>
    <t xml:space="preserve">Workbook may contain errors and inaccuracies. Please verify formulas, calculations, and logic for yourself. The </t>
  </si>
  <si>
    <t xml:space="preserve">workbook is meant to be utilized as a learning tool and should not be depended on when making financial </t>
  </si>
  <si>
    <t xml:space="preserve">decisions and assessing the feasibility of a real estate investment. This content was created for informational </t>
  </si>
  <si>
    <t>purposes only. Results may vary and adherence to the suggestions made herein do not guarantee results. Clik</t>
  </si>
  <si>
    <t xml:space="preserve">Technologies INC is not responsible for any liability, loss, or damage caused or alleged to be caused directly or </t>
  </si>
  <si>
    <t xml:space="preserve">indirectly as a result of the use, application, or interpretation of the content. All model inputs are subjective and a </t>
  </si>
  <si>
    <t>proforma analysis will never equate to actual property performance.</t>
  </si>
  <si>
    <t>This Agreement does not affect any statutory rights you may have as a consumer.</t>
  </si>
  <si>
    <t>To Review the Full Term &amp; Conditions and Disclaimer Policy, Click here ====&gt;</t>
  </si>
  <si>
    <t>Cell Formats</t>
  </si>
  <si>
    <t>Tab Colors</t>
  </si>
  <si>
    <t>Mandatory</t>
  </si>
  <si>
    <t>Informational</t>
  </si>
  <si>
    <t>Optional</t>
  </si>
  <si>
    <t>Dashboards</t>
  </si>
  <si>
    <t>Overwritable</t>
  </si>
  <si>
    <t>Input Sheets</t>
  </si>
  <si>
    <t>Calculations</t>
  </si>
  <si>
    <t>Programatic</t>
  </si>
  <si>
    <t>Non Editable</t>
  </si>
  <si>
    <t>Header 1</t>
  </si>
  <si>
    <t>Header 2</t>
  </si>
  <si>
    <t>Header 3</t>
  </si>
  <si>
    <t>Inactive Sheets</t>
  </si>
  <si>
    <t xml:space="preserve"> Adjustments </t>
  </si>
  <si>
    <t>Variance/</t>
  </si>
  <si>
    <t xml:space="preserve"> Year 1 Pro Forma </t>
  </si>
  <si>
    <t xml:space="preserve"> per Unit </t>
  </si>
  <si>
    <t xml:space="preserve"> $ total </t>
  </si>
  <si>
    <t>Inflation</t>
  </si>
  <si>
    <t xml:space="preserve"> per SF </t>
  </si>
  <si>
    <t xml:space="preserve"> % </t>
  </si>
  <si>
    <t xml:space="preserve"> OPERATING REVENUE </t>
  </si>
  <si>
    <t xml:space="preserve"> Mkt </t>
  </si>
  <si>
    <t xml:space="preserve"> OPERATING EXPENSES </t>
  </si>
  <si>
    <t xml:space="preserve"> TOTAL OPERATING EXPENSES </t>
  </si>
  <si>
    <t xml:space="preserve"> NET OPERATING INCOME </t>
  </si>
  <si>
    <t>Net Operating Income (bef. Reserves)</t>
  </si>
  <si>
    <t xml:space="preserve"> NET OPERATING INCOME (AFT. RESERVES) </t>
  </si>
  <si>
    <t>Investment Assumptions</t>
  </si>
  <si>
    <t>Preferred Return</t>
  </si>
  <si>
    <t>Renovated</t>
  </si>
  <si>
    <t>Equity</t>
  </si>
  <si>
    <t>GP</t>
  </si>
  <si>
    <t>LP</t>
  </si>
  <si>
    <t>IRR</t>
  </si>
  <si>
    <t>Cash on Cash</t>
  </si>
  <si>
    <t>Equity Contributions</t>
  </si>
  <si>
    <t>LP Contributions</t>
  </si>
  <si>
    <t>GP Contributions</t>
  </si>
  <si>
    <t>Preferred Interest Accrual</t>
  </si>
  <si>
    <t>For IRR</t>
  </si>
  <si>
    <t>For Equity Multiple</t>
  </si>
  <si>
    <t>Total Distributions</t>
  </si>
  <si>
    <t>Cash Flow Remaining</t>
  </si>
  <si>
    <t>LP Cash Flows</t>
  </si>
  <si>
    <t>Contributions</t>
  </si>
  <si>
    <t>LP Net Cash Flow</t>
  </si>
  <si>
    <t>GP Cash Flows</t>
  </si>
  <si>
    <t>GP Net Cash Flow</t>
  </si>
  <si>
    <t>Spread</t>
  </si>
  <si>
    <t>Total Cash Flows</t>
  </si>
  <si>
    <t>Overall Cash Flow</t>
  </si>
  <si>
    <t>Waterfall Structure</t>
  </si>
  <si>
    <t>Model</t>
  </si>
  <si>
    <t>Cash Flow Split</t>
  </si>
  <si>
    <t>Contribution Spread</t>
  </si>
  <si>
    <t>Value</t>
  </si>
  <si>
    <t>Overall</t>
  </si>
  <si>
    <t>GP Catchup</t>
  </si>
  <si>
    <t>YesNo</t>
  </si>
  <si>
    <t>Multiple Hurdle</t>
  </si>
  <si>
    <t>Waterfall Model</t>
  </si>
  <si>
    <t>Range Name</t>
  </si>
  <si>
    <t>List Names</t>
  </si>
  <si>
    <t>List Items</t>
  </si>
  <si>
    <t>Enums</t>
  </si>
  <si>
    <t>lYesNo</t>
  </si>
  <si>
    <t>lBaseIndex</t>
  </si>
  <si>
    <t>Equity Mult.</t>
  </si>
  <si>
    <t>Historical Dates</t>
  </si>
  <si>
    <t xml:space="preserve"> EGI</t>
  </si>
  <si>
    <t>Renovations</t>
  </si>
  <si>
    <t>In Place ($)</t>
  </si>
  <si>
    <t>Incr (%)</t>
  </si>
  <si>
    <t>Reimb (%)</t>
  </si>
  <si>
    <t>GP (%)</t>
  </si>
  <si>
    <t>LP (%)</t>
  </si>
  <si>
    <t>Leasing Commissions (S) / SF</t>
  </si>
  <si>
    <t>Projected Capital Expenditures</t>
  </si>
  <si>
    <t>Upfront Funding of Capital Expenditures?</t>
  </si>
  <si>
    <t>Reserves</t>
  </si>
  <si>
    <t>Cashflow to be Used</t>
  </si>
  <si>
    <t>Leveraged</t>
  </si>
  <si>
    <t>Unleveraged</t>
  </si>
  <si>
    <t>Cashflow Structure</t>
  </si>
  <si>
    <t>Originating Month</t>
  </si>
  <si>
    <t>Spread (BPS)</t>
  </si>
  <si>
    <t>Amortization (Years)</t>
  </si>
  <si>
    <t>Date</t>
  </si>
  <si>
    <t>1 Month Term SOFR Forward Curve</t>
  </si>
  <si>
    <t>3 Month Term SOFR Forward Curve</t>
  </si>
  <si>
    <t>US Treasury 5Y Forward Curve</t>
  </si>
  <si>
    <t>US Treasury 7Y Forward Curve</t>
  </si>
  <si>
    <t>US Treasury 10Y Forward Curve</t>
  </si>
  <si>
    <t>US Market Projections</t>
  </si>
  <si>
    <t>For the latest rates, please visit:</t>
  </si>
  <si>
    <t>https://www.chathamfinancial.com/technology/us-forward-curves</t>
  </si>
  <si>
    <t>ICE BENCHMARK ADMINISTRATION LIMITED MAKES NO WARRANTY, EXPRESS OR IMPLIED, EITHER AS TO THE RESULTS TO BE OBTAINED FROM THE USE OF ICE LIBOR AND/OR THE FIGURE AT WHICH ICE LIBOR STANDS AT ANY PARTICULAR TIME ON ANY PARTICULAR DAY OR OTHERWISE. ICE BENCHMARK ADMINISTRATION LIMITED MAKES NO EXPRESS OR IMPLIED WARRANTIES OF MERCHANTABILITY OR FITNESS FOR A PARTICULAR PURPOSE IN RESPECT OF ANY USE OF ICE LIBOR.</t>
  </si>
  <si>
    <t>Closing Costs ($)</t>
  </si>
  <si>
    <t>Notes:</t>
  </si>
  <si>
    <t>Interest Type</t>
  </si>
  <si>
    <t>Floating</t>
  </si>
  <si>
    <t>lIRType</t>
  </si>
  <si>
    <t>Floor (%)</t>
  </si>
  <si>
    <t>Cap (%)</t>
  </si>
  <si>
    <t>Loan Assumptions</t>
  </si>
  <si>
    <t>Loan Term</t>
  </si>
  <si>
    <t>Leveraged Cash Flow</t>
  </si>
  <si>
    <t>Leveraged Metrics</t>
  </si>
  <si>
    <t>Unleveraged Renovation Cashflow</t>
  </si>
  <si>
    <t>Entry</t>
  </si>
  <si>
    <t>Exit</t>
  </si>
  <si>
    <t>Reassess Tax Upon -</t>
  </si>
  <si>
    <t>Cash Flow</t>
  </si>
  <si>
    <t>lWFModel</t>
  </si>
  <si>
    <t>Waterfall Split</t>
  </si>
  <si>
    <t>Waterfall Assumptions</t>
  </si>
  <si>
    <t>Capital Requirement</t>
  </si>
  <si>
    <t>Partner 1</t>
  </si>
  <si>
    <t>($) Amount</t>
  </si>
  <si>
    <t>(%) Split</t>
  </si>
  <si>
    <t>(%) GP</t>
  </si>
  <si>
    <t>Other Due Diligence</t>
  </si>
  <si>
    <t>Other Closing Costs</t>
  </si>
  <si>
    <t>Placement Fee (bps)</t>
  </si>
  <si>
    <t>All Other Costs</t>
  </si>
  <si>
    <t>Closing Costs Coverage</t>
  </si>
  <si>
    <t>EMD &amp; Escrows</t>
  </si>
  <si>
    <t>Partnership Assumptions (GP)</t>
  </si>
  <si>
    <t>Partner 2</t>
  </si>
  <si>
    <t>Partner 3</t>
  </si>
  <si>
    <t>Partner 4</t>
  </si>
  <si>
    <t>Partner 5</t>
  </si>
  <si>
    <t>Partner 6</t>
  </si>
  <si>
    <t>Partner 7</t>
  </si>
  <si>
    <t>Partner 8</t>
  </si>
  <si>
    <t>Equity Split</t>
  </si>
  <si>
    <t>Cash Flow Split (GP)</t>
  </si>
  <si>
    <t>Property Summary</t>
  </si>
  <si>
    <t>Built In (Year)</t>
  </si>
  <si>
    <t>Hold Period</t>
  </si>
  <si>
    <t>Other</t>
  </si>
  <si>
    <t>Funding Req.</t>
  </si>
  <si>
    <t>Eq. Mult.</t>
  </si>
  <si>
    <t>Deal Pricing</t>
  </si>
  <si>
    <t>Trailing</t>
  </si>
  <si>
    <t>Forword</t>
  </si>
  <si>
    <t>Rent Mult.</t>
  </si>
  <si>
    <t>Total / Average</t>
  </si>
  <si>
    <t>Units</t>
  </si>
  <si>
    <t>Avg. Size</t>
  </si>
  <si>
    <t>Occup.</t>
  </si>
  <si>
    <t>Vacant</t>
  </si>
  <si>
    <t>Non-Rev</t>
  </si>
  <si>
    <t>In-Place Rent</t>
  </si>
  <si>
    <t>Funding</t>
  </si>
  <si>
    <t>Loan to Value</t>
  </si>
  <si>
    <t>Terms</t>
  </si>
  <si>
    <t>Funding Month</t>
  </si>
  <si>
    <t>Interest-Only Period</t>
  </si>
  <si>
    <t>Amortization Period</t>
  </si>
  <si>
    <t>SOURCES &amp; USES AT CLOSING</t>
  </si>
  <si>
    <t>$ Amount</t>
  </si>
  <si>
    <t>% Total</t>
  </si>
  <si>
    <t>Debt Financing</t>
  </si>
  <si>
    <t>Less: Proceeds Used for Refinancing</t>
  </si>
  <si>
    <t>Less: Loan Proceeds Distributed</t>
  </si>
  <si>
    <t>Net Debit Financing</t>
  </si>
  <si>
    <t>$ / Unit</t>
  </si>
  <si>
    <t xml:space="preserve">Closing Cost  (Excl. Financing) </t>
  </si>
  <si>
    <t>Reserve for Projected Capital Exp.</t>
  </si>
  <si>
    <t>Total Acquisition Costs</t>
  </si>
  <si>
    <t>Funding of Reserves</t>
  </si>
  <si>
    <t>SOURCES &amp; USES OVER  HOLD PERIOD</t>
  </si>
  <si>
    <t>Sources</t>
  </si>
  <si>
    <t xml:space="preserve"> Equity Capital¹ </t>
  </si>
  <si>
    <t>Funded Through Cash Flow</t>
  </si>
  <si>
    <t>Replacement Reserves ($250/Unit)</t>
  </si>
  <si>
    <t>Total Capital Expenditures</t>
  </si>
  <si>
    <t>Other Uses</t>
  </si>
  <si>
    <t>Loan Paydown With Equity</t>
  </si>
  <si>
    <t>¹ Total Equity is based on capital requirement after taking into account prior distributions.</t>
  </si>
  <si>
    <t>Commercial TIs/LCs</t>
  </si>
  <si>
    <t>Operating Deficit</t>
  </si>
  <si>
    <t>Distributions of Investors</t>
  </si>
  <si>
    <t>Total Other Uses</t>
  </si>
  <si>
    <t>Rent mult.</t>
  </si>
  <si>
    <t>All-in Cost</t>
  </si>
  <si>
    <t>Hold Period (yrs.)</t>
  </si>
  <si>
    <t>Tenant Improvement (S) / SF</t>
  </si>
  <si>
    <t>Notes / Comments</t>
  </si>
  <si>
    <t>Amortization Period (yrs.)</t>
  </si>
  <si>
    <t>Other Loan Summary</t>
  </si>
  <si>
    <t>Rent Premium</t>
  </si>
  <si>
    <t>Miscellaneous Costs (%)</t>
  </si>
  <si>
    <t>f</t>
  </si>
  <si>
    <t>Exit Date</t>
  </si>
  <si>
    <t>Per SF</t>
  </si>
  <si>
    <t>Returns Summary</t>
  </si>
  <si>
    <t>Contribution</t>
  </si>
  <si>
    <t>Analysis Start</t>
  </si>
  <si>
    <t>per  SF</t>
  </si>
  <si>
    <t xml:space="preserve">per Unit </t>
  </si>
  <si>
    <t>per SF</t>
  </si>
  <si>
    <t>per  Unit</t>
  </si>
  <si>
    <t>Valuation Summary</t>
  </si>
  <si>
    <t>Sr Debt</t>
  </si>
  <si>
    <t>Interest Rate (Year 1)</t>
  </si>
  <si>
    <t>Unit Renovation</t>
  </si>
  <si>
    <t>Market Rent (average)</t>
  </si>
  <si>
    <t>Effective Rent (average)</t>
  </si>
  <si>
    <t>Operating Expense Margin</t>
  </si>
  <si>
    <t>Operating Metrics</t>
  </si>
  <si>
    <t>Year-On-Year Growth Rates</t>
  </si>
  <si>
    <t>Monthly Rent</t>
  </si>
  <si>
    <t>In-Place (Adj.)</t>
  </si>
  <si>
    <t>Senior Debt</t>
  </si>
  <si>
    <t>Sr Debt Interest Rate</t>
  </si>
  <si>
    <t>Refinance Interest Rate</t>
  </si>
  <si>
    <t>Other Debt</t>
  </si>
  <si>
    <t>Other Debt Interest Rate</t>
  </si>
  <si>
    <t>Paydown - Sr. Debt</t>
  </si>
  <si>
    <t>Less: Net Sales Proceeds Used to Paydown Sr. Debt</t>
  </si>
  <si>
    <t>Less: Sr. Debt Proceeds Distributed to Investors</t>
  </si>
  <si>
    <t>Proceeds from Sr. Debt</t>
  </si>
  <si>
    <t>Less: Proceeds from Refinance Used to Paydown Sr. Debt</t>
  </si>
  <si>
    <t>Paydown - Refinance</t>
  </si>
  <si>
    <t>Less: Proceeds from Sr. Debt Used to Paydown Refinance</t>
  </si>
  <si>
    <t>Less: Net Sales Proceeds Used to Paydown Refinance</t>
  </si>
  <si>
    <t>Less: Refinance Proceeds Distributed to Investors</t>
  </si>
  <si>
    <t>Proceeds from Refinance</t>
  </si>
  <si>
    <t>Less: Proceeds from Other Debt Used to Paydown Sr. Debt</t>
  </si>
  <si>
    <t>Less: Proceeds from Other Debt Used to Paydown Refinance</t>
  </si>
  <si>
    <t>Paydown - Other Debt</t>
  </si>
  <si>
    <t>Less: Proceeds from Sr. Debt Used to Paydown Other Debt</t>
  </si>
  <si>
    <t>Less: Proceeds from Refinance Used to Paydown Other Debt</t>
  </si>
  <si>
    <t>Less: Net Sales Proceeds Used to Paydown Other Debt</t>
  </si>
  <si>
    <t>Less: Other Debt Proceeds Distributed to Investors</t>
  </si>
  <si>
    <t>Proceeds from Other Debt</t>
  </si>
  <si>
    <t>Note:</t>
  </si>
  <si>
    <t>majority of the requirements under Investment Sales</t>
  </si>
  <si>
    <t>barring a few like -</t>
  </si>
  <si>
    <r>
      <rPr>
        <b/>
        <sz val="9"/>
        <color theme="8" tint="-0.24994659260841701"/>
        <rFont val="Calibri Light"/>
        <family val="2"/>
        <scheme val="major"/>
      </rPr>
      <t>3.4.</t>
    </r>
    <r>
      <rPr>
        <sz val="9"/>
        <color theme="8" tint="-0.24994659260841701"/>
        <rFont val="Calibri Light"/>
        <family val="2"/>
        <scheme val="major"/>
      </rPr>
      <t xml:space="preserve"> Caculation Basis &amp; Values of Realestate Taxes &amp;</t>
    </r>
  </si>
  <si>
    <r>
      <rPr>
        <b/>
        <sz val="9"/>
        <color theme="8" tint="-0.24994659260841701"/>
        <rFont val="Calibri Light"/>
        <family val="2"/>
        <scheme val="major"/>
      </rPr>
      <t>3.2.</t>
    </r>
    <r>
      <rPr>
        <sz val="9"/>
        <color theme="8" tint="-0.24994659260841701"/>
        <rFont val="Calibri Light"/>
        <family val="2"/>
        <scheme val="major"/>
      </rPr>
      <t xml:space="preserve"> Purchase Price</t>
    </r>
  </si>
  <si>
    <r>
      <rPr>
        <b/>
        <sz val="9"/>
        <color theme="8" tint="-0.24994659260841701"/>
        <rFont val="Calibri Light"/>
        <family val="2"/>
        <scheme val="major"/>
      </rPr>
      <t>3.3.</t>
    </r>
    <r>
      <rPr>
        <sz val="9"/>
        <color theme="8" tint="-0.24994659260841701"/>
        <rFont val="Calibri Light"/>
        <family val="2"/>
        <scheme val="major"/>
      </rPr>
      <t xml:space="preserve"> Sales Price</t>
    </r>
  </si>
  <si>
    <r>
      <rPr>
        <b/>
        <sz val="9"/>
        <color theme="8" tint="-0.24994659260841701"/>
        <rFont val="Calibri Light"/>
        <family val="2"/>
        <scheme val="major"/>
      </rPr>
      <t>3.1.</t>
    </r>
    <r>
      <rPr>
        <sz val="9"/>
        <color theme="8" tint="-0.24994659260841701"/>
        <rFont val="Calibri Light"/>
        <family val="2"/>
        <scheme val="major"/>
      </rPr>
      <t xml:space="preserve"> Valuation Method: Calculates based on Cap Rate</t>
    </r>
  </si>
  <si>
    <r>
      <rPr>
        <b/>
        <sz val="9"/>
        <color theme="8" tint="-0.24994659260841701"/>
        <rFont val="Calibri Light"/>
        <family val="2"/>
        <scheme val="major"/>
      </rPr>
      <t>3.</t>
    </r>
    <r>
      <rPr>
        <sz val="9"/>
        <color theme="8" tint="-0.24994659260841701"/>
        <rFont val="Calibri Light"/>
        <family val="2"/>
        <scheme val="major"/>
      </rPr>
      <t xml:space="preserve"> Few Assumptions are not synced, like -</t>
    </r>
  </si>
  <si>
    <r>
      <rPr>
        <b/>
        <sz val="9"/>
        <color theme="8" tint="-0.24994659260841701"/>
        <rFont val="Calibri Light"/>
        <family val="2"/>
        <scheme val="major"/>
      </rPr>
      <t>2.</t>
    </r>
    <r>
      <rPr>
        <sz val="9"/>
        <color theme="8" tint="-0.24994659260841701"/>
        <rFont val="Calibri Light"/>
        <family val="2"/>
        <scheme val="major"/>
      </rPr>
      <t xml:space="preserve"> Abatement</t>
    </r>
  </si>
  <si>
    <t>To know more write to us at support@clik.ai or subscribe</t>
  </si>
  <si>
    <t>This is the Growth Plan Model of Invest Assist. Which covers</t>
  </si>
  <si>
    <t>or upgrade to the accelerator pack from the application.</t>
  </si>
  <si>
    <t>Assmp / Unit</t>
  </si>
  <si>
    <t>In Place / Unit</t>
  </si>
  <si>
    <t>Other Increment (%)</t>
  </si>
  <si>
    <t>Income Increment</t>
  </si>
  <si>
    <t>Expense Increment</t>
  </si>
  <si>
    <t>Heads</t>
  </si>
  <si>
    <t>lHeads</t>
  </si>
  <si>
    <t>Reimb ($)</t>
  </si>
  <si>
    <t>Reassessed Tax Amount ($)</t>
  </si>
  <si>
    <t>Cash Flow Excluding Real Estate Taxes</t>
  </si>
  <si>
    <t>Controllable Expense</t>
  </si>
  <si>
    <t>Non - Controllable Expense</t>
  </si>
  <si>
    <t>Expense (Excl. Reimbursement)</t>
  </si>
  <si>
    <t>Income (Excl. Reimbursement)</t>
  </si>
  <si>
    <t>Reimbursement (Excl. Real Estate Taxes)</t>
  </si>
  <si>
    <t>Statutory Expense (Excl. Real Estate Taxes)</t>
  </si>
  <si>
    <t>Reassessed Real Estate Tax</t>
  </si>
  <si>
    <t>Total Usage At Closing</t>
  </si>
  <si>
    <t>Total Sources At Closing</t>
  </si>
  <si>
    <t>Uses</t>
  </si>
  <si>
    <t>Total Sources</t>
  </si>
  <si>
    <t>Real Estate Tax Reassessment</t>
  </si>
  <si>
    <t>Expense Reimbursement (Based on Year 1)</t>
  </si>
  <si>
    <t>Other Income  (Excl. Real Estate Taxes)</t>
  </si>
  <si>
    <t>%age of In-Place from OS</t>
  </si>
  <si>
    <t>Total Amt ($)</t>
  </si>
  <si>
    <t>Project Name:</t>
  </si>
  <si>
    <t>Description:</t>
  </si>
  <si>
    <t>Current Version:</t>
  </si>
  <si>
    <t>Maintained By:</t>
  </si>
  <si>
    <t>Date:</t>
  </si>
  <si>
    <t>Classification:</t>
  </si>
  <si>
    <t>Declaration:</t>
  </si>
  <si>
    <t>Information</t>
  </si>
  <si>
    <t>Version Control</t>
  </si>
  <si>
    <t>Sl No</t>
  </si>
  <si>
    <t>Version</t>
  </si>
  <si>
    <t>Type</t>
  </si>
  <si>
    <t>Severity</t>
  </si>
  <si>
    <t>Modified By</t>
  </si>
  <si>
    <t>1.0.010</t>
  </si>
  <si>
    <t>Initial</t>
  </si>
  <si>
    <t>This is the financial model supplied with the Growth Pack of Invest Assist.</t>
  </si>
  <si>
    <t>Jayanta Nath</t>
  </si>
  <si>
    <t>Normal</t>
  </si>
  <si>
    <t>Features / Modification</t>
  </si>
  <si>
    <r>
      <rPr>
        <b/>
        <sz val="9"/>
        <color theme="8" tint="-0.24994659260841701"/>
        <rFont val="Calibri Light"/>
        <family val="2"/>
        <scheme val="major"/>
      </rPr>
      <t xml:space="preserve"> 1. Assumptions: Feeds data from INA with leverage to user to modify -
</t>
    </r>
    <r>
      <rPr>
        <sz val="9"/>
        <color theme="8" tint="-0.24994659260841701"/>
        <rFont val="Calibri Light"/>
        <family val="2"/>
        <scheme val="major"/>
      </rPr>
      <t xml:space="preserve">      </t>
    </r>
    <r>
      <rPr>
        <b/>
        <sz val="9"/>
        <color theme="8" tint="-0.24994659260841701"/>
        <rFont val="Calibri Light"/>
        <family val="2"/>
        <scheme val="major"/>
      </rPr>
      <t>1.01. Property Information:</t>
    </r>
    <r>
      <rPr>
        <sz val="9"/>
        <color theme="8" tint="-0.24994659260841701"/>
        <rFont val="Calibri Light"/>
        <family val="2"/>
        <scheme val="major"/>
      </rPr>
      <t xml:space="preserve"> Auto fed from INA, provisioned for user to add notes.
      </t>
    </r>
    <r>
      <rPr>
        <b/>
        <sz val="9"/>
        <color theme="8" tint="-0.24994659260841701"/>
        <rFont val="Calibri Light"/>
        <family val="2"/>
        <scheme val="major"/>
      </rPr>
      <t>1.02. Acquisition Assumptions:</t>
    </r>
    <r>
      <rPr>
        <sz val="9"/>
        <color theme="8" tint="-0.24994659260841701"/>
        <rFont val="Calibri Light"/>
        <family val="2"/>
        <scheme val="major"/>
      </rPr>
      <t xml:space="preserve"> User can modify various values -
                 </t>
    </r>
    <r>
      <rPr>
        <b/>
        <sz val="9"/>
        <color theme="8" tint="-0.24994659260841701"/>
        <rFont val="Calibri Light"/>
        <family val="2"/>
        <scheme val="major"/>
      </rPr>
      <t>1.02.01.</t>
    </r>
    <r>
      <rPr>
        <sz val="9"/>
        <color theme="8" tint="-0.24994659260841701"/>
        <rFont val="Calibri Light"/>
        <family val="2"/>
        <scheme val="major"/>
      </rPr>
      <t xml:space="preserve"> User can either manually update Purchase Price or Cap Rate the other shall become a calculated field
      </t>
    </r>
    <r>
      <rPr>
        <b/>
        <sz val="9"/>
        <color theme="8" tint="-0.24994659260841701"/>
        <rFont val="Calibri Light"/>
        <family val="2"/>
        <scheme val="major"/>
      </rPr>
      <t>1.03. Disposition Assumptions:</t>
    </r>
    <r>
      <rPr>
        <sz val="9"/>
        <color theme="8" tint="-0.24994659260841701"/>
        <rFont val="Calibri Light"/>
        <family val="2"/>
        <scheme val="major"/>
      </rPr>
      <t xml:space="preserve"> User can modify various values.
      </t>
    </r>
    <r>
      <rPr>
        <b/>
        <sz val="9"/>
        <color theme="8" tint="-0.24994659260841701"/>
        <rFont val="Calibri Light"/>
        <family val="2"/>
        <scheme val="major"/>
      </rPr>
      <t>1.04. Cashflow Assumptions:</t>
    </r>
    <r>
      <rPr>
        <sz val="9"/>
        <color theme="8" tint="-0.24994659260841701"/>
        <rFont val="Calibri Light"/>
        <family val="2"/>
        <scheme val="major"/>
      </rPr>
      <t xml:space="preserve"> Gets inplace values from RR and Financial. User can add value as required. User input will be used for proforma calculation
      </t>
    </r>
    <r>
      <rPr>
        <b/>
        <sz val="9"/>
        <color theme="8" tint="-0.24994659260841701"/>
        <rFont val="Calibri Light"/>
        <family val="2"/>
        <scheme val="major"/>
      </rPr>
      <t>1.05.</t>
    </r>
    <r>
      <rPr>
        <sz val="9"/>
        <color theme="8" tint="-0.24994659260841701"/>
        <rFont val="Calibri Light"/>
        <family val="2"/>
        <scheme val="major"/>
      </rPr>
      <t xml:space="preserve"> Expense Reimbursement: User can add item wise reimbursement percentage to correctly adjust cashflow
               </t>
    </r>
    <r>
      <rPr>
        <b/>
        <sz val="9"/>
        <color theme="8" tint="-0.24994659260841701"/>
        <rFont val="Calibri Light"/>
        <family val="2"/>
        <scheme val="major"/>
      </rPr>
      <t>1.05.01.</t>
    </r>
    <r>
      <rPr>
        <sz val="9"/>
        <color theme="8" tint="-0.24994659260841701"/>
        <rFont val="Calibri Light"/>
        <family val="2"/>
        <scheme val="major"/>
      </rPr>
      <t xml:space="preserve"> User can add them to either Income or Expense as required
      </t>
    </r>
    <r>
      <rPr>
        <b/>
        <sz val="9"/>
        <color theme="8" tint="-0.24994659260841701"/>
        <rFont val="Calibri Light"/>
        <family val="2"/>
        <scheme val="major"/>
      </rPr>
      <t>1.06. Real Estate Tax Reassessment:</t>
    </r>
    <r>
      <rPr>
        <sz val="9"/>
        <color theme="8" tint="-0.24994659260841701"/>
        <rFont val="Calibri Light"/>
        <family val="2"/>
        <scheme val="major"/>
      </rPr>
      <t xml:space="preserve"> User can reassess tax at close and or on exit as fits. User can edit various fields like -
               </t>
    </r>
    <r>
      <rPr>
        <b/>
        <sz val="9"/>
        <color theme="8" tint="-0.24994659260841701"/>
        <rFont val="Calibri Light"/>
        <family val="2"/>
        <scheme val="major"/>
      </rPr>
      <t>1.06.01.</t>
    </r>
    <r>
      <rPr>
        <sz val="9"/>
        <color theme="8" tint="-0.24994659260841701"/>
        <rFont val="Calibri Light"/>
        <family val="2"/>
        <scheme val="major"/>
      </rPr>
      <t xml:space="preserve"> Assessment Ratio
               </t>
    </r>
    <r>
      <rPr>
        <b/>
        <sz val="9"/>
        <color theme="8" tint="-0.24994659260841701"/>
        <rFont val="Calibri Light"/>
        <family val="2"/>
        <scheme val="major"/>
      </rPr>
      <t>1.06.02.</t>
    </r>
    <r>
      <rPr>
        <sz val="9"/>
        <color theme="8" tint="-0.24994659260841701"/>
        <rFont val="Calibri Light"/>
        <family val="2"/>
        <scheme val="major"/>
      </rPr>
      <t xml:space="preserve"> Millage Rate
               </t>
    </r>
    <r>
      <rPr>
        <b/>
        <sz val="9"/>
        <color theme="8" tint="-0.24994659260841701"/>
        <rFont val="Calibri Light"/>
        <family val="2"/>
        <scheme val="major"/>
      </rPr>
      <t>1.06.03.</t>
    </r>
    <r>
      <rPr>
        <sz val="9"/>
        <color theme="8" tint="-0.24994659260841701"/>
        <rFont val="Calibri Light"/>
        <family val="2"/>
        <scheme val="major"/>
      </rPr>
      <t xml:space="preserve"> Early Payment Discounts
      </t>
    </r>
    <r>
      <rPr>
        <b/>
        <sz val="9"/>
        <color theme="8" tint="-0.24994659260841701"/>
        <rFont val="Calibri Light"/>
        <family val="2"/>
        <scheme val="major"/>
      </rPr>
      <t>1.07. Inflation Assumptions:</t>
    </r>
    <r>
      <rPr>
        <sz val="9"/>
        <color theme="8" tint="-0.24994659260841701"/>
        <rFont val="Calibri Light"/>
        <family val="2"/>
        <scheme val="major"/>
      </rPr>
      <t xml:space="preserve"> User defined rates at which various costs to be increased over the years
      </t>
    </r>
    <r>
      <rPr>
        <b/>
        <sz val="9"/>
        <color theme="8" tint="-0.24994659260841701"/>
        <rFont val="Calibri Light"/>
        <family val="2"/>
        <scheme val="major"/>
      </rPr>
      <t>1.08. Renovation Schedule:</t>
    </r>
    <r>
      <rPr>
        <sz val="9"/>
        <color theme="8" tint="-0.24994659260841701"/>
        <rFont val="Calibri Light"/>
        <family val="2"/>
        <scheme val="major"/>
      </rPr>
      <t xml:space="preserve"> If applicable, user may add desired values unit information will be fetched automatically from Unit Mix Summary
      </t>
    </r>
    <r>
      <rPr>
        <b/>
        <sz val="9"/>
        <color theme="8" tint="-0.24994659260841701"/>
        <rFont val="Calibri Light"/>
        <family val="2"/>
        <scheme val="major"/>
      </rPr>
      <t>1.09. Debt Assumptions:</t>
    </r>
    <r>
      <rPr>
        <sz val="9"/>
        <color theme="8" tint="-0.24994659260841701"/>
        <rFont val="Calibri Light"/>
        <family val="2"/>
        <scheme val="major"/>
      </rPr>
      <t xml:space="preserve"> Provisioned for 3 different loans. Calculates Loan amount, interest expense and amortization based to user defined values.
               </t>
    </r>
    <r>
      <rPr>
        <b/>
        <sz val="9"/>
        <color theme="8" tint="-0.24994659260841701"/>
        <rFont val="Calibri Light"/>
        <family val="2"/>
        <scheme val="major"/>
      </rPr>
      <t>1.09.01.</t>
    </r>
    <r>
      <rPr>
        <sz val="9"/>
        <color theme="8" tint="-0.24994659260841701"/>
        <rFont val="Calibri Light"/>
        <family val="2"/>
        <scheme val="major"/>
      </rPr>
      <t xml:space="preserve"> Fixed or Floating Rate loans can be calculated
               </t>
    </r>
    <r>
      <rPr>
        <b/>
        <sz val="9"/>
        <color theme="8" tint="-0.24994659260841701"/>
        <rFont val="Calibri Light"/>
        <family val="2"/>
        <scheme val="major"/>
      </rPr>
      <t>1.09.02.</t>
    </r>
    <r>
      <rPr>
        <sz val="9"/>
        <color theme="8" tint="-0.24994659260841701"/>
        <rFont val="Calibri Light"/>
        <family val="2"/>
        <scheme val="major"/>
      </rPr>
      <t xml:space="preserve"> Interest rates can be auto populated or user defined. Auto populated rates are based on (SOFR, LIBOR, Treasury) forward curves. Available curves -
                             </t>
    </r>
    <r>
      <rPr>
        <b/>
        <sz val="9"/>
        <color theme="8" tint="-0.24994659260841701"/>
        <rFont val="Calibri Light"/>
        <family val="2"/>
        <scheme val="major"/>
      </rPr>
      <t>1.09.02.01.</t>
    </r>
    <r>
      <rPr>
        <sz val="9"/>
        <color theme="8" tint="-0.24994659260841701"/>
        <rFont val="Calibri Light"/>
        <family val="2"/>
        <scheme val="major"/>
      </rPr>
      <t xml:space="preserve"> 1M SOFR
                             </t>
    </r>
    <r>
      <rPr>
        <b/>
        <sz val="9"/>
        <color theme="8" tint="-0.24994659260841701"/>
        <rFont val="Calibri Light"/>
        <family val="2"/>
        <scheme val="major"/>
      </rPr>
      <t>1.09.02.02.</t>
    </r>
    <r>
      <rPr>
        <sz val="9"/>
        <color theme="8" tint="-0.24994659260841701"/>
        <rFont val="Calibri Light"/>
        <family val="2"/>
        <scheme val="major"/>
      </rPr>
      <t xml:space="preserve"> 3M SOFR
                             </t>
    </r>
    <r>
      <rPr>
        <b/>
        <sz val="9"/>
        <color theme="8" tint="-0.24994659260841701"/>
        <rFont val="Calibri Light"/>
        <family val="2"/>
        <scheme val="major"/>
      </rPr>
      <t>1.09.02.03.</t>
    </r>
    <r>
      <rPr>
        <sz val="9"/>
        <color theme="8" tint="-0.24994659260841701"/>
        <rFont val="Calibri Light"/>
        <family val="2"/>
        <scheme val="major"/>
      </rPr>
      <t xml:space="preserve"> 1M LIBOR: Soon to be deprecated
                             </t>
    </r>
    <r>
      <rPr>
        <b/>
        <sz val="9"/>
        <color theme="8" tint="-0.24994659260841701"/>
        <rFont val="Calibri Light"/>
        <family val="2"/>
        <scheme val="major"/>
      </rPr>
      <t>1.09.02.04.</t>
    </r>
    <r>
      <rPr>
        <sz val="9"/>
        <color theme="8" tint="-0.24994659260841701"/>
        <rFont val="Calibri Light"/>
        <family val="2"/>
        <scheme val="major"/>
      </rPr>
      <t xml:space="preserve"> 5Y Treasury
                             </t>
    </r>
    <r>
      <rPr>
        <b/>
        <sz val="9"/>
        <color theme="8" tint="-0.24994659260841701"/>
        <rFont val="Calibri Light"/>
        <family val="2"/>
        <scheme val="major"/>
      </rPr>
      <t>1.09.02.05.</t>
    </r>
    <r>
      <rPr>
        <sz val="9"/>
        <color theme="8" tint="-0.24994659260841701"/>
        <rFont val="Calibri Light"/>
        <family val="2"/>
        <scheme val="major"/>
      </rPr>
      <t xml:space="preserve"> 7Y Treasury
                             </t>
    </r>
    <r>
      <rPr>
        <b/>
        <sz val="9"/>
        <color theme="8" tint="-0.24994659260841701"/>
        <rFont val="Calibri Light"/>
        <family val="2"/>
        <scheme val="major"/>
      </rPr>
      <t>1.09.02.06.</t>
    </r>
    <r>
      <rPr>
        <sz val="9"/>
        <color theme="8" tint="-0.24994659260841701"/>
        <rFont val="Calibri Light"/>
        <family val="2"/>
        <scheme val="major"/>
      </rPr>
      <t xml:space="preserve"> 10Y Treasury
      </t>
    </r>
    <r>
      <rPr>
        <b/>
        <sz val="9"/>
        <color theme="8" tint="-0.24994659260841701"/>
        <rFont val="Calibri Light"/>
        <family val="2"/>
        <scheme val="major"/>
      </rPr>
      <t>1.10. Investment Assumptions:</t>
    </r>
    <r>
      <rPr>
        <sz val="9"/>
        <color theme="8" tint="-0.24994659260841701"/>
        <rFont val="Calibri Light"/>
        <family val="2"/>
        <scheme val="major"/>
      </rPr>
      <t xml:space="preserve"> Using user defined values, calculate investor returns based on selected waterfall model -
               </t>
    </r>
    <r>
      <rPr>
        <b/>
        <sz val="9"/>
        <color theme="8" tint="-0.24994659260841701"/>
        <rFont val="Calibri Light"/>
        <family val="2"/>
        <scheme val="major"/>
      </rPr>
      <t>1.10.01.</t>
    </r>
    <r>
      <rPr>
        <sz val="9"/>
        <color theme="8" tint="-0.24994659260841701"/>
        <rFont val="Calibri Light"/>
        <family val="2"/>
        <scheme val="major"/>
      </rPr>
      <t xml:space="preserve"> Cash on Cash Model
               </t>
    </r>
    <r>
      <rPr>
        <b/>
        <sz val="9"/>
        <color theme="8" tint="-0.24994659260841701"/>
        <rFont val="Calibri Light"/>
        <family val="2"/>
        <scheme val="major"/>
      </rPr>
      <t>1.10.02.</t>
    </r>
    <r>
      <rPr>
        <sz val="9"/>
        <color theme="8" tint="-0.24994659260841701"/>
        <rFont val="Calibri Light"/>
        <family val="2"/>
        <scheme val="major"/>
      </rPr>
      <t xml:space="preserve"> Multiple Hurdle Model (IRR &amp; Equity Multiple)
               </t>
    </r>
    <r>
      <rPr>
        <b/>
        <sz val="9"/>
        <color theme="8" tint="-0.24994659260841701"/>
        <rFont val="Calibri Light"/>
        <family val="2"/>
        <scheme val="major"/>
      </rPr>
      <t>1.10.03.</t>
    </r>
    <r>
      <rPr>
        <sz val="9"/>
        <color theme="8" tint="-0.24994659260841701"/>
        <rFont val="Calibri Light"/>
        <family val="2"/>
        <scheme val="major"/>
      </rPr>
      <t xml:space="preserve"> GP Catchup
      </t>
    </r>
    <r>
      <rPr>
        <b/>
        <sz val="9"/>
        <color theme="8" tint="-0.24994659260841701"/>
        <rFont val="Calibri Light"/>
        <family val="2"/>
        <scheme val="major"/>
      </rPr>
      <t>1.11. GP Cashflow Split:</t>
    </r>
    <r>
      <rPr>
        <sz val="9"/>
        <color theme="8" tint="-0.24994659260841701"/>
        <rFont val="Calibri Light"/>
        <family val="2"/>
        <scheme val="major"/>
      </rPr>
      <t xml:space="preserve"> Incase of multiple partnership scenario, based on contribution calculates equity and spreads returns.</t>
    </r>
  </si>
  <si>
    <t>Clik Technologies INC</t>
  </si>
  <si>
    <t>Internal Use Only</t>
  </si>
  <si>
    <t>1.1.001</t>
  </si>
  <si>
    <t>Major</t>
  </si>
  <si>
    <t>High</t>
  </si>
  <si>
    <t>Clik IS Model - Basic</t>
  </si>
  <si>
    <t>This is a confidential document, unless mentioned otherwise and an intellectual property of Clik Technologies Inc and it's subsidiaries. All rights to update, modify, copy and distribute, are reserved.
 Seek proper approval prior to using the document.</t>
  </si>
  <si>
    <t>Invest Assist - Growth Pack</t>
  </si>
  <si>
    <t>Financial Model</t>
  </si>
  <si>
    <t>Release Notes</t>
  </si>
  <si>
    <t>General Information</t>
  </si>
  <si>
    <t>Balloon Payment</t>
  </si>
  <si>
    <t>Loan Paydowns / Balloon Payment</t>
  </si>
  <si>
    <r>
      <rPr>
        <b/>
        <sz val="9"/>
        <color theme="8" tint="-0.24994659260841701"/>
        <rFont val="Calibri Light"/>
        <family val="2"/>
        <scheme val="major"/>
      </rPr>
      <t>1.</t>
    </r>
    <r>
      <rPr>
        <sz val="9"/>
        <color theme="8" tint="-0.24994659260841701"/>
        <rFont val="Calibri Light"/>
        <family val="2"/>
        <scheme val="major"/>
      </rPr>
      <t xml:space="preserve"> Sensitivity</t>
    </r>
    <r>
      <rPr>
        <sz val="9"/>
        <color theme="8" tint="-0.24994659260841701"/>
        <rFont val="Calibri Light"/>
        <family val="2"/>
        <scheme val="major"/>
      </rPr>
      <t xml:space="preserve"> / Scenarios</t>
    </r>
  </si>
  <si>
    <r>
      <rPr>
        <b/>
        <sz val="9"/>
        <color theme="8" tint="-0.24994659260841701"/>
        <rFont val="Calibri Light"/>
        <family val="2"/>
        <scheme val="major"/>
      </rPr>
      <t>4.</t>
    </r>
    <r>
      <rPr>
        <sz val="9"/>
        <color theme="8" tint="-0.24994659260841701"/>
        <rFont val="Calibri Light"/>
        <family val="2"/>
        <scheme val="major"/>
      </rPr>
      <t xml:space="preserve"> Addition of Assumable Loans</t>
    </r>
  </si>
  <si>
    <r>
      <rPr>
        <b/>
        <sz val="9"/>
        <color theme="8" tint="-0.24994659260841701"/>
        <rFont val="Calibri Light"/>
        <family val="2"/>
        <scheme val="major"/>
      </rPr>
      <t>5.</t>
    </r>
    <r>
      <rPr>
        <sz val="9"/>
        <color theme="8" tint="-0.24994659260841701"/>
        <rFont val="Calibri Light"/>
        <family val="2"/>
        <scheme val="major"/>
      </rPr>
      <t xml:space="preserve"> Various Drilldowns, Like -</t>
    </r>
  </si>
  <si>
    <r>
      <rPr>
        <b/>
        <sz val="9"/>
        <color theme="8" tint="-0.24994659260841701"/>
        <rFont val="Calibri Light"/>
        <family val="2"/>
        <scheme val="major"/>
      </rPr>
      <t>5.1.</t>
    </r>
    <r>
      <rPr>
        <sz val="9"/>
        <color theme="8" tint="-0.24994659260841701"/>
        <rFont val="Calibri Light"/>
        <family val="2"/>
        <scheme val="major"/>
      </rPr>
      <t xml:space="preserve"> Other Income (Parking, Storage, Pet Fees, etc.)</t>
    </r>
  </si>
  <si>
    <r>
      <rPr>
        <b/>
        <sz val="9"/>
        <color theme="8" tint="-0.24994659260841701"/>
        <rFont val="Calibri Light"/>
        <family val="2"/>
        <scheme val="major"/>
      </rPr>
      <t>5.2.</t>
    </r>
    <r>
      <rPr>
        <sz val="9"/>
        <color theme="8" tint="-0.24994659260841701"/>
        <rFont val="Calibri Light"/>
        <family val="2"/>
        <scheme val="major"/>
      </rPr>
      <t xml:space="preserve"> Expenses (Payroll)</t>
    </r>
  </si>
  <si>
    <r>
      <rPr>
        <b/>
        <sz val="9"/>
        <color theme="8" tint="-0.24994659260841701"/>
        <rFont val="Calibri Light"/>
        <family val="2"/>
        <scheme val="major"/>
      </rPr>
      <t>5.3.</t>
    </r>
    <r>
      <rPr>
        <sz val="9"/>
        <color theme="8" tint="-0.24994659260841701"/>
        <rFont val="Calibri Light"/>
        <family val="2"/>
        <scheme val="major"/>
      </rPr>
      <t xml:space="preserve"> User Definded Multiple CapEx Items</t>
    </r>
  </si>
  <si>
    <t xml:space="preserve">  Management Fees</t>
  </si>
  <si>
    <t>Support Sheets</t>
  </si>
  <si>
    <t>Inactive</t>
  </si>
  <si>
    <t>General Partner</t>
  </si>
  <si>
    <t>Limited Partner</t>
  </si>
  <si>
    <r>
      <rPr>
        <b/>
        <sz val="9"/>
        <color theme="8" tint="-0.24994659260841701"/>
        <rFont val="Calibri Light"/>
        <family val="2"/>
        <scheme val="major"/>
      </rPr>
      <t>Feedback - Aman:</t>
    </r>
    <r>
      <rPr>
        <sz val="9"/>
        <color theme="8" tint="-0.24994659260841701"/>
        <rFont val="Calibri Light"/>
        <family val="2"/>
        <scheme val="major"/>
      </rPr>
      <t xml:space="preserve">
     </t>
    </r>
    <r>
      <rPr>
        <b/>
        <sz val="9"/>
        <color theme="8" tint="-0.24994659260841701"/>
        <rFont val="Calibri Light"/>
        <family val="2"/>
        <scheme val="major"/>
      </rPr>
      <t xml:space="preserve"> 1.</t>
    </r>
    <r>
      <rPr>
        <sz val="9"/>
        <color theme="8" tint="-0.24994659260841701"/>
        <rFont val="Calibri Light"/>
        <family val="2"/>
        <scheme val="major"/>
      </rPr>
      <t xml:space="preserve"> Denominator for Rent Multiplier formula changed to GPR
     </t>
    </r>
    <r>
      <rPr>
        <b/>
        <sz val="9"/>
        <color theme="8" tint="-0.24994659260841701"/>
        <rFont val="Calibri Light"/>
        <family val="2"/>
        <scheme val="major"/>
      </rPr>
      <t xml:space="preserve"> 2.</t>
    </r>
    <r>
      <rPr>
        <sz val="9"/>
        <color theme="8" tint="-0.24994659260841701"/>
        <rFont val="Calibri Light"/>
        <family val="2"/>
        <scheme val="major"/>
      </rPr>
      <t xml:space="preserve"> Vacancy, Utilities and Other Income in PF, Adj &amp; Notes tab is calculated using Subtotal
     </t>
    </r>
    <r>
      <rPr>
        <b/>
        <sz val="9"/>
        <color theme="8" tint="-0.24994659260841701"/>
        <rFont val="Calibri Light"/>
        <family val="2"/>
        <scheme val="major"/>
      </rPr>
      <t xml:space="preserve"> 3.</t>
    </r>
    <r>
      <rPr>
        <sz val="9"/>
        <color theme="8" tint="-0.24994659260841701"/>
        <rFont val="Calibri Light"/>
        <family val="2"/>
        <scheme val="major"/>
      </rPr>
      <t xml:space="preserve"> Incorrect Formula of Base Rental Income in E29:O29 of Cashflow Tab
     </t>
    </r>
    <r>
      <rPr>
        <b/>
        <sz val="9"/>
        <color theme="8" tint="-0.24994659260841701"/>
        <rFont val="Calibri Light"/>
        <family val="2"/>
        <scheme val="major"/>
      </rPr>
      <t xml:space="preserve"> 4.</t>
    </r>
    <r>
      <rPr>
        <sz val="9"/>
        <color theme="8" tint="-0.24994659260841701"/>
        <rFont val="Calibri Light"/>
        <family val="2"/>
        <scheme val="major"/>
      </rPr>
      <t xml:space="preserve"> Sign reversed in Selling cost. Was getting added to Selling Price instead of substructions
     </t>
    </r>
    <r>
      <rPr>
        <b/>
        <sz val="9"/>
        <color theme="8" tint="-0.24994659260841701"/>
        <rFont val="Calibri Light"/>
        <family val="2"/>
        <scheme val="major"/>
      </rPr>
      <t xml:space="preserve"> 5.</t>
    </r>
    <r>
      <rPr>
        <sz val="9"/>
        <color theme="8" tint="-0.24994659260841701"/>
        <rFont val="Calibri Light"/>
        <family val="2"/>
        <scheme val="major"/>
      </rPr>
      <t xml:space="preserve"> Formula updated for CoC Waterfall to distribute remaining CF
     </t>
    </r>
    <r>
      <rPr>
        <b/>
        <sz val="9"/>
        <color theme="8" tint="-0.24994659260841701"/>
        <rFont val="Calibri Light"/>
        <family val="2"/>
        <scheme val="major"/>
      </rPr>
      <t xml:space="preserve"> 6.</t>
    </r>
    <r>
      <rPr>
        <sz val="9"/>
        <color theme="8" tint="-0.24994659260841701"/>
        <rFont val="Calibri Light"/>
        <family val="2"/>
        <scheme val="major"/>
      </rPr>
      <t xml:space="preserve"> 100% is set as default value in Capital Requirement
     </t>
    </r>
    <r>
      <rPr>
        <b/>
        <sz val="9"/>
        <color theme="8" tint="-0.24994659260841701"/>
        <rFont val="Calibri Light"/>
        <family val="2"/>
        <scheme val="major"/>
      </rPr>
      <t xml:space="preserve"> 7.</t>
    </r>
    <r>
      <rPr>
        <sz val="9"/>
        <color theme="8" tint="-0.24994659260841701"/>
        <rFont val="Calibri Light"/>
        <family val="2"/>
        <scheme val="major"/>
      </rPr>
      <t xml:space="preserve"> Capital Requirement amount now calculates as per equity percentage
     </t>
    </r>
    <r>
      <rPr>
        <b/>
        <sz val="9"/>
        <color theme="8" tint="-0.24994659260841701"/>
        <rFont val="Calibri Light"/>
        <family val="2"/>
        <scheme val="major"/>
      </rPr>
      <t xml:space="preserve"> 8.</t>
    </r>
    <r>
      <rPr>
        <sz val="9"/>
        <color theme="8" tint="-0.24994659260841701"/>
        <rFont val="Calibri Light"/>
        <family val="2"/>
        <scheme val="major"/>
      </rPr>
      <t xml:space="preserve"> Added Leveraged Cashflow for CoC
     </t>
    </r>
    <r>
      <rPr>
        <b/>
        <sz val="9"/>
        <color theme="8" tint="-0.24994659260841701"/>
        <rFont val="Calibri Light"/>
        <family val="2"/>
        <scheme val="major"/>
      </rPr>
      <t xml:space="preserve"> 9.</t>
    </r>
    <r>
      <rPr>
        <sz val="9"/>
        <color theme="8" tint="-0.24994659260841701"/>
        <rFont val="Calibri Light"/>
        <family val="2"/>
        <scheme val="major"/>
      </rPr>
      <t xml:space="preserve"> Subtotal range  in Ops CF, Non-controllable expense to cover the customizable items
    </t>
    </r>
    <r>
      <rPr>
        <b/>
        <sz val="9"/>
        <color theme="8" tint="-0.24994659260841701"/>
        <rFont val="Calibri Light"/>
        <family val="2"/>
        <scheme val="major"/>
      </rPr>
      <t>10.</t>
    </r>
    <r>
      <rPr>
        <sz val="9"/>
        <color theme="8" tint="-0.24994659260841701"/>
        <rFont val="Calibri Light"/>
        <family val="2"/>
        <scheme val="major"/>
      </rPr>
      <t xml:space="preserve"> Sum of all other expense from Ops CF in Cash Flow
    </t>
    </r>
    <r>
      <rPr>
        <b/>
        <sz val="9"/>
        <color theme="8" tint="-0.24994659260841701"/>
        <rFont val="Calibri Light"/>
        <family val="2"/>
        <scheme val="major"/>
      </rPr>
      <t>11.</t>
    </r>
    <r>
      <rPr>
        <sz val="9"/>
        <color theme="8" tint="-0.24994659260841701"/>
        <rFont val="Calibri Light"/>
        <family val="2"/>
        <scheme val="major"/>
      </rPr>
      <t xml:space="preserve"> Sum of Cashflow + Amortization for leveraged cashflow in case of CoC Model
    </t>
    </r>
    <r>
      <rPr>
        <b/>
        <sz val="9"/>
        <color theme="8" tint="-0.24994659260841701"/>
        <rFont val="Calibri Light"/>
        <family val="2"/>
        <scheme val="major"/>
      </rPr>
      <t>12.</t>
    </r>
    <r>
      <rPr>
        <sz val="9"/>
        <color theme="8" tint="-0.24994659260841701"/>
        <rFont val="Calibri Light"/>
        <family val="2"/>
        <scheme val="major"/>
      </rPr>
      <t xml:space="preserve"> Added amortization to cashflow for CoC GP Promote
    </t>
    </r>
    <r>
      <rPr>
        <b/>
        <sz val="9"/>
        <color theme="8" tint="-0.24994659260841701"/>
        <rFont val="Calibri Light"/>
        <family val="2"/>
        <scheme val="major"/>
      </rPr>
      <t>13.</t>
    </r>
    <r>
      <rPr>
        <sz val="9"/>
        <color theme="8" tint="-0.24994659260841701"/>
        <rFont val="Calibri Light"/>
        <family val="2"/>
        <scheme val="major"/>
      </rPr>
      <t xml:space="preserve"> Changed CoC calculation to Average of Year on Year CoC for Overall, GP and LP
    </t>
    </r>
    <r>
      <rPr>
        <b/>
        <sz val="9"/>
        <color theme="8" tint="-0.24994659260841701"/>
        <rFont val="Calibri Light"/>
        <family val="2"/>
        <scheme val="major"/>
      </rPr>
      <t>14.</t>
    </r>
    <r>
      <rPr>
        <sz val="9"/>
        <color theme="8" tint="-0.24994659260841701"/>
        <rFont val="Calibri Light"/>
        <family val="2"/>
        <scheme val="major"/>
      </rPr>
      <t xml:space="preserve"> Updated formula for EM in investor return
    </t>
    </r>
    <r>
      <rPr>
        <b/>
        <sz val="9"/>
        <color theme="8" tint="-0.24994659260841701"/>
        <rFont val="Calibri Light"/>
        <family val="2"/>
        <scheme val="major"/>
      </rPr>
      <t>15.</t>
    </r>
    <r>
      <rPr>
        <sz val="9"/>
        <color theme="8" tint="-0.24994659260841701"/>
        <rFont val="Calibri Light"/>
        <family val="2"/>
        <scheme val="major"/>
      </rPr>
      <t xml:space="preserve"> Added check, if Renovation has been applied before calculating Renovation Vacancy
</t>
    </r>
    <r>
      <rPr>
        <b/>
        <sz val="9"/>
        <color theme="8" tint="-0.24994659260841701"/>
        <rFont val="Calibri Light"/>
        <family val="2"/>
        <scheme val="major"/>
      </rPr>
      <t xml:space="preserve">New Features: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User can edit the Purchase Price
    </t>
    </r>
    <r>
      <rPr>
        <b/>
        <sz val="9"/>
        <color theme="8" tint="-0.24994659260841701"/>
        <rFont val="Calibri Light"/>
        <family val="2"/>
        <scheme val="major"/>
      </rPr>
      <t>2.</t>
    </r>
    <r>
      <rPr>
        <sz val="9"/>
        <color theme="8" tint="-0.24994659260841701"/>
        <rFont val="Calibri Light"/>
        <family val="2"/>
        <scheme val="major"/>
      </rPr>
      <t xml:space="preserve"> Leveraged Cashflow Support for CoC Waterfall Model
    </t>
    </r>
    <r>
      <rPr>
        <b/>
        <sz val="9"/>
        <color theme="8" tint="-0.24994659260841701"/>
        <rFont val="Calibri Light"/>
        <family val="2"/>
        <scheme val="major"/>
      </rPr>
      <t>3.</t>
    </r>
    <r>
      <rPr>
        <sz val="9"/>
        <color theme="8" tint="-0.24994659260841701"/>
        <rFont val="Calibri Light"/>
        <family val="2"/>
        <scheme val="major"/>
      </rPr>
      <t xml:space="preserve"> Selected value from dropdown shall alter the relevant UI as required -
        </t>
    </r>
    <r>
      <rPr>
        <b/>
        <sz val="9"/>
        <color theme="8" tint="-0.24994659260841701"/>
        <rFont val="Calibri Light"/>
        <family val="2"/>
        <scheme val="major"/>
      </rPr>
      <t>3.1.</t>
    </r>
    <r>
      <rPr>
        <sz val="9"/>
        <color theme="8" tint="-0.24994659260841701"/>
        <rFont val="Calibri Light"/>
        <family val="2"/>
        <scheme val="major"/>
      </rPr>
      <t xml:space="preserve"> Investor Returns
        </t>
    </r>
    <r>
      <rPr>
        <b/>
        <sz val="9"/>
        <color theme="8" tint="-0.24994659260841701"/>
        <rFont val="Calibri Light"/>
        <family val="2"/>
        <scheme val="major"/>
      </rPr>
      <t>3.2.</t>
    </r>
    <r>
      <rPr>
        <sz val="9"/>
        <color theme="8" tint="-0.24994659260841701"/>
        <rFont val="Calibri Light"/>
        <family val="2"/>
        <scheme val="major"/>
      </rPr>
      <t xml:space="preserve"> Tax Reassessment
    </t>
    </r>
    <r>
      <rPr>
        <b/>
        <sz val="9"/>
        <color theme="8" tint="-0.24994659260841701"/>
        <rFont val="Calibri Light"/>
        <family val="2"/>
        <scheme val="major"/>
      </rPr>
      <t>4.</t>
    </r>
    <r>
      <rPr>
        <sz val="9"/>
        <color theme="8" tint="-0.24994659260841701"/>
        <rFont val="Calibri Light"/>
        <family val="2"/>
        <scheme val="major"/>
      </rPr>
      <t xml:space="preserve"> Added Release note for the users to be aware of the changes
    </t>
    </r>
    <r>
      <rPr>
        <b/>
        <sz val="9"/>
        <color theme="8" tint="-0.24994659260841701"/>
        <rFont val="Calibri Light"/>
        <family val="2"/>
        <scheme val="major"/>
      </rPr>
      <t>5.</t>
    </r>
    <r>
      <rPr>
        <sz val="9"/>
        <color theme="8" tint="-0.24994659260841701"/>
        <rFont val="Calibri Light"/>
        <family val="2"/>
        <scheme val="major"/>
      </rPr>
      <t xml:space="preserve"> Added version control for users, tester and developers to identify and track changes along with the requested ones
    </t>
    </r>
    <r>
      <rPr>
        <b/>
        <sz val="9"/>
        <color theme="8" tint="-0.24994659260841701"/>
        <rFont val="Calibri Light"/>
        <family val="2"/>
        <scheme val="major"/>
      </rPr>
      <t>6.</t>
    </r>
    <r>
      <rPr>
        <sz val="9"/>
        <color theme="8" tint="-0.24994659260841701"/>
        <rFont val="Calibri Light"/>
        <family val="2"/>
        <scheme val="major"/>
      </rPr>
      <t xml:space="preserve"> Financing from cashflow for renovation is now overwritable
</t>
    </r>
    <r>
      <rPr>
        <b/>
        <sz val="9"/>
        <color theme="8" tint="-0.24994659260841701"/>
        <rFont val="Calibri Light"/>
        <family val="2"/>
        <scheme val="major"/>
      </rPr>
      <t>Performance Upgrade:</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Formula calculation is now faster</t>
    </r>
  </si>
  <si>
    <t>Economic Occupancy</t>
  </si>
  <si>
    <r>
      <rPr>
        <b/>
        <sz val="9"/>
        <color theme="8" tint="-0.24994659260841701"/>
        <rFont val="Calibri Light"/>
        <family val="2"/>
        <scheme val="major"/>
      </rPr>
      <t>6.</t>
    </r>
    <r>
      <rPr>
        <sz val="9"/>
        <color theme="8" tint="-0.24994659260841701"/>
        <rFont val="Calibri Light"/>
        <family val="2"/>
        <scheme val="major"/>
      </rPr>
      <t xml:space="preserve"> User defined Renovation Downtime </t>
    </r>
  </si>
  <si>
    <t xml:space="preserve"> inflation rates in cashflow assumptions</t>
  </si>
  <si>
    <r>
      <rPr>
        <b/>
        <sz val="9"/>
        <color theme="8" tint="-0.24994659260841701"/>
        <rFont val="Calibri Light"/>
        <family val="2"/>
        <scheme val="major"/>
      </rPr>
      <t>7.</t>
    </r>
    <r>
      <rPr>
        <sz val="9"/>
        <color theme="8" tint="-0.24994659260841701"/>
        <rFont val="Calibri Light"/>
        <family val="2"/>
        <scheme val="major"/>
      </rPr>
      <t xml:space="preserve"> Manipulation of values to achive variable yearly </t>
    </r>
  </si>
  <si>
    <t>1.1.002</t>
  </si>
  <si>
    <t>Market Rent Increment %</t>
  </si>
  <si>
    <t>In Place</t>
  </si>
  <si>
    <t>Rent Increase on Month</t>
  </si>
  <si>
    <t># Renov Units</t>
  </si>
  <si>
    <t>Renov Cost ($)</t>
  </si>
  <si>
    <t>% Applicable</t>
  </si>
  <si>
    <t>Renov?</t>
  </si>
  <si>
    <t>1.1.004</t>
  </si>
  <si>
    <t>Valuation Basis</t>
  </si>
  <si>
    <t>F12 NOI</t>
  </si>
  <si>
    <t>T12 NOI</t>
  </si>
  <si>
    <t>lValBasis</t>
  </si>
  <si>
    <t>Valuation on</t>
  </si>
  <si>
    <t>Disposition Assumptions</t>
  </si>
  <si>
    <t>Operating Expenses (Applicable to Year 1)</t>
  </si>
  <si>
    <t>Cashflow Assumptions (Anuual)</t>
  </si>
  <si>
    <t>Extraordinary Capital Expenditures</t>
  </si>
  <si>
    <t>Inflation Assumptions</t>
  </si>
  <si>
    <t>1.1.005</t>
  </si>
  <si>
    <t>% of EGI.</t>
  </si>
  <si>
    <t>Loan Amount ($)</t>
  </si>
  <si>
    <t>Performance Metrics</t>
  </si>
  <si>
    <t>1.2.001</t>
  </si>
  <si>
    <t>1.2.002</t>
  </si>
  <si>
    <t>Deal Level Assumptions</t>
  </si>
  <si>
    <t>Miscellaneous Costs</t>
  </si>
  <si>
    <r>
      <rPr>
        <b/>
        <sz val="9"/>
        <color theme="8" tint="-0.24994659260841701"/>
        <rFont val="Calibri Light"/>
        <family val="2"/>
        <scheme val="major"/>
      </rPr>
      <t>New Feature:</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All categories are now linked to a master category list. Categories from now can be managed from the master
   </t>
    </r>
    <r>
      <rPr>
        <b/>
        <sz val="9"/>
        <color theme="8" tint="-0.24994659260841701"/>
        <rFont val="Calibri Light"/>
        <family val="2"/>
        <scheme val="major"/>
      </rPr>
      <t>2.</t>
    </r>
    <r>
      <rPr>
        <sz val="9"/>
        <color theme="8" tint="-0.24994659260841701"/>
        <rFont val="Calibri Light"/>
        <family val="2"/>
        <scheme val="major"/>
      </rPr>
      <t xml:space="preserve"> Total value of an item in Income and Expense shall be visible as suffix to the category
   </t>
    </r>
    <r>
      <rPr>
        <b/>
        <sz val="9"/>
        <color theme="8" tint="-0.24994659260841701"/>
        <rFont val="Calibri Light"/>
        <family val="2"/>
        <scheme val="major"/>
      </rPr>
      <t>3.</t>
    </r>
    <r>
      <rPr>
        <sz val="9"/>
        <color theme="8" tint="-0.24994659260841701"/>
        <rFont val="Calibri Light"/>
        <family val="2"/>
        <scheme val="major"/>
      </rPr>
      <t xml:space="preserve"> Extraordinary CapEx now can be adjusted over entire Hold Period
   </t>
    </r>
    <r>
      <rPr>
        <b/>
        <sz val="9"/>
        <color theme="8" tint="-0.24994659260841701"/>
        <rFont val="Calibri Light"/>
        <family val="2"/>
        <scheme val="major"/>
      </rPr>
      <t>4.</t>
    </r>
    <r>
      <rPr>
        <sz val="9"/>
        <color theme="8" tint="-0.24994659260841701"/>
        <rFont val="Calibri Light"/>
        <family val="2"/>
        <scheme val="major"/>
      </rPr>
      <t xml:space="preserve"> User can define the %age of desired rent increase for Invested Extraordinary CapEx
   </t>
    </r>
    <r>
      <rPr>
        <b/>
        <sz val="9"/>
        <color theme="8" tint="-0.24994659260841701"/>
        <rFont val="Calibri Light"/>
        <family val="2"/>
        <scheme val="major"/>
      </rPr>
      <t>5.</t>
    </r>
    <r>
      <rPr>
        <sz val="9"/>
        <color theme="8" tint="-0.24994659260841701"/>
        <rFont val="Calibri Light"/>
        <family val="2"/>
        <scheme val="major"/>
      </rPr>
      <t xml:space="preserve"> Renovation is now only applied if there is a cost against a Floor Plan. Which means user now can choose which floor plan to renovate
   </t>
    </r>
    <r>
      <rPr>
        <b/>
        <sz val="9"/>
        <color theme="8" tint="-0.24994659260841701"/>
        <rFont val="Calibri Light"/>
        <family val="2"/>
        <scheme val="major"/>
      </rPr>
      <t>6.</t>
    </r>
    <r>
      <rPr>
        <sz val="9"/>
        <color theme="8" tint="-0.24994659260841701"/>
        <rFont val="Calibri Light"/>
        <family val="2"/>
        <scheme val="major"/>
      </rPr>
      <t xml:space="preserve"> Changed Historical CF to Historical Vs Proforma to add clarity to the purpose of the sheet
</t>
    </r>
    <r>
      <rPr>
        <b/>
        <sz val="9"/>
        <color theme="8" tint="-0.24994659260841701"/>
        <rFont val="Calibri Light"/>
        <family val="2"/>
        <scheme val="major"/>
      </rPr>
      <t>Bug Fix:</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Updated criteria of Debt Assumptions to accommodate input ranging from at close till the end of hold period
   </t>
    </r>
    <r>
      <rPr>
        <b/>
        <sz val="9"/>
        <color theme="8" tint="-0.24994659260841701"/>
        <rFont val="Calibri Light"/>
        <family val="2"/>
        <scheme val="major"/>
      </rPr>
      <t>2.</t>
    </r>
    <r>
      <rPr>
        <sz val="9"/>
        <color theme="8" tint="-0.24994659260841701"/>
        <rFont val="Calibri Light"/>
        <family val="2"/>
        <scheme val="major"/>
      </rPr>
      <t xml:space="preserve"> Updated formula of Other Capital Expense Assumption to accommodate user defined values</t>
    </r>
  </si>
  <si>
    <t>1.2.003</t>
  </si>
  <si>
    <t>Bug Fix</t>
  </si>
  <si>
    <t>PCA Report</t>
  </si>
  <si>
    <t>1.3.001</t>
  </si>
  <si>
    <t>Renovation Input Type</t>
  </si>
  <si>
    <t>Simple</t>
  </si>
  <si>
    <t>Detailed</t>
  </si>
  <si>
    <t>lRenovInpType</t>
  </si>
  <si>
    <t>Renovation Beginning (Month)</t>
  </si>
  <si>
    <t>Renovation Period (in Months)</t>
  </si>
  <si>
    <t>Promote</t>
  </si>
  <si>
    <t>Asset Management Fee</t>
  </si>
  <si>
    <t>Cashflow Split</t>
  </si>
  <si>
    <t>1.3.003</t>
  </si>
  <si>
    <t>LP Cashlow</t>
  </si>
  <si>
    <t>Conribution</t>
  </si>
  <si>
    <t>Distribution</t>
  </si>
  <si>
    <t>GP Cashflow</t>
  </si>
  <si>
    <t>LP Distribution</t>
  </si>
  <si>
    <t>GP Distribution</t>
  </si>
  <si>
    <t>Profit</t>
  </si>
  <si>
    <t>Asset Management Fee (% of EGI)</t>
  </si>
  <si>
    <t>1.3.005</t>
  </si>
  <si>
    <t>Minor</t>
  </si>
  <si>
    <r>
      <rPr>
        <b/>
        <sz val="9"/>
        <color theme="8" tint="-0.24994659260841701"/>
        <rFont val="Calibri Light"/>
        <family val="2"/>
        <scheme val="major"/>
      </rPr>
      <t xml:space="preserve">Feedback - Adam (May 20, 2023)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Renovations 
         </t>
    </r>
    <r>
      <rPr>
        <b/>
        <sz val="9"/>
        <color theme="8" tint="-0.24994659260841701"/>
        <rFont val="Calibri Light"/>
        <family val="2"/>
        <scheme val="major"/>
      </rPr>
      <t>1.1.</t>
    </r>
    <r>
      <rPr>
        <sz val="9"/>
        <color theme="8" tint="-0.24994659260841701"/>
        <rFont val="Calibri Light"/>
        <family val="2"/>
        <scheme val="major"/>
      </rPr>
      <t xml:space="preserve"> Still not working. the revenue is stopping after the ending of renovation period
         </t>
    </r>
    <r>
      <rPr>
        <b/>
        <sz val="9"/>
        <color theme="8" tint="-0.24994659260841701"/>
        <rFont val="Calibri Light"/>
        <family val="2"/>
        <scheme val="major"/>
      </rPr>
      <t>1.2.</t>
    </r>
    <r>
      <rPr>
        <sz val="9"/>
        <color theme="8" tint="-0.24994659260841701"/>
        <rFont val="Calibri Light"/>
        <family val="2"/>
        <scheme val="major"/>
      </rPr>
      <t xml:space="preserve"> Cost inflation is not working
    </t>
    </r>
    <r>
      <rPr>
        <b/>
        <sz val="9"/>
        <color theme="8" tint="-0.24994659260841701"/>
        <rFont val="Calibri Light"/>
        <family val="2"/>
        <scheme val="major"/>
      </rPr>
      <t>2.</t>
    </r>
    <r>
      <rPr>
        <sz val="9"/>
        <color theme="8" tint="-0.24994659260841701"/>
        <rFont val="Calibri Light"/>
        <family val="2"/>
        <scheme val="major"/>
      </rPr>
      <t xml:space="preserve"> Investor Returns
         </t>
    </r>
    <r>
      <rPr>
        <b/>
        <sz val="9"/>
        <color theme="8" tint="-0.24994659260841701"/>
        <rFont val="Calibri Light"/>
        <family val="2"/>
        <scheme val="major"/>
      </rPr>
      <t>2.1.</t>
    </r>
    <r>
      <rPr>
        <sz val="9"/>
        <color theme="8" tint="-0.24994659260841701"/>
        <rFont val="Calibri Light"/>
        <family val="2"/>
        <scheme val="major"/>
      </rPr>
      <t xml:space="preserve"> Dates aren't working - shows 1999
         </t>
    </r>
    <r>
      <rPr>
        <b/>
        <sz val="9"/>
        <color theme="8" tint="-0.24994659260841701"/>
        <rFont val="Calibri Light"/>
        <family val="2"/>
        <scheme val="major"/>
      </rPr>
      <t>2.2.</t>
    </r>
    <r>
      <rPr>
        <sz val="9"/>
        <color theme="8" tint="-0.24994659260841701"/>
        <rFont val="Calibri Light"/>
        <family val="2"/>
        <scheme val="major"/>
      </rPr>
      <t xml:space="preserve"> Use IRR instead of XIRR - because you are using IRR in the waterfall
   </t>
    </r>
    <r>
      <rPr>
        <b/>
        <sz val="9"/>
        <color theme="8" tint="-0.24994659260841701"/>
        <rFont val="Calibri Light"/>
        <family val="2"/>
        <scheme val="major"/>
      </rPr>
      <t>3.</t>
    </r>
    <r>
      <rPr>
        <sz val="9"/>
        <color theme="8" tint="-0.24994659260841701"/>
        <rFont val="Calibri Light"/>
        <family val="2"/>
        <scheme val="major"/>
      </rPr>
      <t xml:space="preserve"> Debt 
         </t>
    </r>
    <r>
      <rPr>
        <b/>
        <sz val="9"/>
        <color theme="8" tint="-0.24994659260841701"/>
        <rFont val="Calibri Light"/>
        <family val="2"/>
        <scheme val="major"/>
      </rPr>
      <t>3.1.</t>
    </r>
    <r>
      <rPr>
        <sz val="9"/>
        <color theme="8" tint="-0.24994659260841701"/>
        <rFont val="Calibri Light"/>
        <family val="2"/>
        <scheme val="major"/>
      </rPr>
      <t xml:space="preserve"> Floating rate calcs are still not pulling correct 
                 </t>
    </r>
    <r>
      <rPr>
        <b/>
        <sz val="9"/>
        <color theme="8" tint="-0.24994659260841701"/>
        <rFont val="Calibri Light"/>
        <family val="2"/>
        <scheme val="major"/>
      </rPr>
      <t>3.1.1.</t>
    </r>
    <r>
      <rPr>
        <sz val="9"/>
        <color theme="8" tint="-0.24994659260841701"/>
        <rFont val="Calibri Light"/>
        <family val="2"/>
        <scheme val="major"/>
      </rPr>
      <t xml:space="preserve"> Check to make sure the interest rate of the future refinance is adding the base rate + spread
</t>
    </r>
    <r>
      <rPr>
        <b/>
        <sz val="9"/>
        <color theme="8" tint="-0.24994659260841701"/>
        <rFont val="Calibri Light"/>
        <family val="2"/>
        <scheme val="major"/>
      </rPr>
      <t xml:space="preserve">Feedback - Aman (May 22, 2023)
   1. </t>
    </r>
    <r>
      <rPr>
        <sz val="9"/>
        <color theme="8" tint="-0.24994659260841701"/>
        <rFont val="Calibri Light"/>
        <family val="2"/>
        <scheme val="major"/>
      </rPr>
      <t xml:space="preserve">Formula correction in IRR Tier 3 LP Distribution											
     </t>
    </r>
    <r>
      <rPr>
        <b/>
        <sz val="9"/>
        <color theme="8" tint="-0.24994659260841701"/>
        <rFont val="Calibri Light"/>
        <family val="2"/>
        <scheme val="major"/>
      </rPr>
      <t>2.</t>
    </r>
    <r>
      <rPr>
        <sz val="9"/>
        <color theme="8" tint="-0.24994659260841701"/>
        <rFont val="Calibri Light"/>
        <family val="2"/>
        <scheme val="major"/>
      </rPr>
      <t xml:space="preserve"> Formula correction in Ops CF for Unit Renovation
     </t>
    </r>
    <r>
      <rPr>
        <b/>
        <sz val="9"/>
        <color theme="8" tint="-0.24994659260841701"/>
        <rFont val="Calibri Light"/>
        <family val="2"/>
        <scheme val="major"/>
      </rPr>
      <t>3.</t>
    </r>
    <r>
      <rPr>
        <sz val="9"/>
        <color theme="8" tint="-0.24994659260841701"/>
        <rFont val="Calibri Light"/>
        <family val="2"/>
        <scheme val="major"/>
      </rPr>
      <t xml:space="preserve"> Comment added to ballon payment so that the user can understand that calculation is based on end of "Loan Term" or "Sell Off" whichever is sooner
     </t>
    </r>
    <r>
      <rPr>
        <b/>
        <sz val="9"/>
        <color theme="8" tint="-0.24994659260841701"/>
        <rFont val="Calibri Light"/>
        <family val="2"/>
        <scheme val="major"/>
      </rPr>
      <t>4.</t>
    </r>
    <r>
      <rPr>
        <sz val="9"/>
        <color theme="8" tint="-0.24994659260841701"/>
        <rFont val="Calibri Light"/>
        <family val="2"/>
        <scheme val="major"/>
      </rPr>
      <t xml:space="preserve">  Asset Managment Fee formula incorrect for Year 1
     </t>
    </r>
    <r>
      <rPr>
        <b/>
        <sz val="9"/>
        <color theme="8" tint="-0.24994659260841701"/>
        <rFont val="Calibri Light"/>
        <family val="2"/>
        <scheme val="major"/>
      </rPr>
      <t>5.</t>
    </r>
    <r>
      <rPr>
        <sz val="9"/>
        <color theme="8" tint="-0.24994659260841701"/>
        <rFont val="Calibri Light"/>
        <family val="2"/>
        <scheme val="major"/>
      </rPr>
      <t xml:space="preserve"> Formula missing in GP distribution from Year 2
     </t>
    </r>
    <r>
      <rPr>
        <b/>
        <sz val="9"/>
        <color theme="8" tint="-0.24994659260841701"/>
        <rFont val="Calibri Light"/>
        <family val="2"/>
        <scheme val="major"/>
      </rPr>
      <t>6.</t>
    </r>
    <r>
      <rPr>
        <sz val="9"/>
        <color theme="8" tint="-0.24994659260841701"/>
        <rFont val="Calibri Light"/>
        <family val="2"/>
        <scheme val="major"/>
      </rPr>
      <t xml:space="preserve"> Interest Only Period showing in Years instead of Months										
</t>
    </r>
    <r>
      <rPr>
        <b/>
        <sz val="9"/>
        <color theme="8" tint="-0.24994659260841701"/>
        <rFont val="Calibri Light"/>
        <family val="2"/>
        <scheme val="major"/>
      </rPr>
      <t>Observation - Jayanta (May 22, 2023)</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Need an assumption field for Asset Management Fee %age input</t>
    </r>
  </si>
  <si>
    <t>1.3.004</t>
  </si>
  <si>
    <t>1.3.006</t>
  </si>
  <si>
    <t>Mid</t>
  </si>
  <si>
    <r>
      <rPr>
        <b/>
        <sz val="9"/>
        <color theme="8" tint="-0.24994659260841701"/>
        <rFont val="Calibri Light"/>
        <family val="2"/>
        <scheme val="major"/>
      </rPr>
      <t>Observation - Jayanta (June 30, 2023)</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If Renovation is enabled in application then other dependant fields like -
           </t>
    </r>
    <r>
      <rPr>
        <b/>
        <sz val="9"/>
        <color theme="8" tint="-0.24994659260841701"/>
        <rFont val="Calibri Light"/>
        <family val="2"/>
        <scheme val="major"/>
      </rPr>
      <t>1.1.</t>
    </r>
    <r>
      <rPr>
        <sz val="9"/>
        <color theme="8" tint="-0.24994659260841701"/>
        <rFont val="Calibri Light"/>
        <family val="2"/>
        <scheme val="major"/>
      </rPr>
      <t xml:space="preserve"> Cost Inflation Applicable?
           </t>
    </r>
    <r>
      <rPr>
        <b/>
        <sz val="9"/>
        <color theme="8" tint="-0.24994659260841701"/>
        <rFont val="Calibri Light"/>
        <family val="2"/>
        <scheme val="major"/>
      </rPr>
      <t>1.2.</t>
    </r>
    <r>
      <rPr>
        <sz val="9"/>
        <color theme="8" tint="-0.24994659260841701"/>
        <rFont val="Calibri Light"/>
        <family val="2"/>
        <scheme val="major"/>
      </rPr>
      <t xml:space="preserve"> Finance from Cash Flow?
           </t>
    </r>
    <r>
      <rPr>
        <b/>
        <sz val="9"/>
        <color theme="8" tint="-0.24994659260841701"/>
        <rFont val="Calibri Light"/>
        <family val="2"/>
        <scheme val="major"/>
      </rPr>
      <t>1.3.</t>
    </r>
    <r>
      <rPr>
        <sz val="9"/>
        <color theme="8" tint="-0.24994659260841701"/>
        <rFont val="Calibri Light"/>
        <family val="2"/>
        <scheme val="major"/>
      </rPr>
      <t xml:space="preserve"> Renovation Beginning (Month)
           </t>
    </r>
    <r>
      <rPr>
        <b/>
        <sz val="9"/>
        <color theme="8" tint="-0.24994659260841701"/>
        <rFont val="Calibri Light"/>
        <family val="2"/>
        <scheme val="major"/>
      </rPr>
      <t>1.4.</t>
    </r>
    <r>
      <rPr>
        <sz val="9"/>
        <color theme="8" tint="-0.24994659260841701"/>
        <rFont val="Calibri Light"/>
        <family val="2"/>
        <scheme val="major"/>
      </rPr>
      <t xml:space="preserve"> Renovation Period (in Months)
          are not getting changed to editable or overwritable like Manual Change. As Enable Events are disabled during data processing, event is not getting triggered to adjust 
          the fields.
         Added a new trigger to handle the event.
    </t>
    </r>
    <r>
      <rPr>
        <b/>
        <sz val="9"/>
        <color theme="8" tint="-0.24994659260841701"/>
        <rFont val="Calibri Light"/>
        <family val="2"/>
        <scheme val="major"/>
      </rPr>
      <t>3</t>
    </r>
    <r>
      <rPr>
        <sz val="9"/>
        <color theme="8" tint="-0.24994659260841701"/>
        <rFont val="Calibri Light"/>
        <family val="2"/>
        <scheme val="major"/>
      </rPr>
      <t xml:space="preserve">. Summary had formula link to Investment Returns sheet which has been depcricated, updated links to new Returns Tab
    </t>
    </r>
    <r>
      <rPr>
        <b/>
        <sz val="9"/>
        <color theme="8" tint="-0.24994659260841701"/>
        <rFont val="Calibri Light"/>
        <family val="2"/>
        <scheme val="major"/>
      </rPr>
      <t>4.</t>
    </r>
    <r>
      <rPr>
        <sz val="9"/>
        <color theme="8" tint="-0.24994659260841701"/>
        <rFont val="Calibri Light"/>
        <family val="2"/>
        <scheme val="major"/>
      </rPr>
      <t xml:space="preserve"> Removed Procedure "UpdateLoanAmountParameters" as this is not required any more.
    </t>
    </r>
    <r>
      <rPr>
        <b/>
        <sz val="9"/>
        <color theme="8" tint="-0.24994659260841701"/>
        <rFont val="Calibri Light"/>
        <family val="2"/>
        <scheme val="major"/>
      </rPr>
      <t>5.</t>
    </r>
    <r>
      <rPr>
        <sz val="9"/>
        <color theme="8" tint="-0.24994659260841701"/>
        <rFont val="Calibri Light"/>
        <family val="2"/>
        <scheme val="major"/>
      </rPr>
      <t xml:space="preserve"> Romoved commented codes from "UpdateLoanAmountParameters" as a part of code cleanup.</t>
    </r>
  </si>
  <si>
    <t>1.3.007</t>
  </si>
  <si>
    <t>1.3.008</t>
  </si>
  <si>
    <r>
      <rPr>
        <b/>
        <sz val="9"/>
        <color theme="8" tint="-0.24994659260841701"/>
        <rFont val="Calibri Light"/>
        <family val="2"/>
        <scheme val="major"/>
      </rPr>
      <t>Improvement</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If more than one sheet was selected during closing of the the file, next file open was throwing Error 1004. Though this is a very rare case, handler has been
           implemented</t>
    </r>
  </si>
  <si>
    <t>1.3.009</t>
  </si>
  <si>
    <t>1.3.010</t>
  </si>
  <si>
    <t>Fixed + Floating</t>
  </si>
  <si>
    <t>Hovering on this icon will show quick tip on various scenarios to update the Waterfall Structure.</t>
  </si>
  <si>
    <t>Finance Upfront Funding? *</t>
  </si>
  <si>
    <t>Finance Acquisition Cost?</t>
  </si>
  <si>
    <r>
      <rPr>
        <b/>
        <sz val="9"/>
        <color theme="8" tint="-0.24994659260841701"/>
        <rFont val="Calibri Light"/>
        <family val="2"/>
        <scheme val="major"/>
      </rPr>
      <t xml:space="preserve">New Feature: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t>
    </r>
    <r>
      <rPr>
        <b/>
        <sz val="9"/>
        <color theme="8" tint="-0.24994659260841701"/>
        <rFont val="Calibri Light"/>
        <family val="2"/>
        <scheme val="major"/>
      </rPr>
      <t>Debt Assumptions Section</t>
    </r>
    <r>
      <rPr>
        <sz val="9"/>
        <color theme="8" tint="-0.24994659260841701"/>
        <rFont val="Calibri Light"/>
        <family val="2"/>
        <scheme val="major"/>
      </rPr>
      <t xml:space="preserve">
         </t>
    </r>
    <r>
      <rPr>
        <b/>
        <sz val="9"/>
        <color theme="8" tint="-0.24994659260841701"/>
        <rFont val="Calibri Light"/>
        <family val="2"/>
        <scheme val="major"/>
      </rPr>
      <t>1.1.</t>
    </r>
    <r>
      <rPr>
        <sz val="9"/>
        <color theme="8" tint="-0.24994659260841701"/>
        <rFont val="Calibri Light"/>
        <family val="2"/>
        <scheme val="major"/>
      </rPr>
      <t xml:space="preserve"> Upfront Funding can be covered in Sr. Debt
         </t>
    </r>
    <r>
      <rPr>
        <b/>
        <sz val="9"/>
        <color theme="8" tint="-0.24994659260841701"/>
        <rFont val="Calibri Light"/>
        <family val="2"/>
        <scheme val="major"/>
      </rPr>
      <t>1.2.</t>
    </r>
    <r>
      <rPr>
        <sz val="9"/>
        <color theme="8" tint="-0.24994659260841701"/>
        <rFont val="Calibri Light"/>
        <family val="2"/>
        <scheme val="major"/>
      </rPr>
      <t xml:space="preserve"> Acquisition Cost can be covered in Sr. Debt
         </t>
    </r>
    <r>
      <rPr>
        <b/>
        <sz val="9"/>
        <color theme="8" tint="-0.24994659260841701"/>
        <rFont val="Calibri Light"/>
        <family val="2"/>
        <scheme val="major"/>
      </rPr>
      <t>1.3.</t>
    </r>
    <r>
      <rPr>
        <sz val="9"/>
        <color theme="8" tint="-0.24994659260841701"/>
        <rFont val="Calibri Light"/>
        <family val="2"/>
        <scheme val="major"/>
      </rPr>
      <t xml:space="preserve"> Sr. Debt Amount will be calculated on LTC when Costs (Upfront Funding or Acquisition Cost or Both) are covered else will be calculated on LTV
         </t>
    </r>
    <r>
      <rPr>
        <b/>
        <sz val="9"/>
        <color theme="8" tint="-0.24994659260841701"/>
        <rFont val="Calibri Light"/>
        <family val="2"/>
        <scheme val="major"/>
      </rPr>
      <t>1.4.</t>
    </r>
    <r>
      <rPr>
        <sz val="9"/>
        <color theme="8" tint="-0.24994659260841701"/>
        <rFont val="Calibri Light"/>
        <family val="2"/>
        <scheme val="major"/>
      </rPr>
      <t xml:space="preserve"> Mixed Rate Loans (Fixed + Floating) can now be used for Loans
         </t>
    </r>
    <r>
      <rPr>
        <b/>
        <sz val="9"/>
        <color theme="8" tint="-0.24994659260841701"/>
        <rFont val="Calibri Light"/>
        <family val="2"/>
        <scheme val="major"/>
      </rPr>
      <t>1.5.</t>
    </r>
    <r>
      <rPr>
        <sz val="9"/>
        <color theme="8" tint="-0.24994659260841701"/>
        <rFont val="Calibri Light"/>
        <family val="2"/>
        <scheme val="major"/>
      </rPr>
      <t xml:space="preserve"> Actual LTV or LTC will be displayed again "Loan Amount Label"
         </t>
    </r>
    <r>
      <rPr>
        <b/>
        <sz val="9"/>
        <color theme="8" tint="-0.24994659260841701"/>
        <rFont val="Calibri Light"/>
        <family val="2"/>
        <scheme val="major"/>
      </rPr>
      <t>1.6.</t>
    </r>
    <r>
      <rPr>
        <sz val="9"/>
        <color theme="8" tint="-0.24994659260841701"/>
        <rFont val="Calibri Light"/>
        <family val="2"/>
        <scheme val="major"/>
      </rPr>
      <t xml:space="preserve"> Calculation Basis of Loan Amount, either LTV/LTC or DSCR, will now be marked with a Star Icon
         </t>
    </r>
    <r>
      <rPr>
        <b/>
        <sz val="9"/>
        <color theme="8" tint="-0.24994659260841701"/>
        <rFont val="Calibri Light"/>
        <family val="2"/>
        <scheme val="major"/>
      </rPr>
      <t>1.7.</t>
    </r>
    <r>
      <rPr>
        <sz val="9"/>
        <color theme="8" tint="-0.24994659260841701"/>
        <rFont val="Calibri Light"/>
        <family val="2"/>
        <scheme val="major"/>
      </rPr>
      <t xml:space="preserve"> Yearly Interest Rate of Refinance in Assumptions Tab will show values or (Add Rate) only if Loan Amount is populated and upto Loan Term
   </t>
    </r>
    <r>
      <rPr>
        <b/>
        <sz val="9"/>
        <color theme="8" tint="-0.24994659260841701"/>
        <rFont val="Calibri Light"/>
        <family val="2"/>
        <scheme val="major"/>
      </rPr>
      <t>2.</t>
    </r>
    <r>
      <rPr>
        <sz val="9"/>
        <color theme="8" tint="-0.24994659260841701"/>
        <rFont val="Calibri Light"/>
        <family val="2"/>
        <scheme val="major"/>
      </rPr>
      <t xml:space="preserve"> </t>
    </r>
    <r>
      <rPr>
        <b/>
        <sz val="9"/>
        <color theme="8" tint="-0.24994659260841701"/>
        <rFont val="Calibri Light"/>
        <family val="2"/>
        <scheme val="major"/>
      </rPr>
      <t xml:space="preserve">Returns Tab
</t>
    </r>
    <r>
      <rPr>
        <sz val="9"/>
        <color theme="8" tint="-0.24994659260841701"/>
        <rFont val="Calibri Light"/>
        <family val="2"/>
        <scheme val="major"/>
      </rPr>
      <t xml:space="preserve">         </t>
    </r>
    <r>
      <rPr>
        <b/>
        <sz val="9"/>
        <color theme="8" tint="-0.24994659260841701"/>
        <rFont val="Calibri Light"/>
        <family val="2"/>
        <scheme val="major"/>
      </rPr>
      <t>2.1.</t>
    </r>
    <r>
      <rPr>
        <sz val="9"/>
        <color theme="8" tint="-0.24994659260841701"/>
        <rFont val="Calibri Light"/>
        <family val="2"/>
        <scheme val="major"/>
      </rPr>
      <t xml:space="preserve"> Added Net Sales Split in Returns
         </t>
    </r>
    <r>
      <rPr>
        <b/>
        <sz val="9"/>
        <color theme="8" tint="-0.24994659260841701"/>
        <rFont val="Calibri Light"/>
        <family val="2"/>
        <scheme val="major"/>
      </rPr>
      <t>2.2.</t>
    </r>
    <r>
      <rPr>
        <sz val="9"/>
        <color theme="8" tint="-0.24994659260841701"/>
        <rFont val="Calibri Light"/>
        <family val="2"/>
        <scheme val="major"/>
      </rPr>
      <t xml:space="preserve"> Distribution Tiers now can be Edited, Updated and Deleted to handle with Scenarios like -
                     </t>
    </r>
    <r>
      <rPr>
        <b/>
        <sz val="9"/>
        <color theme="8" tint="-0.24994659260841701"/>
        <rFont val="Calibri Light"/>
        <family val="2"/>
        <scheme val="major"/>
      </rPr>
      <t>2.2.1.</t>
    </r>
    <r>
      <rPr>
        <sz val="9"/>
        <color theme="8" tint="-0.24994659260841701"/>
        <rFont val="Calibri Light"/>
        <family val="2"/>
        <scheme val="major"/>
      </rPr>
      <t xml:space="preserve"> </t>
    </r>
    <r>
      <rPr>
        <b/>
        <sz val="9"/>
        <color theme="8" tint="-0.24994659260841701"/>
        <rFont val="Calibri Light"/>
        <family val="2"/>
        <scheme val="major"/>
      </rPr>
      <t>Preferred Return not applicable:</t>
    </r>
    <r>
      <rPr>
        <sz val="9"/>
        <color theme="8" tint="-0.24994659260841701"/>
        <rFont val="Calibri Light"/>
        <family val="2"/>
        <scheme val="major"/>
      </rPr>
      <t xml:space="preserve"> Tier 1 will distribute Cashflow Proceed and Tier 2 will distribute Net Sales Proceed
                     </t>
    </r>
    <r>
      <rPr>
        <b/>
        <sz val="9"/>
        <color theme="8" tint="-0.24994659260841701"/>
        <rFont val="Calibri Light"/>
        <family val="2"/>
        <scheme val="major"/>
      </rPr>
      <t>2.2.2.</t>
    </r>
    <r>
      <rPr>
        <sz val="9"/>
        <color theme="8" tint="-0.24994659260841701"/>
        <rFont val="Calibri Light"/>
        <family val="2"/>
        <scheme val="major"/>
      </rPr>
      <t xml:space="preserve"> </t>
    </r>
    <r>
      <rPr>
        <b/>
        <sz val="9"/>
        <color theme="8" tint="-0.24994659260841701"/>
        <rFont val="Calibri Light"/>
        <family val="2"/>
        <scheme val="major"/>
      </rPr>
      <t>Preferred Return applicable but Promote Not Applicable</t>
    </r>
    <r>
      <rPr>
        <sz val="9"/>
        <color theme="8" tint="-0.24994659260841701"/>
        <rFont val="Calibri Light"/>
        <family val="2"/>
        <scheme val="major"/>
      </rPr>
      <t xml:space="preserve">: Tier 1 will distribute Preferred Retun and Tier 2 will distribute Net Sales Proceed
                     </t>
    </r>
    <r>
      <rPr>
        <b/>
        <sz val="9"/>
        <color theme="8" tint="-0.24994659260841701"/>
        <rFont val="Calibri Light"/>
        <family val="2"/>
        <scheme val="major"/>
      </rPr>
      <t>2.2.3.</t>
    </r>
    <r>
      <rPr>
        <sz val="9"/>
        <color theme="8" tint="-0.24994659260841701"/>
        <rFont val="Calibri Light"/>
        <family val="2"/>
        <scheme val="major"/>
      </rPr>
      <t xml:space="preserve"> </t>
    </r>
    <r>
      <rPr>
        <b/>
        <sz val="9"/>
        <color theme="8" tint="-0.24994659260841701"/>
        <rFont val="Calibri Light"/>
        <family val="2"/>
        <scheme val="major"/>
      </rPr>
      <t>Both Preferred Return and Promote Applicable:</t>
    </r>
    <r>
      <rPr>
        <sz val="9"/>
        <color theme="8" tint="-0.24994659260841701"/>
        <rFont val="Calibri Light"/>
        <family val="2"/>
        <scheme val="major"/>
      </rPr>
      <t xml:space="preserve"> Tier 1 will distribute Preferred Return upto first hurdle, Tier 2 will distribute cashflow above 
                                       first hurdle and Tier 3 will distribute Net Sales Procees
                     </t>
    </r>
    <r>
      <rPr>
        <b/>
        <sz val="9"/>
        <color theme="8" tint="-0.24994659260841701"/>
        <rFont val="Calibri Light"/>
        <family val="2"/>
        <scheme val="major"/>
      </rPr>
      <t>2.2.4.</t>
    </r>
    <r>
      <rPr>
        <sz val="9"/>
        <color theme="8" tint="-0.24994659260841701"/>
        <rFont val="Calibri Light"/>
        <family val="2"/>
        <scheme val="major"/>
      </rPr>
      <t xml:space="preserve"> </t>
    </r>
    <r>
      <rPr>
        <b/>
        <sz val="9"/>
        <color theme="8" tint="-0.24994659260841701"/>
        <rFont val="Calibri Light"/>
        <family val="2"/>
        <scheme val="major"/>
      </rPr>
      <t>Both Preferred Return and Promote Applicable and Promte to be applied in 2 Hurdles:</t>
    </r>
    <r>
      <rPr>
        <sz val="9"/>
        <color theme="8" tint="-0.24994659260841701"/>
        <rFont val="Calibri Light"/>
        <family val="2"/>
        <scheme val="major"/>
      </rPr>
      <t xml:space="preserve"> Tier 1 will distribute Preferred Return upto 
                                       first hurdle, Tier 2 will distribute cashflow above first hurdle upto second hurdle, Tier 3 will distribute cashflow above second hurdle upto Third hurdle 
                                       and Tier 4 will distribute Net Sales Procees
                     </t>
    </r>
    <r>
      <rPr>
        <b/>
        <sz val="9"/>
        <color theme="8" tint="-0.24994659260841701"/>
        <rFont val="Calibri Light"/>
        <family val="2"/>
        <scheme val="major"/>
      </rPr>
      <t>2.2.5. Both Preferred Return and Promote Applicable and Promte to be applied in 3 Hurdles:</t>
    </r>
    <r>
      <rPr>
        <sz val="9"/>
        <color theme="8" tint="-0.24994659260841701"/>
        <rFont val="Calibri Light"/>
        <family val="2"/>
        <scheme val="major"/>
      </rPr>
      <t xml:space="preserve"> Tier 1 will distribute Preferred Return upto 
                                       first hurdle, Tier 2 will distribute cashflow above first hurdle upto second hurdle, Tier 3 will distribute cashflow above second hurdle upto Third hurdle 
                                       and Tier 4 will distribute Net Sales Procees and additional Promote can also be added to distribution split</t>
    </r>
  </si>
  <si>
    <t>Above Preferred Return</t>
  </si>
  <si>
    <t>Return Tier Labels</t>
  </si>
  <si>
    <t>Cashflow Proceed</t>
  </si>
  <si>
    <t>Net Sale Proceed</t>
  </si>
  <si>
    <t>1.3.011</t>
  </si>
  <si>
    <t>1.3.012</t>
  </si>
  <si>
    <r>
      <rPr>
        <b/>
        <sz val="9"/>
        <color theme="8" tint="-0.24994659260841701"/>
        <rFont val="Calibri Light"/>
        <family val="2"/>
        <scheme val="major"/>
      </rPr>
      <t xml:space="preserve">New Feature: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t>
    </r>
    <r>
      <rPr>
        <b/>
        <sz val="9"/>
        <color theme="8" tint="-0.24994659260841701"/>
        <rFont val="Calibri Light"/>
        <family val="2"/>
        <scheme val="major"/>
      </rPr>
      <t>US Market Projections</t>
    </r>
    <r>
      <rPr>
        <sz val="9"/>
        <color theme="8" tint="-0.24994659260841701"/>
        <rFont val="Calibri Light"/>
        <family val="2"/>
        <scheme val="major"/>
      </rPr>
      <t xml:space="preserve">
         </t>
    </r>
    <r>
      <rPr>
        <b/>
        <sz val="9"/>
        <color theme="8" tint="-0.24994659260841701"/>
        <rFont val="Calibri Light"/>
        <family val="2"/>
        <scheme val="major"/>
      </rPr>
      <t>1.1.</t>
    </r>
    <r>
      <rPr>
        <sz val="9"/>
        <color theme="8" tint="-0.24994659260841701"/>
        <rFont val="Calibri Light"/>
        <family val="2"/>
        <scheme val="major"/>
      </rPr>
      <t xml:space="preserve"> Users can update the forward curve themselves
</t>
    </r>
    <r>
      <rPr>
        <b/>
        <sz val="9"/>
        <color theme="8" tint="-0.24994659260841701"/>
        <rFont val="Calibri Light"/>
        <family val="2"/>
        <scheme val="major"/>
      </rPr>
      <t xml:space="preserve">Scheduled Update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Forward Curve has been updated</t>
    </r>
  </si>
  <si>
    <t>1 Month Fallback SOFR Fwd Curve</t>
  </si>
  <si>
    <t>1M FB SOFR</t>
  </si>
  <si>
    <t xml:space="preserve">How to update the forward Curve:
</t>
  </si>
  <si>
    <r>
      <rPr>
        <b/>
        <sz val="9"/>
        <color theme="8" tint="0.79998168889431442"/>
        <rFont val="Verdana"/>
        <family val="2"/>
      </rPr>
      <t>3.</t>
    </r>
    <r>
      <rPr>
        <sz val="9"/>
        <color theme="8" tint="0.79998168889431442"/>
        <rFont val="Verdana"/>
        <family val="2"/>
      </rPr>
      <t xml:space="preserve"> Open the downloaded excel and copy table that looks like this</t>
    </r>
  </si>
  <si>
    <r>
      <rPr>
        <b/>
        <sz val="9"/>
        <color theme="8" tint="0.79998168889431442"/>
        <rFont val="Verdana"/>
        <family val="2"/>
      </rPr>
      <t>2.</t>
    </r>
    <r>
      <rPr>
        <sz val="9"/>
        <color theme="8" tint="0.79998168889431442"/>
        <rFont val="Verdana"/>
        <family val="2"/>
      </rPr>
      <t xml:space="preserve"> Click on the download button. This will download the Projections.</t>
    </r>
  </si>
  <si>
    <t xml:space="preserve">     and copy entire table leaving out the headers.</t>
  </si>
  <si>
    <r>
      <rPr>
        <b/>
        <sz val="9"/>
        <color theme="8" tint="0.79998168889431442"/>
        <rFont val="Verdana"/>
        <family val="2"/>
      </rPr>
      <t>1.</t>
    </r>
    <r>
      <rPr>
        <sz val="9"/>
        <color theme="8" tint="0.79998168889431442"/>
        <rFont val="Verdana"/>
        <family val="2"/>
      </rPr>
      <t xml:space="preserve"> </t>
    </r>
    <r>
      <rPr>
        <b/>
        <sz val="9"/>
        <color rgb="FFFFD5D5"/>
        <rFont val="Verdana"/>
        <family val="2"/>
      </rPr>
      <t>Clik Here.</t>
    </r>
  </si>
  <si>
    <t>Will be directed</t>
  </si>
  <si>
    <t>4. Before pasting make sure the table headers matches.</t>
  </si>
  <si>
    <r>
      <rPr>
        <b/>
        <sz val="9"/>
        <color theme="8" tint="0.79998168889431442"/>
        <rFont val="Verdana"/>
        <family val="2"/>
      </rPr>
      <t>5.</t>
    </r>
    <r>
      <rPr>
        <sz val="9"/>
        <color theme="8" tint="0.79998168889431442"/>
        <rFont val="Verdana"/>
        <family val="2"/>
      </rPr>
      <t xml:space="preserve"> Paste data in the first cell of the table, marked with arrow.</t>
    </r>
  </si>
  <si>
    <r>
      <t>New Feature:
   1.</t>
    </r>
    <r>
      <rPr>
        <sz val="9"/>
        <color theme="8" tint="-0.24994659260841701"/>
        <rFont val="Calibri Light"/>
        <family val="2"/>
        <scheme val="major"/>
      </rPr>
      <t xml:space="preserve"> </t>
    </r>
    <r>
      <rPr>
        <b/>
        <sz val="9"/>
        <color theme="8" tint="-0.24994659260841701"/>
        <rFont val="Calibri Light"/>
        <family val="2"/>
        <scheme val="major"/>
      </rPr>
      <t>Debt Assumptions Section
       1.1.</t>
    </r>
    <r>
      <rPr>
        <sz val="9"/>
        <color theme="8" tint="-0.24994659260841701"/>
        <rFont val="Calibri Light"/>
        <family val="2"/>
        <scheme val="major"/>
      </rPr>
      <t xml:space="preserve"> Upfront Funding can be covered in Sr. Debt
          </t>
    </r>
    <r>
      <rPr>
        <b/>
        <sz val="9"/>
        <color theme="8" tint="-0.24994659260841701"/>
        <rFont val="Calibri Light"/>
        <family val="2"/>
        <scheme val="major"/>
      </rPr>
      <t>1.2.</t>
    </r>
    <r>
      <rPr>
        <sz val="9"/>
        <color theme="8" tint="-0.24994659260841701"/>
        <rFont val="Calibri Light"/>
        <family val="2"/>
        <scheme val="major"/>
      </rPr>
      <t xml:space="preserve"> Acquisition Cost can be covered in Sr. Debt
          </t>
    </r>
    <r>
      <rPr>
        <b/>
        <sz val="9"/>
        <color theme="8" tint="-0.24994659260841701"/>
        <rFont val="Calibri Light"/>
        <family val="2"/>
        <scheme val="major"/>
      </rPr>
      <t>1.3.</t>
    </r>
    <r>
      <rPr>
        <sz val="9"/>
        <color theme="8" tint="-0.24994659260841701"/>
        <rFont val="Calibri Light"/>
        <family val="2"/>
        <scheme val="major"/>
      </rPr>
      <t xml:space="preserve"> Sr. Debt Amount will be calculated on LTC when Costs (Upfront Funding or Acquisition Cost or Both) are covered else will be calculated on LTV
          </t>
    </r>
    <r>
      <rPr>
        <b/>
        <sz val="9"/>
        <color theme="8" tint="-0.24994659260841701"/>
        <rFont val="Calibri Light"/>
        <family val="2"/>
        <scheme val="major"/>
      </rPr>
      <t>1.4.</t>
    </r>
    <r>
      <rPr>
        <sz val="9"/>
        <color theme="8" tint="-0.24994659260841701"/>
        <rFont val="Calibri Light"/>
        <family val="2"/>
        <scheme val="major"/>
      </rPr>
      <t xml:space="preserve"> Mixed Rate Loans (Fixed + Floating) can now be used for Loans
          </t>
    </r>
    <r>
      <rPr>
        <b/>
        <sz val="9"/>
        <color theme="8" tint="-0.24994659260841701"/>
        <rFont val="Calibri Light"/>
        <family val="2"/>
        <scheme val="major"/>
      </rPr>
      <t>1.5.</t>
    </r>
    <r>
      <rPr>
        <sz val="9"/>
        <color theme="8" tint="-0.24994659260841701"/>
        <rFont val="Calibri Light"/>
        <family val="2"/>
        <scheme val="major"/>
      </rPr>
      <t xml:space="preserve"> Actual LTV or LTC will be displayed again ""Loan Amount Label""
          </t>
    </r>
    <r>
      <rPr>
        <b/>
        <sz val="9"/>
        <color theme="8" tint="-0.24994659260841701"/>
        <rFont val="Calibri Light"/>
        <family val="2"/>
        <scheme val="major"/>
      </rPr>
      <t>1.6.</t>
    </r>
    <r>
      <rPr>
        <sz val="9"/>
        <color theme="8" tint="-0.24994659260841701"/>
        <rFont val="Calibri Light"/>
        <family val="2"/>
        <scheme val="major"/>
      </rPr>
      <t xml:space="preserve"> Calculation Basis of Loan Amount, either LTV/LTC or DSCR, will now be marked with a Star Icon
          </t>
    </r>
    <r>
      <rPr>
        <b/>
        <sz val="9"/>
        <color theme="8" tint="-0.24994659260841701"/>
        <rFont val="Calibri Light"/>
        <family val="2"/>
        <scheme val="major"/>
      </rPr>
      <t>1.7.</t>
    </r>
    <r>
      <rPr>
        <sz val="9"/>
        <color theme="8" tint="-0.24994659260841701"/>
        <rFont val="Calibri Light"/>
        <family val="2"/>
        <scheme val="major"/>
      </rPr>
      <t xml:space="preserve"> Yearly Interest Rate of Refinance in Assumptions Tab will show values or (Add Rate) only if Loan Amount is populated and upto Loan Term
    </t>
    </r>
    <r>
      <rPr>
        <b/>
        <sz val="9"/>
        <color theme="8" tint="-0.24994659260841701"/>
        <rFont val="Calibri Light"/>
        <family val="2"/>
        <scheme val="major"/>
      </rPr>
      <t>2.</t>
    </r>
    <r>
      <rPr>
        <sz val="9"/>
        <color theme="8" tint="-0.24994659260841701"/>
        <rFont val="Calibri Light"/>
        <family val="2"/>
        <scheme val="major"/>
      </rPr>
      <t xml:space="preserve"> </t>
    </r>
    <r>
      <rPr>
        <b/>
        <sz val="9"/>
        <color theme="8" tint="-0.24994659260841701"/>
        <rFont val="Calibri Light"/>
        <family val="2"/>
        <scheme val="major"/>
      </rPr>
      <t>Returns Tab</t>
    </r>
    <r>
      <rPr>
        <sz val="9"/>
        <color theme="8" tint="-0.24994659260841701"/>
        <rFont val="Calibri Light"/>
        <family val="2"/>
        <scheme val="major"/>
      </rPr>
      <t xml:space="preserve">
          </t>
    </r>
    <r>
      <rPr>
        <b/>
        <sz val="9"/>
        <color theme="8" tint="-0.24994659260841701"/>
        <rFont val="Calibri Light"/>
        <family val="2"/>
        <scheme val="major"/>
      </rPr>
      <t>2.1.</t>
    </r>
    <r>
      <rPr>
        <sz val="9"/>
        <color theme="8" tint="-0.24994659260841701"/>
        <rFont val="Calibri Light"/>
        <family val="2"/>
        <scheme val="major"/>
      </rPr>
      <t xml:space="preserve"> Cashflow Split in Returns tab is now overwritable
                      </t>
    </r>
    <r>
      <rPr>
        <b/>
        <sz val="9"/>
        <color theme="8" tint="-0.24994659260841701"/>
        <rFont val="Calibri Light"/>
        <family val="2"/>
        <scheme val="major"/>
      </rPr>
      <t>2.1.1.</t>
    </r>
    <r>
      <rPr>
        <sz val="9"/>
        <color theme="8" tint="-0.24994659260841701"/>
        <rFont val="Calibri Light"/>
        <family val="2"/>
        <scheme val="major"/>
      </rPr>
      <t xml:space="preserve"> Overwriting Cashflow split will remove existing Promotes
                      </t>
    </r>
    <r>
      <rPr>
        <b/>
        <sz val="9"/>
        <color theme="8" tint="-0.24994659260841701"/>
        <rFont val="Calibri Light"/>
        <family val="2"/>
        <scheme val="major"/>
      </rPr>
      <t>2.1.2.</t>
    </r>
    <r>
      <rPr>
        <sz val="9"/>
        <color theme="8" tint="-0.24994659260841701"/>
        <rFont val="Calibri Light"/>
        <family val="2"/>
        <scheme val="major"/>
      </rPr>
      <t xml:space="preserve"> Updating promote will update further update cashflow split but cashflow split shall remain editable
          </t>
    </r>
    <r>
      <rPr>
        <b/>
        <sz val="9"/>
        <color theme="8" tint="-0.24994659260841701"/>
        <rFont val="Calibri Light"/>
        <family val="2"/>
        <scheme val="major"/>
      </rPr>
      <t>2.2.</t>
    </r>
    <r>
      <rPr>
        <sz val="9"/>
        <color theme="8" tint="-0.24994659260841701"/>
        <rFont val="Calibri Light"/>
        <family val="2"/>
        <scheme val="major"/>
      </rPr>
      <t xml:space="preserve"> Added Net Sales Split in Returns
          </t>
    </r>
    <r>
      <rPr>
        <b/>
        <sz val="9"/>
        <color theme="8" tint="-0.24994659260841701"/>
        <rFont val="Calibri Light"/>
        <family val="2"/>
        <scheme val="major"/>
      </rPr>
      <t>2.3.</t>
    </r>
    <r>
      <rPr>
        <sz val="9"/>
        <color theme="8" tint="-0.24994659260841701"/>
        <rFont val="Calibri Light"/>
        <family val="2"/>
        <scheme val="major"/>
      </rPr>
      <t xml:space="preserve"> Added New Tier to incorporate split when cashflow is above all available hurdle
          </t>
    </r>
    <r>
      <rPr>
        <b/>
        <sz val="9"/>
        <color theme="8" tint="-0.24994659260841701"/>
        <rFont val="Calibri Light"/>
        <family val="2"/>
        <scheme val="major"/>
      </rPr>
      <t>2.4.</t>
    </r>
    <r>
      <rPr>
        <sz val="9"/>
        <color theme="8" tint="-0.24994659260841701"/>
        <rFont val="Calibri Light"/>
        <family val="2"/>
        <scheme val="major"/>
      </rPr>
      <t xml:space="preserve"> Distribution Tiers now can be Edited, Updated and Deleted to handle with Scenarios like -
                      </t>
    </r>
    <r>
      <rPr>
        <b/>
        <sz val="9"/>
        <color theme="8" tint="-0.24994659260841701"/>
        <rFont val="Calibri Light"/>
        <family val="2"/>
        <scheme val="major"/>
      </rPr>
      <t>2.4.1.</t>
    </r>
    <r>
      <rPr>
        <sz val="9"/>
        <color theme="8" tint="-0.24994659260841701"/>
        <rFont val="Calibri Light"/>
        <family val="2"/>
        <scheme val="major"/>
      </rPr>
      <t xml:space="preserve"> Preferred Return not applicable: Tier 1 will distribute Cashflow Proceed and Tier 2 will distribute Net Sales Proceed
                      </t>
    </r>
    <r>
      <rPr>
        <b/>
        <sz val="9"/>
        <color theme="8" tint="-0.24994659260841701"/>
        <rFont val="Calibri Light"/>
        <family val="2"/>
        <scheme val="major"/>
      </rPr>
      <t>2.4.2.</t>
    </r>
    <r>
      <rPr>
        <sz val="9"/>
        <color theme="8" tint="-0.24994659260841701"/>
        <rFont val="Calibri Light"/>
        <family val="2"/>
        <scheme val="major"/>
      </rPr>
      <t xml:space="preserve"> Preferred Return applicable but Promote Not Applicable: Tier 1 will distribute Preferred Retun and Tier 2 will distribute Net Sales Proceed
                      </t>
    </r>
    <r>
      <rPr>
        <b/>
        <sz val="9"/>
        <color theme="8" tint="-0.24994659260841701"/>
        <rFont val="Calibri Light"/>
        <family val="2"/>
        <scheme val="major"/>
      </rPr>
      <t>2.4.3.</t>
    </r>
    <r>
      <rPr>
        <sz val="9"/>
        <color theme="8" tint="-0.24994659260841701"/>
        <rFont val="Calibri Light"/>
        <family val="2"/>
        <scheme val="major"/>
      </rPr>
      <t xml:space="preserve"> Both Preferred Return and Promote Applicable: Tier 1 will distribute Preferred Return upto first hurdle, Tier 2 will distribute cashflow above first hurdle and Tier 3 will distribute Net Sales Procees
                      </t>
    </r>
    <r>
      <rPr>
        <b/>
        <sz val="9"/>
        <color theme="8" tint="-0.24994659260841701"/>
        <rFont val="Calibri Light"/>
        <family val="2"/>
        <scheme val="major"/>
      </rPr>
      <t>2.4.4.</t>
    </r>
    <r>
      <rPr>
        <sz val="9"/>
        <color theme="8" tint="-0.24994659260841701"/>
        <rFont val="Calibri Light"/>
        <family val="2"/>
        <scheme val="major"/>
      </rPr>
      <t xml:space="preserve"> Both Preferred Return and Promote Applicable and Promte to be applied in 2 Hurdles: Tier 1 will distribute Preferred Return upto first hurdle, Tier 2 will distribute cashflow above first hurdle upto second hurdle, Tier 3 will distribute 
                                        cashflow above second hurdle upto Third hurdle and Tier 4 will distribute Net Sales Procees
                      </t>
    </r>
    <r>
      <rPr>
        <b/>
        <sz val="9"/>
        <color theme="8" tint="-0.24994659260841701"/>
        <rFont val="Calibri Light"/>
        <family val="2"/>
        <scheme val="major"/>
      </rPr>
      <t>2.4.5.</t>
    </r>
    <r>
      <rPr>
        <sz val="9"/>
        <color theme="8" tint="-0.24994659260841701"/>
        <rFont val="Calibri Light"/>
        <family val="2"/>
        <scheme val="major"/>
      </rPr>
      <t xml:space="preserve"> Both Preferred Return and Promote Applicable and Promte to be applied in 3 Hurdles: Tier 1 will distribute Preferred Return upto first hurdle, Tier 2 will distribute cashflow above  first hurdle upto second hurdle, Tier 3 will distribute 
                                        cashflow above second hurdle upto Third hurdle and Tier 4 will distribute Net Sales Procees and additional Promote can also be added to distribution split
   </t>
    </r>
    <r>
      <rPr>
        <b/>
        <sz val="9"/>
        <color theme="8" tint="-0.24994659260841701"/>
        <rFont val="Calibri Light"/>
        <family val="2"/>
        <scheme val="major"/>
      </rPr>
      <t>3.</t>
    </r>
    <r>
      <rPr>
        <sz val="9"/>
        <color theme="8" tint="-0.24994659260841701"/>
        <rFont val="Calibri Light"/>
        <family val="2"/>
        <scheme val="major"/>
      </rPr>
      <t xml:space="preserve"> </t>
    </r>
    <r>
      <rPr>
        <b/>
        <sz val="9"/>
        <color theme="8" tint="-0.24994659260841701"/>
        <rFont val="Calibri Light"/>
        <family val="2"/>
        <scheme val="major"/>
      </rPr>
      <t xml:space="preserve">US Market Projections
</t>
    </r>
    <r>
      <rPr>
        <sz val="9"/>
        <color theme="8" tint="-0.24994659260841701"/>
        <rFont val="Calibri Light"/>
        <family val="2"/>
        <scheme val="major"/>
      </rPr>
      <t xml:space="preserve">         </t>
    </r>
    <r>
      <rPr>
        <b/>
        <sz val="9"/>
        <color theme="8" tint="-0.24994659260841701"/>
        <rFont val="Calibri Light"/>
        <family val="2"/>
        <scheme val="major"/>
      </rPr>
      <t>3.1.</t>
    </r>
    <r>
      <rPr>
        <sz val="9"/>
        <color theme="8" tint="-0.24994659260841701"/>
        <rFont val="Calibri Light"/>
        <family val="2"/>
        <scheme val="major"/>
      </rPr>
      <t xml:space="preserve"> Users can update the forward curve themselves
</t>
    </r>
    <r>
      <rPr>
        <b/>
        <sz val="9"/>
        <color theme="8" tint="-0.24994659260841701"/>
        <rFont val="Calibri Light"/>
        <family val="2"/>
        <scheme val="major"/>
      </rPr>
      <t>Bug Fix:</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Month 1 date in Ops CF was calculated with 31 days, which was resulting error for the dates with closing month ending in days less than 31
    </t>
    </r>
    <r>
      <rPr>
        <b/>
        <sz val="9"/>
        <color theme="8" tint="-0.24994659260841701"/>
        <rFont val="Calibri Light"/>
        <family val="2"/>
        <scheme val="major"/>
      </rPr>
      <t>2.</t>
    </r>
    <r>
      <rPr>
        <sz val="9"/>
        <color theme="8" tint="-0.24994659260841701"/>
        <rFont val="Calibri Light"/>
        <family val="2"/>
        <scheme val="major"/>
      </rPr>
      <t xml:space="preserve"> Changed formula in Capital Requirement Amount of Partnership Returns section in Assumptions Tab from Investor Returns to Returns. Formula was Total GP 
          Contribution from Investor Returns substracted by GP share  of Closing Cost. Everything remains same just the reference has changed
    </t>
    </r>
    <r>
      <rPr>
        <b/>
        <sz val="9"/>
        <color theme="8" tint="-0.24994659260841701"/>
        <rFont val="Calibri Light"/>
        <family val="2"/>
        <scheme val="major"/>
      </rPr>
      <t>3.</t>
    </r>
    <r>
      <rPr>
        <sz val="9"/>
        <color theme="8" tint="-0.24994659260841701"/>
        <rFont val="Calibri Light"/>
        <family val="2"/>
        <scheme val="major"/>
      </rPr>
      <t xml:space="preserve"> Corrected formula in Yearly Interest Rate of Refinance in Assumptions Tab
    </t>
    </r>
    <r>
      <rPr>
        <b/>
        <sz val="9"/>
        <color theme="8" tint="-0.24994659260841701"/>
        <rFont val="Calibri Light"/>
        <family val="2"/>
        <scheme val="major"/>
      </rPr>
      <t>4.</t>
    </r>
    <r>
      <rPr>
        <sz val="9"/>
        <color theme="8" tint="-0.24994659260841701"/>
        <rFont val="Calibri Light"/>
        <family val="2"/>
        <scheme val="major"/>
      </rPr>
      <t xml:space="preserve"> As on Date was geting updated in Closing Date only if it was blank. This bug occured due to the fix implemented to handle the issue of Version 1.3.007 Point# 1
    </t>
    </r>
    <r>
      <rPr>
        <b/>
        <sz val="9"/>
        <color theme="8" tint="-0.24994659260841701"/>
        <rFont val="Calibri Light"/>
        <family val="2"/>
        <scheme val="major"/>
      </rPr>
      <t>5.</t>
    </r>
    <r>
      <rPr>
        <sz val="9"/>
        <color theme="8" tint="-0.24994659260841701"/>
        <rFont val="Calibri Light"/>
        <family val="2"/>
        <scheme val="major"/>
      </rPr>
      <t xml:space="preserve"> Updated number format for the conditional formatting of DSCR in Debt Assumptions Section of Assumptions Tab. It was showing percentile value changed to 0.00x
    </t>
    </r>
    <r>
      <rPr>
        <b/>
        <sz val="9"/>
        <color theme="8" tint="-0.24994659260841701"/>
        <rFont val="Calibri Light"/>
        <family val="2"/>
        <scheme val="major"/>
      </rPr>
      <t>6.</t>
    </r>
    <r>
      <rPr>
        <sz val="9"/>
        <color theme="8" tint="-0.24994659260841701"/>
        <rFont val="Calibri Light"/>
        <family val="2"/>
        <scheme val="major"/>
      </rPr>
      <t xml:space="preserve"> Updated formula of Loan Amount. Formula was supposed to be updated by the code but initial formula was not getting updated
</t>
    </r>
    <r>
      <rPr>
        <b/>
        <sz val="9"/>
        <color theme="8" tint="-0.24994659260841701"/>
        <rFont val="Calibri Light"/>
        <family val="2"/>
        <scheme val="major"/>
      </rPr>
      <t>Improvement</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If more than one sheet was selected during closing of the the file, next file open was throwing Error 1004. Though this is a very rare case, handler has been implemented
</t>
    </r>
    <r>
      <rPr>
        <b/>
        <sz val="9"/>
        <color theme="8" tint="-0.24994659260841701"/>
        <rFont val="Calibri Light"/>
        <family val="2"/>
        <scheme val="major"/>
      </rPr>
      <t>Scheduled Update:</t>
    </r>
    <r>
      <rPr>
        <sz val="9"/>
        <color theme="8" tint="-0.24994659260841701"/>
        <rFont val="Calibri Light"/>
        <family val="2"/>
        <scheme val="major"/>
      </rPr>
      <t xml:space="preserve">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Forward Curve has been updated</t>
    </r>
  </si>
  <si>
    <r>
      <t xml:space="preserve"> Applicable Interest Rates (Incl. Spread) </t>
    </r>
    <r>
      <rPr>
        <b/>
        <vertAlign val="superscript"/>
        <sz val="8"/>
        <color rgb="FFFF0000"/>
        <rFont val="Tahoma"/>
        <family val="2"/>
      </rPr>
      <t>(1)</t>
    </r>
  </si>
  <si>
    <r>
      <t xml:space="preserve"> </t>
    </r>
    <r>
      <rPr>
        <i/>
        <vertAlign val="superscript"/>
        <sz val="8"/>
        <color rgb="FFC00000"/>
        <rFont val="Calibri Light"/>
        <family val="2"/>
        <scheme val="major"/>
      </rPr>
      <t>1</t>
    </r>
    <r>
      <rPr>
        <i/>
        <sz val="8"/>
        <color theme="0" tint="-0.34998626667073579"/>
        <rFont val="Calibri Light"/>
        <family val="2"/>
        <scheme val="major"/>
      </rPr>
      <t xml:space="preserve"> This table indicates the applicable rates, YoY. This is not a dashbord. Refer to the Debt Tab to check the calculated rates that has been applied, based on various parameters supplied, like - Origination Month, Terms etc.</t>
    </r>
  </si>
  <si>
    <r>
      <t xml:space="preserve">to US Market Data page of </t>
    </r>
    <r>
      <rPr>
        <b/>
        <sz val="9"/>
        <color theme="8" tint="0.79998168889431442"/>
        <rFont val="Verdana"/>
        <family val="2"/>
      </rPr>
      <t xml:space="preserve">Chatham </t>
    </r>
  </si>
  <si>
    <r>
      <t xml:space="preserve">    </t>
    </r>
    <r>
      <rPr>
        <b/>
        <sz val="9"/>
        <color theme="8" tint="0.79998168889431442"/>
        <rFont val="Verdana"/>
        <family val="2"/>
      </rPr>
      <t>Financial.</t>
    </r>
  </si>
  <si>
    <r>
      <t xml:space="preserve"> </t>
    </r>
    <r>
      <rPr>
        <b/>
        <sz val="9"/>
        <color theme="8" tint="-0.24994659260841701"/>
        <rFont val="Calibri Light"/>
        <family val="2"/>
        <scheme val="major"/>
      </rPr>
      <t>1. Unit Mix:</t>
    </r>
    <r>
      <rPr>
        <sz val="9"/>
        <color theme="8" tint="-0.24994659260841701"/>
        <rFont val="Calibri Light"/>
        <family val="2"/>
        <scheme val="major"/>
      </rPr>
      <t xml:space="preserve"> Auto populated from application using RR data with leverage for users to modify most of the fields.
      </t>
    </r>
    <r>
      <rPr>
        <b/>
        <sz val="9"/>
        <color theme="8" tint="-0.24994659260841701"/>
        <rFont val="Calibri Light"/>
        <family val="2"/>
        <scheme val="major"/>
      </rPr>
      <t>1.1.</t>
    </r>
    <r>
      <rPr>
        <sz val="9"/>
        <color theme="8" tint="-0.24994659260841701"/>
        <rFont val="Calibri Light"/>
        <family val="2"/>
        <scheme val="major"/>
      </rPr>
      <t xml:space="preserve"> If renovation is enabled in assumptions, opens a new section for insertion of renovation details.
      </t>
    </r>
    <r>
      <rPr>
        <b/>
        <sz val="9"/>
        <color theme="8" tint="-0.24994659260841701"/>
        <rFont val="Calibri Light"/>
        <family val="2"/>
        <scheme val="major"/>
      </rPr>
      <t>1.2.</t>
    </r>
    <r>
      <rPr>
        <sz val="9"/>
        <color theme="8" tint="-0.24994659260841701"/>
        <rFont val="Calibri Light"/>
        <family val="2"/>
        <scheme val="major"/>
      </rPr>
      <t xml:space="preserve"> Lease expiration summary for forward 12 months
</t>
    </r>
    <r>
      <rPr>
        <b/>
        <sz val="9"/>
        <color theme="8" tint="-0.24994659260841701"/>
        <rFont val="Calibri Light"/>
        <family val="2"/>
        <scheme val="major"/>
      </rPr>
      <t xml:space="preserve"> 2.</t>
    </r>
    <r>
      <rPr>
        <sz val="9"/>
        <color theme="8" tint="-0.24994659260841701"/>
        <rFont val="Calibri Light"/>
        <family val="2"/>
        <scheme val="major"/>
      </rPr>
      <t xml:space="preserve"> Financials: Auto populated from application using financial statement data.
      </t>
    </r>
    <r>
      <rPr>
        <b/>
        <sz val="9"/>
        <color theme="8" tint="-0.24994659260841701"/>
        <rFont val="Calibri Light"/>
        <family val="2"/>
        <scheme val="major"/>
      </rPr>
      <t>2.1</t>
    </r>
    <r>
      <rPr>
        <sz val="9"/>
        <color theme="8" tint="-0.24994659260841701"/>
        <rFont val="Calibri Light"/>
        <family val="2"/>
        <scheme val="major"/>
      </rPr>
      <t xml:space="preserve">. Can integrate Trailing 12 monthly or yearly statement along with provision up to 5 annual historical statements
      </t>
    </r>
    <r>
      <rPr>
        <b/>
        <sz val="9"/>
        <color theme="8" tint="-0.24994659260841701"/>
        <rFont val="Calibri Light"/>
        <family val="2"/>
        <scheme val="major"/>
      </rPr>
      <t>2.2.</t>
    </r>
    <r>
      <rPr>
        <sz val="9"/>
        <color theme="8" tint="-0.24994659260841701"/>
        <rFont val="Calibri Light"/>
        <family val="2"/>
        <scheme val="major"/>
      </rPr>
      <t xml:space="preserve"> User can manipulate the periods or select any historical year to compare the data
 </t>
    </r>
    <r>
      <rPr>
        <b/>
        <sz val="9"/>
        <color theme="8" tint="-0.24994659260841701"/>
        <rFont val="Calibri Light"/>
        <family val="2"/>
        <scheme val="major"/>
      </rPr>
      <t>3. Proforma, Adjustment &amp; Notes:</t>
    </r>
    <r>
      <rPr>
        <sz val="9"/>
        <color theme="8" tint="-0.24994659260841701"/>
        <rFont val="Calibri Light"/>
        <family val="2"/>
        <scheme val="major"/>
      </rPr>
      <t xml:space="preserve"> Takes input from financial sheet.
      </t>
    </r>
    <r>
      <rPr>
        <b/>
        <sz val="9"/>
        <color theme="8" tint="-0.24994659260841701"/>
        <rFont val="Calibri Light"/>
        <family val="2"/>
        <scheme val="major"/>
      </rPr>
      <t>3.1.</t>
    </r>
    <r>
      <rPr>
        <sz val="9"/>
        <color theme="8" tint="-0.24994659260841701"/>
        <rFont val="Calibri Light"/>
        <family val="2"/>
        <scheme val="major"/>
      </rPr>
      <t xml:space="preserve"> User can update the adjustments and comments here
      </t>
    </r>
    <r>
      <rPr>
        <b/>
        <sz val="9"/>
        <color theme="8" tint="-0.24994659260841701"/>
        <rFont val="Calibri Light"/>
        <family val="2"/>
        <scheme val="major"/>
      </rPr>
      <t>3.2.</t>
    </r>
    <r>
      <rPr>
        <sz val="9"/>
        <color theme="8" tint="-0.24994659260841701"/>
        <rFont val="Calibri Light"/>
        <family val="2"/>
        <scheme val="major"/>
      </rPr>
      <t xml:space="preserve"> It shows the Year 1 Proforma value as well for users to compare the delta</t>
    </r>
  </si>
  <si>
    <r>
      <t xml:space="preserve"> Multiple dashboards have been implemented for user to efficiently use the model. Like -
      </t>
    </r>
    <r>
      <rPr>
        <b/>
        <sz val="9"/>
        <color theme="8" tint="-0.24994659260841701"/>
        <rFont val="Calibri Light"/>
        <family val="2"/>
        <scheme val="major"/>
      </rPr>
      <t>1. Summary:</t>
    </r>
    <r>
      <rPr>
        <sz val="9"/>
        <color theme="8" tint="-0.24994659260841701"/>
        <rFont val="Calibri Light"/>
        <family val="2"/>
        <scheme val="major"/>
      </rPr>
      <t xml:space="preserve"> Deal level summary of the most useful comparable.
      </t>
    </r>
    <r>
      <rPr>
        <b/>
        <sz val="9"/>
        <color theme="8" tint="-0.24994659260841701"/>
        <rFont val="Calibri Light"/>
        <family val="2"/>
        <scheme val="major"/>
      </rPr>
      <t>2. Invertor Returns:</t>
    </r>
    <r>
      <rPr>
        <sz val="9"/>
        <color theme="8" tint="-0.24994659260841701"/>
        <rFont val="Calibri Light"/>
        <family val="2"/>
        <scheme val="major"/>
      </rPr>
      <t xml:space="preserve"> According to the waterfall model of choice calculates the return on various parameters. Helps to gauge the performance.
      </t>
    </r>
    <r>
      <rPr>
        <b/>
        <sz val="9"/>
        <color theme="8" tint="-0.24994659260841701"/>
        <rFont val="Calibri Light"/>
        <family val="2"/>
        <scheme val="major"/>
      </rPr>
      <t>3. Sources &amp; Uses:</t>
    </r>
    <r>
      <rPr>
        <sz val="9"/>
        <color theme="8" tint="-0.24994659260841701"/>
        <rFont val="Calibri Light"/>
        <family val="2"/>
        <scheme val="major"/>
      </rPr>
      <t xml:space="preserve">  Provides an overview of where capital for a project is sourced from (sources) and how that capital is deployed (uses).
      </t>
    </r>
    <r>
      <rPr>
        <b/>
        <sz val="9"/>
        <color theme="8" tint="-0.24994659260841701"/>
        <rFont val="Calibri Light"/>
        <family val="2"/>
        <scheme val="major"/>
      </rPr>
      <t>4. Property CF:</t>
    </r>
    <r>
      <rPr>
        <sz val="9"/>
        <color theme="8" tint="-0.24994659260841701"/>
        <rFont val="Calibri Light"/>
        <family val="2"/>
        <scheme val="major"/>
      </rPr>
      <t xml:space="preserve"> Year on year property level cashflow along with other comparable
      </t>
    </r>
    <r>
      <rPr>
        <b/>
        <sz val="9"/>
        <color theme="8" tint="-0.24994659260841701"/>
        <rFont val="Calibri Light"/>
        <family val="2"/>
        <scheme val="major"/>
      </rPr>
      <t>5. Historical CF:</t>
    </r>
    <r>
      <rPr>
        <sz val="9"/>
        <color theme="8" tint="-0.24994659260841701"/>
        <rFont val="Calibri Light"/>
        <family val="2"/>
        <scheme val="major"/>
      </rPr>
      <t xml:space="preserve"> At a glance comparison between various periods of historical data vs Year 1 Proforma
      </t>
    </r>
    <r>
      <rPr>
        <b/>
        <sz val="9"/>
        <color theme="8" tint="-0.24994659260841701"/>
        <rFont val="Calibri Light"/>
        <family val="2"/>
        <scheme val="major"/>
      </rPr>
      <t>6. CF:</t>
    </r>
    <r>
      <rPr>
        <sz val="9"/>
        <color theme="8" tint="-0.24994659260841701"/>
        <rFont val="Calibri Light"/>
        <family val="2"/>
        <scheme val="major"/>
      </rPr>
      <t xml:space="preserve"> Summary of the deal level year on year cashflow covering operational cashflow, loan proceeds and sales proceeds along with various performance metrics.
      </t>
    </r>
    <r>
      <rPr>
        <b/>
        <sz val="9"/>
        <color theme="8" tint="-0.24994659260841701"/>
        <rFont val="Calibri Light"/>
        <family val="2"/>
        <scheme val="major"/>
      </rPr>
      <t>7. Debts:</t>
    </r>
    <r>
      <rPr>
        <sz val="9"/>
        <color theme="8" tint="-0.24994659260841701"/>
        <rFont val="Calibri Light"/>
        <family val="2"/>
        <scheme val="major"/>
      </rPr>
      <t xml:space="preserve"> A detailed view of loan proceeds
      </t>
    </r>
    <r>
      <rPr>
        <b/>
        <sz val="9"/>
        <color theme="8" tint="-0.24994659260841701"/>
        <rFont val="Calibri Light"/>
        <family val="2"/>
        <scheme val="major"/>
      </rPr>
      <t>8. Real Estate Taxes:</t>
    </r>
    <r>
      <rPr>
        <sz val="9"/>
        <color theme="8" tint="-0.24994659260841701"/>
        <rFont val="Calibri Light"/>
        <family val="2"/>
        <scheme val="major"/>
      </rPr>
      <t xml:space="preserve"> Detailed overview of cashflow without Real Estate Taxes. Applicable only if Tax Reassessment has been performed.</t>
    </r>
  </si>
  <si>
    <r>
      <t xml:space="preserve"> </t>
    </r>
    <r>
      <rPr>
        <b/>
        <sz val="9"/>
        <color theme="8" tint="-0.24994659260841701"/>
        <rFont val="Calibri Light"/>
        <family val="2"/>
        <scheme val="major"/>
      </rPr>
      <t xml:space="preserve">1. Informational Sheets: </t>
    </r>
    <r>
      <rPr>
        <sz val="9"/>
        <color theme="8" tint="-0.24994659260841701"/>
        <rFont val="Calibri Light"/>
        <family val="2"/>
        <scheme val="major"/>
      </rPr>
      <t xml:space="preserve">Few sheets have been facilitated for assistance of the users. Like -
      </t>
    </r>
    <r>
      <rPr>
        <b/>
        <sz val="9"/>
        <color theme="8" tint="-0.24994659260841701"/>
        <rFont val="Calibri Light"/>
        <family val="2"/>
        <scheme val="major"/>
      </rPr>
      <t>1.1. Copyright Disclaimer:</t>
    </r>
    <r>
      <rPr>
        <sz val="9"/>
        <color theme="8" tint="-0.24994659260841701"/>
        <rFont val="Calibri Light"/>
        <family val="2"/>
        <scheme val="major"/>
      </rPr>
      <t xml:space="preserve"> Depicts the copyright norms and acceptable usage guidelines.
      </t>
    </r>
    <r>
      <rPr>
        <b/>
        <sz val="9"/>
        <color theme="8" tint="-0.24994659260841701"/>
        <rFont val="Calibri Light"/>
        <family val="2"/>
        <scheme val="major"/>
      </rPr>
      <t>1.2. Legends:</t>
    </r>
    <r>
      <rPr>
        <sz val="9"/>
        <color theme="8" tint="-0.24994659260841701"/>
        <rFont val="Calibri Light"/>
        <family val="2"/>
        <scheme val="major"/>
      </rPr>
      <t xml:space="preserve"> Few information about the model and information on the color codes that has been used.
      </t>
    </r>
    <r>
      <rPr>
        <b/>
        <sz val="9"/>
        <color theme="8" tint="-0.24994659260841701"/>
        <rFont val="Calibri Light"/>
        <family val="2"/>
        <scheme val="major"/>
      </rPr>
      <t>1.3. Release Notes:</t>
    </r>
    <r>
      <rPr>
        <sz val="9"/>
        <color theme="8" tint="-0.24994659260841701"/>
        <rFont val="Calibri Light"/>
        <family val="2"/>
        <scheme val="major"/>
      </rPr>
      <t xml:space="preserve"> Users to quickly identify the changes and features of a new release.
      </t>
    </r>
    <r>
      <rPr>
        <b/>
        <sz val="9"/>
        <color theme="8" tint="-0.24994659260841701"/>
        <rFont val="Calibri Light"/>
        <family val="2"/>
        <scheme val="major"/>
      </rPr>
      <t>1.4. Version Control:</t>
    </r>
    <r>
      <rPr>
        <sz val="9"/>
        <color theme="8" tint="-0.24994659260841701"/>
        <rFont val="Calibri Light"/>
        <family val="2"/>
        <scheme val="major"/>
      </rPr>
      <t xml:space="preserve"> For visibility on the project in terms of what has been done and what needs to be done.</t>
    </r>
  </si>
  <si>
    <r>
      <t>New Feature:</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User can now choose if inflation should be applicable for renovation cost
</t>
    </r>
    <r>
      <rPr>
        <b/>
        <sz val="9"/>
        <color theme="8" tint="-0.24994659260841701"/>
        <rFont val="Calibri Light"/>
        <family val="2"/>
        <scheme val="major"/>
      </rPr>
      <t xml:space="preserve">Performance Upgrade: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Added variable to interest rate formula to make the file lighter
    </t>
    </r>
    <r>
      <rPr>
        <b/>
        <sz val="9"/>
        <color theme="8" tint="-0.24994659260841701"/>
        <rFont val="Calibri Light"/>
        <family val="2"/>
        <scheme val="major"/>
      </rPr>
      <t>2.</t>
    </r>
    <r>
      <rPr>
        <sz val="9"/>
        <color theme="8" tint="-0.24994659260841701"/>
        <rFont val="Calibri Light"/>
        <family val="2"/>
        <scheme val="major"/>
      </rPr>
      <t xml:space="preserve"> Many other formula has been replaced with lighter one
</t>
    </r>
    <r>
      <rPr>
        <b/>
        <sz val="9"/>
        <color theme="8" tint="-0.24994659260841701"/>
        <rFont val="Calibri Light"/>
        <family val="2"/>
        <scheme val="major"/>
      </rPr>
      <t xml:space="preserve">Feedback - 
   Aman: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Changed source of Exit Date formula in Summary tab
       </t>
    </r>
    <r>
      <rPr>
        <b/>
        <sz val="9"/>
        <color theme="8" tint="-0.24994659260841701"/>
        <rFont val="Calibri Light"/>
        <family val="2"/>
        <scheme val="major"/>
      </rPr>
      <t>2.</t>
    </r>
    <r>
      <rPr>
        <sz val="9"/>
        <color theme="8" tint="-0.24994659260841701"/>
        <rFont val="Calibri Light"/>
        <family val="2"/>
        <scheme val="major"/>
      </rPr>
      <t xml:space="preserve"> The label, Physical Occupancy has been changed to Economic Occupancy in Property CF Tab
       </t>
    </r>
    <r>
      <rPr>
        <b/>
        <sz val="9"/>
        <color theme="8" tint="-0.24994659260841701"/>
        <rFont val="Calibri Light"/>
        <family val="2"/>
        <scheme val="major"/>
      </rPr>
      <t>3.</t>
    </r>
    <r>
      <rPr>
        <sz val="9"/>
        <color theme="8" tint="-0.24994659260841701"/>
        <rFont val="Calibri Light"/>
        <family val="2"/>
        <scheme val="major"/>
      </rPr>
      <t xml:space="preserve"> Formula of Economic Occupancy has been updated to Base Rental Income/Market Rent
       </t>
    </r>
    <r>
      <rPr>
        <b/>
        <sz val="9"/>
        <color theme="8" tint="-0.24994659260841701"/>
        <rFont val="Calibri Light"/>
        <family val="2"/>
        <scheme val="major"/>
      </rPr>
      <t>4.</t>
    </r>
    <r>
      <rPr>
        <sz val="9"/>
        <color theme="8" tint="-0.24994659260841701"/>
        <rFont val="Calibri Light"/>
        <family val="2"/>
        <scheme val="major"/>
      </rPr>
      <t xml:space="preserve"> Formula of Actual Vacancy has been updated to Vacancy/GPR
       </t>
    </r>
    <r>
      <rPr>
        <b/>
        <sz val="9"/>
        <color theme="8" tint="-0.24994659260841701"/>
        <rFont val="Calibri Light"/>
        <family val="2"/>
        <scheme val="major"/>
      </rPr>
      <t>5.</t>
    </r>
    <r>
      <rPr>
        <sz val="9"/>
        <color theme="8" tint="-0.24994659260841701"/>
        <rFont val="Calibri Light"/>
        <family val="2"/>
        <scheme val="major"/>
      </rPr>
      <t xml:space="preserve"> Average Renovation Cost was including count of yet to  be renovated units in the denominator in Unit Mix Tab
       </t>
    </r>
    <r>
      <rPr>
        <b/>
        <sz val="9"/>
        <color theme="8" tint="-0.24994659260841701"/>
        <rFont val="Calibri Light"/>
        <family val="2"/>
        <scheme val="major"/>
      </rPr>
      <t>6.</t>
    </r>
    <r>
      <rPr>
        <sz val="9"/>
        <color theme="8" tint="-0.24994659260841701"/>
        <rFont val="Calibri Light"/>
        <family val="2"/>
        <scheme val="major"/>
      </rPr>
      <t xml:space="preserve"> Changed source of Average Renovation Bump in Assumptions Tab
       </t>
    </r>
    <r>
      <rPr>
        <b/>
        <sz val="9"/>
        <color theme="8" tint="-0.24994659260841701"/>
        <rFont val="Calibri Light"/>
        <family val="2"/>
        <scheme val="major"/>
      </rPr>
      <t>7.</t>
    </r>
    <r>
      <rPr>
        <sz val="9"/>
        <color theme="8" tint="-0.24994659260841701"/>
        <rFont val="Calibri Light"/>
        <family val="2"/>
        <scheme val="major"/>
      </rPr>
      <t xml:space="preserve"> Unit Renovations Cost was not getting calculated in OPS CF Tab
       </t>
    </r>
    <r>
      <rPr>
        <b/>
        <sz val="9"/>
        <color theme="8" tint="-0.24994659260841701"/>
        <rFont val="Calibri Light"/>
        <family val="2"/>
        <scheme val="major"/>
      </rPr>
      <t>8.</t>
    </r>
    <r>
      <rPr>
        <sz val="9"/>
        <color theme="8" tint="-0.24994659260841701"/>
        <rFont val="Calibri Light"/>
        <family val="2"/>
        <scheme val="major"/>
      </rPr>
      <t xml:space="preserve"> Assessed Value of Real Estate Tax was not getting recalculated while updating the assumptions
   </t>
    </r>
    <r>
      <rPr>
        <b/>
        <sz val="9"/>
        <color theme="8" tint="-0.24994659260841701"/>
        <rFont val="Calibri Light"/>
        <family val="2"/>
        <scheme val="major"/>
      </rPr>
      <t>Rajeev:</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Hide release note in first release</t>
    </r>
  </si>
  <si>
    <r>
      <t xml:space="preserve">Feedback - Adam:
</t>
    </r>
    <r>
      <rPr>
        <sz val="9"/>
        <color theme="8" tint="-0.24994659260841701"/>
        <rFont val="Calibri Light"/>
        <family val="2"/>
        <scheme val="major"/>
      </rPr>
      <t xml:space="preserve">   </t>
    </r>
    <r>
      <rPr>
        <b/>
        <sz val="9"/>
        <color theme="8" tint="-0.24994659260841701"/>
        <rFont val="Calibri Light"/>
        <family val="2"/>
        <scheme val="major"/>
      </rPr>
      <t xml:space="preserve">1. </t>
    </r>
    <r>
      <rPr>
        <sz val="9"/>
        <color theme="8" tint="-0.24994659260841701"/>
        <rFont val="Calibri Light"/>
        <family val="2"/>
        <scheme val="major"/>
      </rPr>
      <t xml:space="preserve">Changed input of Legal Fees to Amount from %age value
   </t>
    </r>
    <r>
      <rPr>
        <b/>
        <sz val="9"/>
        <color theme="8" tint="-0.24994659260841701"/>
        <rFont val="Calibri Light"/>
        <family val="2"/>
        <scheme val="major"/>
      </rPr>
      <t xml:space="preserve">2. </t>
    </r>
    <r>
      <rPr>
        <sz val="9"/>
        <color theme="8" tint="-0.24994659260841701"/>
        <rFont val="Calibri Light"/>
        <family val="2"/>
        <scheme val="major"/>
      </rPr>
      <t>Added Valuation Basis. Disposition now can be calculated based on Trailing 12 or Forward 12 NOI</t>
    </r>
  </si>
  <si>
    <r>
      <t xml:space="preserve">Feedback - Adam: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Changed header of Expense Assumptions for better understanding of the users about the concatenated totals after the cost heads
   </t>
    </r>
    <r>
      <rPr>
        <b/>
        <sz val="9"/>
        <color theme="8" tint="-0.24994659260841701"/>
        <rFont val="Calibri Light"/>
        <family val="2"/>
        <scheme val="major"/>
      </rPr>
      <t>2.</t>
    </r>
    <r>
      <rPr>
        <sz val="9"/>
        <color theme="8" tint="-0.24994659260841701"/>
        <rFont val="Calibri Light"/>
        <family val="2"/>
        <scheme val="major"/>
      </rPr>
      <t xml:space="preserve"> New CF sheet has been added that should show the parameters from Property CF &amp; CF (These were 2 existing output tabs) in one place</t>
    </r>
  </si>
  <si>
    <r>
      <t xml:space="preserve">New Feature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User may choose to directly enter loan amount
       </t>
    </r>
    <r>
      <rPr>
        <b/>
        <sz val="9"/>
        <color theme="8" tint="-0.24994659260841701"/>
        <rFont val="Calibri Light"/>
        <family val="2"/>
        <scheme val="major"/>
      </rPr>
      <t>1.1.</t>
    </r>
    <r>
      <rPr>
        <sz val="9"/>
        <color theme="8" tint="-0.24994659260841701"/>
        <rFont val="Calibri Light"/>
        <family val="2"/>
        <scheme val="major"/>
      </rPr>
      <t xml:space="preserve"> If Loan amount is entered, LTV &amp; DSCR shall be auto calculated
       </t>
    </r>
    <r>
      <rPr>
        <b/>
        <sz val="9"/>
        <color theme="8" tint="-0.24994659260841701"/>
        <rFont val="Calibri Light"/>
        <family val="2"/>
        <scheme val="major"/>
      </rPr>
      <t>1.2.</t>
    </r>
    <r>
      <rPr>
        <sz val="9"/>
        <color theme="8" tint="-0.24994659260841701"/>
        <rFont val="Calibri Light"/>
        <family val="2"/>
        <scheme val="major"/>
      </rPr>
      <t xml:space="preserve"> if LTV or DSCR or both is entered Loan Amount shall be auto calculated</t>
    </r>
    <r>
      <rPr>
        <b/>
        <sz val="9"/>
        <color theme="8" tint="-0.24994659260841701"/>
        <rFont val="Calibri Light"/>
        <family val="2"/>
        <scheme val="major"/>
      </rPr>
      <t xml:space="preserve">
Change:</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Deleted CF Sheet &amp; Renamed Property CF to CF</t>
    </r>
    <r>
      <rPr>
        <b/>
        <sz val="9"/>
        <color theme="8" tint="-0.24994659260841701"/>
        <rFont val="Calibri Light"/>
        <family val="2"/>
        <scheme val="major"/>
      </rPr>
      <t xml:space="preserve">
Feedback - Adam:
  1.</t>
    </r>
    <r>
      <rPr>
        <sz val="9"/>
        <color theme="8" tint="-0.24994659260841701"/>
        <rFont val="Calibri Light"/>
        <family val="2"/>
        <scheme val="major"/>
      </rPr>
      <t xml:space="preserve"> Acquisition Cost &amp; Disposition Cost can be entered as % age or total value
   </t>
    </r>
    <r>
      <rPr>
        <b/>
        <sz val="9"/>
        <color theme="8" tint="-0.24994659260841701"/>
        <rFont val="Calibri Light"/>
        <family val="2"/>
        <scheme val="major"/>
      </rPr>
      <t>2.</t>
    </r>
    <r>
      <rPr>
        <sz val="9"/>
        <color theme="8" tint="-0.24994659260841701"/>
        <rFont val="Calibri Light"/>
        <family val="2"/>
        <scheme val="major"/>
      </rPr>
      <t xml:space="preserve"> Loan Amount is now displayed in Assumptions tab as well</t>
    </r>
  </si>
  <si>
    <r>
      <t xml:space="preserve">Feedback - Aman: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Default Inflation to be set to "</t>
    </r>
    <r>
      <rPr>
        <b/>
        <sz val="9"/>
        <color theme="8" tint="-0.24994659260841701"/>
        <rFont val="Calibri Light"/>
        <family val="2"/>
        <scheme val="major"/>
      </rPr>
      <t>No</t>
    </r>
    <r>
      <rPr>
        <sz val="9"/>
        <color theme="8" tint="-0.24994659260841701"/>
        <rFont val="Calibri Light"/>
        <family val="2"/>
        <scheme val="major"/>
      </rPr>
      <t xml:space="preserve">" for Renovations
   </t>
    </r>
    <r>
      <rPr>
        <b/>
        <sz val="9"/>
        <color theme="8" tint="-0.24994659260841701"/>
        <rFont val="Calibri Light"/>
        <family val="2"/>
        <scheme val="major"/>
      </rPr>
      <t>2.</t>
    </r>
    <r>
      <rPr>
        <sz val="9"/>
        <color theme="8" tint="-0.24994659260841701"/>
        <rFont val="Calibri Light"/>
        <family val="2"/>
        <scheme val="major"/>
      </rPr>
      <t xml:space="preserve"> Deleted "</t>
    </r>
    <r>
      <rPr>
        <b/>
        <sz val="9"/>
        <color theme="8" tint="-0.24994659260841701"/>
        <rFont val="Calibri Light"/>
        <family val="2"/>
        <scheme val="major"/>
      </rPr>
      <t>Historical vs Proforma</t>
    </r>
    <r>
      <rPr>
        <sz val="9"/>
        <color theme="8" tint="-0.24994659260841701"/>
        <rFont val="Calibri Light"/>
        <family val="2"/>
        <scheme val="major"/>
      </rPr>
      <t>" Tab as there was redundant information from combination of "</t>
    </r>
    <r>
      <rPr>
        <b/>
        <sz val="9"/>
        <color theme="8" tint="-0.24994659260841701"/>
        <rFont val="Calibri Light"/>
        <family val="2"/>
        <scheme val="major"/>
      </rPr>
      <t>Financials</t>
    </r>
    <r>
      <rPr>
        <sz val="9"/>
        <color theme="8" tint="-0.24994659260841701"/>
        <rFont val="Calibri Light"/>
        <family val="2"/>
        <scheme val="major"/>
      </rPr>
      <t>" &amp; "</t>
    </r>
    <r>
      <rPr>
        <b/>
        <sz val="9"/>
        <color theme="8" tint="-0.24994659260841701"/>
        <rFont val="Calibri Light"/>
        <family val="2"/>
        <scheme val="major"/>
      </rPr>
      <t>PF, Adj &amp; Notes</t>
    </r>
    <r>
      <rPr>
        <sz val="9"/>
        <color theme="8" tint="-0.24994659260841701"/>
        <rFont val="Calibri Light"/>
        <family val="2"/>
        <scheme val="major"/>
      </rPr>
      <t>"</t>
    </r>
    <r>
      <rPr>
        <b/>
        <sz val="9"/>
        <color theme="8" tint="-0.24994659260841701"/>
        <rFont val="Calibri Light"/>
        <family val="2"/>
        <scheme val="major"/>
      </rPr>
      <t xml:space="preserve">
</t>
    </r>
    <r>
      <rPr>
        <sz val="9"/>
        <color theme="8" tint="-0.24994659260841701"/>
        <rFont val="Calibri Light"/>
        <family val="2"/>
        <scheme val="major"/>
      </rPr>
      <t xml:space="preserve">   </t>
    </r>
    <r>
      <rPr>
        <b/>
        <sz val="9"/>
        <color theme="8" tint="-0.24994659260841701"/>
        <rFont val="Calibri Light"/>
        <family val="2"/>
        <scheme val="major"/>
      </rPr>
      <t>3.</t>
    </r>
    <r>
      <rPr>
        <sz val="9"/>
        <color theme="8" tint="-0.24994659260841701"/>
        <rFont val="Calibri Light"/>
        <family val="2"/>
        <scheme val="major"/>
      </rPr>
      <t xml:space="preserve"> Set default of Rent increment for Extraordinary Capex to 0
</t>
    </r>
    <r>
      <rPr>
        <b/>
        <sz val="9"/>
        <color theme="8" tint="-0.24994659260841701"/>
        <rFont val="Calibri Light"/>
        <family val="2"/>
        <scheme val="major"/>
      </rPr>
      <t>Bug Fixes:</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Total Value is coming in Cell G82 of Assumption tab
   </t>
    </r>
    <r>
      <rPr>
        <b/>
        <sz val="9"/>
        <color theme="8" tint="-0.24994659260841701"/>
        <rFont val="Calibri Light"/>
        <family val="2"/>
        <scheme val="major"/>
      </rPr>
      <t>2.</t>
    </r>
    <r>
      <rPr>
        <sz val="9"/>
        <color theme="8" tint="-0.24994659260841701"/>
        <rFont val="Calibri Light"/>
        <family val="2"/>
        <scheme val="major"/>
      </rPr>
      <t xml:space="preserve"> Real Estate Taxes Amount Incorrect in Cell E99
   </t>
    </r>
    <r>
      <rPr>
        <b/>
        <sz val="9"/>
        <color theme="8" tint="-0.24994659260841701"/>
        <rFont val="Calibri Light"/>
        <family val="2"/>
        <scheme val="major"/>
      </rPr>
      <t>3.</t>
    </r>
    <r>
      <rPr>
        <sz val="9"/>
        <color theme="8" tint="-0.24994659260841701"/>
        <rFont val="Calibri Light"/>
        <family val="2"/>
        <scheme val="major"/>
      </rPr>
      <t xml:space="preserve"> Market Rent Increment not working in case of Extraordinary Capex
   </t>
    </r>
    <r>
      <rPr>
        <b/>
        <sz val="9"/>
        <color theme="8" tint="-0.24994659260841701"/>
        <rFont val="Calibri Light"/>
        <family val="2"/>
        <scheme val="major"/>
      </rPr>
      <t>4.</t>
    </r>
    <r>
      <rPr>
        <sz val="9"/>
        <color theme="8" tint="-0.24994659260841701"/>
        <rFont val="Calibri Light"/>
        <family val="2"/>
        <scheme val="major"/>
      </rPr>
      <t xml:space="preserve"> Year 1 is coming blank in Year on Year Growth Rate of CF Tab
   </t>
    </r>
    <r>
      <rPr>
        <b/>
        <sz val="9"/>
        <color theme="8" tint="-0.24994659260841701"/>
        <rFont val="Calibri Light"/>
        <family val="2"/>
        <scheme val="major"/>
      </rPr>
      <t>5.</t>
    </r>
    <r>
      <rPr>
        <sz val="9"/>
        <color theme="8" tint="-0.24994659260841701"/>
        <rFont val="Calibri Light"/>
        <family val="2"/>
        <scheme val="major"/>
      </rPr>
      <t xml:space="preserve"> Management fee &amp; Real Estate Tax is getting blank in Inplace Column when value is added in Assump / Unit
   </t>
    </r>
    <r>
      <rPr>
        <b/>
        <sz val="9"/>
        <color theme="8" tint="-0.24994659260841701"/>
        <rFont val="Calibri Light"/>
        <family val="2"/>
        <scheme val="major"/>
      </rPr>
      <t>6.</t>
    </r>
    <r>
      <rPr>
        <sz val="9"/>
        <color theme="8" tint="-0.24994659260841701"/>
        <rFont val="Calibri Light"/>
        <family val="2"/>
        <scheme val="major"/>
      </rPr>
      <t xml:space="preserve"> Inflation is getting added on 2 month of any year (Like inflation applied in 14th, 26th month etc.)
   </t>
    </r>
    <r>
      <rPr>
        <b/>
        <sz val="9"/>
        <color theme="8" tint="-0.24994659260841701"/>
        <rFont val="Calibri Light"/>
        <family val="2"/>
        <scheme val="major"/>
      </rPr>
      <t>7.</t>
    </r>
    <r>
      <rPr>
        <sz val="9"/>
        <color theme="8" tint="-0.24994659260841701"/>
        <rFont val="Calibri Light"/>
        <family val="2"/>
        <scheme val="major"/>
      </rPr>
      <t xml:space="preserve"> Disposition % age is comming 0 as a "@" char is getting added before the denominator</t>
    </r>
  </si>
  <si>
    <r>
      <t>Feedback - Adam:
  1.</t>
    </r>
    <r>
      <rPr>
        <sz val="9"/>
        <color theme="8" tint="-0.24994659260841701"/>
        <rFont val="Calibri Light"/>
        <family val="2"/>
        <scheme val="major"/>
      </rPr>
      <t xml:space="preserve"> Reversed the sign of Upfront Capital Expense in Capex Section to Positive in Cashflow Tab
   </t>
    </r>
    <r>
      <rPr>
        <b/>
        <sz val="9"/>
        <color theme="8" tint="-0.24994659260841701"/>
        <rFont val="Calibri Light"/>
        <family val="2"/>
        <scheme val="major"/>
      </rPr>
      <t>2.</t>
    </r>
    <r>
      <rPr>
        <sz val="9"/>
        <color theme="8" tint="-0.24994659260841701"/>
        <rFont val="Calibri Light"/>
        <family val="2"/>
        <scheme val="major"/>
      </rPr>
      <t xml:space="preserve"> Formula corrected in Other Residential Income of Cashflow Tab. It was linked to wrong column
   </t>
    </r>
    <r>
      <rPr>
        <b/>
        <sz val="9"/>
        <color theme="8" tint="-0.24994659260841701"/>
        <rFont val="Calibri Light"/>
        <family val="2"/>
        <scheme val="major"/>
      </rPr>
      <t>3.</t>
    </r>
    <r>
      <rPr>
        <sz val="9"/>
        <color theme="8" tint="-0.24994659260841701"/>
        <rFont val="Calibri Light"/>
        <family val="2"/>
        <scheme val="major"/>
      </rPr>
      <t xml:space="preserve"> Changed the label of PCR Report to PCA Report in Assumptions Tab
   </t>
    </r>
    <r>
      <rPr>
        <b/>
        <sz val="9"/>
        <color theme="8" tint="-0.24994659260841701"/>
        <rFont val="Calibri Light"/>
        <family val="2"/>
        <scheme val="major"/>
      </rPr>
      <t>4.</t>
    </r>
    <r>
      <rPr>
        <sz val="9"/>
        <color theme="8" tint="-0.24994659260841701"/>
        <rFont val="Calibri Light"/>
        <family val="2"/>
        <scheme val="major"/>
      </rPr>
      <t xml:space="preserve"> CoC in Summary has been deleted as it is not possible to calculate CoC as Leveraged or Unleveraged Metrics
   </t>
    </r>
    <r>
      <rPr>
        <b/>
        <sz val="9"/>
        <color theme="8" tint="-0.24994659260841701"/>
        <rFont val="Calibri Light"/>
        <family val="2"/>
        <scheme val="major"/>
      </rPr>
      <t>5.</t>
    </r>
    <r>
      <rPr>
        <sz val="9"/>
        <color theme="8" tint="-0.24994659260841701"/>
        <rFont val="Calibri Light"/>
        <family val="2"/>
        <scheme val="major"/>
      </rPr>
      <t xml:space="preserve"> Contibution of LP was coming against GP and vise-e-versa due to inference to wrong field. Formula updated
   </t>
    </r>
    <r>
      <rPr>
        <b/>
        <sz val="9"/>
        <color theme="8" tint="-0.24994659260841701"/>
        <rFont val="Calibri Light"/>
        <family val="2"/>
        <scheme val="major"/>
      </rPr>
      <t>6.</t>
    </r>
    <r>
      <rPr>
        <sz val="9"/>
        <color theme="8" tint="-0.24994659260841701"/>
        <rFont val="Calibri Light"/>
        <family val="2"/>
        <scheme val="major"/>
      </rPr>
      <t xml:space="preserve"> Formatting changed of the amount field in Refinance and Other Debt
   </t>
    </r>
    <r>
      <rPr>
        <b/>
        <sz val="9"/>
        <color theme="8" tint="-0.24994659260841701"/>
        <rFont val="Calibri Light"/>
        <family val="2"/>
        <scheme val="major"/>
      </rPr>
      <t>7.</t>
    </r>
    <r>
      <rPr>
        <sz val="9"/>
        <color theme="8" tint="-0.24994659260841701"/>
        <rFont val="Calibri Light"/>
        <family val="2"/>
        <scheme val="major"/>
      </rPr>
      <t xml:space="preserve"> Updated IRR formula in Cashflow to Yeaarly instead of monthly</t>
    </r>
  </si>
  <si>
    <r>
      <t xml:space="preserve">New Features: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Revamped Renovation Schedule
   </t>
    </r>
    <r>
      <rPr>
        <b/>
        <sz val="9"/>
        <color theme="8" tint="-0.24994659260841701"/>
        <rFont val="Calibri Light"/>
        <family val="2"/>
        <scheme val="major"/>
      </rPr>
      <t>2.</t>
    </r>
    <r>
      <rPr>
        <sz val="9"/>
        <color theme="8" tint="-0.24994659260841701"/>
        <rFont val="Calibri Light"/>
        <family val="2"/>
        <scheme val="major"/>
      </rPr>
      <t xml:space="preserve"> Added IRR Waterfall Model</t>
    </r>
    <r>
      <rPr>
        <b/>
        <sz val="9"/>
        <color theme="8" tint="-0.24994659260841701"/>
        <rFont val="Calibri Light"/>
        <family val="2"/>
        <scheme val="major"/>
      </rPr>
      <t xml:space="preserve"> </t>
    </r>
    <r>
      <rPr>
        <sz val="9"/>
        <color theme="8" tint="-0.24994659260841701"/>
        <rFont val="Calibri Light"/>
        <family val="2"/>
        <scheme val="major"/>
      </rPr>
      <t xml:space="preserve">(For Testing not finalized)
   </t>
    </r>
    <r>
      <rPr>
        <b/>
        <sz val="9"/>
        <color theme="8" tint="-0.24994659260841701"/>
        <rFont val="Calibri Light"/>
        <family val="2"/>
        <scheme val="major"/>
      </rPr>
      <t>3.</t>
    </r>
    <r>
      <rPr>
        <sz val="9"/>
        <color theme="8" tint="-0.24994659260841701"/>
        <rFont val="Calibri Light"/>
        <family val="2"/>
        <scheme val="major"/>
      </rPr>
      <t xml:space="preserve"> Added Cap Rate (Assumptions) for Property Value calculation based on LTV for Loans
   </t>
    </r>
    <r>
      <rPr>
        <b/>
        <sz val="9"/>
        <color theme="8" tint="-0.24994659260841701"/>
        <rFont val="Calibri Light"/>
        <family val="2"/>
        <scheme val="major"/>
      </rPr>
      <t>4.</t>
    </r>
    <r>
      <rPr>
        <sz val="9"/>
        <color theme="8" tint="-0.24994659260841701"/>
        <rFont val="Calibri Light"/>
        <family val="2"/>
        <scheme val="major"/>
      </rPr>
      <t xml:space="preserve"> LTV based Loan Amount is now calculated on T12 NOI (In respect of origination Month)
   </t>
    </r>
    <r>
      <rPr>
        <b/>
        <sz val="9"/>
        <color theme="8" tint="-0.24994659260841701"/>
        <rFont val="Calibri Light"/>
        <family val="2"/>
        <scheme val="major"/>
      </rPr>
      <t>5.</t>
    </r>
    <r>
      <rPr>
        <sz val="9"/>
        <color theme="8" tint="-0.24994659260841701"/>
        <rFont val="Calibri Light"/>
        <family val="2"/>
        <scheme val="major"/>
      </rPr>
      <t xml:space="preserve"> Final Loan Amount and Ballon Payment shall be visible in Assumptions tab
</t>
    </r>
    <r>
      <rPr>
        <b/>
        <sz val="9"/>
        <color theme="8" tint="-0.24994659260841701"/>
        <rFont val="Calibri Light"/>
        <family val="2"/>
        <scheme val="major"/>
      </rPr>
      <t xml:space="preserve">Bug Fix: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Corrected formula for Rent Premium
   </t>
    </r>
    <r>
      <rPr>
        <b/>
        <sz val="9"/>
        <color theme="8" tint="-0.24994659260841701"/>
        <rFont val="Calibri Light"/>
        <family val="2"/>
        <scheme val="major"/>
      </rPr>
      <t>2.</t>
    </r>
    <r>
      <rPr>
        <sz val="9"/>
        <color theme="8" tint="-0.24994659260841701"/>
        <rFont val="Calibri Light"/>
        <family val="2"/>
        <scheme val="major"/>
      </rPr>
      <t xml:space="preserve"> Corrected formula (in cashflow tab) and formatting (in Debt Tab) of interest Rate
</t>
    </r>
    <r>
      <rPr>
        <b/>
        <sz val="9"/>
        <color theme="8" tint="-0.24994659260841701"/>
        <rFont val="Calibri Light"/>
        <family val="2"/>
        <scheme val="major"/>
      </rPr>
      <t xml:space="preserve">Pending Item: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Repayment of existing debt once a new debt is originated (Lacking example)</t>
    </r>
  </si>
  <si>
    <r>
      <t xml:space="preserve">New Features: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Cap Rate added to Debt Assumptions so that property value can be calculated for any particular Period
   </t>
    </r>
    <r>
      <rPr>
        <b/>
        <sz val="9"/>
        <color theme="8" tint="-0.24994659260841701"/>
        <rFont val="Calibri Light"/>
        <family val="2"/>
        <scheme val="major"/>
      </rPr>
      <t>2.</t>
    </r>
    <r>
      <rPr>
        <sz val="9"/>
        <color theme="8" tint="-0.24994659260841701"/>
        <rFont val="Calibri Light"/>
        <family val="2"/>
        <scheme val="major"/>
      </rPr>
      <t xml:space="preserve"> IO period should not be greater then Hold Period
   </t>
    </r>
    <r>
      <rPr>
        <b/>
        <sz val="9"/>
        <color theme="8" tint="-0.24994659260841701"/>
        <rFont val="Calibri Light"/>
        <family val="2"/>
        <scheme val="major"/>
      </rPr>
      <t>3.</t>
    </r>
    <r>
      <rPr>
        <sz val="9"/>
        <color theme="8" tint="-0.24994659260841701"/>
        <rFont val="Calibri Light"/>
        <family val="2"/>
        <scheme val="major"/>
      </rPr>
      <t xml:space="preserve"> Add default value for cap in case of floating rate interest
   </t>
    </r>
    <r>
      <rPr>
        <b/>
        <sz val="9"/>
        <color theme="8" tint="-0.24994659260841701"/>
        <rFont val="Calibri Light"/>
        <family val="2"/>
        <scheme val="major"/>
      </rPr>
      <t>4.</t>
    </r>
    <r>
      <rPr>
        <sz val="9"/>
        <color theme="8" tint="-0.24994659260841701"/>
        <rFont val="Calibri Light"/>
        <family val="2"/>
        <scheme val="major"/>
      </rPr>
      <t xml:space="preserve"> Start date of Refinance Must be greater than start date and less than loan term of sr. debt
   </t>
    </r>
    <r>
      <rPr>
        <b/>
        <sz val="9"/>
        <color theme="8" tint="-0.24994659260841701"/>
        <rFont val="Calibri Light"/>
        <family val="2"/>
        <scheme val="major"/>
      </rPr>
      <t>5.</t>
    </r>
    <r>
      <rPr>
        <sz val="9"/>
        <color theme="8" tint="-0.24994659260841701"/>
        <rFont val="Calibri Light"/>
        <family val="2"/>
        <scheme val="major"/>
      </rPr>
      <t xml:space="preserve"> During inception of refinacnce, Sr. Debt gets paid off
   </t>
    </r>
    <r>
      <rPr>
        <b/>
        <sz val="9"/>
        <color theme="8" tint="-0.24994659260841701"/>
        <rFont val="Calibri Light"/>
        <family val="2"/>
        <scheme val="major"/>
      </rPr>
      <t>6.</t>
    </r>
    <r>
      <rPr>
        <sz val="9"/>
        <color theme="8" tint="-0.24994659260841701"/>
        <rFont val="Calibri Light"/>
        <family val="2"/>
        <scheme val="major"/>
      </rPr>
      <t xml:space="preserve"> IRR Waterfall added in returns
</t>
    </r>
    <r>
      <rPr>
        <b/>
        <sz val="9"/>
        <color theme="8" tint="-0.24994659260841701"/>
        <rFont val="Calibri Light"/>
        <family val="2"/>
        <scheme val="major"/>
      </rPr>
      <t xml:space="preserve">Bug Fix: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Interest rate of Refinance was not devided in to months
   </t>
    </r>
    <r>
      <rPr>
        <b/>
        <sz val="9"/>
        <color theme="8" tint="-0.24994659260841701"/>
        <rFont val="Calibri Light"/>
        <family val="2"/>
        <scheme val="major"/>
      </rPr>
      <t>2.</t>
    </r>
    <r>
      <rPr>
        <sz val="9"/>
        <color theme="8" tint="-0.24994659260841701"/>
        <rFont val="Calibri Light"/>
        <family val="2"/>
        <scheme val="major"/>
      </rPr>
      <t xml:space="preserve"> Begining balance in returns was getting flowed till reversion in case forwards 12 NOI calculation is used
</t>
    </r>
    <r>
      <rPr>
        <b/>
        <sz val="9"/>
        <color theme="8" tint="-0.24994659260841701"/>
        <rFont val="Calibri Light"/>
        <family val="2"/>
        <scheme val="major"/>
      </rPr>
      <t xml:space="preserve">
Change: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Partnership return has been hidden and only working Waterfall model for now is IRR. Rest (CoC, EMx, Multiple Hurdle &amp; GP Catch up) to be added shortly.</t>
    </r>
  </si>
  <si>
    <r>
      <t>Bug Fix:</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PF, Adj &amp; Notes
         </t>
    </r>
    <r>
      <rPr>
        <b/>
        <sz val="9"/>
        <color theme="8" tint="-0.24994659260841701"/>
        <rFont val="Calibri Light"/>
        <family val="2"/>
        <scheme val="major"/>
      </rPr>
      <t>1.1.</t>
    </r>
    <r>
      <rPr>
        <sz val="9"/>
        <color theme="8" tint="-0.24994659260841701"/>
        <rFont val="Calibri Light"/>
        <family val="2"/>
        <scheme val="major"/>
      </rPr>
      <t xml:space="preserve"> Updated header "Adjusted Historical" to dynamically populate based on the value of OS Selection
         </t>
    </r>
    <r>
      <rPr>
        <b/>
        <sz val="9"/>
        <color theme="8" tint="-0.24994659260841701"/>
        <rFont val="Calibri Light"/>
        <family val="2"/>
        <scheme val="major"/>
      </rPr>
      <t>1.2.</t>
    </r>
    <r>
      <rPr>
        <sz val="9"/>
        <color theme="8" tint="-0.24994659260841701"/>
        <rFont val="Calibri Light"/>
        <family val="2"/>
        <scheme val="major"/>
      </rPr>
      <t xml:space="preserve"> Updated formula of amounts, incase of historical statement selection
   </t>
    </r>
    <r>
      <rPr>
        <b/>
        <sz val="9"/>
        <color theme="8" tint="-0.24994659260841701"/>
        <rFont val="Calibri Light"/>
        <family val="2"/>
        <scheme val="major"/>
      </rPr>
      <t>2.</t>
    </r>
    <r>
      <rPr>
        <sz val="9"/>
        <color theme="8" tint="-0.24994659260841701"/>
        <rFont val="Calibri Light"/>
        <family val="2"/>
        <scheme val="major"/>
      </rPr>
      <t xml:space="preserve"> Yearly Interest Rates of Assumptions
         </t>
    </r>
    <r>
      <rPr>
        <b/>
        <sz val="9"/>
        <color theme="8" tint="-0.24994659260841701"/>
        <rFont val="Calibri Light"/>
        <family val="2"/>
        <scheme val="major"/>
      </rPr>
      <t>2.1.</t>
    </r>
    <r>
      <rPr>
        <sz val="9"/>
        <color theme="8" tint="-0.24994659260841701"/>
        <rFont val="Calibri Light"/>
        <family val="2"/>
        <scheme val="major"/>
      </rPr>
      <t xml:space="preserve"> Changed header to Applicable Interest Rates (Incl. Spread)
         </t>
    </r>
    <r>
      <rPr>
        <b/>
        <sz val="9"/>
        <color theme="8" tint="-0.24994659260841701"/>
        <rFont val="Calibri Light"/>
        <family val="2"/>
        <scheme val="major"/>
      </rPr>
      <t>2.2.</t>
    </r>
    <r>
      <rPr>
        <sz val="9"/>
        <color theme="8" tint="-0.24994659260841701"/>
        <rFont val="Calibri Light"/>
        <family val="2"/>
        <scheme val="major"/>
      </rPr>
      <t xml:space="preserve"> Added conditional formatting to show only years upto hold period
         </t>
    </r>
    <r>
      <rPr>
        <b/>
        <sz val="9"/>
        <color theme="8" tint="-0.24994659260841701"/>
        <rFont val="Calibri Light"/>
        <family val="2"/>
        <scheme val="major"/>
      </rPr>
      <t>2.3.</t>
    </r>
    <r>
      <rPr>
        <sz val="9"/>
        <color theme="8" tint="-0.24994659260841701"/>
        <rFont val="Calibri Light"/>
        <family val="2"/>
        <scheme val="major"/>
      </rPr>
      <t xml:space="preserve"> Updated formula to calculate total annual Interest Rate + Spread</t>
    </r>
  </si>
  <si>
    <r>
      <t>Bug Fix:</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Month 1 date in Ops CF was calculated with 31 days, which was resulting error for the dates with closing month ending in days less than 31</t>
    </r>
  </si>
  <si>
    <r>
      <t xml:space="preserve">New Feature: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Cashflow Split in Returns tab is now overwritable
   </t>
    </r>
    <r>
      <rPr>
        <b/>
        <sz val="9"/>
        <color theme="8" tint="-0.24994659260841701"/>
        <rFont val="Calibri Light"/>
        <family val="2"/>
        <scheme val="major"/>
      </rPr>
      <t>2.</t>
    </r>
    <r>
      <rPr>
        <sz val="9"/>
        <color theme="8" tint="-0.24994659260841701"/>
        <rFont val="Calibri Light"/>
        <family val="2"/>
        <scheme val="major"/>
      </rPr>
      <t xml:space="preserve"> Yearly Interest Rate of Refinance in Assumptions Tab will show values or (Add Rate) only if Loan Amount is populated
</t>
    </r>
    <r>
      <rPr>
        <b/>
        <sz val="9"/>
        <color theme="8" tint="-0.24994659260841701"/>
        <rFont val="Calibri Light"/>
        <family val="2"/>
        <scheme val="major"/>
      </rPr>
      <t>Bug Fix:</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Changed formula in</t>
    </r>
    <r>
      <rPr>
        <b/>
        <sz val="9"/>
        <color theme="8" tint="-0.24994659260841701"/>
        <rFont val="Calibri Light"/>
        <family val="2"/>
        <scheme val="major"/>
      </rPr>
      <t xml:space="preserve"> </t>
    </r>
    <r>
      <rPr>
        <sz val="9"/>
        <color theme="8" tint="-0.24994659260841701"/>
        <rFont val="Calibri Light"/>
        <family val="2"/>
        <scheme val="major"/>
      </rPr>
      <t xml:space="preserve">Capital Requirement Amount of Partnership Returns section in Assumptions Tab from Investor Returns to Returns. Formula was Total GP 
          Contribution from Investor Returns substracted by GP share  of Closing Cost. Everything remains same just the reference has changed
   </t>
    </r>
    <r>
      <rPr>
        <b/>
        <sz val="9"/>
        <color theme="8" tint="-0.24994659260841701"/>
        <rFont val="Calibri Light"/>
        <family val="2"/>
        <scheme val="major"/>
      </rPr>
      <t>2.</t>
    </r>
    <r>
      <rPr>
        <sz val="9"/>
        <color theme="8" tint="-0.24994659260841701"/>
        <rFont val="Calibri Light"/>
        <family val="2"/>
        <scheme val="major"/>
      </rPr>
      <t xml:space="preserve"> Corrected formula in Yearly Interest Rate of Refinance in Assumptions Tab</t>
    </r>
    <r>
      <rPr>
        <b/>
        <sz val="9"/>
        <color theme="8" tint="-0.24994659260841701"/>
        <rFont val="Calibri Light"/>
        <family val="2"/>
        <scheme val="major"/>
      </rPr>
      <t xml:space="preserve">
</t>
    </r>
    <r>
      <rPr>
        <sz val="9"/>
        <color theme="8" tint="-0.24994659260841701"/>
        <rFont val="Calibri Light"/>
        <family val="2"/>
        <scheme val="major"/>
      </rPr>
      <t xml:space="preserve">   </t>
    </r>
    <r>
      <rPr>
        <b/>
        <sz val="9"/>
        <color theme="8" tint="-0.24994659260841701"/>
        <rFont val="Calibri Light"/>
        <family val="2"/>
        <scheme val="major"/>
      </rPr>
      <t>3.</t>
    </r>
    <r>
      <rPr>
        <sz val="9"/>
        <color theme="8" tint="-0.24994659260841701"/>
        <rFont val="Calibri Light"/>
        <family val="2"/>
        <scheme val="major"/>
      </rPr>
      <t xml:space="preserve"> As on Date was geting updated in Closing Date only if it was blank. This bug occured due to the fix implemented to handle the issue of Version 1.3.007 Point# 1</t>
    </r>
  </si>
  <si>
    <r>
      <t xml:space="preserve">New Feature:
</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One more Tier has been added to Returns to show the split when cashflow exceeds all available hurdles. It is simiar to Above Preferred Returns Distribution but will 
          be applicable over highest available hurdle
</t>
    </r>
    <r>
      <rPr>
        <b/>
        <sz val="9"/>
        <color theme="8" tint="-0.24994659260841701"/>
        <rFont val="Calibri Light"/>
        <family val="2"/>
        <scheme val="major"/>
      </rPr>
      <t>Bug Fix:</t>
    </r>
    <r>
      <rPr>
        <sz val="9"/>
        <color theme="8" tint="-0.24994659260841701"/>
        <rFont val="Calibri Light"/>
        <family val="2"/>
        <scheme val="major"/>
      </rPr>
      <t xml:space="preserve">
   </t>
    </r>
    <r>
      <rPr>
        <b/>
        <sz val="9"/>
        <color theme="8" tint="-0.24994659260841701"/>
        <rFont val="Calibri Light"/>
        <family val="2"/>
        <scheme val="major"/>
      </rPr>
      <t>1.</t>
    </r>
    <r>
      <rPr>
        <sz val="9"/>
        <color theme="8" tint="-0.24994659260841701"/>
        <rFont val="Calibri Light"/>
        <family val="2"/>
        <scheme val="major"/>
      </rPr>
      <t xml:space="preserve"> Updated number format for the conditional formatting of DSCR in Debt Assumptions Section of Assumptions Tab. It was showing percentile value changed to 0.00x
   </t>
    </r>
    <r>
      <rPr>
        <b/>
        <sz val="9"/>
        <color theme="8" tint="-0.24994659260841701"/>
        <rFont val="Calibri Light"/>
        <family val="2"/>
        <scheme val="major"/>
      </rPr>
      <t>2.</t>
    </r>
    <r>
      <rPr>
        <sz val="9"/>
        <color theme="8" tint="-0.24994659260841701"/>
        <rFont val="Calibri Light"/>
        <family val="2"/>
        <scheme val="major"/>
      </rPr>
      <t xml:space="preserve"> Updated formula of Loan Amount. Formula was supposed to be updated by the code but initial formula was not getting updated</t>
    </r>
  </si>
  <si>
    <t>La Porte, Texas, 77571</t>
  </si>
  <si>
    <t>Morgans Landing Boulevard</t>
  </si>
  <si>
    <t xml:space="preserve"> Morgans Landing Boulevard</t>
  </si>
  <si>
    <t>saz.b2</t>
  </si>
  <si>
    <t>saz.a4</t>
  </si>
  <si>
    <t>saz.b1</t>
  </si>
  <si>
    <t>saz.a3</t>
  </si>
  <si>
    <t>saz.a2</t>
  </si>
  <si>
    <t>saz.b4</t>
  </si>
  <si>
    <t>saz.b3</t>
  </si>
  <si>
    <t>saz.c1</t>
  </si>
  <si>
    <t>saz.a1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</si>
</sst>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3">
    <numFmt numFmtId="42" formatCode="_(&quot;$&quot;* #,##0_);_(&quot;$&quot;* \(#,##0\);_(&quot;$&quot;* &quot;-&quot;_);_(@_)"/>
    <numFmt numFmtId="43" formatCode="_(* #,##0.00_);_(* \(#,##0.00\);_(* &quot;-&quot;??_);_(@_)"/>
    <numFmt numFmtId="164" formatCode="_(* #,##0_);_(* \(#,##0\);_(* &quot;-&quot;??_);_(@_)"/>
    <numFmt numFmtId="165" formatCode="_(* #\ &quot;Months Ann.&quot;_);[Red]_(* &quot;Anomally&quot;_);_(* &quot;-&quot;??_);_(@_)"/>
    <numFmt numFmtId="166" formatCode="_(&quot;T&quot;#&quot; Annualized&quot;_);&quot;[Choose YE or Enter # for T]&quot;;&quot;[Choose YE or Enter # for T]&quot;;_(&quot;Year Ending&quot;_)"/>
    <numFmt numFmtId="167" formatCode=";;;"/>
    <numFmt numFmtId="168" formatCode="_(mmm\-yy_);;"/>
    <numFmt numFmtId="169" formatCode="mmm\-yy_)"/>
    <numFmt numFmtId="170" formatCode="_(&quot;$&quot;* #,##0_);_(&quot;$&quot;* \(#,##0\);_(* &quot;-&quot;??_);_(@_)"/>
    <numFmt numFmtId="171" formatCode="_(&quot;$&quot;* #,##0_);_(&quot;$&quot;* \(#,##0\);_(&quot;$&quot;* &quot;-&quot;??_);_(@_)"/>
    <numFmt numFmtId="172" formatCode="_(* #,##0\ &quot;Units&quot;_);[Red]_(* &quot;Anomally&quot;;_(* &quot;-&quot;??_);_(@_)"/>
    <numFmt numFmtId="173" formatCode="_(* #,##0\ &quot;SF&quot;_);[Red]_(* &quot;Anomally&quot;;_(* &quot;-&quot;??_);_(@_)"/>
    <numFmt numFmtId="174" formatCode="_(* #,##0\ &quot;Beds&quot;_);[Red]_(* &quot;Anomally&quot;;_(* &quot;Studio&quot;_);_(@_)"/>
    <numFmt numFmtId="175" formatCode="_(* #,##0\ &quot;Baths&quot;_);[Red]_(* &quot;Anomally&quot;;_(* &quot;Studio&quot;_);_(@_)"/>
    <numFmt numFmtId="176" formatCode="_(* 0.00%_);_(* \(0.00%\);_(* &quot;-&quot;??_);_(@_)"/>
    <numFmt numFmtId="177" formatCode=";;;_(@_)"/>
    <numFmt numFmtId="178" formatCode="_(* &quot;Year - &quot;#_);[Red]_(* \(&quot;Anomally&quot;\);_(* &quot;At Close&quot;_);_(@_)"/>
    <numFmt numFmtId="179" formatCode="_(&quot;$&quot;* #,##0.00_);_(&quot;$&quot;* \(#,##0.00\);_(* &quot;-&quot;??_);_(@_)"/>
    <numFmt numFmtId="180" formatCode="_(* #,##0_);_(* \(#,##0\);_(* &quot;-&quot;??_);@"/>
    <numFmt numFmtId="181" formatCode="_(&quot;$&quot;* #,##0_);_(&quot;$&quot;* \(#,##0\);_(&quot;-&quot;??_);_(@_)"/>
    <numFmt numFmtId="182" formatCode="_(* &quot;Yes&quot;_);[Red]_(* \(&quot;Anomally&quot;\);_(* &quot;No&quot;_);"/>
    <numFmt numFmtId="183" formatCode="_(* #\ &quot;Years&quot;_);[Red]_(* \(&quot;Anomally&quot;\);_(* &quot;-&quot;??_);_(@_)"/>
    <numFmt numFmtId="184" formatCode="_(* &quot;Month-&quot;#_);[Red]_(* \(&quot;Anomally&quot;\);_(* &quot;At Close&quot;_);_(@_)"/>
    <numFmt numFmtId="185" formatCode="_(* #\ &quot;Months&quot;_);_(* \(&quot;Anomally&quot;\);_(* &quot;-&quot;??_);_(@_)"/>
    <numFmt numFmtId="186" formatCode="_(* 0%_);_(* \(0%\);_(* &quot;-&quot;??_);_(@_)"/>
    <numFmt numFmtId="187" formatCode="_(* 0.00\ &quot;x&quot;_);_(* \(0.00\ &quot;x&quot;\);_(* &quot;-&quot;??_);_(@_)"/>
    <numFmt numFmtId="188" formatCode="_(&quot;Unleveraged IRR: &quot;\ 0.00%_);_(&quot;Unleveraged IRR: &quot;\ \(0.00%\)_);_(&quot;Unleveraged IRR: N/A&quot;_);_(@_)"/>
    <numFmt numFmtId="189" formatCode="_(&quot;Leveraged IRR: &quot;\ 0.00%_);_(&quot;Leveraged IRR: &quot;\ \(0.00%\)_);_(&quot;Leveraged IRR: N/A &quot;_);_(@_)"/>
    <numFmt numFmtId="190" formatCode="_(&quot;Renovation IRR: &quot;\ 0.00%_);_(&quot;Renovation IRR: &quot;\ \(0.00%\)_);_(&quot;Renovation IRR: N/A&quot;_);_(@_)"/>
    <numFmt numFmtId="191" formatCode="_(&quot;Renovation RoI: &quot;\ 0.00%_);_(&quot;Renovation RoI: &quot;\ \(0.00%\)_);_(&quot;Renovation RoI: N/A &quot;_);_(@_)"/>
    <numFmt numFmtId="192" formatCode="_(* #,##0\ &quot;Beds&quot;_);[Red]_(* &quot;Anomally&quot;;_(* &quot;-&quot;??_);_(@_)"/>
    <numFmt numFmtId="193" formatCode="_(* #,##0\ &quot;Baths&quot;_);[Red]_(* &quot;Anomally&quot;;_(* &quot;-&quot;??_);_(@_)"/>
    <numFmt numFmtId="194" formatCode="_(* #,##0\ &quot;BPS&quot;_);_(* \(#,##0\ &quot;BPS&quot;\);_(* &quot;-&quot;??_);_(@_)"/>
    <numFmt numFmtId="195" formatCode="#_);\(#\)"/>
    <numFmt numFmtId="196" formatCode="_(&quot;$&quot;_ * #,##0_);[Red]_(&quot;$&quot;\ * \(#,##0\);_(* &quot;-&quot;??_);_(@_)"/>
    <numFmt numFmtId="197" formatCode="_(&quot;Reversion&quot;_);;;"/>
    <numFmt numFmtId="198" formatCode="_(* 0.00%_);[Red]_(* \(&quot;Anomally&quot;\);[Red]_(* \(&quot;Add Rate&quot;\);_(@_)"/>
    <numFmt numFmtId="199" formatCode="_(&quot;Use &quot;@&quot; Cashflow&quot;_)"/>
    <numFmt numFmtId="200" formatCode="&quot;Studio&quot;"/>
    <numFmt numFmtId="201" formatCode="#\ &quot;Beds&quot;"/>
    <numFmt numFmtId="202" formatCode="&quot;4+ Beds&quot;"/>
    <numFmt numFmtId="203" formatCode="_(&quot;T&quot;#&quot; Ann.&quot;_);&quot;[Choose YE or Enter # for T]&quot;;&quot;[Choose YE or Enter # for T]&quot;;_(&quot;Year Ending&quot;_)"/>
    <numFmt numFmtId="204" formatCode="_(&quot;$&quot;* #,##0&quot;/Unit&quot;_);_(&quot;$&quot;* \(#,##0&quot;/Unit&quot;\);_(* &quot;-&quot;??_);_(@_)"/>
    <numFmt numFmtId="205" formatCode="_(* #,##0.000_);_(* \(#,##0.000\);_(* &quot;-&quot;??_);_(@_)"/>
    <numFmt numFmtId="206" formatCode="_(* &quot;Month-&quot;#_);[Red]_(* \(&quot;Anomally&quot;\);_(* &quot;-&quot;??_);_(@_)"/>
    <numFmt numFmtId="207" formatCode="_(@_)"/>
    <numFmt numFmtId="208" formatCode="_(* #\ &quot;Months&quot;_);[Red]_(* \(&quot;Anomally&quot;\);_(* &quot;At Close&quot;_);_(@_)"/>
    <numFmt numFmtId="209" formatCode="_(\ &quot;Waterfall Structure &quot;\(@\)_)"/>
    <numFmt numFmtId="210" formatCode="_(* &quot;@ &quot;0.0%\ &quot;LTV&quot;_)"/>
    <numFmt numFmtId="211" formatCode="_(* 0.00%_);_(* \(0.00%\);;_(@_)"/>
    <numFmt numFmtId="212" formatCode="_(* &quot;Max&quot;\ 0%_);_(* \(0%\);_(* &quot;-&quot;??_);_(@_)"/>
    <numFmt numFmtId="213" formatCode="_(* &quot;@ &quot;0.00%\ &quot;LTC&quot;_)"/>
    <numFmt numFmtId="214" formatCode="&quot;As on: &quot;d\-mmm\-yy"/>
  </numFmts>
  <fonts count="86" x14ac:knownFonts="1">
    <font>
      <sz val="9"/>
      <color theme="8" tint="-0.24994659260841701"/>
      <name val="Calibri Light"/>
      <family val="2"/>
      <scheme val="major"/>
    </font>
    <font>
      <sz val="9"/>
      <color theme="1"/>
      <name val="Calibri Light"/>
      <family val="2"/>
      <scheme val="major"/>
    </font>
    <font>
      <sz val="9"/>
      <color theme="8" tint="-0.24994659260841701"/>
      <name val="Calibri Light"/>
      <family val="2"/>
      <scheme val="major"/>
    </font>
    <font>
      <i/>
      <sz val="9"/>
      <color rgb="FFC00000"/>
      <name val="Calibri Light"/>
      <family val="2"/>
      <scheme val="major"/>
    </font>
    <font>
      <b/>
      <sz val="12"/>
      <color theme="8" tint="0.79998168889431442"/>
      <name val="Verdana"/>
      <family val="2"/>
    </font>
    <font>
      <b/>
      <sz val="9"/>
      <color theme="8" tint="0.79998168889431442"/>
      <name val="Calibri Light"/>
      <family val="2"/>
      <scheme val="major"/>
    </font>
    <font>
      <sz val="9"/>
      <color theme="5" tint="-0.499984740745262"/>
      <name val="Calibri Light"/>
      <family val="2"/>
      <scheme val="major"/>
    </font>
    <font>
      <b/>
      <sz val="9"/>
      <color theme="5" tint="-0.499984740745262"/>
      <name val="Calibri Light"/>
      <family val="2"/>
      <scheme val="major"/>
    </font>
    <font>
      <sz val="9"/>
      <color theme="0" tint="-0.34998626667073579"/>
      <name val="Calibri Light"/>
      <family val="2"/>
      <scheme val="major"/>
    </font>
    <font>
      <b/>
      <sz val="9"/>
      <color rgb="FF037EE3"/>
      <name val="Calibri Light"/>
      <family val="2"/>
      <scheme val="major"/>
    </font>
    <font>
      <b/>
      <sz val="9"/>
      <color rgb="FF003399"/>
      <name val="Calibri Light"/>
      <family val="2"/>
      <scheme val="major"/>
    </font>
    <font>
      <sz val="9"/>
      <color rgb="FF0070C0"/>
      <name val="Calibri Light"/>
      <family val="2"/>
      <scheme val="major"/>
    </font>
    <font>
      <b/>
      <sz val="9"/>
      <color rgb="FF0070C0"/>
      <name val="Calibri Light"/>
      <family val="2"/>
      <scheme val="major"/>
    </font>
    <font>
      <b/>
      <sz val="9"/>
      <color rgb="FFF9F9F9"/>
      <name val="Calibri Light"/>
      <family val="2"/>
      <scheme val="major"/>
    </font>
    <font>
      <b/>
      <sz val="9"/>
      <color theme="8" tint="0.79998168889431442"/>
      <name val="Tahoma"/>
      <family val="2"/>
    </font>
    <font>
      <sz val="9"/>
      <color rgb="FF0070C0"/>
      <name val="Calibri Light"/>
      <family val="2"/>
    </font>
    <font>
      <b/>
      <sz val="8"/>
      <color rgb="FF003399"/>
      <name val="Tahoma"/>
      <family val="2"/>
    </font>
    <font>
      <b/>
      <sz val="9"/>
      <color theme="8" tint="-0.24994659260841701"/>
      <name val="Calibri Light"/>
      <family val="2"/>
      <scheme val="major"/>
    </font>
    <font>
      <i/>
      <sz val="9"/>
      <color theme="0" tint="-0.34998626667073579"/>
      <name val="Calibri Light"/>
      <family val="2"/>
      <scheme val="major"/>
    </font>
    <font>
      <sz val="9"/>
      <color rgb="FF00B050"/>
      <name val="Calibri Light"/>
      <family val="2"/>
      <scheme val="major"/>
    </font>
    <font>
      <b/>
      <sz val="9"/>
      <color rgb="FF0070C0"/>
      <name val="Calibri Light"/>
      <family val="2"/>
    </font>
    <font>
      <sz val="9"/>
      <color theme="8" tint="0.79998168889431442"/>
      <name val="Calibri Light"/>
      <family val="2"/>
    </font>
    <font>
      <sz val="9"/>
      <color theme="1" tint="0.499984740745262"/>
      <name val="Calibri Light"/>
      <family val="2"/>
      <scheme val="major"/>
    </font>
    <font>
      <sz val="9"/>
      <color rgb="FF6E6E6E"/>
      <name val="Calibri Light"/>
      <family val="2"/>
      <scheme val="major"/>
    </font>
    <font>
      <b/>
      <sz val="8"/>
      <color rgb="FF0070C0"/>
      <name val="Calibri Light"/>
      <family val="2"/>
    </font>
    <font>
      <b/>
      <sz val="9"/>
      <color rgb="FF002060"/>
      <name val="Calibri Light"/>
      <family val="2"/>
      <scheme val="major"/>
    </font>
    <font>
      <sz val="9"/>
      <color theme="7" tint="0.39997558519241921"/>
      <name val="Calibri Light"/>
      <family val="2"/>
      <scheme val="major"/>
    </font>
    <font>
      <b/>
      <sz val="9"/>
      <color rgb="FFF9F9F9"/>
      <name val="Calibri Light"/>
      <family val="2"/>
    </font>
    <font>
      <b/>
      <sz val="10"/>
      <color theme="7"/>
      <name val="Tahoma"/>
      <family val="2"/>
    </font>
    <font>
      <sz val="9"/>
      <color theme="0"/>
      <name val="Tahoma"/>
      <family val="2"/>
    </font>
    <font>
      <sz val="9"/>
      <color theme="7" tint="0.39997558519241921"/>
      <name val="Tahoma"/>
      <family val="2"/>
    </font>
    <font>
      <i/>
      <sz val="9"/>
      <color theme="0" tint="-0.499984740745262"/>
      <name val="Calibri Light"/>
      <family val="2"/>
      <scheme val="major"/>
    </font>
    <font>
      <i/>
      <sz val="9"/>
      <color theme="8" tint="-0.24994659260841701"/>
      <name val="Calibri Light"/>
      <family val="2"/>
      <scheme val="major"/>
    </font>
    <font>
      <b/>
      <i/>
      <sz val="9"/>
      <color theme="0" tint="-0.34998626667073579"/>
      <name val="Calibri Light"/>
      <family val="2"/>
      <scheme val="major"/>
    </font>
    <font>
      <b/>
      <sz val="12"/>
      <color theme="8" tint="-0.24994659260841701"/>
      <name val="Verdana"/>
      <family val="2"/>
    </font>
    <font>
      <b/>
      <sz val="9"/>
      <color theme="0" tint="-0.499984740745262"/>
      <name val="Verdana"/>
      <family val="2"/>
    </font>
    <font>
      <b/>
      <u/>
      <sz val="10"/>
      <color theme="10"/>
      <name val="Verdana"/>
      <family val="2"/>
    </font>
    <font>
      <b/>
      <sz val="9"/>
      <color theme="8" tint="-0.24994659260841701"/>
      <name val="Verdana"/>
      <family val="2"/>
    </font>
    <font>
      <b/>
      <sz val="10"/>
      <color theme="0" tint="-0.499984740745262"/>
      <name val="Calibri Light"/>
      <family val="2"/>
      <scheme val="major"/>
    </font>
    <font>
      <b/>
      <i/>
      <sz val="10"/>
      <color theme="8" tint="-0.249977111117893"/>
      <name val="Calibri Light"/>
      <family val="2"/>
      <scheme val="major"/>
    </font>
    <font>
      <b/>
      <u/>
      <sz val="9"/>
      <color theme="10"/>
      <name val="Verdana"/>
      <family val="2"/>
    </font>
    <font>
      <b/>
      <sz val="9"/>
      <color theme="0"/>
      <name val="Calibri Light"/>
      <family val="2"/>
      <scheme val="major"/>
    </font>
    <font>
      <sz val="8"/>
      <color rgb="FF0070C0"/>
      <name val="Tahoma"/>
      <family val="2"/>
    </font>
    <font>
      <b/>
      <sz val="9"/>
      <color theme="9" tint="0.79998168889431442"/>
      <name val="Calibri Light"/>
      <family val="2"/>
      <scheme val="major"/>
    </font>
    <font>
      <sz val="9"/>
      <color rgb="FF000000"/>
      <name val="Calibri Light"/>
      <family val="2"/>
      <scheme val="major"/>
    </font>
    <font>
      <sz val="9"/>
      <color rgb="FF808080"/>
      <name val="Calibri Light"/>
      <family val="2"/>
      <scheme val="major"/>
    </font>
    <font>
      <b/>
      <sz val="9"/>
      <color rgb="FF808080"/>
      <name val="Calibri Light"/>
      <family val="2"/>
      <scheme val="major"/>
    </font>
    <font>
      <b/>
      <sz val="8"/>
      <color rgb="FF003399"/>
      <name val="Tahoma"/>
      <family val="2"/>
    </font>
    <font>
      <sz val="9"/>
      <color rgb="FFFF0000"/>
      <name val="Calibri Light"/>
      <family val="2"/>
      <scheme val="major"/>
    </font>
    <font>
      <b/>
      <sz val="9"/>
      <color rgb="FF00B050"/>
      <name val="Calibri Light"/>
      <family val="2"/>
      <scheme val="major"/>
    </font>
    <font>
      <sz val="8"/>
      <name val="Calibri Light"/>
      <family val="2"/>
      <scheme val="major"/>
    </font>
    <font>
      <b/>
      <sz val="8"/>
      <name val="Calibri Light"/>
      <family val="2"/>
      <scheme val="major"/>
    </font>
    <font>
      <sz val="8"/>
      <color rgb="FFFFFFFF"/>
      <name val="Calibri Light"/>
      <family val="2"/>
      <scheme val="major"/>
    </font>
    <font>
      <b/>
      <u/>
      <sz val="8"/>
      <color rgb="FF007CBA"/>
      <name val="Calibri Light"/>
      <family val="2"/>
      <scheme val="major"/>
    </font>
    <font>
      <b/>
      <sz val="12"/>
      <color rgb="FF0070C0"/>
      <name val="Calibri Light"/>
      <family val="2"/>
    </font>
    <font>
      <b/>
      <sz val="11"/>
      <color theme="8" tint="0.79998168889431442"/>
      <name val="Calibri Light"/>
      <family val="2"/>
      <scheme val="major"/>
    </font>
    <font>
      <sz val="9"/>
      <color theme="8" tint="0.79998168889431442"/>
      <name val="Calibri Light"/>
      <family val="2"/>
      <scheme val="major"/>
    </font>
    <font>
      <i/>
      <sz val="9"/>
      <color rgb="FF0070C0"/>
      <name val="Calibri Light"/>
      <family val="2"/>
    </font>
    <font>
      <sz val="10"/>
      <color rgb="FFA6A6A6"/>
      <name val="Calibri"/>
      <family val="2"/>
    </font>
    <font>
      <sz val="9"/>
      <name val="Calibri Light"/>
      <family val="2"/>
      <scheme val="major"/>
    </font>
    <font>
      <b/>
      <sz val="9"/>
      <name val="Calibri Light"/>
      <family val="2"/>
      <scheme val="major"/>
    </font>
    <font>
      <b/>
      <sz val="8"/>
      <color rgb="FF0070C0"/>
      <name val="Tahoma"/>
      <family val="2"/>
    </font>
    <font>
      <sz val="9"/>
      <color theme="0"/>
      <name val="Calibri Light"/>
      <family val="2"/>
      <scheme val="major"/>
    </font>
    <font>
      <b/>
      <i/>
      <sz val="9"/>
      <color theme="0" tint="-0.499984740745262"/>
      <name val="Calibri Light"/>
      <family val="2"/>
      <scheme val="major"/>
    </font>
    <font>
      <i/>
      <sz val="8"/>
      <color theme="8" tint="-0.24994659260841701"/>
      <name val="Calibri Light"/>
      <family val="2"/>
      <scheme val="major"/>
    </font>
    <font>
      <i/>
      <sz val="9"/>
      <color rgb="FFFF0000"/>
      <name val="Calibri Light"/>
      <family val="2"/>
      <scheme val="major"/>
    </font>
    <font>
      <b/>
      <sz val="16"/>
      <color theme="8" tint="0.79998168889431442"/>
      <name val="Calibri Light"/>
      <family val="2"/>
      <scheme val="major"/>
    </font>
    <font>
      <b/>
      <sz val="16"/>
      <color theme="8" tint="0.79998168889431442"/>
      <name val="Verdana"/>
      <family val="2"/>
    </font>
    <font>
      <b/>
      <sz val="9"/>
      <color theme="8" tint="-0.24994659260841701"/>
      <name val="Rockwell"/>
      <family val="1"/>
    </font>
    <font>
      <b/>
      <sz val="9"/>
      <color theme="8" tint="0.79998168889431442"/>
      <name val="Rockwell"/>
      <family val="1"/>
    </font>
    <font>
      <b/>
      <sz val="11"/>
      <color theme="8" tint="0.79998168889431442"/>
      <name val="Verdana"/>
      <family val="2"/>
    </font>
    <font>
      <b/>
      <sz val="9"/>
      <color theme="8" tint="0.79998168889431442"/>
      <name val="Verdana"/>
      <family val="2"/>
    </font>
    <font>
      <b/>
      <sz val="9"/>
      <color theme="0"/>
      <name val="Verdana"/>
      <family val="2"/>
    </font>
    <font>
      <b/>
      <sz val="12"/>
      <color theme="0" tint="-0.34998626667073579"/>
      <name val="Verdana"/>
      <family val="2"/>
    </font>
    <font>
      <b/>
      <sz val="9"/>
      <color theme="2" tint="-0.249977111117893"/>
      <name val="Calibri Light"/>
      <family val="2"/>
      <scheme val="major"/>
    </font>
    <font>
      <b/>
      <sz val="9"/>
      <color theme="0" tint="-0.14999847407452621"/>
      <name val="Calibri Light"/>
      <family val="2"/>
      <scheme val="major"/>
    </font>
    <font>
      <sz val="9"/>
      <color theme="0" tint="-0.499984740745262"/>
      <name val="Calibri Light"/>
      <family val="2"/>
      <scheme val="major"/>
    </font>
    <font>
      <b/>
      <vertAlign val="superscript"/>
      <sz val="8"/>
      <color rgb="FFFF0000"/>
      <name val="Tahoma"/>
      <family val="2"/>
    </font>
    <font>
      <i/>
      <sz val="8"/>
      <color theme="0" tint="-0.34998626667073579"/>
      <name val="Calibri Light"/>
      <family val="2"/>
      <scheme val="major"/>
    </font>
    <font>
      <i/>
      <vertAlign val="superscript"/>
      <sz val="8"/>
      <color rgb="FFC00000"/>
      <name val="Calibri Light"/>
      <family val="2"/>
      <scheme val="major"/>
    </font>
    <font>
      <b/>
      <i/>
      <sz val="9"/>
      <color theme="0" tint="-0.499984740745262"/>
      <name val="Calibri Light"/>
      <family val="2"/>
    </font>
    <font>
      <i/>
      <sz val="8"/>
      <color theme="1" tint="0.499984740745262"/>
      <name val="Calibri Light"/>
      <family val="2"/>
    </font>
    <font>
      <sz val="8"/>
      <color theme="8" tint="-0.24994659260841701"/>
      <name val="Calibri Light"/>
      <family val="2"/>
      <scheme val="major"/>
    </font>
    <font>
      <b/>
      <sz val="9"/>
      <color rgb="FFFFD5D5"/>
      <name val="Verdana"/>
      <family val="2"/>
    </font>
    <font>
      <sz val="9"/>
      <color theme="8" tint="0.79998168889431442"/>
      <name val="Verdana"/>
      <family val="2"/>
    </font>
    <font>
      <b/>
      <sz val="9"/>
      <color rgb="FFFFFF00"/>
      <name val="Verdana"/>
      <family val="2"/>
    </font>
  </fonts>
  <fills count="32">
    <fill>
      <patternFill patternType="none"/>
    </fill>
    <fill>
      <patternFill patternType="gray125"/>
    </fill>
    <fill>
      <patternFill patternType="solid">
        <fgColor theme="8" tint="-0.499984740745262"/>
        <bgColor indexed="64"/>
      </patternFill>
    </fill>
    <fill>
      <patternFill patternType="solid">
        <fgColor theme="8" tint="-0.249977111117893"/>
        <bgColor indexed="64"/>
      </patternFill>
    </fill>
    <fill>
      <patternFill patternType="solid">
        <fgColor rgb="FFFFF0C1"/>
        <bgColor indexed="64"/>
      </patternFill>
    </fill>
    <fill>
      <patternFill patternType="solid">
        <fgColor theme="0" tint="-4.9989318521683403E-2"/>
        <bgColor indexed="64"/>
      </patternFill>
    </fill>
    <fill>
      <patternFill patternType="solid">
        <fgColor rgb="FFA9D8FE"/>
        <bgColor indexed="64"/>
      </patternFill>
    </fill>
    <fill>
      <patternFill patternType="solid">
        <fgColor rgb="FFE2E2E2"/>
        <bgColor indexed="64"/>
      </patternFill>
    </fill>
    <fill>
      <patternFill patternType="solid">
        <fgColor rgb="FFF9F9F9"/>
        <bgColor indexed="64"/>
      </patternFill>
    </fill>
    <fill>
      <patternFill patternType="solid">
        <fgColor rgb="FF39A4FD"/>
        <bgColor indexed="64"/>
      </patternFill>
    </fill>
    <fill>
      <patternFill patternType="solid">
        <fgColor rgb="FF037EE3"/>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DDEBF7"/>
        <bgColor indexed="64"/>
      </patternFill>
    </fill>
    <fill>
      <patternFill patternType="solid">
        <fgColor theme="5" tint="0.39994506668294322"/>
        <bgColor indexed="64"/>
      </patternFill>
    </fill>
    <fill>
      <patternFill patternType="solid">
        <fgColor theme="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9"/>
        <bgColor indexed="64"/>
      </patternFill>
    </fill>
    <fill>
      <patternFill patternType="solid">
        <fgColor rgb="FF3E3E3E"/>
        <bgColor indexed="64"/>
      </patternFill>
    </fill>
    <fill>
      <patternFill patternType="solid">
        <fgColor rgb="FF1F4E78"/>
        <bgColor indexed="64"/>
      </patternFill>
    </fill>
    <fill>
      <patternFill patternType="solid">
        <fgColor theme="8" tint="0.59999389629810485"/>
        <bgColor indexed="64"/>
      </patternFill>
    </fill>
    <fill>
      <patternFill patternType="solid">
        <fgColor rgb="FFDDEBF7"/>
        <bgColor rgb="FF000000"/>
      </patternFill>
    </fill>
    <fill>
      <patternFill patternType="solid">
        <fgColor theme="0" tint="-0.34998626667073579"/>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rgb="FFFFD5D5"/>
        <bgColor indexed="64"/>
      </patternFill>
    </fill>
    <fill>
      <patternFill patternType="solid">
        <fgColor rgb="FF6AA4D8"/>
        <bgColor indexed="64"/>
      </patternFill>
    </fill>
    <fill>
      <patternFill patternType="solid">
        <fgColor rgb="FFEFF6FB"/>
        <bgColor indexed="64"/>
      </patternFill>
    </fill>
    <fill>
      <patternFill patternType="solid">
        <fgColor theme="1" tint="0.34998626667073579"/>
        <bgColor indexed="64"/>
      </patternFill>
    </fill>
    <fill>
      <patternFill patternType="solid">
        <fgColor theme="2" tint="-0.499984740745262"/>
        <bgColor indexed="64"/>
      </patternFill>
    </fill>
  </fills>
  <borders count="115">
    <border>
      <left/>
      <right/>
      <top/>
      <bottom/>
      <diagonal/>
    </border>
    <border>
      <left/>
      <right/>
      <top/>
      <bottom style="thin">
        <color theme="8"/>
      </bottom>
      <diagonal/>
    </border>
    <border>
      <left/>
      <right style="thick">
        <color theme="0"/>
      </right>
      <top/>
      <bottom style="thin">
        <color theme="8"/>
      </bottom>
      <diagonal/>
    </border>
    <border>
      <left style="thick">
        <color theme="0"/>
      </left>
      <right/>
      <top/>
      <bottom style="thin">
        <color theme="8"/>
      </bottom>
      <diagonal/>
    </border>
    <border>
      <left/>
      <right/>
      <top style="thin">
        <color theme="8"/>
      </top>
      <bottom style="thin">
        <color theme="8"/>
      </bottom>
      <diagonal/>
    </border>
    <border>
      <left/>
      <right/>
      <top style="thin">
        <color theme="8"/>
      </top>
      <bottom style="medium">
        <color theme="8"/>
      </bottom>
      <diagonal/>
    </border>
    <border>
      <left/>
      <right/>
      <top style="thin">
        <color theme="8"/>
      </top>
      <bottom/>
      <diagonal/>
    </border>
    <border>
      <left/>
      <right/>
      <top style="thin">
        <color rgb="FF0070C0"/>
      </top>
      <bottom/>
      <diagonal/>
    </border>
    <border>
      <left/>
      <right/>
      <top style="medium">
        <color theme="8"/>
      </top>
      <bottom/>
      <diagonal/>
    </border>
    <border>
      <left style="thin">
        <color theme="8"/>
      </left>
      <right/>
      <top style="medium">
        <color theme="8"/>
      </top>
      <bottom style="thin">
        <color theme="8"/>
      </bottom>
      <diagonal/>
    </border>
    <border>
      <left/>
      <right/>
      <top style="medium">
        <color theme="8"/>
      </top>
      <bottom style="thin">
        <color theme="8"/>
      </bottom>
      <diagonal/>
    </border>
    <border>
      <left/>
      <right style="thin">
        <color theme="8"/>
      </right>
      <top style="medium">
        <color theme="8"/>
      </top>
      <bottom style="thin">
        <color theme="8"/>
      </bottom>
      <diagonal/>
    </border>
    <border>
      <left/>
      <right/>
      <top/>
      <bottom style="medium">
        <color theme="8"/>
      </bottom>
      <diagonal/>
    </border>
    <border>
      <left style="thin">
        <color theme="8"/>
      </left>
      <right/>
      <top style="thin">
        <color theme="8"/>
      </top>
      <bottom style="medium">
        <color theme="8"/>
      </bottom>
      <diagonal/>
    </border>
    <border>
      <left/>
      <right style="thin">
        <color theme="8"/>
      </right>
      <top style="thin">
        <color theme="8"/>
      </top>
      <bottom style="medium">
        <color theme="8"/>
      </bottom>
      <diagonal/>
    </border>
    <border>
      <left/>
      <right/>
      <top style="thin">
        <color theme="8" tint="0.79998168889431442"/>
      </top>
      <bottom style="thin">
        <color theme="8" tint="0.79998168889431442"/>
      </bottom>
      <diagonal/>
    </border>
    <border>
      <left style="thin">
        <color theme="8"/>
      </left>
      <right/>
      <top style="thin">
        <color theme="8" tint="0.79998168889431442"/>
      </top>
      <bottom style="thin">
        <color theme="8" tint="0.79998168889431442"/>
      </bottom>
      <diagonal/>
    </border>
    <border>
      <left/>
      <right style="thin">
        <color theme="8"/>
      </right>
      <top style="thin">
        <color theme="8" tint="0.79998168889431442"/>
      </top>
      <bottom style="thin">
        <color theme="8" tint="0.79998168889431442"/>
      </bottom>
      <diagonal/>
    </border>
    <border>
      <left/>
      <right/>
      <top style="double">
        <color theme="8"/>
      </top>
      <bottom style="thin">
        <color theme="8"/>
      </bottom>
      <diagonal/>
    </border>
    <border>
      <left style="thin">
        <color theme="8"/>
      </left>
      <right/>
      <top style="double">
        <color theme="8"/>
      </top>
      <bottom style="thin">
        <color theme="8"/>
      </bottom>
      <diagonal/>
    </border>
    <border>
      <left/>
      <right style="thin">
        <color theme="8"/>
      </right>
      <top style="double">
        <color theme="8"/>
      </top>
      <bottom style="thin">
        <color theme="8"/>
      </bottom>
      <diagonal/>
    </border>
    <border>
      <left/>
      <right/>
      <top style="medium">
        <color theme="8"/>
      </top>
      <bottom style="medium">
        <color theme="8"/>
      </bottom>
      <diagonal/>
    </border>
    <border>
      <left style="thick">
        <color theme="0"/>
      </left>
      <right/>
      <top style="medium">
        <color theme="8"/>
      </top>
      <bottom/>
      <diagonal/>
    </border>
    <border>
      <left style="thick">
        <color theme="0"/>
      </left>
      <right/>
      <top style="thin">
        <color theme="8" tint="0.79998168889431442"/>
      </top>
      <bottom style="thin">
        <color theme="0"/>
      </bottom>
      <diagonal/>
    </border>
    <border>
      <left/>
      <right/>
      <top style="thin">
        <color theme="8" tint="0.79998168889431442"/>
      </top>
      <bottom style="thin">
        <color theme="0"/>
      </bottom>
      <diagonal/>
    </border>
    <border>
      <left style="thick">
        <color theme="0"/>
      </left>
      <right/>
      <top style="thin">
        <color theme="0"/>
      </top>
      <bottom style="thin">
        <color theme="0"/>
      </bottom>
      <diagonal/>
    </border>
    <border>
      <left/>
      <right/>
      <top style="thin">
        <color theme="0"/>
      </top>
      <bottom style="thin">
        <color theme="0"/>
      </bottom>
      <diagonal/>
    </border>
    <border>
      <left style="thick">
        <color theme="0"/>
      </left>
      <right/>
      <top style="thin">
        <color theme="0"/>
      </top>
      <bottom style="thin">
        <color theme="8" tint="0.79998168889431442"/>
      </bottom>
      <diagonal/>
    </border>
    <border>
      <left/>
      <right/>
      <top style="thin">
        <color theme="0"/>
      </top>
      <bottom style="thin">
        <color theme="8" tint="0.79998168889431442"/>
      </bottom>
      <diagonal/>
    </border>
    <border>
      <left/>
      <right/>
      <top style="thin">
        <color theme="8" tint="0.79998168889431442"/>
      </top>
      <bottom style="thin">
        <color theme="8"/>
      </bottom>
      <diagonal/>
    </border>
    <border>
      <left/>
      <right/>
      <top/>
      <bottom style="thin">
        <color rgb="FF0070C0"/>
      </bottom>
      <diagonal/>
    </border>
    <border>
      <left style="thick">
        <color theme="0"/>
      </left>
      <right/>
      <top/>
      <bottom style="thin">
        <color theme="0"/>
      </bottom>
      <diagonal/>
    </border>
    <border>
      <left style="thick">
        <color theme="0"/>
      </left>
      <right/>
      <top style="thin">
        <color theme="0"/>
      </top>
      <bottom/>
      <diagonal/>
    </border>
    <border>
      <left style="medium">
        <color theme="0"/>
      </left>
      <right/>
      <top style="thin">
        <color theme="8" tint="0.79998168889431442"/>
      </top>
      <bottom style="thin">
        <color theme="0"/>
      </bottom>
      <diagonal/>
    </border>
    <border>
      <left style="medium">
        <color theme="0"/>
      </left>
      <right/>
      <top style="thin">
        <color theme="0"/>
      </top>
      <bottom style="thin">
        <color theme="0"/>
      </bottom>
      <diagonal/>
    </border>
    <border>
      <left/>
      <right style="thick">
        <color theme="0"/>
      </right>
      <top style="thin">
        <color theme="8" tint="0.79998168889431442"/>
      </top>
      <bottom style="thin">
        <color theme="0"/>
      </bottom>
      <diagonal/>
    </border>
    <border>
      <left/>
      <right/>
      <top style="thin">
        <color theme="0"/>
      </top>
      <bottom/>
      <diagonal/>
    </border>
    <border>
      <left style="medium">
        <color theme="0"/>
      </left>
      <right/>
      <top style="thin">
        <color theme="0"/>
      </top>
      <bottom style="thin">
        <color theme="8"/>
      </bottom>
      <diagonal/>
    </border>
    <border>
      <left style="thick">
        <color theme="0"/>
      </left>
      <right style="thick">
        <color theme="0"/>
      </right>
      <top style="thin">
        <color theme="0"/>
      </top>
      <bottom style="thin">
        <color theme="0"/>
      </bottom>
      <diagonal/>
    </border>
    <border>
      <left/>
      <right/>
      <top style="thin">
        <color theme="8" tint="0.79998168889431442"/>
      </top>
      <bottom/>
      <diagonal/>
    </border>
    <border>
      <left/>
      <right/>
      <top style="thin">
        <color theme="0"/>
      </top>
      <bottom style="thick">
        <color theme="0"/>
      </bottom>
      <diagonal/>
    </border>
    <border>
      <left/>
      <right/>
      <top style="medium">
        <color theme="8"/>
      </top>
      <bottom style="thin">
        <color theme="8" tint="0.79998168889431442"/>
      </bottom>
      <diagonal/>
    </border>
    <border>
      <left/>
      <right/>
      <top style="double">
        <color rgb="FF002060"/>
      </top>
      <bottom style="thin">
        <color rgb="FF002060"/>
      </bottom>
      <diagonal/>
    </border>
    <border>
      <left/>
      <right/>
      <top/>
      <bottom style="thin">
        <color theme="8" tint="0.79998168889431442"/>
      </bottom>
      <diagonal/>
    </border>
    <border>
      <left/>
      <right/>
      <top style="thin">
        <color theme="8" tint="0.79998168889431442"/>
      </top>
      <bottom style="double">
        <color rgb="FF002060"/>
      </bottom>
      <diagonal/>
    </border>
    <border>
      <left/>
      <right/>
      <top style="thin">
        <color rgb="FF5B9BD5"/>
      </top>
      <bottom style="thin">
        <color theme="8" tint="0.79998168889431442"/>
      </bottom>
      <diagonal/>
    </border>
    <border>
      <left/>
      <right/>
      <top style="thin">
        <color theme="8" tint="0.79998168889431442"/>
      </top>
      <bottom style="double">
        <color rgb="FF5B9BD5"/>
      </bottom>
      <diagonal/>
    </border>
    <border>
      <left/>
      <right/>
      <top style="double">
        <color rgb="FF5B9BD5"/>
      </top>
      <bottom style="thin">
        <color rgb="FF5B9BD5"/>
      </bottom>
      <diagonal/>
    </border>
    <border>
      <left/>
      <right/>
      <top/>
      <bottom style="thin">
        <color rgb="FF5B9BD5"/>
      </bottom>
      <diagonal/>
    </border>
    <border>
      <left/>
      <right/>
      <top style="thin">
        <color theme="8"/>
      </top>
      <bottom style="thin">
        <color theme="8" tint="0.79998168889431442"/>
      </bottom>
      <diagonal/>
    </border>
    <border>
      <left/>
      <right/>
      <top style="medium">
        <color rgb="FF5B9BD5"/>
      </top>
      <bottom/>
      <diagonal/>
    </border>
    <border>
      <left/>
      <right/>
      <top style="thin">
        <color theme="8" tint="0.79998168889431442"/>
      </top>
      <bottom style="medium">
        <color rgb="FF5B9BD5"/>
      </bottom>
      <diagonal/>
    </border>
    <border>
      <left/>
      <right/>
      <top style="double">
        <color rgb="FF5B9BD5"/>
      </top>
      <bottom/>
      <diagonal/>
    </border>
    <border>
      <left/>
      <right/>
      <top style="thin">
        <color rgb="FF0070C0"/>
      </top>
      <bottom style="thin">
        <color theme="8" tint="0.79998168889431442"/>
      </bottom>
      <diagonal/>
    </border>
    <border>
      <left/>
      <right/>
      <top style="thin">
        <color theme="8" tint="0.79998168889431442"/>
      </top>
      <bottom style="thin">
        <color rgb="FF0070C0"/>
      </bottom>
      <diagonal/>
    </border>
    <border>
      <left/>
      <right/>
      <top style="double">
        <color rgb="FF0070C0"/>
      </top>
      <bottom/>
      <diagonal/>
    </border>
    <border>
      <left style="thin">
        <color rgb="FFFFFFFF"/>
      </left>
      <right style="thin">
        <color rgb="FFFFFFFF"/>
      </right>
      <top/>
      <bottom/>
      <diagonal/>
    </border>
    <border>
      <left/>
      <right/>
      <top/>
      <bottom style="thin">
        <color rgb="FF5A9BD5"/>
      </bottom>
      <diagonal/>
    </border>
    <border>
      <left/>
      <right/>
      <top style="thin">
        <color rgb="FF5A9BD5"/>
      </top>
      <bottom/>
      <diagonal/>
    </border>
    <border>
      <left/>
      <right/>
      <top style="thin">
        <color rgb="FF5B9BD5"/>
      </top>
      <bottom/>
      <diagonal/>
    </border>
    <border>
      <left style="thin">
        <color theme="8"/>
      </left>
      <right style="thin">
        <color theme="8"/>
      </right>
      <top style="medium">
        <color theme="8"/>
      </top>
      <bottom style="thin">
        <color theme="8"/>
      </bottom>
      <diagonal/>
    </border>
    <border>
      <left style="thin">
        <color theme="8"/>
      </left>
      <right style="thin">
        <color theme="8"/>
      </right>
      <top style="thin">
        <color theme="8"/>
      </top>
      <bottom style="medium">
        <color theme="8"/>
      </bottom>
      <diagonal/>
    </border>
    <border>
      <left style="thin">
        <color theme="8"/>
      </left>
      <right style="thin">
        <color theme="8"/>
      </right>
      <top style="thin">
        <color theme="8" tint="0.79998168889431442"/>
      </top>
      <bottom style="thin">
        <color theme="8" tint="0.79998168889431442"/>
      </bottom>
      <diagonal/>
    </border>
    <border>
      <left/>
      <right/>
      <top style="thin">
        <color theme="8"/>
      </top>
      <bottom style="hair">
        <color theme="8"/>
      </bottom>
      <diagonal/>
    </border>
    <border>
      <left/>
      <right/>
      <top style="hair">
        <color theme="8"/>
      </top>
      <bottom style="hair">
        <color theme="8"/>
      </bottom>
      <diagonal/>
    </border>
    <border>
      <left/>
      <right/>
      <top style="hair">
        <color theme="8"/>
      </top>
      <bottom style="thin">
        <color theme="8"/>
      </bottom>
      <diagonal/>
    </border>
    <border>
      <left style="medium">
        <color rgb="FF3E3E3E"/>
      </left>
      <right/>
      <top style="medium">
        <color rgb="FF3E3E3E"/>
      </top>
      <bottom/>
      <diagonal/>
    </border>
    <border>
      <left/>
      <right/>
      <top style="medium">
        <color rgb="FF3E3E3E"/>
      </top>
      <bottom/>
      <diagonal/>
    </border>
    <border>
      <left/>
      <right style="medium">
        <color rgb="FF3E3E3E"/>
      </right>
      <top style="medium">
        <color rgb="FF3E3E3E"/>
      </top>
      <bottom/>
      <diagonal/>
    </border>
    <border>
      <left style="medium">
        <color rgb="FF3E3E3E"/>
      </left>
      <right/>
      <top/>
      <bottom/>
      <diagonal/>
    </border>
    <border>
      <left/>
      <right style="medium">
        <color rgb="FF3E3E3E"/>
      </right>
      <top/>
      <bottom/>
      <diagonal/>
    </border>
    <border>
      <left style="medium">
        <color rgb="FF3E3E3E"/>
      </left>
      <right/>
      <top/>
      <bottom style="medium">
        <color rgb="FF3E3E3E"/>
      </bottom>
      <diagonal/>
    </border>
    <border>
      <left/>
      <right/>
      <top/>
      <bottom style="medium">
        <color rgb="FF3E3E3E"/>
      </bottom>
      <diagonal/>
    </border>
    <border>
      <left/>
      <right style="medium">
        <color rgb="FF3E3E3E"/>
      </right>
      <top/>
      <bottom style="medium">
        <color rgb="FF3E3E3E"/>
      </bottom>
      <diagonal/>
    </border>
    <border>
      <left/>
      <right/>
      <top/>
      <bottom style="thin">
        <color theme="0"/>
      </bottom>
      <diagonal/>
    </border>
    <border>
      <left/>
      <right/>
      <top style="thin">
        <color theme="0"/>
      </top>
      <bottom style="thin">
        <color theme="8"/>
      </bottom>
      <diagonal/>
    </border>
    <border>
      <left/>
      <right style="thick">
        <color theme="0"/>
      </right>
      <top/>
      <bottom/>
      <diagonal/>
    </border>
    <border>
      <left/>
      <right/>
      <top style="thin">
        <color rgb="FF00B0F0"/>
      </top>
      <bottom style="thin">
        <color rgb="FF00B0F0"/>
      </bottom>
      <diagonal/>
    </border>
    <border>
      <left/>
      <right style="thin">
        <color rgb="FF00B0F0"/>
      </right>
      <top/>
      <bottom/>
      <diagonal/>
    </border>
    <border>
      <left style="thin">
        <color rgb="FF00B0F0"/>
      </left>
      <right/>
      <top/>
      <bottom/>
      <diagonal/>
    </border>
    <border>
      <left/>
      <right/>
      <top/>
      <bottom style="thin">
        <color rgb="FF00B0F0"/>
      </bottom>
      <diagonal/>
    </border>
    <border>
      <left/>
      <right style="thin">
        <color rgb="FF00B0F0"/>
      </right>
      <top/>
      <bottom style="thin">
        <color rgb="FF00B0F0"/>
      </bottom>
      <diagonal/>
    </border>
    <border>
      <left/>
      <right style="thin">
        <color rgb="FF00B0F0"/>
      </right>
      <top style="thin">
        <color rgb="FF00B0F0"/>
      </top>
      <bottom style="thin">
        <color rgb="FF00B0F0"/>
      </bottom>
      <diagonal/>
    </border>
    <border>
      <left/>
      <right style="thin">
        <color rgb="FF00B0F0"/>
      </right>
      <top style="thin">
        <color rgb="FF00B0F0"/>
      </top>
      <bottom/>
      <diagonal/>
    </border>
    <border>
      <left style="thin">
        <color rgb="FF00B0F0"/>
      </left>
      <right/>
      <top/>
      <bottom style="thin">
        <color rgb="FF00B0F0"/>
      </bottom>
      <diagonal/>
    </border>
    <border>
      <left/>
      <right/>
      <top style="thin">
        <color rgb="FF00B0F0"/>
      </top>
      <bottom/>
      <diagonal/>
    </border>
    <border>
      <left/>
      <right style="medium">
        <color theme="0"/>
      </right>
      <top/>
      <bottom/>
      <diagonal/>
    </border>
    <border>
      <left/>
      <right/>
      <top style="thin">
        <color theme="8" tint="-0.24994659260841701"/>
      </top>
      <bottom/>
      <diagonal/>
    </border>
    <border>
      <left style="thin">
        <color theme="8" tint="-0.24994659260841701"/>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
      <left style="thick">
        <color theme="0"/>
      </left>
      <right style="medium">
        <color theme="0"/>
      </right>
      <top style="thin">
        <color theme="8" tint="0.79998168889431442"/>
      </top>
      <bottom style="thin">
        <color theme="0"/>
      </bottom>
      <diagonal/>
    </border>
    <border>
      <left style="thick">
        <color theme="0"/>
      </left>
      <right style="medium">
        <color theme="0"/>
      </right>
      <top style="thin">
        <color theme="0"/>
      </top>
      <bottom style="thin">
        <color theme="0"/>
      </bottom>
      <diagonal/>
    </border>
    <border>
      <left style="thick">
        <color theme="0"/>
      </left>
      <right style="medium">
        <color theme="0"/>
      </right>
      <top style="thin">
        <color theme="0"/>
      </top>
      <bottom style="thin">
        <color theme="8"/>
      </bottom>
      <diagonal/>
    </border>
    <border>
      <left/>
      <right style="medium">
        <color theme="0"/>
      </right>
      <top/>
      <bottom style="thin">
        <color theme="8" tint="0.79995117038483843"/>
      </bottom>
      <diagonal/>
    </border>
    <border>
      <left style="medium">
        <color theme="0"/>
      </left>
      <right/>
      <top/>
      <bottom style="thin">
        <color theme="8" tint="0.79995117038483843"/>
      </bottom>
      <diagonal/>
    </border>
    <border>
      <left style="thin">
        <color rgb="FFFF0000"/>
      </left>
      <right style="thin">
        <color rgb="FFFF0000"/>
      </right>
      <top style="thin">
        <color rgb="FFFF0000"/>
      </top>
      <bottom style="thin">
        <color rgb="FFFF0000"/>
      </bottom>
      <diagonal/>
    </border>
    <border>
      <left/>
      <right style="medium">
        <color theme="0"/>
      </right>
      <top style="thin">
        <color theme="8" tint="0.79998168889431442"/>
      </top>
      <bottom/>
      <diagonal/>
    </border>
    <border>
      <left/>
      <right style="medium">
        <color theme="0"/>
      </right>
      <top/>
      <bottom style="thin">
        <color theme="8" tint="0.79998168889431442"/>
      </bottom>
      <diagonal/>
    </border>
    <border>
      <left/>
      <right/>
      <top style="thick">
        <color theme="0"/>
      </top>
      <bottom/>
      <diagonal/>
    </border>
    <border>
      <left style="medium">
        <color theme="0"/>
      </left>
      <right/>
      <top style="thin">
        <color theme="0"/>
      </top>
      <bottom/>
      <diagonal/>
    </border>
    <border>
      <left/>
      <right/>
      <top style="thin">
        <color theme="1" tint="0.499984740745262"/>
      </top>
      <bottom/>
      <diagonal/>
    </border>
    <border>
      <left/>
      <right/>
      <top style="thin">
        <color theme="1" tint="0.499984740745262"/>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thin">
        <color theme="1" tint="0.499984740745262"/>
      </bottom>
      <diagonal/>
    </border>
    <border>
      <left/>
      <right style="medium">
        <color theme="0"/>
      </right>
      <top style="thin">
        <color theme="8" tint="0.79998168889431442"/>
      </top>
      <bottom style="thin">
        <color theme="0"/>
      </bottom>
      <diagonal/>
    </border>
    <border>
      <left/>
      <right style="medium">
        <color theme="0"/>
      </right>
      <top style="thin">
        <color theme="0"/>
      </top>
      <bottom style="thin">
        <color theme="8" tint="0.79998168889431442"/>
      </bottom>
      <diagonal/>
    </border>
    <border>
      <left/>
      <right style="thick">
        <color theme="0"/>
      </right>
      <top style="thin">
        <color theme="0"/>
      </top>
      <bottom style="thin">
        <color theme="8" tint="0.79998168889431442"/>
      </bottom>
      <diagonal/>
    </border>
    <border>
      <left/>
      <right/>
      <top style="thin">
        <color rgb="FF5B9BD5"/>
      </top>
      <bottom style="thin">
        <color rgb="FF5B9BD5"/>
      </bottom>
      <diagonal/>
    </border>
    <border>
      <left style="thick">
        <color theme="0"/>
      </left>
      <right/>
      <top style="thin">
        <color rgb="FF0070C0"/>
      </top>
      <bottom/>
      <diagonal/>
    </border>
    <border>
      <left/>
      <right/>
      <top style="double">
        <color rgb="FF0070C0"/>
      </top>
      <bottom style="thin">
        <color rgb="FF0070C0"/>
      </bottom>
      <diagonal/>
    </border>
  </borders>
  <cellStyleXfs count="32">
    <xf numFmtId="164" fontId="0" fillId="0" borderId="0"/>
    <xf numFmtId="164" fontId="4" fillId="2" borderId="0">
      <alignment horizontal="left" vertical="center"/>
    </xf>
    <xf numFmtId="164" fontId="6" fillId="4" borderId="0" applyNumberFormat="0" applyBorder="0" applyAlignment="0">
      <alignment vertical="center"/>
      <protection locked="0"/>
    </xf>
    <xf numFmtId="164" fontId="4" fillId="2" borderId="0">
      <alignment horizontal="right" vertical="center"/>
    </xf>
    <xf numFmtId="164" fontId="10" fillId="6" borderId="5"/>
    <xf numFmtId="164" fontId="15" fillId="11" borderId="0"/>
    <xf numFmtId="164" fontId="16" fillId="0" borderId="21"/>
    <xf numFmtId="176" fontId="18" fillId="0" borderId="15" applyFill="0" applyBorder="0">
      <alignment horizontal="right" vertical="center"/>
    </xf>
    <xf numFmtId="164" fontId="2" fillId="12" borderId="0" applyNumberFormat="0" applyBorder="0" applyAlignment="0">
      <alignment vertical="center"/>
      <protection hidden="1"/>
    </xf>
    <xf numFmtId="164" fontId="19" fillId="13" borderId="0" applyNumberFormat="0" applyBorder="0" applyAlignment="0">
      <alignment vertical="center"/>
      <protection locked="0"/>
    </xf>
    <xf numFmtId="164" fontId="21" fillId="11" borderId="0" applyNumberFormat="0" applyBorder="0" applyAlignment="0"/>
    <xf numFmtId="164" fontId="23" fillId="12" borderId="34" applyNumberFormat="0" applyBorder="0">
      <alignment vertical="center"/>
      <protection hidden="1"/>
    </xf>
    <xf numFmtId="180" fontId="8" fillId="0" borderId="15">
      <alignment vertical="center"/>
    </xf>
    <xf numFmtId="164" fontId="24" fillId="14" borderId="0">
      <alignment vertical="center"/>
    </xf>
    <xf numFmtId="164" fontId="16" fillId="11" borderId="40">
      <alignment horizontal="right"/>
    </xf>
    <xf numFmtId="164" fontId="5" fillId="10" borderId="0"/>
    <xf numFmtId="164" fontId="12" fillId="0" borderId="47" applyNumberFormat="0">
      <alignment vertical="center"/>
    </xf>
    <xf numFmtId="171" fontId="27" fillId="9" borderId="0" applyNumberFormat="0" applyBorder="0">
      <alignment vertical="center"/>
    </xf>
    <xf numFmtId="164" fontId="17" fillId="0" borderId="50" applyNumberFormat="0">
      <alignment horizontal="left" vertical="center"/>
    </xf>
    <xf numFmtId="164" fontId="6" fillId="15" borderId="0" applyNumberFormat="0" applyBorder="0" applyAlignment="0">
      <alignment vertical="center"/>
      <protection locked="0"/>
    </xf>
    <xf numFmtId="170" fontId="63" fillId="5" borderId="98" applyBorder="0" applyAlignment="0">
      <protection hidden="1"/>
    </xf>
    <xf numFmtId="164" fontId="73" fillId="30" borderId="0">
      <alignment vertical="center"/>
      <protection hidden="1"/>
    </xf>
    <xf numFmtId="164" fontId="74" fillId="31" borderId="0"/>
    <xf numFmtId="164" fontId="75" fillId="24" borderId="0"/>
    <xf numFmtId="164" fontId="62" fillId="12" borderId="0">
      <alignment vertical="center"/>
    </xf>
    <xf numFmtId="164" fontId="76" fillId="0" borderId="0">
      <alignment vertical="center"/>
    </xf>
    <xf numFmtId="196" fontId="76" fillId="0" borderId="105" applyBorder="0">
      <alignment vertical="center"/>
      <protection hidden="1"/>
    </xf>
    <xf numFmtId="196" fontId="76" fillId="0" borderId="106" applyNumberFormat="0" applyAlignment="0">
      <alignment vertical="center"/>
      <protection hidden="1"/>
    </xf>
    <xf numFmtId="196" fontId="76" fillId="0" borderId="107" applyNumberFormat="0" applyAlignment="0">
      <alignment vertical="center"/>
      <protection hidden="1"/>
    </xf>
    <xf numFmtId="196" fontId="76" fillId="0" borderId="108" applyNumberFormat="0" applyAlignment="0">
      <alignment vertical="center"/>
      <protection hidden="1"/>
    </xf>
    <xf numFmtId="164" fontId="12" fillId="11" borderId="112" applyNumberFormat="0" applyAlignment="0">
      <alignment vertical="center"/>
    </xf>
    <xf numFmtId="164" fontId="57" fillId="29" borderId="0" applyNumberFormat="0" applyBorder="0" applyAlignment="0"/>
  </cellStyleXfs>
  <cellXfs count="709">
    <xf numFmtId="164" fontId="0" fillId="0" borderId="0" xfId="0"/>
    <xf numFmtId="164" fontId="3" fillId="0" borderId="0" xfId="0" applyFont="1" applyAlignment="1" applyProtection="1">
      <alignment vertical="center"/>
      <protection hidden="1"/>
    </xf>
    <xf numFmtId="164" fontId="0" fillId="0" borderId="0" xfId="0" applyAlignment="1">
      <alignment vertical="center"/>
    </xf>
    <xf numFmtId="164" fontId="4" fillId="2" borderId="0" xfId="1" applyProtection="1">
      <alignment horizontal="left" vertical="center"/>
      <protection hidden="1"/>
    </xf>
    <xf numFmtId="164" fontId="4" fillId="2" borderId="0" xfId="1">
      <alignment horizontal="left" vertical="center"/>
    </xf>
    <xf numFmtId="165" fontId="5" fillId="3" borderId="0" xfId="0" applyNumberFormat="1" applyFont="1" applyFill="1" applyAlignment="1">
      <alignment vertical="center"/>
    </xf>
    <xf numFmtId="164" fontId="1" fillId="0" borderId="0" xfId="0" applyFont="1"/>
    <xf numFmtId="164" fontId="9" fillId="0" borderId="0" xfId="0" applyFont="1" applyAlignment="1">
      <alignment horizontal="right"/>
    </xf>
    <xf numFmtId="168" fontId="9" fillId="0" borderId="1" xfId="0" applyNumberFormat="1" applyFont="1" applyBorder="1" applyAlignment="1">
      <alignment horizontal="right"/>
    </xf>
    <xf numFmtId="164" fontId="9" fillId="5" borderId="1" xfId="0" applyFont="1" applyFill="1" applyBorder="1" applyAlignment="1">
      <alignment horizontal="right"/>
    </xf>
    <xf numFmtId="164" fontId="9" fillId="5" borderId="4" xfId="0" applyFont="1" applyFill="1" applyBorder="1" applyAlignment="1">
      <alignment horizontal="right"/>
    </xf>
    <xf numFmtId="169" fontId="9" fillId="0" borderId="0" xfId="0" applyNumberFormat="1" applyFont="1"/>
    <xf numFmtId="164" fontId="10" fillId="6" borderId="5" xfId="0" applyFont="1" applyFill="1" applyBorder="1"/>
    <xf numFmtId="164" fontId="11" fillId="0" borderId="0" xfId="0" applyFont="1" applyAlignment="1">
      <alignment horizontal="left" indent="2"/>
    </xf>
    <xf numFmtId="164" fontId="11" fillId="0" borderId="0" xfId="0" applyFont="1"/>
    <xf numFmtId="170" fontId="11" fillId="0" borderId="0" xfId="0" applyNumberFormat="1" applyFont="1"/>
    <xf numFmtId="170" fontId="11" fillId="5" borderId="0" xfId="0" applyNumberFormat="1" applyFont="1" applyFill="1"/>
    <xf numFmtId="170" fontId="1" fillId="0" borderId="0" xfId="0" applyNumberFormat="1" applyFont="1"/>
    <xf numFmtId="164" fontId="12" fillId="0" borderId="6" xfId="0" applyFont="1" applyBorder="1" applyAlignment="1">
      <alignment horizontal="left" indent="1"/>
    </xf>
    <xf numFmtId="164" fontId="12" fillId="0" borderId="6" xfId="0" applyFont="1" applyBorder="1"/>
    <xf numFmtId="170" fontId="12" fillId="0" borderId="6" xfId="0" applyNumberFormat="1" applyFont="1" applyBorder="1"/>
    <xf numFmtId="170" fontId="12" fillId="5" borderId="6" xfId="0" applyNumberFormat="1" applyFont="1" applyFill="1" applyBorder="1"/>
    <xf numFmtId="170" fontId="0" fillId="0" borderId="0" xfId="0" applyNumberFormat="1" applyAlignment="1">
      <alignment vertical="center"/>
    </xf>
    <xf numFmtId="164" fontId="11" fillId="0" borderId="0" xfId="0" applyFont="1" applyAlignment="1">
      <alignment horizontal="left" indent="3"/>
    </xf>
    <xf numFmtId="164" fontId="12" fillId="5" borderId="0" xfId="0" applyFont="1" applyFill="1"/>
    <xf numFmtId="170" fontId="12" fillId="5" borderId="0" xfId="0" applyNumberFormat="1" applyFont="1" applyFill="1"/>
    <xf numFmtId="170" fontId="12" fillId="7" borderId="0" xfId="0" applyNumberFormat="1" applyFont="1" applyFill="1"/>
    <xf numFmtId="170" fontId="10" fillId="6" borderId="5" xfId="0" applyNumberFormat="1" applyFont="1" applyFill="1" applyBorder="1"/>
    <xf numFmtId="164" fontId="11" fillId="0" borderId="0" xfId="0" applyFont="1" applyAlignment="1">
      <alignment horizontal="left" indent="1"/>
    </xf>
    <xf numFmtId="170" fontId="11" fillId="8" borderId="0" xfId="0" applyNumberFormat="1" applyFont="1" applyFill="1"/>
    <xf numFmtId="171" fontId="5" fillId="9" borderId="0" xfId="0" applyNumberFormat="1" applyFont="1" applyFill="1"/>
    <xf numFmtId="170" fontId="13" fillId="9" borderId="0" xfId="0" applyNumberFormat="1" applyFont="1" applyFill="1"/>
    <xf numFmtId="170" fontId="13" fillId="10" borderId="0" xfId="0" applyNumberFormat="1" applyFont="1" applyFill="1"/>
    <xf numFmtId="164" fontId="12" fillId="0" borderId="7" xfId="0" applyFont="1" applyBorder="1" applyAlignment="1">
      <alignment horizontal="left" indent="1"/>
    </xf>
    <xf numFmtId="164" fontId="12" fillId="0" borderId="7" xfId="0" applyFont="1" applyBorder="1"/>
    <xf numFmtId="170" fontId="12" fillId="0" borderId="7" xfId="0" applyNumberFormat="1" applyFont="1" applyBorder="1"/>
    <xf numFmtId="170" fontId="12" fillId="8" borderId="7" xfId="0" applyNumberFormat="1" applyFont="1" applyFill="1" applyBorder="1"/>
    <xf numFmtId="170" fontId="12" fillId="0" borderId="7" xfId="0" applyNumberFormat="1" applyFont="1" applyBorder="1" applyAlignment="1">
      <alignment horizontal="left" indent="1"/>
    </xf>
    <xf numFmtId="164" fontId="14" fillId="10" borderId="0" xfId="0" applyFont="1" applyFill="1" applyAlignment="1">
      <alignment vertical="center"/>
    </xf>
    <xf numFmtId="164" fontId="10" fillId="6" borderId="5" xfId="4"/>
    <xf numFmtId="164" fontId="15" fillId="11" borderId="0" xfId="5"/>
    <xf numFmtId="164" fontId="16" fillId="6" borderId="5" xfId="0" applyFont="1" applyFill="1" applyBorder="1" applyAlignment="1">
      <alignment vertical="center"/>
    </xf>
    <xf numFmtId="164" fontId="17" fillId="0" borderId="8" xfId="0" applyFont="1" applyBorder="1" applyAlignment="1">
      <alignment vertical="center"/>
    </xf>
    <xf numFmtId="164" fontId="17" fillId="0" borderId="9" xfId="0" applyFont="1" applyBorder="1" applyAlignment="1">
      <alignment horizontal="centerContinuous" vertical="center"/>
    </xf>
    <xf numFmtId="164" fontId="17" fillId="0" borderId="10" xfId="0" applyFont="1" applyBorder="1" applyAlignment="1">
      <alignment horizontal="centerContinuous" vertical="center"/>
    </xf>
    <xf numFmtId="164" fontId="17" fillId="0" borderId="11" xfId="0" applyFont="1" applyBorder="1" applyAlignment="1">
      <alignment horizontal="centerContinuous" vertical="center"/>
    </xf>
    <xf numFmtId="164" fontId="17" fillId="0" borderId="8" xfId="0" applyFont="1" applyBorder="1" applyAlignment="1">
      <alignment horizontal="centerContinuous" vertical="center"/>
    </xf>
    <xf numFmtId="164" fontId="17" fillId="0" borderId="12" xfId="0" applyFont="1" applyBorder="1" applyAlignment="1">
      <alignment vertical="center"/>
    </xf>
    <xf numFmtId="164" fontId="17" fillId="0" borderId="13" xfId="0" applyFont="1" applyBorder="1" applyAlignment="1">
      <alignment horizontal="right" vertical="center"/>
    </xf>
    <xf numFmtId="164" fontId="17" fillId="0" borderId="5" xfId="0" applyFont="1" applyBorder="1" applyAlignment="1">
      <alignment horizontal="right" vertical="center"/>
    </xf>
    <xf numFmtId="164" fontId="17" fillId="0" borderId="14" xfId="0" applyFont="1" applyBorder="1" applyAlignment="1">
      <alignment horizontal="right" vertical="center"/>
    </xf>
    <xf numFmtId="164" fontId="17" fillId="0" borderId="15" xfId="0" applyFont="1" applyBorder="1" applyAlignment="1">
      <alignment vertical="center"/>
    </xf>
    <xf numFmtId="174" fontId="6" fillId="4" borderId="16" xfId="2" applyNumberFormat="1" applyBorder="1">
      <alignment vertical="center"/>
      <protection locked="0"/>
    </xf>
    <xf numFmtId="175" fontId="6" fillId="4" borderId="15" xfId="2" applyNumberFormat="1" applyBorder="1">
      <alignment vertical="center"/>
      <protection locked="0"/>
    </xf>
    <xf numFmtId="173" fontId="6" fillId="4" borderId="15" xfId="2" applyNumberFormat="1" applyBorder="1">
      <alignment vertical="center"/>
      <protection locked="0"/>
    </xf>
    <xf numFmtId="172" fontId="6" fillId="4" borderId="17" xfId="2" applyNumberFormat="1" applyBorder="1">
      <alignment vertical="center"/>
      <protection locked="0"/>
    </xf>
    <xf numFmtId="172" fontId="0" fillId="0" borderId="16" xfId="0" applyNumberFormat="1" applyBorder="1" applyAlignment="1">
      <alignment vertical="center"/>
    </xf>
    <xf numFmtId="172" fontId="6" fillId="4" borderId="15" xfId="2" applyNumberFormat="1" applyBorder="1">
      <alignment vertical="center"/>
      <protection locked="0"/>
    </xf>
    <xf numFmtId="171" fontId="6" fillId="4" borderId="15" xfId="2" applyNumberFormat="1" applyBorder="1">
      <alignment vertical="center"/>
      <protection locked="0"/>
    </xf>
    <xf numFmtId="164" fontId="16" fillId="0" borderId="18" xfId="0" applyFont="1" applyBorder="1" applyAlignment="1">
      <alignment vertical="center"/>
    </xf>
    <xf numFmtId="164" fontId="16" fillId="0" borderId="18" xfId="0" applyFont="1" applyBorder="1"/>
    <xf numFmtId="164" fontId="16" fillId="0" borderId="19" xfId="0" applyFont="1" applyBorder="1"/>
    <xf numFmtId="173" fontId="16" fillId="0" borderId="18" xfId="0" applyNumberFormat="1" applyFont="1" applyBorder="1" applyAlignment="1">
      <alignment vertical="center"/>
    </xf>
    <xf numFmtId="172" fontId="16" fillId="0" borderId="20" xfId="0" applyNumberFormat="1" applyFont="1" applyBorder="1" applyAlignment="1">
      <alignment vertical="center"/>
    </xf>
    <xf numFmtId="172" fontId="16" fillId="0" borderId="19" xfId="0" applyNumberFormat="1" applyFont="1" applyBorder="1" applyAlignment="1">
      <alignment vertical="center"/>
    </xf>
    <xf numFmtId="172" fontId="16" fillId="0" borderId="18" xfId="0" applyNumberFormat="1" applyFont="1" applyBorder="1" applyAlignment="1">
      <alignment vertical="center"/>
    </xf>
    <xf numFmtId="170" fontId="16" fillId="0" borderId="19" xfId="0" applyNumberFormat="1" applyFont="1" applyBorder="1" applyAlignment="1">
      <alignment vertical="center"/>
    </xf>
    <xf numFmtId="170" fontId="16" fillId="0" borderId="18" xfId="0" applyNumberFormat="1" applyFont="1" applyBorder="1" applyAlignment="1">
      <alignment vertical="center"/>
    </xf>
    <xf numFmtId="164" fontId="10" fillId="6" borderId="5" xfId="0" applyFont="1" applyFill="1" applyBorder="1" applyAlignment="1">
      <alignment vertical="center"/>
    </xf>
    <xf numFmtId="17" fontId="10" fillId="0" borderId="21" xfId="0" applyNumberFormat="1" applyFont="1" applyBorder="1" applyAlignment="1">
      <alignment vertical="center"/>
    </xf>
    <xf numFmtId="164" fontId="11" fillId="0" borderId="10" xfId="0" applyFont="1" applyBorder="1" applyAlignment="1">
      <alignment vertical="center"/>
    </xf>
    <xf numFmtId="176" fontId="11" fillId="0" borderId="10" xfId="0" applyNumberFormat="1" applyFont="1" applyBorder="1" applyAlignment="1">
      <alignment vertical="center"/>
    </xf>
    <xf numFmtId="164" fontId="10" fillId="6" borderId="5" xfId="4" applyAlignment="1">
      <alignment vertical="center"/>
    </xf>
    <xf numFmtId="177" fontId="10" fillId="6" borderId="5" xfId="4" applyNumberFormat="1" applyAlignment="1">
      <alignment horizontal="right" vertical="center"/>
    </xf>
    <xf numFmtId="164" fontId="16" fillId="0" borderId="21" xfId="6" applyAlignment="1">
      <alignment vertical="center"/>
    </xf>
    <xf numFmtId="178" fontId="16" fillId="0" borderId="21" xfId="6" applyNumberFormat="1" applyAlignment="1">
      <alignment vertical="center"/>
    </xf>
    <xf numFmtId="164" fontId="0" fillId="0" borderId="22" xfId="0" applyBorder="1" applyAlignment="1">
      <alignment vertical="center"/>
    </xf>
    <xf numFmtId="176" fontId="0" fillId="0" borderId="15" xfId="0" applyNumberFormat="1" applyBorder="1" applyAlignment="1">
      <alignment vertical="center"/>
    </xf>
    <xf numFmtId="176" fontId="18" fillId="0" borderId="15" xfId="7" applyBorder="1">
      <alignment horizontal="right" vertical="center"/>
    </xf>
    <xf numFmtId="176" fontId="2" fillId="12" borderId="23" xfId="8" applyNumberFormat="1" applyBorder="1" applyAlignment="1">
      <alignment vertical="center"/>
      <protection hidden="1"/>
    </xf>
    <xf numFmtId="176" fontId="6" fillId="4" borderId="24" xfId="2" applyNumberFormat="1" applyBorder="1" applyAlignment="1">
      <alignment vertical="center"/>
      <protection locked="0"/>
    </xf>
    <xf numFmtId="176" fontId="2" fillId="12" borderId="25" xfId="8" applyNumberFormat="1" applyBorder="1" applyAlignment="1">
      <alignment vertical="center"/>
      <protection hidden="1"/>
    </xf>
    <xf numFmtId="176" fontId="6" fillId="4" borderId="26" xfId="2" applyNumberFormat="1" applyBorder="1" applyAlignment="1">
      <alignment vertical="center"/>
      <protection locked="0"/>
    </xf>
    <xf numFmtId="176" fontId="2" fillId="12" borderId="27" xfId="8" applyNumberFormat="1" applyBorder="1" applyAlignment="1">
      <alignment vertical="center"/>
      <protection hidden="1"/>
    </xf>
    <xf numFmtId="164" fontId="0" fillId="0" borderId="29" xfId="0" applyBorder="1" applyAlignment="1">
      <alignment vertical="center"/>
    </xf>
    <xf numFmtId="164" fontId="0" fillId="0" borderId="1" xfId="0" applyBorder="1" applyAlignment="1">
      <alignment vertical="center"/>
    </xf>
    <xf numFmtId="164" fontId="0" fillId="0" borderId="0" xfId="0" applyAlignment="1">
      <alignment horizontal="left" indent="1"/>
    </xf>
    <xf numFmtId="164" fontId="0" fillId="0" borderId="0" xfId="0" applyAlignment="1">
      <alignment horizontal="left" indent="2"/>
    </xf>
    <xf numFmtId="164" fontId="20" fillId="11" borderId="0" xfId="5" applyFont="1" applyAlignment="1">
      <alignment vertical="center"/>
    </xf>
    <xf numFmtId="164" fontId="17" fillId="0" borderId="0" xfId="0" applyFont="1"/>
    <xf numFmtId="164" fontId="0" fillId="0" borderId="0" xfId="0" applyAlignment="1">
      <alignment horizontal="right"/>
    </xf>
    <xf numFmtId="164" fontId="15" fillId="11" borderId="0" xfId="5" applyAlignment="1">
      <alignment vertical="center"/>
    </xf>
    <xf numFmtId="164" fontId="15" fillId="11" borderId="0" xfId="5" applyAlignment="1">
      <alignment horizontal="left" vertical="center" indent="1"/>
    </xf>
    <xf numFmtId="176" fontId="18" fillId="11" borderId="0" xfId="7" applyFill="1" applyBorder="1" applyAlignment="1">
      <alignment horizontal="left" vertical="center"/>
    </xf>
    <xf numFmtId="164" fontId="17" fillId="0" borderId="30" xfId="0" applyFont="1" applyBorder="1" applyAlignment="1">
      <alignment horizontal="right" vertical="center"/>
    </xf>
    <xf numFmtId="164" fontId="16" fillId="6" borderId="6" xfId="0" applyFont="1" applyFill="1" applyBorder="1" applyAlignment="1">
      <alignment vertical="center"/>
    </xf>
    <xf numFmtId="164" fontId="0" fillId="0" borderId="15" xfId="0" applyBorder="1" applyAlignment="1">
      <alignment vertical="center"/>
    </xf>
    <xf numFmtId="178" fontId="16" fillId="0" borderId="21" xfId="6" applyNumberFormat="1" applyAlignment="1">
      <alignment horizontal="right" vertical="center"/>
    </xf>
    <xf numFmtId="164" fontId="16" fillId="0" borderId="21" xfId="6" applyAlignment="1">
      <alignment horizontal="right" vertical="center"/>
    </xf>
    <xf numFmtId="176" fontId="6" fillId="0" borderId="15" xfId="2" applyNumberFormat="1" applyFill="1" applyBorder="1">
      <alignment vertical="center"/>
      <protection locked="0"/>
    </xf>
    <xf numFmtId="176" fontId="6" fillId="0" borderId="15" xfId="2" applyNumberFormat="1" applyFill="1" applyBorder="1" applyAlignment="1">
      <alignment vertical="center"/>
      <protection locked="0"/>
    </xf>
    <xf numFmtId="164" fontId="21" fillId="11" borderId="0" xfId="10" applyAlignment="1">
      <alignment vertical="center"/>
    </xf>
    <xf numFmtId="164" fontId="22" fillId="0" borderId="15" xfId="0" applyFont="1" applyBorder="1" applyAlignment="1">
      <alignment horizontal="right" vertical="center"/>
    </xf>
    <xf numFmtId="180" fontId="0" fillId="0" borderId="15" xfId="0" applyNumberFormat="1" applyBorder="1" applyAlignment="1">
      <alignment vertical="center"/>
    </xf>
    <xf numFmtId="176" fontId="0" fillId="0" borderId="24" xfId="0" applyNumberFormat="1" applyBorder="1" applyAlignment="1">
      <alignment vertical="center"/>
    </xf>
    <xf numFmtId="176" fontId="18" fillId="0" borderId="35" xfId="7" applyBorder="1">
      <alignment horizontal="right" vertical="center"/>
    </xf>
    <xf numFmtId="176" fontId="6" fillId="4" borderId="36" xfId="2" applyNumberFormat="1" applyBorder="1" applyAlignment="1">
      <alignment vertical="center"/>
      <protection locked="0"/>
    </xf>
    <xf numFmtId="164" fontId="16" fillId="0" borderId="21" xfId="6" applyAlignment="1">
      <alignment horizontal="left" vertical="center"/>
    </xf>
    <xf numFmtId="180" fontId="0" fillId="0" borderId="29" xfId="0" applyNumberFormat="1" applyBorder="1" applyAlignment="1">
      <alignment vertical="center"/>
    </xf>
    <xf numFmtId="164" fontId="22" fillId="0" borderId="29" xfId="0" applyFont="1" applyBorder="1" applyAlignment="1">
      <alignment horizontal="right" vertical="center"/>
    </xf>
    <xf numFmtId="164" fontId="0" fillId="0" borderId="15" xfId="0" applyBorder="1"/>
    <xf numFmtId="43" fontId="0" fillId="0" borderId="0" xfId="0" applyNumberFormat="1"/>
    <xf numFmtId="164" fontId="6" fillId="4" borderId="0" xfId="2" applyAlignment="1">
      <protection locked="0"/>
    </xf>
    <xf numFmtId="164" fontId="0" fillId="0" borderId="15" xfId="0" applyBorder="1" applyAlignment="1">
      <alignment horizontal="left" indent="1"/>
    </xf>
    <xf numFmtId="164" fontId="0" fillId="0" borderId="39" xfId="0" applyBorder="1" applyAlignment="1">
      <alignment horizontal="left" indent="1"/>
    </xf>
    <xf numFmtId="164" fontId="0" fillId="0" borderId="39" xfId="0" applyBorder="1"/>
    <xf numFmtId="176" fontId="18" fillId="0" borderId="0" xfId="7" applyBorder="1" applyAlignment="1">
      <alignment horizontal="left" vertical="center"/>
    </xf>
    <xf numFmtId="164" fontId="0" fillId="0" borderId="8" xfId="0" applyBorder="1"/>
    <xf numFmtId="164" fontId="17" fillId="0" borderId="8" xfId="0" applyFont="1" applyBorder="1"/>
    <xf numFmtId="42" fontId="16" fillId="0" borderId="21" xfId="6" applyNumberFormat="1" applyAlignment="1">
      <alignment horizontal="right" vertical="center"/>
    </xf>
    <xf numFmtId="164" fontId="24" fillId="14" borderId="0" xfId="13">
      <alignment vertical="center"/>
    </xf>
    <xf numFmtId="164" fontId="15" fillId="11" borderId="0" xfId="5" applyAlignment="1">
      <alignment horizontal="left" indent="1"/>
    </xf>
    <xf numFmtId="164" fontId="20" fillId="11" borderId="0" xfId="5" applyFont="1"/>
    <xf numFmtId="167" fontId="15" fillId="11" borderId="0" xfId="5" applyNumberFormat="1"/>
    <xf numFmtId="184" fontId="6" fillId="4" borderId="26" xfId="2" applyNumberFormat="1" applyBorder="1">
      <alignment vertical="center"/>
      <protection locked="0"/>
    </xf>
    <xf numFmtId="185" fontId="6" fillId="4" borderId="26" xfId="2" applyNumberFormat="1" applyBorder="1">
      <alignment vertical="center"/>
      <protection locked="0"/>
    </xf>
    <xf numFmtId="186" fontId="6" fillId="4" borderId="26" xfId="2" applyNumberFormat="1" applyBorder="1">
      <alignment vertical="center"/>
      <protection locked="0"/>
    </xf>
    <xf numFmtId="171" fontId="2" fillId="12" borderId="26" xfId="8" applyNumberFormat="1" applyBorder="1">
      <alignment vertical="center"/>
      <protection hidden="1"/>
    </xf>
    <xf numFmtId="183" fontId="6" fillId="4" borderId="26" xfId="2" applyNumberFormat="1" applyBorder="1">
      <alignment vertical="center"/>
      <protection locked="0"/>
    </xf>
    <xf numFmtId="176" fontId="6" fillId="4" borderId="26" xfId="2" applyNumberFormat="1" applyBorder="1">
      <alignment vertical="center"/>
      <protection locked="0"/>
    </xf>
    <xf numFmtId="176" fontId="2" fillId="12" borderId="26" xfId="8" applyNumberFormat="1" applyBorder="1">
      <alignment vertical="center"/>
      <protection hidden="1"/>
    </xf>
    <xf numFmtId="164" fontId="17" fillId="0" borderId="0" xfId="0" applyFont="1" applyAlignment="1">
      <alignment horizontal="right"/>
    </xf>
    <xf numFmtId="178" fontId="16" fillId="0" borderId="21" xfId="6" applyNumberFormat="1"/>
    <xf numFmtId="164" fontId="25" fillId="0" borderId="0" xfId="0" applyFont="1" applyAlignment="1">
      <alignment horizontal="right"/>
    </xf>
    <xf numFmtId="164" fontId="0" fillId="0" borderId="42" xfId="0" applyBorder="1" applyAlignment="1">
      <alignment horizontal="right"/>
    </xf>
    <xf numFmtId="164" fontId="0" fillId="0" borderId="42" xfId="0" applyBorder="1"/>
    <xf numFmtId="164" fontId="17" fillId="0" borderId="42" xfId="0" applyFont="1" applyBorder="1" applyAlignment="1">
      <alignment horizontal="right"/>
    </xf>
    <xf numFmtId="164" fontId="17" fillId="0" borderId="42" xfId="0" applyFont="1" applyBorder="1"/>
    <xf numFmtId="164" fontId="0" fillId="0" borderId="43" xfId="0" applyBorder="1" applyAlignment="1">
      <alignment horizontal="right"/>
    </xf>
    <xf numFmtId="164" fontId="0" fillId="0" borderId="43" xfId="0" applyBorder="1"/>
    <xf numFmtId="164" fontId="0" fillId="0" borderId="44" xfId="0" applyBorder="1" applyAlignment="1">
      <alignment horizontal="right"/>
    </xf>
    <xf numFmtId="164" fontId="0" fillId="0" borderId="44" xfId="0" applyBorder="1"/>
    <xf numFmtId="164" fontId="0" fillId="0" borderId="15" xfId="0" applyBorder="1" applyAlignment="1">
      <alignment horizontal="right"/>
    </xf>
    <xf numFmtId="167" fontId="0" fillId="0" borderId="0" xfId="0" applyNumberFormat="1" applyAlignment="1">
      <alignment vertical="center"/>
    </xf>
    <xf numFmtId="169" fontId="26" fillId="2" borderId="0" xfId="0" applyNumberFormat="1" applyFont="1" applyFill="1" applyAlignment="1">
      <alignment vertical="center"/>
    </xf>
    <xf numFmtId="178" fontId="5" fillId="2" borderId="0" xfId="0" applyNumberFormat="1" applyFont="1" applyFill="1" applyAlignment="1">
      <alignment vertical="center"/>
    </xf>
    <xf numFmtId="184" fontId="5" fillId="2" borderId="0" xfId="0" applyNumberFormat="1" applyFont="1" applyFill="1" applyAlignment="1">
      <alignment vertical="center"/>
    </xf>
    <xf numFmtId="164" fontId="5" fillId="10" borderId="0" xfId="15"/>
    <xf numFmtId="164" fontId="0" fillId="0" borderId="45" xfId="0" applyBorder="1" applyAlignment="1">
      <alignment vertical="center"/>
    </xf>
    <xf numFmtId="164" fontId="0" fillId="0" borderId="15" xfId="0" applyBorder="1" applyAlignment="1">
      <alignment horizontal="left" vertical="center" indent="1"/>
    </xf>
    <xf numFmtId="164" fontId="0" fillId="0" borderId="46" xfId="0" applyBorder="1" applyAlignment="1">
      <alignment vertical="center"/>
    </xf>
    <xf numFmtId="164" fontId="12" fillId="0" borderId="47" xfId="16">
      <alignment vertical="center"/>
    </xf>
    <xf numFmtId="164" fontId="12" fillId="0" borderId="48" xfId="16" applyBorder="1">
      <alignment vertical="center"/>
    </xf>
    <xf numFmtId="164" fontId="0" fillId="0" borderId="15" xfId="0" applyBorder="1" applyAlignment="1">
      <alignment horizontal="left" vertical="center"/>
    </xf>
    <xf numFmtId="164" fontId="0" fillId="0" borderId="39" xfId="0" applyBorder="1" applyAlignment="1">
      <alignment vertical="center"/>
    </xf>
    <xf numFmtId="164" fontId="17" fillId="12" borderId="0" xfId="8" applyFont="1">
      <alignment vertical="center"/>
      <protection hidden="1"/>
    </xf>
    <xf numFmtId="164" fontId="0" fillId="0" borderId="49" xfId="0" applyBorder="1" applyAlignment="1">
      <alignment vertical="center"/>
    </xf>
    <xf numFmtId="164" fontId="27" fillId="9" borderId="0" xfId="17" applyNumberFormat="1">
      <alignment vertical="center"/>
    </xf>
    <xf numFmtId="164" fontId="0" fillId="2" borderId="0" xfId="0" applyFill="1" applyAlignment="1">
      <alignment vertical="center"/>
    </xf>
    <xf numFmtId="164" fontId="28" fillId="2" borderId="0" xfId="0" applyFont="1" applyFill="1" applyAlignment="1">
      <alignment vertical="center"/>
    </xf>
    <xf numFmtId="188" fontId="29" fillId="2" borderId="0" xfId="0" applyNumberFormat="1" applyFont="1" applyFill="1" applyAlignment="1">
      <alignment horizontal="left" vertical="center" indent="1"/>
    </xf>
    <xf numFmtId="189" fontId="29" fillId="2" borderId="0" xfId="0" applyNumberFormat="1" applyFont="1" applyFill="1" applyAlignment="1">
      <alignment horizontal="left" vertical="center" indent="1"/>
    </xf>
    <xf numFmtId="190" fontId="29" fillId="2" borderId="0" xfId="0" applyNumberFormat="1" applyFont="1" applyFill="1" applyAlignment="1">
      <alignment horizontal="left" vertical="center" indent="1"/>
    </xf>
    <xf numFmtId="169" fontId="30" fillId="2" borderId="0" xfId="0" applyNumberFormat="1" applyFont="1" applyFill="1" applyAlignment="1">
      <alignment vertical="center"/>
    </xf>
    <xf numFmtId="191" fontId="29" fillId="2" borderId="0" xfId="0" applyNumberFormat="1" applyFont="1" applyFill="1" applyAlignment="1">
      <alignment horizontal="left" vertical="center" indent="1"/>
    </xf>
    <xf numFmtId="178" fontId="14" fillId="2" borderId="0" xfId="0" applyNumberFormat="1" applyFont="1" applyFill="1" applyAlignment="1">
      <alignment vertical="center"/>
    </xf>
    <xf numFmtId="178" fontId="14" fillId="2" borderId="0" xfId="0" applyNumberFormat="1" applyFont="1" applyFill="1" applyAlignment="1">
      <alignment horizontal="right" vertical="center"/>
    </xf>
    <xf numFmtId="184" fontId="14" fillId="2" borderId="0" xfId="0" applyNumberFormat="1" applyFont="1" applyFill="1" applyAlignment="1">
      <alignment vertical="center"/>
    </xf>
    <xf numFmtId="164" fontId="5" fillId="10" borderId="0" xfId="15" applyAlignment="1">
      <alignment vertical="center"/>
    </xf>
    <xf numFmtId="164" fontId="17" fillId="0" borderId="50" xfId="18">
      <alignment horizontal="left" vertical="center"/>
    </xf>
    <xf numFmtId="164" fontId="0" fillId="0" borderId="41" xfId="0" applyBorder="1" applyAlignment="1">
      <alignment horizontal="left" vertical="center" indent="1"/>
    </xf>
    <xf numFmtId="164" fontId="0" fillId="0" borderId="41" xfId="0" applyBorder="1" applyAlignment="1">
      <alignment vertical="center"/>
    </xf>
    <xf numFmtId="164" fontId="0" fillId="0" borderId="51" xfId="0" applyBorder="1" applyAlignment="1">
      <alignment horizontal="left" vertical="center" indent="1"/>
    </xf>
    <xf numFmtId="164" fontId="0" fillId="0" borderId="51" xfId="0" applyBorder="1" applyAlignment="1">
      <alignment vertical="center"/>
    </xf>
    <xf numFmtId="164" fontId="12" fillId="0" borderId="52" xfId="16" applyBorder="1">
      <alignment vertical="center"/>
    </xf>
    <xf numFmtId="164" fontId="18" fillId="0" borderId="48" xfId="16" applyFont="1" applyBorder="1" applyAlignment="1">
      <alignment horizontal="left" vertical="center" indent="1"/>
    </xf>
    <xf numFmtId="164" fontId="18" fillId="0" borderId="48" xfId="16" applyFont="1" applyBorder="1">
      <alignment vertical="center"/>
    </xf>
    <xf numFmtId="164" fontId="18" fillId="0" borderId="48" xfId="16" applyNumberFormat="1" applyFont="1" applyBorder="1">
      <alignment vertical="center"/>
    </xf>
    <xf numFmtId="164" fontId="0" fillId="0" borderId="29" xfId="0" applyBorder="1" applyAlignment="1">
      <alignment horizontal="left" vertical="center" indent="1"/>
    </xf>
    <xf numFmtId="176" fontId="0" fillId="0" borderId="29" xfId="0" applyNumberFormat="1" applyBorder="1" applyAlignment="1">
      <alignment vertical="center"/>
    </xf>
    <xf numFmtId="187" fontId="0" fillId="0" borderId="29" xfId="0" applyNumberFormat="1" applyBorder="1" applyAlignment="1">
      <alignment vertical="center"/>
    </xf>
    <xf numFmtId="164" fontId="24" fillId="14" borderId="0" xfId="13" applyAlignment="1">
      <alignment horizontal="left" vertical="center" indent="1"/>
    </xf>
    <xf numFmtId="164" fontId="0" fillId="0" borderId="15" xfId="0" applyBorder="1" applyAlignment="1">
      <alignment horizontal="left" vertical="center" indent="2"/>
    </xf>
    <xf numFmtId="164" fontId="12" fillId="0" borderId="47" xfId="16" applyAlignment="1">
      <alignment horizontal="left" vertical="center" indent="1"/>
    </xf>
    <xf numFmtId="176" fontId="12" fillId="0" borderId="47" xfId="16" applyNumberFormat="1">
      <alignment vertical="center"/>
    </xf>
    <xf numFmtId="164" fontId="0" fillId="0" borderId="0" xfId="0" applyAlignment="1">
      <alignment horizontal="left" vertical="center" indent="1"/>
    </xf>
    <xf numFmtId="164" fontId="12" fillId="0" borderId="47" xfId="16" applyNumberFormat="1">
      <alignment vertical="center"/>
    </xf>
    <xf numFmtId="164" fontId="0" fillId="0" borderId="15" xfId="0" applyBorder="1" applyAlignment="1">
      <alignment horizontal="left" vertical="center" indent="3"/>
    </xf>
    <xf numFmtId="164" fontId="31" fillId="0" borderId="0" xfId="0" applyFont="1" applyAlignment="1">
      <alignment horizontal="left" vertical="center" indent="1"/>
    </xf>
    <xf numFmtId="164" fontId="0" fillId="0" borderId="53" xfId="0" applyBorder="1" applyAlignment="1">
      <alignment horizontal="left" vertical="center" indent="2"/>
    </xf>
    <xf numFmtId="164" fontId="0" fillId="0" borderId="53" xfId="0" applyBorder="1" applyAlignment="1">
      <alignment vertical="center"/>
    </xf>
    <xf numFmtId="164" fontId="0" fillId="0" borderId="54" xfId="0" applyBorder="1" applyAlignment="1">
      <alignment horizontal="left" vertical="center" indent="2"/>
    </xf>
    <xf numFmtId="164" fontId="0" fillId="0" borderId="54" xfId="0" applyBorder="1" applyAlignment="1">
      <alignment vertical="center"/>
    </xf>
    <xf numFmtId="187" fontId="0" fillId="0" borderId="15" xfId="0" applyNumberFormat="1" applyBorder="1" applyAlignment="1">
      <alignment vertical="center"/>
    </xf>
    <xf numFmtId="10" fontId="0" fillId="0" borderId="54" xfId="0" applyNumberFormat="1" applyBorder="1" applyAlignment="1">
      <alignment vertical="center"/>
    </xf>
    <xf numFmtId="164" fontId="12" fillId="0" borderId="47" xfId="16" applyAlignment="1">
      <alignment horizontal="left" vertical="center"/>
    </xf>
    <xf numFmtId="164" fontId="32" fillId="0" borderId="15" xfId="0" applyFont="1" applyBorder="1" applyAlignment="1">
      <alignment horizontal="left" vertical="center" indent="2"/>
    </xf>
    <xf numFmtId="164" fontId="32" fillId="0" borderId="15" xfId="0" applyFont="1" applyBorder="1" applyAlignment="1">
      <alignment horizontal="left" vertical="center" indent="3"/>
    </xf>
    <xf numFmtId="164" fontId="32" fillId="0" borderId="39" xfId="0" applyFont="1" applyBorder="1" applyAlignment="1">
      <alignment horizontal="left" vertical="center" indent="3"/>
    </xf>
    <xf numFmtId="164" fontId="12" fillId="0" borderId="55" xfId="16" applyBorder="1" applyAlignment="1">
      <alignment horizontal="left" vertical="center" indent="1"/>
    </xf>
    <xf numFmtId="164" fontId="12" fillId="0" borderId="55" xfId="16" applyBorder="1">
      <alignment vertical="center"/>
    </xf>
    <xf numFmtId="164" fontId="12" fillId="0" borderId="52" xfId="16" applyNumberFormat="1" applyBorder="1">
      <alignment vertical="center"/>
    </xf>
    <xf numFmtId="164" fontId="33" fillId="0" borderId="48" xfId="16" applyFont="1" applyBorder="1" applyAlignment="1">
      <alignment horizontal="left" vertical="center" indent="4"/>
    </xf>
    <xf numFmtId="164" fontId="33" fillId="0" borderId="48" xfId="16" applyFont="1" applyBorder="1">
      <alignment vertical="center"/>
    </xf>
    <xf numFmtId="164" fontId="33" fillId="0" borderId="48" xfId="16" applyNumberFormat="1" applyFont="1" applyBorder="1">
      <alignment vertical="center"/>
    </xf>
    <xf numFmtId="164" fontId="0" fillId="0" borderId="46" xfId="0" applyBorder="1" applyAlignment="1">
      <alignment horizontal="left" vertical="center" indent="2"/>
    </xf>
    <xf numFmtId="164" fontId="12" fillId="0" borderId="52" xfId="16" applyBorder="1" applyAlignment="1">
      <alignment horizontal="left" vertical="center" indent="1"/>
    </xf>
    <xf numFmtId="164" fontId="24" fillId="14" borderId="0" xfId="13" applyAlignment="1">
      <alignment horizontal="left" vertical="center"/>
    </xf>
    <xf numFmtId="164" fontId="0" fillId="0" borderId="54" xfId="0" applyBorder="1" applyAlignment="1">
      <alignment horizontal="left" vertical="center" indent="1"/>
    </xf>
    <xf numFmtId="176" fontId="0" fillId="0" borderId="54" xfId="0" applyNumberFormat="1" applyBorder="1" applyAlignment="1">
      <alignment vertical="center"/>
    </xf>
    <xf numFmtId="164" fontId="0" fillId="0" borderId="0" xfId="0" applyProtection="1">
      <protection hidden="1"/>
    </xf>
    <xf numFmtId="164" fontId="34" fillId="0" borderId="0" xfId="0" applyFont="1" applyProtection="1">
      <protection hidden="1"/>
    </xf>
    <xf numFmtId="164" fontId="3" fillId="0" borderId="0" xfId="0" applyFont="1" applyProtection="1">
      <protection hidden="1"/>
    </xf>
    <xf numFmtId="164" fontId="35" fillId="0" borderId="0" xfId="0" applyFont="1" applyProtection="1">
      <protection hidden="1"/>
    </xf>
    <xf numFmtId="164" fontId="36" fillId="0" borderId="0" xfId="0" applyFont="1" applyAlignment="1" applyProtection="1">
      <alignment horizontal="right" vertical="center"/>
      <protection hidden="1"/>
    </xf>
    <xf numFmtId="164" fontId="37" fillId="0" borderId="0" xfId="0" applyFont="1" applyProtection="1">
      <protection hidden="1"/>
    </xf>
    <xf numFmtId="164" fontId="38" fillId="0" borderId="0" xfId="0" applyFont="1" applyProtection="1">
      <protection hidden="1"/>
    </xf>
    <xf numFmtId="164" fontId="39" fillId="0" borderId="0" xfId="0" applyFont="1" applyAlignment="1" applyProtection="1">
      <alignment horizontal="right" vertical="center"/>
      <protection hidden="1"/>
    </xf>
    <xf numFmtId="0" fontId="37" fillId="0" borderId="0" xfId="0" applyNumberFormat="1" applyFont="1" applyAlignment="1" applyProtection="1">
      <alignment vertical="center" wrapText="1"/>
      <protection hidden="1"/>
    </xf>
    <xf numFmtId="164" fontId="40" fillId="0" borderId="0" xfId="0" applyFont="1" applyAlignment="1" applyProtection="1">
      <alignment horizontal="right" vertical="center"/>
      <protection hidden="1"/>
    </xf>
    <xf numFmtId="164" fontId="44" fillId="0" borderId="0" xfId="0" applyFont="1"/>
    <xf numFmtId="164" fontId="9" fillId="0" borderId="48" xfId="0" applyFont="1" applyBorder="1" applyAlignment="1">
      <alignment horizontal="center"/>
    </xf>
    <xf numFmtId="164" fontId="9" fillId="0" borderId="1" xfId="0" applyFont="1" applyBorder="1" applyAlignment="1">
      <alignment horizontal="centerContinuous"/>
    </xf>
    <xf numFmtId="164" fontId="9" fillId="0" borderId="2" xfId="0" applyFont="1" applyBorder="1" applyAlignment="1">
      <alignment horizontal="centerContinuous"/>
    </xf>
    <xf numFmtId="164" fontId="9" fillId="0" borderId="2" xfId="0" applyFont="1" applyBorder="1" applyAlignment="1">
      <alignment horizontal="center" vertical="center"/>
    </xf>
    <xf numFmtId="164" fontId="9" fillId="0" borderId="0" xfId="0" applyFont="1"/>
    <xf numFmtId="164" fontId="9" fillId="0" borderId="0" xfId="0" applyFont="1" applyAlignment="1">
      <alignment horizontal="center"/>
    </xf>
    <xf numFmtId="164" fontId="9" fillId="0" borderId="0" xfId="0" applyFont="1" applyAlignment="1">
      <alignment horizontal="center" vertical="center"/>
    </xf>
    <xf numFmtId="164" fontId="9" fillId="0" borderId="6" xfId="0" applyFont="1" applyBorder="1" applyAlignment="1">
      <alignment horizontal="right"/>
    </xf>
    <xf numFmtId="164" fontId="17" fillId="0" borderId="6" xfId="0" applyFont="1" applyBorder="1"/>
    <xf numFmtId="164" fontId="24" fillId="14" borderId="0" xfId="13" applyAlignment="1">
      <alignment horizontal="right"/>
    </xf>
    <xf numFmtId="164" fontId="45" fillId="0" borderId="0" xfId="0" applyFont="1"/>
    <xf numFmtId="170" fontId="6" fillId="4" borderId="0" xfId="2" applyNumberFormat="1" applyBorder="1" applyAlignment="1">
      <protection locked="0"/>
    </xf>
    <xf numFmtId="176" fontId="11" fillId="0" borderId="0" xfId="0" applyNumberFormat="1" applyFont="1"/>
    <xf numFmtId="181" fontId="11" fillId="0" borderId="0" xfId="0" applyNumberFormat="1" applyFont="1"/>
    <xf numFmtId="179" fontId="11" fillId="0" borderId="0" xfId="0" applyNumberFormat="1" applyFont="1"/>
    <xf numFmtId="170" fontId="6" fillId="4" borderId="57" xfId="2" applyNumberFormat="1" applyBorder="1" applyAlignment="1">
      <protection locked="0"/>
    </xf>
    <xf numFmtId="164" fontId="10" fillId="0" borderId="58" xfId="0" applyFont="1" applyBorder="1"/>
    <xf numFmtId="164" fontId="46" fillId="0" borderId="58" xfId="0" applyFont="1" applyBorder="1"/>
    <xf numFmtId="170" fontId="10" fillId="0" borderId="58" xfId="0" applyNumberFormat="1" applyFont="1" applyBorder="1"/>
    <xf numFmtId="176" fontId="10" fillId="0" borderId="58" xfId="0" applyNumberFormat="1" applyFont="1" applyBorder="1"/>
    <xf numFmtId="181" fontId="10" fillId="0" borderId="58" xfId="0" applyNumberFormat="1" applyFont="1" applyBorder="1"/>
    <xf numFmtId="179" fontId="10" fillId="0" borderId="58" xfId="0" applyNumberFormat="1" applyFont="1" applyBorder="1"/>
    <xf numFmtId="170" fontId="45" fillId="0" borderId="0" xfId="0" applyNumberFormat="1" applyFont="1"/>
    <xf numFmtId="176" fontId="45" fillId="0" borderId="0" xfId="0" applyNumberFormat="1" applyFont="1"/>
    <xf numFmtId="181" fontId="45" fillId="0" borderId="0" xfId="0" applyNumberFormat="1" applyFont="1"/>
    <xf numFmtId="179" fontId="45" fillId="0" borderId="0" xfId="0" applyNumberFormat="1" applyFont="1"/>
    <xf numFmtId="164" fontId="10" fillId="0" borderId="59" xfId="0" applyFont="1" applyBorder="1"/>
    <xf numFmtId="164" fontId="46" fillId="0" borderId="59" xfId="0" applyFont="1" applyBorder="1"/>
    <xf numFmtId="170" fontId="10" fillId="0" borderId="59" xfId="0" applyNumberFormat="1" applyFont="1" applyBorder="1"/>
    <xf numFmtId="176" fontId="10" fillId="0" borderId="59" xfId="0" applyNumberFormat="1" applyFont="1" applyBorder="1"/>
    <xf numFmtId="181" fontId="10" fillId="0" borderId="59" xfId="0" applyNumberFormat="1" applyFont="1" applyBorder="1"/>
    <xf numFmtId="179" fontId="10" fillId="0" borderId="59" xfId="0" applyNumberFormat="1" applyFont="1" applyBorder="1"/>
    <xf numFmtId="181" fontId="46" fillId="0" borderId="0" xfId="0" applyNumberFormat="1" applyFont="1"/>
    <xf numFmtId="186" fontId="45" fillId="0" borderId="0" xfId="0" applyNumberFormat="1" applyFont="1"/>
    <xf numFmtId="164" fontId="11" fillId="0" borderId="0" xfId="0" applyFont="1" applyAlignment="1">
      <alignment horizontal="left"/>
    </xf>
    <xf numFmtId="170" fontId="24" fillId="14" borderId="0" xfId="13" applyNumberFormat="1">
      <alignment vertical="center"/>
    </xf>
    <xf numFmtId="181" fontId="24" fillId="14" borderId="0" xfId="13" applyNumberFormat="1">
      <alignment vertical="center"/>
    </xf>
    <xf numFmtId="179" fontId="24" fillId="14" borderId="0" xfId="13" applyNumberFormat="1">
      <alignment vertical="center"/>
    </xf>
    <xf numFmtId="176" fontId="24" fillId="14" borderId="0" xfId="13" applyNumberFormat="1" applyAlignment="1">
      <alignment horizontal="right"/>
    </xf>
    <xf numFmtId="176" fontId="11" fillId="0" borderId="0" xfId="0" quotePrefix="1" applyNumberFormat="1" applyFont="1"/>
    <xf numFmtId="176" fontId="24" fillId="14" borderId="0" xfId="13" applyNumberFormat="1">
      <alignment vertical="center"/>
    </xf>
    <xf numFmtId="170" fontId="6" fillId="4" borderId="0" xfId="2" applyNumberFormat="1" applyAlignment="1">
      <protection locked="0"/>
    </xf>
    <xf numFmtId="181" fontId="0" fillId="0" borderId="0" xfId="0" applyNumberFormat="1" applyAlignment="1">
      <alignment vertical="center"/>
    </xf>
    <xf numFmtId="179" fontId="0" fillId="0" borderId="0" xfId="0" applyNumberFormat="1" applyAlignment="1">
      <alignment vertical="center"/>
    </xf>
    <xf numFmtId="176" fontId="0" fillId="0" borderId="0" xfId="0" applyNumberFormat="1" applyAlignment="1">
      <alignment vertical="center"/>
    </xf>
    <xf numFmtId="164" fontId="4" fillId="2" borderId="0" xfId="3">
      <alignment horizontal="right" vertical="center"/>
    </xf>
    <xf numFmtId="164" fontId="20" fillId="11" borderId="0" xfId="5" applyFont="1" applyAlignment="1">
      <alignment horizontal="right"/>
    </xf>
    <xf numFmtId="168" fontId="9" fillId="0" borderId="56" xfId="0" applyNumberFormat="1" applyFont="1" applyBorder="1" applyAlignment="1">
      <alignment horizontal="right"/>
    </xf>
    <xf numFmtId="164" fontId="17" fillId="0" borderId="60" xfId="0" applyFont="1" applyBorder="1" applyAlignment="1">
      <alignment horizontal="centerContinuous" vertical="center"/>
    </xf>
    <xf numFmtId="164" fontId="17" fillId="0" borderId="61" xfId="0" applyFont="1" applyBorder="1" applyAlignment="1">
      <alignment horizontal="right" vertical="center"/>
    </xf>
    <xf numFmtId="164" fontId="4" fillId="2" borderId="0" xfId="1" applyAlignment="1" applyProtection="1">
      <alignment vertical="center" shrinkToFit="1"/>
      <protection hidden="1"/>
    </xf>
    <xf numFmtId="167" fontId="48" fillId="0" borderId="0" xfId="0" applyNumberFormat="1" applyFont="1" applyProtection="1">
      <protection hidden="1"/>
    </xf>
    <xf numFmtId="176" fontId="6" fillId="4" borderId="0" xfId="2" applyNumberFormat="1" applyAlignment="1">
      <alignment vertical="center"/>
      <protection locked="0"/>
    </xf>
    <xf numFmtId="0" fontId="48" fillId="0" borderId="0" xfId="0" applyNumberFormat="1" applyFont="1" applyAlignment="1">
      <alignment vertical="center"/>
    </xf>
    <xf numFmtId="164" fontId="0" fillId="0" borderId="64" xfId="0" applyBorder="1"/>
    <xf numFmtId="164" fontId="0" fillId="0" borderId="65" xfId="0" applyBorder="1"/>
    <xf numFmtId="43" fontId="0" fillId="0" borderId="63" xfId="0" applyNumberFormat="1" applyBorder="1"/>
    <xf numFmtId="43" fontId="0" fillId="0" borderId="64" xfId="0" applyNumberFormat="1" applyBorder="1"/>
    <xf numFmtId="43" fontId="0" fillId="0" borderId="65" xfId="0" applyNumberFormat="1" applyBorder="1"/>
    <xf numFmtId="170" fontId="2" fillId="12" borderId="25" xfId="8" applyNumberFormat="1" applyBorder="1" applyAlignment="1">
      <alignment vertical="center"/>
      <protection hidden="1"/>
    </xf>
    <xf numFmtId="170" fontId="2" fillId="12" borderId="38" xfId="8" applyNumberFormat="1" applyBorder="1" applyAlignment="1">
      <alignment vertical="center"/>
      <protection hidden="1"/>
    </xf>
    <xf numFmtId="170" fontId="2" fillId="12" borderId="31" xfId="8" applyNumberFormat="1" applyBorder="1" applyAlignment="1">
      <alignment vertical="center"/>
      <protection hidden="1"/>
    </xf>
    <xf numFmtId="170" fontId="2" fillId="12" borderId="27" xfId="8" applyNumberFormat="1" applyBorder="1" applyAlignment="1">
      <alignment vertical="center"/>
      <protection hidden="1"/>
    </xf>
    <xf numFmtId="181" fontId="2" fillId="12" borderId="23" xfId="8" applyNumberFormat="1" applyBorder="1" applyAlignment="1">
      <alignment vertical="center"/>
      <protection hidden="1"/>
    </xf>
    <xf numFmtId="181" fontId="2" fillId="12" borderId="25" xfId="8" applyNumberFormat="1" applyBorder="1" applyAlignment="1">
      <alignment vertical="center"/>
      <protection hidden="1"/>
    </xf>
    <xf numFmtId="181" fontId="2" fillId="12" borderId="27" xfId="8" applyNumberFormat="1" applyBorder="1" applyAlignment="1">
      <alignment vertical="center"/>
      <protection hidden="1"/>
    </xf>
    <xf numFmtId="176" fontId="18" fillId="11" borderId="0" xfId="7" applyFill="1" applyBorder="1">
      <alignment horizontal="right" vertical="center"/>
    </xf>
    <xf numFmtId="176" fontId="6" fillId="4" borderId="31" xfId="2" applyNumberFormat="1" applyBorder="1" applyAlignment="1">
      <alignment vertical="center"/>
      <protection locked="0"/>
    </xf>
    <xf numFmtId="176" fontId="6" fillId="4" borderId="25" xfId="2" applyNumberFormat="1" applyBorder="1" applyAlignment="1">
      <alignment vertical="center"/>
      <protection locked="0"/>
    </xf>
    <xf numFmtId="176" fontId="6" fillId="4" borderId="32" xfId="2" applyNumberFormat="1" applyBorder="1" applyAlignment="1">
      <alignment vertical="center"/>
      <protection locked="0"/>
    </xf>
    <xf numFmtId="176" fontId="6" fillId="4" borderId="27" xfId="2" applyNumberFormat="1" applyBorder="1" applyAlignment="1">
      <alignment vertical="center"/>
      <protection locked="0"/>
    </xf>
    <xf numFmtId="176" fontId="6" fillId="4" borderId="33" xfId="2" applyNumberFormat="1" applyBorder="1" applyAlignment="1">
      <alignment vertical="center"/>
      <protection locked="0"/>
    </xf>
    <xf numFmtId="176" fontId="6" fillId="4" borderId="34" xfId="2" applyNumberFormat="1" applyBorder="1" applyAlignment="1">
      <alignment vertical="center"/>
      <protection locked="0"/>
    </xf>
    <xf numFmtId="176" fontId="6" fillId="4" borderId="37" xfId="2" applyNumberFormat="1" applyBorder="1">
      <alignment vertical="center"/>
      <protection locked="0"/>
    </xf>
    <xf numFmtId="15" fontId="6" fillId="4" borderId="0" xfId="2" applyNumberFormat="1" applyAlignment="1">
      <alignment vertical="center"/>
      <protection locked="0"/>
    </xf>
    <xf numFmtId="183" fontId="6" fillId="4" borderId="0" xfId="2" applyNumberFormat="1" applyAlignment="1">
      <alignment vertical="center"/>
      <protection locked="0"/>
    </xf>
    <xf numFmtId="164" fontId="15" fillId="11" borderId="0" xfId="5" applyAlignment="1">
      <alignment horizontal="right" vertical="center"/>
    </xf>
    <xf numFmtId="195" fontId="15" fillId="11" borderId="0" xfId="5" applyNumberFormat="1" applyAlignment="1">
      <alignment vertical="center"/>
    </xf>
    <xf numFmtId="164" fontId="6" fillId="4" borderId="0" xfId="2" applyAlignment="1">
      <alignment horizontal="right"/>
      <protection locked="0"/>
    </xf>
    <xf numFmtId="164" fontId="17" fillId="0" borderId="15" xfId="0" applyFont="1" applyBorder="1" applyAlignment="1">
      <alignment horizontal="left" vertical="center" indent="1"/>
    </xf>
    <xf numFmtId="164" fontId="17" fillId="0" borderId="0" xfId="0" applyFont="1" applyAlignment="1">
      <alignment vertical="center"/>
    </xf>
    <xf numFmtId="197" fontId="25" fillId="0" borderId="0" xfId="0" applyNumberFormat="1" applyFont="1" applyAlignment="1">
      <alignment vertical="center"/>
    </xf>
    <xf numFmtId="164" fontId="0" fillId="0" borderId="7" xfId="0" applyBorder="1" applyAlignment="1">
      <alignment vertical="center"/>
    </xf>
    <xf numFmtId="164" fontId="11" fillId="0" borderId="43" xfId="16" applyFont="1" applyBorder="1" applyAlignment="1">
      <alignment horizontal="left" vertical="center" indent="1"/>
    </xf>
    <xf numFmtId="164" fontId="11" fillId="0" borderId="43" xfId="16" applyFont="1" applyBorder="1">
      <alignment vertical="center"/>
    </xf>
    <xf numFmtId="164" fontId="11" fillId="0" borderId="15" xfId="16" applyFont="1" applyBorder="1" applyAlignment="1">
      <alignment horizontal="left" vertical="center" indent="1"/>
    </xf>
    <xf numFmtId="164" fontId="11" fillId="0" borderId="15" xfId="16" applyFont="1" applyBorder="1">
      <alignment vertical="center"/>
    </xf>
    <xf numFmtId="164" fontId="11" fillId="0" borderId="39" xfId="16" applyFont="1" applyBorder="1" applyAlignment="1">
      <alignment horizontal="left" vertical="center" indent="1"/>
    </xf>
    <xf numFmtId="164" fontId="11" fillId="0" borderId="39" xfId="16" applyFont="1" applyBorder="1">
      <alignment vertical="center"/>
    </xf>
    <xf numFmtId="164" fontId="12" fillId="0" borderId="43" xfId="16" applyBorder="1">
      <alignment vertical="center"/>
    </xf>
    <xf numFmtId="164" fontId="12" fillId="0" borderId="15" xfId="16" applyBorder="1">
      <alignment vertical="center"/>
    </xf>
    <xf numFmtId="164" fontId="12" fillId="0" borderId="39" xfId="16" applyBorder="1">
      <alignment vertical="center"/>
    </xf>
    <xf numFmtId="185" fontId="6" fillId="4" borderId="36" xfId="2" applyNumberFormat="1" applyBorder="1">
      <alignment vertical="center"/>
      <protection locked="0"/>
    </xf>
    <xf numFmtId="185" fontId="2" fillId="12" borderId="26" xfId="8" applyNumberFormat="1" applyBorder="1">
      <alignment vertical="center"/>
      <protection hidden="1"/>
    </xf>
    <xf numFmtId="184" fontId="2" fillId="12" borderId="26" xfId="8" applyNumberFormat="1" applyBorder="1">
      <alignment vertical="center"/>
      <protection hidden="1"/>
    </xf>
    <xf numFmtId="186" fontId="2" fillId="12" borderId="26" xfId="8" applyNumberFormat="1" applyBorder="1">
      <alignment vertical="center"/>
      <protection hidden="1"/>
    </xf>
    <xf numFmtId="187" fontId="2" fillId="12" borderId="26" xfId="8" applyNumberFormat="1" applyBorder="1">
      <alignment vertical="center"/>
      <protection hidden="1"/>
    </xf>
    <xf numFmtId="183" fontId="2" fillId="12" borderId="26" xfId="8" applyNumberFormat="1" applyBorder="1">
      <alignment vertical="center"/>
      <protection hidden="1"/>
    </xf>
    <xf numFmtId="164" fontId="50" fillId="0" borderId="0" xfId="0" applyFont="1"/>
    <xf numFmtId="164" fontId="51" fillId="0" borderId="0" xfId="0" applyFont="1" applyAlignment="1">
      <alignment horizontal="center"/>
    </xf>
    <xf numFmtId="164" fontId="52" fillId="20" borderId="66" xfId="0" applyFont="1" applyFill="1" applyBorder="1"/>
    <xf numFmtId="164" fontId="52" fillId="20" borderId="67" xfId="0" applyFont="1" applyFill="1" applyBorder="1"/>
    <xf numFmtId="164" fontId="52" fillId="20" borderId="68" xfId="0" applyFont="1" applyFill="1" applyBorder="1"/>
    <xf numFmtId="14" fontId="50" fillId="0" borderId="0" xfId="0" applyNumberFormat="1" applyFont="1"/>
    <xf numFmtId="164" fontId="51" fillId="0" borderId="0" xfId="0" applyFont="1"/>
    <xf numFmtId="164" fontId="53" fillId="0" borderId="0" xfId="0" applyFont="1"/>
    <xf numFmtId="183" fontId="6" fillId="4" borderId="26" xfId="2" applyNumberFormat="1" applyBorder="1" applyAlignment="1">
      <alignment horizontal="right" vertical="center"/>
      <protection locked="0"/>
    </xf>
    <xf numFmtId="194" fontId="6" fillId="4" borderId="36" xfId="2" applyNumberFormat="1" applyBorder="1">
      <alignment vertical="center"/>
      <protection locked="0"/>
    </xf>
    <xf numFmtId="164" fontId="0" fillId="0" borderId="21" xfId="0" applyBorder="1"/>
    <xf numFmtId="170" fontId="6" fillId="4" borderId="36" xfId="2" applyNumberFormat="1" applyBorder="1">
      <alignment vertical="center"/>
      <protection locked="0"/>
    </xf>
    <xf numFmtId="170" fontId="2" fillId="12" borderId="26" xfId="8" applyNumberFormat="1" applyBorder="1">
      <alignment vertical="center"/>
      <protection hidden="1"/>
    </xf>
    <xf numFmtId="164" fontId="15" fillId="11" borderId="0" xfId="5" applyAlignment="1">
      <alignment horizontal="right"/>
    </xf>
    <xf numFmtId="183" fontId="6" fillId="4" borderId="36" xfId="2" applyNumberFormat="1" applyBorder="1" applyAlignment="1">
      <alignment horizontal="right" vertical="center"/>
      <protection locked="0"/>
    </xf>
    <xf numFmtId="176" fontId="6" fillId="4" borderId="74" xfId="2" applyNumberFormat="1" applyBorder="1" applyAlignment="1">
      <protection locked="0"/>
    </xf>
    <xf numFmtId="176" fontId="6" fillId="4" borderId="36" xfId="2" applyNumberFormat="1" applyBorder="1" applyAlignment="1">
      <protection locked="0"/>
    </xf>
    <xf numFmtId="170" fontId="6" fillId="4" borderId="26" xfId="2" applyNumberFormat="1" applyBorder="1" applyAlignment="1">
      <protection locked="0"/>
    </xf>
    <xf numFmtId="170" fontId="6" fillId="4" borderId="36" xfId="2" applyNumberFormat="1" applyBorder="1" applyAlignment="1">
      <protection locked="0"/>
    </xf>
    <xf numFmtId="170" fontId="0" fillId="0" borderId="8" xfId="0" applyNumberFormat="1" applyBorder="1"/>
    <xf numFmtId="185" fontId="6" fillId="4" borderId="0" xfId="2" applyNumberFormat="1" applyAlignment="1">
      <protection locked="0"/>
    </xf>
    <xf numFmtId="168" fontId="17" fillId="0" borderId="54" xfId="0" applyNumberFormat="1" applyFont="1" applyBorder="1" applyAlignment="1">
      <alignment vertical="center"/>
    </xf>
    <xf numFmtId="9" fontId="0" fillId="0" borderId="0" xfId="0" applyNumberFormat="1"/>
    <xf numFmtId="168" fontId="24" fillId="14" borderId="0" xfId="13" applyNumberFormat="1">
      <alignment vertical="center"/>
    </xf>
    <xf numFmtId="170" fontId="0" fillId="0" borderId="0" xfId="0" applyNumberFormat="1"/>
    <xf numFmtId="170" fontId="5" fillId="10" borderId="0" xfId="15" applyNumberFormat="1"/>
    <xf numFmtId="176" fontId="6" fillId="4" borderId="0" xfId="2" applyNumberFormat="1" applyAlignment="1">
      <protection locked="0"/>
    </xf>
    <xf numFmtId="176" fontId="6" fillId="4" borderId="26" xfId="2" applyNumberFormat="1" applyBorder="1" applyAlignment="1">
      <protection locked="0"/>
    </xf>
    <xf numFmtId="9" fontId="0" fillId="0" borderId="0" xfId="0" applyNumberFormat="1" applyAlignment="1">
      <alignment vertical="center"/>
    </xf>
    <xf numFmtId="15" fontId="0" fillId="0" borderId="0" xfId="0" applyNumberFormat="1" applyAlignment="1">
      <alignment vertical="center"/>
    </xf>
    <xf numFmtId="176" fontId="2" fillId="12" borderId="0" xfId="8" applyNumberFormat="1" applyAlignment="1">
      <protection hidden="1"/>
    </xf>
    <xf numFmtId="187" fontId="6" fillId="4" borderId="26" xfId="2" applyNumberFormat="1" applyBorder="1" applyAlignment="1">
      <protection locked="0"/>
    </xf>
    <xf numFmtId="176" fontId="15" fillId="11" borderId="0" xfId="5" applyNumberFormat="1"/>
    <xf numFmtId="187" fontId="15" fillId="11" borderId="0" xfId="5" applyNumberFormat="1"/>
    <xf numFmtId="15" fontId="50" fillId="0" borderId="0" xfId="0" applyNumberFormat="1" applyFont="1"/>
    <xf numFmtId="0" fontId="50" fillId="0" borderId="0" xfId="0" applyNumberFormat="1" applyFont="1"/>
    <xf numFmtId="172" fontId="15" fillId="11" borderId="0" xfId="5" applyNumberFormat="1" applyAlignment="1">
      <alignment vertical="center"/>
    </xf>
    <xf numFmtId="173" fontId="15" fillId="11" borderId="0" xfId="5" applyNumberFormat="1" applyAlignment="1">
      <alignment vertical="center"/>
    </xf>
    <xf numFmtId="170" fontId="15" fillId="11" borderId="0" xfId="5" applyNumberFormat="1" applyAlignment="1">
      <alignment vertical="center"/>
    </xf>
    <xf numFmtId="164" fontId="15" fillId="11" borderId="0" xfId="5" applyAlignment="1">
      <alignment horizontal="left" vertical="center"/>
    </xf>
    <xf numFmtId="170" fontId="2" fillId="12" borderId="26" xfId="8" applyNumberFormat="1" applyBorder="1" applyAlignment="1">
      <alignment vertical="center"/>
      <protection hidden="1"/>
    </xf>
    <xf numFmtId="176" fontId="2" fillId="12" borderId="26" xfId="8" applyNumberFormat="1" applyBorder="1" applyAlignment="1">
      <alignment vertical="center"/>
      <protection hidden="1"/>
    </xf>
    <xf numFmtId="170" fontId="6" fillId="4" borderId="26" xfId="2" applyNumberFormat="1" applyBorder="1" applyAlignment="1">
      <alignment vertical="center"/>
      <protection locked="0"/>
    </xf>
    <xf numFmtId="164" fontId="20" fillId="11" borderId="0" xfId="5" applyFont="1" applyAlignment="1">
      <alignment horizontal="right" vertical="center"/>
    </xf>
    <xf numFmtId="194" fontId="2" fillId="12" borderId="26" xfId="8" applyNumberFormat="1" applyBorder="1" applyAlignment="1">
      <alignment vertical="center"/>
      <protection hidden="1"/>
    </xf>
    <xf numFmtId="194" fontId="6" fillId="4" borderId="26" xfId="2" applyNumberFormat="1" applyBorder="1" applyAlignment="1">
      <alignment vertical="center"/>
      <protection locked="0"/>
    </xf>
    <xf numFmtId="176" fontId="0" fillId="0" borderId="0" xfId="0" applyNumberFormat="1"/>
    <xf numFmtId="176" fontId="2" fillId="12" borderId="24" xfId="8" applyNumberFormat="1" applyBorder="1" applyAlignment="1">
      <protection hidden="1"/>
    </xf>
    <xf numFmtId="176" fontId="2" fillId="12" borderId="26" xfId="8" applyNumberFormat="1" applyBorder="1" applyAlignment="1">
      <protection hidden="1"/>
    </xf>
    <xf numFmtId="164" fontId="6" fillId="4" borderId="26" xfId="2" applyBorder="1" applyAlignment="1">
      <protection locked="0"/>
    </xf>
    <xf numFmtId="170" fontId="2" fillId="12" borderId="24" xfId="8" applyNumberFormat="1" applyBorder="1" applyAlignment="1">
      <protection hidden="1"/>
    </xf>
    <xf numFmtId="164" fontId="6" fillId="4" borderId="26" xfId="2" applyBorder="1" applyAlignment="1">
      <alignment horizontal="left" indent="1"/>
      <protection locked="0"/>
    </xf>
    <xf numFmtId="164" fontId="6" fillId="4" borderId="75" xfId="2" applyBorder="1" applyAlignment="1">
      <alignment horizontal="left" indent="1"/>
      <protection locked="0"/>
    </xf>
    <xf numFmtId="164" fontId="6" fillId="4" borderId="75" xfId="2" applyBorder="1" applyAlignment="1">
      <protection locked="0"/>
    </xf>
    <xf numFmtId="176" fontId="2" fillId="12" borderId="75" xfId="8" applyNumberFormat="1" applyBorder="1" applyAlignment="1">
      <protection hidden="1"/>
    </xf>
    <xf numFmtId="176" fontId="2" fillId="12" borderId="36" xfId="8" applyNumberFormat="1" applyBorder="1" applyAlignment="1">
      <protection hidden="1"/>
    </xf>
    <xf numFmtId="164" fontId="0" fillId="0" borderId="75" xfId="0" applyBorder="1" applyAlignment="1">
      <alignment horizontal="left" indent="1"/>
    </xf>
    <xf numFmtId="164" fontId="0" fillId="0" borderId="75" xfId="0" applyBorder="1"/>
    <xf numFmtId="176" fontId="2" fillId="12" borderId="74" xfId="8" applyNumberFormat="1" applyBorder="1" applyAlignment="1">
      <protection hidden="1"/>
    </xf>
    <xf numFmtId="170" fontId="2" fillId="12" borderId="74" xfId="8" applyNumberFormat="1" applyBorder="1" applyAlignment="1">
      <protection hidden="1"/>
    </xf>
    <xf numFmtId="164" fontId="16" fillId="11" borderId="49" xfId="14" applyBorder="1" applyAlignment="1">
      <alignment horizontal="left"/>
    </xf>
    <xf numFmtId="176" fontId="6" fillId="4" borderId="49" xfId="2" applyNumberFormat="1" applyBorder="1" applyAlignment="1">
      <alignment horizontal="left"/>
      <protection locked="0"/>
    </xf>
    <xf numFmtId="170" fontId="16" fillId="11" borderId="49" xfId="14" applyNumberFormat="1" applyBorder="1" applyAlignment="1">
      <alignment horizontal="left"/>
    </xf>
    <xf numFmtId="164" fontId="6" fillId="4" borderId="74" xfId="2" applyBorder="1" applyAlignment="1">
      <alignment horizontal="left" indent="1"/>
      <protection locked="0"/>
    </xf>
    <xf numFmtId="164" fontId="6" fillId="4" borderId="74" xfId="2" applyBorder="1" applyAlignment="1">
      <protection locked="0"/>
    </xf>
    <xf numFmtId="176" fontId="16" fillId="11" borderId="49" xfId="14" applyNumberFormat="1" applyBorder="1" applyAlignment="1">
      <alignment horizontal="left"/>
    </xf>
    <xf numFmtId="170" fontId="6" fillId="4" borderId="49" xfId="2" applyNumberFormat="1" applyBorder="1" applyAlignment="1">
      <alignment horizontal="left"/>
      <protection locked="0"/>
    </xf>
    <xf numFmtId="170" fontId="6" fillId="4" borderId="75" xfId="2" applyNumberFormat="1" applyBorder="1" applyAlignment="1">
      <protection locked="0"/>
    </xf>
    <xf numFmtId="164" fontId="0" fillId="0" borderId="1" xfId="0" applyBorder="1"/>
    <xf numFmtId="170" fontId="5" fillId="10" borderId="0" xfId="15" applyNumberFormat="1" applyAlignment="1">
      <alignment vertical="center"/>
    </xf>
    <xf numFmtId="164" fontId="16" fillId="11" borderId="40" xfId="14" applyAlignment="1">
      <alignment horizontal="right" vertical="center"/>
    </xf>
    <xf numFmtId="176" fontId="16" fillId="11" borderId="40" xfId="14" applyNumberFormat="1" applyAlignment="1">
      <alignment horizontal="right" vertical="center"/>
    </xf>
    <xf numFmtId="170" fontId="16" fillId="11" borderId="40" xfId="14" applyNumberFormat="1" applyAlignment="1">
      <alignment horizontal="right" vertical="center"/>
    </xf>
    <xf numFmtId="164" fontId="16" fillId="11" borderId="40" xfId="14" applyAlignment="1">
      <alignment horizontal="left" vertical="center" indent="1"/>
    </xf>
    <xf numFmtId="173" fontId="15" fillId="11" borderId="0" xfId="5" applyNumberFormat="1"/>
    <xf numFmtId="164" fontId="0" fillId="0" borderId="29" xfId="0" applyBorder="1"/>
    <xf numFmtId="183" fontId="15" fillId="11" borderId="0" xfId="5" applyNumberFormat="1"/>
    <xf numFmtId="164" fontId="20" fillId="11" borderId="81" xfId="5" applyFont="1" applyBorder="1"/>
    <xf numFmtId="164" fontId="57" fillId="11" borderId="0" xfId="5" applyFont="1" applyAlignment="1">
      <alignment horizontal="left" indent="1"/>
    </xf>
    <xf numFmtId="164" fontId="10" fillId="6" borderId="5" xfId="4" applyAlignment="1">
      <alignment horizontal="right"/>
    </xf>
    <xf numFmtId="164" fontId="15" fillId="11" borderId="36" xfId="5" applyBorder="1"/>
    <xf numFmtId="164" fontId="20" fillId="11" borderId="36" xfId="5" applyFont="1" applyBorder="1"/>
    <xf numFmtId="164" fontId="15" fillId="11" borderId="26" xfId="5" applyBorder="1"/>
    <xf numFmtId="164" fontId="58" fillId="0" borderId="0" xfId="0" applyFont="1" applyAlignment="1">
      <alignment vertical="center"/>
    </xf>
    <xf numFmtId="164" fontId="20" fillId="11" borderId="77" xfId="5" applyFont="1" applyBorder="1" applyAlignment="1">
      <alignment horizontal="right"/>
    </xf>
    <xf numFmtId="170" fontId="15" fillId="11" borderId="0" xfId="5" applyNumberFormat="1"/>
    <xf numFmtId="168" fontId="15" fillId="11" borderId="0" xfId="5" applyNumberFormat="1"/>
    <xf numFmtId="195" fontId="15" fillId="11" borderId="0" xfId="5" applyNumberFormat="1" applyAlignment="1">
      <alignment horizontal="right" vertical="center"/>
    </xf>
    <xf numFmtId="164" fontId="17" fillId="0" borderId="81" xfId="0" applyFont="1" applyBorder="1" applyAlignment="1">
      <alignment horizontal="right"/>
    </xf>
    <xf numFmtId="164" fontId="17" fillId="0" borderId="84" xfId="0" applyFont="1" applyBorder="1" applyAlignment="1">
      <alignment horizontal="right"/>
    </xf>
    <xf numFmtId="164" fontId="17" fillId="0" borderId="80" xfId="0" applyFont="1" applyBorder="1" applyAlignment="1">
      <alignment horizontal="right"/>
    </xf>
    <xf numFmtId="170" fontId="15" fillId="11" borderId="78" xfId="5" applyNumberFormat="1" applyBorder="1"/>
    <xf numFmtId="176" fontId="15" fillId="11" borderId="79" xfId="5" applyNumberFormat="1" applyBorder="1"/>
    <xf numFmtId="164" fontId="20" fillId="11" borderId="82" xfId="5" applyFont="1" applyBorder="1" applyAlignment="1">
      <alignment horizontal="right"/>
    </xf>
    <xf numFmtId="164" fontId="20" fillId="22" borderId="0" xfId="5" applyFont="1" applyFill="1"/>
    <xf numFmtId="176" fontId="20" fillId="22" borderId="0" xfId="5" applyNumberFormat="1" applyFont="1" applyFill="1"/>
    <xf numFmtId="170" fontId="20" fillId="22" borderId="78" xfId="5" applyNumberFormat="1" applyFont="1" applyFill="1" applyBorder="1"/>
    <xf numFmtId="176" fontId="20" fillId="22" borderId="79" xfId="5" applyNumberFormat="1" applyFont="1" applyFill="1" applyBorder="1"/>
    <xf numFmtId="187" fontId="20" fillId="22" borderId="0" xfId="5" applyNumberFormat="1" applyFont="1" applyFill="1"/>
    <xf numFmtId="164" fontId="20" fillId="11" borderId="0" xfId="5" applyFont="1" applyAlignment="1">
      <alignment horizontal="centerContinuous"/>
    </xf>
    <xf numFmtId="170" fontId="15" fillId="11" borderId="85" xfId="5" applyNumberFormat="1" applyBorder="1"/>
    <xf numFmtId="195" fontId="15" fillId="11" borderId="86" xfId="5" applyNumberFormat="1" applyBorder="1" applyAlignment="1">
      <alignment horizontal="right" vertical="center"/>
    </xf>
    <xf numFmtId="168" fontId="15" fillId="11" borderId="86" xfId="5" applyNumberFormat="1" applyBorder="1"/>
    <xf numFmtId="164" fontId="15" fillId="11" borderId="86" xfId="5" applyBorder="1"/>
    <xf numFmtId="200" fontId="12" fillId="23" borderId="0" xfId="0" applyNumberFormat="1" applyFont="1" applyFill="1"/>
    <xf numFmtId="201" fontId="12" fillId="23" borderId="0" xfId="0" applyNumberFormat="1" applyFont="1" applyFill="1"/>
    <xf numFmtId="202" fontId="12" fillId="23" borderId="0" xfId="0" applyNumberFormat="1" applyFont="1" applyFill="1"/>
    <xf numFmtId="187" fontId="15" fillId="11" borderId="83" xfId="5" applyNumberFormat="1" applyBorder="1"/>
    <xf numFmtId="187" fontId="15" fillId="11" borderId="78" xfId="5" applyNumberFormat="1" applyBorder="1"/>
    <xf numFmtId="164" fontId="15" fillId="11" borderId="0" xfId="5" applyAlignment="1">
      <alignment horizontal="left"/>
    </xf>
    <xf numFmtId="172" fontId="15" fillId="11" borderId="0" xfId="5" applyNumberFormat="1"/>
    <xf numFmtId="173" fontId="20" fillId="11" borderId="77" xfId="5" applyNumberFormat="1" applyFont="1" applyBorder="1"/>
    <xf numFmtId="172" fontId="20" fillId="11" borderId="77" xfId="5" applyNumberFormat="1" applyFont="1" applyBorder="1"/>
    <xf numFmtId="42" fontId="15" fillId="11" borderId="0" xfId="5" applyNumberFormat="1"/>
    <xf numFmtId="42" fontId="15" fillId="11" borderId="77" xfId="5" applyNumberFormat="1" applyBorder="1"/>
    <xf numFmtId="179" fontId="15" fillId="11" borderId="83" xfId="5" applyNumberFormat="1" applyBorder="1"/>
    <xf numFmtId="179" fontId="15" fillId="11" borderId="78" xfId="5" applyNumberFormat="1" applyBorder="1"/>
    <xf numFmtId="179" fontId="15" fillId="11" borderId="81" xfId="5" applyNumberFormat="1" applyBorder="1"/>
    <xf numFmtId="179" fontId="15" fillId="11" borderId="82" xfId="5" applyNumberFormat="1" applyBorder="1"/>
    <xf numFmtId="179" fontId="15" fillId="11" borderId="0" xfId="5" applyNumberFormat="1"/>
    <xf numFmtId="179" fontId="15" fillId="11" borderId="77" xfId="5" applyNumberFormat="1" applyBorder="1"/>
    <xf numFmtId="164" fontId="20" fillId="0" borderId="0" xfId="5" applyFont="1" applyFill="1"/>
    <xf numFmtId="164" fontId="15" fillId="0" borderId="0" xfId="5" applyFill="1"/>
    <xf numFmtId="164" fontId="15" fillId="0" borderId="0" xfId="5" applyFill="1" applyAlignment="1">
      <alignment horizontal="right"/>
    </xf>
    <xf numFmtId="164" fontId="20" fillId="0" borderId="0" xfId="5" applyFont="1" applyFill="1" applyAlignment="1">
      <alignment horizontal="right"/>
    </xf>
    <xf numFmtId="184" fontId="15" fillId="11" borderId="0" xfId="5" applyNumberFormat="1"/>
    <xf numFmtId="185" fontId="15" fillId="11" borderId="0" xfId="5" applyNumberFormat="1"/>
    <xf numFmtId="164" fontId="20" fillId="11" borderId="26" xfId="5" applyFont="1" applyBorder="1"/>
    <xf numFmtId="164" fontId="57" fillId="11" borderId="0" xfId="5" applyFont="1" applyAlignment="1">
      <alignment horizontal="left" indent="2"/>
    </xf>
    <xf numFmtId="176" fontId="20" fillId="11" borderId="36" xfId="5" applyNumberFormat="1" applyFont="1" applyBorder="1"/>
    <xf numFmtId="176" fontId="20" fillId="11" borderId="0" xfId="5" applyNumberFormat="1" applyFont="1"/>
    <xf numFmtId="42" fontId="0" fillId="0" borderId="0" xfId="0" applyNumberFormat="1"/>
    <xf numFmtId="164" fontId="0" fillId="0" borderId="39" xfId="0" applyBorder="1" applyAlignment="1">
      <alignment horizontal="left" vertical="center" indent="1"/>
    </xf>
    <xf numFmtId="164" fontId="0" fillId="0" borderId="46" xfId="0" applyBorder="1" applyAlignment="1">
      <alignment horizontal="left" vertical="center" indent="1"/>
    </xf>
    <xf numFmtId="169" fontId="26" fillId="25" borderId="0" xfId="0" applyNumberFormat="1" applyFont="1" applyFill="1" applyAlignment="1">
      <alignment vertical="center"/>
    </xf>
    <xf numFmtId="203" fontId="5" fillId="25" borderId="0" xfId="0" applyNumberFormat="1" applyFont="1" applyFill="1" applyAlignment="1">
      <alignment vertical="center"/>
    </xf>
    <xf numFmtId="164" fontId="59" fillId="12" borderId="45" xfId="0" applyFont="1" applyFill="1" applyBorder="1" applyAlignment="1">
      <alignment vertical="center"/>
    </xf>
    <xf numFmtId="164" fontId="59" fillId="12" borderId="15" xfId="0" applyFont="1" applyFill="1" applyBorder="1" applyAlignment="1">
      <alignment vertical="center"/>
    </xf>
    <xf numFmtId="164" fontId="59" fillId="12" borderId="46" xfId="0" applyFont="1" applyFill="1" applyBorder="1" applyAlignment="1">
      <alignment vertical="center"/>
    </xf>
    <xf numFmtId="164" fontId="60" fillId="24" borderId="47" xfId="16" applyFont="1" applyFill="1">
      <alignment vertical="center"/>
    </xf>
    <xf numFmtId="164" fontId="59" fillId="12" borderId="39" xfId="0" applyFont="1" applyFill="1" applyBorder="1" applyAlignment="1">
      <alignment vertical="center"/>
    </xf>
    <xf numFmtId="164" fontId="41" fillId="26" borderId="0" xfId="8" applyFont="1" applyFill="1">
      <alignment vertical="center"/>
      <protection hidden="1"/>
    </xf>
    <xf numFmtId="164" fontId="27" fillId="2" borderId="0" xfId="17" applyNumberFormat="1" applyFill="1">
      <alignment vertical="center"/>
    </xf>
    <xf numFmtId="164" fontId="59" fillId="12" borderId="87" xfId="0" applyFont="1" applyFill="1" applyBorder="1" applyAlignment="1">
      <alignment vertical="center"/>
    </xf>
    <xf numFmtId="164" fontId="5" fillId="2" borderId="0" xfId="15" applyFill="1"/>
    <xf numFmtId="164" fontId="41" fillId="16" borderId="0" xfId="0" applyFont="1" applyFill="1" applyAlignment="1">
      <alignment horizontal="right" vertical="center"/>
    </xf>
    <xf numFmtId="177" fontId="4" fillId="2" borderId="0" xfId="3" applyNumberFormat="1">
      <alignment horizontal="right" vertical="center"/>
    </xf>
    <xf numFmtId="177" fontId="4" fillId="2" borderId="0" xfId="1" applyNumberFormat="1" applyProtection="1">
      <alignment horizontal="left" vertical="center"/>
      <protection hidden="1"/>
    </xf>
    <xf numFmtId="177" fontId="4" fillId="2" borderId="0" xfId="3" applyNumberFormat="1" applyProtection="1">
      <alignment horizontal="right" vertical="center"/>
      <protection hidden="1"/>
    </xf>
    <xf numFmtId="164" fontId="60" fillId="24" borderId="0" xfId="16" applyFont="1" applyFill="1" applyBorder="1">
      <alignment vertical="center"/>
    </xf>
    <xf numFmtId="170" fontId="6" fillId="4" borderId="34" xfId="2" applyNumberFormat="1" applyBorder="1" applyAlignment="1">
      <alignment vertical="center"/>
      <protection locked="0"/>
    </xf>
    <xf numFmtId="170" fontId="6" fillId="4" borderId="33" xfId="2" applyNumberFormat="1" applyBorder="1" applyAlignment="1">
      <alignment vertical="center"/>
      <protection locked="0"/>
    </xf>
    <xf numFmtId="176" fontId="6" fillId="4" borderId="95" xfId="2" applyNumberFormat="1" applyBorder="1" applyAlignment="1">
      <alignment vertical="center"/>
      <protection locked="0"/>
    </xf>
    <xf numFmtId="176" fontId="6" fillId="4" borderId="96" xfId="2" applyNumberFormat="1" applyBorder="1" applyAlignment="1">
      <alignment vertical="center"/>
      <protection locked="0"/>
    </xf>
    <xf numFmtId="176" fontId="6" fillId="4" borderId="97" xfId="2" applyNumberFormat="1" applyBorder="1" applyAlignment="1">
      <alignment vertical="center"/>
      <protection locked="0"/>
    </xf>
    <xf numFmtId="176" fontId="6" fillId="4" borderId="23" xfId="2" applyNumberFormat="1" applyBorder="1">
      <alignment vertical="center"/>
      <protection locked="0"/>
    </xf>
    <xf numFmtId="176" fontId="6" fillId="0" borderId="15" xfId="2" applyNumberFormat="1" applyFill="1" applyBorder="1" applyAlignment="1">
      <alignment horizontal="right" vertical="center"/>
      <protection locked="0"/>
    </xf>
    <xf numFmtId="170" fontId="2" fillId="12" borderId="23" xfId="8" applyNumberFormat="1" applyBorder="1" applyAlignment="1">
      <alignment horizontal="right" vertical="center"/>
      <protection hidden="1"/>
    </xf>
    <xf numFmtId="181" fontId="2" fillId="12" borderId="25" xfId="8" applyNumberFormat="1" applyBorder="1" applyAlignment="1">
      <alignment horizontal="right" vertical="center"/>
      <protection hidden="1"/>
    </xf>
    <xf numFmtId="170" fontId="2" fillId="12" borderId="33" xfId="8" applyNumberFormat="1" applyBorder="1" applyAlignment="1">
      <alignment vertical="center"/>
      <protection hidden="1"/>
    </xf>
    <xf numFmtId="170" fontId="2" fillId="12" borderId="34" xfId="8" applyNumberFormat="1" applyBorder="1" applyAlignment="1">
      <alignment vertical="center"/>
      <protection hidden="1"/>
    </xf>
    <xf numFmtId="170" fontId="2" fillId="12" borderId="37" xfId="8" applyNumberFormat="1" applyBorder="1">
      <alignment vertical="center"/>
      <protection hidden="1"/>
    </xf>
    <xf numFmtId="164" fontId="0" fillId="0" borderId="49" xfId="0" applyBorder="1" applyAlignment="1">
      <alignment horizontal="left" vertical="center" indent="1"/>
    </xf>
    <xf numFmtId="164" fontId="0" fillId="0" borderId="29" xfId="0" applyBorder="1" applyAlignment="1">
      <alignment horizontal="left" vertical="center" indent="2"/>
    </xf>
    <xf numFmtId="170" fontId="20" fillId="11" borderId="0" xfId="5" applyNumberFormat="1" applyFont="1"/>
    <xf numFmtId="164" fontId="0" fillId="0" borderId="49" xfId="0" applyBorder="1"/>
    <xf numFmtId="0" fontId="0" fillId="0" borderId="15" xfId="0" applyNumberFormat="1" applyBorder="1" applyAlignment="1">
      <alignment horizontal="left" indent="1"/>
    </xf>
    <xf numFmtId="0" fontId="0" fillId="0" borderId="15" xfId="0" applyNumberFormat="1" applyBorder="1"/>
    <xf numFmtId="0" fontId="6" fillId="4" borderId="24" xfId="2" applyNumberFormat="1" applyBorder="1" applyAlignment="1">
      <protection locked="0"/>
    </xf>
    <xf numFmtId="179" fontId="6" fillId="4" borderId="24" xfId="2" applyNumberFormat="1" applyBorder="1" applyAlignment="1">
      <protection locked="0"/>
    </xf>
    <xf numFmtId="179" fontId="6" fillId="4" borderId="28" xfId="2" applyNumberFormat="1" applyBorder="1" applyAlignment="1">
      <protection locked="0"/>
    </xf>
    <xf numFmtId="176" fontId="6" fillId="4" borderId="74" xfId="2" applyNumberFormat="1" applyBorder="1" applyAlignment="1">
      <alignment vertical="center"/>
      <protection locked="0"/>
    </xf>
    <xf numFmtId="176" fontId="6" fillId="4" borderId="28" xfId="2" applyNumberFormat="1" applyBorder="1" applyAlignment="1">
      <alignment vertical="center"/>
      <protection locked="0"/>
    </xf>
    <xf numFmtId="170" fontId="6" fillId="4" borderId="15" xfId="2" applyNumberFormat="1" applyBorder="1" applyAlignment="1">
      <protection locked="0"/>
    </xf>
    <xf numFmtId="182" fontId="6" fillId="4" borderId="98" xfId="2" applyNumberFormat="1" applyBorder="1" applyAlignment="1">
      <protection locked="0"/>
    </xf>
    <xf numFmtId="182" fontId="6" fillId="4" borderId="99" xfId="2" applyNumberFormat="1" applyBorder="1" applyAlignment="1">
      <protection locked="0"/>
    </xf>
    <xf numFmtId="164" fontId="15" fillId="11" borderId="39" xfId="5" applyBorder="1"/>
    <xf numFmtId="164" fontId="15" fillId="11" borderId="43" xfId="5" applyBorder="1"/>
    <xf numFmtId="164" fontId="16" fillId="0" borderId="8" xfId="6" applyBorder="1" applyAlignment="1">
      <alignment horizontal="right" vertical="center"/>
    </xf>
    <xf numFmtId="178" fontId="16" fillId="0" borderId="8" xfId="6" applyNumberFormat="1" applyBorder="1" applyAlignment="1">
      <alignment horizontal="right" vertical="center"/>
    </xf>
    <xf numFmtId="170" fontId="20" fillId="11" borderId="36" xfId="5" applyNumberFormat="1" applyFont="1" applyBorder="1"/>
    <xf numFmtId="170" fontId="10" fillId="6" borderId="5" xfId="4" applyNumberFormat="1" applyAlignment="1">
      <alignment horizontal="right"/>
    </xf>
    <xf numFmtId="179" fontId="20" fillId="11" borderId="36" xfId="5" applyNumberFormat="1" applyFont="1" applyBorder="1"/>
    <xf numFmtId="179" fontId="0" fillId="0" borderId="0" xfId="0" applyNumberFormat="1"/>
    <xf numFmtId="179" fontId="5" fillId="10" borderId="0" xfId="15" applyNumberFormat="1"/>
    <xf numFmtId="179" fontId="10" fillId="6" borderId="5" xfId="4" applyNumberFormat="1" applyAlignment="1">
      <alignment horizontal="right"/>
    </xf>
    <xf numFmtId="170" fontId="61" fillId="11" borderId="74" xfId="14" applyNumberFormat="1" applyFont="1" applyBorder="1">
      <alignment horizontal="right"/>
    </xf>
    <xf numFmtId="179" fontId="61" fillId="11" borderId="74" xfId="14" applyNumberFormat="1" applyFont="1" applyBorder="1">
      <alignment horizontal="right"/>
    </xf>
    <xf numFmtId="176" fontId="61" fillId="11" borderId="74" xfId="14" applyNumberFormat="1" applyFont="1" applyBorder="1">
      <alignment horizontal="right"/>
    </xf>
    <xf numFmtId="179" fontId="20" fillId="11" borderId="0" xfId="5" applyNumberFormat="1" applyFont="1"/>
    <xf numFmtId="164" fontId="0" fillId="2" borderId="0" xfId="0" applyFill="1" applyAlignment="1" applyProtection="1">
      <alignment vertical="center"/>
      <protection hidden="1"/>
    </xf>
    <xf numFmtId="164" fontId="4" fillId="2" borderId="0" xfId="3" applyProtection="1">
      <alignment horizontal="right" vertical="center"/>
      <protection hidden="1"/>
    </xf>
    <xf numFmtId="177" fontId="4" fillId="2" borderId="0" xfId="1" applyNumberFormat="1" applyAlignment="1" applyProtection="1">
      <alignment vertical="center"/>
      <protection hidden="1"/>
    </xf>
    <xf numFmtId="177" fontId="4" fillId="2" borderId="0" xfId="3" applyNumberFormat="1" applyAlignment="1" applyProtection="1">
      <alignment vertical="center"/>
      <protection hidden="1"/>
    </xf>
    <xf numFmtId="164" fontId="4" fillId="2" borderId="0" xfId="1" applyAlignment="1" applyProtection="1">
      <alignment horizontal="center" vertical="center"/>
      <protection hidden="1"/>
    </xf>
    <xf numFmtId="164" fontId="41" fillId="16" borderId="0" xfId="0" applyFont="1" applyFill="1" applyProtection="1">
      <protection hidden="1"/>
    </xf>
    <xf numFmtId="164" fontId="6" fillId="4" borderId="0" xfId="0" applyFont="1" applyFill="1" applyProtection="1">
      <protection hidden="1"/>
    </xf>
    <xf numFmtId="164" fontId="41" fillId="3" borderId="0" xfId="0" applyFont="1" applyFill="1" applyProtection="1">
      <protection hidden="1"/>
    </xf>
    <xf numFmtId="164" fontId="19" fillId="13" borderId="0" xfId="9" applyProtection="1">
      <alignment vertical="center"/>
      <protection locked="0" hidden="1"/>
    </xf>
    <xf numFmtId="164" fontId="17" fillId="17" borderId="0" xfId="0" applyFont="1" applyFill="1" applyProtection="1">
      <protection hidden="1"/>
    </xf>
    <xf numFmtId="164" fontId="0" fillId="12" borderId="0" xfId="0" applyFill="1" applyProtection="1">
      <protection hidden="1"/>
    </xf>
    <xf numFmtId="164" fontId="43" fillId="19" borderId="0" xfId="0" applyFont="1" applyFill="1" applyProtection="1">
      <protection hidden="1"/>
    </xf>
    <xf numFmtId="164" fontId="41" fillId="18" borderId="0" xfId="0" applyFont="1" applyFill="1" applyProtection="1">
      <protection hidden="1"/>
    </xf>
    <xf numFmtId="164" fontId="42" fillId="11" borderId="0" xfId="0" applyFont="1" applyFill="1" applyProtection="1">
      <protection hidden="1"/>
    </xf>
    <xf numFmtId="173" fontId="0" fillId="0" borderId="0" xfId="0" applyNumberFormat="1" applyProtection="1">
      <protection hidden="1"/>
    </xf>
    <xf numFmtId="164" fontId="5" fillId="10" borderId="0" xfId="0" applyFont="1" applyFill="1" applyProtection="1">
      <protection hidden="1"/>
    </xf>
    <xf numFmtId="192" fontId="0" fillId="0" borderId="0" xfId="0" applyNumberFormat="1" applyProtection="1">
      <protection hidden="1"/>
    </xf>
    <xf numFmtId="164" fontId="56" fillId="3" borderId="87" xfId="0" applyFont="1" applyFill="1" applyBorder="1" applyProtection="1">
      <protection hidden="1"/>
    </xf>
    <xf numFmtId="164" fontId="56" fillId="3" borderId="89" xfId="0" applyFont="1" applyFill="1" applyBorder="1" applyProtection="1">
      <protection hidden="1"/>
    </xf>
    <xf numFmtId="193" fontId="0" fillId="0" borderId="0" xfId="0" applyNumberFormat="1" applyProtection="1">
      <protection hidden="1"/>
    </xf>
    <xf numFmtId="0" fontId="0" fillId="0" borderId="90" xfId="0" applyNumberFormat="1" applyBorder="1" applyProtection="1">
      <protection hidden="1"/>
    </xf>
    <xf numFmtId="164" fontId="0" fillId="0" borderId="91" xfId="0" applyBorder="1" applyProtection="1">
      <protection hidden="1"/>
    </xf>
    <xf numFmtId="164" fontId="10" fillId="6" borderId="5" xfId="0" applyFont="1" applyFill="1" applyBorder="1" applyProtection="1">
      <protection hidden="1"/>
    </xf>
    <xf numFmtId="172" fontId="0" fillId="0" borderId="0" xfId="0" applyNumberFormat="1" applyProtection="1">
      <protection hidden="1"/>
    </xf>
    <xf numFmtId="164" fontId="16" fillId="11" borderId="40" xfId="0" applyFont="1" applyFill="1" applyBorder="1" applyAlignment="1" applyProtection="1">
      <alignment horizontal="right"/>
      <protection hidden="1"/>
    </xf>
    <xf numFmtId="0" fontId="0" fillId="0" borderId="90" xfId="0" applyNumberFormat="1" applyBorder="1" applyAlignment="1" applyProtection="1">
      <alignment horizontal="left" vertical="center" indent="1"/>
      <protection hidden="1"/>
    </xf>
    <xf numFmtId="0" fontId="0" fillId="0" borderId="90" xfId="0" applyNumberFormat="1" applyBorder="1" applyAlignment="1" applyProtection="1">
      <alignment horizontal="left" vertical="center" indent="2"/>
      <protection hidden="1"/>
    </xf>
    <xf numFmtId="0" fontId="0" fillId="0" borderId="90" xfId="0" applyNumberFormat="1" applyBorder="1" applyAlignment="1" applyProtection="1">
      <alignment horizontal="left" vertical="center"/>
      <protection hidden="1"/>
    </xf>
    <xf numFmtId="0" fontId="0" fillId="0" borderId="92" xfId="0" applyNumberFormat="1" applyBorder="1" applyAlignment="1" applyProtection="1">
      <alignment horizontal="left" vertical="center"/>
      <protection hidden="1"/>
    </xf>
    <xf numFmtId="164" fontId="0" fillId="0" borderId="93" xfId="0" applyBorder="1" applyProtection="1">
      <protection hidden="1"/>
    </xf>
    <xf numFmtId="164" fontId="0" fillId="0" borderId="94" xfId="0" applyBorder="1" applyProtection="1">
      <protection hidden="1"/>
    </xf>
    <xf numFmtId="204" fontId="47" fillId="0" borderId="18" xfId="0" applyNumberFormat="1" applyFont="1" applyBorder="1" applyAlignment="1">
      <alignment vertical="center"/>
    </xf>
    <xf numFmtId="204" fontId="16" fillId="0" borderId="18" xfId="0" applyNumberFormat="1" applyFont="1" applyBorder="1" applyAlignment="1">
      <alignment vertical="center"/>
    </xf>
    <xf numFmtId="164" fontId="6" fillId="27" borderId="100" xfId="19" applyFill="1" applyBorder="1" applyProtection="1">
      <alignment vertical="center"/>
      <protection locked="0" hidden="1"/>
    </xf>
    <xf numFmtId="164" fontId="5" fillId="18" borderId="0" xfId="15" applyFill="1" applyAlignment="1">
      <alignment vertical="center"/>
    </xf>
    <xf numFmtId="164" fontId="20" fillId="12" borderId="0" xfId="5" applyFont="1" applyFill="1"/>
    <xf numFmtId="164" fontId="0" fillId="5" borderId="49" xfId="0" applyFill="1" applyBorder="1" applyAlignment="1">
      <alignment vertical="center"/>
    </xf>
    <xf numFmtId="164" fontId="0" fillId="5" borderId="15" xfId="0" applyFill="1" applyBorder="1" applyAlignment="1">
      <alignment vertical="center"/>
    </xf>
    <xf numFmtId="164" fontId="0" fillId="5" borderId="49" xfId="0" applyFill="1" applyBorder="1"/>
    <xf numFmtId="164" fontId="0" fillId="5" borderId="15" xfId="0" applyFill="1" applyBorder="1"/>
    <xf numFmtId="164" fontId="0" fillId="5" borderId="29" xfId="0" applyFill="1" applyBorder="1"/>
    <xf numFmtId="176" fontId="21" fillId="11" borderId="101" xfId="10" applyNumberFormat="1" applyBorder="1" applyAlignment="1"/>
    <xf numFmtId="205" fontId="21" fillId="11" borderId="86" xfId="10" applyNumberFormat="1" applyBorder="1" applyAlignment="1"/>
    <xf numFmtId="176" fontId="21" fillId="11" borderId="86" xfId="10" applyNumberFormat="1" applyBorder="1" applyAlignment="1"/>
    <xf numFmtId="170" fontId="21" fillId="11" borderId="102" xfId="10" applyNumberFormat="1" applyBorder="1" applyAlignment="1"/>
    <xf numFmtId="164" fontId="64" fillId="5" borderId="0" xfId="0" applyFont="1" applyFill="1" applyAlignment="1">
      <alignment horizontal="left" indent="2"/>
    </xf>
    <xf numFmtId="164" fontId="64" fillId="5" borderId="0" xfId="0" applyFont="1" applyFill="1"/>
    <xf numFmtId="170" fontId="64" fillId="5" borderId="0" xfId="0" applyNumberFormat="1" applyFont="1" applyFill="1"/>
    <xf numFmtId="164" fontId="65" fillId="0" borderId="0" xfId="0" applyFont="1"/>
    <xf numFmtId="164" fontId="66" fillId="10" borderId="0" xfId="15" applyFont="1" applyAlignment="1">
      <alignment horizontal="centerContinuous"/>
    </xf>
    <xf numFmtId="164" fontId="0" fillId="11" borderId="0" xfId="0" applyFill="1" applyAlignment="1">
      <alignment vertical="center"/>
    </xf>
    <xf numFmtId="0" fontId="0" fillId="11" borderId="0" xfId="0" applyNumberFormat="1" applyFill="1" applyAlignment="1">
      <alignment vertical="center" wrapText="1"/>
    </xf>
    <xf numFmtId="15" fontId="0" fillId="11" borderId="0" xfId="0" applyNumberFormat="1" applyFill="1" applyAlignment="1">
      <alignment vertical="center"/>
    </xf>
    <xf numFmtId="164" fontId="0" fillId="29" borderId="0" xfId="0" applyFill="1" applyAlignment="1">
      <alignment vertical="center"/>
    </xf>
    <xf numFmtId="15" fontId="0" fillId="29" borderId="0" xfId="0" applyNumberFormat="1" applyFill="1" applyAlignment="1">
      <alignment vertical="center"/>
    </xf>
    <xf numFmtId="0" fontId="0" fillId="29" borderId="0" xfId="0" applyNumberFormat="1" applyFill="1" applyAlignment="1">
      <alignment vertical="center" wrapText="1"/>
    </xf>
    <xf numFmtId="164" fontId="65" fillId="0" borderId="0" xfId="0" applyFont="1" applyProtection="1">
      <protection hidden="1"/>
    </xf>
    <xf numFmtId="164" fontId="69" fillId="10" borderId="0" xfId="15" applyFont="1" applyProtection="1">
      <protection hidden="1"/>
    </xf>
    <xf numFmtId="164" fontId="0" fillId="11" borderId="0" xfId="0" applyFill="1" applyProtection="1">
      <protection hidden="1"/>
    </xf>
    <xf numFmtId="164" fontId="68" fillId="11" borderId="0" xfId="0" applyFont="1" applyFill="1" applyProtection="1">
      <protection hidden="1"/>
    </xf>
    <xf numFmtId="164" fontId="70" fillId="10" borderId="0" xfId="15" applyFont="1" applyAlignment="1" applyProtection="1">
      <alignment vertical="center"/>
      <protection hidden="1"/>
    </xf>
    <xf numFmtId="164" fontId="4" fillId="10" borderId="0" xfId="15" applyFont="1"/>
    <xf numFmtId="164" fontId="71" fillId="10" borderId="0" xfId="15" applyFont="1" applyAlignment="1">
      <alignment horizontal="centerContinuous"/>
    </xf>
    <xf numFmtId="164" fontId="67" fillId="10" borderId="0" xfId="15" applyFont="1"/>
    <xf numFmtId="164" fontId="72" fillId="28" borderId="0" xfId="0" applyFont="1" applyFill="1" applyAlignment="1">
      <alignment vertical="center"/>
    </xf>
    <xf numFmtId="176" fontId="2" fillId="12" borderId="49" xfId="8" applyNumberFormat="1" applyBorder="1" applyAlignment="1">
      <alignment horizontal="left"/>
      <protection hidden="1"/>
    </xf>
    <xf numFmtId="164" fontId="15" fillId="11" borderId="103" xfId="5" applyBorder="1"/>
    <xf numFmtId="164" fontId="15" fillId="0" borderId="0" xfId="5" applyFill="1" applyAlignment="1">
      <alignment horizontal="left" indent="1"/>
    </xf>
    <xf numFmtId="178" fontId="20" fillId="11" borderId="0" xfId="5" applyNumberFormat="1" applyFont="1"/>
    <xf numFmtId="0" fontId="0" fillId="0" borderId="90" xfId="0" applyNumberFormat="1" applyBorder="1" applyAlignment="1" applyProtection="1">
      <alignment horizontal="left" vertical="center" indent="4"/>
      <protection hidden="1"/>
    </xf>
    <xf numFmtId="164" fontId="8" fillId="5" borderId="0" xfId="0" applyFont="1" applyFill="1" applyProtection="1">
      <protection hidden="1"/>
    </xf>
    <xf numFmtId="181" fontId="2" fillId="12" borderId="32" xfId="8" applyNumberFormat="1" applyBorder="1" applyAlignment="1">
      <alignment vertical="center"/>
      <protection hidden="1"/>
    </xf>
    <xf numFmtId="170" fontId="6" fillId="4" borderId="104" xfId="2" applyNumberFormat="1" applyBorder="1" applyAlignment="1">
      <alignment vertical="center"/>
      <protection locked="0"/>
    </xf>
    <xf numFmtId="176" fontId="21" fillId="11" borderId="39" xfId="10" applyNumberFormat="1" applyBorder="1" applyAlignment="1"/>
    <xf numFmtId="164" fontId="21" fillId="11" borderId="0" xfId="10" applyBorder="1" applyAlignment="1"/>
    <xf numFmtId="176" fontId="21" fillId="11" borderId="0" xfId="10" applyNumberFormat="1" applyBorder="1" applyAlignment="1"/>
    <xf numFmtId="170" fontId="21" fillId="11" borderId="43" xfId="10" applyNumberFormat="1" applyBorder="1" applyAlignment="1"/>
    <xf numFmtId="176" fontId="15" fillId="11" borderId="103" xfId="5" applyNumberFormat="1" applyBorder="1"/>
    <xf numFmtId="164" fontId="15" fillId="11" borderId="103" xfId="5" applyBorder="1" applyAlignment="1">
      <alignment horizontal="left" indent="1"/>
    </xf>
    <xf numFmtId="164" fontId="15" fillId="11" borderId="0" xfId="5" applyAlignment="1">
      <alignment horizontal="left" indent="2"/>
    </xf>
    <xf numFmtId="0" fontId="5" fillId="3" borderId="88" xfId="0" applyNumberFormat="1" applyFont="1" applyFill="1" applyBorder="1" applyProtection="1">
      <protection hidden="1"/>
    </xf>
    <xf numFmtId="164" fontId="16" fillId="11" borderId="0" xfId="0" applyFont="1" applyFill="1" applyAlignment="1" applyProtection="1">
      <alignment horizontal="right"/>
      <protection hidden="1"/>
    </xf>
    <xf numFmtId="0" fontId="17" fillId="29" borderId="0" xfId="0" applyNumberFormat="1" applyFont="1" applyFill="1" applyAlignment="1">
      <alignment vertical="center" wrapText="1"/>
    </xf>
    <xf numFmtId="170" fontId="2" fillId="12" borderId="0" xfId="8" applyNumberFormat="1" applyAlignment="1">
      <protection hidden="1"/>
    </xf>
    <xf numFmtId="164" fontId="16" fillId="0" borderId="21" xfId="6" applyAlignment="1">
      <alignment horizontal="right"/>
    </xf>
    <xf numFmtId="170" fontId="6" fillId="4" borderId="109" xfId="2" applyNumberFormat="1" applyBorder="1" applyAlignment="1">
      <alignment vertical="center"/>
      <protection locked="0"/>
    </xf>
    <xf numFmtId="164" fontId="6" fillId="4" borderId="110" xfId="2" applyBorder="1" applyAlignment="1">
      <alignment vertical="center"/>
      <protection locked="0"/>
    </xf>
    <xf numFmtId="170" fontId="6" fillId="4" borderId="35" xfId="2" applyNumberFormat="1" applyBorder="1">
      <alignment vertical="center"/>
      <protection locked="0"/>
    </xf>
    <xf numFmtId="170" fontId="6" fillId="4" borderId="111" xfId="2" applyNumberFormat="1" applyBorder="1" applyAlignment="1">
      <alignment vertical="center"/>
      <protection locked="0"/>
    </xf>
    <xf numFmtId="206" fontId="2" fillId="12" borderId="36" xfId="8" applyNumberFormat="1" applyBorder="1" applyAlignment="1">
      <protection hidden="1"/>
    </xf>
    <xf numFmtId="182" fontId="0" fillId="0" borderId="63" xfId="0" applyNumberFormat="1" applyBorder="1"/>
    <xf numFmtId="182" fontId="0" fillId="0" borderId="64" xfId="0" applyNumberFormat="1" applyBorder="1"/>
    <xf numFmtId="182" fontId="0" fillId="0" borderId="65" xfId="0" applyNumberFormat="1" applyBorder="1"/>
    <xf numFmtId="176" fontId="0" fillId="0" borderId="63" xfId="0" applyNumberFormat="1" applyBorder="1"/>
    <xf numFmtId="176" fontId="0" fillId="0" borderId="64" xfId="0" applyNumberFormat="1" applyBorder="1"/>
    <xf numFmtId="176" fontId="0" fillId="0" borderId="65" xfId="0" applyNumberFormat="1" applyBorder="1"/>
    <xf numFmtId="164" fontId="0" fillId="0" borderId="63" xfId="0" applyBorder="1"/>
    <xf numFmtId="179" fontId="0" fillId="0" borderId="63" xfId="0" applyNumberFormat="1" applyBorder="1"/>
    <xf numFmtId="179" fontId="0" fillId="0" borderId="64" xfId="0" applyNumberFormat="1" applyBorder="1"/>
    <xf numFmtId="179" fontId="0" fillId="0" borderId="65" xfId="0" applyNumberFormat="1" applyBorder="1"/>
    <xf numFmtId="170" fontId="0" fillId="0" borderId="63" xfId="0" applyNumberFormat="1" applyBorder="1"/>
    <xf numFmtId="170" fontId="0" fillId="0" borderId="64" xfId="0" applyNumberFormat="1" applyBorder="1"/>
    <xf numFmtId="170" fontId="0" fillId="0" borderId="65" xfId="0" applyNumberFormat="1" applyBorder="1"/>
    <xf numFmtId="164" fontId="6" fillId="4" borderId="0" xfId="2" applyAlignment="1">
      <alignment vertical="center"/>
      <protection locked="0"/>
    </xf>
    <xf numFmtId="187" fontId="6" fillId="4" borderId="26" xfId="2" applyNumberFormat="1" applyBorder="1">
      <alignment vertical="center"/>
      <protection locked="0"/>
    </xf>
    <xf numFmtId="164" fontId="12" fillId="11" borderId="112" xfId="16" applyFill="1" applyBorder="1">
      <alignment vertical="center"/>
    </xf>
    <xf numFmtId="164" fontId="60" fillId="24" borderId="112" xfId="16" applyFont="1" applyFill="1" applyBorder="1">
      <alignment vertical="center"/>
    </xf>
    <xf numFmtId="164" fontId="12" fillId="11" borderId="112" xfId="30">
      <alignment vertical="center"/>
    </xf>
    <xf numFmtId="0" fontId="17" fillId="11" borderId="0" xfId="0" applyNumberFormat="1" applyFont="1" applyFill="1" applyAlignment="1">
      <alignment vertical="center" wrapText="1"/>
    </xf>
    <xf numFmtId="176" fontId="19" fillId="13" borderId="76" xfId="9" applyNumberFormat="1" applyBorder="1" applyAlignment="1">
      <alignment vertical="center"/>
      <protection locked="0"/>
    </xf>
    <xf numFmtId="182" fontId="6" fillId="4" borderId="74" xfId="2" applyNumberFormat="1" applyBorder="1" applyAlignment="1">
      <alignment vertical="center"/>
      <protection locked="0"/>
    </xf>
    <xf numFmtId="207" fontId="17" fillId="0" borderId="15" xfId="0" applyNumberFormat="1" applyFont="1" applyBorder="1" applyAlignment="1">
      <alignment vertical="center"/>
    </xf>
    <xf numFmtId="172" fontId="6" fillId="4" borderId="62" xfId="2" applyNumberFormat="1" applyBorder="1" applyProtection="1">
      <alignment vertical="center"/>
    </xf>
    <xf numFmtId="204" fontId="6" fillId="4" borderId="15" xfId="2" applyNumberFormat="1" applyBorder="1" applyProtection="1">
      <alignment vertical="center"/>
    </xf>
    <xf numFmtId="182" fontId="21" fillId="11" borderId="74" xfId="10" applyNumberFormat="1" applyBorder="1" applyAlignment="1">
      <alignment vertical="center"/>
    </xf>
    <xf numFmtId="182" fontId="21" fillId="11" borderId="26" xfId="10" applyNumberFormat="1" applyBorder="1" applyAlignment="1">
      <alignment vertical="center"/>
    </xf>
    <xf numFmtId="184" fontId="21" fillId="11" borderId="0" xfId="10" applyNumberFormat="1" applyBorder="1" applyAlignment="1">
      <alignment vertical="center"/>
    </xf>
    <xf numFmtId="208" fontId="21" fillId="11" borderId="0" xfId="10" applyNumberFormat="1" applyBorder="1" applyAlignment="1">
      <alignment vertical="center"/>
    </xf>
    <xf numFmtId="209" fontId="20" fillId="11" borderId="0" xfId="5" applyNumberFormat="1" applyFont="1"/>
    <xf numFmtId="164" fontId="57" fillId="29" borderId="0" xfId="5" applyFont="1" applyFill="1"/>
    <xf numFmtId="176" fontId="57" fillId="29" borderId="0" xfId="5" applyNumberFormat="1" applyFont="1" applyFill="1"/>
    <xf numFmtId="164" fontId="64" fillId="5" borderId="0" xfId="0" applyFont="1" applyFill="1" applyAlignment="1">
      <alignment horizontal="left" indent="3"/>
    </xf>
    <xf numFmtId="164" fontId="20" fillId="22" borderId="0" xfId="5" applyFont="1" applyFill="1" applyAlignment="1">
      <alignment horizontal="right"/>
    </xf>
    <xf numFmtId="176" fontId="57" fillId="11" borderId="0" xfId="5" applyNumberFormat="1" applyFont="1"/>
    <xf numFmtId="164" fontId="41" fillId="3" borderId="0" xfId="0" applyFont="1" applyFill="1" applyAlignment="1">
      <alignment horizontal="centerContinuous"/>
    </xf>
    <xf numFmtId="170" fontId="19" fillId="13" borderId="26" xfId="9" applyNumberFormat="1" applyBorder="1">
      <alignment vertical="center"/>
      <protection locked="0"/>
    </xf>
    <xf numFmtId="0" fontId="57" fillId="29" borderId="0" xfId="5" applyNumberFormat="1" applyFont="1" applyFill="1" applyAlignment="1">
      <alignment horizontal="left" indent="2"/>
    </xf>
    <xf numFmtId="164" fontId="17" fillId="29" borderId="0" xfId="0" applyFont="1" applyFill="1" applyAlignment="1">
      <alignment horizontal="left" indent="1"/>
    </xf>
    <xf numFmtId="164" fontId="17" fillId="29" borderId="0" xfId="0" applyFont="1" applyFill="1"/>
    <xf numFmtId="164" fontId="17" fillId="0" borderId="114" xfId="0" applyFont="1" applyBorder="1"/>
    <xf numFmtId="170" fontId="2" fillId="12" borderId="36" xfId="8" applyNumberFormat="1" applyBorder="1">
      <alignment vertical="center"/>
      <protection hidden="1"/>
    </xf>
    <xf numFmtId="176" fontId="19" fillId="13" borderId="26" xfId="9" applyNumberFormat="1" applyBorder="1">
      <alignment vertical="center"/>
      <protection locked="0"/>
    </xf>
    <xf numFmtId="198" fontId="2" fillId="12" borderId="36" xfId="8" applyNumberFormat="1" applyBorder="1" applyAlignment="1">
      <protection hidden="1"/>
    </xf>
    <xf numFmtId="0" fontId="16" fillId="6" borderId="6" xfId="0" applyNumberFormat="1" applyFont="1" applyFill="1" applyBorder="1" applyAlignment="1">
      <alignment vertical="center"/>
    </xf>
    <xf numFmtId="0" fontId="78" fillId="0" borderId="0" xfId="0" applyNumberFormat="1" applyFont="1"/>
    <xf numFmtId="170" fontId="0" fillId="0" borderId="0" xfId="0" quotePrefix="1" applyNumberFormat="1"/>
    <xf numFmtId="164" fontId="20" fillId="11" borderId="0" xfId="5" applyFont="1" applyAlignment="1">
      <alignment horizontal="left"/>
    </xf>
    <xf numFmtId="164" fontId="80" fillId="11" borderId="0" xfId="5" applyFont="1" applyAlignment="1">
      <alignment horizontal="right"/>
    </xf>
    <xf numFmtId="211" fontId="6" fillId="4" borderId="0" xfId="2" applyNumberFormat="1" applyAlignment="1">
      <protection locked="0"/>
    </xf>
    <xf numFmtId="198" fontId="19" fillId="13" borderId="26" xfId="9" applyNumberFormat="1" applyBorder="1" applyAlignment="1">
      <alignment horizontal="right" vertical="center"/>
      <protection locked="0"/>
    </xf>
    <xf numFmtId="210" fontId="81" fillId="14" borderId="0" xfId="13" applyNumberFormat="1" applyFont="1">
      <alignment vertical="center"/>
    </xf>
    <xf numFmtId="182" fontId="6" fillId="4" borderId="0" xfId="2" applyNumberFormat="1" applyBorder="1" applyAlignment="1">
      <alignment vertical="center"/>
      <protection locked="0"/>
    </xf>
    <xf numFmtId="212" fontId="6" fillId="4" borderId="26" xfId="2" applyNumberFormat="1" applyBorder="1">
      <alignment vertical="center"/>
      <protection locked="0"/>
    </xf>
    <xf numFmtId="198" fontId="2" fillId="12" borderId="26" xfId="8" applyNumberFormat="1" applyBorder="1">
      <alignment vertical="center"/>
      <protection hidden="1"/>
    </xf>
    <xf numFmtId="181" fontId="15" fillId="11" borderId="0" xfId="5" applyNumberFormat="1" applyAlignment="1">
      <alignment shrinkToFit="1"/>
    </xf>
    <xf numFmtId="164" fontId="57" fillId="29" borderId="0" xfId="31"/>
    <xf numFmtId="167" fontId="57" fillId="29" borderId="0" xfId="31" applyNumberFormat="1"/>
    <xf numFmtId="176" fontId="6" fillId="4" borderId="0" xfId="2" applyNumberFormat="1" applyBorder="1" applyAlignment="1">
      <alignment vertical="center"/>
      <protection locked="0"/>
    </xf>
    <xf numFmtId="167" fontId="57" fillId="29" borderId="0" xfId="31" applyNumberFormat="1" applyAlignment="1"/>
    <xf numFmtId="164" fontId="82" fillId="0" borderId="0" xfId="0" applyFont="1" applyProtection="1">
      <protection hidden="1"/>
    </xf>
    <xf numFmtId="182" fontId="6" fillId="4" borderId="36" xfId="2" applyNumberFormat="1" applyBorder="1">
      <alignment vertical="center"/>
      <protection locked="0"/>
    </xf>
    <xf numFmtId="213" fontId="81" fillId="14" borderId="0" xfId="13" applyNumberFormat="1" applyFont="1">
      <alignment vertical="center"/>
    </xf>
    <xf numFmtId="198" fontId="2" fillId="12" borderId="26" xfId="8" applyNumberFormat="1" applyBorder="1" applyAlignment="1">
      <alignment horizontal="right" vertical="center"/>
      <protection hidden="1"/>
    </xf>
    <xf numFmtId="198" fontId="23" fillId="12" borderId="74" xfId="11" applyNumberFormat="1" applyBorder="1">
      <alignment vertical="center"/>
      <protection hidden="1"/>
    </xf>
    <xf numFmtId="15" fontId="6" fillId="4" borderId="69" xfId="2" applyNumberFormat="1" applyBorder="1" applyAlignment="1">
      <protection locked="0"/>
    </xf>
    <xf numFmtId="10" fontId="6" fillId="4" borderId="0" xfId="2" applyNumberFormat="1" applyAlignment="1">
      <alignment horizontal="center" vertical="center"/>
      <protection locked="0"/>
    </xf>
    <xf numFmtId="10" fontId="6" fillId="4" borderId="70" xfId="2" applyNumberFormat="1" applyBorder="1" applyAlignment="1">
      <alignment horizontal="center" vertical="center"/>
      <protection locked="0"/>
    </xf>
    <xf numFmtId="15" fontId="6" fillId="4" borderId="71" xfId="2" applyNumberFormat="1" applyBorder="1" applyAlignment="1">
      <protection locked="0"/>
    </xf>
    <xf numFmtId="10" fontId="6" fillId="4" borderId="72" xfId="2" applyNumberFormat="1" applyBorder="1" applyAlignment="1">
      <alignment horizontal="center" vertical="center"/>
      <protection locked="0"/>
    </xf>
    <xf numFmtId="10" fontId="6" fillId="4" borderId="73" xfId="2" applyNumberFormat="1" applyBorder="1" applyAlignment="1">
      <alignment horizontal="center" vertical="center"/>
      <protection locked="0"/>
    </xf>
    <xf numFmtId="0" fontId="71" fillId="2" borderId="0" xfId="1" applyNumberFormat="1" applyFont="1" applyAlignment="1">
      <alignment vertical="center"/>
    </xf>
    <xf numFmtId="164" fontId="50" fillId="0" borderId="0" xfId="0" quotePrefix="1" applyFont="1" applyAlignment="1">
      <alignment vertical="center"/>
    </xf>
    <xf numFmtId="0" fontId="84" fillId="2" borderId="0" xfId="1" applyNumberFormat="1" applyFont="1" applyAlignment="1">
      <alignment vertical="center"/>
    </xf>
    <xf numFmtId="0" fontId="84" fillId="2" borderId="0" xfId="1" applyNumberFormat="1" applyFont="1" applyAlignment="1">
      <alignment horizontal="right" vertical="center"/>
    </xf>
    <xf numFmtId="0" fontId="85" fillId="2" borderId="0" xfId="1" applyNumberFormat="1" applyFont="1" applyAlignment="1">
      <alignment vertical="center"/>
    </xf>
    <xf numFmtId="164" fontId="41" fillId="0" borderId="0" xfId="0" applyFont="1"/>
    <xf numFmtId="164" fontId="62" fillId="0" borderId="0" xfId="0" applyFont="1"/>
    <xf numFmtId="0" fontId="17" fillId="11" borderId="0" xfId="0" applyNumberFormat="1" applyFont="1" applyFill="1" applyAlignment="1" applyProtection="1">
      <alignment vertical="center" wrapText="1"/>
      <protection hidden="1"/>
    </xf>
    <xf numFmtId="164" fontId="15" fillId="11" borderId="0" xfId="5" applyAlignment="1">
      <alignment horizontal="left" vertical="top"/>
    </xf>
    <xf numFmtId="170" fontId="15" fillId="11" borderId="0" xfId="5" applyNumberFormat="1" applyAlignment="1">
      <alignment horizontal="right"/>
    </xf>
    <xf numFmtId="170" fontId="15" fillId="11" borderId="85" xfId="5" applyNumberFormat="1" applyBorder="1" applyAlignment="1">
      <alignment horizontal="right"/>
    </xf>
    <xf numFmtId="164" fontId="20" fillId="11" borderId="80" xfId="5" applyFont="1" applyBorder="1" applyAlignment="1">
      <alignment horizontal="center"/>
    </xf>
    <xf numFmtId="164" fontId="20" fillId="11" borderId="81" xfId="5" applyFont="1" applyBorder="1" applyAlignment="1">
      <alignment horizontal="center"/>
    </xf>
    <xf numFmtId="164" fontId="20" fillId="11" borderId="0" xfId="5" applyFont="1" applyAlignment="1">
      <alignment horizontal="center"/>
    </xf>
    <xf numFmtId="199" fontId="55" fillId="21" borderId="0" xfId="2" applyNumberFormat="1" applyFont="1" applyFill="1" applyAlignment="1">
      <alignment vertical="center"/>
      <protection locked="0"/>
    </xf>
    <xf numFmtId="164" fontId="6" fillId="4" borderId="0" xfId="2" applyAlignment="1">
      <alignment horizontal="left" vertical="center"/>
      <protection locked="0"/>
    </xf>
    <xf numFmtId="180" fontId="6" fillId="4" borderId="24" xfId="2" applyNumberFormat="1" applyBorder="1" applyAlignment="1">
      <alignment horizontal="left" vertical="center"/>
      <protection locked="0"/>
    </xf>
    <xf numFmtId="164" fontId="0" fillId="0" borderId="24" xfId="0" applyBorder="1" applyAlignment="1">
      <alignment horizontal="left" vertical="center"/>
    </xf>
    <xf numFmtId="180" fontId="6" fillId="4" borderId="28" xfId="2" applyNumberFormat="1" applyBorder="1" applyAlignment="1">
      <alignment horizontal="left" vertical="center"/>
      <protection locked="0"/>
    </xf>
    <xf numFmtId="164" fontId="0" fillId="0" borderId="28" xfId="0" applyBorder="1" applyAlignment="1">
      <alignment horizontal="left" vertical="center"/>
    </xf>
    <xf numFmtId="164" fontId="54" fillId="11" borderId="0" xfId="5" applyFont="1" applyAlignment="1">
      <alignment horizontal="left" vertical="center"/>
    </xf>
    <xf numFmtId="164" fontId="6" fillId="4" borderId="0" xfId="2" applyAlignment="1">
      <alignment horizontal="left" vertical="top"/>
      <protection locked="0"/>
    </xf>
    <xf numFmtId="170" fontId="49" fillId="13" borderId="0" xfId="9" applyNumberFormat="1" applyFont="1" applyAlignment="1">
      <alignment horizontal="right" vertical="center"/>
      <protection locked="0"/>
    </xf>
    <xf numFmtId="170" fontId="19" fillId="13" borderId="0" xfId="9" applyNumberFormat="1" applyAlignment="1">
      <alignment horizontal="right" vertical="center"/>
      <protection locked="0"/>
    </xf>
    <xf numFmtId="170" fontId="19" fillId="13" borderId="113" xfId="9" applyNumberFormat="1" applyBorder="1" applyAlignment="1">
      <alignment horizontal="right" vertical="center"/>
      <protection locked="0"/>
    </xf>
    <xf numFmtId="170" fontId="19" fillId="13" borderId="7" xfId="9" applyNumberFormat="1" applyBorder="1" applyAlignment="1">
      <alignment horizontal="right" vertical="center"/>
      <protection locked="0"/>
    </xf>
    <xf numFmtId="170" fontId="17" fillId="12" borderId="0" xfId="8" applyNumberFormat="1" applyFont="1" applyAlignment="1">
      <alignment horizontal="right" vertical="center"/>
      <protection hidden="1"/>
    </xf>
    <xf numFmtId="164" fontId="6" fillId="4" borderId="24" xfId="2" applyBorder="1" applyAlignment="1">
      <alignment horizontal="left" vertical="center"/>
      <protection locked="0"/>
    </xf>
    <xf numFmtId="164" fontId="6" fillId="4" borderId="28" xfId="2" applyBorder="1" applyAlignment="1">
      <alignment horizontal="left" vertical="center"/>
      <protection locked="0"/>
    </xf>
    <xf numFmtId="166" fontId="7" fillId="4" borderId="1" xfId="2" applyNumberFormat="1" applyFont="1" applyBorder="1" applyAlignment="1">
      <alignment horizontal="center"/>
      <protection locked="0"/>
    </xf>
    <xf numFmtId="166" fontId="7" fillId="4" borderId="2" xfId="2" applyNumberFormat="1" applyFont="1" applyBorder="1" applyAlignment="1">
      <alignment horizontal="center"/>
      <protection locked="0"/>
    </xf>
    <xf numFmtId="166" fontId="7" fillId="4" borderId="3" xfId="2" applyNumberFormat="1" applyFont="1" applyBorder="1" applyAlignment="1">
      <alignment horizontal="center"/>
      <protection locked="0"/>
    </xf>
    <xf numFmtId="0" fontId="50" fillId="0" borderId="0" xfId="0" applyNumberFormat="1" applyFont="1" applyAlignment="1">
      <alignment vertical="top" wrapText="1"/>
    </xf>
    <xf numFmtId="0" fontId="50" fillId="0" borderId="0" xfId="0" applyNumberFormat="1" applyFont="1" applyAlignment="1">
      <alignment vertical="top"/>
    </xf>
    <xf numFmtId="214" fontId="50" fillId="0" borderId="0" xfId="0" applyNumberFormat="1" applyFont="1" applyAlignment="1">
      <alignment horizontal="right"/>
    </xf>
    <xf numFmtId="164" fontId="0" fillId="11" borderId="0" xfId="0" applyFill="1" applyAlignment="1">
      <alignment vertical="center" wrapText="1"/>
    </xf>
    <xf numFmtId="164" fontId="17" fillId="11" borderId="0" xfId="0" applyFont="1" applyFill="1" applyAlignment="1">
      <alignment vertical="center"/>
    </xf>
    <xf numFmtId="164" fontId="0" fillId="11" borderId="0" xfId="0" applyFill="1" applyAlignment="1">
      <alignment vertical="center"/>
    </xf>
    <xf numFmtId="204" fontId="21" fillId="11" borderId="0" xfId="10" applyNumberFormat="1" applyBorder="1" applyAlignment="1"/>
    <xf numFmtId="204" fontId="21" fillId="11" borderId="0" xfId="10" applyNumberFormat="1" applyBorder="1" applyAlignment="1">
      <alignment vertical="center"/>
    </xf>
  </cellXfs>
  <cellStyles count="32">
    <cellStyle name="Calculations" xfId="8" xr:uid="{00000000-0005-0000-0000-000000000000}"/>
    <cellStyle name="Header 1" xfId="15" xr:uid="{00000000-0005-0000-0000-000001000000}"/>
    <cellStyle name="Header 2" xfId="4" xr:uid="{00000000-0005-0000-0000-000002000000}"/>
    <cellStyle name="Header 3" xfId="14" xr:uid="{00000000-0005-0000-0000-000003000000}"/>
    <cellStyle name="Header 4" xfId="5" xr:uid="{00000000-0005-0000-0000-000004000000}"/>
    <cellStyle name="Header 5" xfId="13" xr:uid="{00000000-0005-0000-0000-000005000000}"/>
    <cellStyle name="Header 6" xfId="6" xr:uid="{00000000-0005-0000-0000-000006000000}"/>
    <cellStyle name="Header 7" xfId="31" xr:uid="{24EA55C3-0DED-452D-BD59-2DB10D313EE9}"/>
    <cellStyle name="Inactive" xfId="10" xr:uid="{00000000-0005-0000-0000-000008000000}"/>
    <cellStyle name="Inactive Header 1" xfId="22" xr:uid="{39174624-AE1B-4440-9E85-E4F367A1DFCB}"/>
    <cellStyle name="Inactive Header 2" xfId="23" xr:uid="{A9B4CEEA-6544-4F8F-A286-5E067D70B356}"/>
    <cellStyle name="Inactive Header 4" xfId="24" xr:uid="{E6480459-DEC6-4BC3-84F2-D1E1B7C64AD9}"/>
    <cellStyle name="Inactive Input 1" xfId="25" xr:uid="{BD09A5C6-4813-48C4-8AFC-266AD607E950}"/>
    <cellStyle name="Inactive Input 2" xfId="26" xr:uid="{05429400-5201-498F-BF22-692DD4CB964A}"/>
    <cellStyle name="Inactive Input Bottom" xfId="29" xr:uid="{E900FB09-1037-4454-A27D-D88A29EEA413}"/>
    <cellStyle name="Inactive Input Middle" xfId="28" xr:uid="{5C93A8CA-97F9-4E64-AE32-4E2562E5CBE5}"/>
    <cellStyle name="Inactive Input Top" xfId="27" xr:uid="{2BC477C4-8B8F-454D-97B1-8952A9363DE2}"/>
    <cellStyle name="Inactive Text" xfId="12" xr:uid="{00000000-0005-0000-0000-000009000000}"/>
    <cellStyle name="Inactive Title" xfId="21" xr:uid="{2C4C878C-9193-4BB6-935C-F8882B8BC4BF}"/>
    <cellStyle name="Mandatory" xfId="19" xr:uid="{00000000-0005-0000-0000-00000A000000}"/>
    <cellStyle name="Normal" xfId="0" builtinId="0" customBuiltin="1"/>
    <cellStyle name="Optional" xfId="2" xr:uid="{00000000-0005-0000-0000-00000D000000}"/>
    <cellStyle name="Override" xfId="20" xr:uid="{A9713902-DBA2-432C-ACCC-16E6F8256D10}"/>
    <cellStyle name="Overwritable" xfId="9" xr:uid="{00000000-0005-0000-0000-00000E000000}"/>
    <cellStyle name="Programatic" xfId="11" xr:uid="{00000000-0005-0000-0000-00000F000000}"/>
    <cellStyle name="Side Notes" xfId="7" xr:uid="{00000000-0005-0000-0000-000010000000}"/>
    <cellStyle name="Title Left" xfId="1" xr:uid="{00000000-0005-0000-0000-000011000000}"/>
    <cellStyle name="Title Right" xfId="3" xr:uid="{00000000-0005-0000-0000-000012000000}"/>
    <cellStyle name="Total 3" xfId="18" xr:uid="{00000000-0005-0000-0000-000013000000}"/>
    <cellStyle name="Totals 1" xfId="16" xr:uid="{00000000-0005-0000-0000-000014000000}"/>
    <cellStyle name="Totals 2" xfId="17" xr:uid="{00000000-0005-0000-0000-000015000000}"/>
    <cellStyle name="Totals 3" xfId="30" xr:uid="{2FB64840-4173-43C3-A800-9285F7A911DA}"/>
  </cellStyles>
  <dxfs count="64">
    <dxf>
      <font>
        <color rgb="FF002060"/>
      </font>
      <fill>
        <patternFill>
          <bgColor rgb="FFF2F7FC"/>
        </patternFill>
      </fill>
    </dxf>
    <dxf>
      <font>
        <color rgb="FF002060"/>
      </font>
      <fill>
        <patternFill>
          <bgColor rgb="FFF2F7FC"/>
        </patternFill>
      </fill>
    </dxf>
    <dxf>
      <fill>
        <patternFill>
          <bgColor theme="8" tint="-0.24994659260841701"/>
        </patternFill>
      </fill>
    </dxf>
    <dxf>
      <font>
        <color theme="8" tint="0.79998168889431442"/>
      </font>
      <fill>
        <patternFill>
          <bgColor rgb="FF005392"/>
        </patternFill>
      </fill>
    </dxf>
    <dxf>
      <font>
        <b/>
        <i val="0"/>
        <color theme="7"/>
      </font>
      <fill>
        <patternFill>
          <bgColor rgb="FF002060"/>
        </patternFill>
      </fill>
    </dxf>
    <dxf>
      <font>
        <color theme="0" tint="-4.9989318521683403E-2"/>
      </font>
      <fill>
        <patternFill>
          <bgColor theme="0" tint="-0.34998626667073579"/>
        </patternFill>
      </fill>
    </dxf>
    <dxf>
      <font>
        <b/>
        <i val="0"/>
        <color theme="5" tint="-0.499984740745262"/>
      </font>
      <numFmt numFmtId="215" formatCode="_(&quot;[Wrong Input]&quot;_);_(&quot;[Wrong Input]&quot;_);_(&quot;[Wrong Input]&quot;_);_(&quot;[Wrong Input]&quot;_)"/>
      <fill>
        <patternFill>
          <bgColor theme="5" tint="0.59996337778862885"/>
        </patternFill>
      </fill>
    </dxf>
    <dxf>
      <numFmt numFmtId="212" formatCode="_(* &quot;Max&quot;\ 0%_);_(* \(0%\);_(* &quot;-&quot;??_);_(@_)"/>
    </dxf>
    <dxf>
      <numFmt numFmtId="209" formatCode="_(\ &quot;Waterfall Structure &quot;\(@\)_)"/>
    </dxf>
    <dxf>
      <font>
        <b/>
        <i val="0"/>
        <color theme="5" tint="-0.499984740745262"/>
      </font>
      <numFmt numFmtId="215" formatCode="_(&quot;[Wrong Input]&quot;_);_(&quot;[Wrong Input]&quot;_);_(&quot;[Wrong Input]&quot;_);_(&quot;[Wrong Input]&quot;_)"/>
      <fill>
        <patternFill>
          <bgColor theme="5" tint="0.59996337778862885"/>
        </patternFill>
      </fill>
    </dxf>
    <dxf>
      <numFmt numFmtId="167" formatCode=";;;"/>
      <fill>
        <patternFill patternType="none">
          <bgColor auto="1"/>
        </patternFill>
      </fill>
      <border>
        <left/>
        <right/>
        <top/>
        <bottom/>
      </border>
    </dxf>
    <dxf>
      <numFmt numFmtId="216" formatCode="_(\✪* 0.00\ &quot;x&quot;_);_(* \(0.00\ &quot;x&quot;\);_(* &quot;-&quot;??_);_(@_)"/>
    </dxf>
    <dxf>
      <numFmt numFmtId="217" formatCode="_(\✪* 0%_);_(* \(0%\);_(* &quot;-&quot;??_);_(@_)"/>
    </dxf>
    <dxf>
      <fill>
        <patternFill>
          <bgColor theme="8" tint="0.79998168889431442"/>
        </patternFill>
      </fill>
    </dxf>
    <dxf>
      <numFmt numFmtId="216" formatCode="_(\✪* 0.00\ &quot;x&quot;_);_(* \(0.00\ &quot;x&quot;\);_(* &quot;-&quot;??_);_(@_)"/>
    </dxf>
    <dxf>
      <numFmt numFmtId="167" formatCode=";;;"/>
    </dxf>
    <dxf>
      <numFmt numFmtId="217" formatCode="_(\✪* 0%_);_(* \(0%\);_(* &quot;-&quot;??_);_(@_)"/>
    </dxf>
    <dxf>
      <numFmt numFmtId="167" formatCode=";;;"/>
      <fill>
        <patternFill>
          <bgColor theme="8" tint="0.79998168889431442"/>
        </patternFill>
      </fill>
    </dxf>
    <dxf>
      <numFmt numFmtId="167" formatCode=";;;"/>
      <fill>
        <patternFill>
          <bgColor theme="8" tint="0.79998168889431442"/>
        </patternFill>
      </fill>
    </dxf>
    <dxf>
      <numFmt numFmtId="167" formatCode=";;;"/>
      <fill>
        <patternFill patternType="none">
          <bgColor auto="1"/>
        </patternFill>
      </fill>
      <border>
        <left/>
        <right/>
        <top/>
        <bottom/>
        <vertical/>
        <horizontal/>
      </border>
    </dxf>
    <dxf>
      <border>
        <left/>
        <right/>
        <top/>
        <bottom/>
        <vertical/>
        <horizontal/>
      </border>
    </dxf>
    <dxf>
      <numFmt numFmtId="215" formatCode="_(&quot;[Wrong Input]&quot;_);_(&quot;[Wrong Input]&quot;_);_(&quot;[Wrong Input]&quot;_);_(&quot;[Wrong Input]&quot;_)"/>
    </dxf>
    <dxf>
      <numFmt numFmtId="167" formatCode=";;;"/>
      <fill>
        <patternFill patternType="none">
          <bgColor auto="1"/>
        </patternFill>
      </fill>
      <border>
        <left/>
        <right/>
        <top/>
        <bottom/>
      </border>
    </dxf>
    <dxf>
      <numFmt numFmtId="167" formatCode=";;;"/>
      <fill>
        <patternFill>
          <bgColor theme="8" tint="0.79998168889431442"/>
        </patternFill>
      </fill>
    </dxf>
    <dxf>
      <numFmt numFmtId="167" formatCode=";;;"/>
      <fill>
        <patternFill>
          <bgColor theme="8" tint="0.79998168889431442"/>
        </patternFill>
      </fill>
    </dxf>
    <dxf>
      <numFmt numFmtId="167" formatCode=";;;"/>
      <fill>
        <patternFill>
          <bgColor theme="8" tint="0.79998168889431442"/>
        </patternFill>
      </fill>
    </dxf>
    <dxf>
      <fill>
        <patternFill>
          <bgColor rgb="FFFFD5D5"/>
        </patternFill>
      </fill>
      <border>
        <left style="thin">
          <color rgb="FFFF0000"/>
        </left>
        <right style="thin">
          <color rgb="FFFF0000"/>
        </right>
        <top style="thin">
          <color rgb="FFFF0000"/>
        </top>
        <bottom style="thin">
          <color rgb="FFFF0000"/>
        </bottom>
        <vertical/>
        <horizontal/>
      </border>
    </dxf>
    <dxf>
      <numFmt numFmtId="167" formatCode=";;;"/>
      <fill>
        <patternFill patternType="none">
          <bgColor auto="1"/>
        </patternFill>
      </fill>
      <border>
        <top style="thin">
          <color theme="8" tint="0.79998168889431442"/>
        </top>
      </border>
    </dxf>
    <dxf>
      <font>
        <b val="0"/>
        <i/>
        <color theme="0" tint="-0.24994659260841701"/>
      </font>
      <fill>
        <patternFill>
          <bgColor theme="0" tint="-4.9989318521683403E-2"/>
        </patternFill>
      </fill>
    </dxf>
    <dxf>
      <font>
        <b val="0"/>
        <i/>
        <color theme="0" tint="-0.24994659260841701"/>
      </font>
      <fill>
        <patternFill>
          <bgColor theme="0" tint="-4.9989318521683403E-2"/>
        </patternFill>
      </fill>
    </dxf>
    <dxf>
      <numFmt numFmtId="167" formatCode=";;;"/>
      <fill>
        <patternFill>
          <bgColor theme="8" tint="0.79998168889431442"/>
        </patternFill>
      </fill>
    </dxf>
    <dxf>
      <numFmt numFmtId="167" formatCode=";;;"/>
      <fill>
        <patternFill>
          <bgColor theme="8" tint="0.79998168889431442"/>
        </patternFill>
      </fill>
    </dxf>
    <dxf>
      <numFmt numFmtId="167" formatCode=";;;"/>
      <fill>
        <patternFill>
          <bgColor theme="8" tint="0.79998168889431442"/>
        </patternFill>
      </fill>
    </dxf>
    <dxf>
      <numFmt numFmtId="167" formatCode=";;;"/>
      <fill>
        <patternFill>
          <bgColor theme="8" tint="0.79998168889431442"/>
        </patternFill>
      </fill>
    </dxf>
    <dxf>
      <numFmt numFmtId="167" formatCode=";;;"/>
      <fill>
        <patternFill>
          <bgColor theme="8" tint="0.79998168889431442"/>
        </patternFill>
      </fill>
    </dxf>
    <dxf>
      <numFmt numFmtId="167" formatCode=";;;"/>
      <fill>
        <patternFill>
          <bgColor theme="8" tint="0.79998168889431442"/>
        </patternFill>
      </fill>
    </dxf>
    <dxf>
      <numFmt numFmtId="167" formatCode=";;;"/>
      <fill>
        <patternFill>
          <bgColor theme="8" tint="0.79998168889431442"/>
        </patternFill>
      </fill>
    </dxf>
    <dxf>
      <numFmt numFmtId="167" formatCode=";;;"/>
      <fill>
        <patternFill>
          <bgColor theme="8" tint="0.79998168889431442"/>
        </patternFill>
      </fill>
    </dxf>
    <dxf>
      <numFmt numFmtId="167" formatCode=";;;"/>
      <fill>
        <patternFill>
          <bgColor theme="8" tint="0.79998168889431442"/>
        </patternFill>
      </fill>
      <border>
        <bottom/>
        <vertical/>
        <horizontal/>
      </border>
    </dxf>
    <dxf>
      <numFmt numFmtId="167" formatCode=";;;"/>
      <fill>
        <patternFill>
          <bgColor theme="8" tint="0.79998168889431442"/>
        </patternFill>
      </fill>
    </dxf>
    <dxf>
      <numFmt numFmtId="167" formatCode=";;;"/>
      <fill>
        <patternFill>
          <bgColor theme="0" tint="-0.14996795556505021"/>
        </patternFill>
      </fill>
    </dxf>
    <dxf>
      <fill>
        <patternFill>
          <bgColor theme="0" tint="-4.9989318521683403E-2"/>
        </patternFill>
      </fill>
    </dxf>
    <dxf>
      <fill>
        <patternFill>
          <bgColor theme="0" tint="-4.9989318521683403E-2"/>
        </patternFill>
      </fill>
    </dxf>
    <dxf>
      <font>
        <color rgb="FF002060"/>
      </font>
      <fill>
        <patternFill>
          <bgColor theme="8" tint="0.39994506668294322"/>
        </patternFill>
      </fill>
    </dxf>
    <dxf>
      <font>
        <color rgb="FF002060"/>
      </font>
      <fill>
        <patternFill>
          <bgColor theme="8" tint="0.39994506668294322"/>
        </patternFill>
      </fill>
    </dxf>
    <dxf>
      <font>
        <color rgb="FF002060"/>
      </font>
      <fill>
        <patternFill>
          <bgColor rgb="FFEFF6FB"/>
        </patternFill>
      </fill>
    </dxf>
    <dxf>
      <fill>
        <patternFill>
          <bgColor theme="8" tint="-0.24994659260841701"/>
        </patternFill>
      </fill>
    </dxf>
    <dxf>
      <font>
        <b/>
        <i val="0"/>
        <color theme="7"/>
      </font>
      <fill>
        <patternFill>
          <bgColor rgb="FF002060"/>
        </patternFill>
      </fill>
    </dxf>
    <dxf>
      <numFmt numFmtId="167" formatCode=";;;"/>
    </dxf>
    <dxf>
      <numFmt numFmtId="167" formatCode=";;;"/>
    </dxf>
    <dxf>
      <numFmt numFmtId="167" formatCode=";;;"/>
    </dxf>
    <dxf>
      <font>
        <color rgb="FF002060"/>
      </font>
      <fill>
        <patternFill>
          <bgColor rgb="FFF2F7FC"/>
        </patternFill>
      </fill>
    </dxf>
    <dxf>
      <font>
        <color rgb="FF002060"/>
      </font>
      <fill>
        <patternFill>
          <bgColor rgb="FFF2F7FC"/>
        </patternFill>
      </fill>
    </dxf>
    <dxf>
      <fill>
        <patternFill>
          <bgColor theme="8" tint="-0.24994659260841701"/>
        </patternFill>
      </fill>
    </dxf>
    <dxf>
      <font>
        <color theme="8" tint="0.79998168889431442"/>
      </font>
      <fill>
        <patternFill>
          <bgColor rgb="FF005392"/>
        </patternFill>
      </fill>
    </dxf>
    <dxf>
      <font>
        <b/>
        <i val="0"/>
        <color theme="7"/>
      </font>
      <fill>
        <patternFill>
          <bgColor rgb="FF002060"/>
        </patternFill>
      </fill>
    </dxf>
    <dxf>
      <font>
        <color theme="0" tint="-4.9989318521683403E-2"/>
      </font>
      <fill>
        <patternFill>
          <bgColor theme="0" tint="-0.34998626667073579"/>
        </patternFill>
      </fill>
    </dxf>
    <dxf>
      <numFmt numFmtId="167" formatCode=";;;"/>
      <fill>
        <patternFill>
          <bgColor rgb="FFEFF6FB"/>
        </patternFill>
      </fill>
    </dxf>
    <dxf>
      <font>
        <b/>
        <i val="0"/>
      </font>
      <fill>
        <patternFill>
          <bgColor theme="8" tint="0.59996337778862885"/>
        </patternFill>
      </fill>
    </dxf>
    <dxf>
      <font>
        <b/>
        <i val="0"/>
      </font>
      <fill>
        <patternFill>
          <bgColor theme="8" tint="0.59996337778862885"/>
        </patternFill>
      </fill>
    </dxf>
    <dxf>
      <font>
        <b/>
        <i val="0"/>
      </font>
      <fill>
        <patternFill>
          <bgColor theme="8" tint="0.59996337778862885"/>
        </patternFill>
      </fill>
    </dxf>
    <dxf>
      <numFmt numFmtId="167" formatCode=";;;"/>
      <fill>
        <patternFill>
          <bgColor theme="8" tint="0.79998168889431442"/>
        </patternFill>
      </fill>
    </dxf>
    <dxf>
      <numFmt numFmtId="167" formatCode=";;;"/>
      <fill>
        <patternFill>
          <bgColor theme="8" tint="0.79998168889431442"/>
        </patternFill>
      </fill>
    </dxf>
    <dxf>
      <numFmt numFmtId="167" formatCode=";;;"/>
      <fill>
        <patternFill>
          <bgColor theme="8" tint="0.79998168889431442"/>
        </patternFill>
      </fill>
    </dxf>
  </dxfs>
  <tableStyles count="0" defaultTableStyle="TableStyleMedium2" defaultPivotStyle="PivotStyleLight16"/>
  <colors>
    <mruColors>
      <color rgb="FFFFD5D5"/>
      <color rgb="FFEFF6FB"/>
      <color rgb="FF6AA4D8"/>
      <color rgb="FF81ABFF"/>
      <color rgb="FF3078BA"/>
      <color rgb="FF005392"/>
      <color rgb="FF183D5E"/>
      <color rgb="FF276195"/>
      <color rgb="FF1F4E78"/>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6/relationships/vbaProject" Target="vbaProject.bin"/><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nchor="ctr"/>
          <a:lstStyle/>
          <a:p>
            <a:pPr algn="ctr">
              <a:defRPr/>
            </a:pPr>
            <a:r>
              <a:rPr lang="en-US" sz="2000" b="1" i="0" u="none" baseline="0"/>
              <a:t>US Market Projections</a:t>
            </a:r>
          </a:p>
        </c:rich>
      </c:tx>
      <c:overlay val="0"/>
      <c:spPr>
        <a:noFill/>
        <a:ln>
          <a:noFill/>
        </a:ln>
      </c:spPr>
    </c:title>
    <c:autoTitleDeleted val="0"/>
    <c:plotArea>
      <c:layout/>
      <c:lineChart>
        <c:grouping val="standard"/>
        <c:varyColors val="0"/>
        <c:ser>
          <c:idx val="0"/>
          <c:order val="0"/>
          <c:tx>
            <c:v>1 Month USD LIBOR Forward Curve</c:v>
          </c:tx>
          <c:spPr>
            <a:ln>
              <a:solidFill>
                <a:srgbClr val="004578"/>
              </a:solidFill>
            </a:ln>
          </c:spPr>
          <c:marker>
            <c:symbol val="none"/>
          </c:marker>
          <c:cat>
            <c:numRef>
              <c:f>'US Market Projections'!$S$3:$S$123</c:f>
              <c:numCache>
                <c:formatCode>d\-mmm\-yy</c:formatCode>
                <c:ptCount val="121"/>
                <c:pt idx="0">
                  <c:v>45147</c:v>
                </c:pt>
                <c:pt idx="1">
                  <c:v>45180</c:v>
                </c:pt>
                <c:pt idx="2">
                  <c:v>45208</c:v>
                </c:pt>
                <c:pt idx="3">
                  <c:v>45239</c:v>
                </c:pt>
                <c:pt idx="4">
                  <c:v>45271</c:v>
                </c:pt>
                <c:pt idx="5">
                  <c:v>45300</c:v>
                </c:pt>
                <c:pt idx="6">
                  <c:v>45331</c:v>
                </c:pt>
                <c:pt idx="7">
                  <c:v>45362</c:v>
                </c:pt>
                <c:pt idx="8">
                  <c:v>45391</c:v>
                </c:pt>
                <c:pt idx="9">
                  <c:v>45421</c:v>
                </c:pt>
                <c:pt idx="10">
                  <c:v>45453</c:v>
                </c:pt>
                <c:pt idx="11">
                  <c:v>45482</c:v>
                </c:pt>
                <c:pt idx="12">
                  <c:v>45513</c:v>
                </c:pt>
                <c:pt idx="13">
                  <c:v>45544</c:v>
                </c:pt>
                <c:pt idx="14">
                  <c:v>45574</c:v>
                </c:pt>
                <c:pt idx="15">
                  <c:v>45607</c:v>
                </c:pt>
                <c:pt idx="16">
                  <c:v>45635</c:v>
                </c:pt>
                <c:pt idx="17">
                  <c:v>45666</c:v>
                </c:pt>
                <c:pt idx="18">
                  <c:v>45698</c:v>
                </c:pt>
                <c:pt idx="19">
                  <c:v>45726</c:v>
                </c:pt>
                <c:pt idx="20">
                  <c:v>45756</c:v>
                </c:pt>
                <c:pt idx="21">
                  <c:v>45786</c:v>
                </c:pt>
                <c:pt idx="22">
                  <c:v>45817</c:v>
                </c:pt>
                <c:pt idx="23">
                  <c:v>45847</c:v>
                </c:pt>
                <c:pt idx="24">
                  <c:v>45880</c:v>
                </c:pt>
                <c:pt idx="25">
                  <c:v>45909</c:v>
                </c:pt>
                <c:pt idx="26">
                  <c:v>45939</c:v>
                </c:pt>
                <c:pt idx="27">
                  <c:v>45971</c:v>
                </c:pt>
                <c:pt idx="28">
                  <c:v>46000</c:v>
                </c:pt>
                <c:pt idx="29">
                  <c:v>46031</c:v>
                </c:pt>
                <c:pt idx="30">
                  <c:v>46062</c:v>
                </c:pt>
                <c:pt idx="31">
                  <c:v>46090</c:v>
                </c:pt>
                <c:pt idx="32">
                  <c:v>46121</c:v>
                </c:pt>
                <c:pt idx="33">
                  <c:v>46153</c:v>
                </c:pt>
                <c:pt idx="34">
                  <c:v>46182</c:v>
                </c:pt>
                <c:pt idx="35">
                  <c:v>46212</c:v>
                </c:pt>
                <c:pt idx="36">
                  <c:v>46244</c:v>
                </c:pt>
                <c:pt idx="37">
                  <c:v>46274</c:v>
                </c:pt>
                <c:pt idx="38">
                  <c:v>46304</c:v>
                </c:pt>
                <c:pt idx="39">
                  <c:v>46335</c:v>
                </c:pt>
                <c:pt idx="40">
                  <c:v>46365</c:v>
                </c:pt>
                <c:pt idx="41">
                  <c:v>46398</c:v>
                </c:pt>
                <c:pt idx="42">
                  <c:v>46427</c:v>
                </c:pt>
                <c:pt idx="43">
                  <c:v>46455</c:v>
                </c:pt>
                <c:pt idx="44">
                  <c:v>46486</c:v>
                </c:pt>
                <c:pt idx="45">
                  <c:v>46517</c:v>
                </c:pt>
                <c:pt idx="46">
                  <c:v>46547</c:v>
                </c:pt>
                <c:pt idx="47">
                  <c:v>46577</c:v>
                </c:pt>
                <c:pt idx="48">
                  <c:v>46608</c:v>
                </c:pt>
                <c:pt idx="49">
                  <c:v>46639</c:v>
                </c:pt>
                <c:pt idx="50">
                  <c:v>46671</c:v>
                </c:pt>
                <c:pt idx="51">
                  <c:v>46700</c:v>
                </c:pt>
                <c:pt idx="52">
                  <c:v>46730</c:v>
                </c:pt>
                <c:pt idx="53">
                  <c:v>46762</c:v>
                </c:pt>
                <c:pt idx="54">
                  <c:v>46792</c:v>
                </c:pt>
                <c:pt idx="55">
                  <c:v>46821</c:v>
                </c:pt>
                <c:pt idx="56">
                  <c:v>46853</c:v>
                </c:pt>
                <c:pt idx="57">
                  <c:v>46882</c:v>
                </c:pt>
                <c:pt idx="58">
                  <c:v>46913</c:v>
                </c:pt>
                <c:pt idx="59">
                  <c:v>46944</c:v>
                </c:pt>
                <c:pt idx="60">
                  <c:v>46974</c:v>
                </c:pt>
                <c:pt idx="61">
                  <c:v>47007</c:v>
                </c:pt>
                <c:pt idx="62">
                  <c:v>47035</c:v>
                </c:pt>
                <c:pt idx="63">
                  <c:v>47066</c:v>
                </c:pt>
                <c:pt idx="64">
                  <c:v>47098</c:v>
                </c:pt>
                <c:pt idx="65">
                  <c:v>47127</c:v>
                </c:pt>
                <c:pt idx="66">
                  <c:v>47158</c:v>
                </c:pt>
                <c:pt idx="67">
                  <c:v>47186</c:v>
                </c:pt>
                <c:pt idx="68">
                  <c:v>47217</c:v>
                </c:pt>
                <c:pt idx="69">
                  <c:v>47247</c:v>
                </c:pt>
                <c:pt idx="70">
                  <c:v>47280</c:v>
                </c:pt>
                <c:pt idx="71">
                  <c:v>47308</c:v>
                </c:pt>
                <c:pt idx="72">
                  <c:v>47339</c:v>
                </c:pt>
                <c:pt idx="73">
                  <c:v>47371</c:v>
                </c:pt>
                <c:pt idx="74">
                  <c:v>47400</c:v>
                </c:pt>
                <c:pt idx="75">
                  <c:v>47431</c:v>
                </c:pt>
                <c:pt idx="76">
                  <c:v>47462</c:v>
                </c:pt>
                <c:pt idx="77">
                  <c:v>47492</c:v>
                </c:pt>
                <c:pt idx="78">
                  <c:v>47525</c:v>
                </c:pt>
                <c:pt idx="79">
                  <c:v>47553</c:v>
                </c:pt>
                <c:pt idx="80">
                  <c:v>47582</c:v>
                </c:pt>
                <c:pt idx="81">
                  <c:v>47612</c:v>
                </c:pt>
                <c:pt idx="82">
                  <c:v>47644</c:v>
                </c:pt>
                <c:pt idx="83">
                  <c:v>47673</c:v>
                </c:pt>
                <c:pt idx="84">
                  <c:v>47704</c:v>
                </c:pt>
                <c:pt idx="85">
                  <c:v>47735</c:v>
                </c:pt>
                <c:pt idx="86">
                  <c:v>47765</c:v>
                </c:pt>
                <c:pt idx="87">
                  <c:v>47798</c:v>
                </c:pt>
                <c:pt idx="88">
                  <c:v>47826</c:v>
                </c:pt>
                <c:pt idx="89">
                  <c:v>47857</c:v>
                </c:pt>
                <c:pt idx="90">
                  <c:v>47889</c:v>
                </c:pt>
                <c:pt idx="91">
                  <c:v>47917</c:v>
                </c:pt>
                <c:pt idx="92">
                  <c:v>47947</c:v>
                </c:pt>
                <c:pt idx="93">
                  <c:v>47977</c:v>
                </c:pt>
                <c:pt idx="94">
                  <c:v>48008</c:v>
                </c:pt>
                <c:pt idx="95">
                  <c:v>48038</c:v>
                </c:pt>
                <c:pt idx="96">
                  <c:v>48071</c:v>
                </c:pt>
                <c:pt idx="97">
                  <c:v>48100</c:v>
                </c:pt>
                <c:pt idx="98">
                  <c:v>48130</c:v>
                </c:pt>
                <c:pt idx="99">
                  <c:v>48162</c:v>
                </c:pt>
                <c:pt idx="100">
                  <c:v>48191</c:v>
                </c:pt>
                <c:pt idx="101">
                  <c:v>48222</c:v>
                </c:pt>
                <c:pt idx="102">
                  <c:v>48253</c:v>
                </c:pt>
                <c:pt idx="103">
                  <c:v>48282</c:v>
                </c:pt>
                <c:pt idx="104">
                  <c:v>48313</c:v>
                </c:pt>
                <c:pt idx="105">
                  <c:v>48344</c:v>
                </c:pt>
                <c:pt idx="106">
                  <c:v>48374</c:v>
                </c:pt>
                <c:pt idx="107">
                  <c:v>48404</c:v>
                </c:pt>
                <c:pt idx="108">
                  <c:v>48435</c:v>
                </c:pt>
                <c:pt idx="109">
                  <c:v>48466</c:v>
                </c:pt>
                <c:pt idx="110">
                  <c:v>48498</c:v>
                </c:pt>
                <c:pt idx="111">
                  <c:v>48527</c:v>
                </c:pt>
                <c:pt idx="112">
                  <c:v>48557</c:v>
                </c:pt>
                <c:pt idx="113">
                  <c:v>48589</c:v>
                </c:pt>
                <c:pt idx="114">
                  <c:v>48619</c:v>
                </c:pt>
                <c:pt idx="115">
                  <c:v>48647</c:v>
                </c:pt>
                <c:pt idx="116">
                  <c:v>48680</c:v>
                </c:pt>
                <c:pt idx="117">
                  <c:v>48708</c:v>
                </c:pt>
                <c:pt idx="118">
                  <c:v>48739</c:v>
                </c:pt>
                <c:pt idx="119">
                  <c:v>48771</c:v>
                </c:pt>
                <c:pt idx="120">
                  <c:v>48800</c:v>
                </c:pt>
              </c:numCache>
            </c:numRef>
          </c:cat>
          <c:val>
            <c:numRef>
              <c:f>'US Market Projections'!$T$3:$T$123</c:f>
              <c:numCache>
                <c:formatCode>0.00%</c:formatCode>
                <c:ptCount val="121"/>
                <c:pt idx="0">
                  <c:v>5.4273200000000001E-2</c:v>
                </c:pt>
                <c:pt idx="1">
                  <c:v>5.4491499999999998E-2</c:v>
                </c:pt>
                <c:pt idx="2">
                  <c:v>5.4728800000000001E-2</c:v>
                </c:pt>
                <c:pt idx="3">
                  <c:v>5.51496E-2</c:v>
                </c:pt>
                <c:pt idx="4">
                  <c:v>5.4979899999999998E-2</c:v>
                </c:pt>
                <c:pt idx="5">
                  <c:v>5.4697200000000001E-2</c:v>
                </c:pt>
                <c:pt idx="6">
                  <c:v>5.3794599999999998E-2</c:v>
                </c:pt>
                <c:pt idx="7">
                  <c:v>5.2427599999999998E-2</c:v>
                </c:pt>
                <c:pt idx="8">
                  <c:v>5.1480999999999999E-2</c:v>
                </c:pt>
                <c:pt idx="9">
                  <c:v>5.1480999999999999E-2</c:v>
                </c:pt>
                <c:pt idx="10">
                  <c:v>4.9427600000000002E-2</c:v>
                </c:pt>
                <c:pt idx="11">
                  <c:v>4.7825100000000002E-2</c:v>
                </c:pt>
                <c:pt idx="12">
                  <c:v>4.7831100000000001E-2</c:v>
                </c:pt>
                <c:pt idx="13">
                  <c:v>4.5476599999999999E-2</c:v>
                </c:pt>
                <c:pt idx="14">
                  <c:v>4.3865399999999999E-2</c:v>
                </c:pt>
                <c:pt idx="15">
                  <c:v>4.3867900000000001E-2</c:v>
                </c:pt>
                <c:pt idx="16">
                  <c:v>4.2515999999999998E-2</c:v>
                </c:pt>
                <c:pt idx="17">
                  <c:v>4.0627900000000002E-2</c:v>
                </c:pt>
                <c:pt idx="18">
                  <c:v>3.9671199999999997E-2</c:v>
                </c:pt>
                <c:pt idx="19">
                  <c:v>3.8802999999999997E-2</c:v>
                </c:pt>
                <c:pt idx="20">
                  <c:v>3.8022500000000001E-2</c:v>
                </c:pt>
                <c:pt idx="21">
                  <c:v>3.7377199999999999E-2</c:v>
                </c:pt>
                <c:pt idx="22">
                  <c:v>3.6903600000000002E-2</c:v>
                </c:pt>
                <c:pt idx="23">
                  <c:v>3.6511500000000002E-2</c:v>
                </c:pt>
                <c:pt idx="24">
                  <c:v>3.62414E-2</c:v>
                </c:pt>
                <c:pt idx="25">
                  <c:v>3.6023600000000003E-2</c:v>
                </c:pt>
                <c:pt idx="26">
                  <c:v>3.5791900000000001E-2</c:v>
                </c:pt>
                <c:pt idx="27">
                  <c:v>3.5583400000000001E-2</c:v>
                </c:pt>
                <c:pt idx="28">
                  <c:v>3.53949E-2</c:v>
                </c:pt>
                <c:pt idx="29">
                  <c:v>3.5187099999999999E-2</c:v>
                </c:pt>
                <c:pt idx="30">
                  <c:v>3.5023600000000002E-2</c:v>
                </c:pt>
                <c:pt idx="31">
                  <c:v>3.4863600000000002E-2</c:v>
                </c:pt>
                <c:pt idx="32">
                  <c:v>3.4694000000000003E-2</c:v>
                </c:pt>
                <c:pt idx="33">
                  <c:v>3.4546899999999998E-2</c:v>
                </c:pt>
                <c:pt idx="34">
                  <c:v>3.4416799999999997E-2</c:v>
                </c:pt>
                <c:pt idx="35">
                  <c:v>3.4283300000000003E-2</c:v>
                </c:pt>
                <c:pt idx="36">
                  <c:v>3.4168700000000003E-2</c:v>
                </c:pt>
                <c:pt idx="37">
                  <c:v>3.40716E-2</c:v>
                </c:pt>
                <c:pt idx="38">
                  <c:v>3.3977599999999997E-2</c:v>
                </c:pt>
                <c:pt idx="39">
                  <c:v>3.3909099999999998E-2</c:v>
                </c:pt>
                <c:pt idx="40">
                  <c:v>3.3848700000000002E-2</c:v>
                </c:pt>
                <c:pt idx="41">
                  <c:v>3.3807400000000001E-2</c:v>
                </c:pt>
                <c:pt idx="42">
                  <c:v>3.3777399999999999E-2</c:v>
                </c:pt>
                <c:pt idx="43">
                  <c:v>3.3769199999999999E-2</c:v>
                </c:pt>
                <c:pt idx="44">
                  <c:v>3.3769899999999999E-2</c:v>
                </c:pt>
                <c:pt idx="45">
                  <c:v>3.3790199999999999E-2</c:v>
                </c:pt>
                <c:pt idx="46">
                  <c:v>3.3820200000000002E-2</c:v>
                </c:pt>
                <c:pt idx="47">
                  <c:v>3.38742E-2</c:v>
                </c:pt>
                <c:pt idx="48">
                  <c:v>3.3931999999999997E-2</c:v>
                </c:pt>
                <c:pt idx="49">
                  <c:v>3.3994099999999999E-2</c:v>
                </c:pt>
                <c:pt idx="50">
                  <c:v>3.4063599999999999E-2</c:v>
                </c:pt>
                <c:pt idx="51">
                  <c:v>3.4124000000000002E-2</c:v>
                </c:pt>
                <c:pt idx="52">
                  <c:v>3.41944E-2</c:v>
                </c:pt>
                <c:pt idx="53">
                  <c:v>3.4263799999999997E-2</c:v>
                </c:pt>
                <c:pt idx="54">
                  <c:v>3.43281E-2</c:v>
                </c:pt>
                <c:pt idx="55">
                  <c:v>3.4399600000000002E-2</c:v>
                </c:pt>
                <c:pt idx="56">
                  <c:v>3.4471700000000001E-2</c:v>
                </c:pt>
                <c:pt idx="57">
                  <c:v>3.4536799999999999E-2</c:v>
                </c:pt>
                <c:pt idx="58">
                  <c:v>3.46121E-2</c:v>
                </c:pt>
                <c:pt idx="59">
                  <c:v>3.4687099999999998E-2</c:v>
                </c:pt>
                <c:pt idx="60">
                  <c:v>3.4761500000000001E-2</c:v>
                </c:pt>
                <c:pt idx="61">
                  <c:v>3.4840500000000003E-2</c:v>
                </c:pt>
                <c:pt idx="62">
                  <c:v>3.4902599999999999E-2</c:v>
                </c:pt>
                <c:pt idx="63">
                  <c:v>3.49719E-2</c:v>
                </c:pt>
                <c:pt idx="64">
                  <c:v>3.5043499999999998E-2</c:v>
                </c:pt>
                <c:pt idx="65">
                  <c:v>3.5103200000000001E-2</c:v>
                </c:pt>
                <c:pt idx="66">
                  <c:v>3.5164599999999997E-2</c:v>
                </c:pt>
                <c:pt idx="67">
                  <c:v>3.52349E-2</c:v>
                </c:pt>
                <c:pt idx="68">
                  <c:v>3.5290099999999998E-2</c:v>
                </c:pt>
                <c:pt idx="69">
                  <c:v>3.5343800000000002E-2</c:v>
                </c:pt>
                <c:pt idx="70">
                  <c:v>3.5410400000000002E-2</c:v>
                </c:pt>
                <c:pt idx="71">
                  <c:v>3.5461600000000003E-2</c:v>
                </c:pt>
                <c:pt idx="72">
                  <c:v>3.5517600000000003E-2</c:v>
                </c:pt>
                <c:pt idx="73">
                  <c:v>3.5574099999999997E-2</c:v>
                </c:pt>
                <c:pt idx="74">
                  <c:v>3.56174E-2</c:v>
                </c:pt>
                <c:pt idx="75">
                  <c:v>3.5667999999999998E-2</c:v>
                </c:pt>
                <c:pt idx="76">
                  <c:v>3.5717899999999997E-2</c:v>
                </c:pt>
                <c:pt idx="77">
                  <c:v>3.5763400000000001E-2</c:v>
                </c:pt>
                <c:pt idx="78">
                  <c:v>3.5800999999999999E-2</c:v>
                </c:pt>
                <c:pt idx="79">
                  <c:v>3.5849399999999997E-2</c:v>
                </c:pt>
                <c:pt idx="80">
                  <c:v>3.5885899999999998E-2</c:v>
                </c:pt>
                <c:pt idx="81">
                  <c:v>3.5926899999999998E-2</c:v>
                </c:pt>
                <c:pt idx="82">
                  <c:v>3.5965999999999998E-2</c:v>
                </c:pt>
                <c:pt idx="83">
                  <c:v>3.5997800000000003E-2</c:v>
                </c:pt>
                <c:pt idx="84">
                  <c:v>3.6039599999999998E-2</c:v>
                </c:pt>
                <c:pt idx="85">
                  <c:v>3.60703E-2</c:v>
                </c:pt>
                <c:pt idx="86">
                  <c:v>3.6104900000000002E-2</c:v>
                </c:pt>
                <c:pt idx="87">
                  <c:v>3.6143500000000002E-2</c:v>
                </c:pt>
                <c:pt idx="88">
                  <c:v>3.6176899999999998E-2</c:v>
                </c:pt>
                <c:pt idx="89">
                  <c:v>3.6214499999999997E-2</c:v>
                </c:pt>
                <c:pt idx="90">
                  <c:v>3.6244400000000003E-2</c:v>
                </c:pt>
                <c:pt idx="91">
                  <c:v>3.6288599999999997E-2</c:v>
                </c:pt>
                <c:pt idx="92">
                  <c:v>3.63244E-2</c:v>
                </c:pt>
                <c:pt idx="93">
                  <c:v>3.637E-2</c:v>
                </c:pt>
                <c:pt idx="94">
                  <c:v>3.64055E-2</c:v>
                </c:pt>
                <c:pt idx="95">
                  <c:v>3.6445400000000003E-2</c:v>
                </c:pt>
                <c:pt idx="96">
                  <c:v>3.6489399999999998E-2</c:v>
                </c:pt>
                <c:pt idx="97">
                  <c:v>3.6526400000000001E-2</c:v>
                </c:pt>
                <c:pt idx="98">
                  <c:v>3.6570600000000002E-2</c:v>
                </c:pt>
                <c:pt idx="99">
                  <c:v>3.6615000000000002E-2</c:v>
                </c:pt>
                <c:pt idx="100">
                  <c:v>3.6653600000000001E-2</c:v>
                </c:pt>
                <c:pt idx="101">
                  <c:v>3.67059E-2</c:v>
                </c:pt>
                <c:pt idx="102">
                  <c:v>3.6738199999999999E-2</c:v>
                </c:pt>
                <c:pt idx="103">
                  <c:v>3.6785900000000003E-2</c:v>
                </c:pt>
                <c:pt idx="104">
                  <c:v>3.68326E-2</c:v>
                </c:pt>
                <c:pt idx="105">
                  <c:v>3.6881499999999998E-2</c:v>
                </c:pt>
                <c:pt idx="106">
                  <c:v>3.6925399999999997E-2</c:v>
                </c:pt>
                <c:pt idx="107">
                  <c:v>3.6979600000000001E-2</c:v>
                </c:pt>
                <c:pt idx="108">
                  <c:v>3.7025099999999998E-2</c:v>
                </c:pt>
                <c:pt idx="109">
                  <c:v>3.7069699999999997E-2</c:v>
                </c:pt>
                <c:pt idx="110">
                  <c:v>3.7123099999999999E-2</c:v>
                </c:pt>
                <c:pt idx="111">
                  <c:v>3.7167600000000002E-2</c:v>
                </c:pt>
                <c:pt idx="112">
                  <c:v>3.7220200000000002E-2</c:v>
                </c:pt>
                <c:pt idx="113">
                  <c:v>3.7272800000000002E-2</c:v>
                </c:pt>
                <c:pt idx="114">
                  <c:v>3.7316000000000002E-2</c:v>
                </c:pt>
                <c:pt idx="115">
                  <c:v>3.7371599999999998E-2</c:v>
                </c:pt>
                <c:pt idx="116">
                  <c:v>3.7427599999999998E-2</c:v>
                </c:pt>
                <c:pt idx="117">
                  <c:v>3.7476299999999997E-2</c:v>
                </c:pt>
                <c:pt idx="118">
                  <c:v>3.7528800000000001E-2</c:v>
                </c:pt>
                <c:pt idx="119">
                  <c:v>3.7587599999999999E-2</c:v>
                </c:pt>
                <c:pt idx="120">
                  <c:v>3.7639400000000003E-2</c:v>
                </c:pt>
              </c:numCache>
            </c:numRef>
          </c:val>
          <c:smooth val="0"/>
          <c:extLst>
            <c:ext xmlns:c16="http://schemas.microsoft.com/office/drawing/2014/chart" uri="{C3380CC4-5D6E-409C-BE32-E72D297353CC}">
              <c16:uniqueId val="{00000000-5833-40BA-9C1A-527669CE7B8F}"/>
            </c:ext>
          </c:extLst>
        </c:ser>
        <c:ser>
          <c:idx val="1"/>
          <c:order val="1"/>
          <c:tx>
            <c:v>1 Month Term SOFR Forward Curve</c:v>
          </c:tx>
          <c:spPr>
            <a:ln>
              <a:solidFill>
                <a:srgbClr val="007CBA"/>
              </a:solidFill>
            </a:ln>
          </c:spPr>
          <c:marker>
            <c:symbol val="none"/>
          </c:marker>
          <c:cat>
            <c:numRef>
              <c:f>'US Market Projections'!$S$3:$S$123</c:f>
              <c:numCache>
                <c:formatCode>d\-mmm\-yy</c:formatCode>
                <c:ptCount val="121"/>
                <c:pt idx="0">
                  <c:v>45147</c:v>
                </c:pt>
                <c:pt idx="1">
                  <c:v>45180</c:v>
                </c:pt>
                <c:pt idx="2">
                  <c:v>45208</c:v>
                </c:pt>
                <c:pt idx="3">
                  <c:v>45239</c:v>
                </c:pt>
                <c:pt idx="4">
                  <c:v>45271</c:v>
                </c:pt>
                <c:pt idx="5">
                  <c:v>45300</c:v>
                </c:pt>
                <c:pt idx="6">
                  <c:v>45331</c:v>
                </c:pt>
                <c:pt idx="7">
                  <c:v>45362</c:v>
                </c:pt>
                <c:pt idx="8">
                  <c:v>45391</c:v>
                </c:pt>
                <c:pt idx="9">
                  <c:v>45421</c:v>
                </c:pt>
                <c:pt idx="10">
                  <c:v>45453</c:v>
                </c:pt>
                <c:pt idx="11">
                  <c:v>45482</c:v>
                </c:pt>
                <c:pt idx="12">
                  <c:v>45513</c:v>
                </c:pt>
                <c:pt idx="13">
                  <c:v>45544</c:v>
                </c:pt>
                <c:pt idx="14">
                  <c:v>45574</c:v>
                </c:pt>
                <c:pt idx="15">
                  <c:v>45607</c:v>
                </c:pt>
                <c:pt idx="16">
                  <c:v>45635</c:v>
                </c:pt>
                <c:pt idx="17">
                  <c:v>45666</c:v>
                </c:pt>
                <c:pt idx="18">
                  <c:v>45698</c:v>
                </c:pt>
                <c:pt idx="19">
                  <c:v>45726</c:v>
                </c:pt>
                <c:pt idx="20">
                  <c:v>45756</c:v>
                </c:pt>
                <c:pt idx="21">
                  <c:v>45786</c:v>
                </c:pt>
                <c:pt idx="22">
                  <c:v>45817</c:v>
                </c:pt>
                <c:pt idx="23">
                  <c:v>45847</c:v>
                </c:pt>
                <c:pt idx="24">
                  <c:v>45880</c:v>
                </c:pt>
                <c:pt idx="25">
                  <c:v>45909</c:v>
                </c:pt>
                <c:pt idx="26">
                  <c:v>45939</c:v>
                </c:pt>
                <c:pt idx="27">
                  <c:v>45971</c:v>
                </c:pt>
                <c:pt idx="28">
                  <c:v>46000</c:v>
                </c:pt>
                <c:pt idx="29">
                  <c:v>46031</c:v>
                </c:pt>
                <c:pt idx="30">
                  <c:v>46062</c:v>
                </c:pt>
                <c:pt idx="31">
                  <c:v>46090</c:v>
                </c:pt>
                <c:pt idx="32">
                  <c:v>46121</c:v>
                </c:pt>
                <c:pt idx="33">
                  <c:v>46153</c:v>
                </c:pt>
                <c:pt idx="34">
                  <c:v>46182</c:v>
                </c:pt>
                <c:pt idx="35">
                  <c:v>46212</c:v>
                </c:pt>
                <c:pt idx="36">
                  <c:v>46244</c:v>
                </c:pt>
                <c:pt idx="37">
                  <c:v>46274</c:v>
                </c:pt>
                <c:pt idx="38">
                  <c:v>46304</c:v>
                </c:pt>
                <c:pt idx="39">
                  <c:v>46335</c:v>
                </c:pt>
                <c:pt idx="40">
                  <c:v>46365</c:v>
                </c:pt>
                <c:pt idx="41">
                  <c:v>46398</c:v>
                </c:pt>
                <c:pt idx="42">
                  <c:v>46427</c:v>
                </c:pt>
                <c:pt idx="43">
                  <c:v>46455</c:v>
                </c:pt>
                <c:pt idx="44">
                  <c:v>46486</c:v>
                </c:pt>
                <c:pt idx="45">
                  <c:v>46517</c:v>
                </c:pt>
                <c:pt idx="46">
                  <c:v>46547</c:v>
                </c:pt>
                <c:pt idx="47">
                  <c:v>46577</c:v>
                </c:pt>
                <c:pt idx="48">
                  <c:v>46608</c:v>
                </c:pt>
                <c:pt idx="49">
                  <c:v>46639</c:v>
                </c:pt>
                <c:pt idx="50">
                  <c:v>46671</c:v>
                </c:pt>
                <c:pt idx="51">
                  <c:v>46700</c:v>
                </c:pt>
                <c:pt idx="52">
                  <c:v>46730</c:v>
                </c:pt>
                <c:pt idx="53">
                  <c:v>46762</c:v>
                </c:pt>
                <c:pt idx="54">
                  <c:v>46792</c:v>
                </c:pt>
                <c:pt idx="55">
                  <c:v>46821</c:v>
                </c:pt>
                <c:pt idx="56">
                  <c:v>46853</c:v>
                </c:pt>
                <c:pt idx="57">
                  <c:v>46882</c:v>
                </c:pt>
                <c:pt idx="58">
                  <c:v>46913</c:v>
                </c:pt>
                <c:pt idx="59">
                  <c:v>46944</c:v>
                </c:pt>
                <c:pt idx="60">
                  <c:v>46974</c:v>
                </c:pt>
                <c:pt idx="61">
                  <c:v>47007</c:v>
                </c:pt>
                <c:pt idx="62">
                  <c:v>47035</c:v>
                </c:pt>
                <c:pt idx="63">
                  <c:v>47066</c:v>
                </c:pt>
                <c:pt idx="64">
                  <c:v>47098</c:v>
                </c:pt>
                <c:pt idx="65">
                  <c:v>47127</c:v>
                </c:pt>
                <c:pt idx="66">
                  <c:v>47158</c:v>
                </c:pt>
                <c:pt idx="67">
                  <c:v>47186</c:v>
                </c:pt>
                <c:pt idx="68">
                  <c:v>47217</c:v>
                </c:pt>
                <c:pt idx="69">
                  <c:v>47247</c:v>
                </c:pt>
                <c:pt idx="70">
                  <c:v>47280</c:v>
                </c:pt>
                <c:pt idx="71">
                  <c:v>47308</c:v>
                </c:pt>
                <c:pt idx="72">
                  <c:v>47339</c:v>
                </c:pt>
                <c:pt idx="73">
                  <c:v>47371</c:v>
                </c:pt>
                <c:pt idx="74">
                  <c:v>47400</c:v>
                </c:pt>
                <c:pt idx="75">
                  <c:v>47431</c:v>
                </c:pt>
                <c:pt idx="76">
                  <c:v>47462</c:v>
                </c:pt>
                <c:pt idx="77">
                  <c:v>47492</c:v>
                </c:pt>
                <c:pt idx="78">
                  <c:v>47525</c:v>
                </c:pt>
                <c:pt idx="79">
                  <c:v>47553</c:v>
                </c:pt>
                <c:pt idx="80">
                  <c:v>47582</c:v>
                </c:pt>
                <c:pt idx="81">
                  <c:v>47612</c:v>
                </c:pt>
                <c:pt idx="82">
                  <c:v>47644</c:v>
                </c:pt>
                <c:pt idx="83">
                  <c:v>47673</c:v>
                </c:pt>
                <c:pt idx="84">
                  <c:v>47704</c:v>
                </c:pt>
                <c:pt idx="85">
                  <c:v>47735</c:v>
                </c:pt>
                <c:pt idx="86">
                  <c:v>47765</c:v>
                </c:pt>
                <c:pt idx="87">
                  <c:v>47798</c:v>
                </c:pt>
                <c:pt idx="88">
                  <c:v>47826</c:v>
                </c:pt>
                <c:pt idx="89">
                  <c:v>47857</c:v>
                </c:pt>
                <c:pt idx="90">
                  <c:v>47889</c:v>
                </c:pt>
                <c:pt idx="91">
                  <c:v>47917</c:v>
                </c:pt>
                <c:pt idx="92">
                  <c:v>47947</c:v>
                </c:pt>
                <c:pt idx="93">
                  <c:v>47977</c:v>
                </c:pt>
                <c:pt idx="94">
                  <c:v>48008</c:v>
                </c:pt>
                <c:pt idx="95">
                  <c:v>48038</c:v>
                </c:pt>
                <c:pt idx="96">
                  <c:v>48071</c:v>
                </c:pt>
                <c:pt idx="97">
                  <c:v>48100</c:v>
                </c:pt>
                <c:pt idx="98">
                  <c:v>48130</c:v>
                </c:pt>
                <c:pt idx="99">
                  <c:v>48162</c:v>
                </c:pt>
                <c:pt idx="100">
                  <c:v>48191</c:v>
                </c:pt>
                <c:pt idx="101">
                  <c:v>48222</c:v>
                </c:pt>
                <c:pt idx="102">
                  <c:v>48253</c:v>
                </c:pt>
                <c:pt idx="103">
                  <c:v>48282</c:v>
                </c:pt>
                <c:pt idx="104">
                  <c:v>48313</c:v>
                </c:pt>
                <c:pt idx="105">
                  <c:v>48344</c:v>
                </c:pt>
                <c:pt idx="106">
                  <c:v>48374</c:v>
                </c:pt>
                <c:pt idx="107">
                  <c:v>48404</c:v>
                </c:pt>
                <c:pt idx="108">
                  <c:v>48435</c:v>
                </c:pt>
                <c:pt idx="109">
                  <c:v>48466</c:v>
                </c:pt>
                <c:pt idx="110">
                  <c:v>48498</c:v>
                </c:pt>
                <c:pt idx="111">
                  <c:v>48527</c:v>
                </c:pt>
                <c:pt idx="112">
                  <c:v>48557</c:v>
                </c:pt>
                <c:pt idx="113">
                  <c:v>48589</c:v>
                </c:pt>
                <c:pt idx="114">
                  <c:v>48619</c:v>
                </c:pt>
                <c:pt idx="115">
                  <c:v>48647</c:v>
                </c:pt>
                <c:pt idx="116">
                  <c:v>48680</c:v>
                </c:pt>
                <c:pt idx="117">
                  <c:v>48708</c:v>
                </c:pt>
                <c:pt idx="118">
                  <c:v>48739</c:v>
                </c:pt>
                <c:pt idx="119">
                  <c:v>48771</c:v>
                </c:pt>
                <c:pt idx="120">
                  <c:v>48800</c:v>
                </c:pt>
              </c:numCache>
            </c:numRef>
          </c:cat>
          <c:val>
            <c:numRef>
              <c:f>'US Market Projections'!$U$3:$U$123</c:f>
              <c:numCache>
                <c:formatCode>0.00%</c:formatCode>
                <c:ptCount val="121"/>
                <c:pt idx="0">
                  <c:v>5.3146400000000003E-2</c:v>
                </c:pt>
                <c:pt idx="1">
                  <c:v>5.3358500000000003E-2</c:v>
                </c:pt>
                <c:pt idx="2">
                  <c:v>5.3648700000000001E-2</c:v>
                </c:pt>
                <c:pt idx="3">
                  <c:v>5.4010099999999998E-2</c:v>
                </c:pt>
                <c:pt idx="4">
                  <c:v>5.3796799999999999E-2</c:v>
                </c:pt>
                <c:pt idx="5">
                  <c:v>5.3420000000000002E-2</c:v>
                </c:pt>
                <c:pt idx="6">
                  <c:v>5.2657500000000003E-2</c:v>
                </c:pt>
                <c:pt idx="7">
                  <c:v>5.1010100000000003E-2</c:v>
                </c:pt>
                <c:pt idx="8">
                  <c:v>5.0332700000000001E-2</c:v>
                </c:pt>
                <c:pt idx="9">
                  <c:v>5.0339700000000001E-2</c:v>
                </c:pt>
                <c:pt idx="10">
                  <c:v>4.7895600000000003E-2</c:v>
                </c:pt>
                <c:pt idx="11">
                  <c:v>4.6680300000000001E-2</c:v>
                </c:pt>
                <c:pt idx="12">
                  <c:v>4.6680300000000001E-2</c:v>
                </c:pt>
                <c:pt idx="13">
                  <c:v>4.3905699999999999E-2</c:v>
                </c:pt>
                <c:pt idx="14">
                  <c:v>4.2728200000000001E-2</c:v>
                </c:pt>
                <c:pt idx="15">
                  <c:v>4.2717999999999999E-2</c:v>
                </c:pt>
                <c:pt idx="16">
                  <c:v>4.1064200000000002E-2</c:v>
                </c:pt>
                <c:pt idx="17">
                  <c:v>3.9397799999999997E-2</c:v>
                </c:pt>
                <c:pt idx="18">
                  <c:v>3.8402199999999997E-2</c:v>
                </c:pt>
                <c:pt idx="19">
                  <c:v>3.7561499999999998E-2</c:v>
                </c:pt>
                <c:pt idx="20">
                  <c:v>3.6832200000000002E-2</c:v>
                </c:pt>
                <c:pt idx="21">
                  <c:v>3.6209499999999999E-2</c:v>
                </c:pt>
                <c:pt idx="22">
                  <c:v>3.57115E-2</c:v>
                </c:pt>
                <c:pt idx="23">
                  <c:v>3.5340900000000001E-2</c:v>
                </c:pt>
                <c:pt idx="24">
                  <c:v>3.5067800000000003E-2</c:v>
                </c:pt>
                <c:pt idx="25">
                  <c:v>3.4851199999999999E-2</c:v>
                </c:pt>
                <c:pt idx="26">
                  <c:v>3.4631200000000001E-2</c:v>
                </c:pt>
                <c:pt idx="27">
                  <c:v>3.44152E-2</c:v>
                </c:pt>
                <c:pt idx="28">
                  <c:v>3.4224600000000001E-2</c:v>
                </c:pt>
                <c:pt idx="29">
                  <c:v>3.4033099999999997E-2</c:v>
                </c:pt>
                <c:pt idx="30">
                  <c:v>3.3855999999999997E-2</c:v>
                </c:pt>
                <c:pt idx="31">
                  <c:v>3.3698400000000003E-2</c:v>
                </c:pt>
                <c:pt idx="32">
                  <c:v>3.3537400000000002E-2</c:v>
                </c:pt>
                <c:pt idx="33">
                  <c:v>3.3384299999999999E-2</c:v>
                </c:pt>
                <c:pt idx="34">
                  <c:v>3.3255300000000002E-2</c:v>
                </c:pt>
                <c:pt idx="35">
                  <c:v>3.3130100000000003E-2</c:v>
                </c:pt>
                <c:pt idx="36">
                  <c:v>3.3010100000000001E-2</c:v>
                </c:pt>
                <c:pt idx="37">
                  <c:v>3.2911299999999998E-2</c:v>
                </c:pt>
                <c:pt idx="38">
                  <c:v>3.2827200000000001E-2</c:v>
                </c:pt>
                <c:pt idx="39">
                  <c:v>3.2754900000000003E-2</c:v>
                </c:pt>
                <c:pt idx="40">
                  <c:v>3.2702200000000001E-2</c:v>
                </c:pt>
                <c:pt idx="41">
                  <c:v>3.26573E-2</c:v>
                </c:pt>
                <c:pt idx="42">
                  <c:v>3.2629999999999999E-2</c:v>
                </c:pt>
                <c:pt idx="43">
                  <c:v>3.2623800000000001E-2</c:v>
                </c:pt>
                <c:pt idx="44">
                  <c:v>3.2627499999999997E-2</c:v>
                </c:pt>
                <c:pt idx="45">
                  <c:v>3.2646799999999997E-2</c:v>
                </c:pt>
                <c:pt idx="46">
                  <c:v>3.2677999999999999E-2</c:v>
                </c:pt>
                <c:pt idx="47">
                  <c:v>3.2728100000000003E-2</c:v>
                </c:pt>
                <c:pt idx="48">
                  <c:v>3.27905E-2</c:v>
                </c:pt>
                <c:pt idx="49">
                  <c:v>3.2861300000000003E-2</c:v>
                </c:pt>
                <c:pt idx="50">
                  <c:v>3.2926999999999998E-2</c:v>
                </c:pt>
                <c:pt idx="51">
                  <c:v>3.2985300000000002E-2</c:v>
                </c:pt>
                <c:pt idx="52">
                  <c:v>3.3056599999999998E-2</c:v>
                </c:pt>
                <c:pt idx="53">
                  <c:v>3.3125399999999999E-2</c:v>
                </c:pt>
                <c:pt idx="54">
                  <c:v>3.3187800000000003E-2</c:v>
                </c:pt>
                <c:pt idx="55">
                  <c:v>3.3262100000000003E-2</c:v>
                </c:pt>
                <c:pt idx="56">
                  <c:v>3.3330800000000001E-2</c:v>
                </c:pt>
                <c:pt idx="57">
                  <c:v>3.3401399999999998E-2</c:v>
                </c:pt>
                <c:pt idx="58">
                  <c:v>3.3474900000000002E-2</c:v>
                </c:pt>
                <c:pt idx="59">
                  <c:v>3.3549200000000001E-2</c:v>
                </c:pt>
                <c:pt idx="60">
                  <c:v>3.3626999999999997E-2</c:v>
                </c:pt>
                <c:pt idx="61">
                  <c:v>3.3696799999999999E-2</c:v>
                </c:pt>
                <c:pt idx="62">
                  <c:v>3.3766499999999998E-2</c:v>
                </c:pt>
                <c:pt idx="63">
                  <c:v>3.3836900000000003E-2</c:v>
                </c:pt>
                <c:pt idx="64">
                  <c:v>3.3904700000000003E-2</c:v>
                </c:pt>
                <c:pt idx="65">
                  <c:v>3.3966900000000001E-2</c:v>
                </c:pt>
                <c:pt idx="66">
                  <c:v>3.4023900000000003E-2</c:v>
                </c:pt>
                <c:pt idx="67">
                  <c:v>3.4088899999999998E-2</c:v>
                </c:pt>
                <c:pt idx="68">
                  <c:v>3.4147999999999998E-2</c:v>
                </c:pt>
                <c:pt idx="69">
                  <c:v>3.42137E-2</c:v>
                </c:pt>
                <c:pt idx="70">
                  <c:v>3.4267899999999997E-2</c:v>
                </c:pt>
                <c:pt idx="71">
                  <c:v>3.4321400000000002E-2</c:v>
                </c:pt>
                <c:pt idx="72">
                  <c:v>3.4378800000000001E-2</c:v>
                </c:pt>
                <c:pt idx="73">
                  <c:v>3.4428599999999997E-2</c:v>
                </c:pt>
                <c:pt idx="74">
                  <c:v>3.4479099999999999E-2</c:v>
                </c:pt>
                <c:pt idx="75">
                  <c:v>3.4528799999999998E-2</c:v>
                </c:pt>
                <c:pt idx="76">
                  <c:v>3.4576799999999998E-2</c:v>
                </c:pt>
                <c:pt idx="77">
                  <c:v>3.4626400000000002E-2</c:v>
                </c:pt>
                <c:pt idx="78">
                  <c:v>3.4661900000000002E-2</c:v>
                </c:pt>
                <c:pt idx="79">
                  <c:v>3.4707700000000001E-2</c:v>
                </c:pt>
                <c:pt idx="80">
                  <c:v>3.4743999999999997E-2</c:v>
                </c:pt>
                <c:pt idx="81">
                  <c:v>3.4786900000000003E-2</c:v>
                </c:pt>
                <c:pt idx="82">
                  <c:v>3.4821499999999998E-2</c:v>
                </c:pt>
                <c:pt idx="83">
                  <c:v>3.4857600000000002E-2</c:v>
                </c:pt>
                <c:pt idx="84">
                  <c:v>3.4892600000000003E-2</c:v>
                </c:pt>
                <c:pt idx="85">
                  <c:v>3.4925499999999998E-2</c:v>
                </c:pt>
                <c:pt idx="86">
                  <c:v>3.4969300000000002E-2</c:v>
                </c:pt>
                <c:pt idx="87">
                  <c:v>3.5000000000000003E-2</c:v>
                </c:pt>
                <c:pt idx="88">
                  <c:v>3.5034599999999999E-2</c:v>
                </c:pt>
                <c:pt idx="89">
                  <c:v>3.5074399999999999E-2</c:v>
                </c:pt>
                <c:pt idx="90">
                  <c:v>3.5104499999999997E-2</c:v>
                </c:pt>
                <c:pt idx="91">
                  <c:v>3.5146499999999997E-2</c:v>
                </c:pt>
                <c:pt idx="92">
                  <c:v>3.5182199999999997E-2</c:v>
                </c:pt>
                <c:pt idx="93">
                  <c:v>3.52231E-2</c:v>
                </c:pt>
                <c:pt idx="94">
                  <c:v>3.5261199999999999E-2</c:v>
                </c:pt>
                <c:pt idx="95">
                  <c:v>3.5308100000000002E-2</c:v>
                </c:pt>
                <c:pt idx="96">
                  <c:v>3.53476E-2</c:v>
                </c:pt>
                <c:pt idx="97">
                  <c:v>3.5384699999999998E-2</c:v>
                </c:pt>
                <c:pt idx="98">
                  <c:v>3.5430999999999997E-2</c:v>
                </c:pt>
                <c:pt idx="99">
                  <c:v>3.54709E-2</c:v>
                </c:pt>
                <c:pt idx="100">
                  <c:v>3.5514499999999997E-2</c:v>
                </c:pt>
                <c:pt idx="101">
                  <c:v>3.5559100000000003E-2</c:v>
                </c:pt>
                <c:pt idx="102">
                  <c:v>3.55993E-2</c:v>
                </c:pt>
                <c:pt idx="103">
                  <c:v>3.5646999999999998E-2</c:v>
                </c:pt>
                <c:pt idx="104">
                  <c:v>3.56934E-2</c:v>
                </c:pt>
                <c:pt idx="105">
                  <c:v>3.5740300000000003E-2</c:v>
                </c:pt>
                <c:pt idx="106">
                  <c:v>3.5783700000000002E-2</c:v>
                </c:pt>
                <c:pt idx="107">
                  <c:v>3.5832799999999998E-2</c:v>
                </c:pt>
                <c:pt idx="108">
                  <c:v>3.5881400000000001E-2</c:v>
                </c:pt>
                <c:pt idx="109">
                  <c:v>3.59359E-2</c:v>
                </c:pt>
                <c:pt idx="110">
                  <c:v>3.5983800000000003E-2</c:v>
                </c:pt>
                <c:pt idx="111">
                  <c:v>3.6026799999999998E-2</c:v>
                </c:pt>
                <c:pt idx="112">
                  <c:v>3.60814E-2</c:v>
                </c:pt>
                <c:pt idx="113">
                  <c:v>3.6131999999999997E-2</c:v>
                </c:pt>
                <c:pt idx="114">
                  <c:v>3.6174600000000001E-2</c:v>
                </c:pt>
                <c:pt idx="115">
                  <c:v>3.62356E-2</c:v>
                </c:pt>
                <c:pt idx="116">
                  <c:v>3.6284400000000001E-2</c:v>
                </c:pt>
                <c:pt idx="117">
                  <c:v>3.6335800000000001E-2</c:v>
                </c:pt>
                <c:pt idx="118">
                  <c:v>3.6393000000000002E-2</c:v>
                </c:pt>
                <c:pt idx="119">
                  <c:v>3.6447199999999999E-2</c:v>
                </c:pt>
                <c:pt idx="120">
                  <c:v>3.6498999999999997E-2</c:v>
                </c:pt>
              </c:numCache>
            </c:numRef>
          </c:val>
          <c:smooth val="0"/>
          <c:extLst>
            <c:ext xmlns:c16="http://schemas.microsoft.com/office/drawing/2014/chart" uri="{C3380CC4-5D6E-409C-BE32-E72D297353CC}">
              <c16:uniqueId val="{00000001-5833-40BA-9C1A-527669CE7B8F}"/>
            </c:ext>
          </c:extLst>
        </c:ser>
        <c:ser>
          <c:idx val="2"/>
          <c:order val="2"/>
          <c:tx>
            <c:v>3 Month Term SOFR Forward Curve</c:v>
          </c:tx>
          <c:spPr>
            <a:ln>
              <a:solidFill>
                <a:srgbClr val="A3A7AA"/>
              </a:solidFill>
            </a:ln>
          </c:spPr>
          <c:marker>
            <c:symbol val="none"/>
          </c:marker>
          <c:cat>
            <c:numRef>
              <c:f>'US Market Projections'!$S$3:$S$123</c:f>
              <c:numCache>
                <c:formatCode>d\-mmm\-yy</c:formatCode>
                <c:ptCount val="121"/>
                <c:pt idx="0">
                  <c:v>45147</c:v>
                </c:pt>
                <c:pt idx="1">
                  <c:v>45180</c:v>
                </c:pt>
                <c:pt idx="2">
                  <c:v>45208</c:v>
                </c:pt>
                <c:pt idx="3">
                  <c:v>45239</c:v>
                </c:pt>
                <c:pt idx="4">
                  <c:v>45271</c:v>
                </c:pt>
                <c:pt idx="5">
                  <c:v>45300</c:v>
                </c:pt>
                <c:pt idx="6">
                  <c:v>45331</c:v>
                </c:pt>
                <c:pt idx="7">
                  <c:v>45362</c:v>
                </c:pt>
                <c:pt idx="8">
                  <c:v>45391</c:v>
                </c:pt>
                <c:pt idx="9">
                  <c:v>45421</c:v>
                </c:pt>
                <c:pt idx="10">
                  <c:v>45453</c:v>
                </c:pt>
                <c:pt idx="11">
                  <c:v>45482</c:v>
                </c:pt>
                <c:pt idx="12">
                  <c:v>45513</c:v>
                </c:pt>
                <c:pt idx="13">
                  <c:v>45544</c:v>
                </c:pt>
                <c:pt idx="14">
                  <c:v>45574</c:v>
                </c:pt>
                <c:pt idx="15">
                  <c:v>45607</c:v>
                </c:pt>
                <c:pt idx="16">
                  <c:v>45635</c:v>
                </c:pt>
                <c:pt idx="17">
                  <c:v>45666</c:v>
                </c:pt>
                <c:pt idx="18">
                  <c:v>45698</c:v>
                </c:pt>
                <c:pt idx="19">
                  <c:v>45726</c:v>
                </c:pt>
                <c:pt idx="20">
                  <c:v>45756</c:v>
                </c:pt>
                <c:pt idx="21">
                  <c:v>45786</c:v>
                </c:pt>
                <c:pt idx="22">
                  <c:v>45817</c:v>
                </c:pt>
                <c:pt idx="23">
                  <c:v>45847</c:v>
                </c:pt>
                <c:pt idx="24">
                  <c:v>45880</c:v>
                </c:pt>
                <c:pt idx="25">
                  <c:v>45909</c:v>
                </c:pt>
                <c:pt idx="26">
                  <c:v>45939</c:v>
                </c:pt>
                <c:pt idx="27">
                  <c:v>45971</c:v>
                </c:pt>
                <c:pt idx="28">
                  <c:v>46000</c:v>
                </c:pt>
                <c:pt idx="29">
                  <c:v>46031</c:v>
                </c:pt>
                <c:pt idx="30">
                  <c:v>46062</c:v>
                </c:pt>
                <c:pt idx="31">
                  <c:v>46090</c:v>
                </c:pt>
                <c:pt idx="32">
                  <c:v>46121</c:v>
                </c:pt>
                <c:pt idx="33">
                  <c:v>46153</c:v>
                </c:pt>
                <c:pt idx="34">
                  <c:v>46182</c:v>
                </c:pt>
                <c:pt idx="35">
                  <c:v>46212</c:v>
                </c:pt>
                <c:pt idx="36">
                  <c:v>46244</c:v>
                </c:pt>
                <c:pt idx="37">
                  <c:v>46274</c:v>
                </c:pt>
                <c:pt idx="38">
                  <c:v>46304</c:v>
                </c:pt>
                <c:pt idx="39">
                  <c:v>46335</c:v>
                </c:pt>
                <c:pt idx="40">
                  <c:v>46365</c:v>
                </c:pt>
                <c:pt idx="41">
                  <c:v>46398</c:v>
                </c:pt>
                <c:pt idx="42">
                  <c:v>46427</c:v>
                </c:pt>
                <c:pt idx="43">
                  <c:v>46455</c:v>
                </c:pt>
                <c:pt idx="44">
                  <c:v>46486</c:v>
                </c:pt>
                <c:pt idx="45">
                  <c:v>46517</c:v>
                </c:pt>
                <c:pt idx="46">
                  <c:v>46547</c:v>
                </c:pt>
                <c:pt idx="47">
                  <c:v>46577</c:v>
                </c:pt>
                <c:pt idx="48">
                  <c:v>46608</c:v>
                </c:pt>
                <c:pt idx="49">
                  <c:v>46639</c:v>
                </c:pt>
                <c:pt idx="50">
                  <c:v>46671</c:v>
                </c:pt>
                <c:pt idx="51">
                  <c:v>46700</c:v>
                </c:pt>
                <c:pt idx="52">
                  <c:v>46730</c:v>
                </c:pt>
                <c:pt idx="53">
                  <c:v>46762</c:v>
                </c:pt>
                <c:pt idx="54">
                  <c:v>46792</c:v>
                </c:pt>
                <c:pt idx="55">
                  <c:v>46821</c:v>
                </c:pt>
                <c:pt idx="56">
                  <c:v>46853</c:v>
                </c:pt>
                <c:pt idx="57">
                  <c:v>46882</c:v>
                </c:pt>
                <c:pt idx="58">
                  <c:v>46913</c:v>
                </c:pt>
                <c:pt idx="59">
                  <c:v>46944</c:v>
                </c:pt>
                <c:pt idx="60">
                  <c:v>46974</c:v>
                </c:pt>
                <c:pt idx="61">
                  <c:v>47007</c:v>
                </c:pt>
                <c:pt idx="62">
                  <c:v>47035</c:v>
                </c:pt>
                <c:pt idx="63">
                  <c:v>47066</c:v>
                </c:pt>
                <c:pt idx="64">
                  <c:v>47098</c:v>
                </c:pt>
                <c:pt idx="65">
                  <c:v>47127</c:v>
                </c:pt>
                <c:pt idx="66">
                  <c:v>47158</c:v>
                </c:pt>
                <c:pt idx="67">
                  <c:v>47186</c:v>
                </c:pt>
                <c:pt idx="68">
                  <c:v>47217</c:v>
                </c:pt>
                <c:pt idx="69">
                  <c:v>47247</c:v>
                </c:pt>
                <c:pt idx="70">
                  <c:v>47280</c:v>
                </c:pt>
                <c:pt idx="71">
                  <c:v>47308</c:v>
                </c:pt>
                <c:pt idx="72">
                  <c:v>47339</c:v>
                </c:pt>
                <c:pt idx="73">
                  <c:v>47371</c:v>
                </c:pt>
                <c:pt idx="74">
                  <c:v>47400</c:v>
                </c:pt>
                <c:pt idx="75">
                  <c:v>47431</c:v>
                </c:pt>
                <c:pt idx="76">
                  <c:v>47462</c:v>
                </c:pt>
                <c:pt idx="77">
                  <c:v>47492</c:v>
                </c:pt>
                <c:pt idx="78">
                  <c:v>47525</c:v>
                </c:pt>
                <c:pt idx="79">
                  <c:v>47553</c:v>
                </c:pt>
                <c:pt idx="80">
                  <c:v>47582</c:v>
                </c:pt>
                <c:pt idx="81">
                  <c:v>47612</c:v>
                </c:pt>
                <c:pt idx="82">
                  <c:v>47644</c:v>
                </c:pt>
                <c:pt idx="83">
                  <c:v>47673</c:v>
                </c:pt>
                <c:pt idx="84">
                  <c:v>47704</c:v>
                </c:pt>
                <c:pt idx="85">
                  <c:v>47735</c:v>
                </c:pt>
                <c:pt idx="86">
                  <c:v>47765</c:v>
                </c:pt>
                <c:pt idx="87">
                  <c:v>47798</c:v>
                </c:pt>
                <c:pt idx="88">
                  <c:v>47826</c:v>
                </c:pt>
                <c:pt idx="89">
                  <c:v>47857</c:v>
                </c:pt>
                <c:pt idx="90">
                  <c:v>47889</c:v>
                </c:pt>
                <c:pt idx="91">
                  <c:v>47917</c:v>
                </c:pt>
                <c:pt idx="92">
                  <c:v>47947</c:v>
                </c:pt>
                <c:pt idx="93">
                  <c:v>47977</c:v>
                </c:pt>
                <c:pt idx="94">
                  <c:v>48008</c:v>
                </c:pt>
                <c:pt idx="95">
                  <c:v>48038</c:v>
                </c:pt>
                <c:pt idx="96">
                  <c:v>48071</c:v>
                </c:pt>
                <c:pt idx="97">
                  <c:v>48100</c:v>
                </c:pt>
                <c:pt idx="98">
                  <c:v>48130</c:v>
                </c:pt>
                <c:pt idx="99">
                  <c:v>48162</c:v>
                </c:pt>
                <c:pt idx="100">
                  <c:v>48191</c:v>
                </c:pt>
                <c:pt idx="101">
                  <c:v>48222</c:v>
                </c:pt>
                <c:pt idx="102">
                  <c:v>48253</c:v>
                </c:pt>
                <c:pt idx="103">
                  <c:v>48282</c:v>
                </c:pt>
                <c:pt idx="104">
                  <c:v>48313</c:v>
                </c:pt>
                <c:pt idx="105">
                  <c:v>48344</c:v>
                </c:pt>
                <c:pt idx="106">
                  <c:v>48374</c:v>
                </c:pt>
                <c:pt idx="107">
                  <c:v>48404</c:v>
                </c:pt>
                <c:pt idx="108">
                  <c:v>48435</c:v>
                </c:pt>
                <c:pt idx="109">
                  <c:v>48466</c:v>
                </c:pt>
                <c:pt idx="110">
                  <c:v>48498</c:v>
                </c:pt>
                <c:pt idx="111">
                  <c:v>48527</c:v>
                </c:pt>
                <c:pt idx="112">
                  <c:v>48557</c:v>
                </c:pt>
                <c:pt idx="113">
                  <c:v>48589</c:v>
                </c:pt>
                <c:pt idx="114">
                  <c:v>48619</c:v>
                </c:pt>
                <c:pt idx="115">
                  <c:v>48647</c:v>
                </c:pt>
                <c:pt idx="116">
                  <c:v>48680</c:v>
                </c:pt>
                <c:pt idx="117">
                  <c:v>48708</c:v>
                </c:pt>
                <c:pt idx="118">
                  <c:v>48739</c:v>
                </c:pt>
                <c:pt idx="119">
                  <c:v>48771</c:v>
                </c:pt>
                <c:pt idx="120">
                  <c:v>48800</c:v>
                </c:pt>
              </c:numCache>
            </c:numRef>
          </c:cat>
          <c:val>
            <c:numRef>
              <c:f>'US Market Projections'!$V$3:$V$123</c:f>
              <c:numCache>
                <c:formatCode>0.00%</c:formatCode>
                <c:ptCount val="121"/>
                <c:pt idx="0">
                  <c:v>5.3611499999999999E-2</c:v>
                </c:pt>
                <c:pt idx="1">
                  <c:v>5.3917899999999998E-2</c:v>
                </c:pt>
                <c:pt idx="2">
                  <c:v>5.40642E-2</c:v>
                </c:pt>
                <c:pt idx="3">
                  <c:v>5.3990000000000003E-2</c:v>
                </c:pt>
                <c:pt idx="4">
                  <c:v>5.3519600000000001E-2</c:v>
                </c:pt>
                <c:pt idx="5">
                  <c:v>5.2636200000000001E-2</c:v>
                </c:pt>
                <c:pt idx="6">
                  <c:v>5.1584400000000002E-2</c:v>
                </c:pt>
                <c:pt idx="7">
                  <c:v>5.0780199999999998E-2</c:v>
                </c:pt>
                <c:pt idx="8">
                  <c:v>4.97779E-2</c:v>
                </c:pt>
                <c:pt idx="9">
                  <c:v>4.85475E-2</c:v>
                </c:pt>
                <c:pt idx="10">
                  <c:v>4.7265599999999998E-2</c:v>
                </c:pt>
                <c:pt idx="11">
                  <c:v>4.5954099999999998E-2</c:v>
                </c:pt>
                <c:pt idx="12">
                  <c:v>4.4562999999999998E-2</c:v>
                </c:pt>
                <c:pt idx="13">
                  <c:v>4.3267199999999999E-2</c:v>
                </c:pt>
                <c:pt idx="14">
                  <c:v>4.2313200000000002E-2</c:v>
                </c:pt>
                <c:pt idx="15">
                  <c:v>4.1063000000000002E-2</c:v>
                </c:pt>
                <c:pt idx="16">
                  <c:v>3.9791399999999998E-2</c:v>
                </c:pt>
                <c:pt idx="17">
                  <c:v>3.8602900000000002E-2</c:v>
                </c:pt>
                <c:pt idx="18">
                  <c:v>3.7668300000000002E-2</c:v>
                </c:pt>
                <c:pt idx="19">
                  <c:v>3.69704E-2</c:v>
                </c:pt>
                <c:pt idx="20">
                  <c:v>3.6361400000000002E-2</c:v>
                </c:pt>
                <c:pt idx="21">
                  <c:v>3.5856899999999997E-2</c:v>
                </c:pt>
                <c:pt idx="22">
                  <c:v>3.5483599999999997E-2</c:v>
                </c:pt>
                <c:pt idx="23">
                  <c:v>3.5201299999999998E-2</c:v>
                </c:pt>
                <c:pt idx="24">
                  <c:v>3.49427E-2</c:v>
                </c:pt>
                <c:pt idx="25">
                  <c:v>3.4736499999999997E-2</c:v>
                </c:pt>
                <c:pt idx="26">
                  <c:v>3.4527599999999999E-2</c:v>
                </c:pt>
                <c:pt idx="27">
                  <c:v>3.4317899999999998E-2</c:v>
                </c:pt>
                <c:pt idx="28">
                  <c:v>3.4140499999999997E-2</c:v>
                </c:pt>
                <c:pt idx="29">
                  <c:v>3.3958200000000001E-2</c:v>
                </c:pt>
                <c:pt idx="30">
                  <c:v>3.3785900000000001E-2</c:v>
                </c:pt>
                <c:pt idx="31">
                  <c:v>3.3639700000000002E-2</c:v>
                </c:pt>
                <c:pt idx="32">
                  <c:v>3.3489999999999999E-2</c:v>
                </c:pt>
                <c:pt idx="33">
                  <c:v>3.33455E-2</c:v>
                </c:pt>
                <c:pt idx="34">
                  <c:v>3.3225400000000002E-2</c:v>
                </c:pt>
                <c:pt idx="35">
                  <c:v>3.3112599999999999E-2</c:v>
                </c:pt>
                <c:pt idx="36">
                  <c:v>3.3006800000000003E-2</c:v>
                </c:pt>
                <c:pt idx="37">
                  <c:v>3.2922E-2</c:v>
                </c:pt>
                <c:pt idx="38">
                  <c:v>3.28537E-2</c:v>
                </c:pt>
                <c:pt idx="39">
                  <c:v>3.2795699999999997E-2</c:v>
                </c:pt>
                <c:pt idx="40">
                  <c:v>3.2753400000000002E-2</c:v>
                </c:pt>
                <c:pt idx="41">
                  <c:v>3.2726900000000003E-2</c:v>
                </c:pt>
                <c:pt idx="42">
                  <c:v>3.27157E-2</c:v>
                </c:pt>
                <c:pt idx="43">
                  <c:v>3.27227E-2</c:v>
                </c:pt>
                <c:pt idx="44">
                  <c:v>3.2739799999999999E-2</c:v>
                </c:pt>
                <c:pt idx="45">
                  <c:v>3.27765E-2</c:v>
                </c:pt>
                <c:pt idx="46">
                  <c:v>3.2824100000000002E-2</c:v>
                </c:pt>
                <c:pt idx="47">
                  <c:v>3.2889399999999999E-2</c:v>
                </c:pt>
                <c:pt idx="48">
                  <c:v>3.2946900000000001E-2</c:v>
                </c:pt>
                <c:pt idx="49">
                  <c:v>3.3011199999999997E-2</c:v>
                </c:pt>
                <c:pt idx="50">
                  <c:v>3.3085999999999997E-2</c:v>
                </c:pt>
                <c:pt idx="51">
                  <c:v>3.3147999999999997E-2</c:v>
                </c:pt>
                <c:pt idx="52">
                  <c:v>3.3212699999999998E-2</c:v>
                </c:pt>
                <c:pt idx="53">
                  <c:v>3.3285299999999997E-2</c:v>
                </c:pt>
                <c:pt idx="54">
                  <c:v>3.3351600000000002E-2</c:v>
                </c:pt>
                <c:pt idx="55">
                  <c:v>3.3424500000000003E-2</c:v>
                </c:pt>
                <c:pt idx="56">
                  <c:v>3.3497100000000002E-2</c:v>
                </c:pt>
                <c:pt idx="57">
                  <c:v>3.3569000000000002E-2</c:v>
                </c:pt>
                <c:pt idx="58">
                  <c:v>3.3649100000000001E-2</c:v>
                </c:pt>
                <c:pt idx="59">
                  <c:v>3.3718100000000001E-2</c:v>
                </c:pt>
                <c:pt idx="60">
                  <c:v>3.3789399999999997E-2</c:v>
                </c:pt>
                <c:pt idx="61">
                  <c:v>3.3863400000000002E-2</c:v>
                </c:pt>
                <c:pt idx="62">
                  <c:v>3.3931900000000001E-2</c:v>
                </c:pt>
                <c:pt idx="63">
                  <c:v>3.3998300000000002E-2</c:v>
                </c:pt>
                <c:pt idx="64">
                  <c:v>3.4064799999999999E-2</c:v>
                </c:pt>
                <c:pt idx="65">
                  <c:v>3.4123199999999999E-2</c:v>
                </c:pt>
                <c:pt idx="66">
                  <c:v>3.4184100000000002E-2</c:v>
                </c:pt>
                <c:pt idx="67">
                  <c:v>3.4253100000000002E-2</c:v>
                </c:pt>
                <c:pt idx="68">
                  <c:v>3.4305599999999999E-2</c:v>
                </c:pt>
                <c:pt idx="69">
                  <c:v>3.4364800000000001E-2</c:v>
                </c:pt>
                <c:pt idx="70">
                  <c:v>3.4425299999999999E-2</c:v>
                </c:pt>
                <c:pt idx="71">
                  <c:v>3.4474999999999999E-2</c:v>
                </c:pt>
                <c:pt idx="72">
                  <c:v>3.4528499999999997E-2</c:v>
                </c:pt>
                <c:pt idx="73">
                  <c:v>3.45793E-2</c:v>
                </c:pt>
                <c:pt idx="74">
                  <c:v>3.4628600000000002E-2</c:v>
                </c:pt>
                <c:pt idx="75">
                  <c:v>3.4681700000000003E-2</c:v>
                </c:pt>
                <c:pt idx="76">
                  <c:v>3.4721000000000002E-2</c:v>
                </c:pt>
                <c:pt idx="77">
                  <c:v>3.4762099999999997E-2</c:v>
                </c:pt>
                <c:pt idx="78">
                  <c:v>3.4810300000000002E-2</c:v>
                </c:pt>
                <c:pt idx="79">
                  <c:v>3.4850100000000002E-2</c:v>
                </c:pt>
                <c:pt idx="80">
                  <c:v>3.4884999999999999E-2</c:v>
                </c:pt>
                <c:pt idx="81">
                  <c:v>3.4924200000000002E-2</c:v>
                </c:pt>
                <c:pt idx="82">
                  <c:v>3.4962E-2</c:v>
                </c:pt>
                <c:pt idx="83">
                  <c:v>3.49953E-2</c:v>
                </c:pt>
                <c:pt idx="84">
                  <c:v>3.5037699999999998E-2</c:v>
                </c:pt>
                <c:pt idx="85">
                  <c:v>3.5064600000000001E-2</c:v>
                </c:pt>
                <c:pt idx="86">
                  <c:v>3.5102300000000003E-2</c:v>
                </c:pt>
                <c:pt idx="87">
                  <c:v>3.5143099999999997E-2</c:v>
                </c:pt>
                <c:pt idx="88">
                  <c:v>3.5173700000000002E-2</c:v>
                </c:pt>
                <c:pt idx="89">
                  <c:v>3.5209699999999997E-2</c:v>
                </c:pt>
                <c:pt idx="90">
                  <c:v>3.5252199999999997E-2</c:v>
                </c:pt>
                <c:pt idx="91">
                  <c:v>3.5290299999999997E-2</c:v>
                </c:pt>
                <c:pt idx="92">
                  <c:v>3.5326799999999998E-2</c:v>
                </c:pt>
                <c:pt idx="93">
                  <c:v>3.5373300000000003E-2</c:v>
                </c:pt>
                <c:pt idx="94">
                  <c:v>3.5409799999999998E-2</c:v>
                </c:pt>
                <c:pt idx="95">
                  <c:v>3.5450299999999997E-2</c:v>
                </c:pt>
                <c:pt idx="96">
                  <c:v>3.5498000000000002E-2</c:v>
                </c:pt>
                <c:pt idx="97">
                  <c:v>3.55334E-2</c:v>
                </c:pt>
                <c:pt idx="98">
                  <c:v>3.5578100000000001E-2</c:v>
                </c:pt>
                <c:pt idx="99">
                  <c:v>3.5623799999999997E-2</c:v>
                </c:pt>
                <c:pt idx="100">
                  <c:v>3.5663300000000002E-2</c:v>
                </c:pt>
                <c:pt idx="101">
                  <c:v>3.5708700000000003E-2</c:v>
                </c:pt>
                <c:pt idx="102">
                  <c:v>3.57547E-2</c:v>
                </c:pt>
                <c:pt idx="103">
                  <c:v>3.5800800000000001E-2</c:v>
                </c:pt>
                <c:pt idx="104">
                  <c:v>3.5845500000000002E-2</c:v>
                </c:pt>
                <c:pt idx="105">
                  <c:v>3.5895799999999999E-2</c:v>
                </c:pt>
                <c:pt idx="106">
                  <c:v>3.5942599999999998E-2</c:v>
                </c:pt>
                <c:pt idx="107">
                  <c:v>3.5997800000000003E-2</c:v>
                </c:pt>
                <c:pt idx="108">
                  <c:v>3.6039599999999998E-2</c:v>
                </c:pt>
                <c:pt idx="109">
                  <c:v>3.6087099999999997E-2</c:v>
                </c:pt>
                <c:pt idx="110">
                  <c:v>3.6143799999999997E-2</c:v>
                </c:pt>
                <c:pt idx="111">
                  <c:v>3.6190199999999999E-2</c:v>
                </c:pt>
                <c:pt idx="112">
                  <c:v>3.6235099999999999E-2</c:v>
                </c:pt>
                <c:pt idx="113">
                  <c:v>3.6291999999999998E-2</c:v>
                </c:pt>
                <c:pt idx="114">
                  <c:v>3.6338000000000002E-2</c:v>
                </c:pt>
                <c:pt idx="115">
                  <c:v>3.6394599999999999E-2</c:v>
                </c:pt>
                <c:pt idx="116">
                  <c:v>3.6449599999999999E-2</c:v>
                </c:pt>
                <c:pt idx="117">
                  <c:v>3.6501899999999997E-2</c:v>
                </c:pt>
                <c:pt idx="118">
                  <c:v>3.6557199999999998E-2</c:v>
                </c:pt>
                <c:pt idx="119">
                  <c:v>3.6614399999999998E-2</c:v>
                </c:pt>
                <c:pt idx="120">
                  <c:v>3.6665900000000001E-2</c:v>
                </c:pt>
              </c:numCache>
            </c:numRef>
          </c:val>
          <c:smooth val="0"/>
          <c:extLst>
            <c:ext xmlns:c16="http://schemas.microsoft.com/office/drawing/2014/chart" uri="{C3380CC4-5D6E-409C-BE32-E72D297353CC}">
              <c16:uniqueId val="{00000002-5833-40BA-9C1A-527669CE7B8F}"/>
            </c:ext>
          </c:extLst>
        </c:ser>
        <c:ser>
          <c:idx val="3"/>
          <c:order val="3"/>
          <c:tx>
            <c:v>US Treasury 5Y Forward Curve</c:v>
          </c:tx>
          <c:spPr>
            <a:ln>
              <a:solidFill>
                <a:srgbClr val="00AF9C"/>
              </a:solidFill>
            </a:ln>
          </c:spPr>
          <c:marker>
            <c:symbol val="none"/>
          </c:marker>
          <c:cat>
            <c:numRef>
              <c:f>'US Market Projections'!$S$3:$S$123</c:f>
              <c:numCache>
                <c:formatCode>d\-mmm\-yy</c:formatCode>
                <c:ptCount val="121"/>
                <c:pt idx="0">
                  <c:v>45147</c:v>
                </c:pt>
                <c:pt idx="1">
                  <c:v>45180</c:v>
                </c:pt>
                <c:pt idx="2">
                  <c:v>45208</c:v>
                </c:pt>
                <c:pt idx="3">
                  <c:v>45239</c:v>
                </c:pt>
                <c:pt idx="4">
                  <c:v>45271</c:v>
                </c:pt>
                <c:pt idx="5">
                  <c:v>45300</c:v>
                </c:pt>
                <c:pt idx="6">
                  <c:v>45331</c:v>
                </c:pt>
                <c:pt idx="7">
                  <c:v>45362</c:v>
                </c:pt>
                <c:pt idx="8">
                  <c:v>45391</c:v>
                </c:pt>
                <c:pt idx="9">
                  <c:v>45421</c:v>
                </c:pt>
                <c:pt idx="10">
                  <c:v>45453</c:v>
                </c:pt>
                <c:pt idx="11">
                  <c:v>45482</c:v>
                </c:pt>
                <c:pt idx="12">
                  <c:v>45513</c:v>
                </c:pt>
                <c:pt idx="13">
                  <c:v>45544</c:v>
                </c:pt>
                <c:pt idx="14">
                  <c:v>45574</c:v>
                </c:pt>
                <c:pt idx="15">
                  <c:v>45607</c:v>
                </c:pt>
                <c:pt idx="16">
                  <c:v>45635</c:v>
                </c:pt>
                <c:pt idx="17">
                  <c:v>45666</c:v>
                </c:pt>
                <c:pt idx="18">
                  <c:v>45698</c:v>
                </c:pt>
                <c:pt idx="19">
                  <c:v>45726</c:v>
                </c:pt>
                <c:pt idx="20">
                  <c:v>45756</c:v>
                </c:pt>
                <c:pt idx="21">
                  <c:v>45786</c:v>
                </c:pt>
                <c:pt idx="22">
                  <c:v>45817</c:v>
                </c:pt>
                <c:pt idx="23">
                  <c:v>45847</c:v>
                </c:pt>
                <c:pt idx="24">
                  <c:v>45880</c:v>
                </c:pt>
                <c:pt idx="25">
                  <c:v>45909</c:v>
                </c:pt>
                <c:pt idx="26">
                  <c:v>45939</c:v>
                </c:pt>
                <c:pt idx="27">
                  <c:v>45971</c:v>
                </c:pt>
                <c:pt idx="28">
                  <c:v>46000</c:v>
                </c:pt>
                <c:pt idx="29">
                  <c:v>46031</c:v>
                </c:pt>
                <c:pt idx="30">
                  <c:v>46062</c:v>
                </c:pt>
                <c:pt idx="31">
                  <c:v>46090</c:v>
                </c:pt>
                <c:pt idx="32">
                  <c:v>46121</c:v>
                </c:pt>
                <c:pt idx="33">
                  <c:v>46153</c:v>
                </c:pt>
                <c:pt idx="34">
                  <c:v>46182</c:v>
                </c:pt>
                <c:pt idx="35">
                  <c:v>46212</c:v>
                </c:pt>
                <c:pt idx="36">
                  <c:v>46244</c:v>
                </c:pt>
                <c:pt idx="37">
                  <c:v>46274</c:v>
                </c:pt>
                <c:pt idx="38">
                  <c:v>46304</c:v>
                </c:pt>
                <c:pt idx="39">
                  <c:v>46335</c:v>
                </c:pt>
                <c:pt idx="40">
                  <c:v>46365</c:v>
                </c:pt>
                <c:pt idx="41">
                  <c:v>46398</c:v>
                </c:pt>
                <c:pt idx="42">
                  <c:v>46427</c:v>
                </c:pt>
                <c:pt idx="43">
                  <c:v>46455</c:v>
                </c:pt>
                <c:pt idx="44">
                  <c:v>46486</c:v>
                </c:pt>
                <c:pt idx="45">
                  <c:v>46517</c:v>
                </c:pt>
                <c:pt idx="46">
                  <c:v>46547</c:v>
                </c:pt>
                <c:pt idx="47">
                  <c:v>46577</c:v>
                </c:pt>
                <c:pt idx="48">
                  <c:v>46608</c:v>
                </c:pt>
                <c:pt idx="49">
                  <c:v>46639</c:v>
                </c:pt>
                <c:pt idx="50">
                  <c:v>46671</c:v>
                </c:pt>
                <c:pt idx="51">
                  <c:v>46700</c:v>
                </c:pt>
                <c:pt idx="52">
                  <c:v>46730</c:v>
                </c:pt>
                <c:pt idx="53">
                  <c:v>46762</c:v>
                </c:pt>
                <c:pt idx="54">
                  <c:v>46792</c:v>
                </c:pt>
                <c:pt idx="55">
                  <c:v>46821</c:v>
                </c:pt>
                <c:pt idx="56">
                  <c:v>46853</c:v>
                </c:pt>
                <c:pt idx="57">
                  <c:v>46882</c:v>
                </c:pt>
                <c:pt idx="58">
                  <c:v>46913</c:v>
                </c:pt>
                <c:pt idx="59">
                  <c:v>46944</c:v>
                </c:pt>
                <c:pt idx="60">
                  <c:v>46974</c:v>
                </c:pt>
                <c:pt idx="61">
                  <c:v>47007</c:v>
                </c:pt>
                <c:pt idx="62">
                  <c:v>47035</c:v>
                </c:pt>
                <c:pt idx="63">
                  <c:v>47066</c:v>
                </c:pt>
                <c:pt idx="64">
                  <c:v>47098</c:v>
                </c:pt>
                <c:pt idx="65">
                  <c:v>47127</c:v>
                </c:pt>
                <c:pt idx="66">
                  <c:v>47158</c:v>
                </c:pt>
                <c:pt idx="67">
                  <c:v>47186</c:v>
                </c:pt>
                <c:pt idx="68">
                  <c:v>47217</c:v>
                </c:pt>
                <c:pt idx="69">
                  <c:v>47247</c:v>
                </c:pt>
                <c:pt idx="70">
                  <c:v>47280</c:v>
                </c:pt>
                <c:pt idx="71">
                  <c:v>47308</c:v>
                </c:pt>
                <c:pt idx="72">
                  <c:v>47339</c:v>
                </c:pt>
                <c:pt idx="73">
                  <c:v>47371</c:v>
                </c:pt>
                <c:pt idx="74">
                  <c:v>47400</c:v>
                </c:pt>
                <c:pt idx="75">
                  <c:v>47431</c:v>
                </c:pt>
                <c:pt idx="76">
                  <c:v>47462</c:v>
                </c:pt>
                <c:pt idx="77">
                  <c:v>47492</c:v>
                </c:pt>
                <c:pt idx="78">
                  <c:v>47525</c:v>
                </c:pt>
                <c:pt idx="79">
                  <c:v>47553</c:v>
                </c:pt>
                <c:pt idx="80">
                  <c:v>47582</c:v>
                </c:pt>
                <c:pt idx="81">
                  <c:v>47612</c:v>
                </c:pt>
                <c:pt idx="82">
                  <c:v>47644</c:v>
                </c:pt>
                <c:pt idx="83">
                  <c:v>47673</c:v>
                </c:pt>
                <c:pt idx="84">
                  <c:v>47704</c:v>
                </c:pt>
                <c:pt idx="85">
                  <c:v>47735</c:v>
                </c:pt>
                <c:pt idx="86">
                  <c:v>47765</c:v>
                </c:pt>
                <c:pt idx="87">
                  <c:v>47798</c:v>
                </c:pt>
                <c:pt idx="88">
                  <c:v>47826</c:v>
                </c:pt>
                <c:pt idx="89">
                  <c:v>47857</c:v>
                </c:pt>
                <c:pt idx="90">
                  <c:v>47889</c:v>
                </c:pt>
                <c:pt idx="91">
                  <c:v>47917</c:v>
                </c:pt>
                <c:pt idx="92">
                  <c:v>47947</c:v>
                </c:pt>
                <c:pt idx="93">
                  <c:v>47977</c:v>
                </c:pt>
                <c:pt idx="94">
                  <c:v>48008</c:v>
                </c:pt>
                <c:pt idx="95">
                  <c:v>48038</c:v>
                </c:pt>
                <c:pt idx="96">
                  <c:v>48071</c:v>
                </c:pt>
                <c:pt idx="97">
                  <c:v>48100</c:v>
                </c:pt>
                <c:pt idx="98">
                  <c:v>48130</c:v>
                </c:pt>
                <c:pt idx="99">
                  <c:v>48162</c:v>
                </c:pt>
                <c:pt idx="100">
                  <c:v>48191</c:v>
                </c:pt>
                <c:pt idx="101">
                  <c:v>48222</c:v>
                </c:pt>
                <c:pt idx="102">
                  <c:v>48253</c:v>
                </c:pt>
                <c:pt idx="103">
                  <c:v>48282</c:v>
                </c:pt>
                <c:pt idx="104">
                  <c:v>48313</c:v>
                </c:pt>
                <c:pt idx="105">
                  <c:v>48344</c:v>
                </c:pt>
                <c:pt idx="106">
                  <c:v>48374</c:v>
                </c:pt>
                <c:pt idx="107">
                  <c:v>48404</c:v>
                </c:pt>
                <c:pt idx="108">
                  <c:v>48435</c:v>
                </c:pt>
                <c:pt idx="109">
                  <c:v>48466</c:v>
                </c:pt>
                <c:pt idx="110">
                  <c:v>48498</c:v>
                </c:pt>
                <c:pt idx="111">
                  <c:v>48527</c:v>
                </c:pt>
                <c:pt idx="112">
                  <c:v>48557</c:v>
                </c:pt>
                <c:pt idx="113">
                  <c:v>48589</c:v>
                </c:pt>
                <c:pt idx="114">
                  <c:v>48619</c:v>
                </c:pt>
                <c:pt idx="115">
                  <c:v>48647</c:v>
                </c:pt>
                <c:pt idx="116">
                  <c:v>48680</c:v>
                </c:pt>
                <c:pt idx="117">
                  <c:v>48708</c:v>
                </c:pt>
                <c:pt idx="118">
                  <c:v>48739</c:v>
                </c:pt>
                <c:pt idx="119">
                  <c:v>48771</c:v>
                </c:pt>
                <c:pt idx="120">
                  <c:v>48800</c:v>
                </c:pt>
              </c:numCache>
            </c:numRef>
          </c:cat>
          <c:val>
            <c:numRef>
              <c:f>'US Market Projections'!$W$3:$W$123</c:f>
              <c:numCache>
                <c:formatCode>0.00%</c:formatCode>
                <c:ptCount val="121"/>
                <c:pt idx="0">
                  <c:v>4.1341200000000002E-2</c:v>
                </c:pt>
                <c:pt idx="1">
                  <c:v>4.1029000000000003E-2</c:v>
                </c:pt>
                <c:pt idx="2">
                  <c:v>4.0769600000000003E-2</c:v>
                </c:pt>
                <c:pt idx="3">
                  <c:v>4.0475799999999999E-2</c:v>
                </c:pt>
                <c:pt idx="4">
                  <c:v>4.0176000000000003E-2</c:v>
                </c:pt>
                <c:pt idx="5">
                  <c:v>3.9901100000000002E-2</c:v>
                </c:pt>
                <c:pt idx="6">
                  <c:v>3.9618599999999997E-2</c:v>
                </c:pt>
                <c:pt idx="7">
                  <c:v>3.9335599999999998E-2</c:v>
                </c:pt>
                <c:pt idx="8">
                  <c:v>3.9101999999999998E-2</c:v>
                </c:pt>
                <c:pt idx="9">
                  <c:v>3.8883899999999999E-2</c:v>
                </c:pt>
                <c:pt idx="10">
                  <c:v>3.8670599999999999E-2</c:v>
                </c:pt>
                <c:pt idx="11">
                  <c:v>3.8503999999999997E-2</c:v>
                </c:pt>
                <c:pt idx="12">
                  <c:v>3.8348899999999998E-2</c:v>
                </c:pt>
                <c:pt idx="13">
                  <c:v>3.8212999999999997E-2</c:v>
                </c:pt>
                <c:pt idx="14">
                  <c:v>3.8110499999999999E-2</c:v>
                </c:pt>
                <c:pt idx="15">
                  <c:v>3.8015899999999998E-2</c:v>
                </c:pt>
                <c:pt idx="16">
                  <c:v>3.7955799999999998E-2</c:v>
                </c:pt>
                <c:pt idx="17">
                  <c:v>3.7900900000000001E-2</c:v>
                </c:pt>
                <c:pt idx="18">
                  <c:v>3.7861600000000002E-2</c:v>
                </c:pt>
                <c:pt idx="19">
                  <c:v>3.7844599999999999E-2</c:v>
                </c:pt>
                <c:pt idx="20">
                  <c:v>3.7827199999999998E-2</c:v>
                </c:pt>
                <c:pt idx="21">
                  <c:v>3.7822000000000001E-2</c:v>
                </c:pt>
                <c:pt idx="22">
                  <c:v>3.7819100000000001E-2</c:v>
                </c:pt>
                <c:pt idx="23">
                  <c:v>3.7824700000000003E-2</c:v>
                </c:pt>
                <c:pt idx="24">
                  <c:v>3.7831499999999997E-2</c:v>
                </c:pt>
                <c:pt idx="25">
                  <c:v>3.78333E-2</c:v>
                </c:pt>
                <c:pt idx="26">
                  <c:v>3.7844200000000001E-2</c:v>
                </c:pt>
                <c:pt idx="27">
                  <c:v>3.7853499999999998E-2</c:v>
                </c:pt>
                <c:pt idx="28">
                  <c:v>3.78673E-2</c:v>
                </c:pt>
                <c:pt idx="29">
                  <c:v>3.7879799999999998E-2</c:v>
                </c:pt>
                <c:pt idx="30">
                  <c:v>3.7896300000000001E-2</c:v>
                </c:pt>
                <c:pt idx="31">
                  <c:v>3.7919399999999999E-2</c:v>
                </c:pt>
                <c:pt idx="32">
                  <c:v>3.7938199999999998E-2</c:v>
                </c:pt>
                <c:pt idx="33">
                  <c:v>3.7964299999999999E-2</c:v>
                </c:pt>
                <c:pt idx="34">
                  <c:v>3.7986600000000002E-2</c:v>
                </c:pt>
                <c:pt idx="35">
                  <c:v>3.80162E-2</c:v>
                </c:pt>
                <c:pt idx="36">
                  <c:v>3.8048699999999998E-2</c:v>
                </c:pt>
                <c:pt idx="37">
                  <c:v>3.80763E-2</c:v>
                </c:pt>
                <c:pt idx="38">
                  <c:v>3.8114099999999998E-2</c:v>
                </c:pt>
                <c:pt idx="39">
                  <c:v>3.8151600000000001E-2</c:v>
                </c:pt>
                <c:pt idx="40">
                  <c:v>3.8194199999999998E-2</c:v>
                </c:pt>
                <c:pt idx="41">
                  <c:v>3.8239500000000003E-2</c:v>
                </c:pt>
                <c:pt idx="42">
                  <c:v>3.8283200000000003E-2</c:v>
                </c:pt>
                <c:pt idx="43">
                  <c:v>3.8353100000000001E-2</c:v>
                </c:pt>
                <c:pt idx="44">
                  <c:v>3.8401699999999997E-2</c:v>
                </c:pt>
                <c:pt idx="45">
                  <c:v>3.8456299999999999E-2</c:v>
                </c:pt>
                <c:pt idx="46">
                  <c:v>3.8506899999999997E-2</c:v>
                </c:pt>
                <c:pt idx="47">
                  <c:v>3.8563199999999999E-2</c:v>
                </c:pt>
                <c:pt idx="48">
                  <c:v>3.8620799999999997E-2</c:v>
                </c:pt>
                <c:pt idx="49">
                  <c:v>3.8674500000000001E-2</c:v>
                </c:pt>
                <c:pt idx="50">
                  <c:v>3.8738799999999997E-2</c:v>
                </c:pt>
                <c:pt idx="51">
                  <c:v>3.87944E-2</c:v>
                </c:pt>
                <c:pt idx="52">
                  <c:v>3.8857000000000003E-2</c:v>
                </c:pt>
                <c:pt idx="53">
                  <c:v>3.89206E-2</c:v>
                </c:pt>
                <c:pt idx="54">
                  <c:v>3.8982900000000001E-2</c:v>
                </c:pt>
                <c:pt idx="55">
                  <c:v>3.9026100000000001E-2</c:v>
                </c:pt>
                <c:pt idx="56">
                  <c:v>3.9091599999999997E-2</c:v>
                </c:pt>
                <c:pt idx="57">
                  <c:v>3.9155500000000003E-2</c:v>
                </c:pt>
                <c:pt idx="58">
                  <c:v>3.92196E-2</c:v>
                </c:pt>
                <c:pt idx="59">
                  <c:v>3.9287999999999997E-2</c:v>
                </c:pt>
                <c:pt idx="60">
                  <c:v>3.93516E-2</c:v>
                </c:pt>
                <c:pt idx="61">
                  <c:v>3.9414999999999999E-2</c:v>
                </c:pt>
                <c:pt idx="62">
                  <c:v>3.9475700000000002E-2</c:v>
                </c:pt>
                <c:pt idx="63">
                  <c:v>3.9538299999999998E-2</c:v>
                </c:pt>
                <c:pt idx="64">
                  <c:v>3.9607499999999997E-2</c:v>
                </c:pt>
                <c:pt idx="65">
                  <c:v>3.9666699999999999E-2</c:v>
                </c:pt>
                <c:pt idx="66">
                  <c:v>3.97331E-2</c:v>
                </c:pt>
                <c:pt idx="67">
                  <c:v>3.98009E-2</c:v>
                </c:pt>
                <c:pt idx="68">
                  <c:v>3.9867600000000003E-2</c:v>
                </c:pt>
                <c:pt idx="69">
                  <c:v>3.9938099999999997E-2</c:v>
                </c:pt>
                <c:pt idx="70">
                  <c:v>4.0013399999999998E-2</c:v>
                </c:pt>
                <c:pt idx="71">
                  <c:v>4.0083399999999998E-2</c:v>
                </c:pt>
                <c:pt idx="72">
                  <c:v>4.0161000000000002E-2</c:v>
                </c:pt>
                <c:pt idx="73">
                  <c:v>4.0238000000000003E-2</c:v>
                </c:pt>
                <c:pt idx="74">
                  <c:v>4.0318699999999999E-2</c:v>
                </c:pt>
                <c:pt idx="75">
                  <c:v>4.04039E-2</c:v>
                </c:pt>
                <c:pt idx="76">
                  <c:v>4.0497600000000002E-2</c:v>
                </c:pt>
                <c:pt idx="77">
                  <c:v>4.05878E-2</c:v>
                </c:pt>
                <c:pt idx="78">
                  <c:v>4.0694500000000002E-2</c:v>
                </c:pt>
                <c:pt idx="79">
                  <c:v>4.0796600000000002E-2</c:v>
                </c:pt>
                <c:pt idx="80">
                  <c:v>4.0897099999999999E-2</c:v>
                </c:pt>
                <c:pt idx="81">
                  <c:v>4.1010900000000003E-2</c:v>
                </c:pt>
                <c:pt idx="82">
                  <c:v>4.1133500000000003E-2</c:v>
                </c:pt>
                <c:pt idx="83">
                  <c:v>4.1254699999999998E-2</c:v>
                </c:pt>
                <c:pt idx="84">
                  <c:v>4.1388099999999997E-2</c:v>
                </c:pt>
                <c:pt idx="85">
                  <c:v>4.15214E-2</c:v>
                </c:pt>
                <c:pt idx="86">
                  <c:v>4.1665199999999999E-2</c:v>
                </c:pt>
                <c:pt idx="87">
                  <c:v>4.1824899999999998E-2</c:v>
                </c:pt>
                <c:pt idx="88">
                  <c:v>4.1969800000000002E-2</c:v>
                </c:pt>
                <c:pt idx="89">
                  <c:v>4.21302E-2</c:v>
                </c:pt>
                <c:pt idx="90">
                  <c:v>4.2303500000000001E-2</c:v>
                </c:pt>
                <c:pt idx="91">
                  <c:v>4.2491500000000001E-2</c:v>
                </c:pt>
                <c:pt idx="92">
                  <c:v>4.2659999999999997E-2</c:v>
                </c:pt>
                <c:pt idx="93">
                  <c:v>4.2837199999999999E-2</c:v>
                </c:pt>
                <c:pt idx="94">
                  <c:v>4.3018899999999999E-2</c:v>
                </c:pt>
                <c:pt idx="95">
                  <c:v>4.3202900000000002E-2</c:v>
                </c:pt>
                <c:pt idx="96">
                  <c:v>4.3405899999999997E-2</c:v>
                </c:pt>
                <c:pt idx="97">
                  <c:v>4.3580000000000001E-2</c:v>
                </c:pt>
                <c:pt idx="98">
                  <c:v>4.3771999999999998E-2</c:v>
                </c:pt>
                <c:pt idx="99">
                  <c:v>4.3973400000000003E-2</c:v>
                </c:pt>
                <c:pt idx="100">
                  <c:v>4.4162600000000003E-2</c:v>
                </c:pt>
                <c:pt idx="101">
                  <c:v>4.4360700000000003E-2</c:v>
                </c:pt>
                <c:pt idx="102">
                  <c:v>4.4562499999999998E-2</c:v>
                </c:pt>
                <c:pt idx="103">
                  <c:v>4.4730699999999998E-2</c:v>
                </c:pt>
                <c:pt idx="104">
                  <c:v>4.49308E-2</c:v>
                </c:pt>
                <c:pt idx="105">
                  <c:v>4.5136500000000003E-2</c:v>
                </c:pt>
                <c:pt idx="106">
                  <c:v>4.5329800000000003E-2</c:v>
                </c:pt>
                <c:pt idx="107">
                  <c:v>4.5527999999999999E-2</c:v>
                </c:pt>
                <c:pt idx="108">
                  <c:v>4.5729100000000002E-2</c:v>
                </c:pt>
                <c:pt idx="109">
                  <c:v>4.5920700000000002E-2</c:v>
                </c:pt>
                <c:pt idx="110">
                  <c:v>4.6127799999999997E-2</c:v>
                </c:pt>
                <c:pt idx="111">
                  <c:v>4.6308099999999998E-2</c:v>
                </c:pt>
                <c:pt idx="112">
                  <c:v>4.6498400000000002E-2</c:v>
                </c:pt>
                <c:pt idx="113">
                  <c:v>4.6692400000000002E-2</c:v>
                </c:pt>
                <c:pt idx="114">
                  <c:v>4.6873999999999999E-2</c:v>
                </c:pt>
                <c:pt idx="115">
                  <c:v>4.7050300000000003E-2</c:v>
                </c:pt>
                <c:pt idx="116">
                  <c:v>4.7239499999999997E-2</c:v>
                </c:pt>
                <c:pt idx="117">
                  <c:v>4.7402E-2</c:v>
                </c:pt>
                <c:pt idx="118">
                  <c:v>4.7571099999999998E-2</c:v>
                </c:pt>
                <c:pt idx="119">
                  <c:v>4.7747199999999997E-2</c:v>
                </c:pt>
                <c:pt idx="120">
                  <c:v>4.7899600000000001E-2</c:v>
                </c:pt>
              </c:numCache>
            </c:numRef>
          </c:val>
          <c:smooth val="0"/>
          <c:extLst>
            <c:ext xmlns:c16="http://schemas.microsoft.com/office/drawing/2014/chart" uri="{C3380CC4-5D6E-409C-BE32-E72D297353CC}">
              <c16:uniqueId val="{00000003-5833-40BA-9C1A-527669CE7B8F}"/>
            </c:ext>
          </c:extLst>
        </c:ser>
        <c:ser>
          <c:idx val="4"/>
          <c:order val="4"/>
          <c:tx>
            <c:v>US Treasury 7Y Forward Curve</c:v>
          </c:tx>
          <c:spPr>
            <a:ln>
              <a:solidFill>
                <a:srgbClr val="73787C"/>
              </a:solidFill>
            </a:ln>
          </c:spPr>
          <c:marker>
            <c:symbol val="none"/>
          </c:marker>
          <c:cat>
            <c:numRef>
              <c:f>'US Market Projections'!$S$3:$S$123</c:f>
              <c:numCache>
                <c:formatCode>d\-mmm\-yy</c:formatCode>
                <c:ptCount val="121"/>
                <c:pt idx="0">
                  <c:v>45147</c:v>
                </c:pt>
                <c:pt idx="1">
                  <c:v>45180</c:v>
                </c:pt>
                <c:pt idx="2">
                  <c:v>45208</c:v>
                </c:pt>
                <c:pt idx="3">
                  <c:v>45239</c:v>
                </c:pt>
                <c:pt idx="4">
                  <c:v>45271</c:v>
                </c:pt>
                <c:pt idx="5">
                  <c:v>45300</c:v>
                </c:pt>
                <c:pt idx="6">
                  <c:v>45331</c:v>
                </c:pt>
                <c:pt idx="7">
                  <c:v>45362</c:v>
                </c:pt>
                <c:pt idx="8">
                  <c:v>45391</c:v>
                </c:pt>
                <c:pt idx="9">
                  <c:v>45421</c:v>
                </c:pt>
                <c:pt idx="10">
                  <c:v>45453</c:v>
                </c:pt>
                <c:pt idx="11">
                  <c:v>45482</c:v>
                </c:pt>
                <c:pt idx="12">
                  <c:v>45513</c:v>
                </c:pt>
                <c:pt idx="13">
                  <c:v>45544</c:v>
                </c:pt>
                <c:pt idx="14">
                  <c:v>45574</c:v>
                </c:pt>
                <c:pt idx="15">
                  <c:v>45607</c:v>
                </c:pt>
                <c:pt idx="16">
                  <c:v>45635</c:v>
                </c:pt>
                <c:pt idx="17">
                  <c:v>45666</c:v>
                </c:pt>
                <c:pt idx="18">
                  <c:v>45698</c:v>
                </c:pt>
                <c:pt idx="19">
                  <c:v>45726</c:v>
                </c:pt>
                <c:pt idx="20">
                  <c:v>45756</c:v>
                </c:pt>
                <c:pt idx="21">
                  <c:v>45786</c:v>
                </c:pt>
                <c:pt idx="22">
                  <c:v>45817</c:v>
                </c:pt>
                <c:pt idx="23">
                  <c:v>45847</c:v>
                </c:pt>
                <c:pt idx="24">
                  <c:v>45880</c:v>
                </c:pt>
                <c:pt idx="25">
                  <c:v>45909</c:v>
                </c:pt>
                <c:pt idx="26">
                  <c:v>45939</c:v>
                </c:pt>
                <c:pt idx="27">
                  <c:v>45971</c:v>
                </c:pt>
                <c:pt idx="28">
                  <c:v>46000</c:v>
                </c:pt>
                <c:pt idx="29">
                  <c:v>46031</c:v>
                </c:pt>
                <c:pt idx="30">
                  <c:v>46062</c:v>
                </c:pt>
                <c:pt idx="31">
                  <c:v>46090</c:v>
                </c:pt>
                <c:pt idx="32">
                  <c:v>46121</c:v>
                </c:pt>
                <c:pt idx="33">
                  <c:v>46153</c:v>
                </c:pt>
                <c:pt idx="34">
                  <c:v>46182</c:v>
                </c:pt>
                <c:pt idx="35">
                  <c:v>46212</c:v>
                </c:pt>
                <c:pt idx="36">
                  <c:v>46244</c:v>
                </c:pt>
                <c:pt idx="37">
                  <c:v>46274</c:v>
                </c:pt>
                <c:pt idx="38">
                  <c:v>46304</c:v>
                </c:pt>
                <c:pt idx="39">
                  <c:v>46335</c:v>
                </c:pt>
                <c:pt idx="40">
                  <c:v>46365</c:v>
                </c:pt>
                <c:pt idx="41">
                  <c:v>46398</c:v>
                </c:pt>
                <c:pt idx="42">
                  <c:v>46427</c:v>
                </c:pt>
                <c:pt idx="43">
                  <c:v>46455</c:v>
                </c:pt>
                <c:pt idx="44">
                  <c:v>46486</c:v>
                </c:pt>
                <c:pt idx="45">
                  <c:v>46517</c:v>
                </c:pt>
                <c:pt idx="46">
                  <c:v>46547</c:v>
                </c:pt>
                <c:pt idx="47">
                  <c:v>46577</c:v>
                </c:pt>
                <c:pt idx="48">
                  <c:v>46608</c:v>
                </c:pt>
                <c:pt idx="49">
                  <c:v>46639</c:v>
                </c:pt>
                <c:pt idx="50">
                  <c:v>46671</c:v>
                </c:pt>
                <c:pt idx="51">
                  <c:v>46700</c:v>
                </c:pt>
                <c:pt idx="52">
                  <c:v>46730</c:v>
                </c:pt>
                <c:pt idx="53">
                  <c:v>46762</c:v>
                </c:pt>
                <c:pt idx="54">
                  <c:v>46792</c:v>
                </c:pt>
                <c:pt idx="55">
                  <c:v>46821</c:v>
                </c:pt>
                <c:pt idx="56">
                  <c:v>46853</c:v>
                </c:pt>
                <c:pt idx="57">
                  <c:v>46882</c:v>
                </c:pt>
                <c:pt idx="58">
                  <c:v>46913</c:v>
                </c:pt>
                <c:pt idx="59">
                  <c:v>46944</c:v>
                </c:pt>
                <c:pt idx="60">
                  <c:v>46974</c:v>
                </c:pt>
                <c:pt idx="61">
                  <c:v>47007</c:v>
                </c:pt>
                <c:pt idx="62">
                  <c:v>47035</c:v>
                </c:pt>
                <c:pt idx="63">
                  <c:v>47066</c:v>
                </c:pt>
                <c:pt idx="64">
                  <c:v>47098</c:v>
                </c:pt>
                <c:pt idx="65">
                  <c:v>47127</c:v>
                </c:pt>
                <c:pt idx="66">
                  <c:v>47158</c:v>
                </c:pt>
                <c:pt idx="67">
                  <c:v>47186</c:v>
                </c:pt>
                <c:pt idx="68">
                  <c:v>47217</c:v>
                </c:pt>
                <c:pt idx="69">
                  <c:v>47247</c:v>
                </c:pt>
                <c:pt idx="70">
                  <c:v>47280</c:v>
                </c:pt>
                <c:pt idx="71">
                  <c:v>47308</c:v>
                </c:pt>
                <c:pt idx="72">
                  <c:v>47339</c:v>
                </c:pt>
                <c:pt idx="73">
                  <c:v>47371</c:v>
                </c:pt>
                <c:pt idx="74">
                  <c:v>47400</c:v>
                </c:pt>
                <c:pt idx="75">
                  <c:v>47431</c:v>
                </c:pt>
                <c:pt idx="76">
                  <c:v>47462</c:v>
                </c:pt>
                <c:pt idx="77">
                  <c:v>47492</c:v>
                </c:pt>
                <c:pt idx="78">
                  <c:v>47525</c:v>
                </c:pt>
                <c:pt idx="79">
                  <c:v>47553</c:v>
                </c:pt>
                <c:pt idx="80">
                  <c:v>47582</c:v>
                </c:pt>
                <c:pt idx="81">
                  <c:v>47612</c:v>
                </c:pt>
                <c:pt idx="82">
                  <c:v>47644</c:v>
                </c:pt>
                <c:pt idx="83">
                  <c:v>47673</c:v>
                </c:pt>
                <c:pt idx="84">
                  <c:v>47704</c:v>
                </c:pt>
                <c:pt idx="85">
                  <c:v>47735</c:v>
                </c:pt>
                <c:pt idx="86">
                  <c:v>47765</c:v>
                </c:pt>
                <c:pt idx="87">
                  <c:v>47798</c:v>
                </c:pt>
                <c:pt idx="88">
                  <c:v>47826</c:v>
                </c:pt>
                <c:pt idx="89">
                  <c:v>47857</c:v>
                </c:pt>
                <c:pt idx="90">
                  <c:v>47889</c:v>
                </c:pt>
                <c:pt idx="91">
                  <c:v>47917</c:v>
                </c:pt>
                <c:pt idx="92">
                  <c:v>47947</c:v>
                </c:pt>
                <c:pt idx="93">
                  <c:v>47977</c:v>
                </c:pt>
                <c:pt idx="94">
                  <c:v>48008</c:v>
                </c:pt>
                <c:pt idx="95">
                  <c:v>48038</c:v>
                </c:pt>
                <c:pt idx="96">
                  <c:v>48071</c:v>
                </c:pt>
                <c:pt idx="97">
                  <c:v>48100</c:v>
                </c:pt>
                <c:pt idx="98">
                  <c:v>48130</c:v>
                </c:pt>
                <c:pt idx="99">
                  <c:v>48162</c:v>
                </c:pt>
                <c:pt idx="100">
                  <c:v>48191</c:v>
                </c:pt>
                <c:pt idx="101">
                  <c:v>48222</c:v>
                </c:pt>
                <c:pt idx="102">
                  <c:v>48253</c:v>
                </c:pt>
                <c:pt idx="103">
                  <c:v>48282</c:v>
                </c:pt>
                <c:pt idx="104">
                  <c:v>48313</c:v>
                </c:pt>
                <c:pt idx="105">
                  <c:v>48344</c:v>
                </c:pt>
                <c:pt idx="106">
                  <c:v>48374</c:v>
                </c:pt>
                <c:pt idx="107">
                  <c:v>48404</c:v>
                </c:pt>
                <c:pt idx="108">
                  <c:v>48435</c:v>
                </c:pt>
                <c:pt idx="109">
                  <c:v>48466</c:v>
                </c:pt>
                <c:pt idx="110">
                  <c:v>48498</c:v>
                </c:pt>
                <c:pt idx="111">
                  <c:v>48527</c:v>
                </c:pt>
                <c:pt idx="112">
                  <c:v>48557</c:v>
                </c:pt>
                <c:pt idx="113">
                  <c:v>48589</c:v>
                </c:pt>
                <c:pt idx="114">
                  <c:v>48619</c:v>
                </c:pt>
                <c:pt idx="115">
                  <c:v>48647</c:v>
                </c:pt>
                <c:pt idx="116">
                  <c:v>48680</c:v>
                </c:pt>
                <c:pt idx="117">
                  <c:v>48708</c:v>
                </c:pt>
                <c:pt idx="118">
                  <c:v>48739</c:v>
                </c:pt>
                <c:pt idx="119">
                  <c:v>48771</c:v>
                </c:pt>
                <c:pt idx="120">
                  <c:v>48800</c:v>
                </c:pt>
              </c:numCache>
            </c:numRef>
          </c:cat>
          <c:val>
            <c:numRef>
              <c:f>'US Market Projections'!$X$3:$X$123</c:f>
              <c:numCache>
                <c:formatCode>0.00%</c:formatCode>
                <c:ptCount val="121"/>
                <c:pt idx="0">
                  <c:v>4.08986E-2</c:v>
                </c:pt>
                <c:pt idx="1">
                  <c:v>4.0676999999999998E-2</c:v>
                </c:pt>
                <c:pt idx="2">
                  <c:v>4.0490699999999998E-2</c:v>
                </c:pt>
                <c:pt idx="3">
                  <c:v>4.0274200000000003E-2</c:v>
                </c:pt>
                <c:pt idx="4">
                  <c:v>4.0050200000000001E-2</c:v>
                </c:pt>
                <c:pt idx="5">
                  <c:v>3.9840399999999998E-2</c:v>
                </c:pt>
                <c:pt idx="6">
                  <c:v>3.9621799999999999E-2</c:v>
                </c:pt>
                <c:pt idx="7">
                  <c:v>3.9402100000000002E-2</c:v>
                </c:pt>
                <c:pt idx="8">
                  <c:v>3.9214899999999997E-2</c:v>
                </c:pt>
                <c:pt idx="9">
                  <c:v>3.9037700000000002E-2</c:v>
                </c:pt>
                <c:pt idx="10">
                  <c:v>3.8859999999999999E-2</c:v>
                </c:pt>
                <c:pt idx="11">
                  <c:v>3.8718500000000003E-2</c:v>
                </c:pt>
                <c:pt idx="12">
                  <c:v>3.8582699999999998E-2</c:v>
                </c:pt>
                <c:pt idx="13">
                  <c:v>3.8458800000000001E-2</c:v>
                </c:pt>
                <c:pt idx="14">
                  <c:v>3.8362199999999999E-2</c:v>
                </c:pt>
                <c:pt idx="15">
                  <c:v>3.8268400000000001E-2</c:v>
                </c:pt>
                <c:pt idx="16">
                  <c:v>3.8205200000000002E-2</c:v>
                </c:pt>
                <c:pt idx="17">
                  <c:v>3.81436E-2</c:v>
                </c:pt>
                <c:pt idx="18">
                  <c:v>3.8094700000000002E-2</c:v>
                </c:pt>
                <c:pt idx="19">
                  <c:v>3.8081200000000003E-2</c:v>
                </c:pt>
                <c:pt idx="20">
                  <c:v>3.8052700000000002E-2</c:v>
                </c:pt>
                <c:pt idx="21">
                  <c:v>3.8036500000000001E-2</c:v>
                </c:pt>
                <c:pt idx="22">
                  <c:v>3.8023399999999999E-2</c:v>
                </c:pt>
                <c:pt idx="23">
                  <c:v>3.8020900000000003E-2</c:v>
                </c:pt>
                <c:pt idx="24">
                  <c:v>3.8022100000000003E-2</c:v>
                </c:pt>
                <c:pt idx="25">
                  <c:v>3.8022300000000002E-2</c:v>
                </c:pt>
                <c:pt idx="26">
                  <c:v>3.8034699999999998E-2</c:v>
                </c:pt>
                <c:pt idx="27">
                  <c:v>3.8049100000000002E-2</c:v>
                </c:pt>
                <c:pt idx="28">
                  <c:v>3.8070600000000003E-2</c:v>
                </c:pt>
                <c:pt idx="29">
                  <c:v>3.8094700000000002E-2</c:v>
                </c:pt>
                <c:pt idx="30">
                  <c:v>3.8126100000000003E-2</c:v>
                </c:pt>
                <c:pt idx="31">
                  <c:v>3.81658E-2</c:v>
                </c:pt>
                <c:pt idx="32">
                  <c:v>3.8205799999999998E-2</c:v>
                </c:pt>
                <c:pt idx="33">
                  <c:v>3.8257199999999998E-2</c:v>
                </c:pt>
                <c:pt idx="34">
                  <c:v>3.83053E-2</c:v>
                </c:pt>
                <c:pt idx="35">
                  <c:v>3.83644E-2</c:v>
                </c:pt>
                <c:pt idx="36">
                  <c:v>3.8431100000000003E-2</c:v>
                </c:pt>
                <c:pt idx="37">
                  <c:v>3.8493399999999997E-2</c:v>
                </c:pt>
                <c:pt idx="38">
                  <c:v>3.8567900000000002E-2</c:v>
                </c:pt>
                <c:pt idx="39">
                  <c:v>3.8645600000000002E-2</c:v>
                </c:pt>
                <c:pt idx="40">
                  <c:v>3.8729E-2</c:v>
                </c:pt>
                <c:pt idx="41">
                  <c:v>3.8821099999999997E-2</c:v>
                </c:pt>
                <c:pt idx="42">
                  <c:v>3.8907400000000002E-2</c:v>
                </c:pt>
                <c:pt idx="43">
                  <c:v>3.9000600000000003E-2</c:v>
                </c:pt>
                <c:pt idx="44">
                  <c:v>3.9097399999999997E-2</c:v>
                </c:pt>
                <c:pt idx="45">
                  <c:v>3.9201300000000001E-2</c:v>
                </c:pt>
                <c:pt idx="46">
                  <c:v>3.9300399999999999E-2</c:v>
                </c:pt>
                <c:pt idx="47">
                  <c:v>3.9405999999999997E-2</c:v>
                </c:pt>
                <c:pt idx="48">
                  <c:v>3.9515000000000002E-2</c:v>
                </c:pt>
                <c:pt idx="49">
                  <c:v>3.9620000000000002E-2</c:v>
                </c:pt>
                <c:pt idx="50">
                  <c:v>3.9738200000000001E-2</c:v>
                </c:pt>
                <c:pt idx="51">
                  <c:v>3.9842299999999997E-2</c:v>
                </c:pt>
                <c:pt idx="52">
                  <c:v>3.9955200000000003E-2</c:v>
                </c:pt>
                <c:pt idx="53">
                  <c:v>4.0071700000000002E-2</c:v>
                </c:pt>
                <c:pt idx="54">
                  <c:v>4.0183299999999998E-2</c:v>
                </c:pt>
                <c:pt idx="55">
                  <c:v>4.0277800000000002E-2</c:v>
                </c:pt>
                <c:pt idx="56">
                  <c:v>4.0394199999999998E-2</c:v>
                </c:pt>
                <c:pt idx="57">
                  <c:v>4.0503299999999999E-2</c:v>
                </c:pt>
                <c:pt idx="58">
                  <c:v>4.0614299999999999E-2</c:v>
                </c:pt>
                <c:pt idx="59">
                  <c:v>4.0728599999999997E-2</c:v>
                </c:pt>
                <c:pt idx="60">
                  <c:v>4.0835499999999997E-2</c:v>
                </c:pt>
                <c:pt idx="61">
                  <c:v>4.0944700000000001E-2</c:v>
                </c:pt>
                <c:pt idx="62">
                  <c:v>4.1043799999999998E-2</c:v>
                </c:pt>
                <c:pt idx="63">
                  <c:v>4.1147499999999997E-2</c:v>
                </c:pt>
                <c:pt idx="64">
                  <c:v>4.1258200000000002E-2</c:v>
                </c:pt>
                <c:pt idx="65">
                  <c:v>4.13532E-2</c:v>
                </c:pt>
                <c:pt idx="66">
                  <c:v>4.1456800000000002E-2</c:v>
                </c:pt>
                <c:pt idx="67">
                  <c:v>4.1574100000000003E-2</c:v>
                </c:pt>
                <c:pt idx="68">
                  <c:v>4.1674799999999998E-2</c:v>
                </c:pt>
                <c:pt idx="69">
                  <c:v>4.1777000000000002E-2</c:v>
                </c:pt>
                <c:pt idx="70">
                  <c:v>4.1884699999999997E-2</c:v>
                </c:pt>
                <c:pt idx="71">
                  <c:v>4.1980999999999997E-2</c:v>
                </c:pt>
                <c:pt idx="72">
                  <c:v>4.2085699999999997E-2</c:v>
                </c:pt>
                <c:pt idx="73">
                  <c:v>4.2188200000000002E-2</c:v>
                </c:pt>
                <c:pt idx="74">
                  <c:v>4.2290700000000001E-2</c:v>
                </c:pt>
                <c:pt idx="75">
                  <c:v>4.2396499999999997E-2</c:v>
                </c:pt>
                <c:pt idx="76">
                  <c:v>4.2509100000000001E-2</c:v>
                </c:pt>
                <c:pt idx="77">
                  <c:v>4.2615E-2</c:v>
                </c:pt>
                <c:pt idx="78">
                  <c:v>4.2736499999999997E-2</c:v>
                </c:pt>
                <c:pt idx="79">
                  <c:v>4.2850100000000002E-2</c:v>
                </c:pt>
                <c:pt idx="80">
                  <c:v>4.2958999999999997E-2</c:v>
                </c:pt>
                <c:pt idx="81">
                  <c:v>4.30795E-2</c:v>
                </c:pt>
                <c:pt idx="82">
                  <c:v>4.3206000000000001E-2</c:v>
                </c:pt>
                <c:pt idx="83">
                  <c:v>4.3328699999999998E-2</c:v>
                </c:pt>
                <c:pt idx="84">
                  <c:v>4.3460699999999998E-2</c:v>
                </c:pt>
                <c:pt idx="85">
                  <c:v>4.3589299999999997E-2</c:v>
                </c:pt>
                <c:pt idx="86">
                  <c:v>4.3726500000000001E-2</c:v>
                </c:pt>
                <c:pt idx="87">
                  <c:v>4.3875499999999998E-2</c:v>
                </c:pt>
                <c:pt idx="88">
                  <c:v>4.40095E-2</c:v>
                </c:pt>
                <c:pt idx="89">
                  <c:v>4.4154899999999997E-2</c:v>
                </c:pt>
                <c:pt idx="90">
                  <c:v>4.43104E-2</c:v>
                </c:pt>
                <c:pt idx="91">
                  <c:v>4.4457400000000001E-2</c:v>
                </c:pt>
                <c:pt idx="92">
                  <c:v>4.4604699999999997E-2</c:v>
                </c:pt>
                <c:pt idx="93">
                  <c:v>4.4759100000000003E-2</c:v>
                </c:pt>
                <c:pt idx="94">
                  <c:v>4.4914700000000002E-2</c:v>
                </c:pt>
                <c:pt idx="95">
                  <c:v>4.5072000000000001E-2</c:v>
                </c:pt>
                <c:pt idx="96">
                  <c:v>4.52433E-2</c:v>
                </c:pt>
                <c:pt idx="97">
                  <c:v>4.5386900000000001E-2</c:v>
                </c:pt>
                <c:pt idx="98">
                  <c:v>4.5546900000000001E-2</c:v>
                </c:pt>
                <c:pt idx="99">
                  <c:v>4.5712000000000003E-2</c:v>
                </c:pt>
                <c:pt idx="100">
                  <c:v>4.5867199999999997E-2</c:v>
                </c:pt>
                <c:pt idx="101">
                  <c:v>4.6027100000000001E-2</c:v>
                </c:pt>
                <c:pt idx="102">
                  <c:v>4.6189599999999997E-2</c:v>
                </c:pt>
                <c:pt idx="103">
                  <c:v>4.6327500000000001E-2</c:v>
                </c:pt>
                <c:pt idx="104">
                  <c:v>4.6485600000000002E-2</c:v>
                </c:pt>
                <c:pt idx="105">
                  <c:v>4.6648500000000002E-2</c:v>
                </c:pt>
                <c:pt idx="106">
                  <c:v>4.6799E-2</c:v>
                </c:pt>
                <c:pt idx="107">
                  <c:v>4.6954000000000003E-2</c:v>
                </c:pt>
                <c:pt idx="108">
                  <c:v>4.7109199999999997E-2</c:v>
                </c:pt>
                <c:pt idx="109">
                  <c:v>4.7253499999999997E-2</c:v>
                </c:pt>
                <c:pt idx="110">
                  <c:v>4.7412000000000003E-2</c:v>
                </c:pt>
                <c:pt idx="111">
                  <c:v>4.7547199999999998E-2</c:v>
                </c:pt>
                <c:pt idx="112">
                  <c:v>4.7690799999999998E-2</c:v>
                </c:pt>
                <c:pt idx="113">
                  <c:v>4.7834099999999997E-2</c:v>
                </c:pt>
                <c:pt idx="114">
                  <c:v>4.7967999999999997E-2</c:v>
                </c:pt>
                <c:pt idx="115">
                  <c:v>4.8116800000000001E-2</c:v>
                </c:pt>
                <c:pt idx="116">
                  <c:v>4.8252999999999997E-2</c:v>
                </c:pt>
                <c:pt idx="117">
                  <c:v>4.83706E-2</c:v>
                </c:pt>
                <c:pt idx="118">
                  <c:v>4.84898E-2</c:v>
                </c:pt>
                <c:pt idx="119">
                  <c:v>4.8614400000000002E-2</c:v>
                </c:pt>
                <c:pt idx="120">
                  <c:v>4.8720199999999998E-2</c:v>
                </c:pt>
              </c:numCache>
            </c:numRef>
          </c:val>
          <c:smooth val="0"/>
          <c:extLst>
            <c:ext xmlns:c16="http://schemas.microsoft.com/office/drawing/2014/chart" uri="{C3380CC4-5D6E-409C-BE32-E72D297353CC}">
              <c16:uniqueId val="{00000004-5833-40BA-9C1A-527669CE7B8F}"/>
            </c:ext>
          </c:extLst>
        </c:ser>
        <c:ser>
          <c:idx val="5"/>
          <c:order val="5"/>
          <c:tx>
            <c:v>US Treasury 10Y Forward Curve</c:v>
          </c:tx>
          <c:spPr>
            <a:ln>
              <a:solidFill>
                <a:srgbClr val="4CB5E6"/>
              </a:solidFill>
            </a:ln>
          </c:spPr>
          <c:marker>
            <c:symbol val="none"/>
          </c:marker>
          <c:cat>
            <c:numRef>
              <c:f>'US Market Projections'!$S$3:$S$123</c:f>
              <c:numCache>
                <c:formatCode>d\-mmm\-yy</c:formatCode>
                <c:ptCount val="121"/>
                <c:pt idx="0">
                  <c:v>45147</c:v>
                </c:pt>
                <c:pt idx="1">
                  <c:v>45180</c:v>
                </c:pt>
                <c:pt idx="2">
                  <c:v>45208</c:v>
                </c:pt>
                <c:pt idx="3">
                  <c:v>45239</c:v>
                </c:pt>
                <c:pt idx="4">
                  <c:v>45271</c:v>
                </c:pt>
                <c:pt idx="5">
                  <c:v>45300</c:v>
                </c:pt>
                <c:pt idx="6">
                  <c:v>45331</c:v>
                </c:pt>
                <c:pt idx="7">
                  <c:v>45362</c:v>
                </c:pt>
                <c:pt idx="8">
                  <c:v>45391</c:v>
                </c:pt>
                <c:pt idx="9">
                  <c:v>45421</c:v>
                </c:pt>
                <c:pt idx="10">
                  <c:v>45453</c:v>
                </c:pt>
                <c:pt idx="11">
                  <c:v>45482</c:v>
                </c:pt>
                <c:pt idx="12">
                  <c:v>45513</c:v>
                </c:pt>
                <c:pt idx="13">
                  <c:v>45544</c:v>
                </c:pt>
                <c:pt idx="14">
                  <c:v>45574</c:v>
                </c:pt>
                <c:pt idx="15">
                  <c:v>45607</c:v>
                </c:pt>
                <c:pt idx="16">
                  <c:v>45635</c:v>
                </c:pt>
                <c:pt idx="17">
                  <c:v>45666</c:v>
                </c:pt>
                <c:pt idx="18">
                  <c:v>45698</c:v>
                </c:pt>
                <c:pt idx="19">
                  <c:v>45726</c:v>
                </c:pt>
                <c:pt idx="20">
                  <c:v>45756</c:v>
                </c:pt>
                <c:pt idx="21">
                  <c:v>45786</c:v>
                </c:pt>
                <c:pt idx="22">
                  <c:v>45817</c:v>
                </c:pt>
                <c:pt idx="23">
                  <c:v>45847</c:v>
                </c:pt>
                <c:pt idx="24">
                  <c:v>45880</c:v>
                </c:pt>
                <c:pt idx="25">
                  <c:v>45909</c:v>
                </c:pt>
                <c:pt idx="26">
                  <c:v>45939</c:v>
                </c:pt>
                <c:pt idx="27">
                  <c:v>45971</c:v>
                </c:pt>
                <c:pt idx="28">
                  <c:v>46000</c:v>
                </c:pt>
                <c:pt idx="29">
                  <c:v>46031</c:v>
                </c:pt>
                <c:pt idx="30">
                  <c:v>46062</c:v>
                </c:pt>
                <c:pt idx="31">
                  <c:v>46090</c:v>
                </c:pt>
                <c:pt idx="32">
                  <c:v>46121</c:v>
                </c:pt>
                <c:pt idx="33">
                  <c:v>46153</c:v>
                </c:pt>
                <c:pt idx="34">
                  <c:v>46182</c:v>
                </c:pt>
                <c:pt idx="35">
                  <c:v>46212</c:v>
                </c:pt>
                <c:pt idx="36">
                  <c:v>46244</c:v>
                </c:pt>
                <c:pt idx="37">
                  <c:v>46274</c:v>
                </c:pt>
                <c:pt idx="38">
                  <c:v>46304</c:v>
                </c:pt>
                <c:pt idx="39">
                  <c:v>46335</c:v>
                </c:pt>
                <c:pt idx="40">
                  <c:v>46365</c:v>
                </c:pt>
                <c:pt idx="41">
                  <c:v>46398</c:v>
                </c:pt>
                <c:pt idx="42">
                  <c:v>46427</c:v>
                </c:pt>
                <c:pt idx="43">
                  <c:v>46455</c:v>
                </c:pt>
                <c:pt idx="44">
                  <c:v>46486</c:v>
                </c:pt>
                <c:pt idx="45">
                  <c:v>46517</c:v>
                </c:pt>
                <c:pt idx="46">
                  <c:v>46547</c:v>
                </c:pt>
                <c:pt idx="47">
                  <c:v>46577</c:v>
                </c:pt>
                <c:pt idx="48">
                  <c:v>46608</c:v>
                </c:pt>
                <c:pt idx="49">
                  <c:v>46639</c:v>
                </c:pt>
                <c:pt idx="50">
                  <c:v>46671</c:v>
                </c:pt>
                <c:pt idx="51">
                  <c:v>46700</c:v>
                </c:pt>
                <c:pt idx="52">
                  <c:v>46730</c:v>
                </c:pt>
                <c:pt idx="53">
                  <c:v>46762</c:v>
                </c:pt>
                <c:pt idx="54">
                  <c:v>46792</c:v>
                </c:pt>
                <c:pt idx="55">
                  <c:v>46821</c:v>
                </c:pt>
                <c:pt idx="56">
                  <c:v>46853</c:v>
                </c:pt>
                <c:pt idx="57">
                  <c:v>46882</c:v>
                </c:pt>
                <c:pt idx="58">
                  <c:v>46913</c:v>
                </c:pt>
                <c:pt idx="59">
                  <c:v>46944</c:v>
                </c:pt>
                <c:pt idx="60">
                  <c:v>46974</c:v>
                </c:pt>
                <c:pt idx="61">
                  <c:v>47007</c:v>
                </c:pt>
                <c:pt idx="62">
                  <c:v>47035</c:v>
                </c:pt>
                <c:pt idx="63">
                  <c:v>47066</c:v>
                </c:pt>
                <c:pt idx="64">
                  <c:v>47098</c:v>
                </c:pt>
                <c:pt idx="65">
                  <c:v>47127</c:v>
                </c:pt>
                <c:pt idx="66">
                  <c:v>47158</c:v>
                </c:pt>
                <c:pt idx="67">
                  <c:v>47186</c:v>
                </c:pt>
                <c:pt idx="68">
                  <c:v>47217</c:v>
                </c:pt>
                <c:pt idx="69">
                  <c:v>47247</c:v>
                </c:pt>
                <c:pt idx="70">
                  <c:v>47280</c:v>
                </c:pt>
                <c:pt idx="71">
                  <c:v>47308</c:v>
                </c:pt>
                <c:pt idx="72">
                  <c:v>47339</c:v>
                </c:pt>
                <c:pt idx="73">
                  <c:v>47371</c:v>
                </c:pt>
                <c:pt idx="74">
                  <c:v>47400</c:v>
                </c:pt>
                <c:pt idx="75">
                  <c:v>47431</c:v>
                </c:pt>
                <c:pt idx="76">
                  <c:v>47462</c:v>
                </c:pt>
                <c:pt idx="77">
                  <c:v>47492</c:v>
                </c:pt>
                <c:pt idx="78">
                  <c:v>47525</c:v>
                </c:pt>
                <c:pt idx="79">
                  <c:v>47553</c:v>
                </c:pt>
                <c:pt idx="80">
                  <c:v>47582</c:v>
                </c:pt>
                <c:pt idx="81">
                  <c:v>47612</c:v>
                </c:pt>
                <c:pt idx="82">
                  <c:v>47644</c:v>
                </c:pt>
                <c:pt idx="83">
                  <c:v>47673</c:v>
                </c:pt>
                <c:pt idx="84">
                  <c:v>47704</c:v>
                </c:pt>
                <c:pt idx="85">
                  <c:v>47735</c:v>
                </c:pt>
                <c:pt idx="86">
                  <c:v>47765</c:v>
                </c:pt>
                <c:pt idx="87">
                  <c:v>47798</c:v>
                </c:pt>
                <c:pt idx="88">
                  <c:v>47826</c:v>
                </c:pt>
                <c:pt idx="89">
                  <c:v>47857</c:v>
                </c:pt>
                <c:pt idx="90">
                  <c:v>47889</c:v>
                </c:pt>
                <c:pt idx="91">
                  <c:v>47917</c:v>
                </c:pt>
                <c:pt idx="92">
                  <c:v>47947</c:v>
                </c:pt>
                <c:pt idx="93">
                  <c:v>47977</c:v>
                </c:pt>
                <c:pt idx="94">
                  <c:v>48008</c:v>
                </c:pt>
                <c:pt idx="95">
                  <c:v>48038</c:v>
                </c:pt>
                <c:pt idx="96">
                  <c:v>48071</c:v>
                </c:pt>
                <c:pt idx="97">
                  <c:v>48100</c:v>
                </c:pt>
                <c:pt idx="98">
                  <c:v>48130</c:v>
                </c:pt>
                <c:pt idx="99">
                  <c:v>48162</c:v>
                </c:pt>
                <c:pt idx="100">
                  <c:v>48191</c:v>
                </c:pt>
                <c:pt idx="101">
                  <c:v>48222</c:v>
                </c:pt>
                <c:pt idx="102">
                  <c:v>48253</c:v>
                </c:pt>
                <c:pt idx="103">
                  <c:v>48282</c:v>
                </c:pt>
                <c:pt idx="104">
                  <c:v>48313</c:v>
                </c:pt>
                <c:pt idx="105">
                  <c:v>48344</c:v>
                </c:pt>
                <c:pt idx="106">
                  <c:v>48374</c:v>
                </c:pt>
                <c:pt idx="107">
                  <c:v>48404</c:v>
                </c:pt>
                <c:pt idx="108">
                  <c:v>48435</c:v>
                </c:pt>
                <c:pt idx="109">
                  <c:v>48466</c:v>
                </c:pt>
                <c:pt idx="110">
                  <c:v>48498</c:v>
                </c:pt>
                <c:pt idx="111">
                  <c:v>48527</c:v>
                </c:pt>
                <c:pt idx="112">
                  <c:v>48557</c:v>
                </c:pt>
                <c:pt idx="113">
                  <c:v>48589</c:v>
                </c:pt>
                <c:pt idx="114">
                  <c:v>48619</c:v>
                </c:pt>
                <c:pt idx="115">
                  <c:v>48647</c:v>
                </c:pt>
                <c:pt idx="116">
                  <c:v>48680</c:v>
                </c:pt>
                <c:pt idx="117">
                  <c:v>48708</c:v>
                </c:pt>
                <c:pt idx="118">
                  <c:v>48739</c:v>
                </c:pt>
                <c:pt idx="119">
                  <c:v>48771</c:v>
                </c:pt>
                <c:pt idx="120">
                  <c:v>48800</c:v>
                </c:pt>
              </c:numCache>
            </c:numRef>
          </c:cat>
          <c:val>
            <c:numRef>
              <c:f>'US Market Projections'!$Y$3:$Y$123</c:f>
              <c:numCache>
                <c:formatCode>0.00%</c:formatCode>
                <c:ptCount val="121"/>
                <c:pt idx="0">
                  <c:v>4.0451399999999998E-2</c:v>
                </c:pt>
                <c:pt idx="1">
                  <c:v>4.0309200000000003E-2</c:v>
                </c:pt>
                <c:pt idx="2">
                  <c:v>4.01947E-2</c:v>
                </c:pt>
                <c:pt idx="3">
                  <c:v>4.0062199999999999E-2</c:v>
                </c:pt>
                <c:pt idx="4">
                  <c:v>3.99295E-2</c:v>
                </c:pt>
                <c:pt idx="5">
                  <c:v>3.9805800000000002E-2</c:v>
                </c:pt>
                <c:pt idx="6">
                  <c:v>3.96812E-2</c:v>
                </c:pt>
                <c:pt idx="7">
                  <c:v>3.9558900000000001E-2</c:v>
                </c:pt>
                <c:pt idx="8">
                  <c:v>3.94592E-2</c:v>
                </c:pt>
                <c:pt idx="9">
                  <c:v>3.9371700000000003E-2</c:v>
                </c:pt>
                <c:pt idx="10">
                  <c:v>3.9287799999999998E-2</c:v>
                </c:pt>
                <c:pt idx="11">
                  <c:v>3.9229199999999999E-2</c:v>
                </c:pt>
                <c:pt idx="12">
                  <c:v>3.91793E-2</c:v>
                </c:pt>
                <c:pt idx="13">
                  <c:v>3.9138399999999997E-2</c:v>
                </c:pt>
                <c:pt idx="14">
                  <c:v>3.9119899999999999E-2</c:v>
                </c:pt>
                <c:pt idx="15">
                  <c:v>3.9108999999999998E-2</c:v>
                </c:pt>
                <c:pt idx="16">
                  <c:v>3.9114299999999998E-2</c:v>
                </c:pt>
                <c:pt idx="17">
                  <c:v>3.91262E-2</c:v>
                </c:pt>
                <c:pt idx="18">
                  <c:v>3.9151199999999997E-2</c:v>
                </c:pt>
                <c:pt idx="19">
                  <c:v>3.9187699999999999E-2</c:v>
                </c:pt>
                <c:pt idx="20">
                  <c:v>3.9225000000000003E-2</c:v>
                </c:pt>
                <c:pt idx="21">
                  <c:v>3.9273200000000001E-2</c:v>
                </c:pt>
                <c:pt idx="22">
                  <c:v>3.9324900000000003E-2</c:v>
                </c:pt>
                <c:pt idx="23">
                  <c:v>3.9384200000000001E-2</c:v>
                </c:pt>
                <c:pt idx="24">
                  <c:v>3.9451800000000002E-2</c:v>
                </c:pt>
                <c:pt idx="25">
                  <c:v>3.9508700000000001E-2</c:v>
                </c:pt>
                <c:pt idx="26">
                  <c:v>3.9579299999999998E-2</c:v>
                </c:pt>
                <c:pt idx="27">
                  <c:v>3.96537E-2</c:v>
                </c:pt>
                <c:pt idx="28">
                  <c:v>3.97285E-2</c:v>
                </c:pt>
                <c:pt idx="29">
                  <c:v>3.9807299999999997E-2</c:v>
                </c:pt>
                <c:pt idx="30">
                  <c:v>3.9891599999999999E-2</c:v>
                </c:pt>
                <c:pt idx="31">
                  <c:v>3.9988500000000003E-2</c:v>
                </c:pt>
                <c:pt idx="32">
                  <c:v>4.0076899999999999E-2</c:v>
                </c:pt>
                <c:pt idx="33">
                  <c:v>4.0175799999999998E-2</c:v>
                </c:pt>
                <c:pt idx="34">
                  <c:v>4.0264099999999997E-2</c:v>
                </c:pt>
                <c:pt idx="35">
                  <c:v>4.0362700000000001E-2</c:v>
                </c:pt>
                <c:pt idx="36">
                  <c:v>4.0468499999999998E-2</c:v>
                </c:pt>
                <c:pt idx="37">
                  <c:v>4.0564299999999998E-2</c:v>
                </c:pt>
                <c:pt idx="38">
                  <c:v>4.06708E-2</c:v>
                </c:pt>
                <c:pt idx="39">
                  <c:v>4.0778500000000002E-2</c:v>
                </c:pt>
                <c:pt idx="40">
                  <c:v>4.0889200000000001E-2</c:v>
                </c:pt>
                <c:pt idx="41">
                  <c:v>4.1008200000000002E-2</c:v>
                </c:pt>
                <c:pt idx="42">
                  <c:v>4.1116300000000001E-2</c:v>
                </c:pt>
                <c:pt idx="43">
                  <c:v>4.1229599999999998E-2</c:v>
                </c:pt>
                <c:pt idx="44">
                  <c:v>4.1345399999999997E-2</c:v>
                </c:pt>
                <c:pt idx="45">
                  <c:v>4.1466999999999997E-2</c:v>
                </c:pt>
                <c:pt idx="46">
                  <c:v>4.1580699999999998E-2</c:v>
                </c:pt>
                <c:pt idx="47">
                  <c:v>4.1699699999999999E-2</c:v>
                </c:pt>
                <c:pt idx="48">
                  <c:v>4.1820599999999999E-2</c:v>
                </c:pt>
                <c:pt idx="49">
                  <c:v>4.1935199999999999E-2</c:v>
                </c:pt>
                <c:pt idx="50">
                  <c:v>4.20624E-2</c:v>
                </c:pt>
                <c:pt idx="51">
                  <c:v>4.2172899999999999E-2</c:v>
                </c:pt>
                <c:pt idx="52">
                  <c:v>4.2291500000000003E-2</c:v>
                </c:pt>
                <c:pt idx="53">
                  <c:v>4.24123E-2</c:v>
                </c:pt>
                <c:pt idx="54">
                  <c:v>4.2526799999999997E-2</c:v>
                </c:pt>
                <c:pt idx="55">
                  <c:v>4.2628300000000001E-2</c:v>
                </c:pt>
                <c:pt idx="56">
                  <c:v>4.27453E-2</c:v>
                </c:pt>
                <c:pt idx="57">
                  <c:v>4.28546E-2</c:v>
                </c:pt>
                <c:pt idx="58">
                  <c:v>4.2964299999999997E-2</c:v>
                </c:pt>
                <c:pt idx="59">
                  <c:v>4.3076999999999997E-2</c:v>
                </c:pt>
                <c:pt idx="60">
                  <c:v>4.3181299999999999E-2</c:v>
                </c:pt>
                <c:pt idx="61">
                  <c:v>4.3286100000000001E-2</c:v>
                </c:pt>
                <c:pt idx="62">
                  <c:v>4.3381700000000002E-2</c:v>
                </c:pt>
                <c:pt idx="63">
                  <c:v>4.3479999999999998E-2</c:v>
                </c:pt>
                <c:pt idx="64">
                  <c:v>4.3584699999999997E-2</c:v>
                </c:pt>
                <c:pt idx="65">
                  <c:v>4.3672999999999997E-2</c:v>
                </c:pt>
                <c:pt idx="66">
                  <c:v>4.3768500000000002E-2</c:v>
                </c:pt>
                <c:pt idx="67">
                  <c:v>4.3861999999999998E-2</c:v>
                </c:pt>
                <c:pt idx="68">
                  <c:v>4.39523E-2</c:v>
                </c:pt>
                <c:pt idx="69">
                  <c:v>4.4043899999999997E-2</c:v>
                </c:pt>
                <c:pt idx="70">
                  <c:v>4.4137999999999997E-2</c:v>
                </c:pt>
                <c:pt idx="71">
                  <c:v>4.4221999999999997E-2</c:v>
                </c:pt>
                <c:pt idx="72">
                  <c:v>4.43116E-2</c:v>
                </c:pt>
                <c:pt idx="73">
                  <c:v>4.4396100000000001E-2</c:v>
                </c:pt>
                <c:pt idx="74">
                  <c:v>4.4481899999999998E-2</c:v>
                </c:pt>
                <c:pt idx="75">
                  <c:v>4.4568000000000003E-2</c:v>
                </c:pt>
                <c:pt idx="76">
                  <c:v>4.4659699999999997E-2</c:v>
                </c:pt>
                <c:pt idx="77">
                  <c:v>4.47433E-2</c:v>
                </c:pt>
                <c:pt idx="78">
                  <c:v>4.4838900000000001E-2</c:v>
                </c:pt>
                <c:pt idx="79">
                  <c:v>4.4940500000000001E-2</c:v>
                </c:pt>
                <c:pt idx="80">
                  <c:v>4.5023000000000001E-2</c:v>
                </c:pt>
                <c:pt idx="81">
                  <c:v>4.5115000000000002E-2</c:v>
                </c:pt>
                <c:pt idx="82">
                  <c:v>4.5208699999999997E-2</c:v>
                </c:pt>
                <c:pt idx="83">
                  <c:v>4.5300199999999999E-2</c:v>
                </c:pt>
                <c:pt idx="84">
                  <c:v>4.5396499999999999E-2</c:v>
                </c:pt>
                <c:pt idx="85">
                  <c:v>4.5486899999999997E-2</c:v>
                </c:pt>
                <c:pt idx="86">
                  <c:v>4.5586000000000002E-2</c:v>
                </c:pt>
                <c:pt idx="87">
                  <c:v>4.5690399999999999E-2</c:v>
                </c:pt>
                <c:pt idx="88">
                  <c:v>4.5785300000000001E-2</c:v>
                </c:pt>
                <c:pt idx="89">
                  <c:v>4.5885299999999997E-2</c:v>
                </c:pt>
                <c:pt idx="90">
                  <c:v>4.59923E-2</c:v>
                </c:pt>
                <c:pt idx="91">
                  <c:v>4.6095999999999998E-2</c:v>
                </c:pt>
                <c:pt idx="92">
                  <c:v>4.6194399999999997E-2</c:v>
                </c:pt>
                <c:pt idx="93">
                  <c:v>4.6298899999999997E-2</c:v>
                </c:pt>
                <c:pt idx="94">
                  <c:v>4.6400999999999998E-2</c:v>
                </c:pt>
                <c:pt idx="95">
                  <c:v>4.6505499999999998E-2</c:v>
                </c:pt>
                <c:pt idx="96">
                  <c:v>4.6616999999999999E-2</c:v>
                </c:pt>
                <c:pt idx="97">
                  <c:v>4.6706400000000002E-2</c:v>
                </c:pt>
                <c:pt idx="98">
                  <c:v>4.68096E-2</c:v>
                </c:pt>
                <c:pt idx="99">
                  <c:v>4.6912599999999999E-2</c:v>
                </c:pt>
                <c:pt idx="100">
                  <c:v>4.7010799999999998E-2</c:v>
                </c:pt>
                <c:pt idx="101">
                  <c:v>4.7108400000000002E-2</c:v>
                </c:pt>
                <c:pt idx="102">
                  <c:v>4.7207499999999999E-2</c:v>
                </c:pt>
                <c:pt idx="103">
                  <c:v>4.7292399999999998E-2</c:v>
                </c:pt>
                <c:pt idx="104">
                  <c:v>4.7385299999999998E-2</c:v>
                </c:pt>
                <c:pt idx="105">
                  <c:v>4.7482299999999998E-2</c:v>
                </c:pt>
                <c:pt idx="106">
                  <c:v>4.7568100000000002E-2</c:v>
                </c:pt>
                <c:pt idx="107">
                  <c:v>4.7657900000000003E-2</c:v>
                </c:pt>
                <c:pt idx="108">
                  <c:v>4.77449E-2</c:v>
                </c:pt>
                <c:pt idx="109">
                  <c:v>4.7820500000000002E-2</c:v>
                </c:pt>
                <c:pt idx="110">
                  <c:v>4.7907400000000003E-2</c:v>
                </c:pt>
                <c:pt idx="111">
                  <c:v>4.7977400000000003E-2</c:v>
                </c:pt>
                <c:pt idx="112">
                  <c:v>4.8052999999999998E-2</c:v>
                </c:pt>
                <c:pt idx="113">
                  <c:v>4.81235E-2</c:v>
                </c:pt>
                <c:pt idx="114">
                  <c:v>4.8188799999999997E-2</c:v>
                </c:pt>
                <c:pt idx="115">
                  <c:v>4.8256599999999997E-2</c:v>
                </c:pt>
                <c:pt idx="116">
                  <c:v>4.8316999999999999E-2</c:v>
                </c:pt>
                <c:pt idx="117">
                  <c:v>4.8370200000000002E-2</c:v>
                </c:pt>
                <c:pt idx="118">
                  <c:v>4.84179E-2</c:v>
                </c:pt>
                <c:pt idx="119">
                  <c:v>4.8468900000000002E-2</c:v>
                </c:pt>
                <c:pt idx="120">
                  <c:v>4.8508000000000003E-2</c:v>
                </c:pt>
              </c:numCache>
            </c:numRef>
          </c:val>
          <c:smooth val="0"/>
          <c:extLst>
            <c:ext xmlns:c16="http://schemas.microsoft.com/office/drawing/2014/chart" uri="{C3380CC4-5D6E-409C-BE32-E72D297353CC}">
              <c16:uniqueId val="{00000005-5833-40BA-9C1A-527669CE7B8F}"/>
            </c:ext>
          </c:extLst>
        </c:ser>
        <c:dLbls>
          <c:showLegendKey val="0"/>
          <c:showVal val="0"/>
          <c:showCatName val="0"/>
          <c:showSerName val="0"/>
          <c:showPercent val="0"/>
          <c:showBubbleSize val="0"/>
        </c:dLbls>
        <c:smooth val="0"/>
        <c:axId val="234456192"/>
        <c:axId val="234458112"/>
      </c:lineChart>
      <c:dateAx>
        <c:axId val="234456192"/>
        <c:scaling>
          <c:orientation val="minMax"/>
        </c:scaling>
        <c:delete val="0"/>
        <c:axPos val="b"/>
        <c:title>
          <c:tx>
            <c:rich>
              <a:bodyPr rot="0" anchor="ctr"/>
              <a:lstStyle/>
              <a:p>
                <a:pPr algn="ctr">
                  <a:defRPr/>
                </a:pPr>
                <a:r>
                  <a:rPr lang="en-US"/>
                  <a:t>Date</a:t>
                </a:r>
              </a:p>
            </c:rich>
          </c:tx>
          <c:overlay val="0"/>
          <c:spPr>
            <a:noFill/>
            <a:ln>
              <a:noFill/>
            </a:ln>
          </c:spPr>
        </c:title>
        <c:numFmt formatCode="d\-mmm\-yy" sourceLinked="1"/>
        <c:majorTickMark val="in"/>
        <c:minorTickMark val="none"/>
        <c:tickLblPos val="low"/>
        <c:crossAx val="234458112"/>
        <c:crosses val="autoZero"/>
        <c:auto val="1"/>
        <c:lblOffset val="100"/>
        <c:baseTimeUnit val="months"/>
        <c:minorUnit val="1"/>
      </c:dateAx>
      <c:valAx>
        <c:axId val="234458112"/>
        <c:scaling>
          <c:orientation val="minMax"/>
          <c:max val="5.6985371766448897E-2"/>
          <c:min val="2.96284897926355E-2"/>
        </c:scaling>
        <c:delete val="0"/>
        <c:axPos val="l"/>
        <c:majorGridlines>
          <c:spPr>
            <a:ln/>
          </c:spPr>
        </c:majorGridlines>
        <c:title>
          <c:tx>
            <c:rich>
              <a:bodyPr rot="-5400000" anchor="ctr"/>
              <a:lstStyle/>
              <a:p>
                <a:pPr algn="ctr">
                  <a:defRPr/>
                </a:pPr>
                <a:r>
                  <a:rPr lang="en-US"/>
                  <a:t>Rate</a:t>
                </a:r>
              </a:p>
            </c:rich>
          </c:tx>
          <c:overlay val="0"/>
          <c:spPr>
            <a:noFill/>
            <a:ln>
              <a:noFill/>
            </a:ln>
          </c:spPr>
        </c:title>
        <c:numFmt formatCode="0.00%" sourceLinked="0"/>
        <c:majorTickMark val="in"/>
        <c:minorTickMark val="none"/>
        <c:tickLblPos val="nextTo"/>
        <c:crossAx val="234456192"/>
        <c:crosses val="autoZero"/>
        <c:crossBetween val="between"/>
        <c:minorUnit val="2.5000000000000001E-3"/>
      </c:valAx>
      <c:spPr>
        <a:solidFill>
          <a:srgbClr val="FFFFFF"/>
        </a:solidFill>
        <a:ln w="12700">
          <a:solidFill>
            <a:srgbClr val="808080"/>
          </a:solidFill>
        </a:ln>
      </c:spPr>
    </c:plotArea>
    <c:legend>
      <c:legendPos val="t"/>
      <c:overlay val="0"/>
      <c:txPr>
        <a:bodyPr rot="0"/>
        <a:lstStyle/>
        <a:p>
          <a:pPr>
            <a:defRPr lang="en-US" sz="1000" b="0" i="0" u="none" baseline="0"/>
          </a:pPr>
          <a:endParaRPr lang="en-US"/>
        </a:p>
      </c:txPr>
    </c:legend>
    <c:plotVisOnly val="1"/>
    <c:dispBlanksAs val="gap"/>
    <c:showDLblsOverMax val="0"/>
  </c:chart>
  <c:txPr>
    <a:bodyPr rot="0"/>
    <a:lstStyle/>
    <a:p>
      <a:pPr>
        <a:defRPr lang="en-US" sz="1000" b="0" i="0" u="none" baseline="0"/>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user/deals"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user/deals"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user/deals"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user/deals"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user/deals"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user/deals" TargetMode="External"/></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user/deals" TargetMode="External"/></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user/deals" TargetMode="External"/></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user/deals" TargetMode="External"/></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user/deals" TargetMode="External"/></Relationships>
</file>

<file path=xl/drawings/_rels/drawing1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user/deals" TargetMode="External"/></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user/deals" TargetMode="External"/></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vest-assist.clik.ai/user/deals" TargetMode="External"/></Relationships>
</file>

<file path=xl/drawings/_rels/drawing16.xml.rels><?xml version="1.0" encoding="UTF-8" standalone="yes"?>
<Relationships xmlns="http://schemas.openxmlformats.org/package/2006/relationships"><Relationship Id="rId3" Type="http://schemas.openxmlformats.org/officeDocument/2006/relationships/hyperlink" Target="https://www.clik.ai/terms-and-conditions" TargetMode="External"/><Relationship Id="rId2" Type="http://schemas.openxmlformats.org/officeDocument/2006/relationships/image" Target="../media/image1.png"/><Relationship Id="rId1" Type="http://schemas.openxmlformats.org/officeDocument/2006/relationships/hyperlink" Target="https://invest-assist.clik.ai/" TargetMode="Externa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0</xdr:row>
      <xdr:rowOff>28575</xdr:rowOff>
    </xdr:from>
    <xdr:to>
      <xdr:col>3</xdr:col>
      <xdr:colOff>1400174</xdr:colOff>
      <xdr:row>2</xdr:row>
      <xdr:rowOff>124932</xdr:rowOff>
    </xdr:to>
    <xdr:pic>
      <xdr:nvPicPr>
        <xdr:cNvPr id="2" name="legends.clik_investassist_logo">
          <a:hlinkClick xmlns:r="http://schemas.openxmlformats.org/officeDocument/2006/relationships" r:id="rId1"/>
          <a:extLst>
            <a:ext uri="{FF2B5EF4-FFF2-40B4-BE49-F238E27FC236}">
              <a16:creationId xmlns:a16="http://schemas.microsoft.com/office/drawing/2014/main" id="{3C0C0926-2C92-4B8F-A776-D993C1DDEC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9775" y="28575"/>
          <a:ext cx="1381124" cy="4011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287864</xdr:colOff>
      <xdr:row>0</xdr:row>
      <xdr:rowOff>38100</xdr:rowOff>
    </xdr:from>
    <xdr:to>
      <xdr:col>8</xdr:col>
      <xdr:colOff>4230</xdr:colOff>
      <xdr:row>2</xdr:row>
      <xdr:rowOff>134457</xdr:rowOff>
    </xdr:to>
    <xdr:pic>
      <xdr:nvPicPr>
        <xdr:cNvPr id="2" name="residential_assumptions.clik_investassist_logo">
          <a:hlinkClick xmlns:r="http://schemas.openxmlformats.org/officeDocument/2006/relationships" r:id="rId1"/>
          <a:extLst>
            <a:ext uri="{FF2B5EF4-FFF2-40B4-BE49-F238E27FC236}">
              <a16:creationId xmlns:a16="http://schemas.microsoft.com/office/drawing/2014/main" id="{EBE8D1C0-93DA-4930-8F68-550E4BC165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86531" y="38100"/>
          <a:ext cx="1377949" cy="3926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304800</xdr:colOff>
      <xdr:row>0</xdr:row>
      <xdr:rowOff>38100</xdr:rowOff>
    </xdr:from>
    <xdr:to>
      <xdr:col>13</xdr:col>
      <xdr:colOff>838199</xdr:colOff>
      <xdr:row>2</xdr:row>
      <xdr:rowOff>134457</xdr:rowOff>
    </xdr:to>
    <xdr:pic>
      <xdr:nvPicPr>
        <xdr:cNvPr id="2" name="residential_assumptions.clik_investassist_logo">
          <a:hlinkClick xmlns:r="http://schemas.openxmlformats.org/officeDocument/2006/relationships" r:id="rId1"/>
          <a:extLst>
            <a:ext uri="{FF2B5EF4-FFF2-40B4-BE49-F238E27FC236}">
              <a16:creationId xmlns:a16="http://schemas.microsoft.com/office/drawing/2014/main" id="{009C5B0A-E6FF-4DF4-AB9E-1E9DB68C69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38100"/>
          <a:ext cx="1381124" cy="4011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523875</xdr:colOff>
      <xdr:row>0</xdr:row>
      <xdr:rowOff>38100</xdr:rowOff>
    </xdr:from>
    <xdr:to>
      <xdr:col>9</xdr:col>
      <xdr:colOff>942974</xdr:colOff>
      <xdr:row>2</xdr:row>
      <xdr:rowOff>134457</xdr:rowOff>
    </xdr:to>
    <xdr:pic>
      <xdr:nvPicPr>
        <xdr:cNvPr id="2" name="residential_assumptions.clik_investassist_logo">
          <a:hlinkClick xmlns:r="http://schemas.openxmlformats.org/officeDocument/2006/relationships" r:id="rId1"/>
          <a:extLst>
            <a:ext uri="{FF2B5EF4-FFF2-40B4-BE49-F238E27FC236}">
              <a16:creationId xmlns:a16="http://schemas.microsoft.com/office/drawing/2014/main" id="{E1BB6929-7CCD-4DB5-871B-B200E39406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05950" y="38100"/>
          <a:ext cx="1381124" cy="4011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266700</xdr:colOff>
      <xdr:row>0</xdr:row>
      <xdr:rowOff>38100</xdr:rowOff>
    </xdr:from>
    <xdr:to>
      <xdr:col>14</xdr:col>
      <xdr:colOff>819149</xdr:colOff>
      <xdr:row>2</xdr:row>
      <xdr:rowOff>134457</xdr:rowOff>
    </xdr:to>
    <xdr:pic>
      <xdr:nvPicPr>
        <xdr:cNvPr id="2" name="residential_assumptions.clik_investassist_logo">
          <a:hlinkClick xmlns:r="http://schemas.openxmlformats.org/officeDocument/2006/relationships" r:id="rId1"/>
          <a:extLst>
            <a:ext uri="{FF2B5EF4-FFF2-40B4-BE49-F238E27FC236}">
              <a16:creationId xmlns:a16="http://schemas.microsoft.com/office/drawing/2014/main" id="{C2B21729-95DF-4EDA-852F-60BA98E4A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87175" y="38100"/>
          <a:ext cx="1381124" cy="40115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323850</xdr:colOff>
      <xdr:row>0</xdr:row>
      <xdr:rowOff>38100</xdr:rowOff>
    </xdr:from>
    <xdr:to>
      <xdr:col>16</xdr:col>
      <xdr:colOff>847724</xdr:colOff>
      <xdr:row>2</xdr:row>
      <xdr:rowOff>134457</xdr:rowOff>
    </xdr:to>
    <xdr:pic>
      <xdr:nvPicPr>
        <xdr:cNvPr id="2" name="residential_assumptions.clik_investassist_logo">
          <a:hlinkClick xmlns:r="http://schemas.openxmlformats.org/officeDocument/2006/relationships" r:id="rId1"/>
          <a:extLst>
            <a:ext uri="{FF2B5EF4-FFF2-40B4-BE49-F238E27FC236}">
              <a16:creationId xmlns:a16="http://schemas.microsoft.com/office/drawing/2014/main" id="{4A7C0971-A3F4-4FB0-B976-7F0CE95EA1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58750" y="38100"/>
          <a:ext cx="1381124" cy="4011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504825</xdr:colOff>
      <xdr:row>0</xdr:row>
      <xdr:rowOff>38100</xdr:rowOff>
    </xdr:from>
    <xdr:to>
      <xdr:col>14</xdr:col>
      <xdr:colOff>933449</xdr:colOff>
      <xdr:row>2</xdr:row>
      <xdr:rowOff>134457</xdr:rowOff>
    </xdr:to>
    <xdr:pic>
      <xdr:nvPicPr>
        <xdr:cNvPr id="2" name="residential_assumptions.clik_investassist_logo">
          <a:hlinkClick xmlns:r="http://schemas.openxmlformats.org/officeDocument/2006/relationships" r:id="rId1"/>
          <a:extLst>
            <a:ext uri="{FF2B5EF4-FFF2-40B4-BE49-F238E27FC236}">
              <a16:creationId xmlns:a16="http://schemas.microsoft.com/office/drawing/2014/main" id="{B59A1AE0-41F3-434C-84B2-29D3F1585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44575" y="38100"/>
          <a:ext cx="1381124" cy="40115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314325</xdr:colOff>
      <xdr:row>0</xdr:row>
      <xdr:rowOff>38100</xdr:rowOff>
    </xdr:from>
    <xdr:to>
      <xdr:col>11</xdr:col>
      <xdr:colOff>847724</xdr:colOff>
      <xdr:row>2</xdr:row>
      <xdr:rowOff>134457</xdr:rowOff>
    </xdr:to>
    <xdr:pic>
      <xdr:nvPicPr>
        <xdr:cNvPr id="2" name="residential_assumptions.clik_investassist_logo">
          <a:hlinkClick xmlns:r="http://schemas.openxmlformats.org/officeDocument/2006/relationships" r:id="rId1"/>
          <a:extLst>
            <a:ext uri="{FF2B5EF4-FFF2-40B4-BE49-F238E27FC236}">
              <a16:creationId xmlns:a16="http://schemas.microsoft.com/office/drawing/2014/main" id="{DF80EEC5-FBE0-4A48-BDF5-1A7F4DE4E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77250" y="38100"/>
          <a:ext cx="1381124" cy="40115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14</xdr:col>
      <xdr:colOff>323850</xdr:colOff>
      <xdr:row>0</xdr:row>
      <xdr:rowOff>38100</xdr:rowOff>
    </xdr:from>
    <xdr:to>
      <xdr:col>15</xdr:col>
      <xdr:colOff>847724</xdr:colOff>
      <xdr:row>2</xdr:row>
      <xdr:rowOff>134457</xdr:rowOff>
    </xdr:to>
    <xdr:pic>
      <xdr:nvPicPr>
        <xdr:cNvPr id="3" name="residential_assumptions.clik_investassist_logo">
          <a:hlinkClick xmlns:r="http://schemas.openxmlformats.org/officeDocument/2006/relationships" r:id="rId1"/>
          <a:extLst>
            <a:ext uri="{FF2B5EF4-FFF2-40B4-BE49-F238E27FC236}">
              <a16:creationId xmlns:a16="http://schemas.microsoft.com/office/drawing/2014/main" id="{CDB7D056-B364-4957-F9FF-686C7CD730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01500" y="38100"/>
          <a:ext cx="1381124" cy="40115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76200</xdr:colOff>
      <xdr:row>0</xdr:row>
      <xdr:rowOff>38100</xdr:rowOff>
    </xdr:from>
    <xdr:to>
      <xdr:col>12</xdr:col>
      <xdr:colOff>638174</xdr:colOff>
      <xdr:row>2</xdr:row>
      <xdr:rowOff>134457</xdr:rowOff>
    </xdr:to>
    <xdr:pic>
      <xdr:nvPicPr>
        <xdr:cNvPr id="2" name="residential_assumptions.clik_investassist_logo">
          <a:hlinkClick xmlns:r="http://schemas.openxmlformats.org/officeDocument/2006/relationships" r:id="rId1"/>
          <a:extLst>
            <a:ext uri="{FF2B5EF4-FFF2-40B4-BE49-F238E27FC236}">
              <a16:creationId xmlns:a16="http://schemas.microsoft.com/office/drawing/2014/main" id="{10049FBE-C640-4344-9837-5BDFAC46A0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53575" y="38100"/>
          <a:ext cx="1381124" cy="40115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15</xdr:col>
      <xdr:colOff>2419350</xdr:colOff>
      <xdr:row>0</xdr:row>
      <xdr:rowOff>28575</xdr:rowOff>
    </xdr:from>
    <xdr:to>
      <xdr:col>15</xdr:col>
      <xdr:colOff>3800474</xdr:colOff>
      <xdr:row>2</xdr:row>
      <xdr:rowOff>124932</xdr:rowOff>
    </xdr:to>
    <xdr:pic>
      <xdr:nvPicPr>
        <xdr:cNvPr id="2" name="residential_assumptions.clik_investassist_logo">
          <a:hlinkClick xmlns:r="http://schemas.openxmlformats.org/officeDocument/2006/relationships" r:id="rId1"/>
          <a:extLst>
            <a:ext uri="{FF2B5EF4-FFF2-40B4-BE49-F238E27FC236}">
              <a16:creationId xmlns:a16="http://schemas.microsoft.com/office/drawing/2014/main" id="{ECE4B89F-64A4-4780-B0D5-A4C06E31F6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35050" y="28575"/>
          <a:ext cx="1381124" cy="40115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466725</xdr:colOff>
      <xdr:row>5</xdr:row>
      <xdr:rowOff>85725</xdr:rowOff>
    </xdr:to>
    <xdr:pic>
      <xdr:nvPicPr>
        <xdr:cNvPr id="2" name="Picture 1">
          <a:extLst>
            <a:ext uri="{FF2B5EF4-FFF2-40B4-BE49-F238E27FC236}">
              <a16:creationId xmlns:a16="http://schemas.microsoft.com/office/drawing/2014/main" id="{A837C043-26E5-4883-95D4-C30082E060C1}"/>
            </a:ext>
          </a:extLst>
        </xdr:cNvPr>
        <xdr:cNvPicPr>
          <a:picLocks noChangeAspect="1"/>
        </xdr:cNvPicPr>
      </xdr:nvPicPr>
      <xdr:blipFill>
        <a:blip xmlns:r="http://schemas.openxmlformats.org/officeDocument/2006/relationships" r:embed="rId1"/>
        <a:stretch>
          <a:fillRect/>
        </a:stretch>
      </xdr:blipFill>
      <xdr:spPr>
        <a:xfrm>
          <a:off x="609600" y="161925"/>
          <a:ext cx="2295525" cy="733425"/>
        </a:xfrm>
        <a:prstGeom prst="rect">
          <a:avLst/>
        </a:prstGeom>
        <a:noFill/>
        <a:ln w="9525" cmpd="sng">
          <a:noFill/>
        </a:ln>
      </xdr:spPr>
    </xdr:pic>
    <xdr:clientData/>
  </xdr:twoCellAnchor>
  <xdr:twoCellAnchor>
    <xdr:from>
      <xdr:col>1</xdr:col>
      <xdr:colOff>0</xdr:colOff>
      <xdr:row>10</xdr:row>
      <xdr:rowOff>0</xdr:rowOff>
    </xdr:from>
    <xdr:to>
      <xdr:col>13</xdr:col>
      <xdr:colOff>0</xdr:colOff>
      <xdr:row>33</xdr:row>
      <xdr:rowOff>0</xdr:rowOff>
    </xdr:to>
    <xdr:graphicFrame macro="">
      <xdr:nvGraphicFramePr>
        <xdr:cNvPr id="3" name="Chart 2">
          <a:extLst>
            <a:ext uri="{FF2B5EF4-FFF2-40B4-BE49-F238E27FC236}">
              <a16:creationId xmlns:a16="http://schemas.microsoft.com/office/drawing/2014/main" id="{063C1745-2DC6-4B36-8056-EAA5E5BE6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66675</xdr:colOff>
      <xdr:row>0</xdr:row>
      <xdr:rowOff>182033</xdr:rowOff>
    </xdr:from>
    <xdr:to>
      <xdr:col>18</xdr:col>
      <xdr:colOff>57149</xdr:colOff>
      <xdr:row>5</xdr:row>
      <xdr:rowOff>48683</xdr:rowOff>
    </xdr:to>
    <xdr:sp macro="" textlink="">
      <xdr:nvSpPr>
        <xdr:cNvPr id="5" name="Arrow: Right 4">
          <a:extLst>
            <a:ext uri="{FF2B5EF4-FFF2-40B4-BE49-F238E27FC236}">
              <a16:creationId xmlns:a16="http://schemas.microsoft.com/office/drawing/2014/main" id="{B2E70B96-7949-4028-B4DB-57E4E598BE89}"/>
            </a:ext>
          </a:extLst>
        </xdr:cNvPr>
        <xdr:cNvSpPr/>
      </xdr:nvSpPr>
      <xdr:spPr>
        <a:xfrm>
          <a:off x="8046508" y="182033"/>
          <a:ext cx="1218141" cy="903817"/>
        </a:xfrm>
        <a:prstGeom prst="rightArrow">
          <a:avLst/>
        </a:prstGeom>
        <a:solidFill>
          <a:schemeClr val="accent5">
            <a:lumMod val="5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100" b="1">
              <a:solidFill>
                <a:schemeClr val="accent5">
                  <a:lumMod val="20000"/>
                  <a:lumOff val="80000"/>
                </a:schemeClr>
              </a:solidFill>
              <a:latin typeface="Verdana" panose="020B0604030504040204" pitchFamily="34" charset="0"/>
              <a:ea typeface="Verdana" panose="020B0604030504040204" pitchFamily="34" charset="0"/>
            </a:rPr>
            <a:t>Paste</a:t>
          </a:r>
          <a:r>
            <a:rPr lang="en-US" sz="1100" b="1" baseline="0">
              <a:solidFill>
                <a:schemeClr val="accent5">
                  <a:lumMod val="20000"/>
                  <a:lumOff val="80000"/>
                </a:schemeClr>
              </a:solidFill>
              <a:latin typeface="Verdana" panose="020B0604030504040204" pitchFamily="34" charset="0"/>
              <a:ea typeface="Verdana" panose="020B0604030504040204" pitchFamily="34" charset="0"/>
            </a:rPr>
            <a:t> data here</a:t>
          </a:r>
          <a:endParaRPr lang="en-US" sz="1100" b="1">
            <a:solidFill>
              <a:schemeClr val="accent5">
                <a:lumMod val="20000"/>
                <a:lumOff val="80000"/>
              </a:schemeClr>
            </a:solidFill>
            <a:latin typeface="Verdana" panose="020B0604030504040204" pitchFamily="34" charset="0"/>
            <a:ea typeface="Verdana" panose="020B060403050404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13</xdr:col>
      <xdr:colOff>266700</xdr:colOff>
      <xdr:row>0</xdr:row>
      <xdr:rowOff>38100</xdr:rowOff>
    </xdr:from>
    <xdr:to>
      <xdr:col>14</xdr:col>
      <xdr:colOff>819149</xdr:colOff>
      <xdr:row>2</xdr:row>
      <xdr:rowOff>134457</xdr:rowOff>
    </xdr:to>
    <xdr:pic>
      <xdr:nvPicPr>
        <xdr:cNvPr id="2" name="residential_assumptions.clik_investassist_logo">
          <a:hlinkClick xmlns:r="http://schemas.openxmlformats.org/officeDocument/2006/relationships" r:id="rId1"/>
          <a:extLst>
            <a:ext uri="{FF2B5EF4-FFF2-40B4-BE49-F238E27FC236}">
              <a16:creationId xmlns:a16="http://schemas.microsoft.com/office/drawing/2014/main" id="{7AA33860-EA35-41F4-9209-B1E6AF538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44300" y="38100"/>
          <a:ext cx="1381124" cy="40115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14</xdr:col>
      <xdr:colOff>523875</xdr:colOff>
      <xdr:row>0</xdr:row>
      <xdr:rowOff>38100</xdr:rowOff>
    </xdr:from>
    <xdr:to>
      <xdr:col>15</xdr:col>
      <xdr:colOff>952499</xdr:colOff>
      <xdr:row>2</xdr:row>
      <xdr:rowOff>134457</xdr:rowOff>
    </xdr:to>
    <xdr:pic>
      <xdr:nvPicPr>
        <xdr:cNvPr id="2" name="residential_assumptions.clik_investassist_logo">
          <a:hlinkClick xmlns:r="http://schemas.openxmlformats.org/officeDocument/2006/relationships" r:id="rId1"/>
          <a:extLst>
            <a:ext uri="{FF2B5EF4-FFF2-40B4-BE49-F238E27FC236}">
              <a16:creationId xmlns:a16="http://schemas.microsoft.com/office/drawing/2014/main" id="{074F7A20-76D7-4068-BAC8-3589C4F063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16125" y="38100"/>
          <a:ext cx="1381124" cy="40115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28575</xdr:colOff>
      <xdr:row>0</xdr:row>
      <xdr:rowOff>38100</xdr:rowOff>
    </xdr:from>
    <xdr:to>
      <xdr:col>7</xdr:col>
      <xdr:colOff>403224</xdr:colOff>
      <xdr:row>2</xdr:row>
      <xdr:rowOff>134457</xdr:rowOff>
    </xdr:to>
    <xdr:pic>
      <xdr:nvPicPr>
        <xdr:cNvPr id="2" name="residential_assumptions.clik_investassist_logo">
          <a:hlinkClick xmlns:r="http://schemas.openxmlformats.org/officeDocument/2006/relationships" r:id="rId1"/>
          <a:extLst>
            <a:ext uri="{FF2B5EF4-FFF2-40B4-BE49-F238E27FC236}">
              <a16:creationId xmlns:a16="http://schemas.microsoft.com/office/drawing/2014/main" id="{BF72EED8-93BB-405C-A448-0326257F4F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06100" y="38100"/>
          <a:ext cx="1381124" cy="40115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5581651</xdr:colOff>
      <xdr:row>0</xdr:row>
      <xdr:rowOff>28575</xdr:rowOff>
    </xdr:from>
    <xdr:to>
      <xdr:col>2</xdr:col>
      <xdr:colOff>9525</xdr:colOff>
      <xdr:row>2</xdr:row>
      <xdr:rowOff>124932</xdr:rowOff>
    </xdr:to>
    <xdr:pic>
      <xdr:nvPicPr>
        <xdr:cNvPr id="2" name="__copyright_disclaimer.clik_investassist_logo">
          <a:hlinkClick xmlns:r="http://schemas.openxmlformats.org/officeDocument/2006/relationships" r:id="rId1"/>
          <a:extLst>
            <a:ext uri="{FF2B5EF4-FFF2-40B4-BE49-F238E27FC236}">
              <a16:creationId xmlns:a16="http://schemas.microsoft.com/office/drawing/2014/main" id="{E52A5C85-4818-4AB5-881B-D2CC8C236C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15051" y="28575"/>
          <a:ext cx="1381124" cy="401157"/>
        </a:xfrm>
        <a:prstGeom prst="rect">
          <a:avLst/>
        </a:prstGeom>
      </xdr:spPr>
    </xdr:pic>
    <xdr:clientData/>
  </xdr:twoCellAnchor>
  <xdr:twoCellAnchor editAs="oneCell">
    <xdr:from>
      <xdr:col>1</xdr:col>
      <xdr:colOff>5671705</xdr:colOff>
      <xdr:row>34</xdr:row>
      <xdr:rowOff>9067</xdr:rowOff>
    </xdr:from>
    <xdr:to>
      <xdr:col>1</xdr:col>
      <xdr:colOff>6927273</xdr:colOff>
      <xdr:row>36</xdr:row>
      <xdr:rowOff>122671</xdr:rowOff>
    </xdr:to>
    <xdr:pic>
      <xdr:nvPicPr>
        <xdr:cNvPr id="3" name="__copyright_disclaimer.clik_logo">
          <a:hlinkClick xmlns:r="http://schemas.openxmlformats.org/officeDocument/2006/relationships" r:id="rId3"/>
          <a:extLst>
            <a:ext uri="{FF2B5EF4-FFF2-40B4-BE49-F238E27FC236}">
              <a16:creationId xmlns:a16="http://schemas.microsoft.com/office/drawing/2014/main" id="{C7DDFA33-8ABC-4313-BE81-D8022B69032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205105" y="5600242"/>
          <a:ext cx="1255568" cy="42792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chathamfinancial.com/technology/us-forward-curves" TargetMode="External"/><Relationship Id="rId1" Type="http://schemas.openxmlformats.org/officeDocument/2006/relationships/hyperlink" Target="https://www.chathamfinancial.com/technology/us-forward-curves" TargetMode="External"/><Relationship Id="rId4"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3.bin"/><Relationship Id="rId1" Type="http://schemas.openxmlformats.org/officeDocument/2006/relationships/hyperlink" Target="mailto:support@clik.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Legends">
    <tabColor theme="1"/>
  </sheetPr>
  <dimension ref="A1:K52"/>
  <sheetViews>
    <sheetView showGridLines="0" showRowColHeaders="0" workbookViewId="0">
      <pane ySplit="3" topLeftCell="A4" activePane="bottomLeft" state="frozen"/>
      <selection pane="bottomLeft" activeCell="B4" sqref="B4"/>
    </sheetView>
  </sheetViews>
  <sheetFormatPr defaultColWidth="0" defaultRowHeight="12" customHeight="1" zeroHeight="1" x14ac:dyDescent="0.2"/>
  <cols>
    <col min="1" max="1" width="9.33203125" style="210" customWidth="1"/>
    <col min="2" max="2" width="24.5" style="210" customWidth="1"/>
    <col min="3" max="3" width="1" style="210" customWidth="1"/>
    <col min="4" max="4" width="24.5" style="210" customWidth="1"/>
    <col min="5" max="5" width="9.33203125" style="210" customWidth="1"/>
    <col min="6" max="7" width="9.33203125" style="210" hidden="1" customWidth="1"/>
    <col min="8" max="8" width="24.5" style="210" hidden="1" customWidth="1"/>
    <col min="9" max="9" width="9.33203125" style="210" hidden="1" customWidth="1"/>
    <col min="10" max="10" width="16.6640625" style="210" hidden="1" customWidth="1"/>
    <col min="11" max="11" width="55.1640625" style="210" hidden="1" customWidth="1"/>
    <col min="12" max="16384" width="9.33203125" style="210" hidden="1"/>
  </cols>
  <sheetData>
    <row r="1" spans="2:11" x14ac:dyDescent="0.2"/>
    <row r="2" spans="2:11" x14ac:dyDescent="0.2"/>
    <row r="3" spans="2:11" x14ac:dyDescent="0.2"/>
    <row r="4" spans="2:11" ht="30" customHeight="1" x14ac:dyDescent="0.2">
      <c r="B4" s="513" t="s">
        <v>323</v>
      </c>
      <c r="D4" s="513" t="s">
        <v>324</v>
      </c>
    </row>
    <row r="5" spans="2:11" ht="5.25" customHeight="1" x14ac:dyDescent="0.2"/>
    <row r="6" spans="2:11" x14ac:dyDescent="0.2">
      <c r="B6" s="542" t="s">
        <v>325</v>
      </c>
      <c r="D6" s="514" t="s">
        <v>326</v>
      </c>
    </row>
    <row r="7" spans="2:11" x14ac:dyDescent="0.2">
      <c r="B7" s="515" t="s">
        <v>327</v>
      </c>
      <c r="D7" s="516" t="s">
        <v>328</v>
      </c>
    </row>
    <row r="8" spans="2:11" x14ac:dyDescent="0.2">
      <c r="B8" s="517" t="s">
        <v>329</v>
      </c>
      <c r="D8" s="518" t="s">
        <v>330</v>
      </c>
    </row>
    <row r="9" spans="2:11" x14ac:dyDescent="0.2">
      <c r="B9" s="519" t="s">
        <v>331</v>
      </c>
      <c r="D9" s="520" t="s">
        <v>643</v>
      </c>
    </row>
    <row r="10" spans="2:11" x14ac:dyDescent="0.2">
      <c r="B10" s="210" t="s">
        <v>332</v>
      </c>
      <c r="D10" s="521" t="s">
        <v>337</v>
      </c>
    </row>
    <row r="11" spans="2:11" x14ac:dyDescent="0.2">
      <c r="B11" s="210" t="s">
        <v>333</v>
      </c>
    </row>
    <row r="12" spans="2:11" ht="12" customHeight="1" x14ac:dyDescent="0.2">
      <c r="B12" s="522" t="s">
        <v>333</v>
      </c>
    </row>
    <row r="13" spans="2:11" x14ac:dyDescent="0.2">
      <c r="B13" s="579" t="s">
        <v>644</v>
      </c>
    </row>
    <row r="14" spans="2:11" x14ac:dyDescent="0.2">
      <c r="J14" s="523">
        <v>230</v>
      </c>
      <c r="K14" s="210" t="e" cm="1">
        <f t="array" ref="K14" ca="1">CheckNumberFormat(J14)</f>
        <v>#NAME?</v>
      </c>
    </row>
    <row r="15" spans="2:11" x14ac:dyDescent="0.2">
      <c r="H15" s="524" t="s">
        <v>334</v>
      </c>
      <c r="J15" s="525">
        <v>2</v>
      </c>
      <c r="K15" s="210" t="e" cm="1">
        <f t="array" ref="K15" ca="1">CheckNumberFormat(J15)</f>
        <v>#NAME?</v>
      </c>
    </row>
    <row r="16" spans="2:11" x14ac:dyDescent="0.2">
      <c r="B16" s="589" t="s">
        <v>564</v>
      </c>
      <c r="C16" s="526"/>
      <c r="D16" s="527"/>
      <c r="J16" s="528">
        <v>1</v>
      </c>
      <c r="K16" s="210" t="e" cm="1">
        <f t="array" ref="K16" ca="1">CheckNumberFormat(J16)</f>
        <v>#NAME?</v>
      </c>
    </row>
    <row r="17" spans="2:11" ht="12.75" thickBot="1" x14ac:dyDescent="0.25">
      <c r="B17" s="529" t="s">
        <v>574</v>
      </c>
      <c r="D17" s="530"/>
      <c r="H17" s="531" t="s">
        <v>335</v>
      </c>
      <c r="J17" s="532">
        <v>12</v>
      </c>
      <c r="K17" s="210" t="e" cm="1">
        <f t="array" ref="K17" ca="1">CheckNumberFormat(J17)</f>
        <v>#NAME?</v>
      </c>
    </row>
    <row r="18" spans="2:11" x14ac:dyDescent="0.2">
      <c r="B18" s="529" t="s">
        <v>565</v>
      </c>
      <c r="D18" s="530"/>
      <c r="J18" s="210">
        <v>1</v>
      </c>
      <c r="K18" s="210" t="e" cm="1">
        <f t="array" ref="K18" ca="1">CheckNumberFormat(J18)</f>
        <v>#NAME?</v>
      </c>
    </row>
    <row r="19" spans="2:11" ht="12.75" thickBot="1" x14ac:dyDescent="0.25">
      <c r="B19" s="529" t="s">
        <v>566</v>
      </c>
      <c r="D19" s="530"/>
      <c r="H19" s="533" t="s">
        <v>336</v>
      </c>
      <c r="J19" s="210">
        <v>1</v>
      </c>
      <c r="K19" s="210" t="e" cm="1">
        <f t="array" ref="K19" ca="1">CheckNumberFormat(J19)</f>
        <v>#NAME?</v>
      </c>
    </row>
    <row r="20" spans="2:11" ht="12.75" thickTop="1" x14ac:dyDescent="0.2">
      <c r="B20" s="529"/>
      <c r="D20" s="530"/>
      <c r="H20" s="590"/>
    </row>
    <row r="21" spans="2:11" ht="12" customHeight="1" x14ac:dyDescent="0.2">
      <c r="B21" s="534" t="s">
        <v>636</v>
      </c>
      <c r="D21" s="530"/>
    </row>
    <row r="22" spans="2:11" ht="12" customHeight="1" x14ac:dyDescent="0.2">
      <c r="B22" s="534" t="s">
        <v>572</v>
      </c>
      <c r="D22" s="530"/>
    </row>
    <row r="23" spans="2:11" ht="12" customHeight="1" x14ac:dyDescent="0.2">
      <c r="B23" s="534" t="s">
        <v>571</v>
      </c>
      <c r="D23" s="530"/>
    </row>
    <row r="24" spans="2:11" ht="12" customHeight="1" x14ac:dyDescent="0.2">
      <c r="B24" s="535" t="s">
        <v>570</v>
      </c>
      <c r="D24" s="530"/>
    </row>
    <row r="25" spans="2:11" ht="12" customHeight="1" x14ac:dyDescent="0.2">
      <c r="B25" s="535" t="s">
        <v>568</v>
      </c>
      <c r="D25" s="530"/>
    </row>
    <row r="26" spans="2:11" ht="12" customHeight="1" x14ac:dyDescent="0.2">
      <c r="B26" s="535" t="s">
        <v>569</v>
      </c>
      <c r="D26" s="530"/>
    </row>
    <row r="27" spans="2:11" ht="12" customHeight="1" x14ac:dyDescent="0.2">
      <c r="B27" s="535" t="s">
        <v>567</v>
      </c>
      <c r="D27" s="530"/>
    </row>
    <row r="28" spans="2:11" ht="12" customHeight="1" x14ac:dyDescent="0.2">
      <c r="B28" s="578" t="s">
        <v>642</v>
      </c>
      <c r="D28" s="530"/>
    </row>
    <row r="29" spans="2:11" ht="12" customHeight="1" x14ac:dyDescent="0.2">
      <c r="B29" s="534" t="s">
        <v>637</v>
      </c>
      <c r="D29" s="530"/>
    </row>
    <row r="30" spans="2:11" ht="12" customHeight="1" x14ac:dyDescent="0.2">
      <c r="B30" s="534" t="s">
        <v>638</v>
      </c>
      <c r="D30" s="530"/>
    </row>
    <row r="31" spans="2:11" ht="12" customHeight="1" x14ac:dyDescent="0.2">
      <c r="B31" s="535" t="s">
        <v>639</v>
      </c>
      <c r="D31" s="530"/>
    </row>
    <row r="32" spans="2:11" ht="12" customHeight="1" x14ac:dyDescent="0.2">
      <c r="B32" s="535" t="s">
        <v>640</v>
      </c>
      <c r="D32" s="530"/>
    </row>
    <row r="33" spans="2:4" ht="12" customHeight="1" x14ac:dyDescent="0.2">
      <c r="B33" s="535" t="s">
        <v>641</v>
      </c>
      <c r="D33" s="530"/>
    </row>
    <row r="34" spans="2:4" ht="12" customHeight="1" x14ac:dyDescent="0.2">
      <c r="B34" s="534" t="s">
        <v>649</v>
      </c>
      <c r="D34" s="530"/>
    </row>
    <row r="35" spans="2:4" ht="12" customHeight="1" x14ac:dyDescent="0.2">
      <c r="B35" s="534" t="s">
        <v>651</v>
      </c>
      <c r="D35" s="530"/>
    </row>
    <row r="36" spans="2:4" ht="12" customHeight="1" x14ac:dyDescent="0.2">
      <c r="B36" s="535" t="s">
        <v>650</v>
      </c>
      <c r="D36" s="530"/>
    </row>
    <row r="37" spans="2:4" ht="12" customHeight="1" x14ac:dyDescent="0.2">
      <c r="B37" s="535"/>
      <c r="D37" s="530"/>
    </row>
    <row r="38" spans="2:4" ht="12" customHeight="1" x14ac:dyDescent="0.2">
      <c r="B38" s="536" t="s">
        <v>573</v>
      </c>
      <c r="D38" s="530"/>
    </row>
    <row r="39" spans="2:4" ht="12" customHeight="1" x14ac:dyDescent="0.2">
      <c r="B39" s="536" t="s">
        <v>575</v>
      </c>
      <c r="D39" s="530"/>
    </row>
    <row r="40" spans="2:4" ht="12" customHeight="1" x14ac:dyDescent="0.2">
      <c r="B40" s="537"/>
      <c r="C40" s="538"/>
      <c r="D40" s="539"/>
    </row>
    <row r="41" spans="2:4" ht="12" customHeight="1" x14ac:dyDescent="0.2"/>
    <row r="42" spans="2:4" ht="12" customHeight="1" x14ac:dyDescent="0.2"/>
    <row r="43" spans="2:4" ht="12" customHeight="1" x14ac:dyDescent="0.2"/>
    <row r="44" spans="2:4" ht="12" customHeight="1" x14ac:dyDescent="0.2"/>
    <row r="49" ht="12" customHeight="1" x14ac:dyDescent="0.2"/>
    <row r="50" ht="12" customHeight="1" x14ac:dyDescent="0.2"/>
    <row r="51" ht="12" customHeight="1" x14ac:dyDescent="0.2"/>
    <row r="52" ht="12" customHeight="1" x14ac:dyDescent="0.2"/>
  </sheetData>
  <sheetProtection algorithmName="SHA-512" hashValue="VaxEYSIW9YfuOJ12tIWqqBG0RKP7k8tl7OVa6WH/zvfMKefw4PK4ktZkpr9LTGivW+5hcO0329jY2mVSxSC8zA==" saltValue="FCqExfu6YUDp2hd8LWcxjQ==" spinCount="100000" sheet="1" objects="1" scenarios="1" selectLockedCells="1" selectUnlockedCells="1"/>
  <dataConsolidate/>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9AEF4-37DB-4442-9E8C-73ED186CB59C}">
  <sheetPr codeName="Sheet4">
    <tabColor theme="1"/>
    <outlinePr summaryBelow="0"/>
  </sheetPr>
  <dimension ref="A1:I23"/>
  <sheetViews>
    <sheetView showGridLines="0" showRowColHeaders="0" zoomScale="90" zoomScaleNormal="90" workbookViewId="0">
      <pane ySplit="17" topLeftCell="A18" activePane="bottomLeft" state="frozen"/>
      <selection activeCell="F36" sqref="F36"/>
      <selection pane="bottomLeft" activeCell="I6" sqref="I6"/>
    </sheetView>
  </sheetViews>
  <sheetFormatPr defaultColWidth="0" defaultRowHeight="12" zeroHeight="1" outlineLevelRow="1" x14ac:dyDescent="0.2"/>
  <cols>
    <col min="1" max="1" width="9.33203125" style="210" customWidth="1"/>
    <col min="2" max="8" width="29" style="210" customWidth="1"/>
    <col min="9" max="9" width="9.33203125" style="210" customWidth="1"/>
    <col min="10" max="16384" width="9.33203125" style="210" hidden="1"/>
  </cols>
  <sheetData>
    <row r="1" spans="2:8" x14ac:dyDescent="0.2"/>
    <row r="2" spans="2:8" x14ac:dyDescent="0.2"/>
    <row r="3" spans="2:8" x14ac:dyDescent="0.2">
      <c r="B3" s="565" t="str">
        <f ca="1">'Version Control'!B3</f>
        <v>This template is an intellectual property of ©Clik Technologies Inc [2021-25]. All rights to update, modification, copy and distribution of the core are reserved.</v>
      </c>
    </row>
    <row r="4" spans="2:8" ht="30" customHeight="1" x14ac:dyDescent="0.2">
      <c r="B4" s="3" t="str">
        <f>'Version Control'!B4</f>
        <v>Financial Model</v>
      </c>
      <c r="C4" s="3"/>
      <c r="D4" s="3"/>
      <c r="E4" s="3"/>
      <c r="F4" s="3"/>
      <c r="G4" s="3"/>
      <c r="H4" s="510" t="str">
        <f>'Version Control'!H4</f>
        <v>Invest Assist - Growth Pack</v>
      </c>
    </row>
    <row r="5" spans="2:8" x14ac:dyDescent="0.2"/>
    <row r="6" spans="2:8" x14ac:dyDescent="0.2"/>
    <row r="7" spans="2:8" ht="14.25" collapsed="1" x14ac:dyDescent="0.2">
      <c r="B7" s="569" t="s">
        <v>633</v>
      </c>
      <c r="C7" s="566"/>
      <c r="D7" s="566"/>
      <c r="E7" s="566"/>
      <c r="F7" s="566"/>
      <c r="G7" s="566"/>
      <c r="H7" s="566"/>
    </row>
    <row r="8" spans="2:8" ht="2.25" hidden="1" customHeight="1" outlineLevel="1" x14ac:dyDescent="0.2"/>
    <row r="9" spans="2:8" hidden="1" outlineLevel="1" x14ac:dyDescent="0.2">
      <c r="B9" s="568" t="str">
        <f>'Version Control'!B8</f>
        <v>Project Name:</v>
      </c>
      <c r="C9" s="567" t="str">
        <f>'Version Control'!D8</f>
        <v>Clik IS Model - Basic</v>
      </c>
      <c r="D9" s="567"/>
      <c r="E9" s="567"/>
      <c r="F9" s="567"/>
      <c r="G9" s="567"/>
      <c r="H9" s="567"/>
    </row>
    <row r="10" spans="2:8" hidden="1" outlineLevel="1" x14ac:dyDescent="0.2">
      <c r="B10" s="568" t="str">
        <f>'Version Control'!B9</f>
        <v>Description:</v>
      </c>
      <c r="C10" s="567" t="str">
        <f>'Version Control'!D9</f>
        <v>This is the financial model supplied with the Growth Pack of Invest Assist.</v>
      </c>
      <c r="D10" s="567"/>
      <c r="E10" s="567"/>
      <c r="F10" s="567"/>
      <c r="G10" s="567"/>
      <c r="H10" s="567"/>
    </row>
    <row r="11" spans="2:8" hidden="1" outlineLevel="1" x14ac:dyDescent="0.2">
      <c r="B11" s="568" t="str">
        <f>'Version Control'!B10</f>
        <v>Current Version:</v>
      </c>
      <c r="C11" s="567" t="str">
        <f>'Version Control'!D10</f>
        <v>1.3.010</v>
      </c>
      <c r="D11" s="567"/>
      <c r="E11" s="567"/>
      <c r="F11" s="567"/>
      <c r="G11" s="567"/>
      <c r="H11" s="567"/>
    </row>
    <row r="12" spans="2:8" hidden="1" outlineLevel="1" x14ac:dyDescent="0.2">
      <c r="B12" s="568" t="str">
        <f>'Version Control'!B11</f>
        <v>Maintained By:</v>
      </c>
      <c r="C12" s="567" t="str">
        <f>'Version Control'!D11</f>
        <v>Clik Technologies INC</v>
      </c>
      <c r="D12" s="567"/>
      <c r="E12" s="567"/>
      <c r="F12" s="567"/>
      <c r="G12" s="567"/>
      <c r="H12" s="567"/>
    </row>
    <row r="13" spans="2:8" hidden="1" outlineLevel="1" x14ac:dyDescent="0.2">
      <c r="B13" s="568" t="str">
        <f>'Version Control'!B12</f>
        <v>Date:</v>
      </c>
      <c r="C13" s="567" t="str">
        <f>'Version Control'!D12</f>
        <v>Monday, July 31, 2023</v>
      </c>
      <c r="D13" s="567"/>
      <c r="E13" s="567"/>
      <c r="F13" s="567"/>
      <c r="G13" s="567"/>
      <c r="H13" s="567"/>
    </row>
    <row r="14" spans="2:8" ht="2.25" hidden="1" customHeight="1" outlineLevel="1" x14ac:dyDescent="0.2"/>
    <row r="15" spans="2:8" x14ac:dyDescent="0.2"/>
    <row r="16" spans="2:8" x14ac:dyDescent="0.2"/>
    <row r="17" spans="2:8" ht="14.25" x14ac:dyDescent="0.2">
      <c r="B17" s="569" t="s">
        <v>632</v>
      </c>
      <c r="C17" s="566"/>
      <c r="D17" s="566"/>
      <c r="E17" s="566"/>
      <c r="F17" s="566"/>
      <c r="G17" s="566"/>
      <c r="H17" s="566"/>
    </row>
    <row r="18" spans="2:8" ht="2.25" customHeight="1" x14ac:dyDescent="0.2"/>
    <row r="19" spans="2:8" ht="227.25" customHeight="1" x14ac:dyDescent="0.2">
      <c r="B19" s="676" t="s">
        <v>736</v>
      </c>
      <c r="C19" s="676"/>
      <c r="D19" s="676"/>
      <c r="E19" s="676"/>
      <c r="F19" s="676"/>
      <c r="G19" s="676"/>
      <c r="H19" s="676"/>
    </row>
    <row r="20" spans="2:8" s="658" customFormat="1" ht="216.75" customHeight="1" x14ac:dyDescent="0.2">
      <c r="B20" s="676"/>
      <c r="C20" s="676"/>
      <c r="D20" s="676"/>
      <c r="E20" s="676"/>
      <c r="F20" s="676"/>
      <c r="G20" s="676"/>
      <c r="H20" s="676"/>
    </row>
    <row r="21" spans="2:8" ht="2.25" customHeight="1" x14ac:dyDescent="0.2"/>
    <row r="22" spans="2:8" x14ac:dyDescent="0.2"/>
    <row r="23" spans="2:8" x14ac:dyDescent="0.2"/>
  </sheetData>
  <sheetProtection algorithmName="SHA-512" hashValue="0M0zKOJ0nFVlfMxI66ovQyJGTA2SEywllAygjatpWB4/VojGUyVLEFbOtWvujvv2za/Z43h8K9Eo/yS3JwcZOg==" saltValue="HKCKBzjt76n+GaloZCxECA==" spinCount="100000" sheet="1" objects="1" scenarios="1" selectLockedCells="1" selectUnlockedCells="1"/>
  <mergeCells count="1">
    <mergeCell ref="B19:H20"/>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0070C0"/>
  </sheetPr>
  <dimension ref="A1:P52"/>
  <sheetViews>
    <sheetView showGridLines="0" workbookViewId="0">
      <pane ySplit="5" topLeftCell="A6" activePane="bottomLeft" state="frozen"/>
      <selection pane="bottomLeft" activeCell="B4" sqref="B4:N4"/>
    </sheetView>
  </sheetViews>
  <sheetFormatPr defaultColWidth="0" defaultRowHeight="12" zeroHeight="1" x14ac:dyDescent="0.2"/>
  <cols>
    <col min="1" max="1" width="9.33203125" customWidth="1"/>
    <col min="2" max="10" width="14.83203125" customWidth="1"/>
    <col min="11" max="11" width="17.33203125" customWidth="1"/>
    <col min="12" max="14" width="14.83203125" customWidth="1"/>
    <col min="15" max="15" width="9.33203125" customWidth="1"/>
    <col min="16" max="16" width="0" hidden="1" customWidth="1"/>
    <col min="17" max="16384" width="9.33203125" hidden="1"/>
  </cols>
  <sheetData>
    <row r="1" spans="2:14" x14ac:dyDescent="0.2"/>
    <row r="2" spans="2:14" x14ac:dyDescent="0.2"/>
    <row r="3" spans="2:14" x14ac:dyDescent="0.2">
      <c r="B3" s="1" t="str">
        <f ca="1">Assumptions!B3</f>
        <v>This template is an intellectual property of ©Clik Technologies Inc [2021-25]. All rights to update, modification, copy and distribution of the core are reserved.</v>
      </c>
    </row>
    <row r="4" spans="2:14" ht="30" customHeight="1" x14ac:dyDescent="0.2">
      <c r="B4" s="4" t="str">
        <f>Assumptions!B4</f>
        <v>MORGANS LANDING BOULEVARD</v>
      </c>
      <c r="C4" s="511"/>
      <c r="D4" s="511"/>
      <c r="E4" s="511"/>
      <c r="F4" s="511"/>
      <c r="G4" s="511"/>
      <c r="H4" s="511"/>
      <c r="I4" s="511"/>
      <c r="J4" s="466"/>
      <c r="K4" s="512"/>
      <c r="L4" s="512"/>
      <c r="M4" s="512"/>
      <c r="N4" s="467" t="str">
        <f>Assumptions!L4</f>
        <v xml:space="preserve"> MORGANS LANDING BOULEVARD, LA PORTE, TEXAS, 77571</v>
      </c>
    </row>
    <row r="5" spans="2:14" x14ac:dyDescent="0.2"/>
    <row r="6" spans="2:14" x14ac:dyDescent="0.2">
      <c r="B6" s="147" t="s">
        <v>463</v>
      </c>
      <c r="C6" s="147"/>
      <c r="D6" s="147"/>
      <c r="E6" s="147"/>
      <c r="F6" s="147"/>
      <c r="G6" s="147"/>
      <c r="I6" s="147" t="s">
        <v>523</v>
      </c>
      <c r="J6" s="147"/>
      <c r="K6" s="147"/>
      <c r="L6" s="147"/>
      <c r="M6" s="147"/>
      <c r="N6" s="147"/>
    </row>
    <row r="7" spans="2:14" x14ac:dyDescent="0.2">
      <c r="J7" s="409" t="s">
        <v>356</v>
      </c>
      <c r="K7" s="407" t="s">
        <v>467</v>
      </c>
      <c r="L7" s="408"/>
      <c r="M7" s="409" t="s">
        <v>359</v>
      </c>
      <c r="N7" s="409" t="s">
        <v>468</v>
      </c>
    </row>
    <row r="8" spans="2:14" x14ac:dyDescent="0.2">
      <c r="B8" s="40" t="s">
        <v>96</v>
      </c>
      <c r="C8" s="40"/>
      <c r="D8" s="40"/>
      <c r="E8" s="40"/>
      <c r="F8" s="40"/>
      <c r="G8" s="332" t="str">
        <f>rIN_address.line1</f>
        <v>Morgans Landing Boulevard</v>
      </c>
      <c r="I8" s="40" t="s">
        <v>408</v>
      </c>
      <c r="J8" s="40"/>
      <c r="K8" s="410">
        <f ca="1">-SUMIF('Cash Flow'!$D$90:$N$90,"&lt;0")</f>
        <v>77553702.80491367</v>
      </c>
      <c r="L8" s="411"/>
      <c r="M8" s="351">
        <f ca="1">rUnLvIRR</f>
        <v>0</v>
      </c>
      <c r="N8" s="352">
        <f ca="1">IFERROR(SUMIF('Cash Flow'!$D$90:$N$90,"&gt;0")/-SUMIF('Cash Flow'!$D$90:$N$90,"&lt;0")+1,)</f>
        <v>3.3035017288296622</v>
      </c>
    </row>
    <row r="9" spans="2:14" x14ac:dyDescent="0.2">
      <c r="B9" s="40" t="s">
        <v>63</v>
      </c>
      <c r="C9" s="40"/>
      <c r="D9" s="40"/>
      <c r="E9" s="40"/>
      <c r="F9" s="40"/>
      <c r="G9" s="332" t="str">
        <f>IF(rIN_address.line2&amp;", "&amp;rIN_address.line3=", ","",rIN_address.line2&amp;", "&amp;rIN_address.line3)</f>
        <v xml:space="preserve"> Morgans Landing Boulevard, La Porte, Texas, 77571</v>
      </c>
      <c r="I9" s="40" t="s">
        <v>407</v>
      </c>
      <c r="J9" s="40"/>
      <c r="K9" s="410">
        <f ca="1">-SUMIF('Cash Flow'!$D$109:$N$109,"&lt;0")</f>
        <v>23823702.80491367</v>
      </c>
      <c r="L9" s="411"/>
      <c r="M9" s="351">
        <f ca="1">rLvIRR</f>
        <v>0</v>
      </c>
      <c r="N9" s="352">
        <f ca="1">IFERROR(SUMIF('Cash Flow'!$D$109:$N$109,"&gt;0")/-SUMIF('Cash Flow'!$D$109:$N$109,"&lt;0")+1,)</f>
        <v>6.2433112313043369</v>
      </c>
    </row>
    <row r="10" spans="2:14" x14ac:dyDescent="0.2">
      <c r="B10" s="40"/>
      <c r="C10" s="40"/>
      <c r="D10" s="40"/>
      <c r="E10" s="40"/>
      <c r="F10" s="40"/>
      <c r="G10" s="332"/>
      <c r="I10" s="40"/>
      <c r="J10" s="40"/>
      <c r="K10" s="40"/>
      <c r="L10" s="40"/>
      <c r="M10" s="40"/>
      <c r="N10" s="40"/>
    </row>
    <row r="11" spans="2:14" x14ac:dyDescent="0.2">
      <c r="J11" s="409" t="s">
        <v>356</v>
      </c>
      <c r="K11" s="407" t="s">
        <v>524</v>
      </c>
      <c r="L11" s="408"/>
      <c r="M11" s="409" t="s">
        <v>359</v>
      </c>
      <c r="N11" s="409" t="s">
        <v>468</v>
      </c>
    </row>
    <row r="12" spans="2:14" x14ac:dyDescent="0.2">
      <c r="B12" s="40" t="s">
        <v>464</v>
      </c>
      <c r="C12" s="406"/>
      <c r="D12" s="420">
        <f>rIN_dateBuilt</f>
        <v>2021</v>
      </c>
      <c r="E12" s="40" t="s">
        <v>465</v>
      </c>
      <c r="F12" s="40"/>
      <c r="G12" s="395">
        <f>rHoldPeriod</f>
        <v>10</v>
      </c>
      <c r="I12" s="413" t="s">
        <v>357</v>
      </c>
      <c r="J12" s="414">
        <f>rGPEqSplit</f>
        <v>0.05</v>
      </c>
      <c r="K12" s="415">
        <f ca="1">SUM(rGPTotalContrib)</f>
        <v>-1191185.1402456835</v>
      </c>
      <c r="L12" s="416"/>
      <c r="M12" s="414">
        <f ca="1">Returns!D12</f>
        <v>1.1934067209641306</v>
      </c>
      <c r="N12" s="417">
        <f ca="1">Returns!D13</f>
        <v>35.620844888166189</v>
      </c>
    </row>
    <row r="13" spans="2:14" x14ac:dyDescent="0.2">
      <c r="B13" s="40" t="s">
        <v>525</v>
      </c>
      <c r="C13" s="405"/>
      <c r="D13" s="421">
        <f>'Cash Flow'!$S$9</f>
        <v>44957</v>
      </c>
      <c r="E13" s="40" t="s">
        <v>521</v>
      </c>
      <c r="F13" s="40"/>
      <c r="G13" s="405">
        <f>EOMONTH(D13,MAX(G12,1)*12)</f>
        <v>48610</v>
      </c>
      <c r="I13" s="413" t="s">
        <v>358</v>
      </c>
      <c r="J13" s="414">
        <f>rLPEqSplit</f>
        <v>0.95</v>
      </c>
      <c r="K13" s="415">
        <f ca="1">SUM(rLPTotalContrib)</f>
        <v>-22632517.664667986</v>
      </c>
      <c r="L13" s="416"/>
      <c r="M13" s="414">
        <f ca="1">Returns!E12</f>
        <v>0.17941611397317825</v>
      </c>
      <c r="N13" s="417">
        <f ca="1">Returns!E13</f>
        <v>3.2097887552964188</v>
      </c>
    </row>
    <row r="14" spans="2:14" x14ac:dyDescent="0.2">
      <c r="B14" s="40"/>
      <c r="C14" s="405"/>
      <c r="D14" s="422"/>
      <c r="E14" s="40"/>
      <c r="F14" s="40"/>
      <c r="G14" s="40"/>
      <c r="I14" s="413"/>
      <c r="J14" s="413"/>
      <c r="K14" s="413"/>
      <c r="L14" s="413"/>
      <c r="M14" s="413"/>
      <c r="N14" s="413"/>
    </row>
    <row r="15" spans="2:14" x14ac:dyDescent="0.2"/>
    <row r="16" spans="2:14" x14ac:dyDescent="0.2"/>
    <row r="17" spans="2:14" x14ac:dyDescent="0.2">
      <c r="B17" s="147" t="s">
        <v>530</v>
      </c>
      <c r="C17" s="147"/>
      <c r="D17" s="147"/>
      <c r="E17" s="147"/>
      <c r="F17" s="147"/>
      <c r="G17" s="147"/>
      <c r="H17" s="147"/>
      <c r="I17" s="147"/>
      <c r="J17" s="147"/>
      <c r="K17" s="147"/>
      <c r="L17" s="147"/>
      <c r="M17" s="147"/>
      <c r="N17" s="147"/>
    </row>
    <row r="18" spans="2:14" x14ac:dyDescent="0.2">
      <c r="B18" s="40"/>
      <c r="C18" s="40"/>
      <c r="D18" s="40"/>
      <c r="E18" s="40"/>
      <c r="F18" s="418" t="s">
        <v>469</v>
      </c>
      <c r="G18" s="418"/>
      <c r="H18" s="418"/>
      <c r="I18" s="418"/>
      <c r="J18" s="40"/>
      <c r="K18" s="680" t="s">
        <v>470</v>
      </c>
      <c r="L18" s="681"/>
      <c r="M18" s="682" t="s">
        <v>471</v>
      </c>
      <c r="N18" s="682"/>
    </row>
    <row r="19" spans="2:14" x14ac:dyDescent="0.2">
      <c r="B19" s="40"/>
      <c r="C19" s="40"/>
      <c r="D19" s="40"/>
      <c r="E19" s="40"/>
      <c r="F19" s="403"/>
      <c r="G19" s="403" t="s">
        <v>194</v>
      </c>
      <c r="H19" s="403" t="s">
        <v>60</v>
      </c>
      <c r="I19" s="403" t="s">
        <v>522</v>
      </c>
      <c r="J19" s="40"/>
      <c r="K19" s="403" t="s">
        <v>115</v>
      </c>
      <c r="L19" s="412" t="s">
        <v>472</v>
      </c>
      <c r="M19" s="403" t="s">
        <v>115</v>
      </c>
      <c r="N19" s="403" t="s">
        <v>511</v>
      </c>
    </row>
    <row r="20" spans="2:14" x14ac:dyDescent="0.2">
      <c r="B20" s="40"/>
      <c r="C20" s="428" t="str">
        <f>"Purchase Price ("&amp;TEXT(rClosingDate,"MMM-YY)")</f>
        <v>Purchase Price (Dec-22)</v>
      </c>
      <c r="D20" s="405"/>
      <c r="E20" s="40"/>
      <c r="F20" s="679">
        <f ca="1">rAcqVal</f>
        <v>76407588.970358297</v>
      </c>
      <c r="G20" s="679"/>
      <c r="H20" s="419">
        <f ca="1">IFERROR(F20/rUMTotalUnits,)</f>
        <v>218307.39705816656</v>
      </c>
      <c r="I20" s="419">
        <f ca="1">IFERROR(F20/(rUMTotalUnits*rUMAvgSF),)</f>
        <v>243.78268794881805</v>
      </c>
      <c r="J20" s="40"/>
      <c r="K20" s="351">
        <f ca="1">IFERROR('PF, Adj &amp; Notes'!$D$67/$F20,)</f>
        <v>6.0320629692791457E-2</v>
      </c>
      <c r="L20" s="426">
        <f ca="1">IFERROR($F20/'PF, Adj &amp; Notes'!$D$12,)</f>
        <v>11.393097060941244</v>
      </c>
      <c r="M20" s="351" cm="1">
        <f t="array" aca="1" ref="M20" ca="1">IFERROR(INDEX(rNOI,0,1)/$F20,)</f>
        <v>6.5000000000000016E-2</v>
      </c>
      <c r="N20" s="352" cm="1">
        <f t="array" aca="1" ref="N20" ca="1">IFERROR($F20/INDEX(rGPR,0,1),)</f>
        <v>10.94447790414284</v>
      </c>
    </row>
    <row r="21" spans="2:14" x14ac:dyDescent="0.2">
      <c r="B21" s="40"/>
      <c r="C21" s="428" t="s">
        <v>512</v>
      </c>
      <c r="D21" s="405"/>
      <c r="E21" s="40"/>
      <c r="F21" s="678">
        <f ca="1">-'Cash Flow'!D17</f>
        <v>77553702.80491367</v>
      </c>
      <c r="G21" s="678"/>
      <c r="H21" s="404">
        <f ca="1">IFERROR(F21/rUMTotalUnits,)</f>
        <v>221582.00801403905</v>
      </c>
      <c r="I21" s="404">
        <f ca="1">IFERROR(F21/(rUMTotalUnits*rUMAvgSF),)</f>
        <v>247.43942826805031</v>
      </c>
      <c r="J21" s="40"/>
      <c r="K21" s="351">
        <f ca="1">IFERROR('PF, Adj &amp; Notes'!$D$67/$F21,)</f>
        <v>5.9429191815558093E-2</v>
      </c>
      <c r="L21" s="427">
        <f ca="1">IFERROR($F21/'PF, Adj &amp; Notes'!$D$12,)</f>
        <v>11.563993516855362</v>
      </c>
      <c r="M21" s="351" cm="1">
        <f t="array" aca="1" ref="M21" ca="1">IFERROR(INDEX(rNOI,0,1)/$F21,)</f>
        <v>6.4039408866995093E-2</v>
      </c>
      <c r="N21" s="352" cm="1">
        <f t="array" aca="1" ref="N21" ca="1">IFERROR($F21/INDEX(rGPR,0,1),)</f>
        <v>11.108645072704981</v>
      </c>
    </row>
    <row r="22" spans="2:14" x14ac:dyDescent="0.2">
      <c r="B22" s="40"/>
      <c r="C22" s="428" t="str">
        <f>"Gross Sales Proceeds ("&amp;TEXT(EOMONTH(rClosingDate,MAX(rHoldPeriod,1)*12),"MMM-YY)")</f>
        <v>Gross Sales Proceeds (Dec-32)</v>
      </c>
      <c r="D22" s="405"/>
      <c r="E22" s="40"/>
      <c r="F22" s="678">
        <f ca="1">rSaleVal</f>
        <v>123153531.57530877</v>
      </c>
      <c r="G22" s="678"/>
      <c r="H22" s="404">
        <f ca="1">IFERROR(F22/rUMTotalUnits,)</f>
        <v>351867.23307231074</v>
      </c>
      <c r="I22" s="404">
        <f ca="1">IFERROR(F22/(rUMTotalUnits*rUMAvgSF),)</f>
        <v>392.92823346991713</v>
      </c>
      <c r="J22" s="40"/>
      <c r="K22" s="351" cm="1">
        <f t="array" aca="1" ref="K22" ca="1">IFERROR(INDEX(rNOI,0,MAX(rHoldPeriod,1))/$F22,)</f>
        <v>5.3321792947400991E-2</v>
      </c>
      <c r="L22" s="427" cm="1">
        <f t="array" aca="1" ref="L22" ca="1">IFERROR($F22/INDEX(rGPR,0,MAX(rHoldPeriod,1)),)</f>
        <v>13.519804166184194</v>
      </c>
      <c r="M22" s="351" cm="1">
        <f t="array" aca="1" ref="M22" ca="1">IFERROR(INDEX(rNOI,0,MAX(rHoldPeriod,1)+1)/$F22,)</f>
        <v>5.5E-2</v>
      </c>
      <c r="N22" s="352" cm="1">
        <f t="array" aca="1" ref="N22" ca="1">IFERROR($F22/INDEX(rGPR,0,MAX(rHoldPeriod,1)+1),)</f>
        <v>13.126023462314748</v>
      </c>
    </row>
    <row r="23" spans="2:14" x14ac:dyDescent="0.2">
      <c r="B23" s="40"/>
      <c r="C23" s="40"/>
      <c r="D23" s="40"/>
      <c r="E23" s="40"/>
      <c r="F23" s="40"/>
      <c r="G23" s="40"/>
      <c r="H23" s="40"/>
      <c r="I23" s="40"/>
      <c r="J23" s="40"/>
      <c r="K23" s="40"/>
      <c r="L23" s="40"/>
      <c r="M23" s="40"/>
      <c r="N23" s="40"/>
    </row>
    <row r="24" spans="2:14" x14ac:dyDescent="0.2"/>
    <row r="25" spans="2:14" x14ac:dyDescent="0.2"/>
    <row r="26" spans="2:14" x14ac:dyDescent="0.2">
      <c r="B26" s="147" t="s">
        <v>65</v>
      </c>
      <c r="C26" s="147"/>
      <c r="D26" s="147"/>
      <c r="E26" s="147"/>
      <c r="F26" s="147"/>
      <c r="G26" s="147"/>
      <c r="H26" s="147"/>
      <c r="I26" s="147"/>
      <c r="J26" s="147"/>
      <c r="K26" s="147"/>
      <c r="L26" s="147"/>
      <c r="M26" s="147"/>
      <c r="N26" s="147"/>
    </row>
    <row r="27" spans="2:14" x14ac:dyDescent="0.2">
      <c r="B27" s="40"/>
      <c r="C27" s="40"/>
      <c r="D27" s="40"/>
      <c r="E27" s="122"/>
      <c r="F27" s="122"/>
      <c r="G27" s="122" t="s">
        <v>474</v>
      </c>
      <c r="H27" s="122"/>
      <c r="I27" s="122"/>
      <c r="J27" s="40"/>
      <c r="K27" s="122"/>
      <c r="L27" s="396" t="s">
        <v>1</v>
      </c>
      <c r="M27" s="122" t="s">
        <v>479</v>
      </c>
      <c r="N27" s="122"/>
    </row>
    <row r="28" spans="2:14" x14ac:dyDescent="0.2">
      <c r="B28" s="40"/>
      <c r="C28" s="40"/>
      <c r="D28" s="40"/>
      <c r="E28" s="403" t="s">
        <v>475</v>
      </c>
      <c r="F28" s="403" t="s">
        <v>476</v>
      </c>
      <c r="G28" s="403" t="s">
        <v>477</v>
      </c>
      <c r="H28" s="403" t="s">
        <v>478</v>
      </c>
      <c r="I28" s="403" t="s">
        <v>194</v>
      </c>
      <c r="J28" s="40"/>
      <c r="K28" s="403" t="s">
        <v>527</v>
      </c>
      <c r="L28" s="412" t="s">
        <v>526</v>
      </c>
      <c r="M28" s="403" t="s">
        <v>529</v>
      </c>
      <c r="N28" s="403" t="s">
        <v>528</v>
      </c>
    </row>
    <row r="29" spans="2:14" x14ac:dyDescent="0.2">
      <c r="B29" s="267"/>
      <c r="C29" s="423">
        <v>0</v>
      </c>
      <c r="D29" s="40"/>
      <c r="E29" s="393" cm="1">
        <f t="array" ref="E29">IFERROR(SUMPRODUCT(rUMSF*rUMUnits*(rUMBeds=$C29)*(rUMFP&lt;&gt;""))/$I29,)</f>
        <v>0</v>
      </c>
      <c r="F29" s="429">
        <f>I29-SUM(G29:H29)</f>
        <v>0</v>
      </c>
      <c r="G29" s="429">
        <f>SUMIF(rUMBeds,$C29,rUMVac)</f>
        <v>0</v>
      </c>
      <c r="H29" s="429">
        <f>SUMIF(rUMBeds,$C29,rUMNonRev)</f>
        <v>0</v>
      </c>
      <c r="I29" s="429">
        <f>SUMIF(rUMBeds,$C29,rUMUnits)</f>
        <v>0</v>
      </c>
      <c r="J29" s="40"/>
      <c r="K29" s="432" cm="1">
        <f t="array" ref="K29">IFERROR(SUMPRODUCT(rUMMkt*rUMUnits*(rUMBeds=$C29)*(rUMFP&lt;&gt;""))/$I29,)</f>
        <v>0</v>
      </c>
      <c r="L29" s="434" cm="1">
        <f t="array" ref="L29">IFERROR(SUMPRODUCT(rUMMkt*rUMUnits*(rUMBeds=$C29)*(rUMFP&lt;&gt;""))/($E29*$I29),)</f>
        <v>0</v>
      </c>
      <c r="M29" s="432" cm="1">
        <f t="array" ref="M29">IFERROR(SUMPRODUCT(rUMInPlace*rUMUnits*(rUMBeds=$C29)*(rUMFP&lt;&gt;""))/$I29,)</f>
        <v>0</v>
      </c>
      <c r="N29" s="438" cm="1">
        <f t="array" ref="N29">IFERROR(SUMPRODUCT(rUMInPlace*rUMUnits*(rUMBeds=$C29)*(rUMFP&lt;&gt;""))/($E29*$I29),)</f>
        <v>0</v>
      </c>
    </row>
    <row r="30" spans="2:14" x14ac:dyDescent="0.2">
      <c r="B30" s="267"/>
      <c r="C30" s="424">
        <v>1</v>
      </c>
      <c r="D30" s="40"/>
      <c r="E30" s="393" cm="1">
        <f t="array" ref="E30">IFERROR(SUMPRODUCT(rUMSF*rUMUnits*(rUMBeds=$C30)*(rUMFP&lt;&gt;""))/$I30,)</f>
        <v>705.45197740112997</v>
      </c>
      <c r="F30" s="429">
        <f>I30-SUM(G30:H30)</f>
        <v>171</v>
      </c>
      <c r="G30" s="429">
        <f>SUMIF(rUMBeds,$C30,rUMVac)</f>
        <v>4</v>
      </c>
      <c r="H30" s="429">
        <f>SUMIF(rUMBeds,$C30,rUMNonRev)</f>
        <v>2</v>
      </c>
      <c r="I30" s="429">
        <f>SUMIF(rUMBeds,$C30,rUMUnits)</f>
        <v>177</v>
      </c>
      <c r="J30" s="40"/>
      <c r="K30" s="432" cm="1">
        <f t="array" ref="K30">IFERROR(SUMPRODUCT(rUMMkt*rUMUnits*(rUMBeds=$C30)*(rUMFP&lt;&gt;""))/$I30,)</f>
        <v>1577.0338983050847</v>
      </c>
      <c r="L30" s="435" cm="1">
        <f t="array" ref="L30">IFERROR(SUMPRODUCT(rUMMkt*rUMUnits*(rUMBeds=$C30)*(rUMFP&lt;&gt;""))/($E30*$I30),)</f>
        <v>2.2354943338805908</v>
      </c>
      <c r="M30" s="432" cm="1">
        <f t="array" ref="M30">IFERROR(SUMPRODUCT(rUMInPlace*rUMUnits*(rUMBeds=$C30)*(rUMFP&lt;&gt;""))/$I30,)</f>
        <v>1490.218884860654</v>
      </c>
      <c r="N30" s="438" cm="1">
        <f t="array" ref="N30">IFERROR(SUMPRODUCT(rUMInPlace*rUMUnits*(rUMBeds=$C30)*(rUMFP&lt;&gt;""))/($E30*$I30),)</f>
        <v>2.1124313668388721</v>
      </c>
    </row>
    <row r="31" spans="2:14" x14ac:dyDescent="0.2">
      <c r="B31" s="267"/>
      <c r="C31" s="424">
        <v>2</v>
      </c>
      <c r="D31" s="40"/>
      <c r="E31" s="393" cm="1">
        <f t="array" ref="E31">IFERROR(SUMPRODUCT(rUMSF*rUMUnits*(rUMBeds=$C31)*(rUMFP&lt;&gt;""))/$I31,)</f>
        <v>1059.741935483871</v>
      </c>
      <c r="F31" s="429">
        <f>I31-SUM(G31:H31)</f>
        <v>149</v>
      </c>
      <c r="G31" s="429">
        <f>SUMIF(rUMBeds,$C31,rUMVac)</f>
        <v>4</v>
      </c>
      <c r="H31" s="429">
        <f>SUMIF(rUMBeds,$C31,rUMNonRev)</f>
        <v>2</v>
      </c>
      <c r="I31" s="429">
        <f>SUMIF(rUMBeds,$C31,rUMUnits)</f>
        <v>155</v>
      </c>
      <c r="J31" s="40"/>
      <c r="K31" s="432" cm="1">
        <f t="array" ref="K31">IFERROR(SUMPRODUCT(rUMMkt*rUMUnits*(rUMBeds=$C31)*(rUMFP&lt;&gt;""))/$I31,)</f>
        <v>1926.5419354838709</v>
      </c>
      <c r="L31" s="435" cm="1">
        <f t="array" ref="L31">IFERROR(SUMPRODUCT(rUMMkt*rUMUnits*(rUMBeds=$C31)*(rUMFP&lt;&gt;""))/($E31*$I31),)</f>
        <v>1.8179349811274808</v>
      </c>
      <c r="M31" s="432" cm="1">
        <f t="array" ref="M31">IFERROR(SUMPRODUCT(rUMInPlace*rUMUnits*(rUMBeds=$C31)*(rUMFP&lt;&gt;""))/$I31,)</f>
        <v>1677.1747055165881</v>
      </c>
      <c r="N31" s="438" cm="1">
        <f t="array" ref="N31">IFERROR(SUMPRODUCT(rUMInPlace*rUMUnits*(rUMBeds=$C31)*(rUMFP&lt;&gt;""))/($E31*$I31),)</f>
        <v>1.5826255896448993</v>
      </c>
    </row>
    <row r="32" spans="2:14" x14ac:dyDescent="0.2">
      <c r="B32" s="267"/>
      <c r="C32" s="424">
        <v>3</v>
      </c>
      <c r="D32" s="40"/>
      <c r="E32" s="393" cm="1">
        <f t="array" ref="E32">IFERROR(SUMPRODUCT(rUMSF*rUMUnits*(rUMBeds=$C32)*(rUMFP&lt;&gt;""))/$I32,)</f>
        <v>1350</v>
      </c>
      <c r="F32" s="429">
        <f>I32-SUM(G32:H32)</f>
        <v>18</v>
      </c>
      <c r="G32" s="429">
        <f>SUMIF(rUMBeds,$C32,rUMVac)</f>
        <v>0</v>
      </c>
      <c r="H32" s="429">
        <f>SUMIF(rUMBeds,$C32,rUMNonRev)</f>
        <v>0</v>
      </c>
      <c r="I32" s="429">
        <f>SUMIF(rUMBeds,$C32,rUMUnits)</f>
        <v>18</v>
      </c>
      <c r="J32" s="40"/>
      <c r="K32" s="432" cm="1">
        <f t="array" ref="K32">IFERROR(SUMPRODUCT(rUMMkt*rUMUnits*(rUMBeds=$C32)*(rUMFP&lt;&gt;""))/$I32,)</f>
        <v>2333.0555555555557</v>
      </c>
      <c r="L32" s="435" cm="1">
        <f t="array" ref="L32">IFERROR(SUMPRODUCT(rUMMkt*rUMUnits*(rUMBeds=$C32)*(rUMFP&lt;&gt;""))/($E32*$I32),)</f>
        <v>1.7281893004115227</v>
      </c>
      <c r="M32" s="432" cm="1">
        <f t="array" ref="M32">IFERROR(SUMPRODUCT(rUMInPlace*rUMUnits*(rUMBeds=$C32)*(rUMFP&lt;&gt;""))/$I32,)</f>
        <v>2305.1666666666665</v>
      </c>
      <c r="N32" s="438" cm="1">
        <f t="array" ref="N32">IFERROR(SUMPRODUCT(rUMInPlace*rUMUnits*(rUMBeds=$C32)*(rUMFP&lt;&gt;""))/($E32*$I32),)</f>
        <v>1.7075308641975309</v>
      </c>
    </row>
    <row r="33" spans="2:14" x14ac:dyDescent="0.2">
      <c r="B33" s="267"/>
      <c r="C33" s="425">
        <v>4</v>
      </c>
      <c r="D33" s="40"/>
      <c r="E33" s="393" cm="1">
        <f t="array" ref="E33">IFERROR(SUMPRODUCT(rUMSF*rUMUnits*(rUMBeds&gt;=$C33)*(rUMFP&lt;&gt;""))/$I33,)</f>
        <v>0</v>
      </c>
      <c r="F33" s="429">
        <f>I33-SUM(G33:H33)</f>
        <v>0</v>
      </c>
      <c r="G33" s="429">
        <f>SUMIF(rUMBeds,"&gt;="&amp;$C33,rUMVac)</f>
        <v>0</v>
      </c>
      <c r="H33" s="429">
        <f>SUMIF(rUMBeds,"&gt;="&amp;$C33,rUMNonRev)</f>
        <v>0</v>
      </c>
      <c r="I33" s="429">
        <f>SUMIF(rUMBeds,"&gt;="&amp;$C33,rUMUnits)</f>
        <v>0</v>
      </c>
      <c r="J33" s="40"/>
      <c r="K33" s="432" cm="1">
        <f t="array" ref="K33">IFERROR(SUMPRODUCT(rUMMkt*rUMUnits*(rUMBeds&gt;=$C33)*(rUMFP&lt;&gt;""))/$I33,)</f>
        <v>0</v>
      </c>
      <c r="L33" s="436" cm="1">
        <f t="array" ref="L33">IFERROR(SUMPRODUCT(rUMMkt*rUMUnits*(rUMBeds&gt;=$C33)*(rUMFP&lt;&gt;""))/($E33*$I33),)</f>
        <v>0</v>
      </c>
      <c r="M33" s="432" cm="1">
        <f t="array" ref="M33">IFERROR(SUMPRODUCT(rUMInPlace*rUMUnits*(rUMBeds&gt;=$C33)*(rUMFP&lt;&gt;""))/$I33,)</f>
        <v>0</v>
      </c>
      <c r="N33" s="438" cm="1">
        <f t="array" ref="N33">IFERROR(SUMPRODUCT(rUMInPlace*rUMUnits*(rUMBeds&gt;=$C33)*(rUMFP&lt;&gt;""))/($E33*$I33),)</f>
        <v>0</v>
      </c>
    </row>
    <row r="34" spans="2:14" x14ac:dyDescent="0.2">
      <c r="B34" s="267"/>
      <c r="C34" s="267" t="s">
        <v>473</v>
      </c>
      <c r="D34" s="40"/>
      <c r="E34" s="430">
        <f>rUMAvgSF</f>
        <v>895.5</v>
      </c>
      <c r="F34" s="431">
        <f>SUM(F29:F33)</f>
        <v>338</v>
      </c>
      <c r="G34" s="431">
        <f>SUM(G29:G33)</f>
        <v>8</v>
      </c>
      <c r="H34" s="431">
        <f>SUM(H29:H33)</f>
        <v>4</v>
      </c>
      <c r="I34" s="431">
        <f>SUM(I29:I33)</f>
        <v>350</v>
      </c>
      <c r="J34" s="40"/>
      <c r="K34" s="433">
        <f>rUMAvgMkt</f>
        <v>1770.6971428571428</v>
      </c>
      <c r="L34" s="437">
        <f>IFERROR((K34*$I$34)/($E$34*$I$34),)</f>
        <v>1.9773279093882108</v>
      </c>
      <c r="M34" s="433">
        <f>rUMAvgInPlace</f>
        <v>1614.6715976331361</v>
      </c>
      <c r="N34" s="439">
        <f>IFERROR((M34*$I$34)/($E$34*$I$34),)</f>
        <v>1.8030950280660367</v>
      </c>
    </row>
    <row r="35" spans="2:14" x14ac:dyDescent="0.2">
      <c r="B35" s="40"/>
      <c r="C35" s="40"/>
      <c r="D35" s="40"/>
      <c r="E35" s="40"/>
      <c r="F35" s="40"/>
      <c r="G35" s="40"/>
      <c r="H35" s="40"/>
      <c r="I35" s="40"/>
      <c r="J35" s="40"/>
      <c r="K35" s="40"/>
      <c r="L35" s="40"/>
      <c r="M35" s="40"/>
      <c r="N35" s="40"/>
    </row>
    <row r="36" spans="2:14" x14ac:dyDescent="0.2"/>
    <row r="37" spans="2:14" x14ac:dyDescent="0.2"/>
    <row r="38" spans="2:14" x14ac:dyDescent="0.2">
      <c r="B38" s="147" t="s">
        <v>174</v>
      </c>
      <c r="C38" s="147"/>
      <c r="D38" s="147"/>
      <c r="E38" s="147"/>
      <c r="F38" s="147"/>
      <c r="G38" s="147"/>
      <c r="I38" s="147" t="s">
        <v>114</v>
      </c>
      <c r="J38" s="147"/>
      <c r="K38" s="147"/>
      <c r="L38" s="147"/>
      <c r="M38" s="147"/>
      <c r="N38" s="147"/>
    </row>
    <row r="39" spans="2:14" x14ac:dyDescent="0.2">
      <c r="B39" s="440" t="s">
        <v>480</v>
      </c>
      <c r="C39" s="441"/>
      <c r="D39" s="442"/>
      <c r="E39" s="443" t="s">
        <v>153</v>
      </c>
      <c r="F39" s="443" t="s">
        <v>154</v>
      </c>
      <c r="G39" s="443" t="s">
        <v>466</v>
      </c>
    </row>
    <row r="40" spans="2:14" x14ac:dyDescent="0.2">
      <c r="B40" s="121" t="s">
        <v>481</v>
      </c>
      <c r="C40" s="40"/>
      <c r="D40" s="40"/>
      <c r="E40" s="351">
        <f>rLoan1LTV</f>
        <v>0.75</v>
      </c>
      <c r="F40" s="351">
        <f>rLoan2LTV</f>
        <v>0</v>
      </c>
      <c r="G40" s="351">
        <f>rLoan3LTV</f>
        <v>0</v>
      </c>
      <c r="I40" s="677">
        <f>Assumptions!B17</f>
        <v>0</v>
      </c>
      <c r="J40" s="677"/>
      <c r="K40" s="677"/>
      <c r="L40" s="677"/>
      <c r="M40" s="677"/>
      <c r="N40" s="677"/>
    </row>
    <row r="41" spans="2:14" x14ac:dyDescent="0.2">
      <c r="B41" s="121" t="s">
        <v>146</v>
      </c>
      <c r="C41" s="40"/>
      <c r="D41" s="40"/>
      <c r="E41" s="432">
        <f ca="1">rLoan1Amt</f>
        <v>53730000</v>
      </c>
      <c r="F41" s="432">
        <f>rLoan2Amt</f>
        <v>0</v>
      </c>
      <c r="G41" s="432">
        <f>rLoan3Amt</f>
        <v>0</v>
      </c>
      <c r="I41" s="677"/>
      <c r="J41" s="677"/>
      <c r="K41" s="677"/>
      <c r="L41" s="677"/>
      <c r="M41" s="677"/>
      <c r="N41" s="677"/>
    </row>
    <row r="42" spans="2:14" x14ac:dyDescent="0.2">
      <c r="I42" s="677"/>
      <c r="J42" s="677"/>
      <c r="K42" s="677"/>
      <c r="L42" s="677"/>
      <c r="M42" s="677"/>
      <c r="N42" s="677"/>
    </row>
    <row r="43" spans="2:14" x14ac:dyDescent="0.2">
      <c r="B43" s="122" t="s">
        <v>482</v>
      </c>
      <c r="C43" s="40"/>
      <c r="D43" s="40"/>
      <c r="E43" s="40"/>
      <c r="F43" s="40"/>
      <c r="G43" s="40"/>
      <c r="I43" s="677"/>
      <c r="J43" s="677"/>
      <c r="K43" s="677"/>
      <c r="L43" s="677"/>
      <c r="M43" s="677"/>
      <c r="N43" s="677"/>
    </row>
    <row r="44" spans="2:14" x14ac:dyDescent="0.2">
      <c r="B44" s="121" t="s">
        <v>483</v>
      </c>
      <c r="C44" s="40"/>
      <c r="D44" s="40"/>
      <c r="E44" s="444">
        <f>rLoan1St</f>
        <v>0</v>
      </c>
      <c r="F44" s="444">
        <f>rLoan2St</f>
        <v>0</v>
      </c>
      <c r="G44" s="444">
        <f>rLoan3St</f>
        <v>0</v>
      </c>
      <c r="I44" s="677"/>
      <c r="J44" s="677"/>
      <c r="K44" s="677"/>
      <c r="L44" s="677"/>
      <c r="M44" s="677"/>
      <c r="N44" s="677"/>
    </row>
    <row r="45" spans="2:14" x14ac:dyDescent="0.2">
      <c r="B45" s="121" t="s">
        <v>431</v>
      </c>
      <c r="C45" s="40"/>
      <c r="D45" s="40"/>
      <c r="E45" s="445">
        <f>rLoan1Term</f>
        <v>120</v>
      </c>
      <c r="F45" s="445">
        <f>rLoan2Term</f>
        <v>0</v>
      </c>
      <c r="G45" s="445">
        <f>rLoan3Term</f>
        <v>0</v>
      </c>
      <c r="I45" s="677"/>
      <c r="J45" s="677"/>
      <c r="K45" s="677"/>
      <c r="L45" s="677"/>
      <c r="M45" s="677"/>
      <c r="N45" s="677"/>
    </row>
    <row r="46" spans="2:14" x14ac:dyDescent="0.2">
      <c r="B46" s="121" t="s">
        <v>425</v>
      </c>
      <c r="C46" s="40"/>
      <c r="D46" s="40"/>
      <c r="E46" s="332" t="str">
        <f>rLoan1IRType</f>
        <v>Fixed</v>
      </c>
      <c r="F46" s="332">
        <f>rLoan2IRType</f>
        <v>0</v>
      </c>
      <c r="G46" s="332">
        <f>rLoan3IRType</f>
        <v>0</v>
      </c>
      <c r="I46" s="677"/>
      <c r="J46" s="677"/>
      <c r="K46" s="677"/>
      <c r="L46" s="677"/>
      <c r="M46" s="677"/>
      <c r="N46" s="677"/>
    </row>
    <row r="47" spans="2:14" x14ac:dyDescent="0.2">
      <c r="B47" s="121" t="s">
        <v>532</v>
      </c>
      <c r="C47" s="40"/>
      <c r="D47" s="40"/>
      <c r="E47" s="351">
        <f>INDEX(rLoanRateYrly,1,1)</f>
        <v>0</v>
      </c>
      <c r="F47" s="351">
        <f>INDEX(rLoanRateYrly,2,1)</f>
        <v>0</v>
      </c>
      <c r="G47" s="351">
        <f>INDEX(rLoanRateYrly,2,1)</f>
        <v>0</v>
      </c>
      <c r="I47" s="677"/>
      <c r="J47" s="677"/>
      <c r="K47" s="677"/>
      <c r="L47" s="677"/>
      <c r="M47" s="677"/>
      <c r="N47" s="677"/>
    </row>
    <row r="48" spans="2:14" x14ac:dyDescent="0.2">
      <c r="B48" s="121" t="s">
        <v>484</v>
      </c>
      <c r="C48" s="40"/>
      <c r="D48" s="40"/>
      <c r="E48" s="445">
        <f>rLoan1IO</f>
        <v>36</v>
      </c>
      <c r="F48" s="445">
        <f>rLoan2IO</f>
        <v>0</v>
      </c>
      <c r="G48" s="445">
        <f>rLoan3IO</f>
        <v>0</v>
      </c>
      <c r="I48" s="677"/>
      <c r="J48" s="677"/>
      <c r="K48" s="677"/>
      <c r="L48" s="677"/>
      <c r="M48" s="677"/>
      <c r="N48" s="677"/>
    </row>
    <row r="49" spans="2:14" x14ac:dyDescent="0.2">
      <c r="B49" s="121" t="s">
        <v>485</v>
      </c>
      <c r="C49" s="40"/>
      <c r="D49" s="40"/>
      <c r="E49" s="395">
        <f>rLoan1Amort</f>
        <v>30</v>
      </c>
      <c r="F49" s="395">
        <f>rLoan2Amort</f>
        <v>0</v>
      </c>
      <c r="G49" s="395">
        <f>rLoan3Amort</f>
        <v>0</v>
      </c>
      <c r="I49" s="677"/>
      <c r="J49" s="677"/>
      <c r="K49" s="677"/>
      <c r="L49" s="677"/>
      <c r="M49" s="677"/>
      <c r="N49" s="677"/>
    </row>
    <row r="50" spans="2:14" x14ac:dyDescent="0.2">
      <c r="B50" s="40"/>
      <c r="C50" s="40"/>
      <c r="D50" s="40"/>
      <c r="E50" s="40"/>
      <c r="F50" s="40"/>
      <c r="G50" s="40"/>
      <c r="I50" s="677"/>
      <c r="J50" s="677"/>
      <c r="K50" s="677"/>
      <c r="L50" s="677"/>
      <c r="M50" s="677"/>
      <c r="N50" s="677"/>
    </row>
    <row r="51" spans="2:14" x14ac:dyDescent="0.2"/>
    <row r="52" spans="2:14" x14ac:dyDescent="0.2"/>
  </sheetData>
  <sheetProtection algorithmName="SHA-512" hashValue="y2HKm0UsmFLjumyC58cBuxsU4m6JPIq1kPEvw305I2Sai5vI61LWlCRropxTjEsTbdQN2J27CCfAP89cIq0yWQ==" saltValue="NfHKs5I6Jig1z10z9ZOi5w==" spinCount="100000" sheet="1" objects="1" scenarios="1"/>
  <mergeCells count="6">
    <mergeCell ref="I40:N50"/>
    <mergeCell ref="F22:G22"/>
    <mergeCell ref="F21:G21"/>
    <mergeCell ref="F20:G20"/>
    <mergeCell ref="K18:L18"/>
    <mergeCell ref="M18:N18"/>
  </mergeCells>
  <phoneticPr fontId="50" type="noConversion"/>
  <conditionalFormatting sqref="E40:E41 E44:E49">
    <cfRule type="expression" dxfId="63" priority="1">
      <formula>rLoan1St=""</formula>
    </cfRule>
  </conditionalFormatting>
  <conditionalFormatting sqref="F40:F41 F44:F49">
    <cfRule type="expression" dxfId="62" priority="2">
      <formula>rLoan2St=""</formula>
    </cfRule>
  </conditionalFormatting>
  <conditionalFormatting sqref="G40:G41 G44:G49">
    <cfRule type="expression" dxfId="61" priority="3">
      <formula>rLoan3St=""</formula>
    </cfRule>
  </conditionalFormatting>
  <conditionalFormatting sqref="I8:N9">
    <cfRule type="expression" dxfId="60" priority="6">
      <formula>#REF!=$I8</formula>
    </cfRule>
  </conditionalFormatting>
  <conditionalFormatting sqref="F20:G22">
    <cfRule type="expression" dxfId="59" priority="5">
      <formula>#REF!=$I20</formula>
    </cfRule>
  </conditionalFormatting>
  <conditionalFormatting sqref="H20:I22">
    <cfRule type="expression" dxfId="58" priority="4">
      <formula>#REF!=$I20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D9B3C-1698-4272-9EC3-EDA1D76D24B8}">
  <sheetPr codeName="IRR">
    <tabColor rgb="FF0070C0"/>
    <outlinePr summaryBelow="0"/>
  </sheetPr>
  <dimension ref="A1:P174"/>
  <sheetViews>
    <sheetView showGridLines="0" workbookViewId="0">
      <pane ySplit="19" topLeftCell="A20" activePane="bottomLeft" state="frozen"/>
      <selection pane="bottomLeft" activeCell="E8" sqref="E8"/>
    </sheetView>
  </sheetViews>
  <sheetFormatPr defaultColWidth="0" defaultRowHeight="12" zeroHeight="1" outlineLevelRow="1" x14ac:dyDescent="0.2"/>
  <cols>
    <col min="1" max="1" width="9.33203125" customWidth="1"/>
    <col min="2" max="4" width="14.83203125" customWidth="1"/>
    <col min="5" max="15" width="16.6640625" customWidth="1"/>
    <col min="16" max="16" width="9.33203125" customWidth="1"/>
    <col min="17" max="16384" width="9.33203125" hidden="1"/>
  </cols>
  <sheetData>
    <row r="1" spans="2:15" x14ac:dyDescent="0.2"/>
    <row r="2" spans="2:15" x14ac:dyDescent="0.2"/>
    <row r="3" spans="2:15" x14ac:dyDescent="0.2">
      <c r="B3" s="1" t="str">
        <f ca="1">Assumptions!$B$3</f>
        <v>This template is an intellectual property of ©Clik Technologies Inc [2021-25]. All rights to update, modification, copy and distribution of the core are reserved.</v>
      </c>
      <c r="C3" s="2"/>
    </row>
    <row r="4" spans="2:15" ht="30" customHeight="1" x14ac:dyDescent="0.2">
      <c r="B4" s="466" t="str">
        <f>Assumptions!B4</f>
        <v>MORGANS LANDING BOULEVARD</v>
      </c>
      <c r="C4" s="466"/>
      <c r="D4" s="466"/>
      <c r="E4" s="466"/>
      <c r="F4" s="466"/>
      <c r="G4" s="466"/>
      <c r="H4" s="466"/>
      <c r="I4" s="466"/>
      <c r="J4" s="466"/>
      <c r="K4" s="466"/>
      <c r="L4" s="466"/>
      <c r="M4" s="466"/>
      <c r="N4" s="466"/>
      <c r="O4" s="266" t="str">
        <f>Assumptions!L4</f>
        <v xml:space="preserve"> MORGANS LANDING BOULEVARD, LA PORTE, TEXAS, 77571</v>
      </c>
    </row>
    <row r="5" spans="2:15" x14ac:dyDescent="0.2"/>
    <row r="6" spans="2:15" x14ac:dyDescent="0.2">
      <c r="N6" s="633" t="s">
        <v>692</v>
      </c>
      <c r="O6" s="633"/>
    </row>
    <row r="7" spans="2:15" x14ac:dyDescent="0.2">
      <c r="B7" s="122" t="s">
        <v>374</v>
      </c>
      <c r="C7" s="267" t="s">
        <v>382</v>
      </c>
      <c r="D7" s="267" t="s">
        <v>357</v>
      </c>
      <c r="E7" s="267" t="s">
        <v>358</v>
      </c>
      <c r="G7" s="627" t="s">
        <v>359</v>
      </c>
      <c r="H7" s="122"/>
      <c r="I7" s="267" t="s">
        <v>359</v>
      </c>
      <c r="J7" s="645" t="str">
        <f>IF(rTr1Val,"Structure","")</f>
        <v>Structure</v>
      </c>
      <c r="K7" s="267"/>
      <c r="L7" s="267" t="s">
        <v>690</v>
      </c>
      <c r="M7" s="267"/>
      <c r="N7" s="631" t="s">
        <v>357</v>
      </c>
      <c r="O7" s="631" t="s">
        <v>358</v>
      </c>
    </row>
    <row r="8" spans="2:15" x14ac:dyDescent="0.2">
      <c r="B8" s="121" t="s">
        <v>356</v>
      </c>
      <c r="C8" s="351">
        <v>1</v>
      </c>
      <c r="D8" s="345">
        <v>0.05</v>
      </c>
      <c r="E8" s="351">
        <f>1-D8</f>
        <v>0.95</v>
      </c>
    </row>
    <row r="9" spans="2:15" x14ac:dyDescent="0.2">
      <c r="B9" s="576"/>
      <c r="C9" s="441"/>
      <c r="D9" s="441"/>
      <c r="E9" s="441"/>
      <c r="G9" s="635" t="str" cm="1">
        <f t="array" ref="G9">fTiers&amp;IF(rTr1Val,iReturnPref,iReturnCFProceed)</f>
        <v>Tier 1: Preferred Return</v>
      </c>
      <c r="H9" s="628"/>
      <c r="I9" s="647">
        <v>0.08</v>
      </c>
      <c r="J9" s="628" t="str">
        <f>IF(rTr1Val,"Upto "&amp;TEXT(I9,"0.00%")&amp;" "&amp;$G$7,"")</f>
        <v>Upto 8.00% IRR</v>
      </c>
      <c r="K9" s="628"/>
      <c r="L9" s="629"/>
      <c r="M9" s="628"/>
      <c r="N9" s="345">
        <v>0.05</v>
      </c>
      <c r="O9" s="632">
        <f>1-N9</f>
        <v>0.95</v>
      </c>
    </row>
    <row r="10" spans="2:15" x14ac:dyDescent="0.2">
      <c r="B10" s="121" t="s">
        <v>700</v>
      </c>
      <c r="C10" s="653">
        <f ca="1">SUM(E57:O57)</f>
        <v>99883675.554559931</v>
      </c>
      <c r="D10" s="653">
        <f ca="1">SUM(E30:O30)</f>
        <v>41239835.973534293</v>
      </c>
      <c r="E10" s="653">
        <f ca="1">SUM(E40:O40)</f>
        <v>50013083.039430879</v>
      </c>
      <c r="G10" s="635" t="str" cm="1">
        <f t="array" ref="G10">fTiers&amp;IF(rTr2Val,iReturnPromote,IF(rTr1Val,iReturnAbovePref,iReturnNetSale))</f>
        <v>Tier 2: Promote</v>
      </c>
      <c r="H10" s="628"/>
      <c r="I10" s="647">
        <v>0.1</v>
      </c>
      <c r="J10" s="628" t="str">
        <f>IF(rTr2Val,"From "&amp;TEXT(I9,"0.00%")&amp;" upto "&amp;TEXT(I10,"0.00%")&amp;" "&amp;$G$7,IF(rTr1Val,"&gt; "&amp;TEXT(rTr1Val,"0.00%")&amp;" "&amp;$G$7,""))</f>
        <v>From 8.00% upto 10.00% IRR</v>
      </c>
      <c r="K10" s="628"/>
      <c r="L10" s="345">
        <v>0.2</v>
      </c>
      <c r="M10" s="628"/>
      <c r="N10" s="656">
        <v>0.24</v>
      </c>
      <c r="O10" s="632">
        <f t="shared" ref="O10:O13" si="0">1-N10</f>
        <v>0.76</v>
      </c>
    </row>
    <row r="11" spans="2:15" x14ac:dyDescent="0.2">
      <c r="B11" s="635"/>
      <c r="C11" s="635"/>
      <c r="D11" s="635"/>
      <c r="E11" s="635"/>
      <c r="G11" s="635" t="str" cm="1">
        <f t="array" ref="G11">IF(fIsNetSale,"",fTiers&amp;IF(AND(rTr3Val&gt;0,rTr3Promote&gt;0),iReturnPromote,IF(rTr2Val,"Above Tier 2 Return",iReturnNetSale)))</f>
        <v>Tier 3: Promote</v>
      </c>
      <c r="H11" s="628"/>
      <c r="I11" s="647">
        <v>0.12</v>
      </c>
      <c r="J11" s="628" t="str">
        <f>IF(rTr3Val,"From "&amp;TEXT(rTr2Val,"0.00%")&amp;" upto "&amp;TEXT(rTr3Val,"0.00%")&amp;" IRR",IF(rTr2Val,"&gt; "&amp;TEXT(rTr2Val,"0.00%")&amp;" IRR",""))</f>
        <v>From 10.00% upto 12.00% IRR</v>
      </c>
      <c r="K11" s="628"/>
      <c r="L11" s="345">
        <v>0.3</v>
      </c>
      <c r="M11" s="628"/>
      <c r="N11" s="656">
        <v>0.5</v>
      </c>
      <c r="O11" s="632">
        <f t="shared" si="0"/>
        <v>0.5</v>
      </c>
    </row>
    <row r="12" spans="2:15" x14ac:dyDescent="0.2">
      <c r="B12" s="121" t="s">
        <v>359</v>
      </c>
      <c r="C12" s="351">
        <f ca="1">IFERROR(IRR($E$57:$O$57,0.01),)</f>
        <v>0.2577875398667635</v>
      </c>
      <c r="D12" s="351">
        <f ca="1">IFERROR(IRR($E$30:$O$30,0.01),)</f>
        <v>1.1934067209641306</v>
      </c>
      <c r="E12" s="351">
        <f ca="1">IFERROR(IRR($E$40:$O$40,0.01),)</f>
        <v>0.17941611397317825</v>
      </c>
      <c r="G12" s="635" t="str" cm="1">
        <f t="array" ref="G12">IF(OR(fIsNetSale,G11=""),"",fTiers&amp;IF(rTr3Val,"Above Tier 3 Return",iReturnNetSale))</f>
        <v>Tier 4: Above Tier 3 Return</v>
      </c>
      <c r="H12" s="654"/>
      <c r="I12" s="657"/>
      <c r="J12" s="628" t="str">
        <f>IF(rTr3Val,"&gt; "&amp;TEXT(rTr3Val,"0.00%")&amp;" IRR","")</f>
        <v>&gt; 12.00% IRR</v>
      </c>
      <c r="K12" s="628"/>
      <c r="L12" s="345">
        <v>0.4</v>
      </c>
      <c r="M12" s="628"/>
      <c r="N12" s="656">
        <v>0.43000000000000005</v>
      </c>
      <c r="O12" s="632">
        <f t="shared" si="0"/>
        <v>0.56999999999999995</v>
      </c>
    </row>
    <row r="13" spans="2:15" x14ac:dyDescent="0.2">
      <c r="B13" s="121" t="s">
        <v>393</v>
      </c>
      <c r="C13" s="352">
        <f ca="1">IFERROR(SUMIF($E$57:$O$57,"&gt;0")/-SUMIF($E$57:$O$57,"&lt;0"),)</f>
        <v>5.1926175948584623</v>
      </c>
      <c r="D13" s="352">
        <f ca="1">IFERROR(SUMIF($E$30:$O$30,"&gt;0")/-SUMIF($E$30:$O$30,"&lt;0"),)</f>
        <v>35.620844888166189</v>
      </c>
      <c r="E13" s="352">
        <f ca="1">IFERROR(SUMIF($E$40:$O$40,"&gt;0")/-SUMIF($E$40:$O$40,"&lt;0"),)</f>
        <v>3.2097887552964188</v>
      </c>
      <c r="G13" s="635" t="str" cm="1">
        <f t="array" ref="G13">IF(OR(fIsNetSale,G12=""),"",fTiers&amp;IF(rTr3Val,iReturnNetSale,""))</f>
        <v>Tier 5: Net Sale Proceed</v>
      </c>
      <c r="H13" s="628"/>
      <c r="I13" s="655"/>
      <c r="J13" s="628"/>
      <c r="K13" s="628"/>
      <c r="L13" s="628"/>
      <c r="M13" s="628"/>
      <c r="N13" s="656">
        <v>0.5</v>
      </c>
      <c r="O13" s="632">
        <f t="shared" si="0"/>
        <v>0.5</v>
      </c>
    </row>
    <row r="14" spans="2:15" x14ac:dyDescent="0.2"/>
    <row r="15" spans="2:15" x14ac:dyDescent="0.2">
      <c r="B15" s="40" t="s">
        <v>701</v>
      </c>
      <c r="C15" s="40"/>
      <c r="D15" s="40"/>
      <c r="E15" s="345">
        <v>1.4999999999999999E-2</v>
      </c>
      <c r="G15" s="123">
        <v>0</v>
      </c>
      <c r="H15" s="40"/>
      <c r="I15" s="40"/>
      <c r="J15" s="40"/>
      <c r="K15" s="40"/>
      <c r="L15" s="40"/>
      <c r="M15" s="40"/>
      <c r="N15" s="40"/>
      <c r="O15" s="646" t="s">
        <v>715</v>
      </c>
    </row>
    <row r="16" spans="2:15" x14ac:dyDescent="0.2"/>
    <row r="17" spans="2:15" x14ac:dyDescent="0.2"/>
    <row r="18" spans="2:15" x14ac:dyDescent="0.2">
      <c r="B18" s="683" t="s">
        <v>407</v>
      </c>
      <c r="C18" s="683"/>
      <c r="D18" s="683"/>
      <c r="E18" s="163">
        <f>'Cash Flow'!D9</f>
        <v>44926</v>
      </c>
      <c r="F18" s="163">
        <f>'Cash Flow'!E9</f>
        <v>45291</v>
      </c>
      <c r="G18" s="163">
        <f>'Cash Flow'!F9</f>
        <v>45657</v>
      </c>
      <c r="H18" s="163">
        <f>'Cash Flow'!G9</f>
        <v>46022</v>
      </c>
      <c r="I18" s="163">
        <f>'Cash Flow'!H9</f>
        <v>46387</v>
      </c>
      <c r="J18" s="163">
        <f>'Cash Flow'!I9</f>
        <v>46752</v>
      </c>
      <c r="K18" s="163">
        <f>'Cash Flow'!J9</f>
        <v>47118</v>
      </c>
      <c r="L18" s="163">
        <f>'Cash Flow'!K9</f>
        <v>47483</v>
      </c>
      <c r="M18" s="163">
        <f>'Cash Flow'!L9</f>
        <v>47848</v>
      </c>
      <c r="N18" s="163">
        <f>'Cash Flow'!M9</f>
        <v>48213</v>
      </c>
      <c r="O18" s="163">
        <f>'Cash Flow'!N9</f>
        <v>48579</v>
      </c>
    </row>
    <row r="19" spans="2:15" x14ac:dyDescent="0.2">
      <c r="B19" s="683"/>
      <c r="C19" s="683"/>
      <c r="D19" s="683"/>
      <c r="E19" s="165">
        <f>'Cash Flow'!D10</f>
        <v>0</v>
      </c>
      <c r="F19" s="165">
        <f>'Cash Flow'!E10</f>
        <v>1</v>
      </c>
      <c r="G19" s="165">
        <f>'Cash Flow'!F10</f>
        <v>2</v>
      </c>
      <c r="H19" s="165">
        <f>'Cash Flow'!G10</f>
        <v>3</v>
      </c>
      <c r="I19" s="165">
        <f>'Cash Flow'!H10</f>
        <v>4</v>
      </c>
      <c r="J19" s="165">
        <f>'Cash Flow'!I10</f>
        <v>5</v>
      </c>
      <c r="K19" s="165">
        <f>'Cash Flow'!J10</f>
        <v>6</v>
      </c>
      <c r="L19" s="165">
        <f>'Cash Flow'!K10</f>
        <v>7</v>
      </c>
      <c r="M19" s="165">
        <f>'Cash Flow'!L10</f>
        <v>8</v>
      </c>
      <c r="N19" s="165">
        <f>'Cash Flow'!M10</f>
        <v>9</v>
      </c>
      <c r="O19" s="165">
        <f>'Cash Flow'!N10</f>
        <v>10</v>
      </c>
    </row>
    <row r="20" spans="2:15" x14ac:dyDescent="0.2"/>
    <row r="21" spans="2:15" x14ac:dyDescent="0.2">
      <c r="B21" s="147" t="s">
        <v>372</v>
      </c>
      <c r="C21" s="147"/>
      <c r="D21" s="147"/>
      <c r="E21" s="344"/>
      <c r="F21" s="344"/>
      <c r="G21" s="344"/>
      <c r="H21" s="344"/>
      <c r="I21" s="344"/>
      <c r="J21" s="344"/>
      <c r="K21" s="344"/>
      <c r="L21" s="344"/>
      <c r="M21" s="344"/>
      <c r="N21" s="344"/>
      <c r="O21" s="344"/>
    </row>
    <row r="22" spans="2:15" x14ac:dyDescent="0.2">
      <c r="B22" s="86" t="s">
        <v>370</v>
      </c>
      <c r="E22" s="343">
        <f ca="1">E61</f>
        <v>-1191185.1402456835</v>
      </c>
      <c r="F22" s="343">
        <f t="shared" ref="F22:O22" ca="1" si="1">F61</f>
        <v>0</v>
      </c>
      <c r="G22" s="343">
        <f t="shared" ca="1" si="1"/>
        <v>0</v>
      </c>
      <c r="H22" s="343">
        <f t="shared" ca="1" si="1"/>
        <v>0</v>
      </c>
      <c r="I22" s="343">
        <f t="shared" ca="1" si="1"/>
        <v>0</v>
      </c>
      <c r="J22" s="343">
        <f t="shared" ca="1" si="1"/>
        <v>0</v>
      </c>
      <c r="K22" s="343">
        <f t="shared" ca="1" si="1"/>
        <v>0</v>
      </c>
      <c r="L22" s="343">
        <f t="shared" ca="1" si="1"/>
        <v>0</v>
      </c>
      <c r="M22" s="343">
        <f t="shared" ca="1" si="1"/>
        <v>0</v>
      </c>
      <c r="N22" s="343">
        <f t="shared" ca="1" si="1"/>
        <v>0</v>
      </c>
      <c r="O22" s="343">
        <f t="shared" ca="1" si="1"/>
        <v>0</v>
      </c>
    </row>
    <row r="23" spans="2:15" collapsed="1" x14ac:dyDescent="0.2">
      <c r="B23" s="86" t="s">
        <v>257</v>
      </c>
      <c r="E23" s="343"/>
      <c r="F23" s="343">
        <f t="shared" ref="F23:O23" ca="1" si="2">SUBTOTAL(9,F24:F27)</f>
        <v>1316259.8660523768</v>
      </c>
      <c r="G23" s="343">
        <f t="shared" ca="1" si="2"/>
        <v>1382299.5495404538</v>
      </c>
      <c r="H23" s="343">
        <f t="shared" ca="1" si="2"/>
        <v>1450403.6966427392</v>
      </c>
      <c r="I23" s="343">
        <f t="shared" ca="1" si="2"/>
        <v>750506.3230953922</v>
      </c>
      <c r="J23" s="343">
        <f t="shared" ca="1" si="2"/>
        <v>822933.41715236381</v>
      </c>
      <c r="K23" s="343">
        <f t="shared" ca="1" si="2"/>
        <v>897623.00006204867</v>
      </c>
      <c r="L23" s="343">
        <f t="shared" ca="1" si="2"/>
        <v>974645.1883908005</v>
      </c>
      <c r="M23" s="343">
        <f t="shared" ca="1" si="2"/>
        <v>1054072.2582494896</v>
      </c>
      <c r="N23" s="343">
        <f t="shared" ca="1" si="2"/>
        <v>1135978.7114810152</v>
      </c>
      <c r="O23" s="343">
        <f t="shared" ca="1" si="2"/>
        <v>1220441.3438684896</v>
      </c>
    </row>
    <row r="24" spans="2:15" hidden="1" outlineLevel="1" x14ac:dyDescent="0.2">
      <c r="B24" s="630" t="str">
        <f>G9</f>
        <v>Tier 1: Preferred Return</v>
      </c>
      <c r="C24" s="555"/>
      <c r="D24" s="555"/>
      <c r="E24" s="556"/>
      <c r="F24" s="556">
        <f t="shared" ref="F24:O24" ca="1" si="3">F75</f>
        <v>95294.811219654686</v>
      </c>
      <c r="G24" s="556">
        <f t="shared" ca="1" si="3"/>
        <v>95294.811219654686</v>
      </c>
      <c r="H24" s="556">
        <f t="shared" ca="1" si="3"/>
        <v>95294.811219654686</v>
      </c>
      <c r="I24" s="556">
        <f t="shared" ca="1" si="3"/>
        <v>95294.811219654686</v>
      </c>
      <c r="J24" s="556">
        <f t="shared" ca="1" si="3"/>
        <v>95294.811219654686</v>
      </c>
      <c r="K24" s="556">
        <f t="shared" ca="1" si="3"/>
        <v>95294.811219654686</v>
      </c>
      <c r="L24" s="556">
        <f t="shared" ca="1" si="3"/>
        <v>95294.811219654686</v>
      </c>
      <c r="M24" s="556">
        <f t="shared" ca="1" si="3"/>
        <v>95294.811219654686</v>
      </c>
      <c r="N24" s="556">
        <f t="shared" ca="1" si="3"/>
        <v>95294.811219654686</v>
      </c>
      <c r="O24" s="556">
        <f t="shared" ca="1" si="3"/>
        <v>95294.811219654686</v>
      </c>
    </row>
    <row r="25" spans="2:15" hidden="1" outlineLevel="1" collapsed="1" x14ac:dyDescent="0.2">
      <c r="B25" s="630" t="str">
        <f>G10</f>
        <v>Tier 2: Promote</v>
      </c>
      <c r="C25" s="555"/>
      <c r="D25" s="555"/>
      <c r="E25" s="556"/>
      <c r="F25" s="556">
        <f t="shared" ref="F25:O25" ca="1" si="4">F93</f>
        <v>142942.216829482</v>
      </c>
      <c r="G25" s="556">
        <f t="shared" ca="1" si="4"/>
        <v>142942.216829482</v>
      </c>
      <c r="H25" s="556">
        <f t="shared" ca="1" si="4"/>
        <v>142942.216829482</v>
      </c>
      <c r="I25" s="556">
        <f t="shared" ca="1" si="4"/>
        <v>142942.216829482</v>
      </c>
      <c r="J25" s="556">
        <f t="shared" ca="1" si="4"/>
        <v>142942.216829482</v>
      </c>
      <c r="K25" s="556">
        <f t="shared" ca="1" si="4"/>
        <v>142942.216829482</v>
      </c>
      <c r="L25" s="556">
        <f t="shared" ca="1" si="4"/>
        <v>142942.216829482</v>
      </c>
      <c r="M25" s="556">
        <f t="shared" ca="1" si="4"/>
        <v>142942.216829482</v>
      </c>
      <c r="N25" s="556">
        <f t="shared" ca="1" si="4"/>
        <v>142942.216829482</v>
      </c>
      <c r="O25" s="556">
        <f t="shared" ca="1" si="4"/>
        <v>142942.216829482</v>
      </c>
    </row>
    <row r="26" spans="2:15" hidden="1" outlineLevel="1" collapsed="1" x14ac:dyDescent="0.2">
      <c r="B26" s="630" t="str">
        <f>G11</f>
        <v>Tier 3: Promote</v>
      </c>
      <c r="C26" s="555"/>
      <c r="D26" s="555"/>
      <c r="E26" s="556"/>
      <c r="F26" s="556">
        <f t="shared" ref="F26:O26" ca="1" si="5">F111</f>
        <v>452650.35329335975</v>
      </c>
      <c r="G26" s="556">
        <f t="shared" ca="1" si="5"/>
        <v>452650.35329335975</v>
      </c>
      <c r="H26" s="556">
        <f t="shared" ca="1" si="5"/>
        <v>452650.35329335975</v>
      </c>
      <c r="I26" s="556">
        <f t="shared" ca="1" si="5"/>
        <v>452650.35329335975</v>
      </c>
      <c r="J26" s="556">
        <f t="shared" ca="1" si="5"/>
        <v>452650.35329335975</v>
      </c>
      <c r="K26" s="556">
        <f t="shared" ca="1" si="5"/>
        <v>452650.35329335975</v>
      </c>
      <c r="L26" s="556">
        <f t="shared" ca="1" si="5"/>
        <v>452650.35329335975</v>
      </c>
      <c r="M26" s="556">
        <f t="shared" ca="1" si="5"/>
        <v>452650.35329335975</v>
      </c>
      <c r="N26" s="556">
        <f t="shared" ca="1" si="5"/>
        <v>452650.35329335975</v>
      </c>
      <c r="O26" s="556">
        <f t="shared" ca="1" si="5"/>
        <v>452650.35329335975</v>
      </c>
    </row>
    <row r="27" spans="2:15" hidden="1" outlineLevel="1" collapsed="1" x14ac:dyDescent="0.2">
      <c r="B27" s="630" t="str">
        <f>G12</f>
        <v>Tier 4: Above Tier 3 Return</v>
      </c>
      <c r="C27" s="555"/>
      <c r="D27" s="555"/>
      <c r="E27" s="556"/>
      <c r="F27" s="556">
        <f ca="1">F121</f>
        <v>625372.48470988031</v>
      </c>
      <c r="G27" s="556">
        <f t="shared" ref="G27:O27" ca="1" si="6">G121</f>
        <v>691412.16819795733</v>
      </c>
      <c r="H27" s="556">
        <f t="shared" ca="1" si="6"/>
        <v>759516.31530024263</v>
      </c>
      <c r="I27" s="556">
        <f t="shared" ca="1" si="6"/>
        <v>59618.941752895771</v>
      </c>
      <c r="J27" s="556">
        <f t="shared" ca="1" si="6"/>
        <v>132046.03580986729</v>
      </c>
      <c r="K27" s="556">
        <f t="shared" ca="1" si="6"/>
        <v>206735.61871955224</v>
      </c>
      <c r="L27" s="556">
        <f t="shared" ca="1" si="6"/>
        <v>283757.80704830395</v>
      </c>
      <c r="M27" s="556">
        <f t="shared" ca="1" si="6"/>
        <v>363184.87690699322</v>
      </c>
      <c r="N27" s="556">
        <f t="shared" ca="1" si="6"/>
        <v>445091.33013851871</v>
      </c>
      <c r="O27" s="556">
        <f t="shared" ca="1" si="6"/>
        <v>529553.96252599312</v>
      </c>
    </row>
    <row r="28" spans="2:15" hidden="1" outlineLevel="1" x14ac:dyDescent="0.2">
      <c r="B28" s="630" t="str">
        <f>G13</f>
        <v>Tier 5: Net Sale Proceed</v>
      </c>
      <c r="C28" s="555"/>
      <c r="D28" s="555"/>
      <c r="E28" s="556"/>
      <c r="F28" s="556">
        <f ca="1">F127</f>
        <v>0</v>
      </c>
      <c r="G28" s="556">
        <f t="shared" ref="G28:O28" ca="1" si="7">G127</f>
        <v>0</v>
      </c>
      <c r="H28" s="556">
        <f t="shared" ca="1" si="7"/>
        <v>0</v>
      </c>
      <c r="I28" s="556">
        <f t="shared" ca="1" si="7"/>
        <v>0</v>
      </c>
      <c r="J28" s="556">
        <f t="shared" ca="1" si="7"/>
        <v>0</v>
      </c>
      <c r="K28" s="556">
        <f t="shared" ca="1" si="7"/>
        <v>2.1955521221746482E-11</v>
      </c>
      <c r="L28" s="556">
        <f t="shared" ca="1" si="7"/>
        <v>0</v>
      </c>
      <c r="M28" s="556">
        <f t="shared" ca="1" si="7"/>
        <v>0</v>
      </c>
      <c r="N28" s="556">
        <f t="shared" ca="1" si="7"/>
        <v>4.3911042443492964E-11</v>
      </c>
      <c r="O28" s="556">
        <f t="shared" ca="1" si="7"/>
        <v>30218147.630457927</v>
      </c>
    </row>
    <row r="29" spans="2:15" x14ac:dyDescent="0.2">
      <c r="B29" s="86" t="s">
        <v>691</v>
      </c>
      <c r="E29" s="343"/>
      <c r="F29" s="343">
        <f t="shared" ref="F29:O29" ca="1" si="8">-F56</f>
        <v>105349.16636626226</v>
      </c>
      <c r="G29" s="343">
        <f t="shared" ca="1" si="8"/>
        <v>108509.64135725009</v>
      </c>
      <c r="H29" s="343">
        <f t="shared" ca="1" si="8"/>
        <v>111764.93059796764</v>
      </c>
      <c r="I29" s="343">
        <f t="shared" ca="1" si="8"/>
        <v>115117.87851590663</v>
      </c>
      <c r="J29" s="343">
        <f t="shared" ca="1" si="8"/>
        <v>118571.41487138384</v>
      </c>
      <c r="K29" s="343">
        <f t="shared" ca="1" si="8"/>
        <v>122128.55731752538</v>
      </c>
      <c r="L29" s="343">
        <f t="shared" ca="1" si="8"/>
        <v>125792.4140370511</v>
      </c>
      <c r="M29" s="343">
        <f t="shared" ca="1" si="8"/>
        <v>129566.18645816266</v>
      </c>
      <c r="N29" s="343">
        <f t="shared" ca="1" si="8"/>
        <v>133453.17205190758</v>
      </c>
      <c r="O29" s="343">
        <f t="shared" ca="1" si="8"/>
        <v>137456.76721346477</v>
      </c>
    </row>
    <row r="30" spans="2:15" x14ac:dyDescent="0.2">
      <c r="B30" s="120" t="s">
        <v>373</v>
      </c>
      <c r="C30" s="120"/>
      <c r="D30" s="120"/>
      <c r="E30" s="256">
        <f t="shared" ref="E30:O30" ca="1" si="9">SUBTOTAL(9,E22:E29)</f>
        <v>-1191185.1402456835</v>
      </c>
      <c r="F30" s="256">
        <f t="shared" ca="1" si="9"/>
        <v>1421609.0324186392</v>
      </c>
      <c r="G30" s="256">
        <f t="shared" ca="1" si="9"/>
        <v>1490809.1908977039</v>
      </c>
      <c r="H30" s="256">
        <f t="shared" ca="1" si="9"/>
        <v>1562168.6272407069</v>
      </c>
      <c r="I30" s="256">
        <f t="shared" ca="1" si="9"/>
        <v>865624.20161129883</v>
      </c>
      <c r="J30" s="256">
        <f t="shared" ca="1" si="9"/>
        <v>941504.83202374761</v>
      </c>
      <c r="K30" s="256">
        <f t="shared" ca="1" si="9"/>
        <v>1019751.557379574</v>
      </c>
      <c r="L30" s="256">
        <f t="shared" ca="1" si="9"/>
        <v>1100437.6024278516</v>
      </c>
      <c r="M30" s="256">
        <f t="shared" ca="1" si="9"/>
        <v>1183638.4447076523</v>
      </c>
      <c r="N30" s="256">
        <f t="shared" ca="1" si="9"/>
        <v>1269431.8835329227</v>
      </c>
      <c r="O30" s="256">
        <f t="shared" ca="1" si="9"/>
        <v>31576045.741539881</v>
      </c>
    </row>
    <row r="31" spans="2:15" x14ac:dyDescent="0.2"/>
    <row r="32" spans="2:15" x14ac:dyDescent="0.2">
      <c r="B32" s="147" t="s">
        <v>369</v>
      </c>
      <c r="C32" s="147"/>
      <c r="D32" s="147"/>
      <c r="E32" s="344"/>
      <c r="F32" s="344"/>
      <c r="G32" s="344"/>
      <c r="H32" s="344"/>
      <c r="I32" s="344"/>
      <c r="J32" s="344"/>
      <c r="K32" s="344"/>
      <c r="L32" s="344"/>
      <c r="M32" s="344"/>
      <c r="N32" s="344"/>
      <c r="O32" s="344"/>
    </row>
    <row r="33" spans="2:15" x14ac:dyDescent="0.2">
      <c r="B33" s="86" t="s">
        <v>370</v>
      </c>
      <c r="E33" s="343">
        <f ca="1">E60</f>
        <v>-22632517.664667986</v>
      </c>
      <c r="F33" s="343">
        <f t="shared" ref="F33:O33" ca="1" si="10">F60</f>
        <v>0</v>
      </c>
      <c r="G33" s="343">
        <f t="shared" ca="1" si="10"/>
        <v>0</v>
      </c>
      <c r="H33" s="343">
        <f t="shared" ca="1" si="10"/>
        <v>0</v>
      </c>
      <c r="I33" s="343">
        <f t="shared" ca="1" si="10"/>
        <v>0</v>
      </c>
      <c r="J33" s="343">
        <f t="shared" ca="1" si="10"/>
        <v>0</v>
      </c>
      <c r="K33" s="343">
        <f t="shared" ca="1" si="10"/>
        <v>0</v>
      </c>
      <c r="L33" s="343">
        <f t="shared" ca="1" si="10"/>
        <v>0</v>
      </c>
      <c r="M33" s="343">
        <f t="shared" ca="1" si="10"/>
        <v>0</v>
      </c>
      <c r="N33" s="343">
        <f t="shared" ca="1" si="10"/>
        <v>0</v>
      </c>
      <c r="O33" s="343">
        <f t="shared" ca="1" si="10"/>
        <v>0</v>
      </c>
    </row>
    <row r="34" spans="2:15" collapsed="1" x14ac:dyDescent="0.2">
      <c r="B34" s="86" t="s">
        <v>257</v>
      </c>
      <c r="E34" s="343"/>
      <c r="F34" s="343">
        <f t="shared" ref="F34:O34" ca="1" si="11">SUBTOTAL(9,F35:F38)</f>
        <v>3544884.2506546509</v>
      </c>
      <c r="G34" s="343">
        <f t="shared" ca="1" si="11"/>
        <v>3632425.2264411715</v>
      </c>
      <c r="H34" s="343">
        <f t="shared" ca="1" si="11"/>
        <v>3722702.8167860615</v>
      </c>
      <c r="I34" s="343">
        <f t="shared" ca="1" si="11"/>
        <v>2794931.8797581829</v>
      </c>
      <c r="J34" s="343">
        <f t="shared" ca="1" si="11"/>
        <v>2890939.8881592848</v>
      </c>
      <c r="K34" s="343">
        <f t="shared" ca="1" si="11"/>
        <v>2989947.0096907276</v>
      </c>
      <c r="L34" s="343">
        <f t="shared" ca="1" si="11"/>
        <v>3092046.1895683752</v>
      </c>
      <c r="M34" s="343">
        <f t="shared" ca="1" si="11"/>
        <v>3197333.235660126</v>
      </c>
      <c r="N34" s="343">
        <f t="shared" ca="1" si="11"/>
        <v>3305906.9062228459</v>
      </c>
      <c r="O34" s="343">
        <f t="shared" ca="1" si="11"/>
        <v>3417869.0003178702</v>
      </c>
    </row>
    <row r="35" spans="2:15" hidden="1" outlineLevel="1" x14ac:dyDescent="0.2">
      <c r="B35" s="630" t="str">
        <f>G9</f>
        <v>Tier 1: Preferred Return</v>
      </c>
      <c r="C35" s="555"/>
      <c r="D35" s="555"/>
      <c r="E35" s="556"/>
      <c r="F35" s="556">
        <f t="shared" ref="F35:O35" ca="1" si="12">F72</f>
        <v>1810601.413173439</v>
      </c>
      <c r="G35" s="556">
        <f t="shared" ca="1" si="12"/>
        <v>1810601.413173439</v>
      </c>
      <c r="H35" s="556">
        <f t="shared" ca="1" si="12"/>
        <v>1810601.413173439</v>
      </c>
      <c r="I35" s="556">
        <f t="shared" ca="1" si="12"/>
        <v>1810601.413173439</v>
      </c>
      <c r="J35" s="556">
        <f t="shared" ca="1" si="12"/>
        <v>1810601.413173439</v>
      </c>
      <c r="K35" s="556">
        <f t="shared" ca="1" si="12"/>
        <v>1810601.413173439</v>
      </c>
      <c r="L35" s="556">
        <f t="shared" ca="1" si="12"/>
        <v>1810601.413173439</v>
      </c>
      <c r="M35" s="556">
        <f t="shared" ca="1" si="12"/>
        <v>1810601.413173439</v>
      </c>
      <c r="N35" s="556">
        <f t="shared" ca="1" si="12"/>
        <v>1810601.413173439</v>
      </c>
      <c r="O35" s="556">
        <f t="shared" ca="1" si="12"/>
        <v>1810601.413173439</v>
      </c>
    </row>
    <row r="36" spans="2:15" hidden="1" outlineLevel="1" collapsed="1" x14ac:dyDescent="0.2">
      <c r="B36" s="630" t="str">
        <f>G10</f>
        <v>Tier 2: Promote</v>
      </c>
      <c r="C36" s="555"/>
      <c r="D36" s="555"/>
      <c r="E36" s="556"/>
      <c r="F36" s="556">
        <f t="shared" ref="F36:O36" ca="1" si="13">F90</f>
        <v>452650.35329335975</v>
      </c>
      <c r="G36" s="556">
        <f t="shared" ca="1" si="13"/>
        <v>452650.35329335975</v>
      </c>
      <c r="H36" s="556">
        <f t="shared" ca="1" si="13"/>
        <v>452650.35329335975</v>
      </c>
      <c r="I36" s="556">
        <f t="shared" ca="1" si="13"/>
        <v>452650.35329335975</v>
      </c>
      <c r="J36" s="556">
        <f t="shared" ca="1" si="13"/>
        <v>452650.35329335975</v>
      </c>
      <c r="K36" s="556">
        <f t="shared" ca="1" si="13"/>
        <v>452650.35329335975</v>
      </c>
      <c r="L36" s="556">
        <f t="shared" ca="1" si="13"/>
        <v>452650.35329335975</v>
      </c>
      <c r="M36" s="556">
        <f t="shared" ca="1" si="13"/>
        <v>452650.35329335975</v>
      </c>
      <c r="N36" s="556">
        <f t="shared" ca="1" si="13"/>
        <v>452650.35329335975</v>
      </c>
      <c r="O36" s="556">
        <f t="shared" ca="1" si="13"/>
        <v>452650.35329335975</v>
      </c>
    </row>
    <row r="37" spans="2:15" hidden="1" outlineLevel="1" collapsed="1" x14ac:dyDescent="0.2">
      <c r="B37" s="630" t="str">
        <f>G11</f>
        <v>Tier 3: Promote</v>
      </c>
      <c r="C37" s="555"/>
      <c r="D37" s="555"/>
      <c r="E37" s="556"/>
      <c r="F37" s="556">
        <f t="shared" ref="F37:O37" ca="1" si="14">F108</f>
        <v>452650.35329335975</v>
      </c>
      <c r="G37" s="556">
        <f t="shared" ca="1" si="14"/>
        <v>452650.35329335975</v>
      </c>
      <c r="H37" s="556">
        <f t="shared" ca="1" si="14"/>
        <v>452650.35329335975</v>
      </c>
      <c r="I37" s="556">
        <f t="shared" ca="1" si="14"/>
        <v>452650.35329335975</v>
      </c>
      <c r="J37" s="556">
        <f t="shared" ca="1" si="14"/>
        <v>452650.35329335975</v>
      </c>
      <c r="K37" s="556">
        <f t="shared" ca="1" si="14"/>
        <v>452650.35329335975</v>
      </c>
      <c r="L37" s="556">
        <f t="shared" ca="1" si="14"/>
        <v>452650.35329335975</v>
      </c>
      <c r="M37" s="556">
        <f t="shared" ca="1" si="14"/>
        <v>452650.35329335975</v>
      </c>
      <c r="N37" s="556">
        <f t="shared" ca="1" si="14"/>
        <v>452650.35329335975</v>
      </c>
      <c r="O37" s="556">
        <f t="shared" ca="1" si="14"/>
        <v>452650.35329335975</v>
      </c>
    </row>
    <row r="38" spans="2:15" hidden="1" outlineLevel="1" collapsed="1" x14ac:dyDescent="0.2">
      <c r="B38" s="630" t="str">
        <f>G12</f>
        <v>Tier 4: Above Tier 3 Return</v>
      </c>
      <c r="C38" s="555"/>
      <c r="D38" s="555"/>
      <c r="E38" s="556"/>
      <c r="F38" s="556">
        <f t="shared" ref="F38:O38" ca="1" si="15">F120</f>
        <v>828982.13089449238</v>
      </c>
      <c r="G38" s="556">
        <f t="shared" ca="1" si="15"/>
        <v>916523.10668101301</v>
      </c>
      <c r="H38" s="556">
        <f t="shared" ca="1" si="15"/>
        <v>1006800.6970259029</v>
      </c>
      <c r="I38" s="556">
        <f t="shared" ca="1" si="15"/>
        <v>79029.759998024616</v>
      </c>
      <c r="J38" s="556">
        <f t="shared" ca="1" si="15"/>
        <v>175037.76839912639</v>
      </c>
      <c r="K38" s="556">
        <f t="shared" ca="1" si="15"/>
        <v>274044.88993056922</v>
      </c>
      <c r="L38" s="556">
        <f t="shared" ca="1" si="15"/>
        <v>376144.06980821682</v>
      </c>
      <c r="M38" s="556">
        <f t="shared" ca="1" si="15"/>
        <v>481431.11589996761</v>
      </c>
      <c r="N38" s="556">
        <f t="shared" ca="1" si="15"/>
        <v>590004.78646268754</v>
      </c>
      <c r="O38" s="556">
        <f t="shared" ca="1" si="15"/>
        <v>701966.8805577117</v>
      </c>
    </row>
    <row r="39" spans="2:15" hidden="1" outlineLevel="1" x14ac:dyDescent="0.2">
      <c r="B39" s="630" t="str">
        <f>G13</f>
        <v>Tier 5: Net Sale Proceed</v>
      </c>
      <c r="C39" s="555"/>
      <c r="D39" s="555"/>
      <c r="E39" s="556"/>
      <c r="F39" s="556">
        <f t="shared" ref="F39:O39" ca="1" si="16">F126</f>
        <v>0</v>
      </c>
      <c r="G39" s="556">
        <f t="shared" ca="1" si="16"/>
        <v>0</v>
      </c>
      <c r="H39" s="556">
        <f t="shared" ca="1" si="16"/>
        <v>0</v>
      </c>
      <c r="I39" s="556">
        <f t="shared" ca="1" si="16"/>
        <v>0</v>
      </c>
      <c r="J39" s="556">
        <f t="shared" ca="1" si="16"/>
        <v>0</v>
      </c>
      <c r="K39" s="556">
        <f t="shared" ca="1" si="16"/>
        <v>2.9103830456733704E-11</v>
      </c>
      <c r="L39" s="556">
        <f t="shared" ca="1" si="16"/>
        <v>0</v>
      </c>
      <c r="M39" s="556">
        <f t="shared" ca="1" si="16"/>
        <v>0</v>
      </c>
      <c r="N39" s="556">
        <f t="shared" ca="1" si="16"/>
        <v>5.8207660913467407E-11</v>
      </c>
      <c r="O39" s="556">
        <f t="shared" ca="1" si="16"/>
        <v>40056614.300839566</v>
      </c>
    </row>
    <row r="40" spans="2:15" x14ac:dyDescent="0.2">
      <c r="B40" s="120" t="s">
        <v>371</v>
      </c>
      <c r="C40" s="120"/>
      <c r="D40" s="120"/>
      <c r="E40" s="256">
        <f t="shared" ref="E40:L40" ca="1" si="17">SUBTOTAL(9,E33:E39)</f>
        <v>-22632517.664667986</v>
      </c>
      <c r="F40" s="256">
        <f t="shared" ca="1" si="17"/>
        <v>3544884.2506546509</v>
      </c>
      <c r="G40" s="256">
        <f t="shared" ca="1" si="17"/>
        <v>3632425.2264411715</v>
      </c>
      <c r="H40" s="256">
        <f t="shared" ca="1" si="17"/>
        <v>3722702.8167860615</v>
      </c>
      <c r="I40" s="256">
        <f t="shared" ca="1" si="17"/>
        <v>2794931.8797581829</v>
      </c>
      <c r="J40" s="256">
        <f t="shared" ca="1" si="17"/>
        <v>2890939.8881592848</v>
      </c>
      <c r="K40" s="256">
        <f t="shared" ca="1" si="17"/>
        <v>2989947.0096907276</v>
      </c>
      <c r="L40" s="256">
        <f t="shared" ca="1" si="17"/>
        <v>3092046.1895683752</v>
      </c>
      <c r="M40" s="256">
        <f ca="1">SUBTOTAL(9,M33:M39)</f>
        <v>3197333.235660126</v>
      </c>
      <c r="N40" s="256">
        <f ca="1">SUBTOTAL(9,N33:N39)</f>
        <v>3305906.9062228459</v>
      </c>
      <c r="O40" s="256">
        <f ca="1">SUBTOTAL(9,O33:O39)</f>
        <v>43474483.301157437</v>
      </c>
    </row>
    <row r="42" spans="2:15" hidden="1" x14ac:dyDescent="0.2">
      <c r="B42" s="122" t="s">
        <v>229</v>
      </c>
      <c r="C42" s="40"/>
      <c r="D42" s="40"/>
      <c r="E42" s="40"/>
      <c r="F42" s="577"/>
      <c r="G42" s="577"/>
      <c r="H42" s="577"/>
      <c r="I42" s="577"/>
      <c r="J42" s="577"/>
      <c r="K42" s="577"/>
      <c r="L42" s="577"/>
      <c r="M42" s="577"/>
      <c r="N42" s="577"/>
      <c r="O42" s="577"/>
    </row>
    <row r="43" spans="2:15" ht="12.75" hidden="1" thickTop="1" x14ac:dyDescent="0.2">
      <c r="B43" s="587" t="s">
        <v>382</v>
      </c>
      <c r="C43" s="575"/>
      <c r="D43" s="575"/>
      <c r="E43" s="575"/>
      <c r="F43" s="586">
        <f ca="1">IFERROR(F57/-SUMIF($E$57:F$57,"&lt;0"),)</f>
        <v>0.20404653955406171</v>
      </c>
      <c r="G43" s="586">
        <f ca="1">IFERROR(G57/-SUMIF($E$57:G$57,"&lt;0"),)</f>
        <v>0.21049308820908108</v>
      </c>
      <c r="H43" s="586">
        <f ca="1">IFERROR(H57/-SUMIF($E$57:H$57,"&lt;0"),)</f>
        <v>0.2171411621354612</v>
      </c>
      <c r="I43" s="586">
        <f ca="1">IFERROR(I57/-SUMIF($E$57:I$57,"&lt;0"),)</f>
        <v>0.14881977969110344</v>
      </c>
      <c r="J43" s="586">
        <f ca="1">IFERROR(J57/-SUMIF($E$57:J$57,"&lt;0"),)</f>
        <v>0.15588984364536554</v>
      </c>
      <c r="K43" s="586">
        <f ca="1">IFERROR(K57/-SUMIF($E$57:K$57,"&lt;0"),)</f>
        <v>0.16318076335937837</v>
      </c>
      <c r="L43" s="586">
        <f ca="1">IFERROR(L57/-SUMIF($E$57:L$57,"&lt;0"),)</f>
        <v>0.17069938335196219</v>
      </c>
      <c r="M43" s="586">
        <f ca="1">IFERROR(M57/-SUMIF($E$57:M$57,"&lt;0"),)</f>
        <v>0.17845275894865337</v>
      </c>
      <c r="N43" s="586">
        <f ca="1">IFERROR(N57/-SUMIF($E$57:N$57,"&lt;0"),)</f>
        <v>0.18644816274268317</v>
      </c>
      <c r="O43" s="586">
        <f ca="1">IFERROR(O57/-SUMIF($E$57:O$57,"&lt;0"),)</f>
        <v>3.5574461132207116</v>
      </c>
    </row>
    <row r="44" spans="2:15" hidden="1" x14ac:dyDescent="0.2">
      <c r="B44" s="588" t="s">
        <v>645</v>
      </c>
      <c r="C44" s="40"/>
      <c r="D44" s="40"/>
      <c r="E44" s="40"/>
      <c r="F44" s="351">
        <f ca="1">IFERROR(SUM(F23,F29)/-SUMIF($E$30:F$30,"&lt;0"),)</f>
        <v>1.193440871941561</v>
      </c>
      <c r="G44" s="351">
        <f ca="1">IFERROR(SUM(G23,G29)/-SUMIF($E$30:G$30,"&lt;0"),)</f>
        <v>1.2515344093280265</v>
      </c>
      <c r="H44" s="351">
        <f ca="1">IFERROR(SUM(H23,H29)/-SUMIF($E$30:H$30,"&lt;0"),)</f>
        <v>1.3114406606167934</v>
      </c>
      <c r="I44" s="351">
        <f ca="1">IFERROR(SUM(I23,I29)/-SUMIF($E$30:I$30,"&lt;0"),)</f>
        <v>0.72669157158287145</v>
      </c>
      <c r="J44" s="351">
        <f ca="1">IFERROR(SUM(J23,J29)/-SUMIF($E$30:J$30,"&lt;0"),)</f>
        <v>0.79039336557670714</v>
      </c>
      <c r="K44" s="351">
        <f ca="1">IFERROR(SUM(K23,K29)/-SUMIF($E$30:K$30,"&lt;0"),)</f>
        <v>0.85608149642401432</v>
      </c>
      <c r="L44" s="351">
        <f ca="1">IFERROR(SUM(L23,L29)/-SUMIF($E$30:L$30,"&lt;0"),)</f>
        <v>0.92381743630623614</v>
      </c>
      <c r="M44" s="351">
        <f ca="1">IFERROR(SUM(M23,M29)/-SUMIF($E$30:M$30,"&lt;0"),)</f>
        <v>0.99366454862216069</v>
      </c>
      <c r="N44" s="351">
        <f ca="1">IFERROR(SUM(N23,N29)/-SUMIF($E$30:N$30,"&lt;0"),)</f>
        <v>1.0656881459007295</v>
      </c>
      <c r="O44" s="351">
        <f ca="1">IFERROR(SUM(O23,O29)/-SUMIF($E$30:O$30,"&lt;0"),)</f>
        <v>1.1399555494806508</v>
      </c>
    </row>
    <row r="45" spans="2:15" hidden="1" x14ac:dyDescent="0.2">
      <c r="B45" s="588" t="s">
        <v>646</v>
      </c>
      <c r="C45" s="40"/>
      <c r="D45" s="40"/>
      <c r="E45" s="40"/>
      <c r="F45" s="351">
        <f ca="1">IFERROR(F34/-SUMIF($E$40:F$40,"&lt;0"),)</f>
        <v>0.156627923732437</v>
      </c>
      <c r="G45" s="351">
        <f ca="1">IFERROR(G34/-SUMIF($E$40:G$40,"&lt;0"),)</f>
        <v>0.16049585292544863</v>
      </c>
      <c r="H45" s="351">
        <f ca="1">IFERROR(H34/-SUMIF($E$40:H$40,"&lt;0"),)</f>
        <v>0.16448469728127671</v>
      </c>
      <c r="I45" s="351">
        <f ca="1">IFERROR(I34/-SUMIF($E$40:I$40,"&lt;0"),)</f>
        <v>0.12349186781466205</v>
      </c>
      <c r="J45" s="351">
        <f ca="1">IFERROR(J34/-SUMIF($E$40:J$40,"&lt;0"),)</f>
        <v>0.12773390618721933</v>
      </c>
      <c r="K45" s="351">
        <f ca="1">IFERROR(K34/-SUMIF($E$40:K$40,"&lt;0"),)</f>
        <v>0.13210845801562701</v>
      </c>
      <c r="L45" s="351">
        <f ca="1">IFERROR(L34/-SUMIF($E$40:L$40,"&lt;0"),)</f>
        <v>0.13661963001117733</v>
      </c>
      <c r="M45" s="351">
        <f ca="1">IFERROR(M34/-SUMIF($E$40:M$40,"&lt;0"),)</f>
        <v>0.14127165536919201</v>
      </c>
      <c r="N45" s="351">
        <f ca="1">IFERROR(N34/-SUMIF($E$40:N$40,"&lt;0"),)</f>
        <v>0.1460688976456099</v>
      </c>
      <c r="O45" s="351">
        <f ca="1">IFERROR(O34/-SUMIF($E$40:O$40,"&lt;0"),)</f>
        <v>0.15101585475192467</v>
      </c>
    </row>
    <row r="46" spans="2:15" x14ac:dyDescent="0.2"/>
    <row r="47" spans="2:15" x14ac:dyDescent="0.2">
      <c r="B47" s="147" t="s">
        <v>376</v>
      </c>
      <c r="C47" s="147"/>
      <c r="D47" s="147"/>
      <c r="E47" s="147"/>
      <c r="F47" s="147"/>
      <c r="G47" s="147"/>
      <c r="H47" s="147"/>
      <c r="I47" s="147"/>
      <c r="J47" s="147"/>
      <c r="K47" s="147"/>
      <c r="L47" s="147"/>
      <c r="M47" s="147"/>
      <c r="N47" s="147"/>
      <c r="O47" s="147"/>
    </row>
    <row r="48" spans="2:15" x14ac:dyDescent="0.2">
      <c r="B48" s="86" t="s">
        <v>54</v>
      </c>
      <c r="E48" s="343">
        <f ca="1">'Cash Flow'!D17</f>
        <v>-77553702.80491367</v>
      </c>
      <c r="F48" s="343">
        <f ca="1">'Cash Flow'!E81*(F$19&lt;=MAX(rHoldPeriod,1))</f>
        <v>4966493.2830732903</v>
      </c>
      <c r="G48" s="343">
        <f ca="1">'Cash Flow'!F81*(G$19&lt;=MAX(rHoldPeriod,1))</f>
        <v>5123234.4173388761</v>
      </c>
      <c r="H48" s="343">
        <f ca="1">'Cash Flow'!G81*(H$19&lt;=MAX(rHoldPeriod,1))</f>
        <v>5284871.4440267682</v>
      </c>
      <c r="I48" s="343">
        <f ca="1">'Cash Flow'!H81*(I$19&lt;=MAX(rHoldPeriod,1))</f>
        <v>5451556.081369482</v>
      </c>
      <c r="J48" s="343">
        <f ca="1">'Cash Flow'!I81*(J$19&lt;=MAX(rHoldPeriod,1))</f>
        <v>5623444.7201830326</v>
      </c>
      <c r="K48" s="343">
        <f ca="1">'Cash Flow'!J81*(K$19&lt;=MAX(rHoldPeriod,1))</f>
        <v>5800698.5670703016</v>
      </c>
      <c r="L48" s="343">
        <f ca="1">'Cash Flow'!K81*(L$19&lt;=MAX(rHoldPeriod,1))</f>
        <v>5983483.7919962266</v>
      </c>
      <c r="M48" s="343">
        <f ca="1">'Cash Flow'!L81*(M$19&lt;=MAX(rHoldPeriod,1))</f>
        <v>6171971.680367779</v>
      </c>
      <c r="N48" s="343">
        <f ca="1">'Cash Flow'!M81*(N$19&lt;=MAX(rHoldPeriod,1))</f>
        <v>6366338.7897557691</v>
      </c>
      <c r="O48" s="343">
        <f ca="1">'Cash Flow'!N81*(O$19&lt;=MAX(rHoldPeriod,1))</f>
        <v>6566767.1113998247</v>
      </c>
    </row>
    <row r="49" spans="2:15" x14ac:dyDescent="0.2">
      <c r="B49" s="86" t="s">
        <v>217</v>
      </c>
      <c r="E49" s="343"/>
      <c r="F49" s="644">
        <f ca="1">'Cash Flow'!E87</f>
        <v>0</v>
      </c>
      <c r="G49" s="343">
        <f ca="1">'Cash Flow'!F87</f>
        <v>0</v>
      </c>
      <c r="H49" s="343">
        <f ca="1">'Cash Flow'!G87</f>
        <v>0</v>
      </c>
      <c r="I49" s="343">
        <f ca="1">'Cash Flow'!H87</f>
        <v>0</v>
      </c>
      <c r="J49" s="343">
        <f ca="1">'Cash Flow'!I87</f>
        <v>0</v>
      </c>
      <c r="K49" s="343">
        <f ca="1">'Cash Flow'!J87</f>
        <v>0</v>
      </c>
      <c r="L49" s="343">
        <f ca="1">'Cash Flow'!K87</f>
        <v>0</v>
      </c>
      <c r="M49" s="343">
        <f ca="1">'Cash Flow'!L87</f>
        <v>0</v>
      </c>
      <c r="N49" s="343">
        <f ca="1">'Cash Flow'!M87</f>
        <v>0</v>
      </c>
      <c r="O49" s="343">
        <f ca="1">'Cash Flow'!N87</f>
        <v>121306228.60167913</v>
      </c>
    </row>
    <row r="50" spans="2:15" collapsed="1" x14ac:dyDescent="0.2">
      <c r="B50" s="86" t="s">
        <v>275</v>
      </c>
      <c r="E50" s="343">
        <f ca="1">SUBTOTAL(9,E51:E54)</f>
        <v>53730000</v>
      </c>
      <c r="F50" s="343">
        <f t="shared" ref="F50:O50" ca="1" si="18">SUBTOTAL(9,F51:F54)</f>
        <v>0</v>
      </c>
      <c r="G50" s="343">
        <f t="shared" ca="1" si="18"/>
        <v>0</v>
      </c>
      <c r="H50" s="343">
        <f t="shared" ca="1" si="18"/>
        <v>0</v>
      </c>
      <c r="I50" s="343">
        <f t="shared" ca="1" si="18"/>
        <v>-1791000</v>
      </c>
      <c r="J50" s="343">
        <f t="shared" ca="1" si="18"/>
        <v>-1791000</v>
      </c>
      <c r="K50" s="343">
        <f t="shared" ca="1" si="18"/>
        <v>-1791000</v>
      </c>
      <c r="L50" s="343">
        <f t="shared" ca="1" si="18"/>
        <v>-1791000</v>
      </c>
      <c r="M50" s="343">
        <f t="shared" ca="1" si="18"/>
        <v>-1791000</v>
      </c>
      <c r="N50" s="343">
        <f t="shared" ca="1" si="18"/>
        <v>-1791000</v>
      </c>
      <c r="O50" s="343">
        <f t="shared" ca="1" si="18"/>
        <v>-42984000</v>
      </c>
    </row>
    <row r="51" spans="2:15" hidden="1" outlineLevel="1" x14ac:dyDescent="0.2">
      <c r="B51" s="554" t="s">
        <v>188</v>
      </c>
      <c r="C51" s="555"/>
      <c r="D51" s="555"/>
      <c r="E51" s="556">
        <f ca="1">'Cash Flow'!D94*(rCFStruct=iCFStructLv)</f>
        <v>53730000</v>
      </c>
      <c r="F51" s="556">
        <f ca="1">'Cash Flow'!E94*(rCFStruct=iCFStructLv)</f>
        <v>0</v>
      </c>
      <c r="G51" s="556">
        <f ca="1">'Cash Flow'!F94*(rCFStruct=iCFStructLv)</f>
        <v>0</v>
      </c>
      <c r="H51" s="556">
        <f ca="1">'Cash Flow'!G94*(rCFStruct=iCFStructLv)</f>
        <v>0</v>
      </c>
      <c r="I51" s="556">
        <f ca="1">'Cash Flow'!H94*(rCFStruct=iCFStructLv)</f>
        <v>0</v>
      </c>
      <c r="J51" s="556">
        <f ca="1">'Cash Flow'!I94*(rCFStruct=iCFStructLv)</f>
        <v>0</v>
      </c>
      <c r="K51" s="556">
        <f ca="1">'Cash Flow'!J94*(rCFStruct=iCFStructLv)</f>
        <v>0</v>
      </c>
      <c r="L51" s="556">
        <f ca="1">'Cash Flow'!K94*(rCFStruct=iCFStructLv)</f>
        <v>0</v>
      </c>
      <c r="M51" s="556">
        <f ca="1">'Cash Flow'!L94*(rCFStruct=iCFStructLv)</f>
        <v>0</v>
      </c>
      <c r="N51" s="556">
        <f ca="1">'Cash Flow'!M94*(rCFStruct=iCFStructLv)</f>
        <v>0</v>
      </c>
      <c r="O51" s="556">
        <f ca="1">'Cash Flow'!N94*(rCFStruct=iCFStructLv)</f>
        <v>0</v>
      </c>
    </row>
    <row r="52" spans="2:15" hidden="1" outlineLevel="1" x14ac:dyDescent="0.2">
      <c r="B52" s="554" t="s">
        <v>220</v>
      </c>
      <c r="C52" s="555"/>
      <c r="D52" s="555"/>
      <c r="E52" s="556">
        <f ca="1">'Cash Flow'!D95*(rCFStruct=iCFStructLv)</f>
        <v>0</v>
      </c>
      <c r="F52" s="556">
        <f ca="1">'Cash Flow'!E95*(rCFStruct=iCFStructLv)</f>
        <v>0</v>
      </c>
      <c r="G52" s="556">
        <f ca="1">'Cash Flow'!F95*(rCFStruct=iCFStructLv)</f>
        <v>0</v>
      </c>
      <c r="H52" s="556">
        <f ca="1">'Cash Flow'!G95*(rCFStruct=iCFStructLv)</f>
        <v>0</v>
      </c>
      <c r="I52" s="556">
        <f ca="1">'Cash Flow'!H95*(rCFStruct=iCFStructLv)</f>
        <v>0</v>
      </c>
      <c r="J52" s="556">
        <f ca="1">'Cash Flow'!I95*(rCFStruct=iCFStructLv)</f>
        <v>0</v>
      </c>
      <c r="K52" s="556">
        <f ca="1">'Cash Flow'!J95*(rCFStruct=iCFStructLv)</f>
        <v>0</v>
      </c>
      <c r="L52" s="556">
        <f ca="1">'Cash Flow'!K95*(rCFStruct=iCFStructLv)</f>
        <v>0</v>
      </c>
      <c r="M52" s="556">
        <f ca="1">'Cash Flow'!L95*(rCFStruct=iCFStructLv)</f>
        <v>0</v>
      </c>
      <c r="N52" s="556">
        <f ca="1">'Cash Flow'!M95*(rCFStruct=iCFStructLv)</f>
        <v>0</v>
      </c>
      <c r="O52" s="556">
        <f ca="1">'Cash Flow'!N95*(rCFStruct=iCFStructLv)</f>
        <v>0</v>
      </c>
    </row>
    <row r="53" spans="2:15" hidden="1" outlineLevel="1" x14ac:dyDescent="0.2">
      <c r="B53" s="554" t="s">
        <v>139</v>
      </c>
      <c r="C53" s="555"/>
      <c r="D53" s="555"/>
      <c r="E53" s="556"/>
      <c r="F53" s="556">
        <f ca="1">'Cash Flow'!E96*(rCFStruct=iCFStructLv)</f>
        <v>0</v>
      </c>
      <c r="G53" s="556">
        <f ca="1">'Cash Flow'!F96*(rCFStruct=iCFStructLv)</f>
        <v>0</v>
      </c>
      <c r="H53" s="556">
        <f ca="1">'Cash Flow'!G96*(rCFStruct=iCFStructLv)</f>
        <v>0</v>
      </c>
      <c r="I53" s="556">
        <f ca="1">'Cash Flow'!H96*(rCFStruct=iCFStructLv)</f>
        <v>-1791000</v>
      </c>
      <c r="J53" s="556">
        <f ca="1">'Cash Flow'!I96*(rCFStruct=iCFStructLv)</f>
        <v>-1791000</v>
      </c>
      <c r="K53" s="556">
        <f ca="1">'Cash Flow'!J96*(rCFStruct=iCFStructLv)</f>
        <v>-1791000</v>
      </c>
      <c r="L53" s="556">
        <f ca="1">'Cash Flow'!K96*(rCFStruct=iCFStructLv)</f>
        <v>-1791000</v>
      </c>
      <c r="M53" s="556">
        <f ca="1">'Cash Flow'!L96*(rCFStruct=iCFStructLv)</f>
        <v>-1791000</v>
      </c>
      <c r="N53" s="556">
        <f ca="1">'Cash Flow'!M96*(rCFStruct=iCFStructLv)</f>
        <v>-1791000</v>
      </c>
      <c r="O53" s="556">
        <f ca="1">'Cash Flow'!N96*(rCFStruct=iCFStructLv)</f>
        <v>-1791000</v>
      </c>
    </row>
    <row r="54" spans="2:15" hidden="1" outlineLevel="1" x14ac:dyDescent="0.2">
      <c r="B54" s="554" t="s">
        <v>190</v>
      </c>
      <c r="C54" s="555"/>
      <c r="D54" s="555"/>
      <c r="E54" s="556">
        <f ca="1">'Cash Flow'!D97*(rCFStruct=iCFStructLv)</f>
        <v>0</v>
      </c>
      <c r="F54" s="556">
        <f ca="1">'Cash Flow'!E97*(rCFStruct=iCFStructLv)</f>
        <v>0</v>
      </c>
      <c r="G54" s="556">
        <f ca="1">'Cash Flow'!F97*(rCFStruct=iCFStructLv)</f>
        <v>0</v>
      </c>
      <c r="H54" s="556">
        <f ca="1">'Cash Flow'!G97*(rCFStruct=iCFStructLv)</f>
        <v>0</v>
      </c>
      <c r="I54" s="556">
        <f ca="1">'Cash Flow'!H97*(rCFStruct=iCFStructLv)</f>
        <v>0</v>
      </c>
      <c r="J54" s="556">
        <f ca="1">'Cash Flow'!I97*(rCFStruct=iCFStructLv)</f>
        <v>0</v>
      </c>
      <c r="K54" s="556">
        <f ca="1">'Cash Flow'!J97*(rCFStruct=iCFStructLv)</f>
        <v>0</v>
      </c>
      <c r="L54" s="556">
        <f ca="1">'Cash Flow'!K97*(rCFStruct=iCFStructLv)</f>
        <v>0</v>
      </c>
      <c r="M54" s="556">
        <f ca="1">'Cash Flow'!L97*(rCFStruct=iCFStructLv)</f>
        <v>0</v>
      </c>
      <c r="N54" s="556">
        <f ca="1">'Cash Flow'!M97*(rCFStruct=iCFStructLv)</f>
        <v>0</v>
      </c>
      <c r="O54" s="556">
        <f ca="1">'Cash Flow'!N97*(rCFStruct=iCFStructLv)</f>
        <v>-41193000</v>
      </c>
    </row>
    <row r="55" spans="2:15" x14ac:dyDescent="0.2">
      <c r="B55" s="86" t="s">
        <v>405</v>
      </c>
      <c r="E55" s="343">
        <f ca="1">'Cash Flow'!D106*(rCFStruct=iCFStructLv)</f>
        <v>0</v>
      </c>
      <c r="F55" s="343">
        <f ca="1">'Cash Flow'!E106*(rCFStruct=iCFStructLv)</f>
        <v>0</v>
      </c>
      <c r="G55" s="343">
        <f ca="1">'Cash Flow'!F106*(rCFStruct=iCFStructLv)</f>
        <v>0</v>
      </c>
      <c r="H55" s="343">
        <f ca="1">'Cash Flow'!G106*(rCFStruct=iCFStructLv)</f>
        <v>0</v>
      </c>
      <c r="I55" s="343">
        <f ca="1">'Cash Flow'!H106*(rCFStruct=iCFStructLv)</f>
        <v>0</v>
      </c>
      <c r="J55" s="343">
        <f ca="1">'Cash Flow'!I106*(rCFStruct=iCFStructLv)</f>
        <v>0</v>
      </c>
      <c r="K55" s="343">
        <f ca="1">'Cash Flow'!J106*(rCFStruct=iCFStructLv)</f>
        <v>0</v>
      </c>
      <c r="L55" s="343">
        <f ca="1">'Cash Flow'!K106*(rCFStruct=iCFStructLv)</f>
        <v>0</v>
      </c>
      <c r="M55" s="343">
        <f ca="1">'Cash Flow'!L106*(rCFStruct=iCFStructLv)</f>
        <v>0</v>
      </c>
      <c r="N55" s="343">
        <f ca="1">'Cash Flow'!M106*(rCFStruct=iCFStructLv)</f>
        <v>0</v>
      </c>
      <c r="O55" s="343">
        <f ca="1">'Cash Flow'!N106*(rCFStruct=iCFStructLv)</f>
        <v>0</v>
      </c>
    </row>
    <row r="56" spans="2:15" x14ac:dyDescent="0.2">
      <c r="B56" s="86" t="s">
        <v>691</v>
      </c>
      <c r="E56" s="343"/>
      <c r="F56" s="343" cm="1">
        <f t="array" aca="1" ref="F56" ca="1">IF(F48&gt;INDEX(rEGI,F$19)*rIRAssetMgmtFee,-INDEX(rEGI,F$19)*rIRAssetMgmtFee,)</f>
        <v>-105349.16636626226</v>
      </c>
      <c r="G56" s="343" cm="1">
        <f t="array" aca="1" ref="G56" ca="1">IF(G48&gt;INDEX(rEGI,G$19)*rIRAssetMgmtFee,-INDEX(rEGI,G$19)*rIRAssetMgmtFee,)</f>
        <v>-108509.64135725009</v>
      </c>
      <c r="H56" s="343" cm="1">
        <f t="array" aca="1" ref="H56" ca="1">IF(H48&gt;INDEX(rEGI,H$19)*rIRAssetMgmtFee,-INDEX(rEGI,H$19)*rIRAssetMgmtFee,)</f>
        <v>-111764.93059796764</v>
      </c>
      <c r="I56" s="343" cm="1">
        <f t="array" aca="1" ref="I56" ca="1">IF(I48&gt;INDEX(rEGI,I$19)*rIRAssetMgmtFee,-INDEX(rEGI,I$19)*rIRAssetMgmtFee,)</f>
        <v>-115117.87851590663</v>
      </c>
      <c r="J56" s="343" cm="1">
        <f t="array" aca="1" ref="J56" ca="1">IF(J48&gt;INDEX(rEGI,J$19)*rIRAssetMgmtFee,-INDEX(rEGI,J$19)*rIRAssetMgmtFee,)</f>
        <v>-118571.41487138384</v>
      </c>
      <c r="K56" s="343" cm="1">
        <f t="array" aca="1" ref="K56" ca="1">IF(K48&gt;INDEX(rEGI,K$19)*rIRAssetMgmtFee,-INDEX(rEGI,K$19)*rIRAssetMgmtFee,)</f>
        <v>-122128.55731752538</v>
      </c>
      <c r="L56" s="343" cm="1">
        <f t="array" aca="1" ref="L56" ca="1">IF(L48&gt;INDEX(rEGI,L$19)*rIRAssetMgmtFee,-INDEX(rEGI,L$19)*rIRAssetMgmtFee,)</f>
        <v>-125792.4140370511</v>
      </c>
      <c r="M56" s="343" cm="1">
        <f t="array" aca="1" ref="M56" ca="1">IF(M48&gt;INDEX(rEGI,M$19)*rIRAssetMgmtFee,-INDEX(rEGI,M$19)*rIRAssetMgmtFee,)</f>
        <v>-129566.18645816266</v>
      </c>
      <c r="N56" s="343" cm="1">
        <f t="array" aca="1" ref="N56" ca="1">IF(N48&gt;INDEX(rEGI,N$19)*rIRAssetMgmtFee,-INDEX(rEGI,N$19)*rIRAssetMgmtFee,)</f>
        <v>-133453.17205190758</v>
      </c>
      <c r="O56" s="343" cm="1">
        <f t="array" aca="1" ref="O56" ca="1">IF(O48&gt;INDEX(rEGI,O$19)*rIRAssetMgmtFee,-INDEX(rEGI,O$19)*rIRAssetMgmtFee,)</f>
        <v>-137456.76721346477</v>
      </c>
    </row>
    <row r="57" spans="2:15" x14ac:dyDescent="0.2">
      <c r="B57" s="120" t="s">
        <v>375</v>
      </c>
      <c r="C57" s="120"/>
      <c r="D57" s="120"/>
      <c r="E57" s="256">
        <f t="shared" ref="E57:O57" ca="1" si="19">SUBTOTAL(9,E48:E56)</f>
        <v>-23823702.80491367</v>
      </c>
      <c r="F57" s="256">
        <f t="shared" ca="1" si="19"/>
        <v>4861144.1167070279</v>
      </c>
      <c r="G57" s="256">
        <f t="shared" ca="1" si="19"/>
        <v>5014724.7759816255</v>
      </c>
      <c r="H57" s="256">
        <f t="shared" ca="1" si="19"/>
        <v>5173106.5134288007</v>
      </c>
      <c r="I57" s="256">
        <f t="shared" ca="1" si="19"/>
        <v>3545438.2028535753</v>
      </c>
      <c r="J57" s="256">
        <f t="shared" ca="1" si="19"/>
        <v>3713873.3053116486</v>
      </c>
      <c r="K57" s="256">
        <f t="shared" ca="1" si="19"/>
        <v>3887570.0097527765</v>
      </c>
      <c r="L57" s="256">
        <f t="shared" ca="1" si="19"/>
        <v>4066691.3779591755</v>
      </c>
      <c r="M57" s="256">
        <f t="shared" ca="1" si="19"/>
        <v>4251405.493909616</v>
      </c>
      <c r="N57" s="256">
        <f t="shared" ca="1" si="19"/>
        <v>4441885.6177038616</v>
      </c>
      <c r="O57" s="256">
        <f t="shared" ca="1" si="19"/>
        <v>84751538.945865497</v>
      </c>
    </row>
    <row r="58" spans="2:15" x14ac:dyDescent="0.2"/>
    <row r="59" spans="2:15" x14ac:dyDescent="0.2">
      <c r="B59" s="147" t="s">
        <v>361</v>
      </c>
      <c r="C59" s="147"/>
      <c r="D59" s="147"/>
      <c r="E59" s="147"/>
      <c r="F59" s="147"/>
      <c r="G59" s="147"/>
      <c r="H59" s="147"/>
      <c r="I59" s="147"/>
      <c r="J59" s="147"/>
      <c r="K59" s="147"/>
      <c r="L59" s="147"/>
      <c r="M59" s="147"/>
      <c r="N59" s="147"/>
      <c r="O59" s="147"/>
    </row>
    <row r="60" spans="2:15" x14ac:dyDescent="0.2">
      <c r="B60" s="86" t="s">
        <v>362</v>
      </c>
      <c r="E60" s="343">
        <f t="shared" ref="E60:O60" ca="1" si="20">E$57*$E$8*(E$57&lt;0)</f>
        <v>-22632517.664667986</v>
      </c>
      <c r="F60" s="343">
        <f t="shared" ca="1" si="20"/>
        <v>0</v>
      </c>
      <c r="G60" s="343">
        <f t="shared" ca="1" si="20"/>
        <v>0</v>
      </c>
      <c r="H60" s="343">
        <f t="shared" ca="1" si="20"/>
        <v>0</v>
      </c>
      <c r="I60" s="343">
        <f t="shared" ca="1" si="20"/>
        <v>0</v>
      </c>
      <c r="J60" s="343">
        <f t="shared" ca="1" si="20"/>
        <v>0</v>
      </c>
      <c r="K60" s="343">
        <f t="shared" ca="1" si="20"/>
        <v>0</v>
      </c>
      <c r="L60" s="343">
        <f t="shared" ca="1" si="20"/>
        <v>0</v>
      </c>
      <c r="M60" s="343">
        <f t="shared" ca="1" si="20"/>
        <v>0</v>
      </c>
      <c r="N60" s="343">
        <f t="shared" ca="1" si="20"/>
        <v>0</v>
      </c>
      <c r="O60" s="343">
        <f t="shared" ca="1" si="20"/>
        <v>0</v>
      </c>
    </row>
    <row r="61" spans="2:15" x14ac:dyDescent="0.2">
      <c r="B61" s="86" t="s">
        <v>363</v>
      </c>
      <c r="E61" s="343">
        <f t="shared" ref="E61:O61" ca="1" si="21">E$57*$D$8*(E$57&lt;0)</f>
        <v>-1191185.1402456835</v>
      </c>
      <c r="F61" s="343">
        <f t="shared" ca="1" si="21"/>
        <v>0</v>
      </c>
      <c r="G61" s="343">
        <f t="shared" ca="1" si="21"/>
        <v>0</v>
      </c>
      <c r="H61" s="343">
        <f t="shared" ca="1" si="21"/>
        <v>0</v>
      </c>
      <c r="I61" s="343">
        <f t="shared" ca="1" si="21"/>
        <v>0</v>
      </c>
      <c r="J61" s="343">
        <f t="shared" ca="1" si="21"/>
        <v>0</v>
      </c>
      <c r="K61" s="343">
        <f t="shared" ca="1" si="21"/>
        <v>0</v>
      </c>
      <c r="L61" s="343">
        <f t="shared" ca="1" si="21"/>
        <v>0</v>
      </c>
      <c r="M61" s="343">
        <f t="shared" ca="1" si="21"/>
        <v>0</v>
      </c>
      <c r="N61" s="343">
        <f t="shared" ca="1" si="21"/>
        <v>0</v>
      </c>
      <c r="O61" s="343">
        <f t="shared" ca="1" si="21"/>
        <v>0</v>
      </c>
    </row>
    <row r="62" spans="2:15" x14ac:dyDescent="0.2"/>
    <row r="63" spans="2:15" x14ac:dyDescent="0.2">
      <c r="B63" s="147" t="str">
        <f>"Partnership Level Returns (Using "&amp;$G$7&amp;" Waterfall Model)"</f>
        <v>Partnership Level Returns (Using IRR Waterfall Model)</v>
      </c>
      <c r="C63" s="147"/>
      <c r="D63" s="147"/>
      <c r="E63" s="147"/>
      <c r="F63" s="147"/>
      <c r="G63" s="147"/>
      <c r="H63" s="147"/>
      <c r="I63" s="147"/>
      <c r="J63" s="147"/>
      <c r="K63" s="147"/>
      <c r="L63" s="147"/>
      <c r="M63" s="147"/>
      <c r="N63" s="147"/>
      <c r="O63" s="147"/>
    </row>
    <row r="64" spans="2:15" x14ac:dyDescent="0.2"/>
    <row r="65" spans="2:15" x14ac:dyDescent="0.2">
      <c r="B65" s="120" t="str">
        <f>$G$9&amp;IF(rTr1Val," (Threshold upto - "&amp;TEXT($I$9,"0.00%")&amp;" "&amp;$G$7&amp;")","")</f>
        <v>Tier 1: Preferred Return (Threshold upto - 8.00% IRR)</v>
      </c>
      <c r="C65" s="120"/>
      <c r="D65" s="120"/>
      <c r="E65" s="120"/>
      <c r="F65" s="120"/>
      <c r="G65" s="120"/>
      <c r="H65" s="120"/>
      <c r="I65" s="120"/>
      <c r="J65" s="120"/>
      <c r="K65" s="120"/>
      <c r="L65" s="120"/>
      <c r="M65" s="120"/>
      <c r="N65" s="120"/>
      <c r="O65" s="120"/>
    </row>
    <row r="66" spans="2:15" x14ac:dyDescent="0.2">
      <c r="B66" s="86" t="s">
        <v>187</v>
      </c>
      <c r="F66">
        <f t="shared" ref="F66:O66" ca="1" si="22">E76*(F$19&lt;=MAX(rHoldPeriod,1))</f>
        <v>22632517.664667986</v>
      </c>
      <c r="G66">
        <f t="shared" ca="1" si="22"/>
        <v>22632517.664667986</v>
      </c>
      <c r="H66">
        <f t="shared" ca="1" si="22"/>
        <v>22632517.664667986</v>
      </c>
      <c r="I66">
        <f t="shared" ca="1" si="22"/>
        <v>22632517.664667986</v>
      </c>
      <c r="J66">
        <f t="shared" ca="1" si="22"/>
        <v>22632517.664667986</v>
      </c>
      <c r="K66">
        <f t="shared" ca="1" si="22"/>
        <v>22632517.664667986</v>
      </c>
      <c r="L66">
        <f t="shared" ca="1" si="22"/>
        <v>22632517.664667986</v>
      </c>
      <c r="M66">
        <f t="shared" ca="1" si="22"/>
        <v>22632517.664667986</v>
      </c>
      <c r="N66">
        <f t="shared" ca="1" si="22"/>
        <v>22632517.664667986</v>
      </c>
      <c r="O66">
        <f t="shared" ca="1" si="22"/>
        <v>22632517.664667986</v>
      </c>
    </row>
    <row r="67" spans="2:15" hidden="1" x14ac:dyDescent="0.2">
      <c r="B67" s="87" t="s">
        <v>365</v>
      </c>
    </row>
    <row r="68" spans="2:15" hidden="1" x14ac:dyDescent="0.2">
      <c r="B68" s="87" t="s">
        <v>366</v>
      </c>
    </row>
    <row r="69" spans="2:15" x14ac:dyDescent="0.2">
      <c r="B69" s="86" t="s">
        <v>364</v>
      </c>
      <c r="F69">
        <f ca="1">F66*$I$9</f>
        <v>1810601.413173439</v>
      </c>
      <c r="G69">
        <f t="shared" ref="G69:O69" ca="1" si="23">G66*$I$9</f>
        <v>1810601.413173439</v>
      </c>
      <c r="H69">
        <f t="shared" ca="1" si="23"/>
        <v>1810601.413173439</v>
      </c>
      <c r="I69">
        <f t="shared" ca="1" si="23"/>
        <v>1810601.413173439</v>
      </c>
      <c r="J69">
        <f t="shared" ca="1" si="23"/>
        <v>1810601.413173439</v>
      </c>
      <c r="K69">
        <f t="shared" ca="1" si="23"/>
        <v>1810601.413173439</v>
      </c>
      <c r="L69">
        <f t="shared" ca="1" si="23"/>
        <v>1810601.413173439</v>
      </c>
      <c r="M69">
        <f t="shared" ca="1" si="23"/>
        <v>1810601.413173439</v>
      </c>
      <c r="N69">
        <f t="shared" ca="1" si="23"/>
        <v>1810601.413173439</v>
      </c>
      <c r="O69">
        <f t="shared" ca="1" si="23"/>
        <v>1810601.413173439</v>
      </c>
    </row>
    <row r="70" spans="2:15" collapsed="1" x14ac:dyDescent="0.2">
      <c r="B70" s="636" t="s">
        <v>694</v>
      </c>
      <c r="C70" s="637"/>
      <c r="D70" s="637"/>
      <c r="E70" s="637">
        <f ca="1">-E71+E72</f>
        <v>-22632517.664667986</v>
      </c>
      <c r="F70" s="637">
        <f t="shared" ref="F70:O70" ca="1" si="24">-F71+F72</f>
        <v>1810601.413173439</v>
      </c>
      <c r="G70" s="637">
        <f t="shared" ca="1" si="24"/>
        <v>1810601.413173439</v>
      </c>
      <c r="H70" s="637">
        <f t="shared" ca="1" si="24"/>
        <v>1810601.413173439</v>
      </c>
      <c r="I70" s="637">
        <f t="shared" ca="1" si="24"/>
        <v>1810601.413173439</v>
      </c>
      <c r="J70" s="637">
        <f t="shared" ca="1" si="24"/>
        <v>1810601.413173439</v>
      </c>
      <c r="K70" s="637">
        <f t="shared" ca="1" si="24"/>
        <v>1810601.413173439</v>
      </c>
      <c r="L70" s="637">
        <f t="shared" ca="1" si="24"/>
        <v>1810601.413173439</v>
      </c>
      <c r="M70" s="637">
        <f t="shared" ca="1" si="24"/>
        <v>1810601.413173439</v>
      </c>
      <c r="N70" s="637">
        <f t="shared" ca="1" si="24"/>
        <v>1810601.413173439</v>
      </c>
      <c r="O70" s="637">
        <f t="shared" ca="1" si="24"/>
        <v>1810601.413173439</v>
      </c>
    </row>
    <row r="71" spans="2:15" hidden="1" outlineLevel="1" x14ac:dyDescent="0.2">
      <c r="B71" s="87" t="s">
        <v>695</v>
      </c>
      <c r="E71">
        <f t="shared" ref="E71:O71" ca="1" si="25">-E60</f>
        <v>22632517.664667986</v>
      </c>
      <c r="F71">
        <f t="shared" ca="1" si="25"/>
        <v>0</v>
      </c>
      <c r="G71">
        <f t="shared" ca="1" si="25"/>
        <v>0</v>
      </c>
      <c r="H71">
        <f t="shared" ca="1" si="25"/>
        <v>0</v>
      </c>
      <c r="I71">
        <f t="shared" ca="1" si="25"/>
        <v>0</v>
      </c>
      <c r="J71">
        <f t="shared" ca="1" si="25"/>
        <v>0</v>
      </c>
      <c r="K71">
        <f t="shared" ca="1" si="25"/>
        <v>0</v>
      </c>
      <c r="L71">
        <f t="shared" ca="1" si="25"/>
        <v>0</v>
      </c>
      <c r="M71">
        <f t="shared" ca="1" si="25"/>
        <v>0</v>
      </c>
      <c r="N71">
        <f t="shared" ca="1" si="25"/>
        <v>0</v>
      </c>
      <c r="O71">
        <f t="shared" ca="1" si="25"/>
        <v>0</v>
      </c>
    </row>
    <row r="72" spans="2:15" hidden="1" outlineLevel="1" x14ac:dyDescent="0.2">
      <c r="B72" s="87" t="s">
        <v>696</v>
      </c>
      <c r="F72">
        <f t="shared" ref="F72:O72" ca="1" si="26">IF(rTr1Val,MIN(F69,MAX(fReturnsOpsCF,0)*$O$9),MAX(fReturnsOpsCF,0)*$O$9)</f>
        <v>1810601.413173439</v>
      </c>
      <c r="G72">
        <f t="shared" ca="1" si="26"/>
        <v>1810601.413173439</v>
      </c>
      <c r="H72">
        <f t="shared" ca="1" si="26"/>
        <v>1810601.413173439</v>
      </c>
      <c r="I72">
        <f t="shared" ca="1" si="26"/>
        <v>1810601.413173439</v>
      </c>
      <c r="J72">
        <f t="shared" ca="1" si="26"/>
        <v>1810601.413173439</v>
      </c>
      <c r="K72">
        <f t="shared" ca="1" si="26"/>
        <v>1810601.413173439</v>
      </c>
      <c r="L72">
        <f t="shared" ca="1" si="26"/>
        <v>1810601.413173439</v>
      </c>
      <c r="M72">
        <f t="shared" ca="1" si="26"/>
        <v>1810601.413173439</v>
      </c>
      <c r="N72">
        <f t="shared" ca="1" si="26"/>
        <v>1810601.413173439</v>
      </c>
      <c r="O72">
        <f t="shared" ca="1" si="26"/>
        <v>1810601.413173439</v>
      </c>
    </row>
    <row r="73" spans="2:15" collapsed="1" x14ac:dyDescent="0.2">
      <c r="B73" s="636" t="s">
        <v>697</v>
      </c>
      <c r="C73" s="637"/>
      <c r="D73" s="637"/>
      <c r="E73" s="637">
        <f ca="1">-E74+E75</f>
        <v>-1191185.1402456835</v>
      </c>
      <c r="F73" s="637">
        <f t="shared" ref="F73:O73" ca="1" si="27">-F74+F75</f>
        <v>95294.811219654686</v>
      </c>
      <c r="G73" s="637">
        <f t="shared" ca="1" si="27"/>
        <v>95294.811219654686</v>
      </c>
      <c r="H73" s="637">
        <f t="shared" ca="1" si="27"/>
        <v>95294.811219654686</v>
      </c>
      <c r="I73" s="637">
        <f t="shared" ca="1" si="27"/>
        <v>95294.811219654686</v>
      </c>
      <c r="J73" s="637">
        <f t="shared" ca="1" si="27"/>
        <v>95294.811219654686</v>
      </c>
      <c r="K73" s="637">
        <f t="shared" ca="1" si="27"/>
        <v>95294.811219654686</v>
      </c>
      <c r="L73" s="637">
        <f t="shared" ca="1" si="27"/>
        <v>95294.811219654686</v>
      </c>
      <c r="M73" s="637">
        <f t="shared" ca="1" si="27"/>
        <v>95294.811219654686</v>
      </c>
      <c r="N73" s="637">
        <f t="shared" ca="1" si="27"/>
        <v>95294.811219654686</v>
      </c>
      <c r="O73" s="637">
        <f t="shared" ca="1" si="27"/>
        <v>95294.811219654686</v>
      </c>
    </row>
    <row r="74" spans="2:15" hidden="1" outlineLevel="1" x14ac:dyDescent="0.2">
      <c r="B74" s="87" t="s">
        <v>695</v>
      </c>
      <c r="E74">
        <f t="shared" ref="E74:O74" ca="1" si="28">-E61</f>
        <v>1191185.1402456835</v>
      </c>
      <c r="F74">
        <f t="shared" ca="1" si="28"/>
        <v>0</v>
      </c>
      <c r="G74">
        <f t="shared" ca="1" si="28"/>
        <v>0</v>
      </c>
      <c r="H74">
        <f t="shared" ca="1" si="28"/>
        <v>0</v>
      </c>
      <c r="I74">
        <f t="shared" ca="1" si="28"/>
        <v>0</v>
      </c>
      <c r="J74">
        <f t="shared" ca="1" si="28"/>
        <v>0</v>
      </c>
      <c r="K74">
        <f t="shared" ca="1" si="28"/>
        <v>0</v>
      </c>
      <c r="L74">
        <f t="shared" ca="1" si="28"/>
        <v>0</v>
      </c>
      <c r="M74">
        <f t="shared" ca="1" si="28"/>
        <v>0</v>
      </c>
      <c r="N74">
        <f t="shared" ca="1" si="28"/>
        <v>0</v>
      </c>
      <c r="O74">
        <f t="shared" ca="1" si="28"/>
        <v>0</v>
      </c>
    </row>
    <row r="75" spans="2:15" hidden="1" outlineLevel="1" x14ac:dyDescent="0.2">
      <c r="B75" s="87" t="s">
        <v>696</v>
      </c>
      <c r="F75">
        <f ca="1">F72/$O$9*$N$9</f>
        <v>95294.811219654686</v>
      </c>
      <c r="G75">
        <f t="shared" ref="G75:O75" ca="1" si="29">G72/$O$9*$N$9</f>
        <v>95294.811219654686</v>
      </c>
      <c r="H75">
        <f t="shared" ca="1" si="29"/>
        <v>95294.811219654686</v>
      </c>
      <c r="I75">
        <f t="shared" ca="1" si="29"/>
        <v>95294.811219654686</v>
      </c>
      <c r="J75">
        <f t="shared" ca="1" si="29"/>
        <v>95294.811219654686</v>
      </c>
      <c r="K75">
        <f t="shared" ca="1" si="29"/>
        <v>95294.811219654686</v>
      </c>
      <c r="L75">
        <f t="shared" ca="1" si="29"/>
        <v>95294.811219654686</v>
      </c>
      <c r="M75">
        <f t="shared" ca="1" si="29"/>
        <v>95294.811219654686</v>
      </c>
      <c r="N75">
        <f t="shared" ca="1" si="29"/>
        <v>95294.811219654686</v>
      </c>
      <c r="O75">
        <f t="shared" ca="1" si="29"/>
        <v>95294.811219654686</v>
      </c>
    </row>
    <row r="76" spans="2:15" x14ac:dyDescent="0.2">
      <c r="B76" s="86" t="s">
        <v>191</v>
      </c>
      <c r="E76">
        <f t="shared" ref="E76:O76" ca="1" si="30">E66+E69+E71-E72</f>
        <v>22632517.664667986</v>
      </c>
      <c r="F76">
        <f t="shared" ca="1" si="30"/>
        <v>22632517.664667986</v>
      </c>
      <c r="G76">
        <f t="shared" ca="1" si="30"/>
        <v>22632517.664667986</v>
      </c>
      <c r="H76">
        <f t="shared" ca="1" si="30"/>
        <v>22632517.664667986</v>
      </c>
      <c r="I76">
        <f t="shared" ca="1" si="30"/>
        <v>22632517.664667986</v>
      </c>
      <c r="J76">
        <f t="shared" ca="1" si="30"/>
        <v>22632517.664667986</v>
      </c>
      <c r="K76">
        <f t="shared" ca="1" si="30"/>
        <v>22632517.664667986</v>
      </c>
      <c r="L76">
        <f t="shared" ca="1" si="30"/>
        <v>22632517.664667986</v>
      </c>
      <c r="M76">
        <f t="shared" ca="1" si="30"/>
        <v>22632517.664667986</v>
      </c>
      <c r="N76">
        <f t="shared" ca="1" si="30"/>
        <v>22632517.664667986</v>
      </c>
      <c r="O76">
        <f t="shared" ca="1" si="30"/>
        <v>22632517.664667986</v>
      </c>
    </row>
    <row r="77" spans="2:15" hidden="1" x14ac:dyDescent="0.2">
      <c r="B77" s="87" t="s">
        <v>365</v>
      </c>
    </row>
    <row r="78" spans="2:15" hidden="1" x14ac:dyDescent="0.2">
      <c r="B78" s="87" t="s">
        <v>366</v>
      </c>
    </row>
    <row r="79" spans="2:15" ht="4.5" customHeight="1" x14ac:dyDescent="0.2">
      <c r="B79" s="86"/>
    </row>
    <row r="80" spans="2:15" ht="12.75" thickBot="1" x14ac:dyDescent="0.25">
      <c r="B80" s="86" t="s">
        <v>367</v>
      </c>
      <c r="F80">
        <f t="shared" ref="F80:O80" ca="1" si="31">F72+F75</f>
        <v>1905896.2243930937</v>
      </c>
      <c r="G80">
        <f t="shared" ca="1" si="31"/>
        <v>1905896.2243930937</v>
      </c>
      <c r="H80">
        <f t="shared" ca="1" si="31"/>
        <v>1905896.2243930937</v>
      </c>
      <c r="I80">
        <f t="shared" ca="1" si="31"/>
        <v>1905896.2243930937</v>
      </c>
      <c r="J80">
        <f t="shared" ca="1" si="31"/>
        <v>1905896.2243930937</v>
      </c>
      <c r="K80">
        <f t="shared" ca="1" si="31"/>
        <v>1905896.2243930937</v>
      </c>
      <c r="L80">
        <f t="shared" ca="1" si="31"/>
        <v>1905896.2243930937</v>
      </c>
      <c r="M80">
        <f t="shared" ca="1" si="31"/>
        <v>1905896.2243930937</v>
      </c>
      <c r="N80">
        <f t="shared" ca="1" si="31"/>
        <v>1905896.2243930937</v>
      </c>
      <c r="O80">
        <f t="shared" ca="1" si="31"/>
        <v>1905896.2243930937</v>
      </c>
    </row>
    <row r="81" spans="2:15" ht="12.75" thickTop="1" x14ac:dyDescent="0.2">
      <c r="B81" s="638" t="s">
        <v>368</v>
      </c>
      <c r="C81" s="638"/>
      <c r="D81" s="638"/>
      <c r="E81" s="638">
        <f t="shared" ref="E81:O81" ca="1" si="32">MAX(E57-E80,)</f>
        <v>0</v>
      </c>
      <c r="F81" s="638">
        <f t="shared" ca="1" si="32"/>
        <v>2955247.8923139339</v>
      </c>
      <c r="G81" s="638">
        <f t="shared" ca="1" si="32"/>
        <v>3108828.5515885316</v>
      </c>
      <c r="H81" s="638">
        <f t="shared" ca="1" si="32"/>
        <v>3267210.2890357068</v>
      </c>
      <c r="I81" s="638">
        <f t="shared" ca="1" si="32"/>
        <v>1639541.9784604816</v>
      </c>
      <c r="J81" s="638">
        <f t="shared" ca="1" si="32"/>
        <v>1807977.0809185549</v>
      </c>
      <c r="K81" s="638">
        <f t="shared" ca="1" si="32"/>
        <v>1981673.7853596827</v>
      </c>
      <c r="L81" s="638">
        <f t="shared" ca="1" si="32"/>
        <v>2160795.153566082</v>
      </c>
      <c r="M81" s="638">
        <f t="shared" ca="1" si="32"/>
        <v>2345509.2695165221</v>
      </c>
      <c r="N81" s="638">
        <f t="shared" ca="1" si="32"/>
        <v>2535989.3933107676</v>
      </c>
      <c r="O81" s="638">
        <f t="shared" ca="1" si="32"/>
        <v>82845642.721472397</v>
      </c>
    </row>
    <row r="82" spans="2:15" x14ac:dyDescent="0.2">
      <c r="B82" s="89"/>
      <c r="C82" s="89"/>
      <c r="D82" s="89"/>
      <c r="E82" s="89"/>
      <c r="F82" s="89"/>
      <c r="G82" s="89"/>
      <c r="H82" s="89"/>
      <c r="I82" s="89"/>
      <c r="J82" s="89"/>
      <c r="K82" s="89"/>
      <c r="L82" s="89"/>
      <c r="M82" s="89"/>
      <c r="N82" s="89"/>
      <c r="O82" s="89"/>
    </row>
    <row r="83" spans="2:15" x14ac:dyDescent="0.2">
      <c r="B83" s="120" t="str">
        <f>$G$10&amp;IF(rTr2Val," (Threshold upto - "&amp;TEXT($I$10,"0.00%")&amp;" "&amp;$G$7&amp;")","")</f>
        <v>Tier 2: Promote (Threshold upto - 10.00% IRR)</v>
      </c>
      <c r="C83" s="120"/>
      <c r="D83" s="120"/>
      <c r="E83" s="120"/>
      <c r="F83" s="120"/>
      <c r="G83" s="120"/>
      <c r="H83" s="120"/>
      <c r="I83" s="120"/>
      <c r="J83" s="120"/>
      <c r="K83" s="120"/>
      <c r="L83" s="120"/>
      <c r="M83" s="120"/>
      <c r="N83" s="120"/>
      <c r="O83" s="120"/>
    </row>
    <row r="84" spans="2:15" x14ac:dyDescent="0.2">
      <c r="B84" s="86" t="str">
        <f t="shared" ref="B84:B96" si="33">B66</f>
        <v>Beginning Balance</v>
      </c>
      <c r="F84">
        <f t="shared" ref="F84:O84" ca="1" si="34">E94*(F$19&lt;=MAX(rHoldPeriod,1))</f>
        <v>22632517.664667986</v>
      </c>
      <c r="G84">
        <f t="shared" ca="1" si="34"/>
        <v>22632517.664667986</v>
      </c>
      <c r="H84">
        <f t="shared" ca="1" si="34"/>
        <v>22632517.664667986</v>
      </c>
      <c r="I84">
        <f t="shared" ca="1" si="34"/>
        <v>22632517.664667986</v>
      </c>
      <c r="J84">
        <f t="shared" ca="1" si="34"/>
        <v>22632517.664667986</v>
      </c>
      <c r="K84">
        <f t="shared" ca="1" si="34"/>
        <v>22632517.664667986</v>
      </c>
      <c r="L84">
        <f t="shared" ca="1" si="34"/>
        <v>22632517.664667986</v>
      </c>
      <c r="M84">
        <f t="shared" ca="1" si="34"/>
        <v>22632517.664667986</v>
      </c>
      <c r="N84">
        <f t="shared" ca="1" si="34"/>
        <v>22632517.664667986</v>
      </c>
      <c r="O84">
        <f t="shared" ca="1" si="34"/>
        <v>22632517.664667986</v>
      </c>
    </row>
    <row r="85" spans="2:15" hidden="1" x14ac:dyDescent="0.2">
      <c r="B85" s="87" t="str">
        <f t="shared" si="33"/>
        <v>For IRR</v>
      </c>
    </row>
    <row r="86" spans="2:15" hidden="1" x14ac:dyDescent="0.2">
      <c r="B86" s="87" t="str">
        <f t="shared" si="33"/>
        <v>For Equity Multiple</v>
      </c>
    </row>
    <row r="87" spans="2:15" x14ac:dyDescent="0.2">
      <c r="B87" s="86" t="str">
        <f t="shared" si="33"/>
        <v>Preferred Interest Accrual</v>
      </c>
      <c r="F87">
        <f t="shared" ref="F87:O87" ca="1" si="35">F84*$I$10</f>
        <v>2263251.7664667987</v>
      </c>
      <c r="G87">
        <f t="shared" ca="1" si="35"/>
        <v>2263251.7664667987</v>
      </c>
      <c r="H87">
        <f t="shared" ca="1" si="35"/>
        <v>2263251.7664667987</v>
      </c>
      <c r="I87">
        <f t="shared" ca="1" si="35"/>
        <v>2263251.7664667987</v>
      </c>
      <c r="J87">
        <f t="shared" ca="1" si="35"/>
        <v>2263251.7664667987</v>
      </c>
      <c r="K87">
        <f t="shared" ca="1" si="35"/>
        <v>2263251.7664667987</v>
      </c>
      <c r="L87">
        <f t="shared" ca="1" si="35"/>
        <v>2263251.7664667987</v>
      </c>
      <c r="M87">
        <f t="shared" ca="1" si="35"/>
        <v>2263251.7664667987</v>
      </c>
      <c r="N87">
        <f t="shared" ca="1" si="35"/>
        <v>2263251.7664667987</v>
      </c>
      <c r="O87">
        <f t="shared" ca="1" si="35"/>
        <v>2263251.7664667987</v>
      </c>
    </row>
    <row r="88" spans="2:15" collapsed="1" x14ac:dyDescent="0.2">
      <c r="B88" s="636" t="str">
        <f t="shared" si="33"/>
        <v>LP Cashlow</v>
      </c>
      <c r="C88" s="637"/>
      <c r="D88" s="637"/>
      <c r="E88" s="637">
        <f t="shared" ref="E88:O88" ca="1" si="36">-E89+E90</f>
        <v>-22632517.664667986</v>
      </c>
      <c r="F88" s="637">
        <f t="shared" ca="1" si="36"/>
        <v>452650.35329335975</v>
      </c>
      <c r="G88" s="637">
        <f t="shared" ca="1" si="36"/>
        <v>452650.35329335975</v>
      </c>
      <c r="H88" s="637">
        <f t="shared" ca="1" si="36"/>
        <v>452650.35329335975</v>
      </c>
      <c r="I88" s="637">
        <f t="shared" ca="1" si="36"/>
        <v>452650.35329335975</v>
      </c>
      <c r="J88" s="637">
        <f t="shared" ca="1" si="36"/>
        <v>452650.35329335975</v>
      </c>
      <c r="K88" s="637">
        <f t="shared" ca="1" si="36"/>
        <v>452650.35329335975</v>
      </c>
      <c r="L88" s="637">
        <f t="shared" ca="1" si="36"/>
        <v>452650.35329335975</v>
      </c>
      <c r="M88" s="637">
        <f t="shared" ca="1" si="36"/>
        <v>452650.35329335975</v>
      </c>
      <c r="N88" s="637">
        <f t="shared" ca="1" si="36"/>
        <v>452650.35329335975</v>
      </c>
      <c r="O88" s="637">
        <f t="shared" ca="1" si="36"/>
        <v>452650.35329335975</v>
      </c>
    </row>
    <row r="89" spans="2:15" hidden="1" outlineLevel="1" x14ac:dyDescent="0.2">
      <c r="B89" s="87" t="str">
        <f t="shared" si="33"/>
        <v>Conribution</v>
      </c>
      <c r="E89">
        <f ca="1">-E60</f>
        <v>22632517.664667986</v>
      </c>
      <c r="F89">
        <f t="shared" ref="F89:O89" ca="1" si="37">F71</f>
        <v>0</v>
      </c>
      <c r="G89">
        <f t="shared" ca="1" si="37"/>
        <v>0</v>
      </c>
      <c r="H89">
        <f t="shared" ca="1" si="37"/>
        <v>0</v>
      </c>
      <c r="I89">
        <f t="shared" ca="1" si="37"/>
        <v>0</v>
      </c>
      <c r="J89">
        <f t="shared" ca="1" si="37"/>
        <v>0</v>
      </c>
      <c r="K89">
        <f t="shared" ca="1" si="37"/>
        <v>0</v>
      </c>
      <c r="L89">
        <f t="shared" ca="1" si="37"/>
        <v>0</v>
      </c>
      <c r="M89">
        <f t="shared" ca="1" si="37"/>
        <v>0</v>
      </c>
      <c r="N89">
        <f t="shared" ca="1" si="37"/>
        <v>0</v>
      </c>
      <c r="O89">
        <f t="shared" ca="1" si="37"/>
        <v>0</v>
      </c>
    </row>
    <row r="90" spans="2:15" hidden="1" outlineLevel="1" x14ac:dyDescent="0.2">
      <c r="B90" s="87" t="str">
        <f t="shared" si="33"/>
        <v>Distribution</v>
      </c>
      <c r="F90" cm="1">
        <f t="array" aca="1" ref="F90" ca="1">IF(rTr2Val,MAX(MIN(F$87-F$72,MAX(fReturnsOpsCF-F$80,0)*rTr2CFSplitLP),),IF(rTr1Val,MAX(fReturnsOpsCF-F$80,0),F$81)*rTr2CFSplitLP)</f>
        <v>452650.35329335975</v>
      </c>
      <c r="G90" cm="1">
        <f t="array" aca="1" ref="G90" ca="1">IF(rTr2Val,MAX(MIN(G$87-G$72,MAX(fReturnsOpsCF-G$80,0)*rTr2CFSplitLP),),IF(rTr1Val,MAX(fReturnsOpsCF-G$80,0),G$81)*rTr2CFSplitLP)</f>
        <v>452650.35329335975</v>
      </c>
      <c r="H90" cm="1">
        <f t="array" aca="1" ref="H90" ca="1">IF(rTr2Val,MAX(MIN(H$87-H$72,MAX(fReturnsOpsCF-H$80,0)*rTr2CFSplitLP),),IF(rTr1Val,MAX(fReturnsOpsCF-H$80,0),H$81)*rTr2CFSplitLP)</f>
        <v>452650.35329335975</v>
      </c>
      <c r="I90" cm="1">
        <f t="array" aca="1" ref="I90" ca="1">IF(rTr2Val,MAX(MIN(I$87-I$72,MAX(fReturnsOpsCF-I$80,0)*rTr2CFSplitLP),),IF(rTr1Val,MAX(fReturnsOpsCF-I$80,0),I$81)*rTr2CFSplitLP)</f>
        <v>452650.35329335975</v>
      </c>
      <c r="J90" cm="1">
        <f t="array" aca="1" ref="J90" ca="1">IF(rTr2Val,MAX(MIN(J$87-J$72,MAX(fReturnsOpsCF-J$80,0)*rTr2CFSplitLP),),IF(rTr1Val,MAX(fReturnsOpsCF-J$80,0),J$81)*rTr2CFSplitLP)</f>
        <v>452650.35329335975</v>
      </c>
      <c r="K90" cm="1">
        <f t="array" aca="1" ref="K90" ca="1">IF(rTr2Val,MAX(MIN(K$87-K$72,MAX(fReturnsOpsCF-K$80,0)*rTr2CFSplitLP),),IF(rTr1Val,MAX(fReturnsOpsCF-K$80,0),K$81)*rTr2CFSplitLP)</f>
        <v>452650.35329335975</v>
      </c>
      <c r="L90" cm="1">
        <f t="array" aca="1" ref="L90" ca="1">IF(rTr2Val,MAX(MIN(L$87-L$72,MAX(fReturnsOpsCF-L$80,0)*rTr2CFSplitLP),),IF(rTr1Val,MAX(fReturnsOpsCF-L$80,0),L$81)*rTr2CFSplitLP)</f>
        <v>452650.35329335975</v>
      </c>
      <c r="M90" cm="1">
        <f t="array" aca="1" ref="M90" ca="1">IF(rTr2Val,MAX(MIN(M$87-M$72,MAX(fReturnsOpsCF-M$80,0)*rTr2CFSplitLP),),IF(rTr1Val,MAX(fReturnsOpsCF-M$80,0),M$81)*rTr2CFSplitLP)</f>
        <v>452650.35329335975</v>
      </c>
      <c r="N90" cm="1">
        <f t="array" aca="1" ref="N90" ca="1">IF(rTr2Val,MAX(MIN(N$87-N$72,MAX(fReturnsOpsCF-N$80,0)*rTr2CFSplitLP),),IF(rTr1Val,MAX(fReturnsOpsCF-N$80,0),N$81)*rTr2CFSplitLP)</f>
        <v>452650.35329335975</v>
      </c>
      <c r="O90" cm="1">
        <f t="array" aca="1" ref="O90" ca="1">IF(rTr2Val,MAX(MIN(O$87-O$72,MAX(fReturnsOpsCF-O$80,0)*rTr2CFSplitLP),),IF(rTr1Val,MAX(fReturnsOpsCF-O$80,0),O$81)*rTr2CFSplitLP)</f>
        <v>452650.35329335975</v>
      </c>
    </row>
    <row r="91" spans="2:15" collapsed="1" x14ac:dyDescent="0.2">
      <c r="B91" s="636" t="str">
        <f t="shared" si="33"/>
        <v>GP Cashflow</v>
      </c>
      <c r="C91" s="637"/>
      <c r="D91" s="637"/>
      <c r="E91" s="637">
        <f t="shared" ref="E91:O91" ca="1" si="38">-E92+E93</f>
        <v>-1191185.1402456835</v>
      </c>
      <c r="F91" s="637">
        <f t="shared" ca="1" si="38"/>
        <v>142942.216829482</v>
      </c>
      <c r="G91" s="637">
        <f t="shared" ca="1" si="38"/>
        <v>142942.216829482</v>
      </c>
      <c r="H91" s="637">
        <f t="shared" ca="1" si="38"/>
        <v>142942.216829482</v>
      </c>
      <c r="I91" s="637">
        <f t="shared" ca="1" si="38"/>
        <v>142942.216829482</v>
      </c>
      <c r="J91" s="637">
        <f t="shared" ca="1" si="38"/>
        <v>142942.216829482</v>
      </c>
      <c r="K91" s="637">
        <f t="shared" ca="1" si="38"/>
        <v>142942.216829482</v>
      </c>
      <c r="L91" s="637">
        <f t="shared" ca="1" si="38"/>
        <v>142942.216829482</v>
      </c>
      <c r="M91" s="637">
        <f t="shared" ca="1" si="38"/>
        <v>142942.216829482</v>
      </c>
      <c r="N91" s="637">
        <f t="shared" ca="1" si="38"/>
        <v>142942.216829482</v>
      </c>
      <c r="O91" s="637">
        <f t="shared" ca="1" si="38"/>
        <v>142942.216829482</v>
      </c>
    </row>
    <row r="92" spans="2:15" hidden="1" outlineLevel="1" x14ac:dyDescent="0.2">
      <c r="B92" s="87" t="str">
        <f t="shared" si="33"/>
        <v>Conribution</v>
      </c>
      <c r="E92">
        <f t="shared" ref="E92:O92" ca="1" si="39">-E61</f>
        <v>1191185.1402456835</v>
      </c>
      <c r="F92">
        <f t="shared" ca="1" si="39"/>
        <v>0</v>
      </c>
      <c r="G92">
        <f t="shared" ca="1" si="39"/>
        <v>0</v>
      </c>
      <c r="H92">
        <f t="shared" ca="1" si="39"/>
        <v>0</v>
      </c>
      <c r="I92">
        <f t="shared" ca="1" si="39"/>
        <v>0</v>
      </c>
      <c r="J92">
        <f t="shared" ca="1" si="39"/>
        <v>0</v>
      </c>
      <c r="K92">
        <f t="shared" ca="1" si="39"/>
        <v>0</v>
      </c>
      <c r="L92">
        <f t="shared" ca="1" si="39"/>
        <v>0</v>
      </c>
      <c r="M92">
        <f t="shared" ca="1" si="39"/>
        <v>0</v>
      </c>
      <c r="N92">
        <f t="shared" ca="1" si="39"/>
        <v>0</v>
      </c>
      <c r="O92">
        <f t="shared" ca="1" si="39"/>
        <v>0</v>
      </c>
    </row>
    <row r="93" spans="2:15" hidden="1" outlineLevel="1" x14ac:dyDescent="0.2">
      <c r="B93" s="87" t="str">
        <f t="shared" si="33"/>
        <v>Distribution</v>
      </c>
      <c r="F93">
        <f t="shared" ref="F93:O93" ca="1" si="40">F90/$O$10*$N$10</f>
        <v>142942.216829482</v>
      </c>
      <c r="G93">
        <f t="shared" ca="1" si="40"/>
        <v>142942.216829482</v>
      </c>
      <c r="H93">
        <f t="shared" ca="1" si="40"/>
        <v>142942.216829482</v>
      </c>
      <c r="I93">
        <f t="shared" ca="1" si="40"/>
        <v>142942.216829482</v>
      </c>
      <c r="J93">
        <f t="shared" ca="1" si="40"/>
        <v>142942.216829482</v>
      </c>
      <c r="K93">
        <f t="shared" ca="1" si="40"/>
        <v>142942.216829482</v>
      </c>
      <c r="L93">
        <f t="shared" ca="1" si="40"/>
        <v>142942.216829482</v>
      </c>
      <c r="M93">
        <f t="shared" ca="1" si="40"/>
        <v>142942.216829482</v>
      </c>
      <c r="N93">
        <f t="shared" ca="1" si="40"/>
        <v>142942.216829482</v>
      </c>
      <c r="O93">
        <f t="shared" ca="1" si="40"/>
        <v>142942.216829482</v>
      </c>
    </row>
    <row r="94" spans="2:15" x14ac:dyDescent="0.2">
      <c r="B94" s="86" t="str">
        <f t="shared" si="33"/>
        <v>Ending Balance</v>
      </c>
      <c r="E94">
        <f t="shared" ref="E94:O94" ca="1" si="41">E84+E87+E89-E72-E90</f>
        <v>22632517.664667986</v>
      </c>
      <c r="F94">
        <f t="shared" ca="1" si="41"/>
        <v>22632517.664667986</v>
      </c>
      <c r="G94">
        <f t="shared" ca="1" si="41"/>
        <v>22632517.664667986</v>
      </c>
      <c r="H94">
        <f t="shared" ca="1" si="41"/>
        <v>22632517.664667986</v>
      </c>
      <c r="I94">
        <f t="shared" ca="1" si="41"/>
        <v>22632517.664667986</v>
      </c>
      <c r="J94">
        <f t="shared" ca="1" si="41"/>
        <v>22632517.664667986</v>
      </c>
      <c r="K94">
        <f t="shared" ca="1" si="41"/>
        <v>22632517.664667986</v>
      </c>
      <c r="L94">
        <f t="shared" ca="1" si="41"/>
        <v>22632517.664667986</v>
      </c>
      <c r="M94">
        <f t="shared" ca="1" si="41"/>
        <v>22632517.664667986</v>
      </c>
      <c r="N94">
        <f t="shared" ca="1" si="41"/>
        <v>22632517.664667986</v>
      </c>
      <c r="O94">
        <f t="shared" ca="1" si="41"/>
        <v>22632517.664667986</v>
      </c>
    </row>
    <row r="95" spans="2:15" hidden="1" x14ac:dyDescent="0.2">
      <c r="B95" s="87" t="str">
        <f t="shared" si="33"/>
        <v>For IRR</v>
      </c>
    </row>
    <row r="96" spans="2:15" hidden="1" x14ac:dyDescent="0.2">
      <c r="B96" s="87" t="str">
        <f t="shared" si="33"/>
        <v>For Equity Multiple</v>
      </c>
    </row>
    <row r="97" spans="2:15" ht="4.5" customHeight="1" x14ac:dyDescent="0.2">
      <c r="B97" s="86"/>
    </row>
    <row r="98" spans="2:15" ht="12.75" thickBot="1" x14ac:dyDescent="0.25">
      <c r="B98" t="s">
        <v>367</v>
      </c>
      <c r="F98">
        <f t="shared" ref="F98:O98" ca="1" si="42">F90+F93</f>
        <v>595592.57012284175</v>
      </c>
      <c r="G98">
        <f t="shared" ca="1" si="42"/>
        <v>595592.57012284175</v>
      </c>
      <c r="H98">
        <f t="shared" ca="1" si="42"/>
        <v>595592.57012284175</v>
      </c>
      <c r="I98">
        <f t="shared" ca="1" si="42"/>
        <v>595592.57012284175</v>
      </c>
      <c r="J98">
        <f t="shared" ca="1" si="42"/>
        <v>595592.57012284175</v>
      </c>
      <c r="K98">
        <f t="shared" ca="1" si="42"/>
        <v>595592.57012284175</v>
      </c>
      <c r="L98">
        <f t="shared" ca="1" si="42"/>
        <v>595592.57012284175</v>
      </c>
      <c r="M98">
        <f t="shared" ca="1" si="42"/>
        <v>595592.57012284175</v>
      </c>
      <c r="N98">
        <f t="shared" ca="1" si="42"/>
        <v>595592.57012284175</v>
      </c>
      <c r="O98">
        <f t="shared" ca="1" si="42"/>
        <v>595592.57012284175</v>
      </c>
    </row>
    <row r="99" spans="2:15" ht="12.75" thickTop="1" x14ac:dyDescent="0.2">
      <c r="B99" s="638" t="s">
        <v>368</v>
      </c>
      <c r="C99" s="638"/>
      <c r="D99" s="638"/>
      <c r="E99" s="638">
        <f t="shared" ref="E99:O99" ca="1" si="43">MAX(E81-E98,)</f>
        <v>0</v>
      </c>
      <c r="F99" s="638">
        <f t="shared" ca="1" si="43"/>
        <v>2359655.3221910922</v>
      </c>
      <c r="G99" s="638">
        <f t="shared" ca="1" si="43"/>
        <v>2513235.9814656898</v>
      </c>
      <c r="H99" s="638">
        <f t="shared" ca="1" si="43"/>
        <v>2671617.718912865</v>
      </c>
      <c r="I99" s="638">
        <f t="shared" ca="1" si="43"/>
        <v>1043949.4083376399</v>
      </c>
      <c r="J99" s="638">
        <f t="shared" ca="1" si="43"/>
        <v>1212384.5107957132</v>
      </c>
      <c r="K99" s="638">
        <f t="shared" ca="1" si="43"/>
        <v>1386081.215236841</v>
      </c>
      <c r="L99" s="638">
        <f t="shared" ca="1" si="43"/>
        <v>1565202.5834432403</v>
      </c>
      <c r="M99" s="638">
        <f t="shared" ca="1" si="43"/>
        <v>1749916.6993936803</v>
      </c>
      <c r="N99" s="638">
        <f t="shared" ca="1" si="43"/>
        <v>1940396.8231879259</v>
      </c>
      <c r="O99" s="638">
        <f t="shared" ca="1" si="43"/>
        <v>82250050.151349559</v>
      </c>
    </row>
    <row r="100" spans="2:15" x14ac:dyDescent="0.2"/>
    <row r="101" spans="2:15" x14ac:dyDescent="0.2">
      <c r="B101" s="120" t="str">
        <f>$G$11&amp;IF(rTr3Val," (Return Threshold upto - "&amp;TEXT($I$11,"0.00%")&amp;" "&amp;$G$7&amp;")",IF(rTr2Val," (Threshold above - "&amp;TEXT(rTr2Val,"0.00%")&amp;" "&amp;$G$7&amp;")",""))</f>
        <v>Tier 3: Promote (Return Threshold upto - 12.00% IRR)</v>
      </c>
      <c r="C101" s="120"/>
      <c r="D101" s="120"/>
      <c r="E101" s="120"/>
      <c r="F101" s="120"/>
      <c r="G101" s="120"/>
      <c r="H101" s="120"/>
      <c r="I101" s="120"/>
      <c r="J101" s="120"/>
      <c r="K101" s="120"/>
      <c r="L101" s="120"/>
      <c r="M101" s="120"/>
      <c r="N101" s="120"/>
      <c r="O101" s="120"/>
    </row>
    <row r="102" spans="2:15" x14ac:dyDescent="0.2">
      <c r="B102" s="86" t="str">
        <f t="shared" ref="B102:B107" si="44">B84</f>
        <v>Beginning Balance</v>
      </c>
      <c r="F102">
        <f t="shared" ref="F102:O102" ca="1" si="45">E112*(F$19&lt;=MAX(rHoldPeriod,1))</f>
        <v>22632517.664667986</v>
      </c>
      <c r="G102">
        <f t="shared" ca="1" si="45"/>
        <v>22632517.664667986</v>
      </c>
      <c r="H102">
        <f t="shared" ca="1" si="45"/>
        <v>22632517.664667986</v>
      </c>
      <c r="I102">
        <f t="shared" ca="1" si="45"/>
        <v>22632517.664667986</v>
      </c>
      <c r="J102">
        <f t="shared" ca="1" si="45"/>
        <v>22632517.664667986</v>
      </c>
      <c r="K102">
        <f t="shared" ca="1" si="45"/>
        <v>22632517.664667986</v>
      </c>
      <c r="L102">
        <f t="shared" ca="1" si="45"/>
        <v>22632517.664667986</v>
      </c>
      <c r="M102">
        <f t="shared" ca="1" si="45"/>
        <v>22632517.664667986</v>
      </c>
      <c r="N102">
        <f t="shared" ca="1" si="45"/>
        <v>22632517.664667986</v>
      </c>
      <c r="O102">
        <f t="shared" ca="1" si="45"/>
        <v>22632517.664667986</v>
      </c>
    </row>
    <row r="103" spans="2:15" hidden="1" x14ac:dyDescent="0.2">
      <c r="B103" s="87" t="str">
        <f t="shared" si="44"/>
        <v>For IRR</v>
      </c>
    </row>
    <row r="104" spans="2:15" hidden="1" x14ac:dyDescent="0.2">
      <c r="B104" s="87" t="str">
        <f t="shared" si="44"/>
        <v>For Equity Multiple</v>
      </c>
    </row>
    <row r="105" spans="2:15" x14ac:dyDescent="0.2">
      <c r="B105" s="86" t="str">
        <f t="shared" si="44"/>
        <v>Preferred Interest Accrual</v>
      </c>
      <c r="F105">
        <f t="shared" ref="F105:O105" ca="1" si="46">F102*$I$11</f>
        <v>2715902.1197601585</v>
      </c>
      <c r="G105">
        <f t="shared" ca="1" si="46"/>
        <v>2715902.1197601585</v>
      </c>
      <c r="H105">
        <f t="shared" ca="1" si="46"/>
        <v>2715902.1197601585</v>
      </c>
      <c r="I105">
        <f t="shared" ca="1" si="46"/>
        <v>2715902.1197601585</v>
      </c>
      <c r="J105">
        <f t="shared" ca="1" si="46"/>
        <v>2715902.1197601585</v>
      </c>
      <c r="K105">
        <f t="shared" ca="1" si="46"/>
        <v>2715902.1197601585</v>
      </c>
      <c r="L105">
        <f t="shared" ca="1" si="46"/>
        <v>2715902.1197601585</v>
      </c>
      <c r="M105">
        <f t="shared" ca="1" si="46"/>
        <v>2715902.1197601585</v>
      </c>
      <c r="N105">
        <f t="shared" ca="1" si="46"/>
        <v>2715902.1197601585</v>
      </c>
      <c r="O105">
        <f t="shared" ca="1" si="46"/>
        <v>2715902.1197601585</v>
      </c>
    </row>
    <row r="106" spans="2:15" collapsed="1" x14ac:dyDescent="0.2">
      <c r="B106" s="636" t="str">
        <f t="shared" si="44"/>
        <v>LP Cashlow</v>
      </c>
      <c r="C106" s="637"/>
      <c r="D106" s="637"/>
      <c r="E106" s="637">
        <f t="shared" ref="E106:O106" ca="1" si="47">-E107+E108</f>
        <v>-22632517.664667986</v>
      </c>
      <c r="F106" s="637">
        <f t="shared" ca="1" si="47"/>
        <v>452650.35329335975</v>
      </c>
      <c r="G106" s="637">
        <f t="shared" ca="1" si="47"/>
        <v>452650.35329335975</v>
      </c>
      <c r="H106" s="637">
        <f t="shared" ca="1" si="47"/>
        <v>452650.35329335975</v>
      </c>
      <c r="I106" s="637">
        <f t="shared" ca="1" si="47"/>
        <v>452650.35329335975</v>
      </c>
      <c r="J106" s="637">
        <f t="shared" ca="1" si="47"/>
        <v>452650.35329335975</v>
      </c>
      <c r="K106" s="637">
        <f t="shared" ca="1" si="47"/>
        <v>452650.35329335975</v>
      </c>
      <c r="L106" s="637">
        <f t="shared" ca="1" si="47"/>
        <v>452650.35329335975</v>
      </c>
      <c r="M106" s="637">
        <f t="shared" ca="1" si="47"/>
        <v>452650.35329335975</v>
      </c>
      <c r="N106" s="637">
        <f t="shared" ca="1" si="47"/>
        <v>452650.35329335975</v>
      </c>
      <c r="O106" s="637">
        <f t="shared" ca="1" si="47"/>
        <v>452650.35329335975</v>
      </c>
    </row>
    <row r="107" spans="2:15" hidden="1" outlineLevel="1" x14ac:dyDescent="0.2">
      <c r="B107" s="87" t="str">
        <f t="shared" si="44"/>
        <v>Conribution</v>
      </c>
      <c r="E107">
        <f t="shared" ref="E107:O107" ca="1" si="48">-E60</f>
        <v>22632517.664667986</v>
      </c>
      <c r="F107">
        <f t="shared" ca="1" si="48"/>
        <v>0</v>
      </c>
      <c r="G107">
        <f t="shared" ca="1" si="48"/>
        <v>0</v>
      </c>
      <c r="H107">
        <f t="shared" ca="1" si="48"/>
        <v>0</v>
      </c>
      <c r="I107">
        <f t="shared" ca="1" si="48"/>
        <v>0</v>
      </c>
      <c r="J107">
        <f t="shared" ca="1" si="48"/>
        <v>0</v>
      </c>
      <c r="K107">
        <f t="shared" ca="1" si="48"/>
        <v>0</v>
      </c>
      <c r="L107">
        <f t="shared" ca="1" si="48"/>
        <v>0</v>
      </c>
      <c r="M107">
        <f t="shared" ca="1" si="48"/>
        <v>0</v>
      </c>
      <c r="N107">
        <f t="shared" ca="1" si="48"/>
        <v>0</v>
      </c>
      <c r="O107">
        <f t="shared" ca="1" si="48"/>
        <v>0</v>
      </c>
    </row>
    <row r="108" spans="2:15" hidden="1" outlineLevel="1" x14ac:dyDescent="0.2">
      <c r="B108" s="87" t="str">
        <f t="shared" ref="B108:B114" si="49">B90</f>
        <v>Distribution</v>
      </c>
      <c r="F108" cm="1">
        <f t="array" aca="1" ref="F108" ca="1">IF(rTr3Val,MIN(F$105-F$72-F$90,MAX(fReturnsOpsCF-F$80-F$98,0)*rTr3CFSplitLP),IF(rTr2Val,MAX(fReturnsOpsCF-F$80-F$98,0),F$99)*rTr3CFSplitLP)</f>
        <v>452650.35329335975</v>
      </c>
      <c r="G108" cm="1">
        <f t="array" aca="1" ref="G108" ca="1">IF(rTr3Val,MIN(G$105-G$72-G$90,MAX(fReturnsOpsCF-G$80-G$98,0)*rTr3CFSplitLP),IF(rTr2Val,MAX(fReturnsOpsCF-G$80-G$98,0),G$99)*rTr3CFSplitLP)</f>
        <v>452650.35329335975</v>
      </c>
      <c r="H108" cm="1">
        <f t="array" aca="1" ref="H108" ca="1">IF(rTr3Val,MIN(H$105-H$72-H$90,MAX(fReturnsOpsCF-H$80-H$98,0)*rTr3CFSplitLP),IF(rTr2Val,MAX(fReturnsOpsCF-H$80-H$98,0),H$99)*rTr3CFSplitLP)</f>
        <v>452650.35329335975</v>
      </c>
      <c r="I108" cm="1">
        <f t="array" aca="1" ref="I108" ca="1">IF(rTr3Val,MIN(I$105-I$72-I$90,MAX(fReturnsOpsCF-I$80-I$98,0)*rTr3CFSplitLP),IF(rTr2Val,MAX(fReturnsOpsCF-I$80-I$98,0),I$99)*rTr3CFSplitLP)</f>
        <v>452650.35329335975</v>
      </c>
      <c r="J108" cm="1">
        <f t="array" aca="1" ref="J108" ca="1">IF(rTr3Val,MIN(J$105-J$72-J$90,MAX(fReturnsOpsCF-J$80-J$98,0)*rTr3CFSplitLP),IF(rTr2Val,MAX(fReturnsOpsCF-J$80-J$98,0),J$99)*rTr3CFSplitLP)</f>
        <v>452650.35329335975</v>
      </c>
      <c r="K108" cm="1">
        <f t="array" aca="1" ref="K108" ca="1">IF(rTr3Val,MIN(K$105-K$72-K$90,MAX(fReturnsOpsCF-K$80-K$98,0)*rTr3CFSplitLP),IF(rTr2Val,MAX(fReturnsOpsCF-K$80-K$98,0),K$99)*rTr3CFSplitLP)</f>
        <v>452650.35329335975</v>
      </c>
      <c r="L108" cm="1">
        <f t="array" aca="1" ref="L108" ca="1">IF(rTr3Val,MIN(L$105-L$72-L$90,MAX(fReturnsOpsCF-L$80-L$98,0)*rTr3CFSplitLP),IF(rTr2Val,MAX(fReturnsOpsCF-L$80-L$98,0),L$99)*rTr3CFSplitLP)</f>
        <v>452650.35329335975</v>
      </c>
      <c r="M108" cm="1">
        <f t="array" aca="1" ref="M108" ca="1">IF(rTr3Val,MIN(M$105-M$72-M$90,MAX(fReturnsOpsCF-M$80-M$98,0)*rTr3CFSplitLP),IF(rTr2Val,MAX(fReturnsOpsCF-M$80-M$98,0),M$99)*rTr3CFSplitLP)</f>
        <v>452650.35329335975</v>
      </c>
      <c r="N108" cm="1">
        <f t="array" aca="1" ref="N108" ca="1">IF(rTr3Val,MIN(N$105-N$72-N$90,MAX(fReturnsOpsCF-N$80-N$98,0)*rTr3CFSplitLP),IF(rTr2Val,MAX(fReturnsOpsCF-N$80-N$98,0),N$99)*rTr3CFSplitLP)</f>
        <v>452650.35329335975</v>
      </c>
      <c r="O108" cm="1">
        <f t="array" aca="1" ref="O108" ca="1">IF(rTr3Val,MIN(O$105-O$72-O$90,MAX(fReturnsOpsCF-O$80-O$98,0)*rTr3CFSplitLP),IF(rTr2Val,MAX(fReturnsOpsCF-O$80-O$98,0),O$99)*rTr3CFSplitLP)</f>
        <v>452650.35329335975</v>
      </c>
    </row>
    <row r="109" spans="2:15" collapsed="1" x14ac:dyDescent="0.2">
      <c r="B109" s="636" t="str">
        <f t="shared" si="49"/>
        <v>GP Cashflow</v>
      </c>
      <c r="C109" s="637"/>
      <c r="D109" s="637"/>
      <c r="E109" s="637">
        <f t="shared" ref="E109:O109" ca="1" si="50">-E110+E111</f>
        <v>-1191185.1402456835</v>
      </c>
      <c r="F109" s="637">
        <f t="shared" ca="1" si="50"/>
        <v>452650.35329335975</v>
      </c>
      <c r="G109" s="637">
        <f t="shared" ca="1" si="50"/>
        <v>452650.35329335975</v>
      </c>
      <c r="H109" s="637">
        <f t="shared" ca="1" si="50"/>
        <v>452650.35329335975</v>
      </c>
      <c r="I109" s="637">
        <f t="shared" ca="1" si="50"/>
        <v>452650.35329335975</v>
      </c>
      <c r="J109" s="637">
        <f t="shared" ca="1" si="50"/>
        <v>452650.35329335975</v>
      </c>
      <c r="K109" s="637">
        <f t="shared" ca="1" si="50"/>
        <v>452650.35329335975</v>
      </c>
      <c r="L109" s="637">
        <f t="shared" ca="1" si="50"/>
        <v>452650.35329335975</v>
      </c>
      <c r="M109" s="637">
        <f t="shared" ca="1" si="50"/>
        <v>452650.35329335975</v>
      </c>
      <c r="N109" s="637">
        <f t="shared" ca="1" si="50"/>
        <v>452650.35329335975</v>
      </c>
      <c r="O109" s="637">
        <f t="shared" ca="1" si="50"/>
        <v>452650.35329335975</v>
      </c>
    </row>
    <row r="110" spans="2:15" hidden="1" outlineLevel="1" x14ac:dyDescent="0.2">
      <c r="B110" s="87" t="str">
        <f t="shared" si="49"/>
        <v>Conribution</v>
      </c>
      <c r="E110">
        <f t="shared" ref="E110:O110" ca="1" si="51">-E61</f>
        <v>1191185.1402456835</v>
      </c>
      <c r="F110">
        <f t="shared" ca="1" si="51"/>
        <v>0</v>
      </c>
      <c r="G110">
        <f t="shared" ca="1" si="51"/>
        <v>0</v>
      </c>
      <c r="H110">
        <f t="shared" ca="1" si="51"/>
        <v>0</v>
      </c>
      <c r="I110">
        <f t="shared" ca="1" si="51"/>
        <v>0</v>
      </c>
      <c r="J110">
        <f t="shared" ca="1" si="51"/>
        <v>0</v>
      </c>
      <c r="K110">
        <f t="shared" ca="1" si="51"/>
        <v>0</v>
      </c>
      <c r="L110">
        <f t="shared" ca="1" si="51"/>
        <v>0</v>
      </c>
      <c r="M110">
        <f t="shared" ca="1" si="51"/>
        <v>0</v>
      </c>
      <c r="N110">
        <f t="shared" ca="1" si="51"/>
        <v>0</v>
      </c>
      <c r="O110">
        <f t="shared" ca="1" si="51"/>
        <v>0</v>
      </c>
    </row>
    <row r="111" spans="2:15" hidden="1" outlineLevel="1" x14ac:dyDescent="0.2">
      <c r="B111" s="87" t="str">
        <f t="shared" si="49"/>
        <v>Distribution</v>
      </c>
      <c r="F111">
        <f ca="1">IFERROR(F108/$O$11,)*$N$11</f>
        <v>452650.35329335975</v>
      </c>
      <c r="G111">
        <f t="shared" ref="G111:O111" ca="1" si="52">IFERROR(G108/$O$11,)*$N$11</f>
        <v>452650.35329335975</v>
      </c>
      <c r="H111">
        <f t="shared" ca="1" si="52"/>
        <v>452650.35329335975</v>
      </c>
      <c r="I111">
        <f t="shared" ca="1" si="52"/>
        <v>452650.35329335975</v>
      </c>
      <c r="J111">
        <f t="shared" ca="1" si="52"/>
        <v>452650.35329335975</v>
      </c>
      <c r="K111">
        <f t="shared" ca="1" si="52"/>
        <v>452650.35329335975</v>
      </c>
      <c r="L111">
        <f t="shared" ca="1" si="52"/>
        <v>452650.35329335975</v>
      </c>
      <c r="M111">
        <f t="shared" ca="1" si="52"/>
        <v>452650.35329335975</v>
      </c>
      <c r="N111">
        <f t="shared" ca="1" si="52"/>
        <v>452650.35329335975</v>
      </c>
      <c r="O111">
        <f t="shared" ca="1" si="52"/>
        <v>452650.35329335975</v>
      </c>
    </row>
    <row r="112" spans="2:15" x14ac:dyDescent="0.2">
      <c r="B112" s="86" t="str">
        <f t="shared" si="49"/>
        <v>Ending Balance</v>
      </c>
      <c r="E112">
        <f t="shared" ref="E112:O112" ca="1" si="53">E102+E105+E107-E72-E90-E108</f>
        <v>22632517.664667986</v>
      </c>
      <c r="F112">
        <f t="shared" ca="1" si="53"/>
        <v>22632517.664667986</v>
      </c>
      <c r="G112">
        <f t="shared" ca="1" si="53"/>
        <v>22632517.664667986</v>
      </c>
      <c r="H112">
        <f t="shared" ca="1" si="53"/>
        <v>22632517.664667986</v>
      </c>
      <c r="I112">
        <f t="shared" ca="1" si="53"/>
        <v>22632517.664667986</v>
      </c>
      <c r="J112">
        <f t="shared" ca="1" si="53"/>
        <v>22632517.664667986</v>
      </c>
      <c r="K112">
        <f t="shared" ca="1" si="53"/>
        <v>22632517.664667986</v>
      </c>
      <c r="L112">
        <f t="shared" ca="1" si="53"/>
        <v>22632517.664667986</v>
      </c>
      <c r="M112">
        <f t="shared" ca="1" si="53"/>
        <v>22632517.664667986</v>
      </c>
      <c r="N112">
        <f t="shared" ca="1" si="53"/>
        <v>22632517.664667986</v>
      </c>
      <c r="O112">
        <f t="shared" ca="1" si="53"/>
        <v>22632517.664667986</v>
      </c>
    </row>
    <row r="113" spans="2:15" hidden="1" x14ac:dyDescent="0.2">
      <c r="B113" s="87" t="str">
        <f t="shared" si="49"/>
        <v>For IRR</v>
      </c>
    </row>
    <row r="114" spans="2:15" hidden="1" x14ac:dyDescent="0.2">
      <c r="B114" s="87" t="str">
        <f t="shared" si="49"/>
        <v>For Equity Multiple</v>
      </c>
    </row>
    <row r="115" spans="2:15" ht="4.5" customHeight="1" x14ac:dyDescent="0.2">
      <c r="B115" s="86"/>
    </row>
    <row r="116" spans="2:15" ht="12.75" thickBot="1" x14ac:dyDescent="0.25">
      <c r="B116" t="s">
        <v>367</v>
      </c>
      <c r="E116">
        <f t="shared" ref="E116:O116" si="54">E108+E111</f>
        <v>0</v>
      </c>
      <c r="F116">
        <f t="shared" ca="1" si="54"/>
        <v>905300.70658671949</v>
      </c>
      <c r="G116">
        <f t="shared" ca="1" si="54"/>
        <v>905300.70658671949</v>
      </c>
      <c r="H116">
        <f t="shared" ca="1" si="54"/>
        <v>905300.70658671949</v>
      </c>
      <c r="I116">
        <f t="shared" ca="1" si="54"/>
        <v>905300.70658671949</v>
      </c>
      <c r="J116">
        <f t="shared" ca="1" si="54"/>
        <v>905300.70658671949</v>
      </c>
      <c r="K116">
        <f t="shared" ca="1" si="54"/>
        <v>905300.70658671949</v>
      </c>
      <c r="L116">
        <f t="shared" ca="1" si="54"/>
        <v>905300.70658671949</v>
      </c>
      <c r="M116">
        <f t="shared" ca="1" si="54"/>
        <v>905300.70658671949</v>
      </c>
      <c r="N116">
        <f t="shared" ca="1" si="54"/>
        <v>905300.70658671949</v>
      </c>
      <c r="O116">
        <f t="shared" ca="1" si="54"/>
        <v>905300.70658671949</v>
      </c>
    </row>
    <row r="117" spans="2:15" ht="12.75" thickTop="1" x14ac:dyDescent="0.2">
      <c r="B117" s="638" t="s">
        <v>368</v>
      </c>
      <c r="C117" s="638"/>
      <c r="D117" s="638"/>
      <c r="E117" s="638">
        <f t="shared" ref="E117:O117" ca="1" si="55">MAX(E99-E116,)</f>
        <v>0</v>
      </c>
      <c r="F117" s="638">
        <f t="shared" ca="1" si="55"/>
        <v>1454354.6156043727</v>
      </c>
      <c r="G117" s="638">
        <f t="shared" ca="1" si="55"/>
        <v>1607935.2748789703</v>
      </c>
      <c r="H117" s="638">
        <f t="shared" ca="1" si="55"/>
        <v>1766317.0123261455</v>
      </c>
      <c r="I117" s="638">
        <f t="shared" ca="1" si="55"/>
        <v>138648.70175092039</v>
      </c>
      <c r="J117" s="638">
        <f t="shared" ca="1" si="55"/>
        <v>307083.80420899368</v>
      </c>
      <c r="K117" s="638">
        <f t="shared" ca="1" si="55"/>
        <v>480780.50865012151</v>
      </c>
      <c r="L117" s="638">
        <f t="shared" ca="1" si="55"/>
        <v>659901.87685652077</v>
      </c>
      <c r="M117" s="638">
        <f t="shared" ca="1" si="55"/>
        <v>844615.99280696083</v>
      </c>
      <c r="N117" s="638">
        <f t="shared" ca="1" si="55"/>
        <v>1035096.1166012064</v>
      </c>
      <c r="O117" s="638">
        <f t="shared" ca="1" si="55"/>
        <v>81344749.444762841</v>
      </c>
    </row>
    <row r="118" spans="2:15" x14ac:dyDescent="0.2"/>
    <row r="119" spans="2:15" x14ac:dyDescent="0.2">
      <c r="B119" s="120" t="str">
        <f>$G$12</f>
        <v>Tier 4: Above Tier 3 Return</v>
      </c>
      <c r="C119" s="120"/>
      <c r="D119" s="120"/>
      <c r="E119" s="120"/>
      <c r="F119" s="120"/>
      <c r="G119" s="120"/>
      <c r="H119" s="120"/>
      <c r="I119" s="120"/>
      <c r="J119" s="120"/>
      <c r="K119" s="120"/>
      <c r="L119" s="120"/>
      <c r="M119" s="120"/>
      <c r="N119" s="120"/>
      <c r="O119" s="120"/>
    </row>
    <row r="120" spans="2:15" x14ac:dyDescent="0.2">
      <c r="B120" s="87" t="s">
        <v>698</v>
      </c>
      <c r="F120" cm="1">
        <f t="array" aca="1" ref="F120" ca="1">IF(rTr3Val,MAX(fReturnsOpsCF-F$80-F$98-F$116,0)*rTr4CFSplitLP,F$117*rTr4CFSplitLP)</f>
        <v>828982.13089449238</v>
      </c>
      <c r="G120" cm="1">
        <f t="array" aca="1" ref="G120" ca="1">IF(rTr3Val,MAX(fReturnsOpsCF-G$80-G$98-G$116,0)*rTr4CFSplitLP,G$117*rTr4CFSplitLP)</f>
        <v>916523.10668101301</v>
      </c>
      <c r="H120" cm="1">
        <f t="array" aca="1" ref="H120" ca="1">IF(rTr3Val,MAX(fReturnsOpsCF-H$80-H$98-H$116,0)*rTr4CFSplitLP,H$117*rTr4CFSplitLP)</f>
        <v>1006800.6970259029</v>
      </c>
      <c r="I120" cm="1">
        <f t="array" aca="1" ref="I120" ca="1">IF(rTr3Val,MAX(fReturnsOpsCF-I$80-I$98-I$116,0)*rTr4CFSplitLP,I$117*rTr4CFSplitLP)</f>
        <v>79029.759998024616</v>
      </c>
      <c r="J120" cm="1">
        <f t="array" aca="1" ref="J120" ca="1">IF(rTr3Val,MAX(fReturnsOpsCF-J$80-J$98-J$116,0)*rTr4CFSplitLP,J$117*rTr4CFSplitLP)</f>
        <v>175037.76839912639</v>
      </c>
      <c r="K120" cm="1">
        <f t="array" aca="1" ref="K120" ca="1">IF(rTr3Val,MAX(fReturnsOpsCF-K$80-K$98-K$116,0)*rTr4CFSplitLP,K$117*rTr4CFSplitLP)</f>
        <v>274044.88993056922</v>
      </c>
      <c r="L120" cm="1">
        <f t="array" aca="1" ref="L120" ca="1">IF(rTr3Val,MAX(fReturnsOpsCF-L$80-L$98-L$116,0)*rTr4CFSplitLP,L$117*rTr4CFSplitLP)</f>
        <v>376144.06980821682</v>
      </c>
      <c r="M120" cm="1">
        <f t="array" aca="1" ref="M120" ca="1">IF(rTr3Val,MAX(fReturnsOpsCF-M$80-M$98-M$116,0)*rTr4CFSplitLP,M$117*rTr4CFSplitLP)</f>
        <v>481431.11589996761</v>
      </c>
      <c r="N120" cm="1">
        <f t="array" aca="1" ref="N120" ca="1">IF(rTr3Val,MAX(fReturnsOpsCF-N$80-N$98-N$116,0)*rTr4CFSplitLP,N$117*rTr4CFSplitLP)</f>
        <v>590004.78646268754</v>
      </c>
      <c r="O120" cm="1">
        <f t="array" aca="1" ref="O120" ca="1">IF(rTr3Val,MAX(fReturnsOpsCF-O$80-O$98-O$116,0)*rTr4CFSplitLP,O$117*rTr4CFSplitLP)</f>
        <v>701966.8805577117</v>
      </c>
    </row>
    <row r="121" spans="2:15" x14ac:dyDescent="0.2">
      <c r="B121" s="87" t="s">
        <v>699</v>
      </c>
      <c r="F121">
        <f ca="1">IFERROR(F120/$O$12,)*$N$12</f>
        <v>625372.48470988031</v>
      </c>
      <c r="G121">
        <f t="shared" ref="G121:O121" ca="1" si="56">IFERROR(G120/$O$12,)*$N$12</f>
        <v>691412.16819795733</v>
      </c>
      <c r="H121">
        <f t="shared" ca="1" si="56"/>
        <v>759516.31530024263</v>
      </c>
      <c r="I121">
        <f t="shared" ca="1" si="56"/>
        <v>59618.941752895771</v>
      </c>
      <c r="J121">
        <f t="shared" ca="1" si="56"/>
        <v>132046.03580986729</v>
      </c>
      <c r="K121">
        <f t="shared" ca="1" si="56"/>
        <v>206735.61871955224</v>
      </c>
      <c r="L121">
        <f t="shared" ca="1" si="56"/>
        <v>283757.80704830395</v>
      </c>
      <c r="M121">
        <f t="shared" ca="1" si="56"/>
        <v>363184.87690699322</v>
      </c>
      <c r="N121">
        <f t="shared" ca="1" si="56"/>
        <v>445091.33013851871</v>
      </c>
      <c r="O121">
        <f t="shared" ca="1" si="56"/>
        <v>529553.96252599312</v>
      </c>
    </row>
    <row r="122" spans="2:15" ht="12.75" thickBot="1" x14ac:dyDescent="0.25">
      <c r="B122" t="s">
        <v>367</v>
      </c>
      <c r="F122">
        <f t="shared" ref="F122:O122" ca="1" si="57">F120+F121</f>
        <v>1454354.6156043727</v>
      </c>
      <c r="G122">
        <f t="shared" ca="1" si="57"/>
        <v>1607935.2748789703</v>
      </c>
      <c r="H122">
        <f t="shared" ca="1" si="57"/>
        <v>1766317.0123261455</v>
      </c>
      <c r="I122">
        <f t="shared" ca="1" si="57"/>
        <v>138648.70175092039</v>
      </c>
      <c r="J122">
        <f t="shared" ca="1" si="57"/>
        <v>307083.80420899368</v>
      </c>
      <c r="K122">
        <f t="shared" ca="1" si="57"/>
        <v>480780.50865012145</v>
      </c>
      <c r="L122">
        <f t="shared" ca="1" si="57"/>
        <v>659901.87685652077</v>
      </c>
      <c r="M122">
        <f t="shared" ca="1" si="57"/>
        <v>844615.99280696083</v>
      </c>
      <c r="N122">
        <f t="shared" ca="1" si="57"/>
        <v>1035096.1166012062</v>
      </c>
      <c r="O122">
        <f t="shared" ca="1" si="57"/>
        <v>1231520.8430837048</v>
      </c>
    </row>
    <row r="123" spans="2:15" ht="12.75" thickTop="1" x14ac:dyDescent="0.2">
      <c r="B123" s="638" t="s">
        <v>368</v>
      </c>
      <c r="C123" s="638"/>
      <c r="D123" s="638"/>
      <c r="E123" s="638">
        <f t="shared" ref="E123:O123" ca="1" si="58">MAX(E117-E122,)</f>
        <v>0</v>
      </c>
      <c r="F123" s="638">
        <f t="shared" ca="1" si="58"/>
        <v>0</v>
      </c>
      <c r="G123" s="638">
        <f t="shared" ca="1" si="58"/>
        <v>0</v>
      </c>
      <c r="H123" s="638">
        <f t="shared" ca="1" si="58"/>
        <v>0</v>
      </c>
      <c r="I123" s="638">
        <f t="shared" ca="1" si="58"/>
        <v>0</v>
      </c>
      <c r="J123" s="638">
        <f t="shared" ca="1" si="58"/>
        <v>0</v>
      </c>
      <c r="K123" s="638">
        <f t="shared" ca="1" si="58"/>
        <v>5.8207660913467407E-11</v>
      </c>
      <c r="L123" s="638">
        <f t="shared" ca="1" si="58"/>
        <v>0</v>
      </c>
      <c r="M123" s="638">
        <f t="shared" ca="1" si="58"/>
        <v>0</v>
      </c>
      <c r="N123" s="638">
        <f t="shared" ca="1" si="58"/>
        <v>1.1641532182693481E-10</v>
      </c>
      <c r="O123" s="638">
        <f t="shared" ca="1" si="58"/>
        <v>80113228.601679131</v>
      </c>
    </row>
    <row r="124" spans="2:15" x14ac:dyDescent="0.2"/>
    <row r="125" spans="2:15" x14ac:dyDescent="0.2">
      <c r="B125" s="120" t="str">
        <f>$G$13</f>
        <v>Tier 5: Net Sale Proceed</v>
      </c>
      <c r="C125" s="120"/>
      <c r="D125" s="120"/>
      <c r="E125" s="120"/>
      <c r="F125" s="120"/>
      <c r="G125" s="120"/>
      <c r="H125" s="120"/>
      <c r="I125" s="120"/>
      <c r="J125" s="120"/>
      <c r="K125" s="120"/>
      <c r="L125" s="120"/>
      <c r="M125" s="120"/>
      <c r="N125" s="120"/>
      <c r="O125" s="120"/>
    </row>
    <row r="126" spans="2:15" x14ac:dyDescent="0.2">
      <c r="B126" s="87" t="s">
        <v>698</v>
      </c>
      <c r="F126">
        <f ca="1">F123*$O$13</f>
        <v>0</v>
      </c>
      <c r="G126">
        <f t="shared" ref="G126:O126" ca="1" si="59">G123*$O$13</f>
        <v>0</v>
      </c>
      <c r="H126">
        <f t="shared" ca="1" si="59"/>
        <v>0</v>
      </c>
      <c r="I126">
        <f t="shared" ca="1" si="59"/>
        <v>0</v>
      </c>
      <c r="J126">
        <f t="shared" ca="1" si="59"/>
        <v>0</v>
      </c>
      <c r="K126">
        <f t="shared" ca="1" si="59"/>
        <v>2.9103830456733704E-11</v>
      </c>
      <c r="L126">
        <f t="shared" ca="1" si="59"/>
        <v>0</v>
      </c>
      <c r="M126">
        <f t="shared" ca="1" si="59"/>
        <v>0</v>
      </c>
      <c r="N126">
        <f t="shared" ca="1" si="59"/>
        <v>5.8207660913467407E-11</v>
      </c>
      <c r="O126">
        <f t="shared" ca="1" si="59"/>
        <v>40056614.300839566</v>
      </c>
    </row>
    <row r="127" spans="2:15" x14ac:dyDescent="0.2">
      <c r="B127" s="87" t="s">
        <v>699</v>
      </c>
      <c r="F127">
        <f ca="1">IFERROR(F126/$O$13,)*$N$13</f>
        <v>0</v>
      </c>
      <c r="G127">
        <f t="shared" ref="G127:O127" ca="1" si="60">IFERROR(G126/$O$12,)*$N$12</f>
        <v>0</v>
      </c>
      <c r="H127">
        <f t="shared" ca="1" si="60"/>
        <v>0</v>
      </c>
      <c r="I127">
        <f t="shared" ca="1" si="60"/>
        <v>0</v>
      </c>
      <c r="J127">
        <f t="shared" ca="1" si="60"/>
        <v>0</v>
      </c>
      <c r="K127">
        <f t="shared" ca="1" si="60"/>
        <v>2.1955521221746482E-11</v>
      </c>
      <c r="L127">
        <f t="shared" ca="1" si="60"/>
        <v>0</v>
      </c>
      <c r="M127">
        <f t="shared" ca="1" si="60"/>
        <v>0</v>
      </c>
      <c r="N127">
        <f t="shared" ca="1" si="60"/>
        <v>4.3911042443492964E-11</v>
      </c>
      <c r="O127">
        <f t="shared" ca="1" si="60"/>
        <v>30218147.630457927</v>
      </c>
    </row>
    <row r="128" spans="2:15" ht="12.75" thickBot="1" x14ac:dyDescent="0.25">
      <c r="B128" t="s">
        <v>367</v>
      </c>
      <c r="F128">
        <f t="shared" ref="F128:O128" ca="1" si="61">F126+F127</f>
        <v>0</v>
      </c>
      <c r="G128">
        <f t="shared" ca="1" si="61"/>
        <v>0</v>
      </c>
      <c r="H128">
        <f t="shared" ca="1" si="61"/>
        <v>0</v>
      </c>
      <c r="I128">
        <f t="shared" ca="1" si="61"/>
        <v>0</v>
      </c>
      <c r="J128">
        <f t="shared" ca="1" si="61"/>
        <v>0</v>
      </c>
      <c r="K128">
        <f t="shared" ca="1" si="61"/>
        <v>5.1059351678480185E-11</v>
      </c>
      <c r="L128">
        <f t="shared" ca="1" si="61"/>
        <v>0</v>
      </c>
      <c r="M128">
        <f t="shared" ca="1" si="61"/>
        <v>0</v>
      </c>
      <c r="N128">
        <f t="shared" ca="1" si="61"/>
        <v>1.0211870335696037E-10</v>
      </c>
      <c r="O128">
        <f t="shared" ca="1" si="61"/>
        <v>70274761.931297496</v>
      </c>
    </row>
    <row r="129" spans="2:15" ht="12.75" thickTop="1" x14ac:dyDescent="0.2">
      <c r="B129" s="638" t="s">
        <v>368</v>
      </c>
      <c r="C129" s="638"/>
      <c r="D129" s="638"/>
      <c r="E129" s="638">
        <f t="shared" ref="E129:O129" ca="1" si="62">MAX(E123-E128,)</f>
        <v>0</v>
      </c>
      <c r="F129" s="638">
        <f t="shared" ca="1" si="62"/>
        <v>0</v>
      </c>
      <c r="G129" s="638">
        <f t="shared" ca="1" si="62"/>
        <v>0</v>
      </c>
      <c r="H129" s="638">
        <f t="shared" ca="1" si="62"/>
        <v>0</v>
      </c>
      <c r="I129" s="638">
        <f t="shared" ca="1" si="62"/>
        <v>0</v>
      </c>
      <c r="J129" s="638">
        <f t="shared" ca="1" si="62"/>
        <v>0</v>
      </c>
      <c r="K129" s="638">
        <f t="shared" ca="1" si="62"/>
        <v>7.1483092349872218E-12</v>
      </c>
      <c r="L129" s="638">
        <f t="shared" ca="1" si="62"/>
        <v>0</v>
      </c>
      <c r="M129" s="638">
        <f t="shared" ca="1" si="62"/>
        <v>0</v>
      </c>
      <c r="N129" s="638">
        <f t="shared" ca="1" si="62"/>
        <v>1.4296618469974444E-11</v>
      </c>
      <c r="O129" s="638">
        <f t="shared" ca="1" si="62"/>
        <v>9838466.6703816354</v>
      </c>
    </row>
    <row r="130" spans="2:15" x14ac:dyDescent="0.2"/>
    <row r="131" spans="2:15" x14ac:dyDescent="0.2">
      <c r="B131" s="168" t="s">
        <v>462</v>
      </c>
      <c r="C131" s="168"/>
      <c r="D131" s="168" t="s">
        <v>461</v>
      </c>
      <c r="E131" s="388"/>
      <c r="F131" s="388"/>
      <c r="G131" s="388"/>
      <c r="H131" s="388"/>
      <c r="I131" s="388"/>
      <c r="J131" s="388"/>
      <c r="K131" s="388"/>
      <c r="L131" s="388"/>
      <c r="M131" s="388"/>
      <c r="N131" s="388"/>
      <c r="O131" s="388"/>
    </row>
    <row r="132" spans="2:15" ht="12.75" collapsed="1" thickBot="1" x14ac:dyDescent="0.25">
      <c r="B132" s="392" t="str">
        <f>Assumptions!$B$194</f>
        <v>Partner 1</v>
      </c>
      <c r="C132" s="389"/>
      <c r="D132" s="390">
        <f ca="1">Assumptions!$E194+Assumptions!$E204+Assumptions!$K194+Assumptions!$K204</f>
        <v>1</v>
      </c>
      <c r="E132" s="391">
        <f ca="1">SUM(E133:E134)</f>
        <v>-1191185.1402456835</v>
      </c>
      <c r="F132" s="391">
        <f t="shared" ref="F132:O132" ca="1" si="63">SUM(F133:F134)</f>
        <v>1316259.8660523768</v>
      </c>
      <c r="G132" s="391">
        <f t="shared" ca="1" si="63"/>
        <v>1382299.5495404538</v>
      </c>
      <c r="H132" s="391">
        <f t="shared" ca="1" si="63"/>
        <v>1450403.6966427392</v>
      </c>
      <c r="I132" s="391">
        <f t="shared" ca="1" si="63"/>
        <v>750506.3230953922</v>
      </c>
      <c r="J132" s="391">
        <f t="shared" ca="1" si="63"/>
        <v>822933.41715236381</v>
      </c>
      <c r="K132" s="391">
        <f t="shared" ca="1" si="63"/>
        <v>897623.00006204867</v>
      </c>
      <c r="L132" s="391">
        <f ca="1">SUM(L133:L134)</f>
        <v>974645.1883908005</v>
      </c>
      <c r="M132" s="391">
        <f t="shared" ca="1" si="63"/>
        <v>1054072.2582494896</v>
      </c>
      <c r="N132" s="391">
        <f t="shared" ca="1" si="63"/>
        <v>1135978.7114810152</v>
      </c>
      <c r="O132" s="391">
        <f t="shared" ca="1" si="63"/>
        <v>1220441.3438684896</v>
      </c>
    </row>
    <row r="133" spans="2:15" ht="12.75" hidden="1" outlineLevel="1" thickTop="1" x14ac:dyDescent="0.2">
      <c r="B133" s="185" t="str">
        <f>B22</f>
        <v>Contributions</v>
      </c>
      <c r="C133" s="2"/>
      <c r="D133" s="265"/>
      <c r="E133" s="22">
        <f ca="1">E$22*$D132</f>
        <v>-1191185.1402456835</v>
      </c>
      <c r="F133" s="22">
        <f t="shared" ref="F133:O133" ca="1" si="64">F$22*$D132</f>
        <v>0</v>
      </c>
      <c r="G133" s="22">
        <f t="shared" ca="1" si="64"/>
        <v>0</v>
      </c>
      <c r="H133" s="22">
        <f t="shared" ca="1" si="64"/>
        <v>0</v>
      </c>
      <c r="I133" s="22">
        <f t="shared" ca="1" si="64"/>
        <v>0</v>
      </c>
      <c r="J133" s="22">
        <f t="shared" ca="1" si="64"/>
        <v>0</v>
      </c>
      <c r="K133" s="22">
        <f t="shared" ca="1" si="64"/>
        <v>0</v>
      </c>
      <c r="L133" s="22">
        <f t="shared" ca="1" si="64"/>
        <v>0</v>
      </c>
      <c r="M133" s="22">
        <f t="shared" ca="1" si="64"/>
        <v>0</v>
      </c>
      <c r="N133" s="22">
        <f t="shared" ca="1" si="64"/>
        <v>0</v>
      </c>
      <c r="O133" s="22">
        <f t="shared" ca="1" si="64"/>
        <v>0</v>
      </c>
    </row>
    <row r="134" spans="2:15" hidden="1" outlineLevel="1" x14ac:dyDescent="0.2">
      <c r="B134" s="185" t="str">
        <f>B23</f>
        <v>Distributions</v>
      </c>
      <c r="C134" s="2"/>
      <c r="D134" s="265"/>
      <c r="E134" s="22"/>
      <c r="F134" s="22">
        <f t="shared" ref="F134:O134" ca="1" si="65">F$23*$D132</f>
        <v>1316259.8660523768</v>
      </c>
      <c r="G134" s="22">
        <f t="shared" ca="1" si="65"/>
        <v>1382299.5495404538</v>
      </c>
      <c r="H134" s="22">
        <f t="shared" ca="1" si="65"/>
        <v>1450403.6966427392</v>
      </c>
      <c r="I134" s="22">
        <f t="shared" ca="1" si="65"/>
        <v>750506.3230953922</v>
      </c>
      <c r="J134" s="22">
        <f t="shared" ca="1" si="65"/>
        <v>822933.41715236381</v>
      </c>
      <c r="K134" s="22">
        <f t="shared" ca="1" si="65"/>
        <v>897623.00006204867</v>
      </c>
      <c r="L134" s="22">
        <f t="shared" ca="1" si="65"/>
        <v>974645.1883908005</v>
      </c>
      <c r="M134" s="22">
        <f t="shared" ca="1" si="65"/>
        <v>1054072.2582494896</v>
      </c>
      <c r="N134" s="22">
        <f t="shared" ca="1" si="65"/>
        <v>1135978.7114810152</v>
      </c>
      <c r="O134" s="22">
        <f t="shared" ca="1" si="65"/>
        <v>1220441.3438684896</v>
      </c>
    </row>
    <row r="135" spans="2:15" ht="13.5" collapsed="1" thickTop="1" thickBot="1" x14ac:dyDescent="0.25">
      <c r="B135" s="392" t="str">
        <f>Assumptions!$B$195</f>
        <v>Partner 2</v>
      </c>
      <c r="C135" s="389"/>
      <c r="D135" s="390">
        <f ca="1">Assumptions!$E195+Assumptions!$E205+Assumptions!$K195+Assumptions!$K205</f>
        <v>0</v>
      </c>
      <c r="E135" s="391">
        <f t="shared" ref="E135:O135" ca="1" si="66">SUM(E136:E137)</f>
        <v>0</v>
      </c>
      <c r="F135" s="391">
        <f t="shared" ca="1" si="66"/>
        <v>0</v>
      </c>
      <c r="G135" s="391">
        <f t="shared" ca="1" si="66"/>
        <v>0</v>
      </c>
      <c r="H135" s="391">
        <f t="shared" ca="1" si="66"/>
        <v>0</v>
      </c>
      <c r="I135" s="391">
        <f t="shared" ca="1" si="66"/>
        <v>0</v>
      </c>
      <c r="J135" s="391">
        <f t="shared" ca="1" si="66"/>
        <v>0</v>
      </c>
      <c r="K135" s="391">
        <f t="shared" ca="1" si="66"/>
        <v>0</v>
      </c>
      <c r="L135" s="391">
        <f t="shared" ca="1" si="66"/>
        <v>0</v>
      </c>
      <c r="M135" s="391">
        <f t="shared" ca="1" si="66"/>
        <v>0</v>
      </c>
      <c r="N135" s="391">
        <f t="shared" ca="1" si="66"/>
        <v>0</v>
      </c>
      <c r="O135" s="391">
        <f t="shared" ca="1" si="66"/>
        <v>0</v>
      </c>
    </row>
    <row r="136" spans="2:15" ht="12.75" hidden="1" outlineLevel="1" thickTop="1" x14ac:dyDescent="0.2">
      <c r="B136" s="185" t="str">
        <f>B22</f>
        <v>Contributions</v>
      </c>
      <c r="C136" s="2"/>
      <c r="D136" s="265"/>
      <c r="E136" s="22">
        <f ca="1">E$22*$D135</f>
        <v>0</v>
      </c>
      <c r="F136" s="22">
        <f t="shared" ref="F136:O136" ca="1" si="67">F$22*$D135</f>
        <v>0</v>
      </c>
      <c r="G136" s="22">
        <f t="shared" ca="1" si="67"/>
        <v>0</v>
      </c>
      <c r="H136" s="22">
        <f t="shared" ca="1" si="67"/>
        <v>0</v>
      </c>
      <c r="I136" s="22">
        <f t="shared" ca="1" si="67"/>
        <v>0</v>
      </c>
      <c r="J136" s="22">
        <f t="shared" ca="1" si="67"/>
        <v>0</v>
      </c>
      <c r="K136" s="22">
        <f t="shared" ca="1" si="67"/>
        <v>0</v>
      </c>
      <c r="L136" s="22">
        <f t="shared" ca="1" si="67"/>
        <v>0</v>
      </c>
      <c r="M136" s="22">
        <f t="shared" ca="1" si="67"/>
        <v>0</v>
      </c>
      <c r="N136" s="22">
        <f t="shared" ca="1" si="67"/>
        <v>0</v>
      </c>
      <c r="O136" s="22">
        <f t="shared" ca="1" si="67"/>
        <v>0</v>
      </c>
    </row>
    <row r="137" spans="2:15" hidden="1" outlineLevel="1" x14ac:dyDescent="0.2">
      <c r="B137" s="185" t="str">
        <f>B23</f>
        <v>Distributions</v>
      </c>
      <c r="C137" s="2"/>
      <c r="D137" s="265"/>
      <c r="E137" s="22"/>
      <c r="F137" s="22">
        <f t="shared" ref="F137:O137" ca="1" si="68">F$23*$D135</f>
        <v>0</v>
      </c>
      <c r="G137" s="22">
        <f t="shared" ca="1" si="68"/>
        <v>0</v>
      </c>
      <c r="H137" s="22">
        <f t="shared" ca="1" si="68"/>
        <v>0</v>
      </c>
      <c r="I137" s="22">
        <f t="shared" ca="1" si="68"/>
        <v>0</v>
      </c>
      <c r="J137" s="22">
        <f t="shared" ca="1" si="68"/>
        <v>0</v>
      </c>
      <c r="K137" s="22">
        <f t="shared" ca="1" si="68"/>
        <v>0</v>
      </c>
      <c r="L137" s="22">
        <f t="shared" ca="1" si="68"/>
        <v>0</v>
      </c>
      <c r="M137" s="22">
        <f t="shared" ca="1" si="68"/>
        <v>0</v>
      </c>
      <c r="N137" s="22">
        <f t="shared" ca="1" si="68"/>
        <v>0</v>
      </c>
      <c r="O137" s="22">
        <f t="shared" ca="1" si="68"/>
        <v>0</v>
      </c>
    </row>
    <row r="138" spans="2:15" ht="13.5" collapsed="1" thickTop="1" thickBot="1" x14ac:dyDescent="0.25">
      <c r="B138" s="392" t="str">
        <f>Assumptions!$B$196</f>
        <v>Partner 3</v>
      </c>
      <c r="C138" s="389"/>
      <c r="D138" s="390">
        <f ca="1">Assumptions!$E196+Assumptions!$E206+Assumptions!$K196+Assumptions!$K206</f>
        <v>0</v>
      </c>
      <c r="E138" s="391">
        <f t="shared" ref="E138:O138" ca="1" si="69">SUM(E139:E140)</f>
        <v>0</v>
      </c>
      <c r="F138" s="391">
        <f t="shared" ca="1" si="69"/>
        <v>0</v>
      </c>
      <c r="G138" s="391">
        <f t="shared" ca="1" si="69"/>
        <v>0</v>
      </c>
      <c r="H138" s="391">
        <f t="shared" ca="1" si="69"/>
        <v>0</v>
      </c>
      <c r="I138" s="391">
        <f t="shared" ca="1" si="69"/>
        <v>0</v>
      </c>
      <c r="J138" s="391">
        <f t="shared" ca="1" si="69"/>
        <v>0</v>
      </c>
      <c r="K138" s="391">
        <f t="shared" ca="1" si="69"/>
        <v>0</v>
      </c>
      <c r="L138" s="391">
        <f t="shared" ca="1" si="69"/>
        <v>0</v>
      </c>
      <c r="M138" s="391">
        <f t="shared" ca="1" si="69"/>
        <v>0</v>
      </c>
      <c r="N138" s="391">
        <f t="shared" ca="1" si="69"/>
        <v>0</v>
      </c>
      <c r="O138" s="391">
        <f t="shared" ca="1" si="69"/>
        <v>0</v>
      </c>
    </row>
    <row r="139" spans="2:15" ht="12.75" hidden="1" outlineLevel="1" thickTop="1" x14ac:dyDescent="0.2">
      <c r="B139" s="185" t="str">
        <f>B22</f>
        <v>Contributions</v>
      </c>
      <c r="C139" s="2"/>
      <c r="D139" s="265"/>
      <c r="E139" s="22">
        <f ca="1">E$22*$D138</f>
        <v>0</v>
      </c>
      <c r="F139" s="22">
        <f t="shared" ref="F139:O139" ca="1" si="70">F$22*$D138</f>
        <v>0</v>
      </c>
      <c r="G139" s="22">
        <f t="shared" ca="1" si="70"/>
        <v>0</v>
      </c>
      <c r="H139" s="22">
        <f t="shared" ca="1" si="70"/>
        <v>0</v>
      </c>
      <c r="I139" s="22">
        <f t="shared" ca="1" si="70"/>
        <v>0</v>
      </c>
      <c r="J139" s="22">
        <f t="shared" ca="1" si="70"/>
        <v>0</v>
      </c>
      <c r="K139" s="22">
        <f t="shared" ca="1" si="70"/>
        <v>0</v>
      </c>
      <c r="L139" s="22">
        <f t="shared" ca="1" si="70"/>
        <v>0</v>
      </c>
      <c r="M139" s="22">
        <f t="shared" ca="1" si="70"/>
        <v>0</v>
      </c>
      <c r="N139" s="22">
        <f t="shared" ca="1" si="70"/>
        <v>0</v>
      </c>
      <c r="O139" s="22">
        <f t="shared" ca="1" si="70"/>
        <v>0</v>
      </c>
    </row>
    <row r="140" spans="2:15" hidden="1" outlineLevel="1" x14ac:dyDescent="0.2">
      <c r="B140" s="185" t="str">
        <f>B23</f>
        <v>Distributions</v>
      </c>
      <c r="C140" s="2"/>
      <c r="D140" s="265"/>
      <c r="E140" s="22"/>
      <c r="F140" s="22">
        <f t="shared" ref="F140:O140" ca="1" si="71">F$23*$D138</f>
        <v>0</v>
      </c>
      <c r="G140" s="22">
        <f t="shared" ca="1" si="71"/>
        <v>0</v>
      </c>
      <c r="H140" s="22">
        <f t="shared" ca="1" si="71"/>
        <v>0</v>
      </c>
      <c r="I140" s="22">
        <f t="shared" ca="1" si="71"/>
        <v>0</v>
      </c>
      <c r="J140" s="22">
        <f t="shared" ca="1" si="71"/>
        <v>0</v>
      </c>
      <c r="K140" s="22">
        <f t="shared" ca="1" si="71"/>
        <v>0</v>
      </c>
      <c r="L140" s="22">
        <f t="shared" ca="1" si="71"/>
        <v>0</v>
      </c>
      <c r="M140" s="22">
        <f t="shared" ca="1" si="71"/>
        <v>0</v>
      </c>
      <c r="N140" s="22">
        <f t="shared" ca="1" si="71"/>
        <v>0</v>
      </c>
      <c r="O140" s="22">
        <f t="shared" ca="1" si="71"/>
        <v>0</v>
      </c>
    </row>
    <row r="141" spans="2:15" ht="13.5" collapsed="1" thickTop="1" thickBot="1" x14ac:dyDescent="0.25">
      <c r="B141" s="392" t="str">
        <f>Assumptions!$B$197</f>
        <v>Partner 4</v>
      </c>
      <c r="C141" s="389"/>
      <c r="D141" s="390">
        <f ca="1">Assumptions!$E197+Assumptions!$E207+Assumptions!$K197+Assumptions!$K207</f>
        <v>0</v>
      </c>
      <c r="E141" s="391">
        <f t="shared" ref="E141:O141" ca="1" si="72">SUM(E142:E143)</f>
        <v>0</v>
      </c>
      <c r="F141" s="391">
        <f t="shared" ca="1" si="72"/>
        <v>0</v>
      </c>
      <c r="G141" s="391">
        <f t="shared" ca="1" si="72"/>
        <v>0</v>
      </c>
      <c r="H141" s="391">
        <f t="shared" ca="1" si="72"/>
        <v>0</v>
      </c>
      <c r="I141" s="391">
        <f t="shared" ca="1" si="72"/>
        <v>0</v>
      </c>
      <c r="J141" s="391">
        <f t="shared" ca="1" si="72"/>
        <v>0</v>
      </c>
      <c r="K141" s="391">
        <f t="shared" ca="1" si="72"/>
        <v>0</v>
      </c>
      <c r="L141" s="391">
        <f t="shared" ca="1" si="72"/>
        <v>0</v>
      </c>
      <c r="M141" s="391">
        <f t="shared" ca="1" si="72"/>
        <v>0</v>
      </c>
      <c r="N141" s="391">
        <f t="shared" ca="1" si="72"/>
        <v>0</v>
      </c>
      <c r="O141" s="391">
        <f t="shared" ca="1" si="72"/>
        <v>0</v>
      </c>
    </row>
    <row r="142" spans="2:15" ht="12.75" hidden="1" outlineLevel="1" thickTop="1" x14ac:dyDescent="0.2">
      <c r="B142" s="185" t="str">
        <f>B22</f>
        <v>Contributions</v>
      </c>
      <c r="C142" s="2"/>
      <c r="D142" s="265"/>
      <c r="E142" s="22">
        <f ca="1">E$22*$D141</f>
        <v>0</v>
      </c>
      <c r="F142" s="22">
        <f t="shared" ref="F142:O142" ca="1" si="73">F$22*$D141</f>
        <v>0</v>
      </c>
      <c r="G142" s="22">
        <f t="shared" ca="1" si="73"/>
        <v>0</v>
      </c>
      <c r="H142" s="22">
        <f t="shared" ca="1" si="73"/>
        <v>0</v>
      </c>
      <c r="I142" s="22">
        <f t="shared" ca="1" si="73"/>
        <v>0</v>
      </c>
      <c r="J142" s="22">
        <f t="shared" ca="1" si="73"/>
        <v>0</v>
      </c>
      <c r="K142" s="22">
        <f t="shared" ca="1" si="73"/>
        <v>0</v>
      </c>
      <c r="L142" s="22">
        <f t="shared" ca="1" si="73"/>
        <v>0</v>
      </c>
      <c r="M142" s="22">
        <f t="shared" ca="1" si="73"/>
        <v>0</v>
      </c>
      <c r="N142" s="22">
        <f t="shared" ca="1" si="73"/>
        <v>0</v>
      </c>
      <c r="O142" s="22">
        <f t="shared" ca="1" si="73"/>
        <v>0</v>
      </c>
    </row>
    <row r="143" spans="2:15" hidden="1" outlineLevel="1" x14ac:dyDescent="0.2">
      <c r="B143" s="185" t="str">
        <f>B23</f>
        <v>Distributions</v>
      </c>
      <c r="C143" s="2"/>
      <c r="D143" s="265"/>
      <c r="E143" s="22"/>
      <c r="F143" s="22">
        <f t="shared" ref="F143:O143" ca="1" si="74">F$23*$D141</f>
        <v>0</v>
      </c>
      <c r="G143" s="22">
        <f t="shared" ca="1" si="74"/>
        <v>0</v>
      </c>
      <c r="H143" s="22">
        <f t="shared" ca="1" si="74"/>
        <v>0</v>
      </c>
      <c r="I143" s="22">
        <f t="shared" ca="1" si="74"/>
        <v>0</v>
      </c>
      <c r="J143" s="22">
        <f t="shared" ca="1" si="74"/>
        <v>0</v>
      </c>
      <c r="K143" s="22">
        <f t="shared" ca="1" si="74"/>
        <v>0</v>
      </c>
      <c r="L143" s="22">
        <f t="shared" ca="1" si="74"/>
        <v>0</v>
      </c>
      <c r="M143" s="22">
        <f t="shared" ca="1" si="74"/>
        <v>0</v>
      </c>
      <c r="N143" s="22">
        <f t="shared" ca="1" si="74"/>
        <v>0</v>
      </c>
      <c r="O143" s="22">
        <f t="shared" ca="1" si="74"/>
        <v>0</v>
      </c>
    </row>
    <row r="144" spans="2:15" ht="13.5" collapsed="1" thickTop="1" thickBot="1" x14ac:dyDescent="0.25">
      <c r="B144" s="392" t="str">
        <f>Assumptions!$B$198</f>
        <v>Partner 5</v>
      </c>
      <c r="C144" s="389"/>
      <c r="D144" s="390">
        <f ca="1">Assumptions!$E198+Assumptions!$E208+Assumptions!$K198+Assumptions!$K208</f>
        <v>0</v>
      </c>
      <c r="E144" s="391">
        <f t="shared" ref="E144:O144" ca="1" si="75">SUM(E145:E146)</f>
        <v>0</v>
      </c>
      <c r="F144" s="391">
        <f t="shared" ca="1" si="75"/>
        <v>0</v>
      </c>
      <c r="G144" s="391">
        <f t="shared" ca="1" si="75"/>
        <v>0</v>
      </c>
      <c r="H144" s="391">
        <f t="shared" ca="1" si="75"/>
        <v>0</v>
      </c>
      <c r="I144" s="391">
        <f t="shared" ca="1" si="75"/>
        <v>0</v>
      </c>
      <c r="J144" s="391">
        <f t="shared" ca="1" si="75"/>
        <v>0</v>
      </c>
      <c r="K144" s="391">
        <f t="shared" ca="1" si="75"/>
        <v>0</v>
      </c>
      <c r="L144" s="391">
        <f t="shared" ca="1" si="75"/>
        <v>0</v>
      </c>
      <c r="M144" s="391">
        <f t="shared" ca="1" si="75"/>
        <v>0</v>
      </c>
      <c r="N144" s="391">
        <f t="shared" ca="1" si="75"/>
        <v>0</v>
      </c>
      <c r="O144" s="391">
        <f t="shared" ca="1" si="75"/>
        <v>0</v>
      </c>
    </row>
    <row r="145" spans="2:15" ht="12.75" hidden="1" outlineLevel="1" thickTop="1" x14ac:dyDescent="0.2">
      <c r="B145" s="185" t="str">
        <f>B22</f>
        <v>Contributions</v>
      </c>
      <c r="C145" s="2"/>
      <c r="D145" s="265"/>
      <c r="E145" s="22">
        <f ca="1">E$22*$D144</f>
        <v>0</v>
      </c>
      <c r="F145" s="22">
        <f t="shared" ref="F145:O145" ca="1" si="76">F$22*$D144</f>
        <v>0</v>
      </c>
      <c r="G145" s="22">
        <f t="shared" ca="1" si="76"/>
        <v>0</v>
      </c>
      <c r="H145" s="22">
        <f t="shared" ca="1" si="76"/>
        <v>0</v>
      </c>
      <c r="I145" s="22">
        <f t="shared" ca="1" si="76"/>
        <v>0</v>
      </c>
      <c r="J145" s="22">
        <f t="shared" ca="1" si="76"/>
        <v>0</v>
      </c>
      <c r="K145" s="22">
        <f t="shared" ca="1" si="76"/>
        <v>0</v>
      </c>
      <c r="L145" s="22">
        <f t="shared" ca="1" si="76"/>
        <v>0</v>
      </c>
      <c r="M145" s="22">
        <f t="shared" ca="1" si="76"/>
        <v>0</v>
      </c>
      <c r="N145" s="22">
        <f t="shared" ca="1" si="76"/>
        <v>0</v>
      </c>
      <c r="O145" s="22">
        <f t="shared" ca="1" si="76"/>
        <v>0</v>
      </c>
    </row>
    <row r="146" spans="2:15" hidden="1" outlineLevel="1" x14ac:dyDescent="0.2">
      <c r="B146" s="185" t="str">
        <f>B23</f>
        <v>Distributions</v>
      </c>
      <c r="C146" s="2"/>
      <c r="D146" s="265"/>
      <c r="E146" s="22"/>
      <c r="F146" s="22">
        <f t="shared" ref="F146:O146" ca="1" si="77">F$23*$D144</f>
        <v>0</v>
      </c>
      <c r="G146" s="22">
        <f t="shared" ca="1" si="77"/>
        <v>0</v>
      </c>
      <c r="H146" s="22">
        <f t="shared" ca="1" si="77"/>
        <v>0</v>
      </c>
      <c r="I146" s="22">
        <f t="shared" ca="1" si="77"/>
        <v>0</v>
      </c>
      <c r="J146" s="22">
        <f t="shared" ca="1" si="77"/>
        <v>0</v>
      </c>
      <c r="K146" s="22">
        <f t="shared" ca="1" si="77"/>
        <v>0</v>
      </c>
      <c r="L146" s="22">
        <f t="shared" ca="1" si="77"/>
        <v>0</v>
      </c>
      <c r="M146" s="22">
        <f t="shared" ca="1" si="77"/>
        <v>0</v>
      </c>
      <c r="N146" s="22">
        <f t="shared" ca="1" si="77"/>
        <v>0</v>
      </c>
      <c r="O146" s="22">
        <f t="shared" ca="1" si="77"/>
        <v>0</v>
      </c>
    </row>
    <row r="147" spans="2:15" ht="13.5" collapsed="1" thickTop="1" thickBot="1" x14ac:dyDescent="0.25">
      <c r="B147" s="392" t="str">
        <f>Assumptions!$B$199</f>
        <v>Partner 6</v>
      </c>
      <c r="C147" s="389"/>
      <c r="D147" s="390">
        <f ca="1">Assumptions!$E199+Assumptions!$E209+Assumptions!$K199+Assumptions!$K209</f>
        <v>0</v>
      </c>
      <c r="E147" s="391">
        <f t="shared" ref="E147:O147" ca="1" si="78">SUM(E148:E149)</f>
        <v>0</v>
      </c>
      <c r="F147" s="391">
        <f t="shared" ca="1" si="78"/>
        <v>0</v>
      </c>
      <c r="G147" s="391">
        <f t="shared" ca="1" si="78"/>
        <v>0</v>
      </c>
      <c r="H147" s="391">
        <f t="shared" ca="1" si="78"/>
        <v>0</v>
      </c>
      <c r="I147" s="391">
        <f t="shared" ca="1" si="78"/>
        <v>0</v>
      </c>
      <c r="J147" s="391">
        <f t="shared" ca="1" si="78"/>
        <v>0</v>
      </c>
      <c r="K147" s="391">
        <f t="shared" ca="1" si="78"/>
        <v>0</v>
      </c>
      <c r="L147" s="391">
        <f t="shared" ca="1" si="78"/>
        <v>0</v>
      </c>
      <c r="M147" s="391">
        <f t="shared" ca="1" si="78"/>
        <v>0</v>
      </c>
      <c r="N147" s="391">
        <f t="shared" ca="1" si="78"/>
        <v>0</v>
      </c>
      <c r="O147" s="391">
        <f t="shared" ca="1" si="78"/>
        <v>0</v>
      </c>
    </row>
    <row r="148" spans="2:15" ht="12.75" hidden="1" outlineLevel="1" thickTop="1" x14ac:dyDescent="0.2">
      <c r="B148" s="185" t="str">
        <f>B22</f>
        <v>Contributions</v>
      </c>
      <c r="C148" s="2"/>
      <c r="D148" s="265"/>
      <c r="E148" s="22">
        <f ca="1">E$22*$D147</f>
        <v>0</v>
      </c>
      <c r="F148" s="22">
        <f t="shared" ref="F148:O148" ca="1" si="79">F$22*$D147</f>
        <v>0</v>
      </c>
      <c r="G148" s="22">
        <f t="shared" ca="1" si="79"/>
        <v>0</v>
      </c>
      <c r="H148" s="22">
        <f t="shared" ca="1" si="79"/>
        <v>0</v>
      </c>
      <c r="I148" s="22">
        <f t="shared" ca="1" si="79"/>
        <v>0</v>
      </c>
      <c r="J148" s="22">
        <f t="shared" ca="1" si="79"/>
        <v>0</v>
      </c>
      <c r="K148" s="22">
        <f t="shared" ca="1" si="79"/>
        <v>0</v>
      </c>
      <c r="L148" s="22">
        <f t="shared" ca="1" si="79"/>
        <v>0</v>
      </c>
      <c r="M148" s="22">
        <f t="shared" ca="1" si="79"/>
        <v>0</v>
      </c>
      <c r="N148" s="22">
        <f t="shared" ca="1" si="79"/>
        <v>0</v>
      </c>
      <c r="O148" s="22">
        <f t="shared" ca="1" si="79"/>
        <v>0</v>
      </c>
    </row>
    <row r="149" spans="2:15" hidden="1" outlineLevel="1" x14ac:dyDescent="0.2">
      <c r="B149" s="185" t="str">
        <f>B23</f>
        <v>Distributions</v>
      </c>
      <c r="C149" s="2"/>
      <c r="D149" s="265"/>
      <c r="E149" s="22"/>
      <c r="F149" s="22">
        <f t="shared" ref="F149:O149" ca="1" si="80">F$23*$D147</f>
        <v>0</v>
      </c>
      <c r="G149" s="22">
        <f t="shared" ca="1" si="80"/>
        <v>0</v>
      </c>
      <c r="H149" s="22">
        <f t="shared" ca="1" si="80"/>
        <v>0</v>
      </c>
      <c r="I149" s="22">
        <f t="shared" ca="1" si="80"/>
        <v>0</v>
      </c>
      <c r="J149" s="22">
        <f t="shared" ca="1" si="80"/>
        <v>0</v>
      </c>
      <c r="K149" s="22">
        <f t="shared" ca="1" si="80"/>
        <v>0</v>
      </c>
      <c r="L149" s="22">
        <f t="shared" ca="1" si="80"/>
        <v>0</v>
      </c>
      <c r="M149" s="22">
        <f t="shared" ca="1" si="80"/>
        <v>0</v>
      </c>
      <c r="N149" s="22">
        <f t="shared" ca="1" si="80"/>
        <v>0</v>
      </c>
      <c r="O149" s="22">
        <f t="shared" ca="1" si="80"/>
        <v>0</v>
      </c>
    </row>
    <row r="150" spans="2:15" ht="13.5" collapsed="1" thickTop="1" thickBot="1" x14ac:dyDescent="0.25">
      <c r="B150" s="392" t="str">
        <f>Assumptions!$B$200</f>
        <v>Partner 7</v>
      </c>
      <c r="C150" s="389"/>
      <c r="D150" s="390">
        <f ca="1">Assumptions!$E200+Assumptions!$E210+Assumptions!$K200+Assumptions!$K210</f>
        <v>0</v>
      </c>
      <c r="E150" s="391">
        <f t="shared" ref="E150:O150" ca="1" si="81">SUM(E151:E152)</f>
        <v>0</v>
      </c>
      <c r="F150" s="391">
        <f t="shared" ca="1" si="81"/>
        <v>0</v>
      </c>
      <c r="G150" s="391">
        <f t="shared" ca="1" si="81"/>
        <v>0</v>
      </c>
      <c r="H150" s="391">
        <f t="shared" ca="1" si="81"/>
        <v>0</v>
      </c>
      <c r="I150" s="391">
        <f t="shared" ca="1" si="81"/>
        <v>0</v>
      </c>
      <c r="J150" s="391">
        <f t="shared" ca="1" si="81"/>
        <v>0</v>
      </c>
      <c r="K150" s="391">
        <f t="shared" ca="1" si="81"/>
        <v>0</v>
      </c>
      <c r="L150" s="391">
        <f t="shared" ca="1" si="81"/>
        <v>0</v>
      </c>
      <c r="M150" s="391">
        <f t="shared" ca="1" si="81"/>
        <v>0</v>
      </c>
      <c r="N150" s="391">
        <f t="shared" ca="1" si="81"/>
        <v>0</v>
      </c>
      <c r="O150" s="391">
        <f t="shared" ca="1" si="81"/>
        <v>0</v>
      </c>
    </row>
    <row r="151" spans="2:15" ht="12.75" hidden="1" outlineLevel="1" thickTop="1" x14ac:dyDescent="0.2">
      <c r="B151" s="185" t="str">
        <f>B22</f>
        <v>Contributions</v>
      </c>
      <c r="C151" s="2"/>
      <c r="D151" s="265"/>
      <c r="E151" s="22">
        <f ca="1">E$22*$D150</f>
        <v>0</v>
      </c>
      <c r="F151" s="22">
        <f t="shared" ref="F151:O151" ca="1" si="82">F$22*$D150</f>
        <v>0</v>
      </c>
      <c r="G151" s="22">
        <f t="shared" ca="1" si="82"/>
        <v>0</v>
      </c>
      <c r="H151" s="22">
        <f t="shared" ca="1" si="82"/>
        <v>0</v>
      </c>
      <c r="I151" s="22">
        <f t="shared" ca="1" si="82"/>
        <v>0</v>
      </c>
      <c r="J151" s="22">
        <f t="shared" ca="1" si="82"/>
        <v>0</v>
      </c>
      <c r="K151" s="22">
        <f t="shared" ca="1" si="82"/>
        <v>0</v>
      </c>
      <c r="L151" s="22">
        <f t="shared" ca="1" si="82"/>
        <v>0</v>
      </c>
      <c r="M151" s="22">
        <f t="shared" ca="1" si="82"/>
        <v>0</v>
      </c>
      <c r="N151" s="22">
        <f t="shared" ca="1" si="82"/>
        <v>0</v>
      </c>
      <c r="O151" s="22">
        <f t="shared" ca="1" si="82"/>
        <v>0</v>
      </c>
    </row>
    <row r="152" spans="2:15" hidden="1" outlineLevel="1" x14ac:dyDescent="0.2">
      <c r="B152" s="185" t="str">
        <f>B23</f>
        <v>Distributions</v>
      </c>
      <c r="C152" s="2"/>
      <c r="D152" s="265"/>
      <c r="E152" s="22"/>
      <c r="F152" s="22">
        <f t="shared" ref="F152:O152" ca="1" si="83">F$23*$D150</f>
        <v>0</v>
      </c>
      <c r="G152" s="22">
        <f t="shared" ca="1" si="83"/>
        <v>0</v>
      </c>
      <c r="H152" s="22">
        <f t="shared" ca="1" si="83"/>
        <v>0</v>
      </c>
      <c r="I152" s="22">
        <f t="shared" ca="1" si="83"/>
        <v>0</v>
      </c>
      <c r="J152" s="22">
        <f t="shared" ca="1" si="83"/>
        <v>0</v>
      </c>
      <c r="K152" s="22">
        <f t="shared" ca="1" si="83"/>
        <v>0</v>
      </c>
      <c r="L152" s="22">
        <f t="shared" ca="1" si="83"/>
        <v>0</v>
      </c>
      <c r="M152" s="22">
        <f t="shared" ca="1" si="83"/>
        <v>0</v>
      </c>
      <c r="N152" s="22">
        <f t="shared" ca="1" si="83"/>
        <v>0</v>
      </c>
      <c r="O152" s="22">
        <f t="shared" ca="1" si="83"/>
        <v>0</v>
      </c>
    </row>
    <row r="153" spans="2:15" ht="13.5" collapsed="1" thickTop="1" thickBot="1" x14ac:dyDescent="0.25">
      <c r="B153" s="392" t="str">
        <f>Assumptions!$B$201</f>
        <v>Partner 8</v>
      </c>
      <c r="C153" s="389"/>
      <c r="D153" s="390">
        <f ca="1">Assumptions!$E201+Assumptions!$E211+Assumptions!$K201+Assumptions!$K211</f>
        <v>0</v>
      </c>
      <c r="E153" s="391">
        <f t="shared" ref="E153:O153" ca="1" si="84">SUM(E154:E155)</f>
        <v>0</v>
      </c>
      <c r="F153" s="391">
        <f t="shared" ca="1" si="84"/>
        <v>0</v>
      </c>
      <c r="G153" s="391">
        <f t="shared" ca="1" si="84"/>
        <v>0</v>
      </c>
      <c r="H153" s="391">
        <f t="shared" ca="1" si="84"/>
        <v>0</v>
      </c>
      <c r="I153" s="391">
        <f t="shared" ca="1" si="84"/>
        <v>0</v>
      </c>
      <c r="J153" s="391">
        <f t="shared" ca="1" si="84"/>
        <v>0</v>
      </c>
      <c r="K153" s="391">
        <f t="shared" ca="1" si="84"/>
        <v>0</v>
      </c>
      <c r="L153" s="391">
        <f t="shared" ca="1" si="84"/>
        <v>0</v>
      </c>
      <c r="M153" s="391">
        <f t="shared" ca="1" si="84"/>
        <v>0</v>
      </c>
      <c r="N153" s="391">
        <f t="shared" ca="1" si="84"/>
        <v>0</v>
      </c>
      <c r="O153" s="391">
        <f t="shared" ca="1" si="84"/>
        <v>0</v>
      </c>
    </row>
    <row r="154" spans="2:15" ht="12.75" hidden="1" outlineLevel="1" thickTop="1" x14ac:dyDescent="0.2">
      <c r="B154" s="86" t="str">
        <f>B22</f>
        <v>Contributions</v>
      </c>
      <c r="E154" s="343">
        <f ca="1">E$22*$D153</f>
        <v>0</v>
      </c>
      <c r="F154" s="343">
        <f t="shared" ref="F154:O154" ca="1" si="85">F$22*$D153</f>
        <v>0</v>
      </c>
      <c r="G154" s="343">
        <f t="shared" ca="1" si="85"/>
        <v>0</v>
      </c>
      <c r="H154" s="343">
        <f t="shared" ca="1" si="85"/>
        <v>0</v>
      </c>
      <c r="I154" s="343">
        <f t="shared" ca="1" si="85"/>
        <v>0</v>
      </c>
      <c r="J154" s="343">
        <f t="shared" ca="1" si="85"/>
        <v>0</v>
      </c>
      <c r="K154" s="343">
        <f t="shared" ca="1" si="85"/>
        <v>0</v>
      </c>
      <c r="L154" s="343">
        <f t="shared" ca="1" si="85"/>
        <v>0</v>
      </c>
      <c r="M154" s="343">
        <f t="shared" ca="1" si="85"/>
        <v>0</v>
      </c>
      <c r="N154" s="343">
        <f t="shared" ca="1" si="85"/>
        <v>0</v>
      </c>
      <c r="O154" s="343">
        <f t="shared" ca="1" si="85"/>
        <v>0</v>
      </c>
    </row>
    <row r="155" spans="2:15" hidden="1" outlineLevel="1" x14ac:dyDescent="0.2">
      <c r="B155" s="86" t="str">
        <f>B23</f>
        <v>Distributions</v>
      </c>
      <c r="E155" s="343"/>
      <c r="F155" s="343">
        <f t="shared" ref="F155:O155" ca="1" si="86">F$23*$D153</f>
        <v>0</v>
      </c>
      <c r="G155" s="343">
        <f t="shared" ca="1" si="86"/>
        <v>0</v>
      </c>
      <c r="H155" s="343">
        <f t="shared" ca="1" si="86"/>
        <v>0</v>
      </c>
      <c r="I155" s="343">
        <f t="shared" ca="1" si="86"/>
        <v>0</v>
      </c>
      <c r="J155" s="343">
        <f t="shared" ca="1" si="86"/>
        <v>0</v>
      </c>
      <c r="K155" s="343">
        <f t="shared" ca="1" si="86"/>
        <v>0</v>
      </c>
      <c r="L155" s="343">
        <f t="shared" ca="1" si="86"/>
        <v>0</v>
      </c>
      <c r="M155" s="343">
        <f t="shared" ca="1" si="86"/>
        <v>0</v>
      </c>
      <c r="N155" s="343">
        <f t="shared" ca="1" si="86"/>
        <v>0</v>
      </c>
      <c r="O155" s="343">
        <f t="shared" ca="1" si="86"/>
        <v>0</v>
      </c>
    </row>
    <row r="156" spans="2:15" ht="2.25" customHeight="1" thickTop="1" x14ac:dyDescent="0.2">
      <c r="B156" s="387"/>
      <c r="C156" s="387"/>
      <c r="D156" s="387"/>
      <c r="E156" s="387"/>
      <c r="F156" s="387"/>
      <c r="G156" s="387"/>
      <c r="H156" s="387"/>
      <c r="I156" s="387"/>
      <c r="J156" s="387"/>
      <c r="K156" s="387"/>
      <c r="L156" s="387"/>
      <c r="M156" s="387"/>
      <c r="N156" s="387"/>
      <c r="O156" s="387"/>
    </row>
    <row r="157" spans="2:15" x14ac:dyDescent="0.2"/>
    <row r="158" spans="2:15" x14ac:dyDescent="0.2"/>
    <row r="159" spans="2:15" x14ac:dyDescent="0.2"/>
    <row r="160" spans="2:15"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sheetData>
  <sheetProtection algorithmName="SHA-512" hashValue="+gPXQtlLoqWAR5tXGtfChoS/DkIBa8+D8U4vxCr7E6hAuFrSYhfv1M4ZF9EyuE7f2pUd8WWEugiHy4/4UE4owQ==" saltValue="Rtgc7ytA8/ha9LMOMmavXA==" spinCount="100000" sheet="1" objects="1" scenarios="1"/>
  <mergeCells count="1">
    <mergeCell ref="B18:D19"/>
  </mergeCells>
  <conditionalFormatting sqref="B11:E11">
    <cfRule type="expression" dxfId="57" priority="1">
      <formula>$G11=""</formula>
    </cfRule>
  </conditionalFormatting>
  <dataValidations count="6">
    <dataValidation type="list" allowBlank="1" showInputMessage="1" showErrorMessage="1" sqref="B18:D19" xr:uid="{6A50C3CD-0B7E-41A8-9CEA-EA9B01749D59}">
      <formula1>lCFStruct</formula1>
    </dataValidation>
    <dataValidation type="decimal" operator="greaterThan" allowBlank="1" showInputMessage="1" showErrorMessage="1" sqref="L10" xr:uid="{FCB4A147-B4B5-4297-8AE5-CA7F3F78CC0C}">
      <formula1>0</formula1>
    </dataValidation>
    <dataValidation type="custom" allowBlank="1" showInputMessage="1" showErrorMessage="1" errorTitle="Wrong Input" error="Enter Value -_x000a_   1. Greater than Tier 1_x000a_   2. Less then Tier 3" sqref="I10" xr:uid="{BBB74E13-88F3-4824-9FC0-B87915344621}">
      <formula1>$I$10&gt;$I$9</formula1>
    </dataValidation>
    <dataValidation type="decimal" operator="greaterThanOrEqual" allowBlank="1" showInputMessage="1" showErrorMessage="1" errorTitle="Wrong Input" error="1. Enter positive number_x000a_2. If Tier 2 is Promote then enter a smaller number than Tier 2" sqref="I9" xr:uid="{3DAF22F9-1D0A-4B41-AD1A-C186BBEC7A3F}">
      <formula1>0</formula1>
    </dataValidation>
    <dataValidation type="custom" allowBlank="1" showInputMessage="1" showErrorMessage="1" errorTitle="Wrong Input" error="Enter value which is greater than Tier 2." sqref="I11" xr:uid="{BE6096B9-5909-4E64-9782-7A4FABF1D64F}">
      <formula1>$I$11&gt;$I$10</formula1>
    </dataValidation>
    <dataValidation type="custom" allowBlank="1" showInputMessage="1" showErrorMessage="1" sqref="L11" xr:uid="{4D26E0E5-CAE8-4608-B0DE-91305520B02B}">
      <formula1>AND($I$11&gt;0,$L$11&gt;0)</formula1>
    </dataValidation>
  </dataValidations>
  <hyperlinks>
    <hyperlink ref="I10" tooltip="Update IRR threshold of Tier 1, leave IRR threshold for Tier 2 blank and update cashflow spilt %age for GP. Tier 1 will become Preferred Return and Tier 2 will become Net Sales Proceed." xr:uid="{A795A0ED-1744-46CB-9578-E5627BCE6B77}"/>
    <hyperlink ref="I11" tooltip="Update IRR threshold of Tier 1 and 2, leave IRR threshold for Tier 3 blank and update cashflow spilt %age for GP. Tier 1 will become Preferred Return and Tier 2 will become promote and Tier 3 will become Net Sales Proceed." xr:uid="{4E77C257-CDDD-4998-AB87-FE56CB403721}"/>
    <hyperlink ref="I9" tooltip="Leave IRR threshold of Tier 1 blank and update the cashflow spilt %age for GP to calculate Simple Return where preferred return is not applicable. Tier 1 will split the Cashflow Proceeds and Tier 2 will become Net Sale Proceed." xr:uid="{CF445F9F-4C9B-465D-A78F-6727717D9696}"/>
  </hyperlink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7" id="{2ED47950-9D81-4924-9128-645C399D599B}">
            <x14:iconSet iconSet="3Symbols" custom="1">
              <x14:cfvo type="percent">
                <xm:f>0</xm:f>
              </x14:cfvo>
              <x14:cfvo type="num">
                <xm:f>0</xm:f>
              </x14:cfvo>
              <x14:cfvo type="num">
                <xm:f>0</xm:f>
              </x14:cfvo>
              <x14:cfIcon iconSet="NoIcons" iconId="0"/>
              <x14:cfIcon iconSet="3Symbols" iconId="1"/>
              <x14:cfIcon iconSet="3Symbols" iconId="1"/>
            </x14:iconSet>
          </x14:cfRule>
          <xm:sqref>I9:I11</xm:sqref>
        </x14:conditionalFormatting>
        <x14:conditionalFormatting xmlns:xm="http://schemas.microsoft.com/office/excel/2006/main">
          <x14:cfRule type="iconSet" priority="6" id="{EE94BCF6-1410-429D-8889-122C20CFBBB6}">
            <x14:iconSet iconSet="3Symbols" custom="1">
              <x14:cfvo type="percent">
                <xm:f>0</xm:f>
              </x14:cfvo>
              <x14:cfvo type="num">
                <xm:f>0</xm:f>
              </x14:cfvo>
              <x14:cfvo type="num">
                <xm:f>0</xm:f>
              </x14:cfvo>
              <x14:cfIcon iconSet="NoIcons" iconId="0"/>
              <x14:cfIcon iconSet="3Symbols" iconId="1"/>
              <x14:cfIcon iconSet="3Symbols" iconId="1"/>
            </x14:iconSet>
          </x14:cfRule>
          <xm:sqref>G15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tabColor rgb="FF0070C0"/>
  </sheetPr>
  <dimension ref="A1:K53"/>
  <sheetViews>
    <sheetView showGridLines="0" workbookViewId="0">
      <pane ySplit="6" topLeftCell="A7" activePane="bottomLeft" state="frozen"/>
      <selection pane="bottomLeft" activeCell="B4" sqref="B4:J4"/>
    </sheetView>
  </sheetViews>
  <sheetFormatPr defaultColWidth="0" defaultRowHeight="12" zeroHeight="1" x14ac:dyDescent="0.2"/>
  <cols>
    <col min="1" max="1" width="9.33203125" customWidth="1"/>
    <col min="2" max="2" width="40" bestFit="1" customWidth="1"/>
    <col min="3" max="3" width="14.5" customWidth="1"/>
    <col min="4" max="4" width="18.33203125" customWidth="1"/>
    <col min="5" max="5" width="18.5" customWidth="1"/>
    <col min="6" max="6" width="4.6640625" customWidth="1"/>
    <col min="7" max="7" width="33.1640625" customWidth="1"/>
    <col min="8" max="8" width="18.6640625" customWidth="1"/>
    <col min="9" max="9" width="16.83203125" customWidth="1"/>
    <col min="10" max="10" width="16.5" customWidth="1"/>
    <col min="11" max="11" width="9.33203125" customWidth="1"/>
    <col min="12" max="16384" width="9.33203125" hidden="1"/>
  </cols>
  <sheetData>
    <row r="1" spans="2:10" x14ac:dyDescent="0.2"/>
    <row r="2" spans="2:10" x14ac:dyDescent="0.2"/>
    <row r="3" spans="2:10" x14ac:dyDescent="0.2">
      <c r="B3" s="1" t="str">
        <f ca="1">Assumptions!B3</f>
        <v>This template is an intellectual property of ©Clik Technologies Inc [2021-25]. All rights to update, modification, copy and distribution of the core are reserved.</v>
      </c>
    </row>
    <row r="4" spans="2:10" ht="30" customHeight="1" x14ac:dyDescent="0.2">
      <c r="B4" s="3" t="str">
        <f>Assumptions!B4</f>
        <v>MORGANS LANDING BOULEVARD</v>
      </c>
      <c r="C4" s="466"/>
      <c r="D4" s="466"/>
      <c r="E4" s="466"/>
      <c r="F4" s="466"/>
      <c r="G4" s="466"/>
      <c r="H4" s="466"/>
      <c r="I4" s="466"/>
      <c r="J4" s="467" t="str">
        <f>Assumptions!L4</f>
        <v xml:space="preserve"> MORGANS LANDING BOULEVARD, LA PORTE, TEXAS, 77571</v>
      </c>
    </row>
    <row r="5" spans="2:10" x14ac:dyDescent="0.2"/>
    <row r="6" spans="2:10" x14ac:dyDescent="0.2"/>
    <row r="7" spans="2:10" x14ac:dyDescent="0.2">
      <c r="B7" s="147" t="s">
        <v>486</v>
      </c>
      <c r="C7" s="147"/>
      <c r="D7" s="147"/>
      <c r="E7" s="147"/>
      <c r="F7" s="147"/>
      <c r="G7" s="147"/>
      <c r="H7" s="147"/>
      <c r="I7" s="147"/>
      <c r="J7" s="147"/>
    </row>
    <row r="8" spans="2:10" x14ac:dyDescent="0.2"/>
    <row r="9" spans="2:10" ht="12.75" thickBot="1" x14ac:dyDescent="0.25">
      <c r="B9" s="39" t="s">
        <v>499</v>
      </c>
      <c r="C9" s="398"/>
      <c r="D9" s="398" t="s">
        <v>487</v>
      </c>
      <c r="E9" s="398" t="s">
        <v>488</v>
      </c>
      <c r="G9" s="39" t="s">
        <v>595</v>
      </c>
      <c r="H9" s="398" t="s">
        <v>487</v>
      </c>
      <c r="I9" s="398" t="s">
        <v>493</v>
      </c>
      <c r="J9" s="398" t="s">
        <v>488</v>
      </c>
    </row>
    <row r="10" spans="2:10" x14ac:dyDescent="0.2">
      <c r="B10" s="122" t="s">
        <v>500</v>
      </c>
      <c r="C10" s="40"/>
      <c r="D10" s="483">
        <f ca="1">'Cash Flow'!D$313</f>
        <v>23823702.80491367</v>
      </c>
      <c r="E10" s="449">
        <f ca="1">IFERROR(D10/$D$21,)</f>
        <v>0.30718975294889778</v>
      </c>
      <c r="G10" s="122" t="s">
        <v>105</v>
      </c>
      <c r="H10" s="432"/>
      <c r="I10" s="438"/>
      <c r="J10" s="351"/>
    </row>
    <row r="11" spans="2:10" x14ac:dyDescent="0.2">
      <c r="D11" s="343"/>
      <c r="E11" s="365"/>
      <c r="G11" s="397" t="s">
        <v>88</v>
      </c>
      <c r="H11" s="404">
        <f ca="1">'Cash Flow'!D249</f>
        <v>76407588.970358297</v>
      </c>
      <c r="I11" s="438">
        <f ca="1">IFERROR(H11/rUMTotalUnits,)</f>
        <v>218307.39705816656</v>
      </c>
      <c r="J11" s="351">
        <f ca="1">IFERROR(H11/$H$21,)</f>
        <v>0.98522167487684731</v>
      </c>
    </row>
    <row r="12" spans="2:10" x14ac:dyDescent="0.2">
      <c r="B12" s="122" t="s">
        <v>489</v>
      </c>
      <c r="C12" s="40"/>
      <c r="D12" s="404"/>
      <c r="E12" s="351"/>
      <c r="G12" s="397" t="s">
        <v>494</v>
      </c>
      <c r="H12" s="404">
        <f ca="1">'Cash Flow'!D250</f>
        <v>1146113.8345553745</v>
      </c>
      <c r="I12" s="438">
        <f ca="1">IFERROR(H12/rUMTotalUnits,)</f>
        <v>3274.6109558724984</v>
      </c>
      <c r="J12" s="351">
        <f ca="1">IFERROR(H12/$H$21,)</f>
        <v>1.477832512315271E-2</v>
      </c>
    </row>
    <row r="13" spans="2:10" x14ac:dyDescent="0.2">
      <c r="B13" s="121" t="s">
        <v>153</v>
      </c>
      <c r="C13" s="40"/>
      <c r="D13" s="404">
        <f ca="1">'Cash Flow'!D$300</f>
        <v>53730000</v>
      </c>
      <c r="E13" s="351">
        <f t="shared" ref="E13:E18" ca="1" si="0">IFERROR(D13/$D$21,)</f>
        <v>0.69281024705110228</v>
      </c>
      <c r="G13" s="397" t="s">
        <v>495</v>
      </c>
      <c r="H13" s="404">
        <f ca="1">'Cash Flow'!D251</f>
        <v>0</v>
      </c>
      <c r="I13" s="438">
        <f ca="1">IFERROR(H13/rUMTotalUnits,)</f>
        <v>0</v>
      </c>
      <c r="J13" s="351">
        <f ca="1">IFERROR(H13/$H$21,)</f>
        <v>0</v>
      </c>
    </row>
    <row r="14" spans="2:10" x14ac:dyDescent="0.2">
      <c r="B14" s="121" t="s">
        <v>154</v>
      </c>
      <c r="C14" s="40"/>
      <c r="D14" s="404">
        <f>'Cash Flow'!D$304</f>
        <v>0</v>
      </c>
      <c r="E14" s="351">
        <f t="shared" ca="1" si="0"/>
        <v>0</v>
      </c>
      <c r="G14" s="400" t="s">
        <v>496</v>
      </c>
      <c r="H14" s="499">
        <f ca="1">SUBTOTAL(9,H11:H13)</f>
        <v>77553702.80491367</v>
      </c>
      <c r="I14" s="501">
        <f ca="1">IFERROR(H14/rUMTotalUnits,)</f>
        <v>221582.00801403905</v>
      </c>
      <c r="J14" s="448">
        <f ca="1">IFERROR(H14/$H$21,)</f>
        <v>1</v>
      </c>
    </row>
    <row r="15" spans="2:10" x14ac:dyDescent="0.2">
      <c r="B15" s="121" t="s">
        <v>466</v>
      </c>
      <c r="C15" s="40"/>
      <c r="D15" s="404">
        <f>'Cash Flow'!D$308</f>
        <v>0</v>
      </c>
      <c r="E15" s="351">
        <f t="shared" ca="1" si="0"/>
        <v>0</v>
      </c>
      <c r="H15" s="343"/>
      <c r="I15" s="502"/>
      <c r="J15" s="365"/>
    </row>
    <row r="16" spans="2:10" x14ac:dyDescent="0.2">
      <c r="B16" s="447" t="s">
        <v>490</v>
      </c>
      <c r="C16" s="40"/>
      <c r="D16" s="404">
        <f ca="1">SUM('Cash Flow'!D$301:D$302,'Cash Flow'!D$305:D$306,'Cash Flow'!D$309:D$310)</f>
        <v>0</v>
      </c>
      <c r="E16" s="351">
        <f t="shared" ca="1" si="0"/>
        <v>0</v>
      </c>
      <c r="G16" s="122" t="s">
        <v>182</v>
      </c>
      <c r="H16" s="404"/>
      <c r="I16" s="438"/>
      <c r="J16" s="351"/>
    </row>
    <row r="17" spans="2:10" x14ac:dyDescent="0.2">
      <c r="B17" s="447" t="s">
        <v>491</v>
      </c>
      <c r="C17" s="40"/>
      <c r="D17" s="404">
        <f ca="1">'Cash Flow'!D$234</f>
        <v>0</v>
      </c>
      <c r="E17" s="351">
        <f t="shared" ca="1" si="0"/>
        <v>0</v>
      </c>
      <c r="G17" s="397" t="s">
        <v>183</v>
      </c>
      <c r="H17" s="404">
        <f ca="1">'Cash Flow'!D257</f>
        <v>0</v>
      </c>
      <c r="I17" s="438">
        <f ca="1">IFERROR(H17/rUMTotalUnits,)</f>
        <v>0</v>
      </c>
      <c r="J17" s="351">
        <f ca="1">IFERROR(H17/$H$21,)</f>
        <v>0</v>
      </c>
    </row>
    <row r="18" spans="2:10" x14ac:dyDescent="0.2">
      <c r="B18" s="397"/>
      <c r="C18" s="40"/>
      <c r="D18" s="404"/>
      <c r="E18" s="351">
        <f t="shared" ca="1" si="0"/>
        <v>0</v>
      </c>
      <c r="G18" s="397" t="s">
        <v>497</v>
      </c>
      <c r="H18" s="404">
        <f ca="1">'Cash Flow'!D258</f>
        <v>0</v>
      </c>
      <c r="I18" s="438">
        <f ca="1">IFERROR(H18/rUMTotalUnits,)</f>
        <v>0</v>
      </c>
      <c r="J18" s="351">
        <f ca="1">IFERROR(H18/$H$21,)</f>
        <v>0</v>
      </c>
    </row>
    <row r="19" spans="2:10" x14ac:dyDescent="0.2">
      <c r="B19" s="400" t="s">
        <v>492</v>
      </c>
      <c r="C19" s="399"/>
      <c r="D19" s="499">
        <f ca="1">SUBTOTAL(9,D13:D18)</f>
        <v>53730000</v>
      </c>
      <c r="E19" s="448">
        <f ca="1">IFERROR(D19/$D$21,)</f>
        <v>0.69281024705110228</v>
      </c>
      <c r="G19" s="400" t="s">
        <v>185</v>
      </c>
      <c r="H19" s="499">
        <f ca="1">SUBTOTAL(9,H17:H18)</f>
        <v>0</v>
      </c>
      <c r="I19" s="501">
        <f ca="1">IFERROR(H19/rUMTotalUnits,)</f>
        <v>0</v>
      </c>
      <c r="J19" s="448">
        <f ca="1">IFERROR(H19/$H$21,)</f>
        <v>0</v>
      </c>
    </row>
    <row r="20" spans="2:10" x14ac:dyDescent="0.2">
      <c r="D20" s="343"/>
      <c r="E20" s="365"/>
      <c r="H20" s="343"/>
      <c r="I20" s="502"/>
      <c r="J20" s="365"/>
    </row>
    <row r="21" spans="2:10" x14ac:dyDescent="0.2">
      <c r="B21" s="122" t="s">
        <v>594</v>
      </c>
      <c r="C21" s="40"/>
      <c r="D21" s="483">
        <f ca="1">SUBTOTAL(9,D10:D19)</f>
        <v>77553702.80491367</v>
      </c>
      <c r="E21" s="449">
        <f ca="1">IFERROR(D21/$D$21,)</f>
        <v>1</v>
      </c>
      <c r="G21" s="122" t="s">
        <v>593</v>
      </c>
      <c r="H21" s="505">
        <f ca="1">SUBTOTAL(9,H11:H19)</f>
        <v>77553702.80491367</v>
      </c>
      <c r="I21" s="506">
        <f ca="1">IFERROR(H21/rUMTotalUnits,)</f>
        <v>221582.00801403905</v>
      </c>
      <c r="J21" s="507">
        <f ca="1">IFERROR(H21/$H$21,)</f>
        <v>1</v>
      </c>
    </row>
    <row r="22" spans="2:10" x14ac:dyDescent="0.2">
      <c r="D22" s="343"/>
      <c r="H22" s="343"/>
      <c r="I22" s="502"/>
    </row>
    <row r="23" spans="2:10" x14ac:dyDescent="0.2">
      <c r="B23" s="147" t="s">
        <v>498</v>
      </c>
      <c r="C23" s="147"/>
      <c r="D23" s="344"/>
      <c r="E23" s="147"/>
      <c r="F23" s="147"/>
      <c r="G23" s="147"/>
      <c r="H23" s="344"/>
      <c r="I23" s="503"/>
      <c r="J23" s="147"/>
    </row>
    <row r="24" spans="2:10" x14ac:dyDescent="0.2">
      <c r="D24" s="343"/>
      <c r="H24" s="343"/>
      <c r="I24" s="502"/>
    </row>
    <row r="25" spans="2:10" ht="12.75" thickBot="1" x14ac:dyDescent="0.25">
      <c r="B25" s="39" t="s">
        <v>499</v>
      </c>
      <c r="C25" s="39"/>
      <c r="D25" s="500" t="s">
        <v>487</v>
      </c>
      <c r="E25" s="398" t="s">
        <v>488</v>
      </c>
      <c r="G25" s="39" t="s">
        <v>595</v>
      </c>
      <c r="H25" s="500" t="s">
        <v>487</v>
      </c>
      <c r="I25" s="504" t="s">
        <v>493</v>
      </c>
      <c r="J25" s="398" t="s">
        <v>488</v>
      </c>
    </row>
    <row r="26" spans="2:10" x14ac:dyDescent="0.2">
      <c r="B26" s="122" t="s">
        <v>500</v>
      </c>
      <c r="C26" s="40"/>
      <c r="D26" s="483">
        <f ca="1">'Cash Flow'!P$313</f>
        <v>23823702.80491367</v>
      </c>
      <c r="E26" s="449">
        <f ca="1">IFERROR(D26/$D$49,)</f>
        <v>0.30326063955949767</v>
      </c>
      <c r="G26" s="122" t="s">
        <v>105</v>
      </c>
      <c r="H26" s="404"/>
      <c r="I26" s="438"/>
      <c r="J26" s="40"/>
    </row>
    <row r="27" spans="2:10" x14ac:dyDescent="0.2">
      <c r="D27" s="343"/>
      <c r="E27" s="365"/>
      <c r="G27" s="397" t="s">
        <v>88</v>
      </c>
      <c r="H27" s="404">
        <f ca="1">'Cash Flow'!P249</f>
        <v>76407588.970358297</v>
      </c>
      <c r="I27" s="438">
        <f ca="1">IFERROR(H27/rUMTotalUnits,)</f>
        <v>218307.39705816656</v>
      </c>
      <c r="J27" s="351">
        <f ca="1">IFERROR(H27/$H$49,)</f>
        <v>0.97262018788997595</v>
      </c>
    </row>
    <row r="28" spans="2:10" x14ac:dyDescent="0.2">
      <c r="B28" s="122" t="s">
        <v>489</v>
      </c>
      <c r="C28" s="40"/>
      <c r="D28" s="404"/>
      <c r="E28" s="351"/>
      <c r="G28" s="397" t="s">
        <v>494</v>
      </c>
      <c r="H28" s="404">
        <f ca="1">'Cash Flow'!P250</f>
        <v>1146113.8345553745</v>
      </c>
      <c r="I28" s="438">
        <f ca="1">IFERROR(H28/rUMTotalUnits,)</f>
        <v>3274.6109558724984</v>
      </c>
      <c r="J28" s="351">
        <f ca="1">IFERROR(H28/$H$49,)</f>
        <v>1.458930281834964E-2</v>
      </c>
    </row>
    <row r="29" spans="2:10" x14ac:dyDescent="0.2">
      <c r="B29" s="121" t="str">
        <f>B13</f>
        <v>Sr. Debt</v>
      </c>
      <c r="C29" s="40"/>
      <c r="D29" s="404">
        <f ca="1">'Cash Flow'!P$300</f>
        <v>53730000</v>
      </c>
      <c r="E29" s="351">
        <f t="shared" ref="E29:E35" ca="1" si="1">IFERROR(D29/$D$49,)</f>
        <v>0.68394885114882775</v>
      </c>
      <c r="G29" s="400" t="s">
        <v>496</v>
      </c>
      <c r="H29" s="499">
        <f ca="1">SUBTOTAL(9,H27:H28)</f>
        <v>77553702.80491367</v>
      </c>
      <c r="I29" s="501">
        <f ca="1">IFERROR(H29/rUMTotalUnits,)</f>
        <v>221582.00801403905</v>
      </c>
      <c r="J29" s="448">
        <f ca="1">IFERROR(H29/$H$49,)</f>
        <v>0.98720949070832564</v>
      </c>
    </row>
    <row r="30" spans="2:10" x14ac:dyDescent="0.2">
      <c r="B30" s="121" t="str">
        <f>B14</f>
        <v>Refinance</v>
      </c>
      <c r="C30" s="40"/>
      <c r="D30" s="404">
        <f>'Cash Flow'!P$304</f>
        <v>0</v>
      </c>
      <c r="E30" s="351">
        <f t="shared" ca="1" si="1"/>
        <v>0</v>
      </c>
      <c r="H30" s="343"/>
      <c r="I30" s="502"/>
      <c r="J30" s="365"/>
    </row>
    <row r="31" spans="2:10" x14ac:dyDescent="0.2">
      <c r="B31" s="121" t="str">
        <f>B15</f>
        <v>Other</v>
      </c>
      <c r="C31" s="40"/>
      <c r="D31" s="404">
        <f>'Cash Flow'!P$308</f>
        <v>0</v>
      </c>
      <c r="E31" s="351">
        <f t="shared" ca="1" si="1"/>
        <v>0</v>
      </c>
      <c r="G31" s="122" t="s">
        <v>182</v>
      </c>
      <c r="H31" s="404"/>
      <c r="I31" s="438"/>
      <c r="J31" s="351"/>
    </row>
    <row r="32" spans="2:10" x14ac:dyDescent="0.2">
      <c r="B32" s="447" t="s">
        <v>490</v>
      </c>
      <c r="C32" s="40"/>
      <c r="D32" s="404">
        <f ca="1">SUM('Cash Flow'!P$301:P$302,'Cash Flow'!P$305:P$306,'Cash Flow'!P$309:P$310)</f>
        <v>0</v>
      </c>
      <c r="E32" s="351">
        <f t="shared" ca="1" si="1"/>
        <v>0</v>
      </c>
      <c r="G32" s="397" t="s">
        <v>183</v>
      </c>
      <c r="H32" s="404">
        <f ca="1">'Cash Flow'!P257</f>
        <v>0</v>
      </c>
      <c r="I32" s="438">
        <f ca="1">IFERROR(H32/rUMTotalUnits,)</f>
        <v>0</v>
      </c>
      <c r="J32" s="351">
        <f ca="1">IFERROR(H32/$H$49,)</f>
        <v>0</v>
      </c>
    </row>
    <row r="33" spans="2:10" x14ac:dyDescent="0.2">
      <c r="B33" s="447" t="s">
        <v>491</v>
      </c>
      <c r="C33" s="40"/>
      <c r="D33" s="404">
        <f ca="1">'Cash Flow'!P$234</f>
        <v>0</v>
      </c>
      <c r="E33" s="351">
        <f t="shared" ca="1" si="1"/>
        <v>0</v>
      </c>
      <c r="G33" s="397" t="s">
        <v>497</v>
      </c>
      <c r="H33" s="404">
        <f ca="1">SUM('Cash Flow'!P263:P264)</f>
        <v>0</v>
      </c>
      <c r="I33" s="438">
        <f ca="1">IFERROR(H33/rUMTotalUnits,)</f>
        <v>0</v>
      </c>
      <c r="J33" s="351">
        <f ca="1">IFERROR(H33/$H$49,)</f>
        <v>0</v>
      </c>
    </row>
    <row r="34" spans="2:10" x14ac:dyDescent="0.2">
      <c r="B34" s="397"/>
      <c r="C34" s="40"/>
      <c r="D34" s="404"/>
      <c r="E34" s="351">
        <f t="shared" ca="1" si="1"/>
        <v>0</v>
      </c>
      <c r="G34" s="400" t="s">
        <v>185</v>
      </c>
      <c r="H34" s="499">
        <f ca="1">SUBTOTAL(9,H32:H33)</f>
        <v>0</v>
      </c>
      <c r="I34" s="501">
        <f ca="1">IFERROR(H34/rUMTotalUnits,)</f>
        <v>0</v>
      </c>
      <c r="J34" s="448">
        <f ca="1">IFERROR(H34/$H$49,)</f>
        <v>0</v>
      </c>
    </row>
    <row r="35" spans="2:10" x14ac:dyDescent="0.2">
      <c r="B35" s="446" t="s">
        <v>492</v>
      </c>
      <c r="C35" s="401"/>
      <c r="D35" s="499">
        <f ca="1">SUBTOTAL(9,D29:D34)</f>
        <v>53730000</v>
      </c>
      <c r="E35" s="448">
        <f t="shared" ca="1" si="1"/>
        <v>0.68394885114882775</v>
      </c>
      <c r="H35" s="343"/>
      <c r="I35" s="502"/>
      <c r="J35" s="365"/>
    </row>
    <row r="36" spans="2:10" x14ac:dyDescent="0.2">
      <c r="D36" s="343"/>
      <c r="G36" s="122" t="s">
        <v>138</v>
      </c>
      <c r="H36" s="404"/>
      <c r="I36" s="438"/>
      <c r="J36" s="351"/>
    </row>
    <row r="37" spans="2:10" x14ac:dyDescent="0.2">
      <c r="B37" s="122" t="s">
        <v>438</v>
      </c>
      <c r="C37" s="40"/>
      <c r="D37" s="404"/>
      <c r="E37" s="40"/>
      <c r="G37" s="40" t="str">
        <f>'Cash Flow'!$B$76</f>
        <v>Other Capital Expenditures</v>
      </c>
      <c r="H37" s="404">
        <f>-'Cash Flow'!P76</f>
        <v>0</v>
      </c>
      <c r="I37" s="438">
        <f>IFERROR(H37/rUMTotalUnits,)</f>
        <v>0</v>
      </c>
      <c r="J37" s="351">
        <f ca="1">IFERROR(H37/$H$49,)</f>
        <v>0</v>
      </c>
    </row>
    <row r="38" spans="2:10" x14ac:dyDescent="0.2">
      <c r="B38" s="40" t="s">
        <v>501</v>
      </c>
      <c r="C38" s="40"/>
      <c r="D38" s="404">
        <f ca="1">SUM('Cash Flow'!P290:P298)+'Cash Flow'!P315</f>
        <v>1004803.3023044467</v>
      </c>
      <c r="E38" s="351">
        <f ca="1">IFERROR(D38/$D$49,)</f>
        <v>1.2790509291674568E-2</v>
      </c>
      <c r="G38" s="40" t="s">
        <v>533</v>
      </c>
      <c r="H38" s="404">
        <f>-'Cash Flow'!P75</f>
        <v>0</v>
      </c>
      <c r="I38" s="438">
        <f>IFERROR(H38/rUMTotalUnits,)</f>
        <v>0</v>
      </c>
      <c r="J38" s="351">
        <f ca="1">IFERROR(H38/$H$49,)</f>
        <v>0</v>
      </c>
    </row>
    <row r="39" spans="2:10" x14ac:dyDescent="0.2">
      <c r="G39" s="40" t="s">
        <v>502</v>
      </c>
      <c r="H39" s="404">
        <f ca="1">-'Cash Flow'!P67</f>
        <v>1004803.3023044328</v>
      </c>
      <c r="I39" s="438">
        <f ca="1">IFERROR(H39/rUMTotalUnits,)</f>
        <v>2870.8665780126653</v>
      </c>
      <c r="J39" s="351">
        <f ca="1">IFERROR(H39/$H$49,)</f>
        <v>1.2790509291674395E-2</v>
      </c>
    </row>
    <row r="40" spans="2:10" x14ac:dyDescent="0.2">
      <c r="G40" s="40" t="s">
        <v>507</v>
      </c>
      <c r="H40" s="404">
        <f ca="1">-SUM('Cash Flow'!P77:P78)</f>
        <v>0</v>
      </c>
      <c r="I40" s="438">
        <f ca="1">IFERROR(H40/rUMTotalUnits,)</f>
        <v>0</v>
      </c>
      <c r="J40" s="351">
        <f ca="1">IFERROR(H40/$H$49,)</f>
        <v>0</v>
      </c>
    </row>
    <row r="41" spans="2:10" x14ac:dyDescent="0.2">
      <c r="G41" s="400" t="s">
        <v>503</v>
      </c>
      <c r="H41" s="499">
        <f ca="1">SUBTOTAL(9,H37:H40)</f>
        <v>1004803.3023044328</v>
      </c>
      <c r="I41" s="501">
        <f ca="1">IFERROR(H41/rUMTotalUnits,)</f>
        <v>2870.8665780126653</v>
      </c>
      <c r="J41" s="448">
        <f ca="1">IFERROR(H41/$H$49,)</f>
        <v>1.2790509291674395E-2</v>
      </c>
    </row>
    <row r="42" spans="2:10" x14ac:dyDescent="0.2">
      <c r="H42" s="343"/>
      <c r="I42" s="502"/>
      <c r="J42" s="365"/>
    </row>
    <row r="43" spans="2:10" x14ac:dyDescent="0.2">
      <c r="G43" s="122" t="s">
        <v>504</v>
      </c>
      <c r="H43" s="404"/>
      <c r="I43" s="438"/>
      <c r="J43" s="351"/>
    </row>
    <row r="44" spans="2:10" x14ac:dyDescent="0.2">
      <c r="G44" s="40" t="s">
        <v>508</v>
      </c>
      <c r="H44" s="404">
        <f ca="1">SUM('Cash Flow'!P253:P254)</f>
        <v>0</v>
      </c>
      <c r="I44" s="438">
        <f ca="1">IFERROR(H44/rUMTotalUnits,)</f>
        <v>0</v>
      </c>
      <c r="J44" s="351">
        <f ca="1">IFERROR(H44/$H$49,)</f>
        <v>0</v>
      </c>
    </row>
    <row r="45" spans="2:10" x14ac:dyDescent="0.2">
      <c r="G45" s="40" t="s">
        <v>505</v>
      </c>
      <c r="H45" s="404">
        <f ca="1">SUM('Cash Flow'!P266:P277)</f>
        <v>0</v>
      </c>
      <c r="I45" s="438">
        <f ca="1">IFERROR(H45/rUMTotalUnits,)</f>
        <v>0</v>
      </c>
      <c r="J45" s="351">
        <f ca="1">IFERROR(H45/$H$49,)</f>
        <v>0</v>
      </c>
    </row>
    <row r="46" spans="2:10" x14ac:dyDescent="0.2">
      <c r="G46" s="40" t="s">
        <v>509</v>
      </c>
      <c r="H46" s="404">
        <f ca="1">ROUND(SUM('Cash Flow'!P279:P284),)</f>
        <v>0</v>
      </c>
      <c r="I46" s="438">
        <f ca="1">IFERROR(H46/rUMTotalUnits,)</f>
        <v>0</v>
      </c>
      <c r="J46" s="351">
        <f ca="1">IFERROR(H46/$H$49,)</f>
        <v>0</v>
      </c>
    </row>
    <row r="47" spans="2:10" x14ac:dyDescent="0.2">
      <c r="G47" s="400" t="s">
        <v>510</v>
      </c>
      <c r="H47" s="499">
        <f ca="1">SUBTOTAL(9,H44:H46)</f>
        <v>0</v>
      </c>
      <c r="I47" s="501">
        <f ca="1">IFERROR(H47/rUMTotalUnits,)</f>
        <v>0</v>
      </c>
      <c r="J47" s="448">
        <f ca="1">IFERROR(H47/$H$49,)</f>
        <v>0</v>
      </c>
    </row>
    <row r="48" spans="2:10" x14ac:dyDescent="0.2">
      <c r="H48" s="343"/>
      <c r="I48" s="450"/>
      <c r="J48" s="365"/>
    </row>
    <row r="49" spans="2:10" x14ac:dyDescent="0.2">
      <c r="B49" s="122" t="s">
        <v>596</v>
      </c>
      <c r="C49" s="40"/>
      <c r="D49" s="483">
        <f ca="1">SUBTOTAL(9,D26:D38)</f>
        <v>78558506.107218117</v>
      </c>
      <c r="E49" s="449">
        <f ca="1">IFERROR(D49/$D$49,)</f>
        <v>1</v>
      </c>
      <c r="G49" s="122" t="s">
        <v>271</v>
      </c>
      <c r="H49" s="483">
        <f ca="1">SUBTOTAL(9,H27:H47)</f>
        <v>78558506.107218102</v>
      </c>
      <c r="I49" s="508">
        <f ca="1">IFERROR(H49/rUMTotalUnits,)</f>
        <v>224452.87459205172</v>
      </c>
      <c r="J49" s="449">
        <f ca="1">IFERROR(H49/$H$49,)</f>
        <v>1</v>
      </c>
    </row>
    <row r="50" spans="2:10" x14ac:dyDescent="0.2"/>
    <row r="51" spans="2:10" ht="12.75" x14ac:dyDescent="0.2">
      <c r="B51" s="402" t="s">
        <v>506</v>
      </c>
    </row>
    <row r="52" spans="2:10" x14ac:dyDescent="0.2"/>
    <row r="53" spans="2:10" x14ac:dyDescent="0.2"/>
  </sheetData>
  <sheetProtection algorithmName="SHA-512" hashValue="3NwgZ4aZdhgtd8lDgNga72v6GYdyau0F9SQZWU9N+ManWWKF/+XMLEW6tWEdH1ezk+34OJgjbZvk5RkxeiSrFQ==" saltValue="9C9g0v/1tPnu6Jaz1mrndQ==" spinCount="100000" sheet="1" objects="1" scenarios="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outlinePr summaryBelow="0"/>
  </sheetPr>
  <dimension ref="A1:P141"/>
  <sheetViews>
    <sheetView showGridLines="0" zoomScaleNormal="100" workbookViewId="0">
      <pane ySplit="9" topLeftCell="A10" activePane="bottomLeft" state="frozen"/>
      <selection pane="bottomLeft" activeCell="B4" sqref="B4:O4"/>
    </sheetView>
  </sheetViews>
  <sheetFormatPr defaultColWidth="0" defaultRowHeight="12" zeroHeight="1" outlineLevelRow="1" x14ac:dyDescent="0.2"/>
  <cols>
    <col min="1" max="1" width="9.33203125" customWidth="1"/>
    <col min="2" max="2" width="33.6640625" bestFit="1" customWidth="1"/>
    <col min="3" max="3" width="9.33203125" customWidth="1"/>
    <col min="4" max="4" width="17" bestFit="1" customWidth="1"/>
    <col min="5" max="14" width="14.5" bestFit="1" customWidth="1"/>
    <col min="15" max="15" width="14.5" customWidth="1"/>
    <col min="16" max="16" width="9.33203125" customWidth="1"/>
    <col min="17" max="16384" width="9.33203125" hidden="1"/>
  </cols>
  <sheetData>
    <row r="1" spans="2:15" x14ac:dyDescent="0.2">
      <c r="B1" s="2"/>
      <c r="C1" s="2"/>
      <c r="D1" s="2"/>
      <c r="E1" s="2"/>
      <c r="F1" s="2"/>
      <c r="G1" s="2"/>
      <c r="H1" s="2"/>
      <c r="I1" s="2"/>
      <c r="J1" s="2"/>
      <c r="K1" s="2"/>
      <c r="L1" s="2"/>
      <c r="M1" s="2"/>
      <c r="N1" s="2"/>
      <c r="O1" s="2"/>
    </row>
    <row r="2" spans="2:15" x14ac:dyDescent="0.2">
      <c r="B2" s="2"/>
      <c r="C2" s="2"/>
      <c r="D2" s="2"/>
      <c r="E2" s="2"/>
      <c r="F2" s="2"/>
      <c r="G2" s="2"/>
      <c r="H2" s="2"/>
      <c r="I2" s="2"/>
      <c r="J2" s="2"/>
      <c r="K2" s="2"/>
      <c r="L2" s="2"/>
      <c r="M2" s="2"/>
      <c r="N2" s="2"/>
      <c r="O2" s="2"/>
    </row>
    <row r="3" spans="2:15" x14ac:dyDescent="0.2">
      <c r="B3" s="1" t="str">
        <f ca="1">'Ops CF'!B3</f>
        <v>This template is an intellectual property of ©Clik Technologies Inc [2021-25]. All rights to update, modification, copy and distribution of the core are reserved.</v>
      </c>
      <c r="C3" s="2"/>
      <c r="D3" s="2"/>
      <c r="E3" s="2"/>
      <c r="F3" s="2"/>
      <c r="G3" s="2"/>
      <c r="H3" s="2"/>
      <c r="I3" s="2"/>
      <c r="J3" s="2"/>
      <c r="K3" s="2"/>
      <c r="L3" s="2"/>
      <c r="M3" s="2"/>
    </row>
    <row r="4" spans="2:15" ht="28.5" customHeight="1" x14ac:dyDescent="0.2">
      <c r="B4" s="3"/>
      <c r="C4" s="3"/>
      <c r="D4" s="3"/>
      <c r="E4" s="3"/>
      <c r="F4" s="3"/>
      <c r="G4" s="3"/>
      <c r="H4" s="3"/>
      <c r="I4" s="3"/>
      <c r="J4" s="3"/>
      <c r="K4" s="3"/>
      <c r="L4" s="3"/>
      <c r="M4" s="3"/>
      <c r="N4" s="3"/>
      <c r="O4" s="266"/>
    </row>
    <row r="5" spans="2:15" x14ac:dyDescent="0.2">
      <c r="B5" s="2"/>
      <c r="C5" s="2"/>
      <c r="D5" s="2"/>
      <c r="E5" s="2"/>
      <c r="F5" s="2"/>
      <c r="G5" s="2"/>
      <c r="H5" s="2"/>
      <c r="I5" s="2"/>
      <c r="J5" s="2"/>
      <c r="K5" s="2"/>
      <c r="L5" s="2"/>
      <c r="M5" s="2"/>
      <c r="N5" s="2"/>
      <c r="O5" s="2"/>
    </row>
    <row r="6" spans="2:15" x14ac:dyDescent="0.2">
      <c r="B6" s="2"/>
      <c r="C6" s="2"/>
      <c r="D6" s="464" t="str">
        <f>'Ops CF'!D6</f>
        <v>In-Place (Adj.)</v>
      </c>
      <c r="E6" s="302">
        <f ca="1">'Ops CF'!E6</f>
        <v>0</v>
      </c>
      <c r="F6" s="302">
        <f ca="1">'Ops CF'!F6</f>
        <v>0</v>
      </c>
      <c r="G6" s="302">
        <f ca="1">'Ops CF'!G6</f>
        <v>0</v>
      </c>
      <c r="H6" s="302">
        <f ca="1">'Ops CF'!H6</f>
        <v>0</v>
      </c>
      <c r="I6" s="302">
        <f ca="1">'Ops CF'!I6</f>
        <v>0</v>
      </c>
      <c r="J6" s="302">
        <f ca="1">'Ops CF'!J6</f>
        <v>0</v>
      </c>
      <c r="K6" s="302">
        <f ca="1">'Ops CF'!K6</f>
        <v>0</v>
      </c>
      <c r="L6" s="302">
        <f ca="1">'Ops CF'!L6</f>
        <v>0</v>
      </c>
      <c r="M6" s="302">
        <f ca="1">'Ops CF'!M6</f>
        <v>0</v>
      </c>
      <c r="N6" s="302">
        <f ca="1">'Ops CF'!N6</f>
        <v>0</v>
      </c>
      <c r="O6" s="302">
        <f ca="1">'Ops CF'!O6</f>
        <v>1</v>
      </c>
    </row>
    <row r="7" spans="2:15" x14ac:dyDescent="0.2">
      <c r="B7" s="348"/>
      <c r="C7" s="2"/>
      <c r="D7" s="453">
        <f>'Ops CF'!D7</f>
        <v>44926</v>
      </c>
      <c r="E7" s="144">
        <f>'Ops CF'!E7</f>
        <v>45291</v>
      </c>
      <c r="F7" s="144">
        <f>'Ops CF'!F7</f>
        <v>45657</v>
      </c>
      <c r="G7" s="144">
        <f>'Ops CF'!G7</f>
        <v>46022</v>
      </c>
      <c r="H7" s="144">
        <f>'Ops CF'!H7</f>
        <v>46387</v>
      </c>
      <c r="I7" s="144">
        <f>'Ops CF'!I7</f>
        <v>46752</v>
      </c>
      <c r="J7" s="144">
        <f>'Ops CF'!J7</f>
        <v>47118</v>
      </c>
      <c r="K7" s="144">
        <f>'Ops CF'!K7</f>
        <v>47483</v>
      </c>
      <c r="L7" s="144">
        <f>'Ops CF'!L7</f>
        <v>47848</v>
      </c>
      <c r="M7" s="144">
        <f>'Ops CF'!M7</f>
        <v>48213</v>
      </c>
      <c r="N7" s="144">
        <f>'Ops CF'!N7</f>
        <v>48579</v>
      </c>
      <c r="O7" s="144">
        <f>'Ops CF'!O7</f>
        <v>48944</v>
      </c>
    </row>
    <row r="8" spans="2:15" x14ac:dyDescent="0.2">
      <c r="B8" s="348"/>
      <c r="C8" s="2"/>
      <c r="D8" s="454">
        <f>'Ops CF'!D8</f>
        <v>12</v>
      </c>
      <c r="E8" s="145">
        <f>'Ops CF'!E8</f>
        <v>1</v>
      </c>
      <c r="F8" s="145">
        <f>'Ops CF'!F8</f>
        <v>2</v>
      </c>
      <c r="G8" s="145">
        <f>'Ops CF'!G8</f>
        <v>3</v>
      </c>
      <c r="H8" s="145">
        <f>'Ops CF'!H8</f>
        <v>4</v>
      </c>
      <c r="I8" s="145">
        <f>'Ops CF'!I8</f>
        <v>5</v>
      </c>
      <c r="J8" s="145">
        <f>'Ops CF'!J8</f>
        <v>6</v>
      </c>
      <c r="K8" s="145">
        <f>'Ops CF'!K8</f>
        <v>7</v>
      </c>
      <c r="L8" s="145">
        <f>'Ops CF'!L8</f>
        <v>8</v>
      </c>
      <c r="M8" s="145">
        <f>'Ops CF'!M8</f>
        <v>9</v>
      </c>
      <c r="N8" s="145">
        <f>'Ops CF'!N8</f>
        <v>10</v>
      </c>
      <c r="O8" s="145">
        <f>'Ops CF'!O8</f>
        <v>11</v>
      </c>
    </row>
    <row r="9" spans="2:15" x14ac:dyDescent="0.2">
      <c r="B9" s="2"/>
      <c r="C9" s="2"/>
      <c r="D9" s="2"/>
      <c r="E9" s="2"/>
      <c r="F9" s="2"/>
      <c r="G9" s="2"/>
      <c r="H9" s="2"/>
      <c r="I9" s="2"/>
      <c r="J9" s="2"/>
      <c r="K9" s="2"/>
      <c r="L9" s="2"/>
      <c r="M9" s="2"/>
      <c r="N9" s="2"/>
      <c r="O9" s="2"/>
    </row>
    <row r="10" spans="2:15" collapsed="1" x14ac:dyDescent="0.2">
      <c r="B10" s="147" t="str">
        <f>'Ops CF'!B10</f>
        <v>Operating Income</v>
      </c>
      <c r="C10" s="147"/>
      <c r="D10" s="463"/>
      <c r="E10" s="147"/>
      <c r="F10" s="147"/>
      <c r="G10" s="147"/>
      <c r="H10" s="147"/>
      <c r="I10" s="147"/>
      <c r="J10" s="147"/>
      <c r="K10" s="147"/>
      <c r="L10" s="147"/>
      <c r="M10" s="147"/>
      <c r="N10" s="147"/>
      <c r="O10" s="147"/>
    </row>
    <row r="11" spans="2:15" hidden="1" outlineLevel="1" x14ac:dyDescent="0.2">
      <c r="B11" s="148" t="str">
        <f>'Ops CF'!B11</f>
        <v>Market Rent</v>
      </c>
      <c r="C11" s="148"/>
      <c r="D11" s="455">
        <f ca="1">'Ops CF'!D11</f>
        <v>7298940</v>
      </c>
      <c r="E11" s="148">
        <f ca="1">'Ops CF'!E11</f>
        <v>7660035.8400000008</v>
      </c>
      <c r="F11" s="148">
        <f ca="1">'Ops CF'!F11</f>
        <v>7889836.9151999997</v>
      </c>
      <c r="G11" s="148">
        <f ca="1">'Ops CF'!G11</f>
        <v>8126532.0226560039</v>
      </c>
      <c r="H11" s="148">
        <f ca="1">'Ops CF'!H11</f>
        <v>8370327.9833356803</v>
      </c>
      <c r="I11" s="148">
        <f ca="1">'Ops CF'!I11</f>
        <v>8621437.8228357509</v>
      </c>
      <c r="J11" s="148">
        <f ca="1">'Ops CF'!J11</f>
        <v>8880080.9575208258</v>
      </c>
      <c r="K11" s="148">
        <f ca="1">'Ops CF'!K11</f>
        <v>9146483.3862464484</v>
      </c>
      <c r="L11" s="148">
        <f ca="1">'Ops CF'!L11</f>
        <v>9420877.887833843</v>
      </c>
      <c r="M11" s="148">
        <f ca="1">'Ops CF'!M11</f>
        <v>9703504.2244688589</v>
      </c>
      <c r="N11" s="148">
        <f ca="1">'Ops CF'!N11</f>
        <v>9994609.3512029238</v>
      </c>
      <c r="O11" s="148">
        <f ca="1">'Ops CF'!O11</f>
        <v>10294447.631739013</v>
      </c>
    </row>
    <row r="12" spans="2:15" hidden="1" outlineLevel="1" x14ac:dyDescent="0.2">
      <c r="B12" s="149" t="str">
        <f>'Ops CF'!B12</f>
        <v>Pre Renovation Market Rent</v>
      </c>
      <c r="C12" s="96"/>
      <c r="D12" s="456">
        <f>'Ops CF'!D12</f>
        <v>0</v>
      </c>
      <c r="E12" s="96">
        <f ca="1">'Ops CF'!E12</f>
        <v>7660035.8400000008</v>
      </c>
      <c r="F12" s="96">
        <f ca="1">'Ops CF'!F12</f>
        <v>7889836.9151999997</v>
      </c>
      <c r="G12" s="96">
        <f ca="1">'Ops CF'!G12</f>
        <v>8126532.0226560039</v>
      </c>
      <c r="H12" s="96">
        <f ca="1">'Ops CF'!H12</f>
        <v>8370327.9833356803</v>
      </c>
      <c r="I12" s="96">
        <f ca="1">'Ops CF'!I12</f>
        <v>8621437.8228357509</v>
      </c>
      <c r="J12" s="96">
        <f ca="1">'Ops CF'!J12</f>
        <v>8880080.9575208258</v>
      </c>
      <c r="K12" s="96">
        <f ca="1">'Ops CF'!K12</f>
        <v>9146483.3862464484</v>
      </c>
      <c r="L12" s="96">
        <f ca="1">'Ops CF'!L12</f>
        <v>9420877.887833843</v>
      </c>
      <c r="M12" s="96">
        <f ca="1">'Ops CF'!M12</f>
        <v>9703504.2244688589</v>
      </c>
      <c r="N12" s="96">
        <f ca="1">'Ops CF'!N12</f>
        <v>9994609.3512029238</v>
      </c>
      <c r="O12" s="96">
        <f ca="1">'Ops CF'!O12</f>
        <v>10294447.631739013</v>
      </c>
    </row>
    <row r="13" spans="2:15" hidden="1" outlineLevel="1" x14ac:dyDescent="0.2">
      <c r="B13" s="149" t="str">
        <f>'Ops CF'!B13</f>
        <v>Rent Premium</v>
      </c>
      <c r="C13" s="96"/>
      <c r="D13" s="456">
        <f>'Ops CF'!D13</f>
        <v>0</v>
      </c>
      <c r="E13" s="96">
        <f ca="1">'Ops CF'!E13</f>
        <v>0</v>
      </c>
      <c r="F13" s="96">
        <f ca="1">'Ops CF'!F13</f>
        <v>0</v>
      </c>
      <c r="G13" s="96">
        <f ca="1">'Ops CF'!G13</f>
        <v>0</v>
      </c>
      <c r="H13" s="96">
        <f ca="1">'Ops CF'!H13</f>
        <v>0</v>
      </c>
      <c r="I13" s="96">
        <f ca="1">'Ops CF'!I13</f>
        <v>0</v>
      </c>
      <c r="J13" s="96">
        <f ca="1">'Ops CF'!J13</f>
        <v>0</v>
      </c>
      <c r="K13" s="96">
        <f ca="1">'Ops CF'!K13</f>
        <v>0</v>
      </c>
      <c r="L13" s="96">
        <f ca="1">'Ops CF'!L13</f>
        <v>0</v>
      </c>
      <c r="M13" s="96">
        <f ca="1">'Ops CF'!M13</f>
        <v>0</v>
      </c>
      <c r="N13" s="96">
        <f ca="1">'Ops CF'!N13</f>
        <v>0</v>
      </c>
      <c r="O13" s="96">
        <f ca="1">'Ops CF'!O13</f>
        <v>0</v>
      </c>
    </row>
    <row r="14" spans="2:15" ht="12.75" hidden="1" outlineLevel="1" thickBot="1" x14ac:dyDescent="0.25">
      <c r="B14" s="154" t="str">
        <f>'Ops CF'!B14</f>
        <v>Loss to Lease</v>
      </c>
      <c r="C14" s="154"/>
      <c r="D14" s="459">
        <f ca="1">'Ops CF'!D14</f>
        <v>-592459</v>
      </c>
      <c r="E14" s="150">
        <f ca="1">'Ops CF'!E14</f>
        <v>-678653.11534435069</v>
      </c>
      <c r="F14" s="150">
        <f ca="1">'Ops CF'!F14</f>
        <v>-699012.70880468108</v>
      </c>
      <c r="G14" s="150">
        <f ca="1">'Ops CF'!G14</f>
        <v>-719983.09006882214</v>
      </c>
      <c r="H14" s="150">
        <f ca="1">'Ops CF'!H14</f>
        <v>-741582.58277088671</v>
      </c>
      <c r="I14" s="150">
        <f ca="1">'Ops CF'!I14</f>
        <v>-763830.06025401317</v>
      </c>
      <c r="J14" s="150">
        <f ca="1">'Ops CF'!J14</f>
        <v>-786744.96206163347</v>
      </c>
      <c r="K14" s="150">
        <f ca="1">'Ops CF'!K14</f>
        <v>-810347.31092348276</v>
      </c>
      <c r="L14" s="150">
        <f ca="1">'Ops CF'!L14</f>
        <v>-834657.73025118711</v>
      </c>
      <c r="M14" s="150">
        <f ca="1">'Ops CF'!M14</f>
        <v>-859697.46215872245</v>
      </c>
      <c r="N14" s="150">
        <f ca="1">'Ops CF'!N14</f>
        <v>-885488.38602348452</v>
      </c>
      <c r="O14" s="150">
        <f ca="1">'Ops CF'!O14</f>
        <v>-912053.03760418866</v>
      </c>
    </row>
    <row r="15" spans="2:15" collapsed="1" x14ac:dyDescent="0.2">
      <c r="B15" s="614" t="str">
        <f>'Ops CF'!B15</f>
        <v>Gross Potential Rent</v>
      </c>
      <c r="C15" s="614"/>
      <c r="D15" s="615">
        <f ca="1">'Ops CF'!D15</f>
        <v>6706481</v>
      </c>
      <c r="E15" s="616">
        <f ca="1">'Ops CF'!E15</f>
        <v>6981382.7246556506</v>
      </c>
      <c r="F15" s="616">
        <f ca="1">'Ops CF'!F15</f>
        <v>7190824.2063953187</v>
      </c>
      <c r="G15" s="616">
        <f ca="1">'Ops CF'!G15</f>
        <v>7406548.9325871821</v>
      </c>
      <c r="H15" s="616">
        <f ca="1">'Ops CF'!H15</f>
        <v>7628745.4005647935</v>
      </c>
      <c r="I15" s="616">
        <f ca="1">'Ops CF'!I15</f>
        <v>7857607.7625817377</v>
      </c>
      <c r="J15" s="616">
        <f ca="1">'Ops CF'!J15</f>
        <v>8093335.9954591924</v>
      </c>
      <c r="K15" s="616">
        <f ca="1">'Ops CF'!K15</f>
        <v>8336136.0753229652</v>
      </c>
      <c r="L15" s="616">
        <f ca="1">'Ops CF'!L15</f>
        <v>8586220.1575826555</v>
      </c>
      <c r="M15" s="616">
        <f ca="1">'Ops CF'!M15</f>
        <v>8843806.7623101361</v>
      </c>
      <c r="N15" s="616">
        <f ca="1">'Ops CF'!N15</f>
        <v>9109120.9651794396</v>
      </c>
      <c r="O15" s="616">
        <f ca="1">'Ops CF'!O15</f>
        <v>9382394.5941348244</v>
      </c>
    </row>
    <row r="16" spans="2:15" hidden="1" outlineLevel="1" x14ac:dyDescent="0.2">
      <c r="B16" s="2"/>
      <c r="C16" s="2"/>
      <c r="D16" s="2"/>
      <c r="E16" s="2"/>
      <c r="F16" s="2"/>
      <c r="G16" s="2"/>
      <c r="H16" s="2"/>
      <c r="I16" s="2"/>
      <c r="J16" s="2"/>
      <c r="K16" s="2"/>
      <c r="L16" s="2"/>
      <c r="M16" s="2"/>
      <c r="N16" s="2"/>
      <c r="O16" s="2"/>
    </row>
    <row r="17" spans="2:15" hidden="1" outlineLevel="1" x14ac:dyDescent="0.2">
      <c r="B17" s="148" t="str">
        <f>'Ops CF'!B17</f>
        <v>Vacancy</v>
      </c>
      <c r="C17" s="148"/>
      <c r="D17" s="455">
        <f ca="1">'Ops CF'!D17</f>
        <v>-160720.78</v>
      </c>
      <c r="E17" s="148">
        <f ca="1">'Ops CF'!E17</f>
        <v>-172750.58282783881</v>
      </c>
      <c r="F17" s="148">
        <f ca="1">'Ops CF'!F17</f>
        <v>-177933.10031267398</v>
      </c>
      <c r="G17" s="148">
        <f ca="1">'Ops CF'!G17</f>
        <v>-183271.09332205434</v>
      </c>
      <c r="H17" s="148">
        <f ca="1">'Ops CF'!H17</f>
        <v>-188769.22612171585</v>
      </c>
      <c r="I17" s="148">
        <f ca="1">'Ops CF'!I17</f>
        <v>-194432.30290536725</v>
      </c>
      <c r="J17" s="148">
        <f ca="1">'Ops CF'!J17</f>
        <v>-200265.27199252837</v>
      </c>
      <c r="K17" s="148">
        <f ca="1">'Ops CF'!K17</f>
        <v>-206273.23015230426</v>
      </c>
      <c r="L17" s="148">
        <f ca="1">'Ops CF'!L17</f>
        <v>-212461.4270568733</v>
      </c>
      <c r="M17" s="148">
        <f ca="1">'Ops CF'!M17</f>
        <v>-218835.26986857961</v>
      </c>
      <c r="N17" s="148">
        <f ca="1">'Ops CF'!N17</f>
        <v>-225400.32796463688</v>
      </c>
      <c r="O17" s="148">
        <f ca="1">'Ops CF'!O17</f>
        <v>-232162.33780357603</v>
      </c>
    </row>
    <row r="18" spans="2:15" hidden="1" outlineLevel="1" x14ac:dyDescent="0.2">
      <c r="B18" s="149" t="str">
        <f>'Ops CF'!B18</f>
        <v>Physical Vacancy</v>
      </c>
      <c r="C18" s="96"/>
      <c r="D18" s="456">
        <f ca="1">'Ops CF'!D18</f>
        <v>-160720.78</v>
      </c>
      <c r="E18" s="96">
        <f ca="1">'Ops CF'!E18</f>
        <v>-172750.58282783881</v>
      </c>
      <c r="F18" s="96">
        <f ca="1">'Ops CF'!F18</f>
        <v>-177933.10031267398</v>
      </c>
      <c r="G18" s="96">
        <f ca="1">'Ops CF'!G18</f>
        <v>-183271.09332205434</v>
      </c>
      <c r="H18" s="96">
        <f ca="1">'Ops CF'!H18</f>
        <v>-188769.22612171585</v>
      </c>
      <c r="I18" s="96">
        <f ca="1">'Ops CF'!I18</f>
        <v>-194432.30290536725</v>
      </c>
      <c r="J18" s="96">
        <f ca="1">'Ops CF'!J18</f>
        <v>-200265.27199252837</v>
      </c>
      <c r="K18" s="96">
        <f ca="1">'Ops CF'!K18</f>
        <v>-206273.23015230426</v>
      </c>
      <c r="L18" s="96">
        <f ca="1">'Ops CF'!L18</f>
        <v>-212461.4270568733</v>
      </c>
      <c r="M18" s="96">
        <f ca="1">'Ops CF'!M18</f>
        <v>-218835.26986857961</v>
      </c>
      <c r="N18" s="96">
        <f ca="1">'Ops CF'!N18</f>
        <v>-225400.32796463688</v>
      </c>
      <c r="O18" s="96">
        <f ca="1">'Ops CF'!O18</f>
        <v>-232162.33780357603</v>
      </c>
    </row>
    <row r="19" spans="2:15" hidden="1" outlineLevel="1" x14ac:dyDescent="0.2">
      <c r="B19" s="149" t="str">
        <f>'Ops CF'!B19</f>
        <v>Renovation Vacancy</v>
      </c>
      <c r="C19" s="96"/>
      <c r="D19" s="456">
        <f ca="1">'Ops CF'!D19</f>
        <v>0</v>
      </c>
      <c r="E19" s="96">
        <f ca="1">'Ops CF'!E19</f>
        <v>0</v>
      </c>
      <c r="F19" s="96">
        <f ca="1">'Ops CF'!F19</f>
        <v>0</v>
      </c>
      <c r="G19" s="96">
        <f ca="1">'Ops CF'!G19</f>
        <v>0</v>
      </c>
      <c r="H19" s="96">
        <f ca="1">'Ops CF'!H19</f>
        <v>0</v>
      </c>
      <c r="I19" s="96">
        <f ca="1">'Ops CF'!I19</f>
        <v>0</v>
      </c>
      <c r="J19" s="96">
        <f ca="1">'Ops CF'!J19</f>
        <v>0</v>
      </c>
      <c r="K19" s="96">
        <f ca="1">'Ops CF'!K19</f>
        <v>0</v>
      </c>
      <c r="L19" s="96">
        <f ca="1">'Ops CF'!L19</f>
        <v>0</v>
      </c>
      <c r="M19" s="96">
        <f ca="1">'Ops CF'!M19</f>
        <v>0</v>
      </c>
      <c r="N19" s="96">
        <f ca="1">'Ops CF'!N19</f>
        <v>0</v>
      </c>
      <c r="O19" s="96">
        <f ca="1">'Ops CF'!O19</f>
        <v>0</v>
      </c>
    </row>
    <row r="20" spans="2:15" hidden="1" outlineLevel="1" x14ac:dyDescent="0.2">
      <c r="B20" s="96" t="str">
        <f>'Ops CF'!B20</f>
        <v>Non - Revenue Units</v>
      </c>
      <c r="C20" s="96"/>
      <c r="D20" s="456">
        <f ca="1">'Ops CF'!D20</f>
        <v>0</v>
      </c>
      <c r="E20" s="96">
        <f ca="1">'Ops CF'!E20</f>
        <v>-85972.924366300358</v>
      </c>
      <c r="F20" s="96">
        <f ca="1">'Ops CF'!F20</f>
        <v>-88552.112097289399</v>
      </c>
      <c r="G20" s="96">
        <f ca="1">'Ops CF'!G20</f>
        <v>-91208.675460208091</v>
      </c>
      <c r="H20" s="96">
        <f ca="1">'Ops CF'!H20</f>
        <v>-93944.935724014314</v>
      </c>
      <c r="I20" s="96">
        <f ca="1">'Ops CF'!I20</f>
        <v>-96763.283795734751</v>
      </c>
      <c r="J20" s="96">
        <f ca="1">'Ops CF'!J20</f>
        <v>-99666.182309606753</v>
      </c>
      <c r="K20" s="96">
        <f ca="1">'Ops CF'!K20</f>
        <v>-102656.167778895</v>
      </c>
      <c r="L20" s="96">
        <f ca="1">'Ops CF'!L20</f>
        <v>-105735.85281226189</v>
      </c>
      <c r="M20" s="96">
        <f ca="1">'Ops CF'!M20</f>
        <v>-108907.92839662971</v>
      </c>
      <c r="N20" s="96">
        <f ca="1">'Ops CF'!N20</f>
        <v>-112175.16624852858</v>
      </c>
      <c r="O20" s="96">
        <f ca="1">'Ops CF'!O20</f>
        <v>-115540.42123598444</v>
      </c>
    </row>
    <row r="21" spans="2:15" hidden="1" outlineLevel="1" x14ac:dyDescent="0.2">
      <c r="B21" s="96" t="str">
        <f>'Ops CF'!B21</f>
        <v>Concessions</v>
      </c>
      <c r="C21" s="96"/>
      <c r="D21" s="456">
        <f ca="1">'Ops CF'!D21</f>
        <v>-4859.26</v>
      </c>
      <c r="E21" s="96">
        <f ca="1">'Ops CF'!E21</f>
        <v>-4990.581373456117</v>
      </c>
      <c r="F21" s="96">
        <f ca="1">'Ops CF'!F21</f>
        <v>-5140.2988146598018</v>
      </c>
      <c r="G21" s="96">
        <f ca="1">'Ops CF'!G21</f>
        <v>-5294.5077790995992</v>
      </c>
      <c r="H21" s="96">
        <f ca="1">'Ops CF'!H21</f>
        <v>-5453.3430124725846</v>
      </c>
      <c r="I21" s="96">
        <f ca="1">'Ops CF'!I21</f>
        <v>-5616.9433028467583</v>
      </c>
      <c r="J21" s="96">
        <f ca="1">'Ops CF'!J21</f>
        <v>-5785.4516019321636</v>
      </c>
      <c r="K21" s="96">
        <f ca="1">'Ops CF'!K21</f>
        <v>-5959.0151499901303</v>
      </c>
      <c r="L21" s="96">
        <f ca="1">'Ops CF'!L21</f>
        <v>-6137.7856044898354</v>
      </c>
      <c r="M21" s="96">
        <f ca="1">'Ops CF'!M21</f>
        <v>-6321.9191726245308</v>
      </c>
      <c r="N21" s="96">
        <f ca="1">'Ops CF'!N21</f>
        <v>-6511.5767478032622</v>
      </c>
      <c r="O21" s="96">
        <f ca="1">'Ops CF'!O21</f>
        <v>-6706.9240502373623</v>
      </c>
    </row>
    <row r="22" spans="2:15" hidden="1" outlineLevel="1" x14ac:dyDescent="0.2">
      <c r="B22" s="154" t="str">
        <f>'Ops CF'!B22</f>
        <v>Collection Loss</v>
      </c>
      <c r="C22" s="154"/>
      <c r="D22" s="459">
        <f ca="1">'Ops CF'!D22</f>
        <v>-28851.9</v>
      </c>
      <c r="E22" s="154">
        <f ca="1">'Ops CF'!E22</f>
        <v>-29631.621837238297</v>
      </c>
      <c r="F22" s="154">
        <f ca="1">'Ops CF'!F22</f>
        <v>-30520.57049235544</v>
      </c>
      <c r="G22" s="154">
        <f ca="1">'Ops CF'!G22</f>
        <v>-31436.187607126118</v>
      </c>
      <c r="H22" s="154">
        <f ca="1">'Ops CF'!H22</f>
        <v>-32379.273235339908</v>
      </c>
      <c r="I22" s="154">
        <f ca="1">'Ops CF'!I22</f>
        <v>-33350.651432400096</v>
      </c>
      <c r="J22" s="154">
        <f ca="1">'Ops CF'!J22</f>
        <v>-34351.170975372086</v>
      </c>
      <c r="K22" s="154">
        <f ca="1">'Ops CF'!K22</f>
        <v>-35381.706104633267</v>
      </c>
      <c r="L22" s="154">
        <f ca="1">'Ops CF'!L22</f>
        <v>-36443.157287772257</v>
      </c>
      <c r="M22" s="154">
        <f ca="1">'Ops CF'!M22</f>
        <v>-37536.452006405438</v>
      </c>
      <c r="N22" s="154">
        <f ca="1">'Ops CF'!N22</f>
        <v>-38662.545566597582</v>
      </c>
      <c r="O22" s="154">
        <f ca="1">'Ops CF'!O22</f>
        <v>-39822.42193359552</v>
      </c>
    </row>
    <row r="23" spans="2:15" collapsed="1" x14ac:dyDescent="0.2">
      <c r="B23" s="616" t="str">
        <f>'Ops CF'!B23</f>
        <v>Base Rental Income</v>
      </c>
      <c r="C23" s="616"/>
      <c r="D23" s="615">
        <f ca="1">'Ops CF'!D23</f>
        <v>6512049.0599999996</v>
      </c>
      <c r="E23" s="616">
        <f ca="1">'Ops CF'!E23</f>
        <v>6688037.0142508177</v>
      </c>
      <c r="F23" s="616">
        <f ca="1">'Ops CF'!F23</f>
        <v>6888678.1246783398</v>
      </c>
      <c r="G23" s="616">
        <f ca="1">'Ops CF'!G23</f>
        <v>7095338.4684186932</v>
      </c>
      <c r="H23" s="616">
        <f ca="1">'Ops CF'!H23</f>
        <v>7308198.6224712506</v>
      </c>
      <c r="I23" s="616">
        <f ca="1">'Ops CF'!I23</f>
        <v>7527444.581145389</v>
      </c>
      <c r="J23" s="616">
        <f ca="1">'Ops CF'!J23</f>
        <v>7753267.9185797526</v>
      </c>
      <c r="K23" s="616">
        <f ca="1">'Ops CF'!K23</f>
        <v>7985865.9561371421</v>
      </c>
      <c r="L23" s="616">
        <f ca="1">'Ops CF'!L23</f>
        <v>8225441.9348212583</v>
      </c>
      <c r="M23" s="616">
        <f ca="1">'Ops CF'!M23</f>
        <v>8472205.1928658988</v>
      </c>
      <c r="N23" s="616">
        <f ca="1">'Ops CF'!N23</f>
        <v>8726371.3486518729</v>
      </c>
      <c r="O23" s="616">
        <f ca="1">'Ops CF'!O23</f>
        <v>8988162.4891114309</v>
      </c>
    </row>
    <row r="24" spans="2:15" hidden="1" outlineLevel="1" x14ac:dyDescent="0.2">
      <c r="B24" s="2"/>
      <c r="C24" s="2"/>
      <c r="D24" s="2"/>
      <c r="E24" s="2"/>
      <c r="F24" s="2"/>
      <c r="G24" s="2"/>
      <c r="H24" s="2"/>
      <c r="I24" s="2"/>
      <c r="J24" s="2"/>
      <c r="K24" s="2"/>
      <c r="L24" s="2"/>
      <c r="M24" s="2"/>
      <c r="N24" s="2"/>
      <c r="O24" s="2"/>
    </row>
    <row r="25" spans="2:15" hidden="1" outlineLevel="1" x14ac:dyDescent="0.2">
      <c r="B25" s="148" t="str">
        <f>'Ops CF'!B26</f>
        <v>Expense Reimbursements</v>
      </c>
      <c r="C25" s="148"/>
      <c r="D25" s="455">
        <f ca="1">'Ops CF'!D26</f>
        <v>0</v>
      </c>
      <c r="E25" s="148">
        <f ca="1">'Ops CF'!E26</f>
        <v>0</v>
      </c>
      <c r="F25" s="148">
        <f ca="1">'Ops CF'!F26</f>
        <v>0</v>
      </c>
      <c r="G25" s="148">
        <f ca="1">'Ops CF'!G26</f>
        <v>0</v>
      </c>
      <c r="H25" s="148">
        <f ca="1">'Ops CF'!H26</f>
        <v>0</v>
      </c>
      <c r="I25" s="148">
        <f ca="1">'Ops CF'!I26</f>
        <v>0</v>
      </c>
      <c r="J25" s="148">
        <f ca="1">'Ops CF'!J26</f>
        <v>0</v>
      </c>
      <c r="K25" s="148">
        <f ca="1">'Ops CF'!K26</f>
        <v>0</v>
      </c>
      <c r="L25" s="148">
        <f ca="1">'Ops CF'!L26</f>
        <v>0</v>
      </c>
      <c r="M25" s="148">
        <f ca="1">'Ops CF'!M26</f>
        <v>0</v>
      </c>
      <c r="N25" s="148">
        <f ca="1">'Ops CF'!N26</f>
        <v>0</v>
      </c>
      <c r="O25" s="148">
        <f ca="1">'Ops CF'!O26</f>
        <v>0</v>
      </c>
    </row>
    <row r="26" spans="2:15" hidden="1" outlineLevel="1" x14ac:dyDescent="0.2">
      <c r="B26" s="96" t="str">
        <f>'Ops CF'!B27</f>
        <v>Garage &amp; Parking</v>
      </c>
      <c r="C26" s="96"/>
      <c r="D26" s="456">
        <f ca="1">'Ops CF'!D27</f>
        <v>55582.84</v>
      </c>
      <c r="E26" s="96">
        <f ca="1">'Ops CF'!E27</f>
        <v>57250.325199999999</v>
      </c>
      <c r="F26" s="96">
        <f ca="1">'Ops CF'!F27</f>
        <v>58967.834955999999</v>
      </c>
      <c r="G26" s="96">
        <f ca="1">'Ops CF'!G27</f>
        <v>60736.87000468</v>
      </c>
      <c r="H26" s="96">
        <f ca="1">'Ops CF'!H27</f>
        <v>62558.976104820402</v>
      </c>
      <c r="I26" s="96">
        <f ca="1">'Ops CF'!I27</f>
        <v>64435.745387965013</v>
      </c>
      <c r="J26" s="96">
        <f ca="1">'Ops CF'!J27</f>
        <v>66368.817749603972</v>
      </c>
      <c r="K26" s="96">
        <f ca="1">'Ops CF'!K27</f>
        <v>68359.88228209209</v>
      </c>
      <c r="L26" s="96">
        <f ca="1">'Ops CF'!L27</f>
        <v>70410.678750554856</v>
      </c>
      <c r="M26" s="96">
        <f ca="1">'Ops CF'!M27</f>
        <v>72522.999113071506</v>
      </c>
      <c r="N26" s="96">
        <f ca="1">'Ops CF'!N27</f>
        <v>74698.689086463652</v>
      </c>
      <c r="O26" s="96">
        <f ca="1">'Ops CF'!O27</f>
        <v>76939.64975905756</v>
      </c>
    </row>
    <row r="27" spans="2:15" hidden="1" outlineLevel="1" x14ac:dyDescent="0.2">
      <c r="B27" s="96" t="str">
        <f>'Ops CF'!B28</f>
        <v>Storage</v>
      </c>
      <c r="C27" s="96"/>
      <c r="D27" s="456">
        <f ca="1">'Ops CF'!D28</f>
        <v>0</v>
      </c>
      <c r="E27" s="96">
        <f ca="1">'Ops CF'!E28</f>
        <v>0</v>
      </c>
      <c r="F27" s="96">
        <f ca="1">'Ops CF'!F28</f>
        <v>0</v>
      </c>
      <c r="G27" s="96">
        <f ca="1">'Ops CF'!G28</f>
        <v>0</v>
      </c>
      <c r="H27" s="96">
        <f ca="1">'Ops CF'!H28</f>
        <v>0</v>
      </c>
      <c r="I27" s="96">
        <f ca="1">'Ops CF'!I28</f>
        <v>0</v>
      </c>
      <c r="J27" s="96">
        <f ca="1">'Ops CF'!J28</f>
        <v>0</v>
      </c>
      <c r="K27" s="96">
        <f ca="1">'Ops CF'!K28</f>
        <v>0</v>
      </c>
      <c r="L27" s="96">
        <f ca="1">'Ops CF'!L28</f>
        <v>0</v>
      </c>
      <c r="M27" s="96">
        <f ca="1">'Ops CF'!M28</f>
        <v>0</v>
      </c>
      <c r="N27" s="96">
        <f ca="1">'Ops CF'!N28</f>
        <v>0</v>
      </c>
      <c r="O27" s="96">
        <f ca="1">'Ops CF'!O28</f>
        <v>0</v>
      </c>
    </row>
    <row r="28" spans="2:15" hidden="1" outlineLevel="1" x14ac:dyDescent="0.2">
      <c r="B28" s="153" t="str">
        <f>'Ops CF'!B29</f>
        <v>Cable &amp; Internet</v>
      </c>
      <c r="C28" s="96"/>
      <c r="D28" s="456">
        <f ca="1">'Ops CF'!D29</f>
        <v>30819.869999999995</v>
      </c>
      <c r="E28" s="96">
        <f ca="1">'Ops CF'!E29</f>
        <v>31744.466099999998</v>
      </c>
      <c r="F28" s="96">
        <f ca="1">'Ops CF'!F29</f>
        <v>32696.800082999998</v>
      </c>
      <c r="G28" s="96">
        <f ca="1">'Ops CF'!G29</f>
        <v>33677.704085489997</v>
      </c>
      <c r="H28" s="96">
        <f ca="1">'Ops CF'!H29</f>
        <v>34688.035208054695</v>
      </c>
      <c r="I28" s="96">
        <f ca="1">'Ops CF'!I29</f>
        <v>35728.676264296337</v>
      </c>
      <c r="J28" s="96">
        <f ca="1">'Ops CF'!J29</f>
        <v>36800.536552225225</v>
      </c>
      <c r="K28" s="96">
        <f ca="1">'Ops CF'!K29</f>
        <v>37904.552648791985</v>
      </c>
      <c r="L28" s="96">
        <f ca="1">'Ops CF'!L29</f>
        <v>39041.689228255746</v>
      </c>
      <c r="M28" s="96">
        <f ca="1">'Ops CF'!M29</f>
        <v>40212.93990510342</v>
      </c>
      <c r="N28" s="96">
        <f ca="1">'Ops CF'!N29</f>
        <v>41419.328102256521</v>
      </c>
      <c r="O28" s="96">
        <f ca="1">'Ops CF'!O29</f>
        <v>42661.907945324216</v>
      </c>
    </row>
    <row r="29" spans="2:15" hidden="1" outlineLevel="1" x14ac:dyDescent="0.2">
      <c r="B29" s="153" t="str">
        <f>'Ops CF'!B30</f>
        <v>Valet Trash</v>
      </c>
      <c r="C29" s="96"/>
      <c r="D29" s="456">
        <f ca="1">'Ops CF'!D30</f>
        <v>0</v>
      </c>
      <c r="E29" s="96">
        <f ca="1">'Ops CF'!E30</f>
        <v>0</v>
      </c>
      <c r="F29" s="96">
        <f ca="1">'Ops CF'!F30</f>
        <v>0</v>
      </c>
      <c r="G29" s="96">
        <f ca="1">'Ops CF'!G30</f>
        <v>0</v>
      </c>
      <c r="H29" s="96">
        <f ca="1">'Ops CF'!H30</f>
        <v>0</v>
      </c>
      <c r="I29" s="96">
        <f ca="1">'Ops CF'!I30</f>
        <v>0</v>
      </c>
      <c r="J29" s="96">
        <f ca="1">'Ops CF'!J30</f>
        <v>0</v>
      </c>
      <c r="K29" s="96">
        <f ca="1">'Ops CF'!K30</f>
        <v>0</v>
      </c>
      <c r="L29" s="96">
        <f ca="1">'Ops CF'!L30</f>
        <v>0</v>
      </c>
      <c r="M29" s="96">
        <f ca="1">'Ops CF'!M30</f>
        <v>0</v>
      </c>
      <c r="N29" s="96">
        <f ca="1">'Ops CF'!N30</f>
        <v>0</v>
      </c>
      <c r="O29" s="96">
        <f ca="1">'Ops CF'!O30</f>
        <v>0</v>
      </c>
    </row>
    <row r="30" spans="2:15" hidden="1" outlineLevel="1" x14ac:dyDescent="0.2">
      <c r="B30" s="153" t="str">
        <f>'Ops CF'!B31</f>
        <v>Deposit Forfeiture</v>
      </c>
      <c r="C30" s="96"/>
      <c r="D30" s="456">
        <f ca="1">'Ops CF'!D31</f>
        <v>0</v>
      </c>
      <c r="E30" s="96">
        <f ca="1">'Ops CF'!E31</f>
        <v>0</v>
      </c>
      <c r="F30" s="96">
        <f ca="1">'Ops CF'!F31</f>
        <v>0</v>
      </c>
      <c r="G30" s="96">
        <f ca="1">'Ops CF'!G31</f>
        <v>0</v>
      </c>
      <c r="H30" s="96">
        <f ca="1">'Ops CF'!H31</f>
        <v>0</v>
      </c>
      <c r="I30" s="96">
        <f ca="1">'Ops CF'!I31</f>
        <v>0</v>
      </c>
      <c r="J30" s="96">
        <f ca="1">'Ops CF'!J31</f>
        <v>0</v>
      </c>
      <c r="K30" s="96">
        <f ca="1">'Ops CF'!K31</f>
        <v>0</v>
      </c>
      <c r="L30" s="96">
        <f ca="1">'Ops CF'!L31</f>
        <v>0</v>
      </c>
      <c r="M30" s="96">
        <f ca="1">'Ops CF'!M31</f>
        <v>0</v>
      </c>
      <c r="N30" s="96">
        <f ca="1">'Ops CF'!N31</f>
        <v>0</v>
      </c>
      <c r="O30" s="96">
        <f ca="1">'Ops CF'!O31</f>
        <v>0</v>
      </c>
    </row>
    <row r="31" spans="2:15" hidden="1" outlineLevel="1" x14ac:dyDescent="0.2">
      <c r="B31" s="153" t="str">
        <f>'Ops CF'!B32</f>
        <v>Pet Fees</v>
      </c>
      <c r="C31" s="96"/>
      <c r="D31" s="456">
        <f ca="1">'Ops CF'!D32</f>
        <v>28677.199999999997</v>
      </c>
      <c r="E31" s="96">
        <f ca="1">'Ops CF'!E32</f>
        <v>29537.515999999996</v>
      </c>
      <c r="F31" s="96">
        <f ca="1">'Ops CF'!F32</f>
        <v>30423.641479999998</v>
      </c>
      <c r="G31" s="96">
        <f ca="1">'Ops CF'!G32</f>
        <v>31336.350724399999</v>
      </c>
      <c r="H31" s="96">
        <f ca="1">'Ops CF'!H32</f>
        <v>32276.441246131999</v>
      </c>
      <c r="I31" s="96">
        <f ca="1">'Ops CF'!I32</f>
        <v>33244.73448351596</v>
      </c>
      <c r="J31" s="96">
        <f ca="1">'Ops CF'!J32</f>
        <v>34242.076518021437</v>
      </c>
      <c r="K31" s="96">
        <f ca="1">'Ops CF'!K32</f>
        <v>35269.338813562077</v>
      </c>
      <c r="L31" s="96">
        <f ca="1">'Ops CF'!L32</f>
        <v>36327.41897796894</v>
      </c>
      <c r="M31" s="96">
        <f ca="1">'Ops CF'!M32</f>
        <v>37417.241547308011</v>
      </c>
      <c r="N31" s="96">
        <f ca="1">'Ops CF'!N32</f>
        <v>38539.758793727255</v>
      </c>
      <c r="O31" s="96">
        <f ca="1">'Ops CF'!O32</f>
        <v>39695.951557539076</v>
      </c>
    </row>
    <row r="32" spans="2:15" hidden="1" outlineLevel="1" x14ac:dyDescent="0.2">
      <c r="B32" s="96" t="str">
        <f>'Ops CF'!B33</f>
        <v>Miscellaneous Other Income</v>
      </c>
      <c r="C32" s="96"/>
      <c r="D32" s="456">
        <f ca="1">'Ops CF'!D33</f>
        <v>210396.54000000004</v>
      </c>
      <c r="E32" s="96">
        <f ca="1">'Ops CF'!E33</f>
        <v>216708.43620000005</v>
      </c>
      <c r="F32" s="96">
        <f ca="1">'Ops CF'!F33</f>
        <v>223209.68928600007</v>
      </c>
      <c r="G32" s="96">
        <f ca="1">'Ops CF'!G33</f>
        <v>229905.97996458007</v>
      </c>
      <c r="H32" s="96">
        <f ca="1">'Ops CF'!H33</f>
        <v>236803.15936351748</v>
      </c>
      <c r="I32" s="96">
        <f ca="1">'Ops CF'!I33</f>
        <v>243907.254144423</v>
      </c>
      <c r="J32" s="96">
        <f ca="1">'Ops CF'!J33</f>
        <v>251224.4717687557</v>
      </c>
      <c r="K32" s="96">
        <f ca="1">'Ops CF'!K33</f>
        <v>258761.20592181839</v>
      </c>
      <c r="L32" s="96">
        <f ca="1">'Ops CF'!L33</f>
        <v>266524.04209947295</v>
      </c>
      <c r="M32" s="96">
        <f ca="1">'Ops CF'!M33</f>
        <v>274519.76336245716</v>
      </c>
      <c r="N32" s="96">
        <f ca="1">'Ops CF'!N33</f>
        <v>282755.3562633309</v>
      </c>
      <c r="O32" s="96">
        <f ca="1">'Ops CF'!O33</f>
        <v>291238.01695123082</v>
      </c>
    </row>
    <row r="33" spans="2:15" hidden="1" outlineLevel="1" x14ac:dyDescent="0.2">
      <c r="B33" s="149">
        <f>'Ops CF'!B34</f>
        <v>0</v>
      </c>
      <c r="C33" s="96"/>
      <c r="D33" s="456">
        <f>'Ops CF'!D34</f>
        <v>0</v>
      </c>
      <c r="E33" s="96">
        <f>'Ops CF'!E34</f>
        <v>0</v>
      </c>
      <c r="F33" s="96">
        <f ca="1">'Ops CF'!F34</f>
        <v>0</v>
      </c>
      <c r="G33" s="96">
        <f ca="1">'Ops CF'!G34</f>
        <v>0</v>
      </c>
      <c r="H33" s="96">
        <f ca="1">'Ops CF'!H34</f>
        <v>0</v>
      </c>
      <c r="I33" s="96">
        <f ca="1">'Ops CF'!I34</f>
        <v>0</v>
      </c>
      <c r="J33" s="96">
        <f ca="1">'Ops CF'!J34</f>
        <v>0</v>
      </c>
      <c r="K33" s="96">
        <f ca="1">'Ops CF'!K34</f>
        <v>0</v>
      </c>
      <c r="L33" s="96">
        <f ca="1">'Ops CF'!L34</f>
        <v>0</v>
      </c>
      <c r="M33" s="96">
        <f ca="1">'Ops CF'!M34</f>
        <v>0</v>
      </c>
      <c r="N33" s="96">
        <f ca="1">'Ops CF'!N34</f>
        <v>0</v>
      </c>
      <c r="O33" s="96">
        <f ca="1">'Ops CF'!O34</f>
        <v>0</v>
      </c>
    </row>
    <row r="34" spans="2:15" hidden="1" outlineLevel="1" x14ac:dyDescent="0.2">
      <c r="B34" s="451">
        <f>'Ops CF'!B35</f>
        <v>0</v>
      </c>
      <c r="C34" s="154"/>
      <c r="D34" s="459">
        <f>'Ops CF'!D35</f>
        <v>0</v>
      </c>
      <c r="E34" s="154">
        <f>'Ops CF'!E35</f>
        <v>0</v>
      </c>
      <c r="F34" s="154">
        <f ca="1">'Ops CF'!F35</f>
        <v>0</v>
      </c>
      <c r="G34" s="154">
        <f ca="1">'Ops CF'!G35</f>
        <v>0</v>
      </c>
      <c r="H34" s="154">
        <f ca="1">'Ops CF'!H35</f>
        <v>0</v>
      </c>
      <c r="I34" s="154">
        <f ca="1">'Ops CF'!I35</f>
        <v>0</v>
      </c>
      <c r="J34" s="154">
        <f ca="1">'Ops CF'!J35</f>
        <v>0</v>
      </c>
      <c r="K34" s="154">
        <f ca="1">'Ops CF'!K35</f>
        <v>0</v>
      </c>
      <c r="L34" s="154">
        <f ca="1">'Ops CF'!L35</f>
        <v>0</v>
      </c>
      <c r="M34" s="154">
        <f ca="1">'Ops CF'!M35</f>
        <v>0</v>
      </c>
      <c r="N34" s="154">
        <f ca="1">'Ops CF'!N35</f>
        <v>0</v>
      </c>
      <c r="O34" s="154">
        <f ca="1">'Ops CF'!O35</f>
        <v>0</v>
      </c>
    </row>
    <row r="35" spans="2:15" hidden="1" outlineLevel="1" x14ac:dyDescent="0.2">
      <c r="B35" s="96" t="str">
        <f>'Ops CF'!B36</f>
        <v>Commercial Net Income</v>
      </c>
      <c r="C35" s="96"/>
      <c r="D35" s="459">
        <f ca="1">'Ops CF'!D36</f>
        <v>0</v>
      </c>
      <c r="E35" s="96">
        <f ca="1">'Ops CF'!E36</f>
        <v>0</v>
      </c>
      <c r="F35" s="96">
        <f ca="1">'Ops CF'!F36</f>
        <v>0</v>
      </c>
      <c r="G35" s="96">
        <f ca="1">'Ops CF'!G36</f>
        <v>0</v>
      </c>
      <c r="H35" s="96">
        <f ca="1">'Ops CF'!H36</f>
        <v>0</v>
      </c>
      <c r="I35" s="96">
        <f ca="1">'Ops CF'!I36</f>
        <v>0</v>
      </c>
      <c r="J35" s="96">
        <f ca="1">'Ops CF'!J36</f>
        <v>0</v>
      </c>
      <c r="K35" s="96">
        <f ca="1">'Ops CF'!K36</f>
        <v>0</v>
      </c>
      <c r="L35" s="96">
        <f ca="1">'Ops CF'!L36</f>
        <v>0</v>
      </c>
      <c r="M35" s="96">
        <f ca="1">'Ops CF'!M36</f>
        <v>0</v>
      </c>
      <c r="N35" s="96">
        <f ca="1">'Ops CF'!N36</f>
        <v>0</v>
      </c>
      <c r="O35" s="96">
        <f ca="1">'Ops CF'!O36</f>
        <v>0</v>
      </c>
    </row>
    <row r="36" spans="2:15" x14ac:dyDescent="0.2">
      <c r="B36" s="616" t="str">
        <f>'Ops CF'!B37</f>
        <v>Other Income</v>
      </c>
      <c r="C36" s="616"/>
      <c r="D36" s="615">
        <f ca="1">'Ops CF'!D37</f>
        <v>325476.45</v>
      </c>
      <c r="E36" s="616">
        <f ca="1">'Ops CF'!E37</f>
        <v>335240.74350000004</v>
      </c>
      <c r="F36" s="616">
        <f ca="1">'Ops CF'!F37</f>
        <v>345297.96580500004</v>
      </c>
      <c r="G36" s="616">
        <f ca="1">'Ops CF'!G37</f>
        <v>355656.90477915003</v>
      </c>
      <c r="H36" s="616">
        <f ca="1">'Ops CF'!H37</f>
        <v>366326.61192252458</v>
      </c>
      <c r="I36" s="616">
        <f ca="1">'Ops CF'!I37</f>
        <v>377316.4102802003</v>
      </c>
      <c r="J36" s="616">
        <f ca="1">'Ops CF'!J37</f>
        <v>388635.90258860635</v>
      </c>
      <c r="K36" s="616">
        <f ca="1">'Ops CF'!K37</f>
        <v>400294.97966626455</v>
      </c>
      <c r="L36" s="616">
        <f ca="1">'Ops CF'!L37</f>
        <v>412303.82905625249</v>
      </c>
      <c r="M36" s="616">
        <f ca="1">'Ops CF'!M37</f>
        <v>424672.9439279401</v>
      </c>
      <c r="N36" s="616">
        <f ca="1">'Ops CF'!N37</f>
        <v>437413.13224577834</v>
      </c>
      <c r="O36" s="616">
        <f ca="1">'Ops CF'!O37</f>
        <v>450535.52621315164</v>
      </c>
    </row>
    <row r="37" spans="2:15" x14ac:dyDescent="0.2">
      <c r="B37" s="2"/>
      <c r="C37" s="2"/>
      <c r="D37" s="2"/>
      <c r="E37" s="2"/>
      <c r="F37" s="2"/>
      <c r="G37" s="2"/>
      <c r="H37" s="2"/>
      <c r="I37" s="2"/>
      <c r="J37" s="2"/>
      <c r="K37" s="2"/>
      <c r="L37" s="2"/>
      <c r="M37" s="2"/>
      <c r="N37" s="2"/>
      <c r="O37" s="2"/>
    </row>
    <row r="38" spans="2:15" x14ac:dyDescent="0.2">
      <c r="B38" s="155" t="str">
        <f>'Ops CF'!B39</f>
        <v>Effective Gross Revenue</v>
      </c>
      <c r="C38" s="155"/>
      <c r="D38" s="460">
        <f ca="1">'Ops CF'!D39</f>
        <v>6837525.5099999998</v>
      </c>
      <c r="E38" s="155">
        <f ca="1">'Ops CF'!E39</f>
        <v>7023277.7577508176</v>
      </c>
      <c r="F38" s="155">
        <f ca="1">'Ops CF'!F39</f>
        <v>7233976.0904833395</v>
      </c>
      <c r="G38" s="155">
        <f ca="1">'Ops CF'!G39</f>
        <v>7450995.3731978433</v>
      </c>
      <c r="H38" s="155">
        <f ca="1">'Ops CF'!H39</f>
        <v>7674525.2343937755</v>
      </c>
      <c r="I38" s="155">
        <f ca="1">'Ops CF'!I39</f>
        <v>7904760.9914255887</v>
      </c>
      <c r="J38" s="155">
        <f ca="1">'Ops CF'!J39</f>
        <v>8141903.8211683584</v>
      </c>
      <c r="K38" s="155">
        <f ca="1">'Ops CF'!K39</f>
        <v>8386160.9358034069</v>
      </c>
      <c r="L38" s="155">
        <f ca="1">'Ops CF'!L39</f>
        <v>8637745.763877511</v>
      </c>
      <c r="M38" s="155">
        <f ca="1">'Ops CF'!M39</f>
        <v>8896878.1367938407</v>
      </c>
      <c r="N38" s="155">
        <f ca="1">'Ops CF'!N39</f>
        <v>9163784.4808976501</v>
      </c>
      <c r="O38" s="155">
        <f ca="1">'Ops CF'!O39</f>
        <v>9438698.0153245833</v>
      </c>
    </row>
    <row r="39" spans="2:15" x14ac:dyDescent="0.2">
      <c r="B39" s="2"/>
      <c r="C39" s="2"/>
      <c r="D39" s="2"/>
      <c r="E39" s="2"/>
      <c r="F39" s="2"/>
      <c r="G39" s="2"/>
      <c r="H39" s="2"/>
      <c r="I39" s="2"/>
      <c r="J39" s="2"/>
      <c r="K39" s="2"/>
      <c r="L39" s="2"/>
      <c r="M39" s="2"/>
      <c r="N39" s="2"/>
      <c r="O39" s="2"/>
    </row>
    <row r="40" spans="2:15" collapsed="1" x14ac:dyDescent="0.2">
      <c r="B40" s="147" t="str">
        <f>'Ops CF'!B41</f>
        <v>Operating Expense</v>
      </c>
      <c r="C40" s="147"/>
      <c r="D40" s="463"/>
      <c r="E40" s="147"/>
      <c r="F40" s="147"/>
      <c r="G40" s="147"/>
      <c r="H40" s="147"/>
      <c r="I40" s="147"/>
      <c r="J40" s="147"/>
      <c r="K40" s="147"/>
      <c r="L40" s="147"/>
      <c r="M40" s="147"/>
      <c r="N40" s="147"/>
      <c r="O40" s="147"/>
    </row>
    <row r="41" spans="2:15" hidden="1" outlineLevel="1" x14ac:dyDescent="0.2">
      <c r="B41" s="148" t="str">
        <f>'Ops CF'!B42</f>
        <v>Repairs &amp; Maintenance</v>
      </c>
      <c r="C41" s="148"/>
      <c r="D41" s="455">
        <f ca="1">'Ops CF'!D42</f>
        <v>-97425.9</v>
      </c>
      <c r="E41" s="148">
        <f ca="1">'Ops CF'!E42</f>
        <v>-99861.547500000001</v>
      </c>
      <c r="F41" s="148">
        <f ca="1">'Ops CF'!F42</f>
        <v>-102358.0861875</v>
      </c>
      <c r="G41" s="148">
        <f ca="1">'Ops CF'!G42</f>
        <v>-104917.03834218749</v>
      </c>
      <c r="H41" s="148">
        <f ca="1">'Ops CF'!H42</f>
        <v>-107539.96430074217</v>
      </c>
      <c r="I41" s="148">
        <f ca="1">'Ops CF'!I42</f>
        <v>-110228.46340826071</v>
      </c>
      <c r="J41" s="148">
        <f ca="1">'Ops CF'!J42</f>
        <v>-112984.17499346721</v>
      </c>
      <c r="K41" s="148">
        <f ca="1">'Ops CF'!K42</f>
        <v>-115808.77936830388</v>
      </c>
      <c r="L41" s="148">
        <f ca="1">'Ops CF'!L42</f>
        <v>-118703.99885251146</v>
      </c>
      <c r="M41" s="148">
        <f ca="1">'Ops CF'!M42</f>
        <v>-121671.59882382424</v>
      </c>
      <c r="N41" s="148">
        <f ca="1">'Ops CF'!N42</f>
        <v>-124713.38879441984</v>
      </c>
      <c r="O41" s="148">
        <f ca="1">'Ops CF'!O42</f>
        <v>-127831.22351428033</v>
      </c>
    </row>
    <row r="42" spans="2:15" hidden="1" outlineLevel="1" x14ac:dyDescent="0.2">
      <c r="B42" s="96" t="str">
        <f>'Ops CF'!B43</f>
        <v>Unit Turnovers</v>
      </c>
      <c r="C42" s="96"/>
      <c r="D42" s="456">
        <f ca="1">'Ops CF'!D43</f>
        <v>-14245.380000000001</v>
      </c>
      <c r="E42" s="96">
        <f ca="1">'Ops CF'!E43</f>
        <v>-14601.514500000001</v>
      </c>
      <c r="F42" s="96">
        <f ca="1">'Ops CF'!F43</f>
        <v>-14966.552362500001</v>
      </c>
      <c r="G42" s="96">
        <f ca="1">'Ops CF'!G43</f>
        <v>-15340.716171562499</v>
      </c>
      <c r="H42" s="96">
        <f ca="1">'Ops CF'!H43</f>
        <v>-15724.23407585156</v>
      </c>
      <c r="I42" s="96">
        <f ca="1">'Ops CF'!I43</f>
        <v>-16117.339927747847</v>
      </c>
      <c r="J42" s="96">
        <f ca="1">'Ops CF'!J43</f>
        <v>-16520.273425941541</v>
      </c>
      <c r="K42" s="96">
        <f ca="1">'Ops CF'!K43</f>
        <v>-16933.280261590076</v>
      </c>
      <c r="L42" s="96">
        <f ca="1">'Ops CF'!L43</f>
        <v>-17356.612268129826</v>
      </c>
      <c r="M42" s="96">
        <f ca="1">'Ops CF'!M43</f>
        <v>-17790.527574833071</v>
      </c>
      <c r="N42" s="96">
        <f ca="1">'Ops CF'!N43</f>
        <v>-18235.290764203895</v>
      </c>
      <c r="O42" s="96">
        <f ca="1">'Ops CF'!O43</f>
        <v>-18691.173033308991</v>
      </c>
    </row>
    <row r="43" spans="2:15" hidden="1" outlineLevel="1" x14ac:dyDescent="0.2">
      <c r="B43" s="96" t="str">
        <f>'Ops CF'!B44</f>
        <v>Landscaping &amp; Grounds</v>
      </c>
      <c r="C43" s="96"/>
      <c r="D43" s="456">
        <f ca="1">'Ops CF'!D44</f>
        <v>0</v>
      </c>
      <c r="E43" s="96">
        <f ca="1">'Ops CF'!E44</f>
        <v>0</v>
      </c>
      <c r="F43" s="96">
        <f ca="1">'Ops CF'!F44</f>
        <v>0</v>
      </c>
      <c r="G43" s="96">
        <f ca="1">'Ops CF'!G44</f>
        <v>0</v>
      </c>
      <c r="H43" s="96">
        <f ca="1">'Ops CF'!H44</f>
        <v>0</v>
      </c>
      <c r="I43" s="96">
        <f ca="1">'Ops CF'!I44</f>
        <v>0</v>
      </c>
      <c r="J43" s="96">
        <f ca="1">'Ops CF'!J44</f>
        <v>0</v>
      </c>
      <c r="K43" s="96">
        <f ca="1">'Ops CF'!K44</f>
        <v>0</v>
      </c>
      <c r="L43" s="96">
        <f ca="1">'Ops CF'!L44</f>
        <v>0</v>
      </c>
      <c r="M43" s="96">
        <f ca="1">'Ops CF'!M44</f>
        <v>0</v>
      </c>
      <c r="N43" s="96">
        <f ca="1">'Ops CF'!N44</f>
        <v>0</v>
      </c>
      <c r="O43" s="96">
        <f ca="1">'Ops CF'!O44</f>
        <v>0</v>
      </c>
    </row>
    <row r="44" spans="2:15" hidden="1" outlineLevel="1" x14ac:dyDescent="0.2">
      <c r="B44" s="96" t="str">
        <f>'Ops CF'!B45</f>
        <v>Contract Services</v>
      </c>
      <c r="C44" s="96"/>
      <c r="D44" s="456">
        <f ca="1">'Ops CF'!D45</f>
        <v>-169995.2</v>
      </c>
      <c r="E44" s="96">
        <f ca="1">'Ops CF'!E45</f>
        <v>-174245.08</v>
      </c>
      <c r="F44" s="96">
        <f ca="1">'Ops CF'!F45</f>
        <v>-178601.20699999997</v>
      </c>
      <c r="G44" s="96">
        <f ca="1">'Ops CF'!G45</f>
        <v>-183066.23717499996</v>
      </c>
      <c r="H44" s="96">
        <f ca="1">'Ops CF'!H45</f>
        <v>-187642.89310437493</v>
      </c>
      <c r="I44" s="96">
        <f ca="1">'Ops CF'!I45</f>
        <v>-192333.96543198428</v>
      </c>
      <c r="J44" s="96">
        <f ca="1">'Ops CF'!J45</f>
        <v>-197142.31456778388</v>
      </c>
      <c r="K44" s="96">
        <f ca="1">'Ops CF'!K45</f>
        <v>-202070.87243197847</v>
      </c>
      <c r="L44" s="96">
        <f ca="1">'Ops CF'!L45</f>
        <v>-207122.6442427779</v>
      </c>
      <c r="M44" s="96">
        <f ca="1">'Ops CF'!M45</f>
        <v>-212300.71034884732</v>
      </c>
      <c r="N44" s="96">
        <f ca="1">'Ops CF'!N45</f>
        <v>-217608.22810756849</v>
      </c>
      <c r="O44" s="96">
        <f ca="1">'Ops CF'!O45</f>
        <v>-223048.43381025767</v>
      </c>
    </row>
    <row r="45" spans="2:15" hidden="1" outlineLevel="1" x14ac:dyDescent="0.2">
      <c r="B45" s="96" t="str">
        <f>'Ops CF'!B46</f>
        <v>Security</v>
      </c>
      <c r="C45" s="96"/>
      <c r="D45" s="456">
        <f ca="1">'Ops CF'!D46</f>
        <v>0</v>
      </c>
      <c r="E45" s="96">
        <f ca="1">'Ops CF'!E46</f>
        <v>0</v>
      </c>
      <c r="F45" s="96">
        <f ca="1">'Ops CF'!F46</f>
        <v>0</v>
      </c>
      <c r="G45" s="96">
        <f ca="1">'Ops CF'!G46</f>
        <v>0</v>
      </c>
      <c r="H45" s="96">
        <f ca="1">'Ops CF'!H46</f>
        <v>0</v>
      </c>
      <c r="I45" s="96">
        <f ca="1">'Ops CF'!I46</f>
        <v>0</v>
      </c>
      <c r="J45" s="96">
        <f ca="1">'Ops CF'!J46</f>
        <v>0</v>
      </c>
      <c r="K45" s="96">
        <f ca="1">'Ops CF'!K46</f>
        <v>0</v>
      </c>
      <c r="L45" s="96">
        <f ca="1">'Ops CF'!L46</f>
        <v>0</v>
      </c>
      <c r="M45" s="96">
        <f ca="1">'Ops CF'!M46</f>
        <v>0</v>
      </c>
      <c r="N45" s="96">
        <f ca="1">'Ops CF'!N46</f>
        <v>0</v>
      </c>
      <c r="O45" s="96">
        <f ca="1">'Ops CF'!O46</f>
        <v>0</v>
      </c>
    </row>
    <row r="46" spans="2:15" hidden="1" outlineLevel="1" x14ac:dyDescent="0.2">
      <c r="B46" s="96" t="str">
        <f>'Ops CF'!B47</f>
        <v>Payroll</v>
      </c>
      <c r="C46" s="96"/>
      <c r="D46" s="456">
        <f ca="1">'Ops CF'!D47</f>
        <v>-563404.67999999993</v>
      </c>
      <c r="E46" s="96">
        <f ca="1">'Ops CF'!E47</f>
        <v>-577489.7969999999</v>
      </c>
      <c r="F46" s="96">
        <f ca="1">'Ops CF'!F47</f>
        <v>-591927.04192499979</v>
      </c>
      <c r="G46" s="96">
        <f ca="1">'Ops CF'!G47</f>
        <v>-606725.2179731247</v>
      </c>
      <c r="H46" s="96">
        <f ca="1">'Ops CF'!H47</f>
        <v>-621893.34842245281</v>
      </c>
      <c r="I46" s="96">
        <f ca="1">'Ops CF'!I47</f>
        <v>-637440.68213301408</v>
      </c>
      <c r="J46" s="96">
        <f ca="1">'Ops CF'!J47</f>
        <v>-653376.69918633939</v>
      </c>
      <c r="K46" s="96">
        <f ca="1">'Ops CF'!K47</f>
        <v>-669711.11666599778</v>
      </c>
      <c r="L46" s="96">
        <f ca="1">'Ops CF'!L47</f>
        <v>-686453.89458264771</v>
      </c>
      <c r="M46" s="96">
        <f ca="1">'Ops CF'!M47</f>
        <v>-703615.24194721389</v>
      </c>
      <c r="N46" s="96">
        <f ca="1">'Ops CF'!N47</f>
        <v>-721205.62299589417</v>
      </c>
      <c r="O46" s="96">
        <f ca="1">'Ops CF'!O47</f>
        <v>-739235.76357079146</v>
      </c>
    </row>
    <row r="47" spans="2:15" hidden="1" outlineLevel="1" x14ac:dyDescent="0.2">
      <c r="B47" s="96" t="str">
        <f>'Ops CF'!B48</f>
        <v>General &amp; Administrative</v>
      </c>
      <c r="C47" s="96"/>
      <c r="D47" s="456">
        <f ca="1">'Ops CF'!D48</f>
        <v>-175985.37</v>
      </c>
      <c r="E47" s="96">
        <f ca="1">'Ops CF'!E48</f>
        <v>-180385.00425</v>
      </c>
      <c r="F47" s="96">
        <f ca="1">'Ops CF'!F48</f>
        <v>-184894.62935624999</v>
      </c>
      <c r="G47" s="96">
        <f ca="1">'Ops CF'!G48</f>
        <v>-189516.99509015621</v>
      </c>
      <c r="H47" s="96">
        <f ca="1">'Ops CF'!H48</f>
        <v>-194254.9199674101</v>
      </c>
      <c r="I47" s="96">
        <f ca="1">'Ops CF'!I48</f>
        <v>-199111.29296659533</v>
      </c>
      <c r="J47" s="96">
        <f ca="1">'Ops CF'!J48</f>
        <v>-204089.0752907602</v>
      </c>
      <c r="K47" s="96">
        <f ca="1">'Ops CF'!K48</f>
        <v>-209191.30217302919</v>
      </c>
      <c r="L47" s="96">
        <f ca="1">'Ops CF'!L48</f>
        <v>-214421.0847273549</v>
      </c>
      <c r="M47" s="96">
        <f ca="1">'Ops CF'!M48</f>
        <v>-219781.61184553875</v>
      </c>
      <c r="N47" s="96">
        <f ca="1">'Ops CF'!N48</f>
        <v>-225276.15214167719</v>
      </c>
      <c r="O47" s="96">
        <f ca="1">'Ops CF'!O48</f>
        <v>-230908.05594521909</v>
      </c>
    </row>
    <row r="48" spans="2:15" hidden="1" outlineLevel="1" x14ac:dyDescent="0.2">
      <c r="B48" s="96" t="str">
        <f>'Ops CF'!B49</f>
        <v>Marketing &amp; Advertising</v>
      </c>
      <c r="C48" s="96"/>
      <c r="D48" s="456">
        <f ca="1">'Ops CF'!D49</f>
        <v>-71398.37</v>
      </c>
      <c r="E48" s="96">
        <f ca="1">'Ops CF'!E49</f>
        <v>-73183.329249999995</v>
      </c>
      <c r="F48" s="96">
        <f ca="1">'Ops CF'!F49</f>
        <v>-75012.912481249994</v>
      </c>
      <c r="G48" s="96">
        <f ca="1">'Ops CF'!G49</f>
        <v>-76888.235293281235</v>
      </c>
      <c r="H48" s="96">
        <f ca="1">'Ops CF'!H49</f>
        <v>-78810.441175613261</v>
      </c>
      <c r="I48" s="96">
        <f ca="1">'Ops CF'!I49</f>
        <v>-80780.702205003588</v>
      </c>
      <c r="J48" s="96">
        <f ca="1">'Ops CF'!J49</f>
        <v>-82800.219760128675</v>
      </c>
      <c r="K48" s="96">
        <f ca="1">'Ops CF'!K49</f>
        <v>-84870.225254131889</v>
      </c>
      <c r="L48" s="96">
        <f ca="1">'Ops CF'!L49</f>
        <v>-86991.980885485173</v>
      </c>
      <c r="M48" s="96">
        <f ca="1">'Ops CF'!M49</f>
        <v>-89166.780407622296</v>
      </c>
      <c r="N48" s="96">
        <f ca="1">'Ops CF'!N49</f>
        <v>-91395.949917812846</v>
      </c>
      <c r="O48" s="96">
        <f ca="1">'Ops CF'!O49</f>
        <v>-93680.848665758152</v>
      </c>
    </row>
    <row r="49" spans="2:15" ht="12.75" hidden="1" outlineLevel="1" thickBot="1" x14ac:dyDescent="0.25">
      <c r="B49" s="150" t="str">
        <f>'Ops CF'!B50</f>
        <v>Professional &amp; Legal Fees</v>
      </c>
      <c r="C49" s="150"/>
      <c r="D49" s="457">
        <f ca="1">'Ops CF'!D50</f>
        <v>3520.0999999999995</v>
      </c>
      <c r="E49" s="150">
        <f ca="1">'Ops CF'!E50</f>
        <v>3608.1024999999995</v>
      </c>
      <c r="F49" s="150">
        <f ca="1">'Ops CF'!F50</f>
        <v>3698.3050624999992</v>
      </c>
      <c r="G49" s="150">
        <f ca="1">'Ops CF'!G50</f>
        <v>3790.7626890624988</v>
      </c>
      <c r="H49" s="150">
        <f ca="1">'Ops CF'!H50</f>
        <v>3885.5317562890609</v>
      </c>
      <c r="I49" s="150">
        <f ca="1">'Ops CF'!I50</f>
        <v>3982.6700501962873</v>
      </c>
      <c r="J49" s="150">
        <f ca="1">'Ops CF'!J50</f>
        <v>4082.236801451194</v>
      </c>
      <c r="K49" s="150">
        <f ca="1">'Ops CF'!K50</f>
        <v>4184.2927214874735</v>
      </c>
      <c r="L49" s="150">
        <f ca="1">'Ops CF'!L50</f>
        <v>4288.9000395246603</v>
      </c>
      <c r="M49" s="150">
        <f ca="1">'Ops CF'!M50</f>
        <v>4396.1225405127761</v>
      </c>
      <c r="N49" s="150">
        <f ca="1">'Ops CF'!N50</f>
        <v>4506.0256040255954</v>
      </c>
      <c r="O49" s="150">
        <f ca="1">'Ops CF'!O50</f>
        <v>4618.6762441262345</v>
      </c>
    </row>
    <row r="50" spans="2:15" ht="12.75" hidden="1" outlineLevel="1" thickTop="1" x14ac:dyDescent="0.2">
      <c r="B50" s="151" t="str">
        <f>'Ops CF'!B51</f>
        <v>Controllable Expenses</v>
      </c>
      <c r="C50" s="151"/>
      <c r="D50" s="458">
        <f ca="1">'Ops CF'!D51</f>
        <v>-1088934.7999999998</v>
      </c>
      <c r="E50" s="151">
        <f ca="1">'Ops CF'!E51</f>
        <v>-1116158.17</v>
      </c>
      <c r="F50" s="151">
        <f ca="1">'Ops CF'!F51</f>
        <v>-1144062.1242499996</v>
      </c>
      <c r="G50" s="151">
        <f ca="1">'Ops CF'!G51</f>
        <v>-1172663.6773562497</v>
      </c>
      <c r="H50" s="151">
        <f ca="1">'Ops CF'!H51</f>
        <v>-1201980.2692901557</v>
      </c>
      <c r="I50" s="151">
        <f ca="1">'Ops CF'!I51</f>
        <v>-1232029.7760224096</v>
      </c>
      <c r="J50" s="151">
        <f ca="1">'Ops CF'!J51</f>
        <v>-1262830.5204229697</v>
      </c>
      <c r="K50" s="151">
        <f ca="1">'Ops CF'!K51</f>
        <v>-1294401.2834335438</v>
      </c>
      <c r="L50" s="151">
        <f ca="1">'Ops CF'!L51</f>
        <v>-1326761.3155193822</v>
      </c>
      <c r="M50" s="151">
        <f ca="1">'Ops CF'!M51</f>
        <v>-1359930.3484073665</v>
      </c>
      <c r="N50" s="151">
        <f ca="1">'Ops CF'!N51</f>
        <v>-1393928.6071175507</v>
      </c>
      <c r="O50" s="151">
        <f ca="1">'Ops CF'!O51</f>
        <v>-1428776.8222954893</v>
      </c>
    </row>
    <row r="51" spans="2:15" hidden="1" outlineLevel="1" x14ac:dyDescent="0.2">
      <c r="B51" s="2"/>
      <c r="C51" s="2"/>
      <c r="D51" s="2"/>
      <c r="E51" s="2"/>
      <c r="F51" s="2"/>
      <c r="G51" s="2"/>
      <c r="H51" s="2"/>
      <c r="I51" s="2"/>
      <c r="J51" s="2"/>
      <c r="K51" s="2"/>
      <c r="L51" s="2"/>
      <c r="M51" s="2"/>
      <c r="N51" s="2"/>
      <c r="O51" s="2"/>
    </row>
    <row r="52" spans="2:15" hidden="1" outlineLevel="1" x14ac:dyDescent="0.2">
      <c r="B52" s="148" t="str">
        <f>'Ops CF'!B53</f>
        <v>Utilities</v>
      </c>
      <c r="C52" s="148"/>
      <c r="D52" s="455">
        <f ca="1">'Ops CF'!D53</f>
        <v>-110335.26</v>
      </c>
      <c r="E52" s="148">
        <f ca="1">'Ops CF'!E53</f>
        <v>-113093.64149999997</v>
      </c>
      <c r="F52" s="148">
        <f ca="1">'Ops CF'!F53</f>
        <v>-115920.98253749996</v>
      </c>
      <c r="G52" s="148">
        <f ca="1">'Ops CF'!G53</f>
        <v>-118819.00710093745</v>
      </c>
      <c r="H52" s="148">
        <f ca="1">'Ops CF'!H53</f>
        <v>-121789.48227846087</v>
      </c>
      <c r="I52" s="148">
        <f ca="1">'Ops CF'!I53</f>
        <v>-124834.2193354224</v>
      </c>
      <c r="J52" s="148">
        <f ca="1">'Ops CF'!J53</f>
        <v>-127955.07481880795</v>
      </c>
      <c r="K52" s="148">
        <f ca="1">'Ops CF'!K53</f>
        <v>-131153.95168927812</v>
      </c>
      <c r="L52" s="148">
        <f ca="1">'Ops CF'!L53</f>
        <v>-134432.80048151006</v>
      </c>
      <c r="M52" s="148">
        <f ca="1">'Ops CF'!M53</f>
        <v>-137793.62049354782</v>
      </c>
      <c r="N52" s="148">
        <f ca="1">'Ops CF'!N53</f>
        <v>-141238.46100588649</v>
      </c>
      <c r="O52" s="148">
        <f ca="1">'Ops CF'!O53</f>
        <v>-144769.42253103363</v>
      </c>
    </row>
    <row r="53" spans="2:15" hidden="1" outlineLevel="1" x14ac:dyDescent="0.2">
      <c r="B53" s="149" t="str">
        <f>'Ops CF'!B54</f>
        <v>Trash</v>
      </c>
      <c r="C53" s="96"/>
      <c r="D53" s="456">
        <f ca="1">'Ops CF'!D54</f>
        <v>0</v>
      </c>
      <c r="E53" s="96">
        <f ca="1">'Ops CF'!E54</f>
        <v>0</v>
      </c>
      <c r="F53" s="96">
        <f ca="1">'Ops CF'!F54</f>
        <v>0</v>
      </c>
      <c r="G53" s="96">
        <f ca="1">'Ops CF'!G54</f>
        <v>0</v>
      </c>
      <c r="H53" s="96">
        <f ca="1">'Ops CF'!H54</f>
        <v>0</v>
      </c>
      <c r="I53" s="96">
        <f ca="1">'Ops CF'!I54</f>
        <v>0</v>
      </c>
      <c r="J53" s="96">
        <f ca="1">'Ops CF'!J54</f>
        <v>0</v>
      </c>
      <c r="K53" s="96">
        <f ca="1">'Ops CF'!K54</f>
        <v>0</v>
      </c>
      <c r="L53" s="96">
        <f ca="1">'Ops CF'!L54</f>
        <v>0</v>
      </c>
      <c r="M53" s="96">
        <f ca="1">'Ops CF'!M54</f>
        <v>0</v>
      </c>
      <c r="N53" s="96">
        <f ca="1">'Ops CF'!N54</f>
        <v>0</v>
      </c>
      <c r="O53" s="96">
        <f ca="1">'Ops CF'!O54</f>
        <v>0</v>
      </c>
    </row>
    <row r="54" spans="2:15" hidden="1" outlineLevel="1" x14ac:dyDescent="0.2">
      <c r="B54" s="149" t="str">
        <f>'Ops CF'!B55</f>
        <v>Electricity</v>
      </c>
      <c r="C54" s="96"/>
      <c r="D54" s="456">
        <f ca="1">'Ops CF'!D55</f>
        <v>-10206.66</v>
      </c>
      <c r="E54" s="96">
        <f ca="1">'Ops CF'!E55</f>
        <v>-10461.826499999999</v>
      </c>
      <c r="F54" s="96">
        <f ca="1">'Ops CF'!F55</f>
        <v>-10723.372162499998</v>
      </c>
      <c r="G54" s="96">
        <f ca="1">'Ops CF'!G55</f>
        <v>-10991.456466562497</v>
      </c>
      <c r="H54" s="96">
        <f ca="1">'Ops CF'!H55</f>
        <v>-11266.242878226558</v>
      </c>
      <c r="I54" s="96">
        <f ca="1">'Ops CF'!I55</f>
        <v>-11547.898950182222</v>
      </c>
      <c r="J54" s="96">
        <f ca="1">'Ops CF'!J55</f>
        <v>-11836.596423936777</v>
      </c>
      <c r="K54" s="96">
        <f ca="1">'Ops CF'!K55</f>
        <v>-12132.511334535195</v>
      </c>
      <c r="L54" s="96">
        <f ca="1">'Ops CF'!L55</f>
        <v>-12435.824117898574</v>
      </c>
      <c r="M54" s="96">
        <f ca="1">'Ops CF'!M55</f>
        <v>-12746.719720846037</v>
      </c>
      <c r="N54" s="96">
        <f ca="1">'Ops CF'!N55</f>
        <v>-13065.387713867187</v>
      </c>
      <c r="O54" s="96">
        <f ca="1">'Ops CF'!O55</f>
        <v>-13392.022406713866</v>
      </c>
    </row>
    <row r="55" spans="2:15" hidden="1" outlineLevel="1" x14ac:dyDescent="0.2">
      <c r="B55" s="149" t="str">
        <f>'Ops CF'!B56</f>
        <v>Fuel (Gas &amp; Oil)</v>
      </c>
      <c r="C55" s="96"/>
      <c r="D55" s="456">
        <f ca="1">'Ops CF'!D56</f>
        <v>78.420000000000073</v>
      </c>
      <c r="E55" s="96">
        <f ca="1">'Ops CF'!E56</f>
        <v>80.380500000000069</v>
      </c>
      <c r="F55" s="96">
        <f ca="1">'Ops CF'!F56</f>
        <v>82.390012500000068</v>
      </c>
      <c r="G55" s="96">
        <f ca="1">'Ops CF'!G56</f>
        <v>84.449762812500069</v>
      </c>
      <c r="H55" s="96">
        <f ca="1">'Ops CF'!H56</f>
        <v>86.561006882812563</v>
      </c>
      <c r="I55" s="96">
        <f ca="1">'Ops CF'!I56</f>
        <v>88.725032054882874</v>
      </c>
      <c r="J55" s="96">
        <f ca="1">'Ops CF'!J56</f>
        <v>90.943157856254942</v>
      </c>
      <c r="K55" s="96">
        <f ca="1">'Ops CF'!K56</f>
        <v>93.216736802661302</v>
      </c>
      <c r="L55" s="96">
        <f ca="1">'Ops CF'!L56</f>
        <v>95.547155222727824</v>
      </c>
      <c r="M55" s="96">
        <f ca="1">'Ops CF'!M56</f>
        <v>97.935834103296017</v>
      </c>
      <c r="N55" s="96">
        <f ca="1">'Ops CF'!N56</f>
        <v>100.38422995587841</v>
      </c>
      <c r="O55" s="96">
        <f ca="1">'Ops CF'!O56</f>
        <v>102.89383570477536</v>
      </c>
    </row>
    <row r="56" spans="2:15" hidden="1" outlineLevel="1" x14ac:dyDescent="0.2">
      <c r="B56" s="149" t="str">
        <f>'Ops CF'!B57</f>
        <v>Water &amp; Sewer</v>
      </c>
      <c r="C56" s="96"/>
      <c r="D56" s="456">
        <f ca="1">'Ops CF'!D57</f>
        <v>-100207.01999999999</v>
      </c>
      <c r="E56" s="96">
        <f ca="1">'Ops CF'!E57</f>
        <v>-102712.19549999997</v>
      </c>
      <c r="F56" s="96">
        <f ca="1">'Ops CF'!F57</f>
        <v>-105280.00038749997</v>
      </c>
      <c r="G56" s="96">
        <f ca="1">'Ops CF'!G57</f>
        <v>-107912.00039718745</v>
      </c>
      <c r="H56" s="96">
        <f ca="1">'Ops CF'!H57</f>
        <v>-110609.80040711713</v>
      </c>
      <c r="I56" s="96">
        <f ca="1">'Ops CF'!I57</f>
        <v>-113375.04541729506</v>
      </c>
      <c r="J56" s="96">
        <f ca="1">'Ops CF'!J57</f>
        <v>-116209.42155272742</v>
      </c>
      <c r="K56" s="96">
        <f ca="1">'Ops CF'!K57</f>
        <v>-119114.6570915456</v>
      </c>
      <c r="L56" s="96">
        <f ca="1">'Ops CF'!L57</f>
        <v>-122092.52351883422</v>
      </c>
      <c r="M56" s="96">
        <f ca="1">'Ops CF'!M57</f>
        <v>-125144.83660680507</v>
      </c>
      <c r="N56" s="96">
        <f ca="1">'Ops CF'!N57</f>
        <v>-128273.45752197519</v>
      </c>
      <c r="O56" s="96">
        <f ca="1">'Ops CF'!O57</f>
        <v>-131480.29396002454</v>
      </c>
    </row>
    <row r="57" spans="2:15" hidden="1" outlineLevel="1" x14ac:dyDescent="0.2">
      <c r="B57" s="149" t="str">
        <f>'Ops CF'!B58</f>
        <v>Other Utilities</v>
      </c>
      <c r="C57" s="96"/>
      <c r="D57" s="456">
        <f ca="1">'Ops CF'!D58</f>
        <v>0</v>
      </c>
      <c r="E57" s="96">
        <f ca="1">'Ops CF'!E58</f>
        <v>0</v>
      </c>
      <c r="F57" s="96">
        <f ca="1">'Ops CF'!F58</f>
        <v>0</v>
      </c>
      <c r="G57" s="96">
        <f ca="1">'Ops CF'!G58</f>
        <v>0</v>
      </c>
      <c r="H57" s="96">
        <f ca="1">'Ops CF'!H58</f>
        <v>0</v>
      </c>
      <c r="I57" s="96">
        <f ca="1">'Ops CF'!I58</f>
        <v>0</v>
      </c>
      <c r="J57" s="96">
        <f ca="1">'Ops CF'!J58</f>
        <v>0</v>
      </c>
      <c r="K57" s="96">
        <f ca="1">'Ops CF'!K58</f>
        <v>0</v>
      </c>
      <c r="L57" s="96">
        <f ca="1">'Ops CF'!L58</f>
        <v>0</v>
      </c>
      <c r="M57" s="96">
        <f ca="1">'Ops CF'!M58</f>
        <v>0</v>
      </c>
      <c r="N57" s="96">
        <f ca="1">'Ops CF'!N58</f>
        <v>0</v>
      </c>
      <c r="O57" s="96">
        <f ca="1">'Ops CF'!O58</f>
        <v>0</v>
      </c>
    </row>
    <row r="58" spans="2:15" hidden="1" outlineLevel="1" x14ac:dyDescent="0.2">
      <c r="B58" s="96" t="str">
        <f>'Ops CF'!B59</f>
        <v>Insurance</v>
      </c>
      <c r="C58" s="96"/>
      <c r="D58" s="456">
        <f ca="1">'Ops CF'!D59</f>
        <v>-78706.259999999995</v>
      </c>
      <c r="E58" s="96">
        <f ca="1">'Ops CF'!E59</f>
        <v>-80673.916499999978</v>
      </c>
      <c r="F58" s="96">
        <f ca="1">'Ops CF'!F59</f>
        <v>-82690.764412499964</v>
      </c>
      <c r="G58" s="96">
        <f ca="1">'Ops CF'!G59</f>
        <v>-84758.03352281246</v>
      </c>
      <c r="H58" s="96">
        <f ca="1">'Ops CF'!H59</f>
        <v>-86876.984360882765</v>
      </c>
      <c r="I58" s="96">
        <f ca="1">'Ops CF'!I59</f>
        <v>-89048.90896990482</v>
      </c>
      <c r="J58" s="96">
        <f ca="1">'Ops CF'!J59</f>
        <v>-91275.131694152427</v>
      </c>
      <c r="K58" s="96">
        <f ca="1">'Ops CF'!K59</f>
        <v>-93557.009986506237</v>
      </c>
      <c r="L58" s="96">
        <f ca="1">'Ops CF'!L59</f>
        <v>-95895.93523616888</v>
      </c>
      <c r="M58" s="96">
        <f ca="1">'Ops CF'!M59</f>
        <v>-98293.333617073091</v>
      </c>
      <c r="N58" s="96">
        <f ca="1">'Ops CF'!N59</f>
        <v>-100750.66695749991</v>
      </c>
      <c r="O58" s="96">
        <f ca="1">'Ops CF'!O59</f>
        <v>-103269.43363143739</v>
      </c>
    </row>
    <row r="59" spans="2:15" hidden="1" outlineLevel="1" x14ac:dyDescent="0.2">
      <c r="B59" s="96" t="str">
        <f>'Ops CF'!B60</f>
        <v>Reimbursements</v>
      </c>
      <c r="C59" s="96"/>
      <c r="D59" s="456">
        <f ca="1">'Ops CF'!D60</f>
        <v>-33730.299999999996</v>
      </c>
      <c r="E59" s="96">
        <f ca="1">'Ops CF'!E60</f>
        <v>34573.557499999995</v>
      </c>
      <c r="F59" s="96">
        <f ca="1">'Ops CF'!F60</f>
        <v>35437.896437499992</v>
      </c>
      <c r="G59" s="96">
        <f ca="1">'Ops CF'!G60</f>
        <v>36323.843848437486</v>
      </c>
      <c r="H59" s="96">
        <f ca="1">'Ops CF'!H60</f>
        <v>37231.939944648417</v>
      </c>
      <c r="I59" s="96">
        <f ca="1">'Ops CF'!I60</f>
        <v>38162.738443264621</v>
      </c>
      <c r="J59" s="96">
        <f ca="1">'Ops CF'!J60</f>
        <v>39116.806904346231</v>
      </c>
      <c r="K59" s="96">
        <f ca="1">'Ops CF'!K60</f>
        <v>40094.727076954885</v>
      </c>
      <c r="L59" s="96">
        <f ca="1">'Ops CF'!L60</f>
        <v>41097.095253878753</v>
      </c>
      <c r="M59" s="96">
        <f ca="1">'Ops CF'!M60</f>
        <v>42124.522635225716</v>
      </c>
      <c r="N59" s="96">
        <f ca="1">'Ops CF'!N60</f>
        <v>43177.635701106352</v>
      </c>
      <c r="O59" s="96">
        <f ca="1">'Ops CF'!O60</f>
        <v>44257.07659363401</v>
      </c>
    </row>
    <row r="60" spans="2:15" hidden="1" outlineLevel="1" x14ac:dyDescent="0.2">
      <c r="B60" s="96" t="str">
        <f>'Ops CF'!B61</f>
        <v>Other Expenses</v>
      </c>
      <c r="C60" s="96"/>
      <c r="D60" s="456">
        <f ca="1">'Ops CF'!D61</f>
        <v>0</v>
      </c>
      <c r="E60" s="96">
        <f ca="1">'Ops CF'!E61</f>
        <v>0</v>
      </c>
      <c r="F60" s="96">
        <f ca="1">'Ops CF'!F61</f>
        <v>0</v>
      </c>
      <c r="G60" s="96">
        <f ca="1">'Ops CF'!G61</f>
        <v>0</v>
      </c>
      <c r="H60" s="96">
        <f ca="1">'Ops CF'!H61</f>
        <v>0</v>
      </c>
      <c r="I60" s="96">
        <f ca="1">'Ops CF'!I61</f>
        <v>0</v>
      </c>
      <c r="J60" s="96">
        <f ca="1">'Ops CF'!J61</f>
        <v>0</v>
      </c>
      <c r="K60" s="96">
        <f ca="1">'Ops CF'!K61</f>
        <v>0</v>
      </c>
      <c r="L60" s="96">
        <f ca="1">'Ops CF'!L61</f>
        <v>0</v>
      </c>
      <c r="M60" s="96">
        <f ca="1">'Ops CF'!M61</f>
        <v>0</v>
      </c>
      <c r="N60" s="96">
        <f ca="1">'Ops CF'!N61</f>
        <v>0</v>
      </c>
      <c r="O60" s="96">
        <f ca="1">'Ops CF'!O61</f>
        <v>0</v>
      </c>
    </row>
    <row r="61" spans="2:15" hidden="1" outlineLevel="1" x14ac:dyDescent="0.2">
      <c r="B61" s="149">
        <f>'Ops CF'!B62</f>
        <v>0</v>
      </c>
      <c r="C61" s="96"/>
      <c r="D61" s="456">
        <f>'Ops CF'!D62</f>
        <v>0</v>
      </c>
      <c r="E61" s="96">
        <f>'Ops CF'!E62</f>
        <v>0</v>
      </c>
      <c r="F61" s="96">
        <f ca="1">'Ops CF'!F62</f>
        <v>0</v>
      </c>
      <c r="G61" s="96">
        <f ca="1">'Ops CF'!G62</f>
        <v>0</v>
      </c>
      <c r="H61" s="96">
        <f ca="1">'Ops CF'!H62</f>
        <v>0</v>
      </c>
      <c r="I61" s="96">
        <f ca="1">'Ops CF'!I62</f>
        <v>0</v>
      </c>
      <c r="J61" s="96">
        <f ca="1">'Ops CF'!J62</f>
        <v>0</v>
      </c>
      <c r="K61" s="96">
        <f ca="1">'Ops CF'!K62</f>
        <v>0</v>
      </c>
      <c r="L61" s="96">
        <f ca="1">'Ops CF'!L62</f>
        <v>0</v>
      </c>
      <c r="M61" s="96">
        <f ca="1">'Ops CF'!M62</f>
        <v>0</v>
      </c>
      <c r="N61" s="96">
        <f ca="1">'Ops CF'!N62</f>
        <v>0</v>
      </c>
      <c r="O61" s="96">
        <f ca="1">'Ops CF'!O62</f>
        <v>0</v>
      </c>
    </row>
    <row r="62" spans="2:15" ht="12.75" hidden="1" outlineLevel="1" thickBot="1" x14ac:dyDescent="0.25">
      <c r="B62" s="452">
        <f>'Ops CF'!B63</f>
        <v>0</v>
      </c>
      <c r="C62" s="150"/>
      <c r="D62" s="457">
        <f>'Ops CF'!D63</f>
        <v>0</v>
      </c>
      <c r="E62" s="150">
        <f>'Ops CF'!E63</f>
        <v>0</v>
      </c>
      <c r="F62" s="150">
        <f ca="1">'Ops CF'!F63</f>
        <v>0</v>
      </c>
      <c r="G62" s="150">
        <f ca="1">'Ops CF'!G63</f>
        <v>0</v>
      </c>
      <c r="H62" s="150">
        <f ca="1">'Ops CF'!H63</f>
        <v>0</v>
      </c>
      <c r="I62" s="150">
        <f ca="1">'Ops CF'!I63</f>
        <v>0</v>
      </c>
      <c r="J62" s="150">
        <f ca="1">'Ops CF'!J63</f>
        <v>0</v>
      </c>
      <c r="K62" s="150">
        <f ca="1">'Ops CF'!K63</f>
        <v>0</v>
      </c>
      <c r="L62" s="150">
        <f ca="1">'Ops CF'!L63</f>
        <v>0</v>
      </c>
      <c r="M62" s="150">
        <f ca="1">'Ops CF'!M63</f>
        <v>0</v>
      </c>
      <c r="N62" s="150">
        <f ca="1">'Ops CF'!N63</f>
        <v>0</v>
      </c>
      <c r="O62" s="150">
        <f ca="1">'Ops CF'!O63</f>
        <v>0</v>
      </c>
    </row>
    <row r="63" spans="2:15" ht="12.75" hidden="1" outlineLevel="1" thickTop="1" x14ac:dyDescent="0.2">
      <c r="B63" s="151" t="str">
        <f>'Ops CF'!B64</f>
        <v>Non - Controllable Expenses</v>
      </c>
      <c r="C63" s="151"/>
      <c r="D63" s="458">
        <f ca="1">'Ops CF'!D64</f>
        <v>-222771.81999999998</v>
      </c>
      <c r="E63" s="151">
        <f ca="1">'Ops CF'!E64</f>
        <v>-159194.00049999997</v>
      </c>
      <c r="F63" s="151">
        <f ca="1">'Ops CF'!F64</f>
        <v>-163173.85051249995</v>
      </c>
      <c r="G63" s="151">
        <f ca="1">'Ops CF'!G64</f>
        <v>-167253.19677531242</v>
      </c>
      <c r="H63" s="151">
        <f ca="1">'Ops CF'!H64</f>
        <v>-171434.52669469523</v>
      </c>
      <c r="I63" s="151">
        <f ca="1">'Ops CF'!I64</f>
        <v>-175720.38986206258</v>
      </c>
      <c r="J63" s="151">
        <f ca="1">'Ops CF'!J64</f>
        <v>-180113.39960861416</v>
      </c>
      <c r="K63" s="151">
        <f ca="1">'Ops CF'!K64</f>
        <v>-184616.2345988295</v>
      </c>
      <c r="L63" s="151">
        <f ca="1">'Ops CF'!L64</f>
        <v>-189231.64046380017</v>
      </c>
      <c r="M63" s="151">
        <f ca="1">'Ops CF'!M64</f>
        <v>-193962.43147539516</v>
      </c>
      <c r="N63" s="151">
        <f ca="1">'Ops CF'!N64</f>
        <v>-198811.49226228008</v>
      </c>
      <c r="O63" s="151">
        <f ca="1">'Ops CF'!O64</f>
        <v>-203781.77956883702</v>
      </c>
    </row>
    <row r="64" spans="2:15" hidden="1" outlineLevel="1" x14ac:dyDescent="0.2">
      <c r="B64" s="2"/>
      <c r="C64" s="2"/>
      <c r="D64" s="2"/>
      <c r="E64" s="2"/>
      <c r="F64" s="2"/>
      <c r="G64" s="2"/>
      <c r="H64" s="2"/>
      <c r="I64" s="2"/>
      <c r="J64" s="2"/>
      <c r="K64" s="2"/>
      <c r="L64" s="2"/>
      <c r="M64" s="2"/>
      <c r="N64" s="2"/>
      <c r="O64" s="2"/>
    </row>
    <row r="65" spans="2:15" hidden="1" outlineLevel="1" x14ac:dyDescent="0.2">
      <c r="B65" s="148" t="str">
        <f>'Ops CF'!B66</f>
        <v>Real Estate Taxes</v>
      </c>
      <c r="C65" s="148"/>
      <c r="D65" s="455">
        <f ca="1">'Ops CF'!D66</f>
        <v>-507517.31999999995</v>
      </c>
      <c r="E65" s="148">
        <f ca="1">'Ops CF'!E66</f>
        <v>-507517.31999999995</v>
      </c>
      <c r="F65" s="148">
        <f ca="1">'Ops CF'!F66</f>
        <v>-522742.83959999995</v>
      </c>
      <c r="G65" s="148">
        <f ca="1">'Ops CF'!G66</f>
        <v>-538425.12478800002</v>
      </c>
      <c r="H65" s="148">
        <f ca="1">'Ops CF'!H66</f>
        <v>-554577.87853164005</v>
      </c>
      <c r="I65" s="148">
        <f ca="1">'Ops CF'!I66</f>
        <v>-571215.21488758922</v>
      </c>
      <c r="J65" s="148">
        <f ca="1">'Ops CF'!J66</f>
        <v>-588351.67133421695</v>
      </c>
      <c r="K65" s="148">
        <f ca="1">'Ops CF'!K66</f>
        <v>-606002.22147424344</v>
      </c>
      <c r="L65" s="148">
        <f ca="1">'Ops CF'!L66</f>
        <v>-624182.28811847081</v>
      </c>
      <c r="M65" s="148">
        <f ca="1">'Ops CF'!M66</f>
        <v>-642907.75676202495</v>
      </c>
      <c r="N65" s="148">
        <f ca="1">'Ops CF'!N66</f>
        <v>-662194.98946488567</v>
      </c>
      <c r="O65" s="148">
        <f ca="1">'Ops CF'!O66</f>
        <v>-682060.83914883225</v>
      </c>
    </row>
    <row r="66" spans="2:15" hidden="1" outlineLevel="1" x14ac:dyDescent="0.2">
      <c r="B66" s="96" t="str">
        <f>'Ops CF'!B67</f>
        <v>Management Fees</v>
      </c>
      <c r="C66" s="96"/>
      <c r="D66" s="456">
        <f ca="1">'Ops CF'!D67</f>
        <v>-179355.02000000002</v>
      </c>
      <c r="E66" s="96">
        <f ca="1">'Ops CF'!E67</f>
        <v>-184227.48417752568</v>
      </c>
      <c r="F66" s="96">
        <f ca="1">'Ops CF'!F67</f>
        <v>-188833.17128196379</v>
      </c>
      <c r="G66" s="96">
        <f ca="1">'Ops CF'!G67</f>
        <v>-193554.00056401288</v>
      </c>
      <c r="H66" s="96">
        <f ca="1">'Ops CF'!H67</f>
        <v>-198392.8505781132</v>
      </c>
      <c r="I66" s="96">
        <f ca="1">'Ops CF'!I67</f>
        <v>-203352.67184256602</v>
      </c>
      <c r="J66" s="96">
        <f ca="1">'Ops CF'!J67</f>
        <v>-208436.48863863017</v>
      </c>
      <c r="K66" s="96">
        <f ca="1">'Ops CF'!K67</f>
        <v>-213647.40085459591</v>
      </c>
      <c r="L66" s="96">
        <f ca="1">'Ops CF'!L67</f>
        <v>-218988.58587596079</v>
      </c>
      <c r="M66" s="96">
        <f ca="1">'Ops CF'!M67</f>
        <v>-224463.30052285979</v>
      </c>
      <c r="N66" s="96">
        <f ca="1">'Ops CF'!N67</f>
        <v>-230074.88303593127</v>
      </c>
      <c r="O66" s="96">
        <f ca="1">'Ops CF'!O67</f>
        <v>-235826.75511182952</v>
      </c>
    </row>
    <row r="67" spans="2:15" hidden="1" outlineLevel="1" x14ac:dyDescent="0.2">
      <c r="B67" s="96" t="str">
        <f>'Ops CF'!B68</f>
        <v>Ground Rent</v>
      </c>
      <c r="C67" s="96"/>
      <c r="D67" s="456">
        <f ca="1">'Ops CF'!D68</f>
        <v>0</v>
      </c>
      <c r="E67" s="96">
        <f ca="1">'Ops CF'!E68</f>
        <v>0</v>
      </c>
      <c r="F67" s="96">
        <f ca="1">'Ops CF'!F68</f>
        <v>0</v>
      </c>
      <c r="G67" s="96">
        <f ca="1">'Ops CF'!G68</f>
        <v>0</v>
      </c>
      <c r="H67" s="96">
        <f ca="1">'Ops CF'!H68</f>
        <v>0</v>
      </c>
      <c r="I67" s="96">
        <f ca="1">'Ops CF'!I68</f>
        <v>0</v>
      </c>
      <c r="J67" s="96">
        <f ca="1">'Ops CF'!J68</f>
        <v>0</v>
      </c>
      <c r="K67" s="96">
        <f ca="1">'Ops CF'!K68</f>
        <v>0</v>
      </c>
      <c r="L67" s="96">
        <f ca="1">'Ops CF'!L68</f>
        <v>0</v>
      </c>
      <c r="M67" s="96">
        <f ca="1">'Ops CF'!M68</f>
        <v>0</v>
      </c>
      <c r="N67" s="96">
        <f ca="1">'Ops CF'!N68</f>
        <v>0</v>
      </c>
      <c r="O67" s="96">
        <f ca="1">'Ops CF'!O68</f>
        <v>0</v>
      </c>
    </row>
    <row r="68" spans="2:15" ht="12.75" hidden="1" outlineLevel="1" thickBot="1" x14ac:dyDescent="0.25">
      <c r="B68" s="150" t="str">
        <f>'Ops CF'!B69</f>
        <v>Other Property Taxes</v>
      </c>
      <c r="C68" s="150"/>
      <c r="D68" s="457">
        <f ca="1">'Ops CF'!D69</f>
        <v>0</v>
      </c>
      <c r="E68" s="150">
        <f ca="1">'Ops CF'!E69</f>
        <v>0</v>
      </c>
      <c r="F68" s="150">
        <f ca="1">'Ops CF'!F69</f>
        <v>0</v>
      </c>
      <c r="G68" s="150">
        <f ca="1">'Ops CF'!G69</f>
        <v>0</v>
      </c>
      <c r="H68" s="150">
        <f ca="1">'Ops CF'!H69</f>
        <v>0</v>
      </c>
      <c r="I68" s="150">
        <f ca="1">'Ops CF'!I69</f>
        <v>0</v>
      </c>
      <c r="J68" s="150">
        <f ca="1">'Ops CF'!J69</f>
        <v>0</v>
      </c>
      <c r="K68" s="150">
        <f ca="1">'Ops CF'!K69</f>
        <v>0</v>
      </c>
      <c r="L68" s="150">
        <f ca="1">'Ops CF'!L69</f>
        <v>0</v>
      </c>
      <c r="M68" s="150">
        <f ca="1">'Ops CF'!M69</f>
        <v>0</v>
      </c>
      <c r="N68" s="150">
        <f ca="1">'Ops CF'!N69</f>
        <v>0</v>
      </c>
      <c r="O68" s="150">
        <f ca="1">'Ops CF'!O69</f>
        <v>0</v>
      </c>
    </row>
    <row r="69" spans="2:15" ht="12.75" hidden="1" outlineLevel="1" thickTop="1" x14ac:dyDescent="0.2">
      <c r="B69" s="151" t="str">
        <f>'Ops CF'!B70</f>
        <v>Statutory Expenses</v>
      </c>
      <c r="C69" s="151"/>
      <c r="D69" s="458">
        <f ca="1">'Ops CF'!D70</f>
        <v>-686872.34</v>
      </c>
      <c r="E69" s="151">
        <f ca="1">'Ops CF'!E70</f>
        <v>-691744.80417752569</v>
      </c>
      <c r="F69" s="151">
        <f ca="1">'Ops CF'!F70</f>
        <v>-711576.01088196377</v>
      </c>
      <c r="G69" s="151">
        <f ca="1">'Ops CF'!G70</f>
        <v>-731979.12535201292</v>
      </c>
      <c r="H69" s="151">
        <f ca="1">'Ops CF'!H70</f>
        <v>-752970.72910975327</v>
      </c>
      <c r="I69" s="151">
        <f ca="1">'Ops CF'!I70</f>
        <v>-774567.88673015521</v>
      </c>
      <c r="J69" s="151">
        <f ca="1">'Ops CF'!J70</f>
        <v>-796788.15997284709</v>
      </c>
      <c r="K69" s="151">
        <f ca="1">'Ops CF'!K70</f>
        <v>-819649.62232883938</v>
      </c>
      <c r="L69" s="151">
        <f ca="1">'Ops CF'!L70</f>
        <v>-843170.87399443157</v>
      </c>
      <c r="M69" s="151">
        <f ca="1">'Ops CF'!M70</f>
        <v>-867371.05728488474</v>
      </c>
      <c r="N69" s="151">
        <f ca="1">'Ops CF'!N70</f>
        <v>-892269.87250081694</v>
      </c>
      <c r="O69" s="151">
        <f ca="1">'Ops CF'!O70</f>
        <v>-917887.59426066175</v>
      </c>
    </row>
    <row r="70" spans="2:15" hidden="1" outlineLevel="1" x14ac:dyDescent="0.2">
      <c r="B70" s="2"/>
      <c r="C70" s="2"/>
      <c r="D70" s="2"/>
      <c r="E70" s="2"/>
      <c r="F70" s="2"/>
      <c r="G70" s="2"/>
      <c r="H70" s="2"/>
      <c r="I70" s="2"/>
      <c r="J70" s="2"/>
      <c r="K70" s="2"/>
      <c r="L70" s="2"/>
      <c r="M70" s="2"/>
      <c r="N70" s="2"/>
      <c r="O70" s="2"/>
    </row>
    <row r="71" spans="2:15" x14ac:dyDescent="0.2">
      <c r="B71" s="155" t="str">
        <f>'Ops CF'!B72</f>
        <v>Total Operating Expenses</v>
      </c>
      <c r="C71" s="155"/>
      <c r="D71" s="460">
        <f ca="1">'Ops CF'!D72</f>
        <v>-1998578.96</v>
      </c>
      <c r="E71" s="155">
        <f ca="1">'Ops CF'!E72</f>
        <v>-1967096.9746775255</v>
      </c>
      <c r="F71" s="155">
        <f ca="1">'Ops CF'!F72</f>
        <v>-2018811.9856444632</v>
      </c>
      <c r="G71" s="155">
        <f ca="1">'Ops CF'!G72</f>
        <v>-2071895.9994835749</v>
      </c>
      <c r="H71" s="155">
        <f ca="1">'Ops CF'!H72</f>
        <v>-2126385.5250946041</v>
      </c>
      <c r="I71" s="155">
        <f ca="1">'Ops CF'!I72</f>
        <v>-2182318.0526146274</v>
      </c>
      <c r="J71" s="155">
        <f ca="1">'Ops CF'!J72</f>
        <v>-2239732.0800044308</v>
      </c>
      <c r="K71" s="155">
        <f ca="1">'Ops CF'!K72</f>
        <v>-2298667.1403612127</v>
      </c>
      <c r="L71" s="155">
        <f ca="1">'Ops CF'!L72</f>
        <v>-2359163.8299776143</v>
      </c>
      <c r="M71" s="155">
        <f ca="1">'Ops CF'!M72</f>
        <v>-2421263.8371676463</v>
      </c>
      <c r="N71" s="155">
        <f ca="1">'Ops CF'!N72</f>
        <v>-2485009.9718806478</v>
      </c>
      <c r="O71" s="155">
        <f ca="1">'Ops CF'!O72</f>
        <v>-2550446.1961249877</v>
      </c>
    </row>
    <row r="72" spans="2:15" x14ac:dyDescent="0.2">
      <c r="B72" s="2"/>
      <c r="C72" s="2"/>
      <c r="D72" s="2"/>
      <c r="E72" s="2"/>
      <c r="F72" s="2"/>
      <c r="G72" s="2"/>
      <c r="H72" s="2"/>
      <c r="I72" s="2"/>
      <c r="J72" s="2"/>
      <c r="K72" s="2"/>
      <c r="L72" s="2"/>
      <c r="M72" s="2"/>
      <c r="N72" s="2"/>
      <c r="O72" s="2"/>
    </row>
    <row r="73" spans="2:15" x14ac:dyDescent="0.2">
      <c r="B73" s="155" t="str">
        <f>'Ops CF'!B74</f>
        <v>Net Operating Income (Pre Reserve)</v>
      </c>
      <c r="C73" s="155"/>
      <c r="D73" s="460">
        <f ca="1">'Ops CF'!D74</f>
        <v>4838946.5499999989</v>
      </c>
      <c r="E73" s="155">
        <f ca="1">'Ops CF'!E74</f>
        <v>5056180.7830732893</v>
      </c>
      <c r="F73" s="155">
        <f ca="1">'Ops CF'!F74</f>
        <v>5215164.1048388751</v>
      </c>
      <c r="G73" s="155">
        <f ca="1">'Ops CF'!G74</f>
        <v>5379099.3737142691</v>
      </c>
      <c r="H73" s="155">
        <f ca="1">'Ops CF'!H74</f>
        <v>5548139.7092991695</v>
      </c>
      <c r="I73" s="155">
        <f ca="1">'Ops CF'!I74</f>
        <v>5722442.9388109623</v>
      </c>
      <c r="J73" s="155">
        <f ca="1">'Ops CF'!J74</f>
        <v>5902171.741163929</v>
      </c>
      <c r="K73" s="155">
        <f ca="1">'Ops CF'!K74</f>
        <v>6087493.7954421956</v>
      </c>
      <c r="L73" s="155">
        <f ca="1">'Ops CF'!L74</f>
        <v>6278581.9338998972</v>
      </c>
      <c r="M73" s="155">
        <f ca="1">'Ops CF'!M74</f>
        <v>6475614.299626193</v>
      </c>
      <c r="N73" s="155">
        <f ca="1">'Ops CF'!N74</f>
        <v>6678774.5090170037</v>
      </c>
      <c r="O73" s="155">
        <f ca="1">'Ops CF'!O74</f>
        <v>6888251.8191995937</v>
      </c>
    </row>
    <row r="74" spans="2:15" x14ac:dyDescent="0.2">
      <c r="B74" s="2"/>
      <c r="C74" s="2"/>
      <c r="D74" s="2"/>
      <c r="E74" s="2"/>
      <c r="F74" s="2"/>
      <c r="G74" s="2"/>
      <c r="H74" s="2"/>
      <c r="I74" s="2"/>
      <c r="J74" s="2"/>
      <c r="K74" s="2"/>
      <c r="L74" s="2"/>
      <c r="M74" s="2"/>
      <c r="N74" s="2"/>
      <c r="O74" s="2"/>
    </row>
    <row r="75" spans="2:15" x14ac:dyDescent="0.2">
      <c r="B75" s="2"/>
      <c r="C75" s="2"/>
      <c r="D75" s="2"/>
      <c r="E75" s="2"/>
      <c r="F75" s="2"/>
      <c r="G75" s="2"/>
      <c r="H75" s="2"/>
      <c r="I75" s="2"/>
      <c r="J75" s="2"/>
      <c r="K75" s="2"/>
      <c r="L75" s="2"/>
      <c r="M75" s="2"/>
      <c r="N75" s="2"/>
      <c r="O75" s="2"/>
    </row>
    <row r="76" spans="2:15" x14ac:dyDescent="0.2">
      <c r="B76" s="147" t="str">
        <f>'Ops CF'!B77</f>
        <v>Capital Expenditure</v>
      </c>
      <c r="C76" s="147"/>
      <c r="D76" s="463"/>
      <c r="E76" s="147"/>
      <c r="F76" s="147"/>
      <c r="G76" s="147"/>
      <c r="H76" s="147"/>
      <c r="I76" s="147"/>
      <c r="J76" s="147"/>
      <c r="K76" s="147"/>
      <c r="L76" s="147"/>
      <c r="M76" s="147"/>
      <c r="N76" s="147"/>
      <c r="O76" s="147"/>
    </row>
    <row r="77" spans="2:15" x14ac:dyDescent="0.2">
      <c r="B77" s="2" t="str">
        <f>'Ops CF'!B78</f>
        <v>Replacement Reserve</v>
      </c>
      <c r="C77" s="2"/>
      <c r="D77" s="462">
        <f ca="1">'Ops CF'!D78</f>
        <v>-229992.67000000004</v>
      </c>
      <c r="E77" s="303">
        <f>'Ops CF'!E78</f>
        <v>-89687.499999999985</v>
      </c>
      <c r="F77" s="303">
        <f ca="1">'Ops CF'!F78</f>
        <v>-91929.687499999971</v>
      </c>
      <c r="G77" s="303">
        <f ca="1">'Ops CF'!G78</f>
        <v>-94227.929687499956</v>
      </c>
      <c r="H77" s="303">
        <f ca="1">'Ops CF'!H78</f>
        <v>-96583.627929687442</v>
      </c>
      <c r="I77" s="303">
        <f ca="1">'Ops CF'!I78</f>
        <v>-98998.218627929615</v>
      </c>
      <c r="J77" s="303">
        <f ca="1">'Ops CF'!J78</f>
        <v>-101473.17409362785</v>
      </c>
      <c r="K77" s="303">
        <f ca="1">'Ops CF'!K78</f>
        <v>-104010.00344596854</v>
      </c>
      <c r="L77" s="303">
        <f ca="1">'Ops CF'!L78</f>
        <v>-106610.25353211774</v>
      </c>
      <c r="M77" s="303">
        <f ca="1">'Ops CF'!M78</f>
        <v>-109275.50987042068</v>
      </c>
      <c r="N77" s="303">
        <f ca="1">'Ops CF'!N78</f>
        <v>-112007.39761718118</v>
      </c>
      <c r="O77" s="303">
        <f ca="1">'Ops CF'!O78</f>
        <v>-114807.5825576107</v>
      </c>
    </row>
    <row r="78" spans="2:15" x14ac:dyDescent="0.2">
      <c r="B78" s="2"/>
      <c r="C78" s="2"/>
      <c r="D78" s="2"/>
      <c r="E78" s="2"/>
      <c r="F78" s="2"/>
      <c r="G78" s="2"/>
      <c r="H78" s="2"/>
      <c r="I78" s="2"/>
      <c r="J78" s="2"/>
      <c r="K78" s="2"/>
      <c r="L78" s="2"/>
      <c r="M78" s="2"/>
      <c r="N78" s="2"/>
      <c r="O78" s="2"/>
    </row>
    <row r="79" spans="2:15" collapsed="1" x14ac:dyDescent="0.2">
      <c r="B79" s="157" t="str">
        <f>'Ops CF'!B80</f>
        <v>Net Operating Income (Post Reserve)</v>
      </c>
      <c r="C79" s="157"/>
      <c r="D79" s="461"/>
      <c r="E79" s="157"/>
      <c r="F79" s="157"/>
      <c r="G79" s="157"/>
      <c r="H79" s="157"/>
      <c r="I79" s="157"/>
      <c r="J79" s="157"/>
      <c r="K79" s="157"/>
      <c r="L79" s="157"/>
      <c r="M79" s="157"/>
      <c r="N79" s="157"/>
      <c r="O79" s="157"/>
    </row>
    <row r="80" spans="2:15" hidden="1" outlineLevel="1" x14ac:dyDescent="0.2">
      <c r="B80" s="2">
        <f>'Ops CF'!B81</f>
        <v>0</v>
      </c>
      <c r="C80" s="2"/>
      <c r="D80" s="2"/>
      <c r="E80" s="2"/>
      <c r="F80" s="2"/>
      <c r="G80" s="2"/>
      <c r="H80" s="2"/>
      <c r="I80" s="2"/>
      <c r="J80" s="2"/>
      <c r="K80" s="2"/>
      <c r="L80" s="2"/>
      <c r="M80" s="2"/>
      <c r="N80" s="2"/>
      <c r="O80" s="2"/>
    </row>
    <row r="81" spans="2:15" hidden="1" outlineLevel="1" x14ac:dyDescent="0.2">
      <c r="B81" s="156" t="str">
        <f>'Ops CF'!B82</f>
        <v>Unit Renovations</v>
      </c>
      <c r="C81" s="156"/>
      <c r="D81" s="156">
        <f>'Ops CF'!D82</f>
        <v>0</v>
      </c>
      <c r="E81" s="156">
        <f>'Ops CF'!E82</f>
        <v>0</v>
      </c>
      <c r="F81" s="156">
        <f>'Ops CF'!F82</f>
        <v>0</v>
      </c>
      <c r="G81" s="156">
        <f>'Ops CF'!G82</f>
        <v>0</v>
      </c>
      <c r="H81" s="156">
        <f>'Ops CF'!H82</f>
        <v>0</v>
      </c>
      <c r="I81" s="156">
        <f>'Ops CF'!I82</f>
        <v>0</v>
      </c>
      <c r="J81" s="156">
        <f>'Ops CF'!J82</f>
        <v>0</v>
      </c>
      <c r="K81" s="156">
        <f>'Ops CF'!K82</f>
        <v>0</v>
      </c>
      <c r="L81" s="156">
        <f>'Ops CF'!L82</f>
        <v>0</v>
      </c>
      <c r="M81" s="156">
        <f>'Ops CF'!M82</f>
        <v>0</v>
      </c>
      <c r="N81" s="156">
        <f>'Ops CF'!N82</f>
        <v>0</v>
      </c>
      <c r="O81" s="156">
        <f>'Ops CF'!O82</f>
        <v>0</v>
      </c>
    </row>
    <row r="82" spans="2:15" hidden="1" outlineLevel="1" x14ac:dyDescent="0.2">
      <c r="B82" s="96" t="str">
        <f>'Ops CF'!B83</f>
        <v>Other Capital Expenditures</v>
      </c>
      <c r="C82" s="96"/>
      <c r="D82" s="96">
        <f>'Ops CF'!D83</f>
        <v>0</v>
      </c>
      <c r="E82" s="96">
        <f>'Ops CF'!E83</f>
        <v>0</v>
      </c>
      <c r="F82" s="96">
        <f>'Ops CF'!F83</f>
        <v>0</v>
      </c>
      <c r="G82" s="96">
        <f>'Ops CF'!G83</f>
        <v>0</v>
      </c>
      <c r="H82" s="96">
        <f>'Ops CF'!H83</f>
        <v>0</v>
      </c>
      <c r="I82" s="96">
        <f>'Ops CF'!I83</f>
        <v>0</v>
      </c>
      <c r="J82" s="96">
        <f>'Ops CF'!J83</f>
        <v>0</v>
      </c>
      <c r="K82" s="96">
        <f>'Ops CF'!K83</f>
        <v>0</v>
      </c>
      <c r="L82" s="96">
        <f>'Ops CF'!L83</f>
        <v>0</v>
      </c>
      <c r="M82" s="96">
        <f>'Ops CF'!M83</f>
        <v>0</v>
      </c>
      <c r="N82" s="96">
        <f>'Ops CF'!N83</f>
        <v>0</v>
      </c>
      <c r="O82" s="96">
        <f>'Ops CF'!O83</f>
        <v>0</v>
      </c>
    </row>
    <row r="83" spans="2:15" hidden="1" outlineLevel="1" x14ac:dyDescent="0.2">
      <c r="B83" s="96" t="str">
        <f>'Ops CF'!B84</f>
        <v>Tenant Improvements</v>
      </c>
      <c r="C83" s="96"/>
      <c r="D83" s="96">
        <f>'Ops CF'!D84</f>
        <v>0</v>
      </c>
      <c r="E83" s="96">
        <f>'Ops CF'!E84</f>
        <v>0</v>
      </c>
      <c r="F83" s="96">
        <f ca="1">'Ops CF'!F84</f>
        <v>0</v>
      </c>
      <c r="G83" s="96">
        <f ca="1">'Ops CF'!G84</f>
        <v>0</v>
      </c>
      <c r="H83" s="96">
        <f ca="1">'Ops CF'!H84</f>
        <v>0</v>
      </c>
      <c r="I83" s="96">
        <f ca="1">'Ops CF'!I84</f>
        <v>0</v>
      </c>
      <c r="J83" s="96">
        <f ca="1">'Ops CF'!J84</f>
        <v>0</v>
      </c>
      <c r="K83" s="96">
        <f ca="1">'Ops CF'!K84</f>
        <v>0</v>
      </c>
      <c r="L83" s="96">
        <f ca="1">'Ops CF'!L84</f>
        <v>0</v>
      </c>
      <c r="M83" s="96">
        <f ca="1">'Ops CF'!M84</f>
        <v>0</v>
      </c>
      <c r="N83" s="96">
        <f ca="1">'Ops CF'!N84</f>
        <v>0</v>
      </c>
      <c r="O83" s="96">
        <f ca="1">'Ops CF'!O84</f>
        <v>0</v>
      </c>
    </row>
    <row r="84" spans="2:15" hidden="1" outlineLevel="1" x14ac:dyDescent="0.2">
      <c r="B84" s="84" t="str">
        <f>'Ops CF'!B85</f>
        <v>Leasing Commissions</v>
      </c>
      <c r="C84" s="84"/>
      <c r="D84" s="84">
        <f>'Ops CF'!D85</f>
        <v>0</v>
      </c>
      <c r="E84" s="84">
        <f>'Ops CF'!E85</f>
        <v>0</v>
      </c>
      <c r="F84" s="84">
        <f ca="1">'Ops CF'!F85</f>
        <v>0</v>
      </c>
      <c r="G84" s="84">
        <f ca="1">'Ops CF'!G85</f>
        <v>0</v>
      </c>
      <c r="H84" s="84">
        <f ca="1">'Ops CF'!H85</f>
        <v>0</v>
      </c>
      <c r="I84" s="84">
        <f ca="1">'Ops CF'!I85</f>
        <v>0</v>
      </c>
      <c r="J84" s="84">
        <f ca="1">'Ops CF'!J85</f>
        <v>0</v>
      </c>
      <c r="K84" s="84">
        <f ca="1">'Ops CF'!K85</f>
        <v>0</v>
      </c>
      <c r="L84" s="84">
        <f ca="1">'Ops CF'!L85</f>
        <v>0</v>
      </c>
      <c r="M84" s="84">
        <f ca="1">'Ops CF'!M85</f>
        <v>0</v>
      </c>
      <c r="N84" s="84">
        <f ca="1">'Ops CF'!N85</f>
        <v>0</v>
      </c>
      <c r="O84" s="84">
        <f ca="1">'Ops CF'!O85</f>
        <v>0</v>
      </c>
    </row>
    <row r="85" spans="2:15" hidden="1" outlineLevel="1" x14ac:dyDescent="0.2">
      <c r="B85" s="2">
        <f>'Ops CF'!B86</f>
        <v>0</v>
      </c>
      <c r="C85" s="2"/>
      <c r="D85" s="2"/>
      <c r="E85" s="2"/>
      <c r="F85" s="2"/>
      <c r="G85" s="2"/>
      <c r="H85" s="2"/>
      <c r="I85" s="2"/>
      <c r="J85" s="2"/>
      <c r="K85" s="2"/>
      <c r="L85" s="2"/>
      <c r="M85" s="2"/>
      <c r="N85" s="2"/>
      <c r="O85" s="2"/>
    </row>
    <row r="86" spans="2:15" x14ac:dyDescent="0.2">
      <c r="B86" s="155" t="str">
        <f>'Ops CF'!B87</f>
        <v>Total Capital Expenditure</v>
      </c>
      <c r="C86" s="155"/>
      <c r="D86" s="468">
        <f ca="1">'Ops CF'!D87</f>
        <v>0</v>
      </c>
      <c r="E86" s="155">
        <f>'Ops CF'!E87</f>
        <v>0</v>
      </c>
      <c r="F86" s="155">
        <f ca="1">'Ops CF'!F87</f>
        <v>0</v>
      </c>
      <c r="G86" s="155">
        <f ca="1">'Ops CF'!G87</f>
        <v>0</v>
      </c>
      <c r="H86" s="155">
        <f ca="1">'Ops CF'!H87</f>
        <v>0</v>
      </c>
      <c r="I86" s="155">
        <f ca="1">'Ops CF'!I87</f>
        <v>0</v>
      </c>
      <c r="J86" s="155">
        <f ca="1">'Ops CF'!J87</f>
        <v>0</v>
      </c>
      <c r="K86" s="155">
        <f ca="1">'Ops CF'!K87</f>
        <v>0</v>
      </c>
      <c r="L86" s="155">
        <f ca="1">'Ops CF'!L87</f>
        <v>0</v>
      </c>
      <c r="M86" s="155">
        <f ca="1">'Ops CF'!M87</f>
        <v>0</v>
      </c>
      <c r="N86" s="155">
        <f ca="1">'Ops CF'!N87</f>
        <v>0</v>
      </c>
      <c r="O86" s="155">
        <f ca="1">'Ops CF'!O87</f>
        <v>0</v>
      </c>
    </row>
    <row r="87" spans="2:15" x14ac:dyDescent="0.2">
      <c r="B87" s="2"/>
      <c r="C87" s="2"/>
      <c r="D87" s="2"/>
      <c r="E87" s="2"/>
      <c r="F87" s="2"/>
      <c r="G87" s="2"/>
      <c r="H87" s="2"/>
      <c r="I87" s="2"/>
      <c r="J87" s="2"/>
      <c r="K87" s="2"/>
      <c r="L87" s="2"/>
      <c r="M87" s="2"/>
      <c r="N87" s="2"/>
      <c r="O87" s="2"/>
    </row>
    <row r="88" spans="2:15" x14ac:dyDescent="0.2">
      <c r="B88" s="157" t="str">
        <f>'Ops CF'!B89</f>
        <v>Net Cash Flow</v>
      </c>
      <c r="C88" s="157"/>
      <c r="D88" s="461">
        <f ca="1">'Ops CF'!D89</f>
        <v>4608953.879999999</v>
      </c>
      <c r="E88" s="157">
        <f ca="1">'Ops CF'!E89</f>
        <v>4966493.2830732893</v>
      </c>
      <c r="F88" s="157">
        <f ca="1">'Ops CF'!F89</f>
        <v>5123234.4173388751</v>
      </c>
      <c r="G88" s="157">
        <f ca="1">'Ops CF'!G89</f>
        <v>5284871.4440267691</v>
      </c>
      <c r="H88" s="157">
        <f ca="1">'Ops CF'!H89</f>
        <v>5451556.081369482</v>
      </c>
      <c r="I88" s="157">
        <f ca="1">'Ops CF'!I89</f>
        <v>5623444.7201830326</v>
      </c>
      <c r="J88" s="157">
        <f ca="1">'Ops CF'!J89</f>
        <v>5800698.5670703007</v>
      </c>
      <c r="K88" s="157">
        <f ca="1">'Ops CF'!K89</f>
        <v>5983483.7919962266</v>
      </c>
      <c r="L88" s="157">
        <f ca="1">'Ops CF'!L89</f>
        <v>6171971.680367779</v>
      </c>
      <c r="M88" s="157">
        <f ca="1">'Ops CF'!M89</f>
        <v>6366338.7897557728</v>
      </c>
      <c r="N88" s="157">
        <f ca="1">'Ops CF'!N89</f>
        <v>6566767.1113998229</v>
      </c>
      <c r="O88" s="157">
        <f ca="1">'Ops CF'!O89</f>
        <v>6773444.2366419826</v>
      </c>
    </row>
    <row r="89" spans="2:15" x14ac:dyDescent="0.2"/>
    <row r="90" spans="2:15" x14ac:dyDescent="0.2">
      <c r="B90" s="157" t="str">
        <f>'Cash Flow'!B90</f>
        <v>Unleveraged Cash Flow</v>
      </c>
      <c r="C90" s="157"/>
      <c r="D90" s="157">
        <f ca="1">'Cash Flow'!D90</f>
        <v>-77553702.80491367</v>
      </c>
      <c r="E90" s="157">
        <f ca="1">'Cash Flow'!E90</f>
        <v>4966493.2830732903</v>
      </c>
      <c r="F90" s="157">
        <f ca="1">'Cash Flow'!F90</f>
        <v>5123234.4173388761</v>
      </c>
      <c r="G90" s="157">
        <f ca="1">'Cash Flow'!G90</f>
        <v>5284871.4440267682</v>
      </c>
      <c r="H90" s="157">
        <f ca="1">'Cash Flow'!H90</f>
        <v>5451556.081369482</v>
      </c>
      <c r="I90" s="157">
        <f ca="1">'Cash Flow'!I90</f>
        <v>5623444.7201830326</v>
      </c>
      <c r="J90" s="157">
        <f ca="1">'Cash Flow'!J90</f>
        <v>5800698.5670703016</v>
      </c>
      <c r="K90" s="157">
        <f ca="1">'Cash Flow'!K90</f>
        <v>5983483.7919962266</v>
      </c>
      <c r="L90" s="157">
        <f ca="1">'Cash Flow'!L90</f>
        <v>6171971.680367779</v>
      </c>
      <c r="M90" s="157">
        <f ca="1">'Cash Flow'!M90</f>
        <v>6366338.7897557691</v>
      </c>
      <c r="N90" s="157">
        <f ca="1">'Cash Flow'!N90</f>
        <v>127872995.71307896</v>
      </c>
      <c r="O90" s="157">
        <f ca="1">'Cash Flow'!O90</f>
        <v>0</v>
      </c>
    </row>
    <row r="91" spans="2:15" x14ac:dyDescent="0.2">
      <c r="B91" s="2"/>
      <c r="C91" s="2"/>
      <c r="D91" s="2"/>
      <c r="E91" s="2"/>
      <c r="F91" s="2"/>
      <c r="G91" s="2"/>
      <c r="H91" s="2"/>
      <c r="I91" s="2"/>
      <c r="J91" s="2"/>
      <c r="K91" s="2"/>
      <c r="L91" s="2"/>
      <c r="M91" s="2"/>
      <c r="N91" s="2"/>
      <c r="O91" s="2"/>
    </row>
    <row r="92" spans="2:15" x14ac:dyDescent="0.2">
      <c r="B92" s="157" t="str">
        <f>'Cash Flow'!B93</f>
        <v>Financing Cash Flows</v>
      </c>
      <c r="C92" s="157"/>
      <c r="D92" s="157"/>
      <c r="E92" s="157"/>
      <c r="F92" s="157"/>
      <c r="G92" s="157"/>
      <c r="H92" s="157"/>
      <c r="I92" s="157"/>
      <c r="J92" s="157"/>
      <c r="K92" s="157"/>
      <c r="L92" s="157"/>
      <c r="M92" s="157"/>
      <c r="N92" s="157"/>
      <c r="O92" s="157"/>
    </row>
    <row r="93" spans="2:15" x14ac:dyDescent="0.2">
      <c r="B93" s="149" t="str">
        <f>'Cash Flow'!B94</f>
        <v>Loan Drawdowns</v>
      </c>
      <c r="C93" s="96"/>
      <c r="D93" s="96">
        <f ca="1">'Cash Flow'!D94</f>
        <v>53730000</v>
      </c>
      <c r="E93" s="96">
        <f ca="1">'Cash Flow'!E94</f>
        <v>0</v>
      </c>
      <c r="F93" s="96">
        <f ca="1">'Cash Flow'!F94</f>
        <v>0</v>
      </c>
      <c r="G93" s="96">
        <f ca="1">'Cash Flow'!G94</f>
        <v>0</v>
      </c>
      <c r="H93" s="96">
        <f ca="1">'Cash Flow'!H94</f>
        <v>0</v>
      </c>
      <c r="I93" s="96">
        <f ca="1">'Cash Flow'!I94</f>
        <v>0</v>
      </c>
      <c r="J93" s="96">
        <f ca="1">'Cash Flow'!J94</f>
        <v>0</v>
      </c>
      <c r="K93" s="96">
        <f ca="1">'Cash Flow'!K94</f>
        <v>0</v>
      </c>
      <c r="L93" s="96">
        <f ca="1">'Cash Flow'!L94</f>
        <v>0</v>
      </c>
      <c r="M93" s="96">
        <f ca="1">'Cash Flow'!M94</f>
        <v>0</v>
      </c>
      <c r="N93" s="96">
        <f ca="1">'Cash Flow'!N94</f>
        <v>0</v>
      </c>
      <c r="O93" s="96">
        <f>'Cash Flow'!O94</f>
        <v>0</v>
      </c>
    </row>
    <row r="94" spans="2:15" x14ac:dyDescent="0.2">
      <c r="B94" s="149" t="str">
        <f>'Cash Flow'!B95</f>
        <v>Loan Closing Costs and Fees</v>
      </c>
      <c r="C94" s="96"/>
      <c r="D94" s="96">
        <f ca="1">'Cash Flow'!D95</f>
        <v>0</v>
      </c>
      <c r="E94" s="96">
        <f ca="1">'Cash Flow'!E95</f>
        <v>0</v>
      </c>
      <c r="F94" s="96">
        <f ca="1">'Cash Flow'!F95</f>
        <v>0</v>
      </c>
      <c r="G94" s="96">
        <f ca="1">'Cash Flow'!G95</f>
        <v>0</v>
      </c>
      <c r="H94" s="96">
        <f ca="1">'Cash Flow'!H95</f>
        <v>0</v>
      </c>
      <c r="I94" s="96">
        <f ca="1">'Cash Flow'!I95</f>
        <v>0</v>
      </c>
      <c r="J94" s="96">
        <f ca="1">'Cash Flow'!J95</f>
        <v>0</v>
      </c>
      <c r="K94" s="96">
        <f ca="1">'Cash Flow'!K95</f>
        <v>0</v>
      </c>
      <c r="L94" s="96">
        <f ca="1">'Cash Flow'!L95</f>
        <v>0</v>
      </c>
      <c r="M94" s="96">
        <f ca="1">'Cash Flow'!M95</f>
        <v>0</v>
      </c>
      <c r="N94" s="96">
        <f ca="1">'Cash Flow'!N95</f>
        <v>0</v>
      </c>
      <c r="O94" s="96">
        <f>'Cash Flow'!O95</f>
        <v>0</v>
      </c>
    </row>
    <row r="95" spans="2:15" x14ac:dyDescent="0.2">
      <c r="B95" s="149" t="str">
        <f>'Cash Flow'!B96</f>
        <v>Debt Service</v>
      </c>
      <c r="C95" s="96"/>
      <c r="D95" s="96">
        <f>'Cash Flow'!D96</f>
        <v>0</v>
      </c>
      <c r="E95" s="96">
        <f ca="1">'Cash Flow'!E96</f>
        <v>0</v>
      </c>
      <c r="F95" s="96">
        <f ca="1">'Cash Flow'!F96</f>
        <v>0</v>
      </c>
      <c r="G95" s="96">
        <f ca="1">'Cash Flow'!G96</f>
        <v>0</v>
      </c>
      <c r="H95" s="96">
        <f ca="1">'Cash Flow'!H96</f>
        <v>-1791000</v>
      </c>
      <c r="I95" s="96">
        <f ca="1">'Cash Flow'!I96</f>
        <v>-1791000</v>
      </c>
      <c r="J95" s="96">
        <f ca="1">'Cash Flow'!J96</f>
        <v>-1791000</v>
      </c>
      <c r="K95" s="96">
        <f ca="1">'Cash Flow'!K96</f>
        <v>-1791000</v>
      </c>
      <c r="L95" s="96">
        <f ca="1">'Cash Flow'!L96</f>
        <v>-1791000</v>
      </c>
      <c r="M95" s="96">
        <f ca="1">'Cash Flow'!M96</f>
        <v>-1791000</v>
      </c>
      <c r="N95" s="96">
        <f ca="1">'Cash Flow'!N96</f>
        <v>-1791000</v>
      </c>
      <c r="O95" s="96">
        <f>'Cash Flow'!O96</f>
        <v>0</v>
      </c>
    </row>
    <row r="96" spans="2:15" ht="12.75" thickBot="1" x14ac:dyDescent="0.25">
      <c r="B96" s="149" t="str">
        <f>'Cash Flow'!B97</f>
        <v>Loan Repayments</v>
      </c>
      <c r="C96" s="96"/>
      <c r="D96" s="96">
        <f ca="1">'Cash Flow'!D97</f>
        <v>0</v>
      </c>
      <c r="E96" s="96">
        <f ca="1">'Cash Flow'!E97</f>
        <v>0</v>
      </c>
      <c r="F96" s="96">
        <f ca="1">'Cash Flow'!F97</f>
        <v>0</v>
      </c>
      <c r="G96" s="96">
        <f ca="1">'Cash Flow'!G97</f>
        <v>0</v>
      </c>
      <c r="H96" s="96">
        <f ca="1">'Cash Flow'!H97</f>
        <v>0</v>
      </c>
      <c r="I96" s="96">
        <f ca="1">'Cash Flow'!I97</f>
        <v>0</v>
      </c>
      <c r="J96" s="96">
        <f ca="1">'Cash Flow'!J97</f>
        <v>0</v>
      </c>
      <c r="K96" s="96">
        <f ca="1">'Cash Flow'!K97</f>
        <v>0</v>
      </c>
      <c r="L96" s="96">
        <f ca="1">'Cash Flow'!L97</f>
        <v>0</v>
      </c>
      <c r="M96" s="96">
        <f ca="1">'Cash Flow'!M97</f>
        <v>0</v>
      </c>
      <c r="N96" s="96">
        <f ca="1">'Cash Flow'!N97</f>
        <v>-41193000</v>
      </c>
      <c r="O96" s="96">
        <f>'Cash Flow'!O97</f>
        <v>0</v>
      </c>
    </row>
    <row r="97" spans="2:15" ht="12.75" thickTop="1" x14ac:dyDescent="0.2">
      <c r="B97" s="151" t="str">
        <f>'Cash Flow'!B98</f>
        <v>Cash Flow From Loan Proceeds</v>
      </c>
      <c r="C97" s="151"/>
      <c r="D97" s="151">
        <f ca="1">'Cash Flow'!D98</f>
        <v>53730000</v>
      </c>
      <c r="E97" s="151">
        <f ca="1">'Cash Flow'!E98</f>
        <v>0</v>
      </c>
      <c r="F97" s="151">
        <f ca="1">'Cash Flow'!F98</f>
        <v>0</v>
      </c>
      <c r="G97" s="151">
        <f ca="1">'Cash Flow'!G98</f>
        <v>0</v>
      </c>
      <c r="H97" s="151">
        <f ca="1">'Cash Flow'!H98</f>
        <v>-1791000</v>
      </c>
      <c r="I97" s="151">
        <f ca="1">'Cash Flow'!I98</f>
        <v>-1791000</v>
      </c>
      <c r="J97" s="151">
        <f ca="1">'Cash Flow'!J98</f>
        <v>-1791000</v>
      </c>
      <c r="K97" s="151">
        <f ca="1">'Cash Flow'!K98</f>
        <v>-1791000</v>
      </c>
      <c r="L97" s="151">
        <f ca="1">'Cash Flow'!L98</f>
        <v>-1791000</v>
      </c>
      <c r="M97" s="151">
        <f ca="1">'Cash Flow'!M98</f>
        <v>-1791000</v>
      </c>
      <c r="N97" s="151">
        <f ca="1">'Cash Flow'!N98</f>
        <v>-42984000</v>
      </c>
      <c r="O97" s="151">
        <f>'Cash Flow'!O98</f>
        <v>0</v>
      </c>
    </row>
    <row r="98" spans="2:15" x14ac:dyDescent="0.2">
      <c r="B98" s="2"/>
      <c r="C98" s="2"/>
      <c r="D98" s="2"/>
      <c r="E98" s="2"/>
      <c r="F98" s="2"/>
      <c r="G98" s="2"/>
      <c r="H98" s="2"/>
      <c r="I98" s="2"/>
      <c r="J98" s="2"/>
      <c r="K98" s="2"/>
      <c r="L98" s="2"/>
      <c r="M98" s="2"/>
      <c r="N98" s="2"/>
      <c r="O98" s="2"/>
    </row>
    <row r="99" spans="2:15" x14ac:dyDescent="0.2">
      <c r="B99" s="157" t="str">
        <f>'Cash Flow'!B101</f>
        <v>RESERVES</v>
      </c>
      <c r="C99" s="157"/>
      <c r="D99" s="157"/>
      <c r="E99" s="157"/>
      <c r="F99" s="157"/>
      <c r="G99" s="157"/>
      <c r="H99" s="157"/>
      <c r="I99" s="157"/>
      <c r="J99" s="157"/>
      <c r="K99" s="157"/>
      <c r="L99" s="157"/>
      <c r="M99" s="157"/>
      <c r="N99" s="157"/>
      <c r="O99" s="157"/>
    </row>
    <row r="100" spans="2:15" x14ac:dyDescent="0.2">
      <c r="B100" s="149" t="str">
        <f>'Cash Flow'!B102</f>
        <v>Reserves Funded</v>
      </c>
      <c r="C100" s="96"/>
      <c r="D100" s="96">
        <f ca="1">'Cash Flow'!D102</f>
        <v>0</v>
      </c>
      <c r="E100" s="96">
        <f ca="1">'Cash Flow'!E102</f>
        <v>0</v>
      </c>
      <c r="F100" s="96">
        <f ca="1">'Cash Flow'!F102</f>
        <v>0</v>
      </c>
      <c r="G100" s="96">
        <f ca="1">'Cash Flow'!G102</f>
        <v>0</v>
      </c>
      <c r="H100" s="96">
        <f ca="1">'Cash Flow'!H102</f>
        <v>0</v>
      </c>
      <c r="I100" s="96">
        <f ca="1">'Cash Flow'!I102</f>
        <v>0</v>
      </c>
      <c r="J100" s="96">
        <f ca="1">'Cash Flow'!J102</f>
        <v>0</v>
      </c>
      <c r="K100" s="96">
        <f ca="1">'Cash Flow'!K102</f>
        <v>0</v>
      </c>
      <c r="L100" s="96">
        <f ca="1">'Cash Flow'!L102</f>
        <v>0</v>
      </c>
      <c r="M100" s="96">
        <f ca="1">'Cash Flow'!M102</f>
        <v>0</v>
      </c>
      <c r="N100" s="96">
        <f ca="1">'Cash Flow'!N102</f>
        <v>0</v>
      </c>
      <c r="O100" s="96">
        <f>'Cash Flow'!O102</f>
        <v>0</v>
      </c>
    </row>
    <row r="101" spans="2:15" x14ac:dyDescent="0.2">
      <c r="B101" s="149" t="str">
        <f>'Cash Flow'!B103</f>
        <v>Reserves Replenished</v>
      </c>
      <c r="C101" s="96"/>
      <c r="D101" s="96">
        <f>'Cash Flow'!D103</f>
        <v>0</v>
      </c>
      <c r="E101" s="96">
        <f ca="1">'Cash Flow'!E103</f>
        <v>0</v>
      </c>
      <c r="F101" s="96">
        <f ca="1">'Cash Flow'!F103</f>
        <v>0</v>
      </c>
      <c r="G101" s="96">
        <f ca="1">'Cash Flow'!G103</f>
        <v>0</v>
      </c>
      <c r="H101" s="96">
        <f ca="1">'Cash Flow'!H103</f>
        <v>0</v>
      </c>
      <c r="I101" s="96">
        <f ca="1">'Cash Flow'!I103</f>
        <v>0</v>
      </c>
      <c r="J101" s="96">
        <f ca="1">'Cash Flow'!J103</f>
        <v>0</v>
      </c>
      <c r="K101" s="96">
        <f ca="1">'Cash Flow'!K103</f>
        <v>0</v>
      </c>
      <c r="L101" s="96">
        <f ca="1">'Cash Flow'!L103</f>
        <v>0</v>
      </c>
      <c r="M101" s="96">
        <f ca="1">'Cash Flow'!M103</f>
        <v>0</v>
      </c>
      <c r="N101" s="96">
        <f ca="1">'Cash Flow'!N103</f>
        <v>0</v>
      </c>
      <c r="O101" s="96">
        <f>'Cash Flow'!O103</f>
        <v>0</v>
      </c>
    </row>
    <row r="102" spans="2:15" x14ac:dyDescent="0.2">
      <c r="B102" s="149" t="str">
        <f>'Cash Flow'!B104</f>
        <v>Reserves Used</v>
      </c>
      <c r="C102" s="96"/>
      <c r="D102" s="96">
        <f>'Cash Flow'!D104</f>
        <v>0</v>
      </c>
      <c r="E102" s="96">
        <f ca="1">'Cash Flow'!E104</f>
        <v>0</v>
      </c>
      <c r="F102" s="96">
        <f ca="1">'Cash Flow'!F104</f>
        <v>0</v>
      </c>
      <c r="G102" s="96">
        <f ca="1">'Cash Flow'!G104</f>
        <v>0</v>
      </c>
      <c r="H102" s="96">
        <f ca="1">'Cash Flow'!H104</f>
        <v>0</v>
      </c>
      <c r="I102" s="96">
        <f ca="1">'Cash Flow'!I104</f>
        <v>0</v>
      </c>
      <c r="J102" s="96">
        <f ca="1">'Cash Flow'!J104</f>
        <v>0</v>
      </c>
      <c r="K102" s="96">
        <f ca="1">'Cash Flow'!K104</f>
        <v>0</v>
      </c>
      <c r="L102" s="96">
        <f ca="1">'Cash Flow'!L104</f>
        <v>0</v>
      </c>
      <c r="M102" s="96">
        <f ca="1">'Cash Flow'!M104</f>
        <v>0</v>
      </c>
      <c r="N102" s="96">
        <f ca="1">'Cash Flow'!N104</f>
        <v>0</v>
      </c>
      <c r="O102" s="96">
        <f>'Cash Flow'!O104</f>
        <v>0</v>
      </c>
    </row>
    <row r="103" spans="2:15" ht="12.75" thickBot="1" x14ac:dyDescent="0.25">
      <c r="B103" s="149" t="str">
        <f>'Cash Flow'!B105</f>
        <v>Release of Unused Reserves</v>
      </c>
      <c r="C103" s="96"/>
      <c r="D103" s="96">
        <f>'Cash Flow'!D105</f>
        <v>0</v>
      </c>
      <c r="E103" s="96">
        <f ca="1">'Cash Flow'!E105</f>
        <v>0</v>
      </c>
      <c r="F103" s="96">
        <f ca="1">'Cash Flow'!F105</f>
        <v>0</v>
      </c>
      <c r="G103" s="96">
        <f ca="1">'Cash Flow'!G105</f>
        <v>0</v>
      </c>
      <c r="H103" s="96">
        <f ca="1">'Cash Flow'!H105</f>
        <v>0</v>
      </c>
      <c r="I103" s="96">
        <f ca="1">'Cash Flow'!I105</f>
        <v>0</v>
      </c>
      <c r="J103" s="96">
        <f ca="1">'Cash Flow'!J105</f>
        <v>0</v>
      </c>
      <c r="K103" s="96">
        <f ca="1">'Cash Flow'!K105</f>
        <v>0</v>
      </c>
      <c r="L103" s="96">
        <f ca="1">'Cash Flow'!L105</f>
        <v>0</v>
      </c>
      <c r="M103" s="96">
        <f ca="1">'Cash Flow'!M105</f>
        <v>0</v>
      </c>
      <c r="N103" s="96">
        <f ca="1">'Cash Flow'!N105</f>
        <v>0</v>
      </c>
      <c r="O103" s="96">
        <f>'Cash Flow'!O105</f>
        <v>0</v>
      </c>
    </row>
    <row r="104" spans="2:15" ht="12.75" thickTop="1" x14ac:dyDescent="0.2">
      <c r="B104" s="151" t="str">
        <f>'Cash Flow'!B106</f>
        <v>CASH FLOW FROM RESERVES</v>
      </c>
      <c r="C104" s="151"/>
      <c r="D104" s="151">
        <f ca="1">'Cash Flow'!D106</f>
        <v>0</v>
      </c>
      <c r="E104" s="151">
        <f ca="1">'Cash Flow'!E106</f>
        <v>0</v>
      </c>
      <c r="F104" s="151">
        <f ca="1">'Cash Flow'!F106</f>
        <v>0</v>
      </c>
      <c r="G104" s="151">
        <f ca="1">'Cash Flow'!G106</f>
        <v>0</v>
      </c>
      <c r="H104" s="151">
        <f ca="1">'Cash Flow'!H106</f>
        <v>0</v>
      </c>
      <c r="I104" s="151">
        <f ca="1">'Cash Flow'!I106</f>
        <v>0</v>
      </c>
      <c r="J104" s="151">
        <f ca="1">'Cash Flow'!J106</f>
        <v>0</v>
      </c>
      <c r="K104" s="151">
        <f ca="1">'Cash Flow'!K106</f>
        <v>0</v>
      </c>
      <c r="L104" s="151">
        <f ca="1">'Cash Flow'!L106</f>
        <v>0</v>
      </c>
      <c r="M104" s="151">
        <f ca="1">'Cash Flow'!M106</f>
        <v>0</v>
      </c>
      <c r="N104" s="151">
        <f ca="1">'Cash Flow'!N106</f>
        <v>0</v>
      </c>
      <c r="O104" s="151">
        <f>'Cash Flow'!O106</f>
        <v>0</v>
      </c>
    </row>
    <row r="105" spans="2:15" x14ac:dyDescent="0.2">
      <c r="B105" s="2"/>
      <c r="C105" s="2"/>
      <c r="D105" s="2"/>
      <c r="E105" s="2"/>
      <c r="F105" s="2"/>
      <c r="G105" s="2"/>
      <c r="H105" s="2"/>
      <c r="I105" s="2"/>
      <c r="J105" s="2"/>
      <c r="K105" s="2"/>
      <c r="L105" s="2"/>
      <c r="M105" s="2"/>
      <c r="N105" s="2"/>
      <c r="O105" s="2"/>
    </row>
    <row r="106" spans="2:15" x14ac:dyDescent="0.2">
      <c r="B106" s="157" t="str">
        <f>'Cash Flow'!B109</f>
        <v>Leveraged Cash Flow</v>
      </c>
      <c r="C106" s="157"/>
      <c r="D106" s="157">
        <f ca="1">'Cash Flow'!D109</f>
        <v>-23823702.80491367</v>
      </c>
      <c r="E106" s="157">
        <f ca="1">'Cash Flow'!E109</f>
        <v>4966493.2830732903</v>
      </c>
      <c r="F106" s="157">
        <f ca="1">'Cash Flow'!F109</f>
        <v>5123234.4173388761</v>
      </c>
      <c r="G106" s="157">
        <f ca="1">'Cash Flow'!G109</f>
        <v>5284871.4440267682</v>
      </c>
      <c r="H106" s="157">
        <f ca="1">'Cash Flow'!H109</f>
        <v>3660556.081369482</v>
      </c>
      <c r="I106" s="157">
        <f ca="1">'Cash Flow'!I109</f>
        <v>3832444.7201830326</v>
      </c>
      <c r="J106" s="157">
        <f ca="1">'Cash Flow'!J109</f>
        <v>4009698.5670703016</v>
      </c>
      <c r="K106" s="157">
        <f ca="1">'Cash Flow'!K109</f>
        <v>4192483.7919962266</v>
      </c>
      <c r="L106" s="157">
        <f ca="1">'Cash Flow'!L109</f>
        <v>4380971.680367779</v>
      </c>
      <c r="M106" s="157">
        <f ca="1">'Cash Flow'!M109</f>
        <v>4575338.7897557691</v>
      </c>
      <c r="N106" s="157">
        <f ca="1">'Cash Flow'!N109</f>
        <v>84888995.713078961</v>
      </c>
      <c r="O106" s="157">
        <f ca="1">'Cash Flow'!O109</f>
        <v>0</v>
      </c>
    </row>
    <row r="107" spans="2:15" x14ac:dyDescent="0.2">
      <c r="B107" s="2"/>
      <c r="C107" s="2"/>
      <c r="D107" s="2"/>
      <c r="E107" s="2"/>
      <c r="F107" s="2"/>
      <c r="G107" s="2"/>
      <c r="H107" s="2"/>
      <c r="I107" s="2"/>
      <c r="J107" s="2"/>
      <c r="K107" s="2"/>
      <c r="L107" s="2"/>
      <c r="M107" s="2"/>
      <c r="N107" s="2"/>
      <c r="O107" s="2"/>
    </row>
    <row r="108" spans="2:15" x14ac:dyDescent="0.2"/>
    <row r="109" spans="2:15" x14ac:dyDescent="0.2">
      <c r="B109" s="147" t="s">
        <v>674</v>
      </c>
      <c r="C109" s="147"/>
      <c r="D109" s="147"/>
      <c r="E109" s="147"/>
      <c r="F109" s="147"/>
      <c r="G109" s="147"/>
      <c r="H109" s="147"/>
      <c r="I109" s="147"/>
      <c r="J109" s="147"/>
      <c r="K109" s="147"/>
      <c r="L109" s="147"/>
      <c r="M109" s="147"/>
      <c r="N109" s="147"/>
      <c r="O109" s="147"/>
    </row>
    <row r="110" spans="2:15" x14ac:dyDescent="0.2"/>
    <row r="111" spans="2:15" x14ac:dyDescent="0.2">
      <c r="B111" s="157" t="s">
        <v>539</v>
      </c>
      <c r="C111" s="157"/>
      <c r="D111" s="157"/>
      <c r="E111" s="157"/>
      <c r="F111" s="157"/>
      <c r="G111" s="157"/>
      <c r="H111" s="157"/>
      <c r="I111" s="157"/>
      <c r="J111" s="157"/>
      <c r="K111" s="157"/>
      <c r="L111" s="157"/>
      <c r="M111" s="157"/>
      <c r="N111" s="157"/>
      <c r="O111" s="157"/>
    </row>
    <row r="112" spans="2:15" x14ac:dyDescent="0.2">
      <c r="B112" s="96" t="s">
        <v>534</v>
      </c>
      <c r="C112" s="96"/>
      <c r="D112" s="96">
        <f ca="1">IFERROR('Ops CF'!D11/rUMTotalUnits/12,)</f>
        <v>1737.8428571428569</v>
      </c>
      <c r="E112" s="96">
        <f ca="1">IFERROR('Ops CF'!E11/rUMTotalUnits/12,)</f>
        <v>1823.8180571428575</v>
      </c>
      <c r="F112" s="96">
        <f ca="1">IFERROR('Ops CF'!F11/rUMTotalUnits/12,)</f>
        <v>1878.5325988571428</v>
      </c>
      <c r="G112" s="96">
        <f ca="1">IFERROR('Ops CF'!G11/rUMTotalUnits/12,)</f>
        <v>1934.8885768228581</v>
      </c>
      <c r="H112" s="96">
        <f ca="1">IFERROR('Ops CF'!H11/rUMTotalUnits/12,)</f>
        <v>1992.9352341275428</v>
      </c>
      <c r="I112" s="96">
        <f ca="1">IFERROR('Ops CF'!I11/rUMTotalUnits/12,)</f>
        <v>2052.7232911513693</v>
      </c>
      <c r="J112" s="96">
        <f ca="1">IFERROR('Ops CF'!J11/rUMTotalUnits/12,)</f>
        <v>2114.3049898859108</v>
      </c>
      <c r="K112" s="96">
        <f ca="1">IFERROR('Ops CF'!K11/rUMTotalUnits/12,)</f>
        <v>2177.7341395824878</v>
      </c>
      <c r="L112" s="96">
        <f ca="1">IFERROR('Ops CF'!L11/rUMTotalUnits/12,)</f>
        <v>2243.0661637699627</v>
      </c>
      <c r="M112" s="96">
        <f ca="1">IFERROR('Ops CF'!M11/rUMTotalUnits/12,)</f>
        <v>2310.3581486830617</v>
      </c>
      <c r="N112" s="96">
        <f ca="1">IFERROR('Ops CF'!N11/rUMTotalUnits/12,)</f>
        <v>2379.6688931435533</v>
      </c>
      <c r="O112" s="96">
        <f ca="1">IFERROR('Ops CF'!O11/rUMTotalUnits/12,)</f>
        <v>2451.0589599378604</v>
      </c>
    </row>
    <row r="113" spans="2:15" x14ac:dyDescent="0.2">
      <c r="B113" s="84" t="s">
        <v>535</v>
      </c>
      <c r="C113" s="84"/>
      <c r="D113" s="84">
        <f ca="1">IFERROR(SUM('Ops CF'!D15:D21)/D122/rUMTotalUnits/12,)</f>
        <v>1702.6515695656365</v>
      </c>
      <c r="E113" s="84">
        <f ca="1">IFERROR(SUM('Ops CF'!E15:E21)/E122/rUMTotalUnits/12,)</f>
        <v>1784.7897226976386</v>
      </c>
      <c r="F113" s="84">
        <f ca="1">IFERROR(SUM('Ops CF'!F15:F21)/F122/rUMTotalUnits/12,)</f>
        <v>1838.3334143785676</v>
      </c>
      <c r="G113" s="84">
        <f ca="1">IFERROR(SUM('Ops CF'!G15:G21)/G122/rUMTotalUnits/12,)</f>
        <v>1893.4834168099258</v>
      </c>
      <c r="H113" s="84">
        <f ca="1">IFERROR(SUM('Ops CF'!H15:H21)/H122/rUMTotalUnits/12,)</f>
        <v>1950.2879193142226</v>
      </c>
      <c r="I113" s="84">
        <f ca="1">IFERROR(SUM('Ops CF'!I15:I21)/I122/rUMTotalUnits/12,)</f>
        <v>2008.796556893649</v>
      </c>
      <c r="J113" s="84">
        <f ca="1">IFERROR(SUM('Ops CF'!J15:J21)/J122/rUMTotalUnits/12,)</f>
        <v>2069.0604536004594</v>
      </c>
      <c r="K113" s="84">
        <f ca="1">IFERROR(SUM('Ops CF'!K15:K21)/K122/rUMTotalUnits/12,)</f>
        <v>2131.132267208473</v>
      </c>
      <c r="L113" s="84">
        <f ca="1">IFERROR(SUM('Ops CF'!L15:L21)/L122/rUMTotalUnits/12,)</f>
        <v>2195.0662352247268</v>
      </c>
      <c r="M113" s="84">
        <f ca="1">IFERROR(SUM('Ops CF'!M15:M21)/M122/rUMTotalUnits/12,)</f>
        <v>2260.9182222814688</v>
      </c>
      <c r="N113" s="84">
        <f ca="1">IFERROR(SUM('Ops CF'!N15:N21)/N122/rUMTotalUnits/12,)</f>
        <v>2328.7457689499129</v>
      </c>
      <c r="O113" s="84">
        <f ca="1">IFERROR(SUM('Ops CF'!O15:O21)/O122/rUMTotalUnits/12,)</f>
        <v>2398.6081420184105</v>
      </c>
    </row>
    <row r="114" spans="2:15" x14ac:dyDescent="0.2"/>
    <row r="115" spans="2:15" x14ac:dyDescent="0.2">
      <c r="B115" s="157" t="s">
        <v>538</v>
      </c>
      <c r="C115" s="157"/>
      <c r="D115" s="157"/>
      <c r="E115" s="157"/>
      <c r="F115" s="157"/>
      <c r="G115" s="157"/>
      <c r="H115" s="157"/>
      <c r="I115" s="157"/>
      <c r="J115" s="157"/>
      <c r="K115" s="157"/>
      <c r="L115" s="157"/>
      <c r="M115" s="157"/>
      <c r="N115" s="157"/>
      <c r="O115" s="157"/>
    </row>
    <row r="116" spans="2:15" x14ac:dyDescent="0.2">
      <c r="B116" s="96" t="s">
        <v>1</v>
      </c>
      <c r="C116" s="96"/>
      <c r="D116" s="96"/>
      <c r="E116" s="77">
        <f ca="1">IF('Ops CF'!E11,'Ops CF'!E11/'Ops CF'!D11-1,)</f>
        <v>4.947236722044579E-2</v>
      </c>
      <c r="F116" s="77">
        <f ca="1">IF('Ops CF'!F11,'Ops CF'!F11/'Ops CF'!E11-1,)</f>
        <v>2.9999999999999805E-2</v>
      </c>
      <c r="G116" s="77">
        <f ca="1">IF('Ops CF'!G11,'Ops CF'!G11/'Ops CF'!F11-1,)</f>
        <v>3.0000000000000471E-2</v>
      </c>
      <c r="H116" s="77">
        <f ca="1">IF('Ops CF'!H11,'Ops CF'!H11/'Ops CF'!G11-1,)</f>
        <v>2.9999999999999583E-2</v>
      </c>
      <c r="I116" s="77">
        <f ca="1">IF('Ops CF'!I11,'Ops CF'!I11/'Ops CF'!H11-1,)</f>
        <v>3.0000000000000027E-2</v>
      </c>
      <c r="J116" s="77">
        <f ca="1">IF('Ops CF'!J11,'Ops CF'!J11/'Ops CF'!I11-1,)</f>
        <v>3.0000000000000249E-2</v>
      </c>
      <c r="K116" s="77">
        <f ca="1">IF('Ops CF'!K11,'Ops CF'!K11/'Ops CF'!J11-1,)</f>
        <v>2.9999999999999805E-2</v>
      </c>
      <c r="L116" s="77">
        <f ca="1">IF('Ops CF'!L11,'Ops CF'!L11/'Ops CF'!K11-1,)</f>
        <v>3.0000000000000027E-2</v>
      </c>
      <c r="M116" s="77">
        <f ca="1">IF('Ops CF'!M11,'Ops CF'!M11/'Ops CF'!L11-1,)</f>
        <v>3.0000000000000027E-2</v>
      </c>
      <c r="N116" s="77">
        <f ca="1">IF('Ops CF'!N11,'Ops CF'!N11/'Ops CF'!M11-1,)</f>
        <v>2.9999999999999805E-2</v>
      </c>
      <c r="O116" s="77">
        <f ca="1">IF('Ops CF'!O11,'Ops CF'!O11/'Ops CF'!N11-1,)</f>
        <v>3.0000000000000249E-2</v>
      </c>
    </row>
    <row r="117" spans="2:15" x14ac:dyDescent="0.2">
      <c r="B117" s="96" t="s">
        <v>196</v>
      </c>
      <c r="C117" s="96"/>
      <c r="D117" s="96"/>
      <c r="E117" s="77">
        <f ca="1">IF('Ops CF'!E39,'Ops CF'!E39/'Ops CF'!D39-1,)</f>
        <v>2.7166589357385584E-2</v>
      </c>
      <c r="F117" s="77">
        <f ca="1">IF('Ops CF'!F39,'Ops CF'!F39/'Ops CF'!E39-1,)</f>
        <v>2.9999999999999583E-2</v>
      </c>
      <c r="G117" s="77">
        <f ca="1">IF('Ops CF'!G39,'Ops CF'!G39/'Ops CF'!F39-1,)</f>
        <v>3.0000000000000471E-2</v>
      </c>
      <c r="H117" s="77">
        <f ca="1">IF('Ops CF'!H39,'Ops CF'!H39/'Ops CF'!G39-1,)</f>
        <v>2.9999999999999583E-2</v>
      </c>
      <c r="I117" s="77">
        <f ca="1">IF('Ops CF'!I39,'Ops CF'!I39/'Ops CF'!H39-1,)</f>
        <v>3.0000000000000027E-2</v>
      </c>
      <c r="J117" s="77">
        <f ca="1">IF('Ops CF'!J39,'Ops CF'!J39/'Ops CF'!I39-1,)</f>
        <v>3.0000000000000249E-2</v>
      </c>
      <c r="K117" s="77">
        <f ca="1">IF('Ops CF'!K39,'Ops CF'!K39/'Ops CF'!J39-1,)</f>
        <v>2.9999999999999805E-2</v>
      </c>
      <c r="L117" s="77">
        <f ca="1">IF('Ops CF'!L39,'Ops CF'!L39/'Ops CF'!K39-1,)</f>
        <v>3.0000000000000249E-2</v>
      </c>
      <c r="M117" s="77">
        <f ca="1">IF('Ops CF'!M39,'Ops CF'!M39/'Ops CF'!L39-1,)</f>
        <v>3.0000000000000471E-2</v>
      </c>
      <c r="N117" s="77">
        <f ca="1">IF('Ops CF'!N39,'Ops CF'!N39/'Ops CF'!M39-1,)</f>
        <v>2.9999999999999361E-2</v>
      </c>
      <c r="O117" s="77">
        <f ca="1">IF('Ops CF'!O39,'Ops CF'!O39/'Ops CF'!N39-1,)</f>
        <v>3.0000000000000471E-2</v>
      </c>
    </row>
    <row r="118" spans="2:15" x14ac:dyDescent="0.2">
      <c r="B118" s="96" t="s">
        <v>22</v>
      </c>
      <c r="C118" s="96"/>
      <c r="D118" s="96"/>
      <c r="E118" s="77">
        <f ca="1">IF('Ops CF'!E72,'Ops CF'!E72/'Ops CF'!D72-1,)</f>
        <v>-1.5752184903655042E-2</v>
      </c>
      <c r="F118" s="77">
        <f ca="1">IF('Ops CF'!F72,'Ops CF'!F72/'Ops CF'!E72-1,)</f>
        <v>2.6290016014800521E-2</v>
      </c>
      <c r="G118" s="77">
        <f ca="1">IF('Ops CF'!G72,'Ops CF'!G72/'Ops CF'!F72-1,)</f>
        <v>2.6294679354286421E-2</v>
      </c>
      <c r="H118" s="77">
        <f ca="1">IF('Ops CF'!H72,'Ops CF'!H72/'Ops CF'!G72-1,)</f>
        <v>2.6299353647389001E-2</v>
      </c>
      <c r="I118" s="77">
        <f ca="1">IF('Ops CF'!I72,'Ops CF'!I72/'Ops CF'!H72-1,)</f>
        <v>2.6304038877209113E-2</v>
      </c>
      <c r="J118" s="77">
        <f ca="1">IF('Ops CF'!J72,'Ops CF'!J72/'Ops CF'!I72-1,)</f>
        <v>2.6308735026508101E-2</v>
      </c>
      <c r="K118" s="77">
        <f ca="1">IF('Ops CF'!K72,'Ops CF'!K72/'Ops CF'!J72-1,)</f>
        <v>2.6313442077708249E-2</v>
      </c>
      <c r="L118" s="77">
        <f ca="1">IF('Ops CF'!L72,'Ops CF'!L72/'Ops CF'!K72-1,)</f>
        <v>2.6318160012891223E-2</v>
      </c>
      <c r="M118" s="77">
        <f ca="1">IF('Ops CF'!M72,'Ops CF'!M72/'Ops CF'!L72-1,)</f>
        <v>2.6322888813796963E-2</v>
      </c>
      <c r="N118" s="77">
        <f ca="1">IF('Ops CF'!N72,'Ops CF'!N72/'Ops CF'!M72-1,)</f>
        <v>2.632762846182457E-2</v>
      </c>
      <c r="O118" s="77">
        <f ca="1">IF('Ops CF'!O72,'Ops CF'!O72/'Ops CF'!N72-1,)</f>
        <v>2.6332378938028089E-2</v>
      </c>
    </row>
    <row r="119" spans="2:15" x14ac:dyDescent="0.2">
      <c r="B119" s="84" t="s">
        <v>210</v>
      </c>
      <c r="C119" s="84"/>
      <c r="D119" s="84"/>
      <c r="E119" s="179">
        <f ca="1">IF('Ops CF'!E80,'Ops CF'!E80/'Ops CF'!D80-1,)</f>
        <v>7.7574957871630934E-2</v>
      </c>
      <c r="F119" s="179">
        <f ca="1">IF('Ops CF'!F80,'Ops CF'!F80/'Ops CF'!E80-1,)</f>
        <v>3.1559719369758987E-2</v>
      </c>
      <c r="G119" s="179">
        <f ca="1">IF('Ops CF'!G80,'Ops CF'!G80/'Ops CF'!F80-1,)</f>
        <v>3.1549801067243033E-2</v>
      </c>
      <c r="H119" s="179">
        <f ca="1">IF('Ops CF'!H80,'Ops CF'!H80/'Ops CF'!G80-1,)</f>
        <v>3.1539960642014808E-2</v>
      </c>
      <c r="I119" s="179">
        <f ca="1">IF('Ops CF'!I80,'Ops CF'!I80/'Ops CF'!H80-1,)</f>
        <v>3.1530197295589479E-2</v>
      </c>
      <c r="J119" s="179">
        <f ca="1">IF('Ops CF'!J80,'Ops CF'!J80/'Ops CF'!I80-1,)</f>
        <v>3.1520510240118149E-2</v>
      </c>
      <c r="K119" s="179">
        <f ca="1">IF('Ops CF'!K80,'Ops CF'!K80/'Ops CF'!J80-1,)</f>
        <v>3.1510898698231093E-2</v>
      </c>
      <c r="L119" s="179">
        <f ca="1">IF('Ops CF'!L80,'Ops CF'!L80/'Ops CF'!K80-1,)</f>
        <v>3.1501361902857017E-2</v>
      </c>
      <c r="M119" s="179">
        <f ca="1">IF('Ops CF'!M80,'Ops CF'!M80/'Ops CF'!L80-1,)</f>
        <v>3.1491899097050302E-2</v>
      </c>
      <c r="N119" s="179">
        <f ca="1">IF('Ops CF'!N80,'Ops CF'!N80/'Ops CF'!M80-1,)</f>
        <v>3.1482509533825587E-2</v>
      </c>
      <c r="O119" s="179">
        <f ca="1">IF('Ops CF'!O80,'Ops CF'!O80/'Ops CF'!N80-1,)</f>
        <v>3.1473192476001E-2</v>
      </c>
    </row>
    <row r="120" spans="2:15" x14ac:dyDescent="0.2"/>
    <row r="121" spans="2:15" x14ac:dyDescent="0.2">
      <c r="B121" s="157" t="s">
        <v>537</v>
      </c>
      <c r="C121" s="157"/>
      <c r="D121" s="157"/>
      <c r="E121" s="157"/>
      <c r="F121" s="157"/>
      <c r="G121" s="157"/>
      <c r="H121" s="157"/>
      <c r="I121" s="157"/>
      <c r="J121" s="157"/>
      <c r="K121" s="157"/>
      <c r="L121" s="157"/>
      <c r="M121" s="157"/>
      <c r="N121" s="157"/>
      <c r="O121" s="157"/>
    </row>
    <row r="122" spans="2:15" x14ac:dyDescent="0.2">
      <c r="B122" s="96" t="s">
        <v>648</v>
      </c>
      <c r="C122" s="96"/>
      <c r="D122" s="77">
        <f ca="1">IFERROR('Ops CF'!D23/'Ops CF'!D11,)</f>
        <v>0.89219106610000898</v>
      </c>
      <c r="E122" s="77">
        <f ca="1">IFERROR('Ops CF'!E23/'Ops CF'!E11,)</f>
        <v>0.8731077966145413</v>
      </c>
      <c r="F122" s="77">
        <f ca="1">IFERROR('Ops CF'!F23/'Ops CF'!F11,)</f>
        <v>0.87310779661454108</v>
      </c>
      <c r="G122" s="77">
        <f ca="1">IFERROR('Ops CF'!G23/'Ops CF'!G11,)</f>
        <v>0.87310779661454108</v>
      </c>
      <c r="H122" s="77">
        <f ca="1">IFERROR('Ops CF'!H23/'Ops CF'!H11,)</f>
        <v>0.87310779661454108</v>
      </c>
      <c r="I122" s="77">
        <f ca="1">IFERROR('Ops CF'!I23/'Ops CF'!I11,)</f>
        <v>0.87310779661454108</v>
      </c>
      <c r="J122" s="77">
        <f ca="1">IFERROR('Ops CF'!J23/'Ops CF'!J11,)</f>
        <v>0.87310779661454108</v>
      </c>
      <c r="K122" s="77">
        <f ca="1">IFERROR('Ops CF'!K23/'Ops CF'!K11,)</f>
        <v>0.87310779661454097</v>
      </c>
      <c r="L122" s="77">
        <f ca="1">IFERROR('Ops CF'!L23/'Ops CF'!L11,)</f>
        <v>0.87310779661454108</v>
      </c>
      <c r="M122" s="77">
        <f ca="1">IFERROR('Ops CF'!M23/'Ops CF'!M11,)</f>
        <v>0.8731077966145413</v>
      </c>
      <c r="N122" s="77">
        <f ca="1">IFERROR('Ops CF'!N23/'Ops CF'!N11,)</f>
        <v>0.87310779661454108</v>
      </c>
      <c r="O122" s="77">
        <f ca="1">IFERROR('Ops CF'!O23/'Ops CF'!O11,)</f>
        <v>0.87310779661454119</v>
      </c>
    </row>
    <row r="123" spans="2:15" x14ac:dyDescent="0.2">
      <c r="B123" s="96" t="s">
        <v>536</v>
      </c>
      <c r="C123" s="96"/>
      <c r="D123" s="77">
        <f ca="1">IFERROR(-'Ops CF'!D72/'Ops CF'!D39,)</f>
        <v>0.29229564951195336</v>
      </c>
      <c r="E123" s="77">
        <f ca="1">IFERROR(-'Ops CF'!E72/'Ops CF'!E39,)</f>
        <v>0.28008246897350136</v>
      </c>
      <c r="F123" s="77">
        <f ca="1">IFERROR(-'Ops CF'!F72/'Ops CF'!F39,)</f>
        <v>0.27907363259056278</v>
      </c>
      <c r="G123" s="77">
        <f ca="1">IFERROR(-'Ops CF'!G72/'Ops CF'!G39,)</f>
        <v>0.27806969347161886</v>
      </c>
      <c r="H123" s="77">
        <f ca="1">IFERROR(-'Ops CF'!H72/'Ops CF'!H39,)</f>
        <v>0.27707062784354386</v>
      </c>
      <c r="I123" s="77">
        <f ca="1">IFERROR(-'Ops CF'!I72/'Ops CF'!I39,)</f>
        <v>0.27607641204861477</v>
      </c>
      <c r="J123" s="77">
        <f ca="1">IFERROR(-'Ops CF'!J72/'Ops CF'!J39,)</f>
        <v>0.27508702254395223</v>
      </c>
      <c r="K123" s="77">
        <f ca="1">IFERROR(-'Ops CF'!K72/'Ops CF'!K39,)</f>
        <v>0.27410243590096295</v>
      </c>
      <c r="L123" s="77">
        <f ca="1">IFERROR(-'Ops CF'!L72/'Ops CF'!L39,)</f>
        <v>0.27312262880478416</v>
      </c>
      <c r="M123" s="77">
        <f ca="1">IFERROR(-'Ops CF'!M72/'Ops CF'!M39,)</f>
        <v>0.2721475780537323</v>
      </c>
      <c r="N123" s="77">
        <f ca="1">IFERROR(-'Ops CF'!N72/'Ops CF'!N39,)</f>
        <v>0.27117726055875396</v>
      </c>
      <c r="O123" s="77">
        <f ca="1">IFERROR(-'Ops CF'!O72/'Ops CF'!O39,)</f>
        <v>0.270211653342877</v>
      </c>
    </row>
    <row r="124" spans="2:15" hidden="1" x14ac:dyDescent="0.2">
      <c r="B124" s="96" t="s">
        <v>231</v>
      </c>
      <c r="C124" s="96"/>
      <c r="D124" s="96">
        <f ca="1">rAcqVal</f>
        <v>76407588.970358297</v>
      </c>
      <c r="E124" s="96">
        <f ca="1">-'Cash Flow'!D17-(MIN('Cash Flow'!E66,0)+'Cash Flow'!E67+'Cash Flow'!E74+'Cash Flow'!E79)</f>
        <v>77643390.30491367</v>
      </c>
      <c r="F124" s="96">
        <f ca="1">E124-(MIN('Cash Flow'!F66,0)+'Cash Flow'!F67+'Cash Flow'!F74+'Cash Flow'!F79)</f>
        <v>77735319.99241367</v>
      </c>
      <c r="G124" s="96">
        <f ca="1">F124-(MIN('Cash Flow'!G66,0)+'Cash Flow'!G67+'Cash Flow'!G74+'Cash Flow'!G79)</f>
        <v>77829547.92210117</v>
      </c>
      <c r="H124" s="96">
        <f ca="1">G124-(MIN('Cash Flow'!H66,0)+'Cash Flow'!H67+'Cash Flow'!H74+'Cash Flow'!H79)</f>
        <v>77926131.550030857</v>
      </c>
      <c r="I124" s="96">
        <f ca="1">H124-(MIN('Cash Flow'!I66,0)+'Cash Flow'!I67+'Cash Flow'!I74+'Cash Flow'!I79)</f>
        <v>78025129.768658787</v>
      </c>
      <c r="J124" s="96">
        <f ca="1">I124-(MIN('Cash Flow'!J66,0)+'Cash Flow'!J67+'Cash Flow'!J74+'Cash Flow'!J79)</f>
        <v>78126602.942752421</v>
      </c>
      <c r="K124" s="96">
        <f ca="1">J124-(MIN('Cash Flow'!K66,0)+'Cash Flow'!K67+'Cash Flow'!K74+'Cash Flow'!K79)</f>
        <v>78230612.946198389</v>
      </c>
      <c r="L124" s="96">
        <f ca="1">K124-(MIN('Cash Flow'!L66,0)+'Cash Flow'!L67+'Cash Flow'!L74+'Cash Flow'!L79)</f>
        <v>78337223.199730501</v>
      </c>
      <c r="M124" s="96">
        <f ca="1">L124-(MIN('Cash Flow'!M66,0)+'Cash Flow'!M67+'Cash Flow'!M74+'Cash Flow'!M79)</f>
        <v>78446498.709600925</v>
      </c>
      <c r="N124" s="96">
        <f ca="1">M124-(MIN('Cash Flow'!N66,0)+'Cash Flow'!N67+'Cash Flow'!N74+'Cash Flow'!N79)</f>
        <v>78558506.107218102</v>
      </c>
      <c r="O124" s="96">
        <f ca="1">N124-(MIN('Cash Flow'!O66,0)+'Cash Flow'!O67+'Cash Flow'!O74+'Cash Flow'!O79)</f>
        <v>78673313.689775705</v>
      </c>
    </row>
    <row r="125" spans="2:15" x14ac:dyDescent="0.2">
      <c r="B125" s="96" t="s">
        <v>232</v>
      </c>
      <c r="C125" s="96"/>
      <c r="D125" s="77">
        <f ca="1">IFERROR('Ops CF'!D80/D124,)</f>
        <v>6.032062969279145E-2</v>
      </c>
      <c r="E125" s="77">
        <f ca="1">IFERROR('Ops CF'!E80/E124,)</f>
        <v>6.3965435609771207E-2</v>
      </c>
      <c r="F125" s="77">
        <f ca="1">IFERROR('Ops CF'!F80/F124,)</f>
        <v>6.5906134017829493E-2</v>
      </c>
      <c r="G125" s="77">
        <f ca="1">IFERROR('Ops CF'!G80/G124,)</f>
        <v>6.7903149704998222E-2</v>
      </c>
      <c r="H125" s="77">
        <f ca="1">IFERROR('Ops CF'!H80/H124,)</f>
        <v>6.9957997053522708E-2</v>
      </c>
      <c r="I125" s="77">
        <f ca="1">IFERROR('Ops CF'!I80/I124,)</f>
        <v>7.2072225151772362E-2</v>
      </c>
      <c r="J125" s="77">
        <f ca="1">IFERROR('Ops CF'!J80/J124,)</f>
        <v>7.4247418274678928E-2</v>
      </c>
      <c r="K125" s="77">
        <f ca="1">IFERROR('Ops CF'!K80/K124,)</f>
        <v>7.6485196352881105E-2</v>
      </c>
      <c r="L125" s="77">
        <f ca="1">IFERROR('Ops CF'!L80/L124,)</f>
        <v>7.8787215429267504E-2</v>
      </c>
      <c r="M125" s="77">
        <f ca="1">IFERROR('Ops CF'!M80/M124,)</f>
        <v>8.1155168101551073E-2</v>
      </c>
      <c r="N125" s="77">
        <f ca="1">IFERROR('Ops CF'!N80/N124,)</f>
        <v>8.3590783949447536E-2</v>
      </c>
      <c r="O125" s="77">
        <f ca="1">IFERROR('Ops CF'!O80/O124,)</f>
        <v>8.6095829944967117E-2</v>
      </c>
    </row>
    <row r="126" spans="2:15" x14ac:dyDescent="0.2">
      <c r="B126" s="84" t="s">
        <v>233</v>
      </c>
      <c r="C126" s="84"/>
      <c r="D126" s="179">
        <f ca="1">IFERROR('Ops CF'!D89/D124,)</f>
        <v>6.032062969279145E-2</v>
      </c>
      <c r="E126" s="179">
        <f ca="1">IFERROR('Ops CF'!E89/E124,)</f>
        <v>6.3965435609771207E-2</v>
      </c>
      <c r="F126" s="179">
        <f ca="1">IFERROR('Ops CF'!F89/F124,)</f>
        <v>6.5906134017829493E-2</v>
      </c>
      <c r="G126" s="179">
        <f ca="1">IFERROR('Ops CF'!G89/G124,)</f>
        <v>6.7903149704998222E-2</v>
      </c>
      <c r="H126" s="179">
        <f ca="1">IFERROR('Ops CF'!H89/H124,)</f>
        <v>6.9957997053522708E-2</v>
      </c>
      <c r="I126" s="179">
        <f ca="1">IFERROR('Ops CF'!I89/I124,)</f>
        <v>7.2072225151772362E-2</v>
      </c>
      <c r="J126" s="179">
        <f ca="1">IFERROR('Ops CF'!J89/J124,)</f>
        <v>7.4247418274678928E-2</v>
      </c>
      <c r="K126" s="179">
        <f ca="1">IFERROR('Ops CF'!K89/K124,)</f>
        <v>7.6485196352881105E-2</v>
      </c>
      <c r="L126" s="179">
        <f ca="1">IFERROR('Ops CF'!L89/L124,)</f>
        <v>7.8787215429267504E-2</v>
      </c>
      <c r="M126" s="179">
        <f ca="1">IFERROR('Ops CF'!M89/M124,)</f>
        <v>8.1155168101551073E-2</v>
      </c>
      <c r="N126" s="179">
        <f ca="1">IFERROR('Ops CF'!N89/N124,)</f>
        <v>8.3590783949447536E-2</v>
      </c>
      <c r="O126" s="179">
        <f ca="1">IFERROR('Ops CF'!O89/O124,)</f>
        <v>8.6095829944967117E-2</v>
      </c>
    </row>
    <row r="127" spans="2:15" x14ac:dyDescent="0.2">
      <c r="B127" s="2"/>
      <c r="C127" s="2"/>
      <c r="D127" s="2"/>
      <c r="E127" s="2"/>
      <c r="F127" s="2"/>
      <c r="G127" s="2"/>
      <c r="H127" s="2"/>
      <c r="I127" s="2"/>
      <c r="J127" s="2"/>
      <c r="K127" s="2"/>
      <c r="L127" s="2"/>
      <c r="M127" s="2"/>
      <c r="N127" s="2"/>
      <c r="O127" s="2"/>
    </row>
    <row r="128" spans="2:15" x14ac:dyDescent="0.2">
      <c r="B128" s="157" t="str">
        <f>'Cash Flow'!B112</f>
        <v>Unleveraged Metrics</v>
      </c>
      <c r="C128" s="157"/>
      <c r="D128" s="157">
        <f>'Cash Flow'!D112</f>
        <v>0</v>
      </c>
      <c r="E128" s="157">
        <f>'Cash Flow'!E112</f>
        <v>0</v>
      </c>
      <c r="F128" s="157">
        <f>'Cash Flow'!F112</f>
        <v>0</v>
      </c>
      <c r="G128" s="157">
        <f>'Cash Flow'!G112</f>
        <v>0</v>
      </c>
      <c r="H128" s="157">
        <f>'Cash Flow'!H112</f>
        <v>0</v>
      </c>
      <c r="I128" s="157">
        <f>'Cash Flow'!I112</f>
        <v>0</v>
      </c>
      <c r="J128" s="157">
        <f>'Cash Flow'!J112</f>
        <v>0</v>
      </c>
      <c r="K128" s="157">
        <f>'Cash Flow'!K112</f>
        <v>0</v>
      </c>
      <c r="L128" s="157">
        <f>'Cash Flow'!L112</f>
        <v>0</v>
      </c>
      <c r="M128" s="157">
        <f>'Cash Flow'!M112</f>
        <v>0</v>
      </c>
      <c r="N128" s="157">
        <f>'Cash Flow'!N112</f>
        <v>0</v>
      </c>
      <c r="O128" s="157">
        <f>'Cash Flow'!O112</f>
        <v>0</v>
      </c>
    </row>
    <row r="129" spans="2:15" x14ac:dyDescent="0.2">
      <c r="B129" s="149" t="str">
        <f>'Cash Flow'!B113</f>
        <v>Going-In Cap Rate</v>
      </c>
      <c r="C129" s="96"/>
      <c r="D129" s="77">
        <f>'Cash Flow'!D113</f>
        <v>0</v>
      </c>
      <c r="E129" s="77">
        <f ca="1">'Cash Flow'!E113</f>
        <v>6.5000000000000016E-2</v>
      </c>
      <c r="F129" s="77">
        <f ca="1">'Cash Flow'!F113</f>
        <v>6.7051381759034343E-2</v>
      </c>
      <c r="G129" s="77">
        <f ca="1">'Cash Flow'!G113</f>
        <v>6.9166839514815615E-2</v>
      </c>
      <c r="H129" s="77">
        <f ca="1">'Cash Flow'!H113</f>
        <v>7.1348358910845483E-2</v>
      </c>
      <c r="I129" s="77">
        <f ca="1">'Cash Flow'!I113</f>
        <v>7.359798674402096E-2</v>
      </c>
      <c r="J129" s="77">
        <f ca="1">'Cash Flow'!J113</f>
        <v>7.5917832838837976E-2</v>
      </c>
      <c r="K129" s="77">
        <f ca="1">'Cash Flow'!K113</f>
        <v>7.8310071978811818E-2</v>
      </c>
      <c r="L129" s="77">
        <f ca="1">'Cash Flow'!L113</f>
        <v>8.0776945896855162E-2</v>
      </c>
      <c r="M129" s="77">
        <f ca="1">'Cash Flow'!M113</f>
        <v>8.3320765326406754E-2</v>
      </c>
      <c r="N129" s="77">
        <f ca="1">'Cash Flow'!N113</f>
        <v>8.5943912115161086E-2</v>
      </c>
      <c r="O129" s="77">
        <f ca="1">'Cash Flow'!O113</f>
        <v>0</v>
      </c>
    </row>
    <row r="130" spans="2:15" x14ac:dyDescent="0.2">
      <c r="B130" s="149" t="str">
        <f>'Cash Flow'!B114</f>
        <v>Cash on Cash Yield</v>
      </c>
      <c r="C130" s="96"/>
      <c r="D130" s="77">
        <f>'Cash Flow'!D114</f>
        <v>0</v>
      </c>
      <c r="E130" s="77">
        <f ca="1">'Cash Flow'!E114</f>
        <v>6.5000000000000016E-2</v>
      </c>
      <c r="F130" s="77">
        <f ca="1">'Cash Flow'!F114</f>
        <v>6.7051381759034343E-2</v>
      </c>
      <c r="G130" s="77">
        <f ca="1">'Cash Flow'!G114</f>
        <v>6.9166839514815615E-2</v>
      </c>
      <c r="H130" s="77">
        <f ca="1">'Cash Flow'!H114</f>
        <v>7.1348358910845483E-2</v>
      </c>
      <c r="I130" s="77">
        <f ca="1">'Cash Flow'!I114</f>
        <v>7.359798674402096E-2</v>
      </c>
      <c r="J130" s="77">
        <f ca="1">'Cash Flow'!J114</f>
        <v>7.5917832838837976E-2</v>
      </c>
      <c r="K130" s="77">
        <f ca="1">'Cash Flow'!K114</f>
        <v>7.8310071978811818E-2</v>
      </c>
      <c r="L130" s="77">
        <f ca="1">'Cash Flow'!L114</f>
        <v>8.0776945896855162E-2</v>
      </c>
      <c r="M130" s="77">
        <f ca="1">'Cash Flow'!M114</f>
        <v>8.3320765326406754E-2</v>
      </c>
      <c r="N130" s="77">
        <f ca="1">'Cash Flow'!N114</f>
        <v>8.5943912115161086E-2</v>
      </c>
      <c r="O130" s="77">
        <f ca="1">'Cash Flow'!O114</f>
        <v>0</v>
      </c>
    </row>
    <row r="131" spans="2:15" x14ac:dyDescent="0.2">
      <c r="B131" s="149" t="str">
        <f>'Cash Flow'!B115</f>
        <v>Cumulative Funding Requirement</v>
      </c>
      <c r="C131" s="96"/>
      <c r="D131" s="96">
        <f ca="1">'Cash Flow'!D115</f>
        <v>77553702.80491367</v>
      </c>
      <c r="E131" s="96">
        <f ca="1">'Cash Flow'!E115</f>
        <v>77553702.80491367</v>
      </c>
      <c r="F131" s="96">
        <f ca="1">'Cash Flow'!F115</f>
        <v>77553702.80491367</v>
      </c>
      <c r="G131" s="96">
        <f ca="1">'Cash Flow'!G115</f>
        <v>77553702.80491367</v>
      </c>
      <c r="H131" s="96">
        <f ca="1">'Cash Flow'!H115</f>
        <v>77553702.80491367</v>
      </c>
      <c r="I131" s="96">
        <f ca="1">'Cash Flow'!I115</f>
        <v>77553702.80491367</v>
      </c>
      <c r="J131" s="96">
        <f ca="1">'Cash Flow'!J115</f>
        <v>77553702.80491367</v>
      </c>
      <c r="K131" s="96">
        <f ca="1">'Cash Flow'!K115</f>
        <v>77553702.80491367</v>
      </c>
      <c r="L131" s="96">
        <f ca="1">'Cash Flow'!L115</f>
        <v>77553702.80491367</v>
      </c>
      <c r="M131" s="96">
        <f ca="1">'Cash Flow'!M115</f>
        <v>77553702.80491367</v>
      </c>
      <c r="N131" s="96">
        <f ca="1">'Cash Flow'!N115</f>
        <v>77553702.80491367</v>
      </c>
      <c r="O131" s="96">
        <f ca="1">'Cash Flow'!O115</f>
        <v>0</v>
      </c>
    </row>
    <row r="132" spans="2:15" x14ac:dyDescent="0.2">
      <c r="B132" s="149" t="str">
        <f>'Cash Flow'!B116</f>
        <v>Cumulative Cost Basis</v>
      </c>
      <c r="C132" s="96"/>
      <c r="D132" s="96">
        <f ca="1">'Cash Flow'!D116</f>
        <v>77553702.80491367</v>
      </c>
      <c r="E132" s="96">
        <f ca="1">'Cash Flow'!E116</f>
        <v>77643390.30491367</v>
      </c>
      <c r="F132" s="96">
        <f ca="1">'Cash Flow'!F116</f>
        <v>77735319.99241367</v>
      </c>
      <c r="G132" s="96">
        <f ca="1">'Cash Flow'!G116</f>
        <v>77829547.92210117</v>
      </c>
      <c r="H132" s="96">
        <f ca="1">'Cash Flow'!H116</f>
        <v>77926131.550030857</v>
      </c>
      <c r="I132" s="96">
        <f ca="1">'Cash Flow'!I116</f>
        <v>78025129.768658787</v>
      </c>
      <c r="J132" s="96">
        <f ca="1">'Cash Flow'!J116</f>
        <v>78126602.942752421</v>
      </c>
      <c r="K132" s="96">
        <f ca="1">'Cash Flow'!K116</f>
        <v>78230612.946198389</v>
      </c>
      <c r="L132" s="96">
        <f ca="1">'Cash Flow'!L116</f>
        <v>78337223.199730501</v>
      </c>
      <c r="M132" s="96">
        <f ca="1">'Cash Flow'!M116</f>
        <v>78446498.709600925</v>
      </c>
      <c r="N132" s="96">
        <f ca="1">'Cash Flow'!N116</f>
        <v>78558506.107218102</v>
      </c>
      <c r="O132" s="96">
        <f ca="1">'Cash Flow'!O116</f>
        <v>0</v>
      </c>
    </row>
    <row r="133" spans="2:15" x14ac:dyDescent="0.2">
      <c r="B133" s="149" t="str">
        <f>'Cash Flow'!B117</f>
        <v>NOI Yield</v>
      </c>
      <c r="C133" s="96"/>
      <c r="D133" s="77">
        <f>'Cash Flow'!D117</f>
        <v>0</v>
      </c>
      <c r="E133" s="77">
        <f ca="1">'Cash Flow'!E117</f>
        <v>6.3965435609771221E-2</v>
      </c>
      <c r="F133" s="77">
        <f ca="1">'Cash Flow'!F117</f>
        <v>6.5906134017829493E-2</v>
      </c>
      <c r="G133" s="77">
        <f ca="1">'Cash Flow'!G117</f>
        <v>6.7903149704998209E-2</v>
      </c>
      <c r="H133" s="77">
        <f ca="1">'Cash Flow'!H117</f>
        <v>6.9957997053522708E-2</v>
      </c>
      <c r="I133" s="77">
        <f ca="1">'Cash Flow'!I117</f>
        <v>7.2072225151772362E-2</v>
      </c>
      <c r="J133" s="77">
        <f ca="1">'Cash Flow'!J117</f>
        <v>7.4247418274678942E-2</v>
      </c>
      <c r="K133" s="77">
        <f ca="1">'Cash Flow'!K117</f>
        <v>7.6485196352881105E-2</v>
      </c>
      <c r="L133" s="77">
        <f ca="1">'Cash Flow'!L117</f>
        <v>7.8787215429267504E-2</v>
      </c>
      <c r="M133" s="77">
        <f ca="1">'Cash Flow'!M117</f>
        <v>8.1155168101551031E-2</v>
      </c>
      <c r="N133" s="77">
        <f ca="1">'Cash Flow'!N117</f>
        <v>8.359078394944755E-2</v>
      </c>
      <c r="O133" s="77">
        <f ca="1">'Cash Flow'!O117</f>
        <v>0</v>
      </c>
    </row>
    <row r="134" spans="2:15" x14ac:dyDescent="0.2">
      <c r="B134" s="178" t="str">
        <f>'Cash Flow'!B118</f>
        <v>Unleveraged Cash Flow Yield</v>
      </c>
      <c r="C134" s="84"/>
      <c r="D134" s="179">
        <f>'Cash Flow'!D118</f>
        <v>0</v>
      </c>
      <c r="E134" s="179">
        <f ca="1">'Cash Flow'!E118</f>
        <v>6.3965435609771221E-2</v>
      </c>
      <c r="F134" s="179">
        <f ca="1">'Cash Flow'!F118</f>
        <v>6.5906134017829493E-2</v>
      </c>
      <c r="G134" s="179">
        <f ca="1">'Cash Flow'!G118</f>
        <v>6.7903149704998209E-2</v>
      </c>
      <c r="H134" s="179">
        <f ca="1">'Cash Flow'!H118</f>
        <v>6.9957997053522708E-2</v>
      </c>
      <c r="I134" s="179">
        <f ca="1">'Cash Flow'!I118</f>
        <v>7.2072225151772362E-2</v>
      </c>
      <c r="J134" s="179">
        <f ca="1">'Cash Flow'!J118</f>
        <v>7.4247418274678942E-2</v>
      </c>
      <c r="K134" s="179">
        <f ca="1">'Cash Flow'!K118</f>
        <v>7.6485196352881105E-2</v>
      </c>
      <c r="L134" s="179">
        <f ca="1">'Cash Flow'!L118</f>
        <v>7.8787215429267504E-2</v>
      </c>
      <c r="M134" s="179">
        <f ca="1">'Cash Flow'!M118</f>
        <v>8.1155168101551031E-2</v>
      </c>
      <c r="N134" s="179">
        <f ca="1">'Cash Flow'!N118</f>
        <v>8.359078394944755E-2</v>
      </c>
      <c r="O134" s="179">
        <f ca="1">'Cash Flow'!O118</f>
        <v>0</v>
      </c>
    </row>
    <row r="135" spans="2:15" x14ac:dyDescent="0.2">
      <c r="B135" s="2"/>
      <c r="C135" s="2"/>
      <c r="D135" s="2"/>
      <c r="E135" s="2"/>
      <c r="F135" s="2"/>
      <c r="G135" s="2"/>
      <c r="H135" s="2"/>
      <c r="I135" s="2"/>
      <c r="J135" s="2"/>
      <c r="K135" s="2"/>
      <c r="L135" s="2"/>
      <c r="M135" s="2"/>
      <c r="N135" s="2"/>
      <c r="O135" s="2"/>
    </row>
    <row r="136" spans="2:15" x14ac:dyDescent="0.2">
      <c r="B136" s="157" t="str">
        <f>'Cash Flow'!B121</f>
        <v>Leveraged Metrics</v>
      </c>
      <c r="C136" s="157"/>
      <c r="D136" s="157">
        <f>'Cash Flow'!D121</f>
        <v>0</v>
      </c>
      <c r="E136" s="157">
        <f>'Cash Flow'!E121</f>
        <v>0</v>
      </c>
      <c r="F136" s="157">
        <f>'Cash Flow'!F121</f>
        <v>0</v>
      </c>
      <c r="G136" s="157">
        <f>'Cash Flow'!G121</f>
        <v>0</v>
      </c>
      <c r="H136" s="157">
        <f>'Cash Flow'!H121</f>
        <v>0</v>
      </c>
      <c r="I136" s="157">
        <f>'Cash Flow'!I121</f>
        <v>0</v>
      </c>
      <c r="J136" s="157">
        <f>'Cash Flow'!J121</f>
        <v>0</v>
      </c>
      <c r="K136" s="157">
        <f>'Cash Flow'!K121</f>
        <v>0</v>
      </c>
      <c r="L136" s="157">
        <f>'Cash Flow'!L121</f>
        <v>0</v>
      </c>
      <c r="M136" s="157">
        <f>'Cash Flow'!M121</f>
        <v>0</v>
      </c>
      <c r="N136" s="157">
        <f>'Cash Flow'!N121</f>
        <v>0</v>
      </c>
      <c r="O136" s="157">
        <f>'Cash Flow'!O121</f>
        <v>0</v>
      </c>
    </row>
    <row r="137" spans="2:15" x14ac:dyDescent="0.2">
      <c r="B137" s="149" t="str">
        <f>'Cash Flow'!B122</f>
        <v>Cumulative Equity Requirement</v>
      </c>
      <c r="C137" s="96"/>
      <c r="D137" s="96">
        <f ca="1">'Cash Flow'!D122</f>
        <v>23823702.80491367</v>
      </c>
      <c r="E137" s="96">
        <f ca="1">'Cash Flow'!E122</f>
        <v>23823702.80491367</v>
      </c>
      <c r="F137" s="96">
        <f ca="1">'Cash Flow'!F122</f>
        <v>23823702.80491367</v>
      </c>
      <c r="G137" s="96">
        <f ca="1">'Cash Flow'!G122</f>
        <v>23823702.80491367</v>
      </c>
      <c r="H137" s="96">
        <f ca="1">'Cash Flow'!H122</f>
        <v>23823702.80491367</v>
      </c>
      <c r="I137" s="96">
        <f ca="1">'Cash Flow'!I122</f>
        <v>23823702.80491367</v>
      </c>
      <c r="J137" s="96">
        <f ca="1">'Cash Flow'!J122</f>
        <v>23823702.80491367</v>
      </c>
      <c r="K137" s="96">
        <f ca="1">'Cash Flow'!K122</f>
        <v>23823702.80491367</v>
      </c>
      <c r="L137" s="96">
        <f ca="1">'Cash Flow'!L122</f>
        <v>23823702.80491367</v>
      </c>
      <c r="M137" s="96">
        <f ca="1">'Cash Flow'!M122</f>
        <v>23823702.80491367</v>
      </c>
      <c r="N137" s="96">
        <f ca="1">'Cash Flow'!N122</f>
        <v>23823702.80491367</v>
      </c>
      <c r="O137" s="96">
        <f ca="1">'Cash Flow'!O122</f>
        <v>0</v>
      </c>
    </row>
    <row r="138" spans="2:15" x14ac:dyDescent="0.2">
      <c r="B138" s="149" t="str">
        <f>'Cash Flow'!B123</f>
        <v>Cash on Cash Yield</v>
      </c>
      <c r="C138" s="96"/>
      <c r="D138" s="77">
        <f>'Cash Flow'!D123</f>
        <v>0</v>
      </c>
      <c r="E138" s="77">
        <f ca="1">'Cash Flow'!E123</f>
        <v>0.20846899999999999</v>
      </c>
      <c r="F138" s="77">
        <f ca="1">'Cash Flow'!F123</f>
        <v>0.21504799999999999</v>
      </c>
      <c r="G138" s="77">
        <f ca="1">'Cash Flow'!G123</f>
        <v>0.221832</v>
      </c>
      <c r="H138" s="77">
        <f ca="1">'Cash Flow'!H123</f>
        <v>0.15365200000000001</v>
      </c>
      <c r="I138" s="77">
        <f ca="1">'Cash Flow'!I123</f>
        <v>0.16086700000000001</v>
      </c>
      <c r="J138" s="77">
        <f ca="1">'Cash Flow'!J123</f>
        <v>0.16830700000000001</v>
      </c>
      <c r="K138" s="77">
        <f ca="1">'Cash Flow'!K123</f>
        <v>0.17598</v>
      </c>
      <c r="L138" s="77">
        <f ca="1">'Cash Flow'!L123</f>
        <v>0.183891</v>
      </c>
      <c r="M138" s="77">
        <f ca="1">'Cash Flow'!M123</f>
        <v>0.19205</v>
      </c>
      <c r="N138" s="77">
        <f ca="1">'Cash Flow'!N123</f>
        <v>0.200463</v>
      </c>
      <c r="O138" s="77">
        <f ca="1">'Cash Flow'!O123</f>
        <v>0</v>
      </c>
    </row>
    <row r="139" spans="2:15" x14ac:dyDescent="0.2">
      <c r="B139" s="178" t="str">
        <f>'Cash Flow'!B124</f>
        <v>Blended DSCR</v>
      </c>
      <c r="C139" s="84"/>
      <c r="D139" s="180">
        <f>'Cash Flow'!D124</f>
        <v>0</v>
      </c>
      <c r="E139" s="180">
        <f ca="1">'Cash Flow'!E124</f>
        <v>0</v>
      </c>
      <c r="F139" s="180">
        <f ca="1">'Cash Flow'!F124</f>
        <v>0</v>
      </c>
      <c r="G139" s="180">
        <f ca="1">'Cash Flow'!G124</f>
        <v>0</v>
      </c>
      <c r="H139" s="180">
        <f ca="1">'Cash Flow'!H124</f>
        <v>3.0438615753040099</v>
      </c>
      <c r="I139" s="180">
        <f ca="1">'Cash Flow'!I124</f>
        <v>3.1398351313138093</v>
      </c>
      <c r="J139" s="180">
        <f ca="1">'Cash Flow'!J124</f>
        <v>3.2388043367226698</v>
      </c>
      <c r="K139" s="180">
        <f ca="1">'Cash Flow'!K124</f>
        <v>3.3408619720805284</v>
      </c>
      <c r="L139" s="180">
        <f ca="1">'Cash Flow'!L124</f>
        <v>3.44610367413053</v>
      </c>
      <c r="M139" s="180">
        <f ca="1">'Cash Flow'!M124</f>
        <v>3.5546280233142205</v>
      </c>
      <c r="N139" s="180">
        <f ca="1">'Cash Flow'!N124</f>
        <v>3.6665366339474175</v>
      </c>
      <c r="O139" s="180">
        <f ca="1">'Cash Flow'!O124</f>
        <v>0</v>
      </c>
    </row>
    <row r="140" spans="2:15" x14ac:dyDescent="0.2"/>
    <row r="141" spans="2:15" x14ac:dyDescent="0.2"/>
  </sheetData>
  <sheetProtection algorithmName="SHA-512" hashValue="XitGbP+1dNMBWoK6ukTcI+LdO3DAngcCfvPjuuPp/84aSED/Gs4nmGpuzquKItq2l3EjUWfa1U9f8HwsFDXkAQ==" saltValue="EJue2jnLOe5ef/OgdwgJyQ==" spinCount="100000" sheet="1" objects="1" scenarios="1"/>
  <conditionalFormatting sqref="E38:O38 E71:O71 E73:O73 E86:O86">
    <cfRule type="expression" dxfId="56" priority="5">
      <formula>E$6=1</formula>
    </cfRule>
  </conditionalFormatting>
  <conditionalFormatting sqref="E6:O6">
    <cfRule type="expression" dxfId="55" priority="3">
      <formula>E$6=1</formula>
    </cfRule>
  </conditionalFormatting>
  <conditionalFormatting sqref="E79:O79 E88:O88">
    <cfRule type="expression" dxfId="54" priority="4">
      <formula>E$6=1</formula>
    </cfRule>
  </conditionalFormatting>
  <conditionalFormatting sqref="E7:O8 O10 O40 O76">
    <cfRule type="expression" dxfId="53" priority="2">
      <formula>E$6=1</formula>
    </cfRule>
  </conditionalFormatting>
  <conditionalFormatting sqref="E11:O15 E17:O23 E41:O50 E65:O69 E77:O77 E81:O84 E52:O63 E25:O36">
    <cfRule type="expression" dxfId="52" priority="1">
      <formula>E$6=1</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8" id="{E7323D0A-ABFB-4BC3-8428-E458C14AF43B}">
            <xm:f>'Ops CF'!E$6=1</xm:f>
            <x14:dxf>
              <font>
                <color rgb="FF002060"/>
              </font>
              <fill>
                <patternFill>
                  <bgColor rgb="FFF2F7FC"/>
                </patternFill>
              </fill>
            </x14:dxf>
          </x14:cfRule>
          <xm:sqref>E112:O113 E116:O119 E122:O126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Debts">
    <tabColor theme="8" tint="-0.249977111117893"/>
  </sheetPr>
  <dimension ref="A1:R83"/>
  <sheetViews>
    <sheetView showGridLines="0" workbookViewId="0">
      <pane ySplit="7" topLeftCell="A8" activePane="bottomLeft" state="frozen"/>
      <selection pane="bottomLeft" activeCell="B4" sqref="B4:Q4"/>
    </sheetView>
  </sheetViews>
  <sheetFormatPr defaultColWidth="0" defaultRowHeight="12" zeroHeight="1" x14ac:dyDescent="0.2"/>
  <cols>
    <col min="1" max="1" width="9.33203125" customWidth="1"/>
    <col min="2" max="17" width="15" customWidth="1"/>
    <col min="18" max="18" width="9.33203125" customWidth="1"/>
    <col min="19" max="16384" width="9.33203125" hidden="1"/>
  </cols>
  <sheetData>
    <row r="1" spans="2:17" x14ac:dyDescent="0.2"/>
    <row r="2" spans="2:17" x14ac:dyDescent="0.2"/>
    <row r="3" spans="2:17" x14ac:dyDescent="0.2">
      <c r="B3" s="1" t="str">
        <f ca="1">Assumptions!B3</f>
        <v>This template is an intellectual property of ©Clik Technologies Inc [2021-25]. All rights to update, modification, copy and distribution of the core are reserved.</v>
      </c>
      <c r="C3" s="2"/>
      <c r="D3" s="2"/>
      <c r="E3" s="2"/>
      <c r="F3" s="2"/>
      <c r="G3" s="2"/>
      <c r="H3" s="2"/>
      <c r="I3" s="2"/>
      <c r="J3" s="2"/>
      <c r="K3" s="2"/>
      <c r="L3" s="2"/>
      <c r="M3" s="2"/>
    </row>
    <row r="4" spans="2:17" ht="30.75" customHeight="1" x14ac:dyDescent="0.2">
      <c r="B4" s="466" t="str">
        <f>Assumptions!B4</f>
        <v>MORGANS LANDING BOULEVARD</v>
      </c>
      <c r="C4" s="466"/>
      <c r="D4" s="466"/>
      <c r="E4" s="466"/>
      <c r="F4" s="466"/>
      <c r="G4" s="466"/>
      <c r="H4" s="466"/>
      <c r="I4" s="466"/>
      <c r="J4" s="466"/>
      <c r="K4" s="466"/>
      <c r="L4" s="466"/>
      <c r="M4" s="466"/>
      <c r="N4" s="466"/>
      <c r="O4" s="466"/>
      <c r="P4" s="466"/>
      <c r="Q4" s="465" t="str">
        <f>Assumptions!L4</f>
        <v xml:space="preserve"> MORGANS LANDING BOULEVARD, LA PORTE, TEXAS, 77571</v>
      </c>
    </row>
    <row r="5" spans="2:17" x14ac:dyDescent="0.2">
      <c r="B5" s="2"/>
      <c r="C5" s="2"/>
      <c r="D5" s="2"/>
      <c r="E5" s="2"/>
      <c r="F5" s="2"/>
      <c r="G5" s="2"/>
      <c r="H5" s="2"/>
      <c r="I5" s="2"/>
      <c r="J5" s="2"/>
      <c r="K5" s="2"/>
      <c r="L5" s="2"/>
      <c r="M5" s="2"/>
      <c r="N5" s="2"/>
      <c r="O5" s="2"/>
      <c r="P5" s="2"/>
      <c r="Q5" s="2"/>
    </row>
    <row r="6" spans="2:17" x14ac:dyDescent="0.2">
      <c r="B6" s="2"/>
      <c r="C6" s="2"/>
      <c r="D6" s="2"/>
      <c r="E6" s="2"/>
      <c r="F6" s="2"/>
      <c r="G6" s="2"/>
      <c r="H6" s="2"/>
      <c r="I6" s="2"/>
      <c r="J6" s="2"/>
      <c r="K6" s="2"/>
      <c r="L6" s="2"/>
      <c r="M6" s="2"/>
      <c r="N6" s="2"/>
      <c r="O6" s="2"/>
      <c r="P6" s="2"/>
      <c r="Q6" s="2"/>
    </row>
    <row r="7" spans="2:17" x14ac:dyDescent="0.2">
      <c r="B7" s="38" t="s">
        <v>174</v>
      </c>
      <c r="C7" s="38"/>
      <c r="D7" s="38"/>
      <c r="E7" s="38"/>
      <c r="F7" s="38"/>
      <c r="G7" s="38"/>
      <c r="H7" s="38"/>
      <c r="I7" s="38"/>
      <c r="J7" s="38"/>
      <c r="K7" s="38"/>
      <c r="L7" s="38"/>
      <c r="M7" s="38"/>
      <c r="N7" s="38"/>
      <c r="O7" s="38"/>
      <c r="P7" s="38"/>
      <c r="Q7" s="38"/>
    </row>
    <row r="8" spans="2:17" x14ac:dyDescent="0.2">
      <c r="B8" s="2"/>
      <c r="C8" s="2"/>
      <c r="D8" s="2"/>
      <c r="E8" s="2"/>
      <c r="F8" s="2"/>
      <c r="G8" s="2"/>
      <c r="H8" s="2"/>
      <c r="I8" s="2"/>
      <c r="J8" s="2"/>
      <c r="K8" s="2"/>
      <c r="L8" s="2"/>
      <c r="M8" s="2"/>
      <c r="N8" s="2"/>
      <c r="O8" s="2"/>
      <c r="P8" s="2"/>
      <c r="Q8" s="2"/>
    </row>
    <row r="9" spans="2:17" ht="12.75" thickBot="1" x14ac:dyDescent="0.25">
      <c r="B9" s="41" t="s">
        <v>180</v>
      </c>
      <c r="C9" s="41"/>
      <c r="D9" s="41"/>
      <c r="E9" s="41"/>
      <c r="F9" s="41"/>
      <c r="G9" s="41"/>
      <c r="H9" s="41"/>
      <c r="I9" s="41"/>
      <c r="J9" s="41"/>
      <c r="K9" s="41"/>
      <c r="L9" s="41"/>
      <c r="M9" s="41"/>
      <c r="N9" s="41"/>
      <c r="O9" s="41"/>
      <c r="P9" s="41"/>
      <c r="Q9" s="41"/>
    </row>
    <row r="10" spans="2:17" ht="12.75" thickBot="1" x14ac:dyDescent="0.25"/>
    <row r="11" spans="2:17" ht="12.75" thickBot="1" x14ac:dyDescent="0.25">
      <c r="B11" s="122" t="s">
        <v>145</v>
      </c>
      <c r="C11" s="40"/>
      <c r="D11" s="123">
        <v>0</v>
      </c>
      <c r="G11" s="132">
        <v>0</v>
      </c>
      <c r="H11" s="132">
        <v>1</v>
      </c>
      <c r="I11" s="132">
        <v>2</v>
      </c>
      <c r="J11" s="132">
        <v>3</v>
      </c>
      <c r="K11" s="132">
        <v>4</v>
      </c>
      <c r="L11" s="132">
        <v>5</v>
      </c>
      <c r="M11" s="132">
        <v>6</v>
      </c>
      <c r="N11" s="132">
        <v>7</v>
      </c>
      <c r="O11" s="132">
        <v>8</v>
      </c>
      <c r="P11" s="132">
        <v>9</v>
      </c>
      <c r="Q11" s="132">
        <v>10</v>
      </c>
    </row>
    <row r="12" spans="2:17" x14ac:dyDescent="0.2">
      <c r="B12" s="121" t="s">
        <v>410</v>
      </c>
      <c r="C12" s="40"/>
      <c r="D12" s="315">
        <f>IF(rLoan1St="","",rLoan1St)</f>
        <v>0</v>
      </c>
    </row>
    <row r="13" spans="2:17" x14ac:dyDescent="0.2">
      <c r="B13" s="121" t="s">
        <v>431</v>
      </c>
      <c r="C13" s="40"/>
      <c r="D13" s="314">
        <f>rLoan1Term</f>
        <v>120</v>
      </c>
      <c r="F13" s="133" t="s">
        <v>182</v>
      </c>
      <c r="G13" s="120"/>
      <c r="H13" s="120"/>
      <c r="I13" s="120"/>
      <c r="J13" s="120"/>
      <c r="K13" s="120"/>
      <c r="L13" s="120"/>
      <c r="M13" s="120"/>
      <c r="N13" s="120"/>
      <c r="O13" s="120"/>
      <c r="P13" s="120"/>
      <c r="Q13" s="120"/>
    </row>
    <row r="14" spans="2:17" x14ac:dyDescent="0.2">
      <c r="B14" s="40"/>
      <c r="C14" s="40"/>
      <c r="D14" s="40"/>
      <c r="F14" s="90" t="s">
        <v>183</v>
      </c>
      <c r="G14" s="138">
        <f ca="1">'Cash Flow'!D129</f>
        <v>0</v>
      </c>
      <c r="H14" s="139">
        <f ca="1">'Cash Flow'!E129</f>
        <v>0</v>
      </c>
      <c r="I14" s="139">
        <f ca="1">'Cash Flow'!F129</f>
        <v>0</v>
      </c>
      <c r="J14" s="139">
        <f ca="1">'Cash Flow'!G129</f>
        <v>0</v>
      </c>
      <c r="K14" s="139">
        <f ca="1">'Cash Flow'!H129</f>
        <v>0</v>
      </c>
      <c r="L14" s="139">
        <f ca="1">'Cash Flow'!I129</f>
        <v>0</v>
      </c>
      <c r="M14" s="139">
        <f ca="1">'Cash Flow'!J129</f>
        <v>0</v>
      </c>
      <c r="N14" s="139">
        <f ca="1">'Cash Flow'!K129</f>
        <v>0</v>
      </c>
      <c r="O14" s="139">
        <f ca="1">'Cash Flow'!L129</f>
        <v>0</v>
      </c>
      <c r="P14" s="139">
        <f ca="1">'Cash Flow'!M129</f>
        <v>0</v>
      </c>
      <c r="Q14" s="139">
        <f ca="1">'Cash Flow'!N129</f>
        <v>0</v>
      </c>
    </row>
    <row r="15" spans="2:17" ht="12.75" thickBot="1" x14ac:dyDescent="0.25">
      <c r="B15" s="122" t="s">
        <v>146</v>
      </c>
      <c r="C15" s="40"/>
      <c r="D15" s="40"/>
      <c r="F15" s="90" t="s">
        <v>184</v>
      </c>
      <c r="G15" s="140">
        <f>'Cash Flow'!D130</f>
        <v>0</v>
      </c>
      <c r="H15" s="141">
        <f ca="1">'Cash Flow'!E130</f>
        <v>0</v>
      </c>
      <c r="I15" s="141">
        <f ca="1">'Cash Flow'!F130</f>
        <v>0</v>
      </c>
      <c r="J15" s="141">
        <f ca="1">'Cash Flow'!G130</f>
        <v>0</v>
      </c>
      <c r="K15" s="141">
        <f ca="1">'Cash Flow'!H130</f>
        <v>0</v>
      </c>
      <c r="L15" s="141">
        <f ca="1">'Cash Flow'!I130</f>
        <v>0</v>
      </c>
      <c r="M15" s="141">
        <f ca="1">'Cash Flow'!J130</f>
        <v>0</v>
      </c>
      <c r="N15" s="141">
        <f ca="1">'Cash Flow'!K130</f>
        <v>0</v>
      </c>
      <c r="O15" s="141">
        <f ca="1">'Cash Flow'!L130</f>
        <v>0</v>
      </c>
      <c r="P15" s="141">
        <f ca="1">'Cash Flow'!M130</f>
        <v>0</v>
      </c>
      <c r="Q15" s="141">
        <f ca="1">'Cash Flow'!N130</f>
        <v>0</v>
      </c>
    </row>
    <row r="16" spans="2:17" ht="12.75" thickTop="1" x14ac:dyDescent="0.2">
      <c r="B16" s="121" t="s">
        <v>132</v>
      </c>
      <c r="C16" s="40"/>
      <c r="D16" s="316">
        <f>rLoan1LTV</f>
        <v>0.75</v>
      </c>
      <c r="F16" s="131" t="s">
        <v>185</v>
      </c>
      <c r="G16" s="136">
        <f>'Cash Flow'!D131</f>
        <v>0</v>
      </c>
      <c r="H16" s="137">
        <f>'Cash Flow'!E131</f>
        <v>0</v>
      </c>
      <c r="I16" s="137">
        <f>'Cash Flow'!F131</f>
        <v>0</v>
      </c>
      <c r="J16" s="137">
        <f>'Cash Flow'!G131</f>
        <v>0</v>
      </c>
      <c r="K16" s="137">
        <f>'Cash Flow'!H131</f>
        <v>0</v>
      </c>
      <c r="L16" s="137">
        <f>'Cash Flow'!I131</f>
        <v>0</v>
      </c>
      <c r="M16" s="137">
        <f>'Cash Flow'!J131</f>
        <v>0</v>
      </c>
      <c r="N16" s="137">
        <f>'Cash Flow'!K131</f>
        <v>0</v>
      </c>
      <c r="O16" s="137">
        <f>'Cash Flow'!L131</f>
        <v>0</v>
      </c>
      <c r="P16" s="137">
        <f>'Cash Flow'!M131</f>
        <v>0</v>
      </c>
      <c r="Q16" s="137">
        <f>'Cash Flow'!N131</f>
        <v>0</v>
      </c>
    </row>
    <row r="17" spans="2:17" x14ac:dyDescent="0.2">
      <c r="B17" s="121" t="s">
        <v>115</v>
      </c>
      <c r="C17" s="40"/>
      <c r="D17" s="316">
        <f>rLoan1CapRate</f>
        <v>6.5000000000000002E-2</v>
      </c>
      <c r="F17" s="131"/>
      <c r="G17" s="131"/>
      <c r="H17" s="89"/>
      <c r="I17" s="89"/>
      <c r="J17" s="89"/>
      <c r="K17" s="89"/>
      <c r="L17" s="89"/>
      <c r="M17" s="89"/>
      <c r="N17" s="89"/>
      <c r="O17" s="89"/>
      <c r="P17" s="89"/>
      <c r="Q17" s="89"/>
    </row>
    <row r="18" spans="2:17" x14ac:dyDescent="0.2">
      <c r="B18" s="121" t="s">
        <v>147</v>
      </c>
      <c r="C18" s="40"/>
      <c r="D18" s="317">
        <f>rLoan1DSCR</f>
        <v>1.25</v>
      </c>
      <c r="F18" s="90"/>
      <c r="G18" s="90"/>
    </row>
    <row r="19" spans="2:17" x14ac:dyDescent="0.2">
      <c r="B19" s="121" t="s">
        <v>176</v>
      </c>
      <c r="C19" s="40"/>
      <c r="D19" s="127">
        <f ca="1">rLoan1Amt</f>
        <v>53730000</v>
      </c>
    </row>
    <row r="20" spans="2:17" x14ac:dyDescent="0.2">
      <c r="B20" s="121" t="s">
        <v>634</v>
      </c>
      <c r="C20" s="40"/>
      <c r="D20" s="127">
        <f ca="1">rLoan1Repay</f>
        <v>-41193000</v>
      </c>
      <c r="F20" s="133" t="s">
        <v>186</v>
      </c>
      <c r="G20" s="120"/>
      <c r="H20" s="120"/>
      <c r="I20" s="120"/>
      <c r="J20" s="120"/>
      <c r="K20" s="120"/>
      <c r="L20" s="120"/>
      <c r="M20" s="120"/>
      <c r="N20" s="120"/>
      <c r="O20" s="120"/>
      <c r="P20" s="120"/>
      <c r="Q20" s="120"/>
    </row>
    <row r="21" spans="2:17" x14ac:dyDescent="0.2">
      <c r="B21" s="40"/>
      <c r="C21" s="40"/>
      <c r="D21" s="40"/>
      <c r="F21" s="90" t="s">
        <v>187</v>
      </c>
      <c r="G21" s="138">
        <f>'Cash Flow'!D134</f>
        <v>0</v>
      </c>
      <c r="H21" s="139">
        <f ca="1">'Cash Flow'!E134</f>
        <v>53730000</v>
      </c>
      <c r="I21" s="139">
        <f ca="1">'Cash Flow'!F134</f>
        <v>53730000</v>
      </c>
      <c r="J21" s="139">
        <f ca="1">'Cash Flow'!G134</f>
        <v>53730000</v>
      </c>
      <c r="K21" s="139">
        <f ca="1">'Cash Flow'!H134</f>
        <v>53730000</v>
      </c>
      <c r="L21" s="139">
        <f ca="1">'Cash Flow'!I134</f>
        <v>51939000</v>
      </c>
      <c r="M21" s="139">
        <f ca="1">'Cash Flow'!J134</f>
        <v>50148000</v>
      </c>
      <c r="N21" s="139">
        <f ca="1">'Cash Flow'!K134</f>
        <v>48357000</v>
      </c>
      <c r="O21" s="139">
        <f ca="1">'Cash Flow'!L134</f>
        <v>46566000</v>
      </c>
      <c r="P21" s="139">
        <f ca="1">'Cash Flow'!M134</f>
        <v>44775000</v>
      </c>
      <c r="Q21" s="139">
        <f ca="1">'Cash Flow'!N134</f>
        <v>42984000</v>
      </c>
    </row>
    <row r="22" spans="2:17" x14ac:dyDescent="0.2">
      <c r="B22" s="122" t="s">
        <v>148</v>
      </c>
      <c r="C22" s="40"/>
      <c r="D22" s="40"/>
      <c r="F22" s="90" t="s">
        <v>188</v>
      </c>
      <c r="G22" s="142">
        <f ca="1">'Cash Flow'!D135</f>
        <v>53730000</v>
      </c>
      <c r="H22" s="110">
        <f ca="1">'Cash Flow'!E135</f>
        <v>0</v>
      </c>
      <c r="I22" s="110">
        <f ca="1">'Cash Flow'!F135</f>
        <v>0</v>
      </c>
      <c r="J22" s="110">
        <f ca="1">'Cash Flow'!G135</f>
        <v>0</v>
      </c>
      <c r="K22" s="110">
        <f ca="1">'Cash Flow'!H135</f>
        <v>0</v>
      </c>
      <c r="L22" s="110">
        <f ca="1">'Cash Flow'!I135</f>
        <v>0</v>
      </c>
      <c r="M22" s="110">
        <f ca="1">'Cash Flow'!J135</f>
        <v>0</v>
      </c>
      <c r="N22" s="110">
        <f ca="1">'Cash Flow'!K135</f>
        <v>0</v>
      </c>
      <c r="O22" s="110">
        <f ca="1">'Cash Flow'!L135</f>
        <v>0</v>
      </c>
      <c r="P22" s="110">
        <f ca="1">'Cash Flow'!M135</f>
        <v>0</v>
      </c>
      <c r="Q22" s="110">
        <f ca="1">'Cash Flow'!N135</f>
        <v>0</v>
      </c>
    </row>
    <row r="23" spans="2:17" x14ac:dyDescent="0.2">
      <c r="B23" s="121" t="s">
        <v>516</v>
      </c>
      <c r="C23" s="40"/>
      <c r="D23" s="318">
        <f>rLoan1Amort</f>
        <v>30</v>
      </c>
      <c r="F23" s="90" t="s">
        <v>189</v>
      </c>
      <c r="G23" s="142">
        <f>'Cash Flow'!D136</f>
        <v>0</v>
      </c>
      <c r="H23" s="110">
        <f ca="1">'Cash Flow'!E136</f>
        <v>0</v>
      </c>
      <c r="I23" s="110">
        <f ca="1">'Cash Flow'!F136</f>
        <v>0</v>
      </c>
      <c r="J23" s="110">
        <f ca="1">'Cash Flow'!G136</f>
        <v>0</v>
      </c>
      <c r="K23" s="110">
        <f ca="1">'Cash Flow'!H136</f>
        <v>-1791000</v>
      </c>
      <c r="L23" s="110">
        <f ca="1">'Cash Flow'!I136</f>
        <v>-1791000</v>
      </c>
      <c r="M23" s="110">
        <f ca="1">'Cash Flow'!J136</f>
        <v>-1791000</v>
      </c>
      <c r="N23" s="110">
        <f ca="1">'Cash Flow'!K136</f>
        <v>-1791000</v>
      </c>
      <c r="O23" s="110">
        <f ca="1">'Cash Flow'!L136</f>
        <v>-1791000</v>
      </c>
      <c r="P23" s="110">
        <f ca="1">'Cash Flow'!M136</f>
        <v>-1791000</v>
      </c>
      <c r="Q23" s="110">
        <f ca="1">'Cash Flow'!N136</f>
        <v>-1791000</v>
      </c>
    </row>
    <row r="24" spans="2:17" ht="12.75" thickBot="1" x14ac:dyDescent="0.25">
      <c r="B24" s="121" t="s">
        <v>177</v>
      </c>
      <c r="C24" s="40"/>
      <c r="D24" s="314">
        <f>rLoan1IO</f>
        <v>36</v>
      </c>
      <c r="F24" s="90" t="s">
        <v>190</v>
      </c>
      <c r="G24" s="140">
        <f ca="1">'Cash Flow'!D137</f>
        <v>0</v>
      </c>
      <c r="H24" s="141">
        <f ca="1">'Cash Flow'!E137</f>
        <v>0</v>
      </c>
      <c r="I24" s="141">
        <f ca="1">'Cash Flow'!F137</f>
        <v>0</v>
      </c>
      <c r="J24" s="141">
        <f ca="1">'Cash Flow'!G137</f>
        <v>0</v>
      </c>
      <c r="K24" s="141">
        <f ca="1">'Cash Flow'!H137</f>
        <v>0</v>
      </c>
      <c r="L24" s="141">
        <f ca="1">'Cash Flow'!I137</f>
        <v>0</v>
      </c>
      <c r="M24" s="141">
        <f ca="1">'Cash Flow'!J137</f>
        <v>0</v>
      </c>
      <c r="N24" s="141">
        <f ca="1">'Cash Flow'!K137</f>
        <v>0</v>
      </c>
      <c r="O24" s="141">
        <f ca="1">'Cash Flow'!L137</f>
        <v>0</v>
      </c>
      <c r="P24" s="141">
        <f ca="1">'Cash Flow'!M137</f>
        <v>0</v>
      </c>
      <c r="Q24" s="141">
        <f ca="1">'Cash Flow'!N137</f>
        <v>-41193000</v>
      </c>
    </row>
    <row r="25" spans="2:17" ht="12.75" thickTop="1" x14ac:dyDescent="0.2">
      <c r="B25" s="40"/>
      <c r="C25" s="40"/>
      <c r="D25" s="40"/>
      <c r="F25" s="90" t="s">
        <v>191</v>
      </c>
      <c r="G25" s="134">
        <f ca="1">'Cash Flow'!D138</f>
        <v>53730000</v>
      </c>
      <c r="H25" s="135">
        <f ca="1">'Cash Flow'!E138</f>
        <v>53730000</v>
      </c>
      <c r="I25" s="135">
        <f ca="1">'Cash Flow'!F138</f>
        <v>53730000</v>
      </c>
      <c r="J25" s="135">
        <f ca="1">'Cash Flow'!G138</f>
        <v>53730000</v>
      </c>
      <c r="K25" s="135">
        <f ca="1">'Cash Flow'!H138</f>
        <v>51939000</v>
      </c>
      <c r="L25" s="135">
        <f ca="1">'Cash Flow'!I138</f>
        <v>50148000</v>
      </c>
      <c r="M25" s="135">
        <f ca="1">'Cash Flow'!J138</f>
        <v>48357000</v>
      </c>
      <c r="N25" s="135">
        <f ca="1">'Cash Flow'!K138</f>
        <v>46566000</v>
      </c>
      <c r="O25" s="135">
        <f ca="1">'Cash Flow'!L138</f>
        <v>44775000</v>
      </c>
      <c r="P25" s="135">
        <f ca="1">'Cash Flow'!M138</f>
        <v>42984000</v>
      </c>
      <c r="Q25" s="135">
        <f ca="1">'Cash Flow'!N138</f>
        <v>0</v>
      </c>
    </row>
    <row r="26" spans="2:17" x14ac:dyDescent="0.2">
      <c r="B26" s="122" t="s">
        <v>179</v>
      </c>
      <c r="C26" s="40"/>
      <c r="D26" s="130">
        <f ca="1">rLoan1Rate+rLoan1Spread%%</f>
        <v>5.5646400000000006E-2</v>
      </c>
      <c r="F26" s="90"/>
      <c r="G26" s="90"/>
    </row>
    <row r="27" spans="2:17" x14ac:dyDescent="0.2">
      <c r="B27" s="40"/>
      <c r="C27" s="40"/>
      <c r="D27" s="40"/>
    </row>
    <row r="28" spans="2:17" x14ac:dyDescent="0.2">
      <c r="B28" s="122" t="s">
        <v>150</v>
      </c>
      <c r="C28" s="40"/>
      <c r="D28" s="40"/>
      <c r="F28" s="133" t="s">
        <v>179</v>
      </c>
      <c r="G28" s="261">
        <f>'Cash Flow'!D143</f>
        <v>0</v>
      </c>
      <c r="H28" s="261">
        <f ca="1">'Cash Flow'!E143</f>
        <v>0</v>
      </c>
      <c r="I28" s="261">
        <f ca="1">'Cash Flow'!F143</f>
        <v>0</v>
      </c>
      <c r="J28" s="261">
        <f ca="1">'Cash Flow'!G143</f>
        <v>0</v>
      </c>
      <c r="K28" s="261">
        <f ca="1">'Cash Flow'!H143</f>
        <v>0</v>
      </c>
      <c r="L28" s="261">
        <f ca="1">'Cash Flow'!I143</f>
        <v>0</v>
      </c>
      <c r="M28" s="261">
        <f ca="1">'Cash Flow'!J143</f>
        <v>0</v>
      </c>
      <c r="N28" s="261">
        <f ca="1">'Cash Flow'!K143</f>
        <v>0</v>
      </c>
      <c r="O28" s="261">
        <f ca="1">'Cash Flow'!L143</f>
        <v>0</v>
      </c>
      <c r="P28" s="261">
        <f ca="1">'Cash Flow'!M143</f>
        <v>0</v>
      </c>
      <c r="Q28" s="261">
        <f ca="1">'Cash Flow'!N143</f>
        <v>0</v>
      </c>
    </row>
    <row r="29" spans="2:17" x14ac:dyDescent="0.2">
      <c r="B29" s="121" t="s">
        <v>151</v>
      </c>
      <c r="C29" s="40"/>
      <c r="D29" s="130">
        <f>rLoan1Pts</f>
        <v>0</v>
      </c>
      <c r="F29" s="90"/>
      <c r="G29" s="90"/>
    </row>
    <row r="30" spans="2:17" x14ac:dyDescent="0.2">
      <c r="B30" s="121" t="s">
        <v>152</v>
      </c>
      <c r="C30" s="40"/>
      <c r="D30" s="331">
        <f>rLoan1Cost</f>
        <v>0</v>
      </c>
      <c r="F30" s="90"/>
      <c r="G30" s="90"/>
    </row>
    <row r="31" spans="2:17" x14ac:dyDescent="0.2">
      <c r="B31" s="40"/>
      <c r="C31" s="40"/>
      <c r="D31" s="40"/>
      <c r="F31" s="133" t="s">
        <v>193</v>
      </c>
      <c r="G31" s="342">
        <f>'Cash Flow'!D145</f>
        <v>0</v>
      </c>
      <c r="H31" s="342">
        <f ca="1">'Cash Flow'!E145</f>
        <v>0</v>
      </c>
      <c r="I31" s="342">
        <f ca="1">'Cash Flow'!F145</f>
        <v>0</v>
      </c>
      <c r="J31" s="342">
        <f ca="1">'Cash Flow'!G145</f>
        <v>0</v>
      </c>
      <c r="K31" s="342">
        <f ca="1">'Cash Flow'!H145</f>
        <v>0</v>
      </c>
      <c r="L31" s="342">
        <f ca="1">'Cash Flow'!I145</f>
        <v>0</v>
      </c>
      <c r="M31" s="342">
        <f ca="1">'Cash Flow'!J145</f>
        <v>0</v>
      </c>
      <c r="N31" s="342">
        <f ca="1">'Cash Flow'!K145</f>
        <v>0</v>
      </c>
      <c r="O31" s="342">
        <f ca="1">'Cash Flow'!L145</f>
        <v>0</v>
      </c>
      <c r="P31" s="342">
        <f ca="1">'Cash Flow'!M145</f>
        <v>0</v>
      </c>
      <c r="Q31" s="342">
        <f ca="1">'Cash Flow'!N145</f>
        <v>0</v>
      </c>
    </row>
    <row r="32" spans="2:17" x14ac:dyDescent="0.2"/>
    <row r="33" spans="2:17" x14ac:dyDescent="0.2"/>
    <row r="34" spans="2:17" ht="12.75" thickBot="1" x14ac:dyDescent="0.25">
      <c r="B34" s="41" t="s">
        <v>181</v>
      </c>
      <c r="C34" s="41"/>
      <c r="D34" s="41"/>
      <c r="E34" s="41"/>
      <c r="F34" s="41"/>
      <c r="G34" s="41"/>
      <c r="H34" s="41"/>
      <c r="I34" s="41"/>
      <c r="J34" s="41"/>
      <c r="K34" s="41"/>
      <c r="L34" s="41"/>
      <c r="M34" s="41"/>
      <c r="N34" s="41"/>
      <c r="O34" s="41"/>
      <c r="P34" s="41"/>
      <c r="Q34" s="41"/>
    </row>
    <row r="35" spans="2:17" ht="12.75" thickBot="1" x14ac:dyDescent="0.25"/>
    <row r="36" spans="2:17" ht="12.75" thickBot="1" x14ac:dyDescent="0.25">
      <c r="B36" s="122" t="s">
        <v>145</v>
      </c>
      <c r="C36" s="40"/>
      <c r="D36" s="123">
        <v>0</v>
      </c>
      <c r="G36" s="132">
        <v>0</v>
      </c>
      <c r="H36" s="132">
        <v>1</v>
      </c>
      <c r="I36" s="132">
        <v>2</v>
      </c>
      <c r="J36" s="132">
        <v>3</v>
      </c>
      <c r="K36" s="132">
        <v>4</v>
      </c>
      <c r="L36" s="132">
        <v>5</v>
      </c>
      <c r="M36" s="132">
        <v>6</v>
      </c>
      <c r="N36" s="132">
        <v>7</v>
      </c>
      <c r="O36" s="132">
        <v>8</v>
      </c>
      <c r="P36" s="132">
        <v>9</v>
      </c>
      <c r="Q36" s="132">
        <v>10</v>
      </c>
    </row>
    <row r="37" spans="2:17" x14ac:dyDescent="0.2">
      <c r="B37" s="121" t="s">
        <v>410</v>
      </c>
      <c r="C37" s="40"/>
      <c r="D37" s="315" t="str">
        <f>IF(rLoan2St="","",rLoan2St)</f>
        <v/>
      </c>
    </row>
    <row r="38" spans="2:17" x14ac:dyDescent="0.2">
      <c r="B38" s="121" t="s">
        <v>431</v>
      </c>
      <c r="C38" s="40"/>
      <c r="D38" s="314">
        <f>rLoan2Term</f>
        <v>0</v>
      </c>
      <c r="F38" s="133" t="s">
        <v>182</v>
      </c>
      <c r="G38" s="120"/>
      <c r="H38" s="120"/>
      <c r="I38" s="120"/>
      <c r="J38" s="120"/>
      <c r="K38" s="120"/>
      <c r="L38" s="120"/>
      <c r="M38" s="120"/>
      <c r="N38" s="120"/>
      <c r="O38" s="120"/>
      <c r="P38" s="120"/>
      <c r="Q38" s="120"/>
    </row>
    <row r="39" spans="2:17" x14ac:dyDescent="0.2">
      <c r="B39" s="40"/>
      <c r="C39" s="40"/>
      <c r="D39" s="40"/>
      <c r="F39" s="90" t="s">
        <v>183</v>
      </c>
      <c r="G39" s="138">
        <f>'Cash Flow'!D192</f>
        <v>0</v>
      </c>
      <c r="H39" s="139">
        <f>'Cash Flow'!E192</f>
        <v>0</v>
      </c>
      <c r="I39" s="139">
        <f>'Cash Flow'!F192</f>
        <v>0</v>
      </c>
      <c r="J39" s="139">
        <f>'Cash Flow'!G192</f>
        <v>0</v>
      </c>
      <c r="K39" s="139">
        <f>'Cash Flow'!H192</f>
        <v>0</v>
      </c>
      <c r="L39" s="139">
        <f>'Cash Flow'!I192</f>
        <v>0</v>
      </c>
      <c r="M39" s="139">
        <f>'Cash Flow'!J192</f>
        <v>0</v>
      </c>
      <c r="N39" s="139">
        <f>'Cash Flow'!K192</f>
        <v>0</v>
      </c>
      <c r="O39" s="139">
        <f>'Cash Flow'!L192</f>
        <v>0</v>
      </c>
      <c r="P39" s="139">
        <f>'Cash Flow'!M192</f>
        <v>0</v>
      </c>
      <c r="Q39" s="139">
        <f>'Cash Flow'!N192</f>
        <v>0</v>
      </c>
    </row>
    <row r="40" spans="2:17" ht="12.75" thickBot="1" x14ac:dyDescent="0.25">
      <c r="B40" s="122" t="s">
        <v>146</v>
      </c>
      <c r="C40" s="40"/>
      <c r="D40" s="40"/>
      <c r="F40" s="90" t="s">
        <v>184</v>
      </c>
      <c r="G40" s="140">
        <f>'Cash Flow'!D193</f>
        <v>0</v>
      </c>
      <c r="H40" s="141">
        <f>'Cash Flow'!E193</f>
        <v>0</v>
      </c>
      <c r="I40" s="141">
        <f>'Cash Flow'!F193</f>
        <v>0</v>
      </c>
      <c r="J40" s="141">
        <f>'Cash Flow'!G193</f>
        <v>0</v>
      </c>
      <c r="K40" s="141">
        <f>'Cash Flow'!H193</f>
        <v>0</v>
      </c>
      <c r="L40" s="141">
        <f>'Cash Flow'!I193</f>
        <v>0</v>
      </c>
      <c r="M40" s="141">
        <f>'Cash Flow'!J193</f>
        <v>0</v>
      </c>
      <c r="N40" s="141">
        <f>'Cash Flow'!K193</f>
        <v>0</v>
      </c>
      <c r="O40" s="141">
        <f>'Cash Flow'!L193</f>
        <v>0</v>
      </c>
      <c r="P40" s="141">
        <f>'Cash Flow'!M193</f>
        <v>0</v>
      </c>
      <c r="Q40" s="141">
        <f>'Cash Flow'!N193</f>
        <v>0</v>
      </c>
    </row>
    <row r="41" spans="2:17" ht="12.75" thickTop="1" x14ac:dyDescent="0.2">
      <c r="B41" s="121" t="s">
        <v>132</v>
      </c>
      <c r="C41" s="40"/>
      <c r="D41" s="316">
        <f>rLoan2LTV</f>
        <v>0</v>
      </c>
      <c r="F41" s="131" t="s">
        <v>185</v>
      </c>
      <c r="G41" s="136">
        <f>'Cash Flow'!D194</f>
        <v>0</v>
      </c>
      <c r="H41" s="137">
        <f>'Cash Flow'!E194</f>
        <v>0</v>
      </c>
      <c r="I41" s="137">
        <f>'Cash Flow'!F194</f>
        <v>0</v>
      </c>
      <c r="J41" s="137">
        <f>'Cash Flow'!G194</f>
        <v>0</v>
      </c>
      <c r="K41" s="137">
        <f>'Cash Flow'!H194</f>
        <v>0</v>
      </c>
      <c r="L41" s="137">
        <f>'Cash Flow'!I194</f>
        <v>0</v>
      </c>
      <c r="M41" s="137">
        <f>'Cash Flow'!J194</f>
        <v>0</v>
      </c>
      <c r="N41" s="137">
        <f>'Cash Flow'!K194</f>
        <v>0</v>
      </c>
      <c r="O41" s="137">
        <f>'Cash Flow'!L194</f>
        <v>0</v>
      </c>
      <c r="P41" s="137">
        <f>'Cash Flow'!M194</f>
        <v>0</v>
      </c>
      <c r="Q41" s="137">
        <f>'Cash Flow'!N194</f>
        <v>0</v>
      </c>
    </row>
    <row r="42" spans="2:17" x14ac:dyDescent="0.2">
      <c r="B42" s="121" t="s">
        <v>115</v>
      </c>
      <c r="C42" s="40"/>
      <c r="D42" s="316">
        <f>rLoan2CapRate</f>
        <v>0</v>
      </c>
      <c r="F42" s="131"/>
      <c r="G42" s="131"/>
      <c r="H42" s="89"/>
      <c r="I42" s="89"/>
      <c r="J42" s="89"/>
      <c r="K42" s="89"/>
      <c r="L42" s="89"/>
      <c r="M42" s="89"/>
      <c r="N42" s="89"/>
      <c r="O42" s="89"/>
      <c r="P42" s="89"/>
      <c r="Q42" s="89"/>
    </row>
    <row r="43" spans="2:17" x14ac:dyDescent="0.2">
      <c r="B43" s="121" t="s">
        <v>147</v>
      </c>
      <c r="C43" s="40"/>
      <c r="D43" s="317">
        <f>rLoan2DSCR</f>
        <v>0</v>
      </c>
      <c r="F43" s="90"/>
      <c r="G43" s="90"/>
    </row>
    <row r="44" spans="2:17" x14ac:dyDescent="0.2">
      <c r="B44" s="121" t="s">
        <v>176</v>
      </c>
      <c r="C44" s="40"/>
      <c r="D44" s="127">
        <f>rLoan2Amt</f>
        <v>0</v>
      </c>
    </row>
    <row r="45" spans="2:17" x14ac:dyDescent="0.2">
      <c r="B45" s="121" t="s">
        <v>634</v>
      </c>
      <c r="C45" s="40"/>
      <c r="D45" s="127">
        <f>rLoan2Repay</f>
        <v>0</v>
      </c>
      <c r="F45" s="133" t="s">
        <v>186</v>
      </c>
      <c r="G45" s="120"/>
      <c r="H45" s="120"/>
      <c r="I45" s="120"/>
      <c r="J45" s="120"/>
      <c r="K45" s="120"/>
      <c r="L45" s="120"/>
      <c r="M45" s="120"/>
      <c r="N45" s="120"/>
      <c r="O45" s="120"/>
      <c r="P45" s="120"/>
      <c r="Q45" s="120"/>
    </row>
    <row r="46" spans="2:17" x14ac:dyDescent="0.2">
      <c r="B46" s="40"/>
      <c r="C46" s="40"/>
      <c r="D46" s="40"/>
      <c r="F46" s="90" t="s">
        <v>187</v>
      </c>
      <c r="G46" s="138">
        <f>'Cash Flow'!D197</f>
        <v>0</v>
      </c>
      <c r="H46" s="139">
        <f>'Cash Flow'!E197</f>
        <v>0</v>
      </c>
      <c r="I46" s="139">
        <f>'Cash Flow'!F197</f>
        <v>0</v>
      </c>
      <c r="J46" s="139">
        <f>'Cash Flow'!G197</f>
        <v>0</v>
      </c>
      <c r="K46" s="139">
        <f>'Cash Flow'!H197</f>
        <v>0</v>
      </c>
      <c r="L46" s="139">
        <f>'Cash Flow'!I197</f>
        <v>0</v>
      </c>
      <c r="M46" s="139">
        <f>'Cash Flow'!J197</f>
        <v>0</v>
      </c>
      <c r="N46" s="139">
        <f>'Cash Flow'!K197</f>
        <v>0</v>
      </c>
      <c r="O46" s="139">
        <f>'Cash Flow'!L197</f>
        <v>0</v>
      </c>
      <c r="P46" s="139">
        <f>'Cash Flow'!M197</f>
        <v>0</v>
      </c>
      <c r="Q46" s="139">
        <f>'Cash Flow'!N197</f>
        <v>0</v>
      </c>
    </row>
    <row r="47" spans="2:17" x14ac:dyDescent="0.2">
      <c r="B47" s="122" t="s">
        <v>148</v>
      </c>
      <c r="C47" s="40"/>
      <c r="D47" s="40"/>
      <c r="F47" s="90" t="s">
        <v>188</v>
      </c>
      <c r="G47" s="142">
        <f>'Cash Flow'!D198</f>
        <v>0</v>
      </c>
      <c r="H47" s="110">
        <f>'Cash Flow'!E198</f>
        <v>0</v>
      </c>
      <c r="I47" s="110">
        <f>'Cash Flow'!F198</f>
        <v>0</v>
      </c>
      <c r="J47" s="110">
        <f>'Cash Flow'!G198</f>
        <v>0</v>
      </c>
      <c r="K47" s="110">
        <f>'Cash Flow'!H198</f>
        <v>0</v>
      </c>
      <c r="L47" s="110">
        <f>'Cash Flow'!I198</f>
        <v>0</v>
      </c>
      <c r="M47" s="110">
        <f>'Cash Flow'!J198</f>
        <v>0</v>
      </c>
      <c r="N47" s="110">
        <f>'Cash Flow'!K198</f>
        <v>0</v>
      </c>
      <c r="O47" s="110">
        <f>'Cash Flow'!L198</f>
        <v>0</v>
      </c>
      <c r="P47" s="110">
        <f>'Cash Flow'!M198</f>
        <v>0</v>
      </c>
      <c r="Q47" s="110">
        <f>'Cash Flow'!N198</f>
        <v>0</v>
      </c>
    </row>
    <row r="48" spans="2:17" x14ac:dyDescent="0.2">
      <c r="B48" s="121" t="s">
        <v>516</v>
      </c>
      <c r="C48" s="40"/>
      <c r="D48" s="318">
        <f>rLoan2Amort</f>
        <v>0</v>
      </c>
      <c r="F48" s="90" t="s">
        <v>189</v>
      </c>
      <c r="G48" s="142">
        <f>'Cash Flow'!D199</f>
        <v>0</v>
      </c>
      <c r="H48" s="110">
        <f>'Cash Flow'!E199</f>
        <v>0</v>
      </c>
      <c r="I48" s="110">
        <f>'Cash Flow'!F199</f>
        <v>0</v>
      </c>
      <c r="J48" s="110">
        <f>'Cash Flow'!G199</f>
        <v>0</v>
      </c>
      <c r="K48" s="110">
        <f>'Cash Flow'!H199</f>
        <v>0</v>
      </c>
      <c r="L48" s="110">
        <f>'Cash Flow'!I199</f>
        <v>0</v>
      </c>
      <c r="M48" s="110">
        <f>'Cash Flow'!J199</f>
        <v>0</v>
      </c>
      <c r="N48" s="110">
        <f>'Cash Flow'!K199</f>
        <v>0</v>
      </c>
      <c r="O48" s="110">
        <f>'Cash Flow'!L199</f>
        <v>0</v>
      </c>
      <c r="P48" s="110">
        <f>'Cash Flow'!M199</f>
        <v>0</v>
      </c>
      <c r="Q48" s="110">
        <f>'Cash Flow'!N199</f>
        <v>0</v>
      </c>
    </row>
    <row r="49" spans="2:17" ht="12.75" thickBot="1" x14ac:dyDescent="0.25">
      <c r="B49" s="121" t="s">
        <v>177</v>
      </c>
      <c r="C49" s="40"/>
      <c r="D49" s="314">
        <f>rLoan2IO</f>
        <v>0</v>
      </c>
      <c r="F49" s="90" t="s">
        <v>190</v>
      </c>
      <c r="G49" s="140">
        <f>'Cash Flow'!D200</f>
        <v>0</v>
      </c>
      <c r="H49" s="141">
        <f>'Cash Flow'!E200</f>
        <v>0</v>
      </c>
      <c r="I49" s="141">
        <f>'Cash Flow'!F200</f>
        <v>0</v>
      </c>
      <c r="J49" s="141">
        <f>'Cash Flow'!G200</f>
        <v>0</v>
      </c>
      <c r="K49" s="141">
        <f>'Cash Flow'!H200</f>
        <v>0</v>
      </c>
      <c r="L49" s="141">
        <f>'Cash Flow'!I200</f>
        <v>0</v>
      </c>
      <c r="M49" s="141">
        <f>'Cash Flow'!J200</f>
        <v>0</v>
      </c>
      <c r="N49" s="141">
        <f>'Cash Flow'!K200</f>
        <v>0</v>
      </c>
      <c r="O49" s="141">
        <f>'Cash Flow'!L200</f>
        <v>0</v>
      </c>
      <c r="P49" s="141">
        <f>'Cash Flow'!M200</f>
        <v>0</v>
      </c>
      <c r="Q49" s="141">
        <f>'Cash Flow'!N200</f>
        <v>0</v>
      </c>
    </row>
    <row r="50" spans="2:17" ht="12.75" thickTop="1" x14ac:dyDescent="0.2">
      <c r="B50" s="40"/>
      <c r="C50" s="40"/>
      <c r="D50" s="40"/>
      <c r="F50" s="90" t="s">
        <v>191</v>
      </c>
      <c r="G50" s="134">
        <f>'Cash Flow'!D201</f>
        <v>0</v>
      </c>
      <c r="H50" s="135">
        <f>'Cash Flow'!E201</f>
        <v>0</v>
      </c>
      <c r="I50" s="135">
        <f>'Cash Flow'!F201</f>
        <v>0</v>
      </c>
      <c r="J50" s="135">
        <f>'Cash Flow'!G201</f>
        <v>0</v>
      </c>
      <c r="K50" s="135">
        <f>'Cash Flow'!H201</f>
        <v>0</v>
      </c>
      <c r="L50" s="135">
        <f>'Cash Flow'!I201</f>
        <v>0</v>
      </c>
      <c r="M50" s="135">
        <f>'Cash Flow'!J201</f>
        <v>0</v>
      </c>
      <c r="N50" s="135">
        <f>'Cash Flow'!K201</f>
        <v>0</v>
      </c>
      <c r="O50" s="135">
        <f>'Cash Flow'!L201</f>
        <v>0</v>
      </c>
      <c r="P50" s="135">
        <f>'Cash Flow'!M201</f>
        <v>0</v>
      </c>
      <c r="Q50" s="135">
        <f>'Cash Flow'!N201</f>
        <v>0</v>
      </c>
    </row>
    <row r="51" spans="2:17" x14ac:dyDescent="0.2">
      <c r="B51" s="122" t="s">
        <v>179</v>
      </c>
      <c r="C51" s="40"/>
      <c r="D51" s="130">
        <f>rLoan2Rate+rLoan2Spread%%</f>
        <v>0</v>
      </c>
      <c r="F51" s="90"/>
      <c r="G51" s="90"/>
    </row>
    <row r="52" spans="2:17" x14ac:dyDescent="0.2">
      <c r="B52" s="40"/>
      <c r="C52" s="40"/>
      <c r="D52" s="40"/>
    </row>
    <row r="53" spans="2:17" x14ac:dyDescent="0.2">
      <c r="B53" s="122" t="s">
        <v>150</v>
      </c>
      <c r="C53" s="40"/>
      <c r="D53" s="40"/>
      <c r="F53" s="133" t="s">
        <v>179</v>
      </c>
      <c r="G53" s="261">
        <f>'Cash Flow'!D206</f>
        <v>0</v>
      </c>
      <c r="H53" s="261">
        <f>'Cash Flow'!E206</f>
        <v>0</v>
      </c>
      <c r="I53" s="261">
        <f>'Cash Flow'!F206</f>
        <v>0</v>
      </c>
      <c r="J53" s="261">
        <f>'Cash Flow'!G206</f>
        <v>0</v>
      </c>
      <c r="K53" s="261">
        <f>'Cash Flow'!H206</f>
        <v>0</v>
      </c>
      <c r="L53" s="261">
        <f>'Cash Flow'!I206</f>
        <v>0</v>
      </c>
      <c r="M53" s="261">
        <f>'Cash Flow'!J206</f>
        <v>0</v>
      </c>
      <c r="N53" s="261">
        <f>'Cash Flow'!K206</f>
        <v>0</v>
      </c>
      <c r="O53" s="261">
        <f>'Cash Flow'!L206</f>
        <v>0</v>
      </c>
      <c r="P53" s="261">
        <f>'Cash Flow'!M206</f>
        <v>0</v>
      </c>
      <c r="Q53" s="261">
        <f>'Cash Flow'!N206</f>
        <v>0</v>
      </c>
    </row>
    <row r="54" spans="2:17" x14ac:dyDescent="0.2">
      <c r="B54" s="121" t="s">
        <v>151</v>
      </c>
      <c r="C54" s="40"/>
      <c r="D54" s="130">
        <f>rLoan2Pts</f>
        <v>0</v>
      </c>
      <c r="F54" s="90"/>
      <c r="G54" s="90"/>
    </row>
    <row r="55" spans="2:17" x14ac:dyDescent="0.2">
      <c r="B55" s="121" t="s">
        <v>152</v>
      </c>
      <c r="C55" s="40"/>
      <c r="D55" s="331">
        <f>rLoan2Cost</f>
        <v>0</v>
      </c>
      <c r="F55" s="90"/>
      <c r="G55" s="90"/>
    </row>
    <row r="56" spans="2:17" x14ac:dyDescent="0.2">
      <c r="B56" s="40"/>
      <c r="C56" s="40"/>
      <c r="D56" s="40"/>
      <c r="F56" s="133" t="s">
        <v>193</v>
      </c>
      <c r="G56" s="342">
        <f>'Cash Flow'!D208</f>
        <v>0</v>
      </c>
      <c r="H56" s="342">
        <f ca="1">'Cash Flow'!E208</f>
        <v>0</v>
      </c>
      <c r="I56" s="342">
        <f ca="1">'Cash Flow'!F208</f>
        <v>0</v>
      </c>
      <c r="J56" s="342">
        <f ca="1">'Cash Flow'!G208</f>
        <v>0</v>
      </c>
      <c r="K56" s="342">
        <f ca="1">'Cash Flow'!H208</f>
        <v>0</v>
      </c>
      <c r="L56" s="342">
        <f ca="1">'Cash Flow'!I208</f>
        <v>0</v>
      </c>
      <c r="M56" s="342">
        <f ca="1">'Cash Flow'!J208</f>
        <v>0</v>
      </c>
      <c r="N56" s="342">
        <f ca="1">'Cash Flow'!K208</f>
        <v>0</v>
      </c>
      <c r="O56" s="342">
        <f ca="1">'Cash Flow'!L208</f>
        <v>0</v>
      </c>
      <c r="P56" s="342">
        <f ca="1">'Cash Flow'!M208</f>
        <v>0</v>
      </c>
      <c r="Q56" s="342">
        <f ca="1">'Cash Flow'!N208</f>
        <v>0</v>
      </c>
    </row>
    <row r="57" spans="2:17" x14ac:dyDescent="0.2"/>
    <row r="58" spans="2:17" x14ac:dyDescent="0.2"/>
    <row r="59" spans="2:17" ht="12.75" thickBot="1" x14ac:dyDescent="0.25">
      <c r="B59" s="41" t="s">
        <v>517</v>
      </c>
      <c r="C59" s="41"/>
      <c r="D59" s="41"/>
      <c r="E59" s="41"/>
      <c r="F59" s="41"/>
      <c r="G59" s="41"/>
      <c r="H59" s="41"/>
      <c r="I59" s="41"/>
      <c r="J59" s="41"/>
      <c r="K59" s="41"/>
      <c r="L59" s="41"/>
      <c r="M59" s="41"/>
      <c r="N59" s="41"/>
      <c r="O59" s="41"/>
      <c r="P59" s="41"/>
      <c r="Q59" s="41"/>
    </row>
    <row r="60" spans="2:17" ht="12.75" thickBot="1" x14ac:dyDescent="0.25"/>
    <row r="61" spans="2:17" ht="12.75" thickBot="1" x14ac:dyDescent="0.25">
      <c r="B61" s="122" t="s">
        <v>145</v>
      </c>
      <c r="C61" s="40"/>
      <c r="D61" s="123">
        <v>0</v>
      </c>
      <c r="G61" s="132">
        <v>0</v>
      </c>
      <c r="H61" s="132">
        <v>1</v>
      </c>
      <c r="I61" s="132">
        <v>2</v>
      </c>
      <c r="J61" s="132">
        <v>3</v>
      </c>
      <c r="K61" s="132">
        <v>4</v>
      </c>
      <c r="L61" s="132">
        <v>5</v>
      </c>
      <c r="M61" s="132">
        <v>6</v>
      </c>
      <c r="N61" s="132">
        <v>7</v>
      </c>
      <c r="O61" s="132">
        <v>8</v>
      </c>
      <c r="P61" s="132">
        <v>9</v>
      </c>
      <c r="Q61" s="132">
        <v>10</v>
      </c>
    </row>
    <row r="62" spans="2:17" x14ac:dyDescent="0.2">
      <c r="B62" s="121" t="s">
        <v>410</v>
      </c>
      <c r="C62" s="40"/>
      <c r="D62" s="315" t="str">
        <f>IF(rLoan3St="","",rLoan3St)</f>
        <v/>
      </c>
    </row>
    <row r="63" spans="2:17" x14ac:dyDescent="0.2">
      <c r="B63" s="121" t="s">
        <v>431</v>
      </c>
      <c r="C63" s="40"/>
      <c r="D63" s="314">
        <f>rLoan3Term</f>
        <v>0</v>
      </c>
      <c r="F63" s="133" t="s">
        <v>182</v>
      </c>
      <c r="G63" s="120"/>
      <c r="H63" s="120"/>
      <c r="I63" s="120"/>
      <c r="J63" s="120"/>
      <c r="K63" s="120"/>
      <c r="L63" s="120"/>
      <c r="M63" s="120"/>
      <c r="N63" s="120"/>
      <c r="O63" s="120"/>
      <c r="P63" s="120"/>
      <c r="Q63" s="120"/>
    </row>
    <row r="64" spans="2:17" x14ac:dyDescent="0.2">
      <c r="B64" s="40"/>
      <c r="C64" s="40"/>
      <c r="D64" s="40"/>
      <c r="F64" s="90" t="s">
        <v>183</v>
      </c>
      <c r="G64" s="138">
        <f>'Cash Flow'!D213</f>
        <v>0</v>
      </c>
      <c r="H64" s="139">
        <f>'Cash Flow'!E213</f>
        <v>0</v>
      </c>
      <c r="I64" s="139">
        <f>'Cash Flow'!F213</f>
        <v>0</v>
      </c>
      <c r="J64" s="139">
        <f>'Cash Flow'!G213</f>
        <v>0</v>
      </c>
      <c r="K64" s="139">
        <f>'Cash Flow'!H213</f>
        <v>0</v>
      </c>
      <c r="L64" s="139">
        <f>'Cash Flow'!I213</f>
        <v>0</v>
      </c>
      <c r="M64" s="139">
        <f>'Cash Flow'!J213</f>
        <v>0</v>
      </c>
      <c r="N64" s="139">
        <f>'Cash Flow'!K213</f>
        <v>0</v>
      </c>
      <c r="O64" s="139">
        <f>'Cash Flow'!L213</f>
        <v>0</v>
      </c>
      <c r="P64" s="139">
        <f>'Cash Flow'!M213</f>
        <v>0</v>
      </c>
      <c r="Q64" s="139">
        <f>'Cash Flow'!N213</f>
        <v>0</v>
      </c>
    </row>
    <row r="65" spans="2:17" ht="12.75" thickBot="1" x14ac:dyDescent="0.25">
      <c r="B65" s="122" t="s">
        <v>146</v>
      </c>
      <c r="C65" s="40"/>
      <c r="D65" s="40"/>
      <c r="F65" s="90" t="s">
        <v>184</v>
      </c>
      <c r="G65" s="140">
        <f>'Cash Flow'!D214</f>
        <v>0</v>
      </c>
      <c r="H65" s="141">
        <f>'Cash Flow'!E214</f>
        <v>0</v>
      </c>
      <c r="I65" s="141">
        <f>'Cash Flow'!F214</f>
        <v>0</v>
      </c>
      <c r="J65" s="141">
        <f>'Cash Flow'!G214</f>
        <v>0</v>
      </c>
      <c r="K65" s="141">
        <f>'Cash Flow'!H214</f>
        <v>0</v>
      </c>
      <c r="L65" s="141">
        <f>'Cash Flow'!I214</f>
        <v>0</v>
      </c>
      <c r="M65" s="141">
        <f>'Cash Flow'!J214</f>
        <v>0</v>
      </c>
      <c r="N65" s="141">
        <f>'Cash Flow'!K214</f>
        <v>0</v>
      </c>
      <c r="O65" s="141">
        <f>'Cash Flow'!L214</f>
        <v>0</v>
      </c>
      <c r="P65" s="141">
        <f>'Cash Flow'!M214</f>
        <v>0</v>
      </c>
      <c r="Q65" s="141">
        <f>'Cash Flow'!N214</f>
        <v>0</v>
      </c>
    </row>
    <row r="66" spans="2:17" ht="12.75" thickTop="1" x14ac:dyDescent="0.2">
      <c r="B66" s="121" t="s">
        <v>132</v>
      </c>
      <c r="C66" s="40"/>
      <c r="D66" s="316">
        <f>rLoan3LTV</f>
        <v>0</v>
      </c>
      <c r="F66" s="131" t="s">
        <v>185</v>
      </c>
      <c r="G66" s="136">
        <f>'Cash Flow'!D215</f>
        <v>0</v>
      </c>
      <c r="H66" s="137">
        <f>'Cash Flow'!E215</f>
        <v>0</v>
      </c>
      <c r="I66" s="137">
        <f>'Cash Flow'!F215</f>
        <v>0</v>
      </c>
      <c r="J66" s="137">
        <f>'Cash Flow'!G215</f>
        <v>0</v>
      </c>
      <c r="K66" s="137">
        <f>'Cash Flow'!H215</f>
        <v>0</v>
      </c>
      <c r="L66" s="137">
        <f>'Cash Flow'!I215</f>
        <v>0</v>
      </c>
      <c r="M66" s="137">
        <f>'Cash Flow'!J215</f>
        <v>0</v>
      </c>
      <c r="N66" s="137">
        <f>'Cash Flow'!K215</f>
        <v>0</v>
      </c>
      <c r="O66" s="137">
        <f>'Cash Flow'!L215</f>
        <v>0</v>
      </c>
      <c r="P66" s="137">
        <f>'Cash Flow'!M215</f>
        <v>0</v>
      </c>
      <c r="Q66" s="137">
        <f>'Cash Flow'!N215</f>
        <v>0</v>
      </c>
    </row>
    <row r="67" spans="2:17" x14ac:dyDescent="0.2">
      <c r="B67" s="121" t="s">
        <v>115</v>
      </c>
      <c r="C67" s="40"/>
      <c r="D67" s="316">
        <f>rLoan3CapRate</f>
        <v>0</v>
      </c>
      <c r="F67" s="131"/>
      <c r="G67" s="131"/>
      <c r="H67" s="89"/>
      <c r="I67" s="89"/>
      <c r="J67" s="89"/>
      <c r="K67" s="89"/>
      <c r="L67" s="89"/>
      <c r="M67" s="89"/>
      <c r="N67" s="89"/>
      <c r="O67" s="89"/>
      <c r="P67" s="89"/>
      <c r="Q67" s="89"/>
    </row>
    <row r="68" spans="2:17" x14ac:dyDescent="0.2">
      <c r="B68" s="121" t="s">
        <v>147</v>
      </c>
      <c r="C68" s="40"/>
      <c r="D68" s="317">
        <f>rLoan3DSCR</f>
        <v>0</v>
      </c>
      <c r="F68" s="90"/>
      <c r="G68" s="90"/>
    </row>
    <row r="69" spans="2:17" x14ac:dyDescent="0.2">
      <c r="B69" s="121" t="s">
        <v>176</v>
      </c>
      <c r="C69" s="40"/>
      <c r="D69" s="127">
        <f>rLoan3Amt</f>
        <v>0</v>
      </c>
    </row>
    <row r="70" spans="2:17" x14ac:dyDescent="0.2">
      <c r="B70" s="121" t="s">
        <v>634</v>
      </c>
      <c r="C70" s="40"/>
      <c r="D70" s="127">
        <f>rLoan3Repay</f>
        <v>0</v>
      </c>
      <c r="F70" s="133" t="s">
        <v>186</v>
      </c>
      <c r="G70" s="120"/>
      <c r="H70" s="120"/>
      <c r="I70" s="120"/>
      <c r="J70" s="120"/>
      <c r="K70" s="120"/>
      <c r="L70" s="120"/>
      <c r="M70" s="120"/>
      <c r="N70" s="120"/>
      <c r="O70" s="120"/>
      <c r="P70" s="120"/>
      <c r="Q70" s="120"/>
    </row>
    <row r="71" spans="2:17" x14ac:dyDescent="0.2">
      <c r="B71" s="40"/>
      <c r="C71" s="40"/>
      <c r="D71" s="40"/>
      <c r="F71" s="90" t="s">
        <v>187</v>
      </c>
      <c r="G71" s="138">
        <f>'Cash Flow'!D218</f>
        <v>0</v>
      </c>
      <c r="H71" s="139">
        <f>'Cash Flow'!E218</f>
        <v>0</v>
      </c>
      <c r="I71" s="139">
        <f>'Cash Flow'!F218</f>
        <v>0</v>
      </c>
      <c r="J71" s="139">
        <f>'Cash Flow'!G218</f>
        <v>0</v>
      </c>
      <c r="K71" s="139">
        <f>'Cash Flow'!H218</f>
        <v>0</v>
      </c>
      <c r="L71" s="139">
        <f>'Cash Flow'!I218</f>
        <v>0</v>
      </c>
      <c r="M71" s="139">
        <f>'Cash Flow'!J218</f>
        <v>0</v>
      </c>
      <c r="N71" s="139">
        <f>'Cash Flow'!K218</f>
        <v>0</v>
      </c>
      <c r="O71" s="139">
        <f>'Cash Flow'!L218</f>
        <v>0</v>
      </c>
      <c r="P71" s="139">
        <f>'Cash Flow'!M218</f>
        <v>0</v>
      </c>
      <c r="Q71" s="139">
        <f>'Cash Flow'!N218</f>
        <v>0</v>
      </c>
    </row>
    <row r="72" spans="2:17" x14ac:dyDescent="0.2">
      <c r="B72" s="122" t="s">
        <v>148</v>
      </c>
      <c r="C72" s="40"/>
      <c r="D72" s="40"/>
      <c r="F72" s="90" t="s">
        <v>188</v>
      </c>
      <c r="G72" s="142">
        <f>'Cash Flow'!D219</f>
        <v>0</v>
      </c>
      <c r="H72" s="110">
        <f>'Cash Flow'!E219</f>
        <v>0</v>
      </c>
      <c r="I72" s="110">
        <f>'Cash Flow'!F219</f>
        <v>0</v>
      </c>
      <c r="J72" s="110">
        <f>'Cash Flow'!G219</f>
        <v>0</v>
      </c>
      <c r="K72" s="110">
        <f>'Cash Flow'!H219</f>
        <v>0</v>
      </c>
      <c r="L72" s="110">
        <f>'Cash Flow'!I219</f>
        <v>0</v>
      </c>
      <c r="M72" s="110">
        <f>'Cash Flow'!J219</f>
        <v>0</v>
      </c>
      <c r="N72" s="110">
        <f>'Cash Flow'!K219</f>
        <v>0</v>
      </c>
      <c r="O72" s="110">
        <f>'Cash Flow'!L219</f>
        <v>0</v>
      </c>
      <c r="P72" s="110">
        <f>'Cash Flow'!M219</f>
        <v>0</v>
      </c>
      <c r="Q72" s="110">
        <f>'Cash Flow'!N219</f>
        <v>0</v>
      </c>
    </row>
    <row r="73" spans="2:17" x14ac:dyDescent="0.2">
      <c r="B73" s="121" t="s">
        <v>516</v>
      </c>
      <c r="C73" s="40"/>
      <c r="D73" s="318">
        <f>rLoan3Amort</f>
        <v>0</v>
      </c>
      <c r="F73" s="90" t="s">
        <v>189</v>
      </c>
      <c r="G73" s="142">
        <f>'Cash Flow'!D220</f>
        <v>0</v>
      </c>
      <c r="H73" s="110">
        <f>'Cash Flow'!E220</f>
        <v>0</v>
      </c>
      <c r="I73" s="110">
        <f>'Cash Flow'!F220</f>
        <v>0</v>
      </c>
      <c r="J73" s="110">
        <f>'Cash Flow'!G220</f>
        <v>0</v>
      </c>
      <c r="K73" s="110">
        <f>'Cash Flow'!H220</f>
        <v>0</v>
      </c>
      <c r="L73" s="110">
        <f>'Cash Flow'!I220</f>
        <v>0</v>
      </c>
      <c r="M73" s="110">
        <f>'Cash Flow'!J220</f>
        <v>0</v>
      </c>
      <c r="N73" s="110">
        <f>'Cash Flow'!K220</f>
        <v>0</v>
      </c>
      <c r="O73" s="110">
        <f>'Cash Flow'!L220</f>
        <v>0</v>
      </c>
      <c r="P73" s="110">
        <f>'Cash Flow'!M220</f>
        <v>0</v>
      </c>
      <c r="Q73" s="110">
        <f>'Cash Flow'!N220</f>
        <v>0</v>
      </c>
    </row>
    <row r="74" spans="2:17" ht="12.75" thickBot="1" x14ac:dyDescent="0.25">
      <c r="B74" s="121" t="s">
        <v>177</v>
      </c>
      <c r="C74" s="40"/>
      <c r="D74" s="314">
        <f>rLoan3IO</f>
        <v>0</v>
      </c>
      <c r="F74" s="90" t="s">
        <v>190</v>
      </c>
      <c r="G74" s="140">
        <f>'Cash Flow'!D221</f>
        <v>0</v>
      </c>
      <c r="H74" s="141">
        <f>'Cash Flow'!E221</f>
        <v>0</v>
      </c>
      <c r="I74" s="141">
        <f>'Cash Flow'!F221</f>
        <v>0</v>
      </c>
      <c r="J74" s="141">
        <f>'Cash Flow'!G221</f>
        <v>0</v>
      </c>
      <c r="K74" s="141">
        <f>'Cash Flow'!H221</f>
        <v>0</v>
      </c>
      <c r="L74" s="141">
        <f>'Cash Flow'!I221</f>
        <v>0</v>
      </c>
      <c r="M74" s="141">
        <f>'Cash Flow'!J221</f>
        <v>0</v>
      </c>
      <c r="N74" s="141">
        <f>'Cash Flow'!K221</f>
        <v>0</v>
      </c>
      <c r="O74" s="141">
        <f>'Cash Flow'!L221</f>
        <v>0</v>
      </c>
      <c r="P74" s="141">
        <f>'Cash Flow'!M221</f>
        <v>0</v>
      </c>
      <c r="Q74" s="141">
        <f>'Cash Flow'!N221</f>
        <v>0</v>
      </c>
    </row>
    <row r="75" spans="2:17" ht="12.75" thickTop="1" x14ac:dyDescent="0.2">
      <c r="B75" s="40"/>
      <c r="C75" s="40"/>
      <c r="D75" s="40"/>
      <c r="F75" s="90" t="s">
        <v>191</v>
      </c>
      <c r="G75" s="134">
        <f>'Cash Flow'!D222</f>
        <v>0</v>
      </c>
      <c r="H75" s="135">
        <f>'Cash Flow'!E222</f>
        <v>0</v>
      </c>
      <c r="I75" s="135">
        <f>'Cash Flow'!F222</f>
        <v>0</v>
      </c>
      <c r="J75" s="135">
        <f>'Cash Flow'!G222</f>
        <v>0</v>
      </c>
      <c r="K75" s="135">
        <f>'Cash Flow'!H222</f>
        <v>0</v>
      </c>
      <c r="L75" s="135">
        <f>'Cash Flow'!I222</f>
        <v>0</v>
      </c>
      <c r="M75" s="135">
        <f>'Cash Flow'!J222</f>
        <v>0</v>
      </c>
      <c r="N75" s="135">
        <f>'Cash Flow'!K222</f>
        <v>0</v>
      </c>
      <c r="O75" s="135">
        <f>'Cash Flow'!L222</f>
        <v>0</v>
      </c>
      <c r="P75" s="135">
        <f>'Cash Flow'!M222</f>
        <v>0</v>
      </c>
      <c r="Q75" s="135">
        <f>'Cash Flow'!N222</f>
        <v>0</v>
      </c>
    </row>
    <row r="76" spans="2:17" x14ac:dyDescent="0.2">
      <c r="B76" s="122" t="s">
        <v>179</v>
      </c>
      <c r="C76" s="40"/>
      <c r="D76" s="130">
        <f>rLoan3Rate+rLoan3Spread%%</f>
        <v>0</v>
      </c>
      <c r="F76" s="90"/>
      <c r="G76" s="90"/>
    </row>
    <row r="77" spans="2:17" x14ac:dyDescent="0.2">
      <c r="B77" s="40"/>
      <c r="C77" s="40"/>
      <c r="D77" s="40"/>
    </row>
    <row r="78" spans="2:17" x14ac:dyDescent="0.2">
      <c r="B78" s="122" t="s">
        <v>150</v>
      </c>
      <c r="C78" s="40"/>
      <c r="D78" s="40"/>
      <c r="F78" s="133" t="s">
        <v>179</v>
      </c>
      <c r="G78" s="261">
        <f>'Cash Flow'!D227</f>
        <v>0</v>
      </c>
      <c r="H78" s="261">
        <f>'Cash Flow'!E227</f>
        <v>0</v>
      </c>
      <c r="I78" s="261">
        <f>'Cash Flow'!F227</f>
        <v>0</v>
      </c>
      <c r="J78" s="261">
        <f>'Cash Flow'!G227</f>
        <v>0</v>
      </c>
      <c r="K78" s="261">
        <f>'Cash Flow'!H227</f>
        <v>0</v>
      </c>
      <c r="L78" s="261">
        <f>'Cash Flow'!I227</f>
        <v>0</v>
      </c>
      <c r="M78" s="261">
        <f>'Cash Flow'!J227</f>
        <v>0</v>
      </c>
      <c r="N78" s="261">
        <f>'Cash Flow'!K227</f>
        <v>0</v>
      </c>
      <c r="O78" s="261">
        <f>'Cash Flow'!L227</f>
        <v>0</v>
      </c>
      <c r="P78" s="261">
        <f>'Cash Flow'!M227</f>
        <v>0</v>
      </c>
      <c r="Q78" s="261">
        <f>'Cash Flow'!N227</f>
        <v>0</v>
      </c>
    </row>
    <row r="79" spans="2:17" x14ac:dyDescent="0.2">
      <c r="B79" s="121" t="s">
        <v>151</v>
      </c>
      <c r="C79" s="40"/>
      <c r="D79" s="130">
        <f>rLoan3Pts</f>
        <v>0</v>
      </c>
      <c r="F79" s="90"/>
      <c r="G79" s="90"/>
    </row>
    <row r="80" spans="2:17" x14ac:dyDescent="0.2">
      <c r="B80" s="121" t="s">
        <v>152</v>
      </c>
      <c r="C80" s="40"/>
      <c r="D80" s="331">
        <f>rLoan3Cost</f>
        <v>0</v>
      </c>
      <c r="F80" s="90"/>
      <c r="G80" s="90"/>
    </row>
    <row r="81" spans="2:17" x14ac:dyDescent="0.2">
      <c r="B81" s="40"/>
      <c r="C81" s="40"/>
      <c r="D81" s="40"/>
      <c r="F81" s="133" t="s">
        <v>193</v>
      </c>
      <c r="G81" s="342">
        <f>'Cash Flow'!D229</f>
        <v>0</v>
      </c>
      <c r="H81" s="342">
        <f ca="1">'Cash Flow'!E229</f>
        <v>0</v>
      </c>
      <c r="I81" s="342">
        <f ca="1">'Cash Flow'!F229</f>
        <v>0</v>
      </c>
      <c r="J81" s="342">
        <f ca="1">'Cash Flow'!G229</f>
        <v>0</v>
      </c>
      <c r="K81" s="342">
        <f ca="1">'Cash Flow'!H229</f>
        <v>0</v>
      </c>
      <c r="L81" s="342">
        <f ca="1">'Cash Flow'!I229</f>
        <v>0</v>
      </c>
      <c r="M81" s="342">
        <f ca="1">'Cash Flow'!J229</f>
        <v>0</v>
      </c>
      <c r="N81" s="342">
        <f ca="1">'Cash Flow'!K229</f>
        <v>0</v>
      </c>
      <c r="O81" s="342">
        <f ca="1">'Cash Flow'!L229</f>
        <v>0</v>
      </c>
      <c r="P81" s="342">
        <f ca="1">'Cash Flow'!M229</f>
        <v>0</v>
      </c>
      <c r="Q81" s="342">
        <f ca="1">'Cash Flow'!N229</f>
        <v>0</v>
      </c>
    </row>
    <row r="82" spans="2:17" x14ac:dyDescent="0.2"/>
    <row r="83" spans="2:17" x14ac:dyDescent="0.2"/>
  </sheetData>
  <sheetProtection algorithmName="SHA-512" hashValue="k6X7+SsDiMLqjj+HwZUhvCRW/ZeSrilgkMrDdfh0RCMpYo0zBVKiPW7DA3OSIkRrg92qnVRQn/TAZNFNGCSK0g==" saltValue="x1ma7fmjMGxQZjGDLkhXAA==" spinCount="100000" sheet="1" objects="1" scenarios="1"/>
  <conditionalFormatting sqref="D13 D16:D20 D23:D24 D26 D29:D30">
    <cfRule type="expression" dxfId="50" priority="3">
      <formula>$D$12=""</formula>
    </cfRule>
  </conditionalFormatting>
  <conditionalFormatting sqref="D38 D41:D45 D48:D49 D51 D54:D55">
    <cfRule type="expression" dxfId="49" priority="2">
      <formula>$D$37=""</formula>
    </cfRule>
  </conditionalFormatting>
  <conditionalFormatting sqref="D63 D66:D70 D73:D74 D76 D79:D80">
    <cfRule type="expression" dxfId="48" priority="1">
      <formula>$D$62=""</formula>
    </cfRule>
  </conditionalFormatting>
  <dataValidations count="1">
    <dataValidation allowBlank="1" showInputMessage="1" showErrorMessage="1" promptTitle="Baloon Payment" prompt="Calculated on - _x000a_At end of &quot;Loan Term&quot; or &quot;Sell Off&quot; whichever is sooner." sqref="D45 D70 D20" xr:uid="{0F0B06B9-3BCC-4446-95E0-175BCB945B92}"/>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DE325-547D-4F62-BB32-BEDF6F68F84E}">
  <sheetPr codeName="RET">
    <tabColor rgb="FF0070C0"/>
    <outlinePr summaryBelow="0"/>
  </sheetPr>
  <dimension ref="A1:P37"/>
  <sheetViews>
    <sheetView showGridLines="0" workbookViewId="0">
      <pane ySplit="9" topLeftCell="A10" activePane="bottomLeft" state="frozen"/>
      <selection pane="bottomLeft" activeCell="E29" sqref="E29"/>
    </sheetView>
  </sheetViews>
  <sheetFormatPr defaultColWidth="0" defaultRowHeight="12" zeroHeight="1" outlineLevelRow="1" x14ac:dyDescent="0.2"/>
  <cols>
    <col min="1" max="1" width="9.33203125" customWidth="1"/>
    <col min="2" max="2" width="37.1640625" customWidth="1"/>
    <col min="3" max="3" width="18.5" customWidth="1"/>
    <col min="4" max="15" width="16.6640625" customWidth="1"/>
    <col min="16" max="16" width="9.33203125" customWidth="1"/>
    <col min="17" max="16384" width="9.33203125" hidden="1"/>
  </cols>
  <sheetData>
    <row r="1" spans="2:16" x14ac:dyDescent="0.2"/>
    <row r="2" spans="2:16" x14ac:dyDescent="0.2"/>
    <row r="3" spans="2:16" x14ac:dyDescent="0.2">
      <c r="B3" s="1" t="str">
        <f ca="1">Assumptions!B3</f>
        <v>This template is an intellectual property of ©Clik Technologies Inc [2021-25]. All rights to update, modification, copy and distribution of the core are reserved.</v>
      </c>
      <c r="C3" s="2"/>
      <c r="D3" s="2"/>
      <c r="E3" s="2"/>
      <c r="F3" s="2"/>
      <c r="G3" s="2"/>
      <c r="H3" s="2"/>
      <c r="I3" s="2"/>
      <c r="J3" s="2"/>
      <c r="K3" s="2"/>
      <c r="L3" s="2"/>
      <c r="M3" s="2"/>
      <c r="N3" s="2"/>
      <c r="O3" s="2"/>
      <c r="P3" s="2"/>
    </row>
    <row r="4" spans="2:16" ht="30" customHeight="1" x14ac:dyDescent="0.2">
      <c r="B4" s="3" t="str">
        <f>Assumptions!B4</f>
        <v>MORGANS LANDING BOULEVARD</v>
      </c>
      <c r="C4" s="509"/>
      <c r="D4" s="509"/>
      <c r="E4" s="509"/>
      <c r="F4" s="509"/>
      <c r="G4" s="509"/>
      <c r="H4" s="509"/>
      <c r="I4" s="509"/>
      <c r="J4" s="509"/>
      <c r="K4" s="509"/>
      <c r="L4" s="509"/>
      <c r="M4" s="509"/>
      <c r="N4" s="509"/>
      <c r="O4" s="510" t="str">
        <f>Assumptions!L4</f>
        <v xml:space="preserve"> MORGANS LANDING BOULEVARD, LA PORTE, TEXAS, 77571</v>
      </c>
    </row>
    <row r="5" spans="2:16" x14ac:dyDescent="0.2"/>
    <row r="6" spans="2:16" x14ac:dyDescent="0.2">
      <c r="D6" s="464" t="s">
        <v>540</v>
      </c>
      <c r="E6" s="302">
        <f ca="1">'Cash Flow'!E8</f>
        <v>0</v>
      </c>
      <c r="F6" s="302">
        <f ca="1">'Cash Flow'!F8</f>
        <v>0</v>
      </c>
      <c r="G6" s="302">
        <f ca="1">'Cash Flow'!G8</f>
        <v>0</v>
      </c>
      <c r="H6" s="302">
        <f ca="1">'Cash Flow'!H8</f>
        <v>0</v>
      </c>
      <c r="I6" s="302">
        <f ca="1">'Cash Flow'!I8</f>
        <v>0</v>
      </c>
      <c r="J6" s="302">
        <f ca="1">'Cash Flow'!J8</f>
        <v>0</v>
      </c>
      <c r="K6" s="302">
        <f ca="1">'Cash Flow'!K8</f>
        <v>0</v>
      </c>
      <c r="L6" s="302">
        <f ca="1">'Cash Flow'!L8</f>
        <v>0</v>
      </c>
      <c r="M6" s="302">
        <f ca="1">'Cash Flow'!M8</f>
        <v>0</v>
      </c>
      <c r="N6" s="302">
        <f ca="1">'Cash Flow'!N8</f>
        <v>0</v>
      </c>
      <c r="O6" s="302">
        <f ca="1">'Cash Flow'!O8</f>
        <v>1</v>
      </c>
    </row>
    <row r="7" spans="2:16" x14ac:dyDescent="0.2">
      <c r="D7" s="453">
        <f>'Cash Flow'!D9</f>
        <v>44926</v>
      </c>
      <c r="E7" s="144">
        <f>'Cash Flow'!E9</f>
        <v>45291</v>
      </c>
      <c r="F7" s="144">
        <f>'Cash Flow'!F9</f>
        <v>45657</v>
      </c>
      <c r="G7" s="144">
        <f>'Cash Flow'!G9</f>
        <v>46022</v>
      </c>
      <c r="H7" s="144">
        <f>'Cash Flow'!H9</f>
        <v>46387</v>
      </c>
      <c r="I7" s="144">
        <f>'Cash Flow'!I9</f>
        <v>46752</v>
      </c>
      <c r="J7" s="144">
        <f>'Cash Flow'!J9</f>
        <v>47118</v>
      </c>
      <c r="K7" s="144">
        <f>'Cash Flow'!K9</f>
        <v>47483</v>
      </c>
      <c r="L7" s="144">
        <f>'Cash Flow'!L9</f>
        <v>47848</v>
      </c>
      <c r="M7" s="144">
        <f>'Cash Flow'!M9</f>
        <v>48213</v>
      </c>
      <c r="N7" s="144">
        <f>'Cash Flow'!N9</f>
        <v>48579</v>
      </c>
      <c r="O7" s="144">
        <f>'Cash Flow'!O9</f>
        <v>48944</v>
      </c>
    </row>
    <row r="8" spans="2:16" x14ac:dyDescent="0.2">
      <c r="D8" s="454">
        <f>rPFBase</f>
        <v>12</v>
      </c>
      <c r="E8" s="145">
        <f>'Cash Flow'!E10</f>
        <v>1</v>
      </c>
      <c r="F8" s="145">
        <f>'Cash Flow'!F10</f>
        <v>2</v>
      </c>
      <c r="G8" s="145">
        <f>'Cash Flow'!G10</f>
        <v>3</v>
      </c>
      <c r="H8" s="145">
        <f>'Cash Flow'!H10</f>
        <v>4</v>
      </c>
      <c r="I8" s="145">
        <f>'Cash Flow'!I10</f>
        <v>5</v>
      </c>
      <c r="J8" s="145">
        <f>'Cash Flow'!J10</f>
        <v>6</v>
      </c>
      <c r="K8" s="145">
        <f>'Cash Flow'!K10</f>
        <v>7</v>
      </c>
      <c r="L8" s="145">
        <f>'Cash Flow'!L10</f>
        <v>8</v>
      </c>
      <c r="M8" s="145">
        <f>'Cash Flow'!M10</f>
        <v>9</v>
      </c>
      <c r="N8" s="145">
        <f>'Cash Flow'!N10</f>
        <v>10</v>
      </c>
      <c r="O8" s="145">
        <f>'Cash Flow'!O10</f>
        <v>11</v>
      </c>
    </row>
    <row r="9" spans="2:16" x14ac:dyDescent="0.2">
      <c r="E9" s="2"/>
      <c r="F9" s="2"/>
      <c r="G9" s="2"/>
      <c r="H9" s="2"/>
      <c r="I9" s="2"/>
      <c r="J9" s="2"/>
      <c r="K9" s="2"/>
      <c r="L9" s="2"/>
      <c r="M9" s="2"/>
      <c r="N9" s="2"/>
      <c r="O9" s="2"/>
    </row>
    <row r="10" spans="2:16" x14ac:dyDescent="0.2">
      <c r="B10" s="168" t="str">
        <f>'Cash Flow'!B351</f>
        <v>Cash Flow Excluding Real Estate Taxes</v>
      </c>
      <c r="C10" s="168"/>
      <c r="D10" s="543"/>
      <c r="E10" s="147"/>
      <c r="F10" s="147"/>
      <c r="G10" s="147"/>
      <c r="H10" s="147"/>
      <c r="I10" s="147"/>
      <c r="J10" s="147"/>
      <c r="K10" s="147"/>
      <c r="L10" s="147"/>
      <c r="M10" s="147"/>
      <c r="N10" s="147"/>
      <c r="O10" s="147"/>
    </row>
    <row r="11" spans="2:16" x14ac:dyDescent="0.2">
      <c r="B11" s="2"/>
      <c r="C11" s="2"/>
      <c r="D11" s="2"/>
      <c r="E11" s="2"/>
      <c r="F11" s="2"/>
      <c r="G11" s="2"/>
      <c r="H11" s="2"/>
      <c r="I11" s="2"/>
      <c r="J11" s="2"/>
      <c r="K11" s="2"/>
      <c r="L11" s="2"/>
      <c r="M11" s="2"/>
      <c r="N11" s="2"/>
      <c r="O11" s="2"/>
    </row>
    <row r="12" spans="2:16" x14ac:dyDescent="0.2">
      <c r="B12" s="122" t="str">
        <f>'Cash Flow'!B353</f>
        <v>Income</v>
      </c>
      <c r="C12" s="122"/>
      <c r="D12" s="544">
        <f ca="1">'Cash Flow'!D353</f>
        <v>6837525.5099999998</v>
      </c>
      <c r="E12" s="122">
        <f ca="1">'Cash Flow'!E353</f>
        <v>7023277.7577508176</v>
      </c>
      <c r="F12" s="122">
        <f ca="1">'Cash Flow'!F353</f>
        <v>7233976.0904833395</v>
      </c>
      <c r="G12" s="122">
        <f ca="1">'Cash Flow'!G353</f>
        <v>7450995.3731978433</v>
      </c>
      <c r="H12" s="122">
        <f ca="1">'Cash Flow'!H353</f>
        <v>7674525.2343937755</v>
      </c>
      <c r="I12" s="122">
        <f ca="1">'Cash Flow'!I353</f>
        <v>7904760.9914255897</v>
      </c>
      <c r="J12" s="122">
        <f ca="1">'Cash Flow'!J353</f>
        <v>8141903.8211683594</v>
      </c>
      <c r="K12" s="122">
        <f ca="1">'Cash Flow'!K353</f>
        <v>8386160.9358034069</v>
      </c>
      <c r="L12" s="122">
        <f ca="1">'Cash Flow'!L353</f>
        <v>8637745.763877511</v>
      </c>
      <c r="M12" s="122">
        <f ca="1">'Cash Flow'!M353</f>
        <v>8896878.1367938388</v>
      </c>
      <c r="N12" s="122">
        <f ca="1">'Cash Flow'!N353</f>
        <v>9163784.480897652</v>
      </c>
      <c r="O12" s="122">
        <f ca="1">'Cash Flow'!O353</f>
        <v>9438698.0153245833</v>
      </c>
    </row>
    <row r="13" spans="2:16" x14ac:dyDescent="0.2">
      <c r="B13" s="481" t="str">
        <f>'Cash Flow'!B354</f>
        <v>Base Rental Income</v>
      </c>
      <c r="C13" s="156"/>
      <c r="D13" s="545">
        <f ca="1">'Cash Flow'!D354</f>
        <v>6512049.0599999996</v>
      </c>
      <c r="E13" s="156">
        <f ca="1">'Cash Flow'!E354</f>
        <v>6688037.0142508177</v>
      </c>
      <c r="F13" s="156">
        <f ca="1">'Cash Flow'!F354</f>
        <v>6888678.1246783398</v>
      </c>
      <c r="G13" s="156">
        <f ca="1">'Cash Flow'!G354</f>
        <v>7095338.4684186932</v>
      </c>
      <c r="H13" s="156">
        <f ca="1">'Cash Flow'!H354</f>
        <v>7308198.6224712506</v>
      </c>
      <c r="I13" s="156">
        <f ca="1">'Cash Flow'!I354</f>
        <v>7527444.581145389</v>
      </c>
      <c r="J13" s="156">
        <f ca="1">'Cash Flow'!J354</f>
        <v>7753267.9185797526</v>
      </c>
      <c r="K13" s="156">
        <f ca="1">'Cash Flow'!K354</f>
        <v>7985865.9561371421</v>
      </c>
      <c r="L13" s="156">
        <f ca="1">'Cash Flow'!L354</f>
        <v>8225441.9348212583</v>
      </c>
      <c r="M13" s="156">
        <f ca="1">'Cash Flow'!M354</f>
        <v>8472205.1928658988</v>
      </c>
      <c r="N13" s="156">
        <f ca="1">'Cash Flow'!N354</f>
        <v>8726371.3486518729</v>
      </c>
      <c r="O13" s="156">
        <f ca="1">'Cash Flow'!O354</f>
        <v>8988162.4891114309</v>
      </c>
    </row>
    <row r="14" spans="2:16" collapsed="1" x14ac:dyDescent="0.2">
      <c r="B14" s="149" t="str">
        <f>'Cash Flow'!B355</f>
        <v>Other Income  (Excl. Real Estate Taxes)</v>
      </c>
      <c r="C14" s="96"/>
      <c r="D14" s="546">
        <f ca="1">'Cash Flow'!D355</f>
        <v>325476.45</v>
      </c>
      <c r="E14" s="96">
        <f ca="1">'Cash Flow'!E355</f>
        <v>335240.74350000004</v>
      </c>
      <c r="F14" s="96">
        <f ca="1">'Cash Flow'!F355</f>
        <v>345297.96580500004</v>
      </c>
      <c r="G14" s="96">
        <f ca="1">'Cash Flow'!G355</f>
        <v>355656.90477915003</v>
      </c>
      <c r="H14" s="96">
        <f ca="1">'Cash Flow'!H355</f>
        <v>366326.61192252458</v>
      </c>
      <c r="I14" s="96">
        <f ca="1">'Cash Flow'!I355</f>
        <v>377316.4102802003</v>
      </c>
      <c r="J14" s="96">
        <f ca="1">'Cash Flow'!J355</f>
        <v>388635.90258860635</v>
      </c>
      <c r="K14" s="96">
        <f ca="1">'Cash Flow'!K355</f>
        <v>400294.97966626455</v>
      </c>
      <c r="L14" s="96">
        <f ca="1">'Cash Flow'!L355</f>
        <v>412303.82905625249</v>
      </c>
      <c r="M14" s="96">
        <f ca="1">'Cash Flow'!M355</f>
        <v>424672.9439279401</v>
      </c>
      <c r="N14" s="96">
        <f ca="1">'Cash Flow'!N355</f>
        <v>437413.13224577834</v>
      </c>
      <c r="O14" s="96">
        <f ca="1">'Cash Flow'!O355</f>
        <v>450535.52621315164</v>
      </c>
    </row>
    <row r="15" spans="2:16" hidden="1" outlineLevel="1" x14ac:dyDescent="0.2">
      <c r="B15" s="182" t="str">
        <f>'Cash Flow'!B356</f>
        <v>Income (Excl. Reimbursement)</v>
      </c>
      <c r="C15" s="96"/>
      <c r="D15" s="96">
        <f ca="1">'Cash Flow'!D356</f>
        <v>325476.45</v>
      </c>
      <c r="E15" s="96">
        <f ca="1">'Cash Flow'!E356</f>
        <v>335240.74350000004</v>
      </c>
      <c r="F15" s="96">
        <f ca="1">'Cash Flow'!F356</f>
        <v>345297.96580500004</v>
      </c>
      <c r="G15" s="96">
        <f ca="1">'Cash Flow'!G356</f>
        <v>355656.90477915003</v>
      </c>
      <c r="H15" s="96">
        <f ca="1">'Cash Flow'!H356</f>
        <v>366326.61192252458</v>
      </c>
      <c r="I15" s="96">
        <f ca="1">'Cash Flow'!I356</f>
        <v>377316.4102802003</v>
      </c>
      <c r="J15" s="96">
        <f ca="1">'Cash Flow'!J356</f>
        <v>388635.90258860635</v>
      </c>
      <c r="K15" s="96">
        <f ca="1">'Cash Flow'!K356</f>
        <v>400294.97966626455</v>
      </c>
      <c r="L15" s="96">
        <f ca="1">'Cash Flow'!L356</f>
        <v>412303.82905625249</v>
      </c>
      <c r="M15" s="96">
        <f ca="1">'Cash Flow'!M356</f>
        <v>424672.9439279401</v>
      </c>
      <c r="N15" s="96">
        <f ca="1">'Cash Flow'!N356</f>
        <v>437413.13224577834</v>
      </c>
      <c r="O15" s="96">
        <f ca="1">'Cash Flow'!O356</f>
        <v>450535.52621315164</v>
      </c>
    </row>
    <row r="16" spans="2:16" hidden="1" outlineLevel="1" x14ac:dyDescent="0.2">
      <c r="B16" s="482" t="str">
        <f>'Cash Flow'!B357</f>
        <v>Reimbursement (Excl. Real Estate Taxes)</v>
      </c>
      <c r="C16" s="84"/>
      <c r="D16" s="84">
        <f ca="1">'Cash Flow'!D357</f>
        <v>0</v>
      </c>
      <c r="E16" s="84">
        <f ca="1">'Cash Flow'!E357</f>
        <v>0</v>
      </c>
      <c r="F16" s="84">
        <f ca="1">'Cash Flow'!F357</f>
        <v>0</v>
      </c>
      <c r="G16" s="84">
        <f ca="1">'Cash Flow'!G357</f>
        <v>0</v>
      </c>
      <c r="H16" s="84">
        <f ca="1">'Cash Flow'!H357</f>
        <v>0</v>
      </c>
      <c r="I16" s="84">
        <f ca="1">'Cash Flow'!I357</f>
        <v>0</v>
      </c>
      <c r="J16" s="84">
        <f ca="1">'Cash Flow'!J357</f>
        <v>0</v>
      </c>
      <c r="K16" s="84">
        <f ca="1">'Cash Flow'!K357</f>
        <v>0</v>
      </c>
      <c r="L16" s="84">
        <f ca="1">'Cash Flow'!L357</f>
        <v>0</v>
      </c>
      <c r="M16" s="84">
        <f ca="1">'Cash Flow'!M357</f>
        <v>0</v>
      </c>
      <c r="N16" s="84">
        <f ca="1">'Cash Flow'!N357</f>
        <v>0</v>
      </c>
      <c r="O16" s="84">
        <f ca="1">'Cash Flow'!O357</f>
        <v>0</v>
      </c>
    </row>
    <row r="17" spans="2:15" x14ac:dyDescent="0.2">
      <c r="B17">
        <f>'Cash Flow'!B358</f>
        <v>0</v>
      </c>
    </row>
    <row r="18" spans="2:15" x14ac:dyDescent="0.2">
      <c r="B18" s="122" t="str">
        <f>'Cash Flow'!B359</f>
        <v>Expense</v>
      </c>
      <c r="C18" s="122"/>
      <c r="D18" s="544">
        <f ca="1">'Cash Flow'!D359</f>
        <v>-1491061.64</v>
      </c>
      <c r="E18" s="122">
        <f ca="1">'Cash Flow'!E359</f>
        <v>-1459579.6546775256</v>
      </c>
      <c r="F18" s="122">
        <f ca="1">'Cash Flow'!F359</f>
        <v>-1496069.1460444634</v>
      </c>
      <c r="G18" s="122">
        <f ca="1">'Cash Flow'!G359</f>
        <v>-1533470.8746955749</v>
      </c>
      <c r="H18" s="122">
        <f ca="1">'Cash Flow'!H359</f>
        <v>-1571807.6465629642</v>
      </c>
      <c r="I18" s="122">
        <f ca="1">'Cash Flow'!I359</f>
        <v>-1611102.837727038</v>
      </c>
      <c r="J18" s="122">
        <f ca="1">'Cash Flow'!J359</f>
        <v>-1651380.408670214</v>
      </c>
      <c r="K18" s="122">
        <f ca="1">'Cash Flow'!K359</f>
        <v>-1692664.9188869691</v>
      </c>
      <c r="L18" s="122">
        <f ca="1">'Cash Flow'!L359</f>
        <v>-1734981.5418591432</v>
      </c>
      <c r="M18" s="122">
        <f ca="1">'Cash Flow'!M359</f>
        <v>-1778356.0804056213</v>
      </c>
      <c r="N18" s="122">
        <f ca="1">'Cash Flow'!N359</f>
        <v>-1822814.982415762</v>
      </c>
      <c r="O18" s="122">
        <f ca="1">'Cash Flow'!O359</f>
        <v>-1868385.3569761559</v>
      </c>
    </row>
    <row r="19" spans="2:15" x14ac:dyDescent="0.2">
      <c r="B19" s="156" t="str">
        <f>'Cash Flow'!B360</f>
        <v>Controllable Expense</v>
      </c>
      <c r="C19" s="484"/>
      <c r="D19" s="547">
        <f ca="1">'Cash Flow'!D360</f>
        <v>-1088934.7999999998</v>
      </c>
      <c r="E19" s="484">
        <f ca="1">'Cash Flow'!E360</f>
        <v>-1116158.17</v>
      </c>
      <c r="F19" s="484">
        <f ca="1">'Cash Flow'!F360</f>
        <v>-1144062.1242499996</v>
      </c>
      <c r="G19" s="484">
        <f ca="1">'Cash Flow'!G360</f>
        <v>-1172663.6773562497</v>
      </c>
      <c r="H19" s="484">
        <f ca="1">'Cash Flow'!H360</f>
        <v>-1201980.2692901557</v>
      </c>
      <c r="I19" s="484">
        <f ca="1">'Cash Flow'!I360</f>
        <v>-1232029.7760224096</v>
      </c>
      <c r="J19" s="484">
        <f ca="1">'Cash Flow'!J360</f>
        <v>-1262830.5204229697</v>
      </c>
      <c r="K19" s="484">
        <f ca="1">'Cash Flow'!K360</f>
        <v>-1294401.2834335438</v>
      </c>
      <c r="L19" s="484">
        <f ca="1">'Cash Flow'!L360</f>
        <v>-1326761.3155193822</v>
      </c>
      <c r="M19" s="484">
        <f ca="1">'Cash Flow'!M360</f>
        <v>-1359930.3484073665</v>
      </c>
      <c r="N19" s="484">
        <f ca="1">'Cash Flow'!N360</f>
        <v>-1393928.6071175507</v>
      </c>
      <c r="O19" s="484">
        <f ca="1">'Cash Flow'!O360</f>
        <v>-1428776.8222954893</v>
      </c>
    </row>
    <row r="20" spans="2:15" collapsed="1" x14ac:dyDescent="0.2">
      <c r="B20" s="96" t="str">
        <f>'Cash Flow'!B361</f>
        <v>Non - Controllable Expense</v>
      </c>
      <c r="C20" s="110"/>
      <c r="D20" s="548">
        <f ca="1">'Cash Flow'!D361</f>
        <v>-222771.81999999998</v>
      </c>
      <c r="E20" s="110">
        <f ca="1">'Cash Flow'!E361</f>
        <v>-159194.00049999997</v>
      </c>
      <c r="F20" s="110">
        <f ca="1">'Cash Flow'!F361</f>
        <v>-163173.85051249995</v>
      </c>
      <c r="G20" s="110">
        <f ca="1">'Cash Flow'!G361</f>
        <v>-167253.19677531242</v>
      </c>
      <c r="H20" s="110">
        <f ca="1">'Cash Flow'!H361</f>
        <v>-171434.52669469523</v>
      </c>
      <c r="I20" s="110">
        <f ca="1">'Cash Flow'!I361</f>
        <v>-175720.38986206258</v>
      </c>
      <c r="J20" s="110">
        <f ca="1">'Cash Flow'!J361</f>
        <v>-180113.39960861416</v>
      </c>
      <c r="K20" s="110">
        <f ca="1">'Cash Flow'!K361</f>
        <v>-184616.2345988295</v>
      </c>
      <c r="L20" s="110">
        <f ca="1">'Cash Flow'!L361</f>
        <v>-189231.64046380017</v>
      </c>
      <c r="M20" s="110">
        <f ca="1">'Cash Flow'!M361</f>
        <v>-193962.43147539516</v>
      </c>
      <c r="N20" s="110">
        <f ca="1">'Cash Flow'!N361</f>
        <v>-198811.49226228008</v>
      </c>
      <c r="O20" s="110">
        <f ca="1">'Cash Flow'!O361</f>
        <v>-203781.77956883702</v>
      </c>
    </row>
    <row r="21" spans="2:15" hidden="1" outlineLevel="1" x14ac:dyDescent="0.2">
      <c r="B21" s="149" t="str">
        <f>'Cash Flow'!B362</f>
        <v>Expense (Excl. Reimbursement)</v>
      </c>
      <c r="C21" s="110"/>
      <c r="D21" s="548">
        <f ca="1">'Cash Flow'!D362</f>
        <v>-189041.52</v>
      </c>
      <c r="E21" s="110">
        <f ca="1">'Cash Flow'!E362</f>
        <v>-193767.55799999996</v>
      </c>
      <c r="F21" s="110">
        <f ca="1">'Cash Flow'!F362</f>
        <v>-198611.74694999994</v>
      </c>
      <c r="G21" s="110">
        <f ca="1">'Cash Flow'!G362</f>
        <v>-203577.0406237499</v>
      </c>
      <c r="H21" s="110">
        <f ca="1">'Cash Flow'!H362</f>
        <v>-208666.46663934365</v>
      </c>
      <c r="I21" s="110">
        <f ca="1">'Cash Flow'!I362</f>
        <v>-213883.12830532721</v>
      </c>
      <c r="J21" s="110">
        <f ca="1">'Cash Flow'!J362</f>
        <v>-219230.20651296037</v>
      </c>
      <c r="K21" s="110">
        <f ca="1">'Cash Flow'!K362</f>
        <v>-224710.96167578438</v>
      </c>
      <c r="L21" s="110">
        <f ca="1">'Cash Flow'!L362</f>
        <v>-230328.73571767894</v>
      </c>
      <c r="M21" s="110">
        <f ca="1">'Cash Flow'!M362</f>
        <v>-236086.95411062089</v>
      </c>
      <c r="N21" s="110">
        <f ca="1">'Cash Flow'!N362</f>
        <v>-241989.12796338642</v>
      </c>
      <c r="O21" s="110">
        <f ca="1">'Cash Flow'!O362</f>
        <v>-248038.85616247103</v>
      </c>
    </row>
    <row r="22" spans="2:15" hidden="1" outlineLevel="1" x14ac:dyDescent="0.2">
      <c r="B22" s="113" t="str">
        <f>'Cash Flow'!B363</f>
        <v>Reimbursement (Excl. Real Estate Taxes)</v>
      </c>
      <c r="C22" s="110"/>
      <c r="D22" s="548">
        <f ca="1">'Cash Flow'!D363</f>
        <v>-33730.299999999996</v>
      </c>
      <c r="E22" s="110">
        <f ca="1">'Cash Flow'!E363</f>
        <v>34573.557499999995</v>
      </c>
      <c r="F22" s="110">
        <f ca="1">'Cash Flow'!F363</f>
        <v>35437.896437499992</v>
      </c>
      <c r="G22" s="110">
        <f ca="1">'Cash Flow'!G363</f>
        <v>36323.843848437486</v>
      </c>
      <c r="H22" s="110">
        <f ca="1">'Cash Flow'!H363</f>
        <v>37231.939944648417</v>
      </c>
      <c r="I22" s="110">
        <f ca="1">'Cash Flow'!I363</f>
        <v>38162.738443264621</v>
      </c>
      <c r="J22" s="110">
        <f ca="1">'Cash Flow'!J363</f>
        <v>39116.806904346231</v>
      </c>
      <c r="K22" s="110">
        <f ca="1">'Cash Flow'!K363</f>
        <v>40094.727076954885</v>
      </c>
      <c r="L22" s="110">
        <f ca="1">'Cash Flow'!L363</f>
        <v>41097.095253878753</v>
      </c>
      <c r="M22" s="110">
        <f ca="1">'Cash Flow'!M363</f>
        <v>42124.522635225716</v>
      </c>
      <c r="N22" s="110">
        <f ca="1">'Cash Flow'!N363</f>
        <v>43177.635701106352</v>
      </c>
      <c r="O22" s="110">
        <f ca="1">'Cash Flow'!O363</f>
        <v>44257.07659363401</v>
      </c>
    </row>
    <row r="23" spans="2:15" x14ac:dyDescent="0.2">
      <c r="B23" s="84" t="str">
        <f>'Cash Flow'!B364</f>
        <v>Statutory Expense (Excl. Real Estate Taxes)</v>
      </c>
      <c r="C23" s="394"/>
      <c r="D23" s="549">
        <f ca="1">'Cash Flow'!D364</f>
        <v>-179355.02000000002</v>
      </c>
      <c r="E23" s="394">
        <f ca="1">'Cash Flow'!E364</f>
        <v>-184227.48417752568</v>
      </c>
      <c r="F23" s="394">
        <f ca="1">'Cash Flow'!F364</f>
        <v>-188833.17128196379</v>
      </c>
      <c r="G23" s="394">
        <f ca="1">'Cash Flow'!G364</f>
        <v>-193554.00056401288</v>
      </c>
      <c r="H23" s="394">
        <f ca="1">'Cash Flow'!H364</f>
        <v>-198392.8505781132</v>
      </c>
      <c r="I23" s="394">
        <f ca="1">'Cash Flow'!I364</f>
        <v>-203352.67184256602</v>
      </c>
      <c r="J23" s="394">
        <f ca="1">'Cash Flow'!J364</f>
        <v>-208436.48863863017</v>
      </c>
      <c r="K23" s="394">
        <f ca="1">'Cash Flow'!K364</f>
        <v>-213647.40085459591</v>
      </c>
      <c r="L23" s="394">
        <f ca="1">'Cash Flow'!L364</f>
        <v>-218988.58587596079</v>
      </c>
      <c r="M23" s="394">
        <f ca="1">'Cash Flow'!M364</f>
        <v>-224463.30052285979</v>
      </c>
      <c r="N23" s="394">
        <f ca="1">'Cash Flow'!N364</f>
        <v>-230074.88303593127</v>
      </c>
      <c r="O23" s="394">
        <f ca="1">'Cash Flow'!O364</f>
        <v>-235826.75511182952</v>
      </c>
    </row>
    <row r="24" spans="2:15" x14ac:dyDescent="0.2">
      <c r="B24">
        <f>'Cash Flow'!B365</f>
        <v>0</v>
      </c>
    </row>
    <row r="25" spans="2:15" x14ac:dyDescent="0.2">
      <c r="B25" s="122" t="str">
        <f>'Cash Flow'!B366</f>
        <v>Net Operating Income (Pre Reserve)</v>
      </c>
      <c r="C25" s="122"/>
      <c r="D25" s="544">
        <f ca="1">'Cash Flow'!D366</f>
        <v>5346463.870000001</v>
      </c>
      <c r="E25" s="122">
        <f ca="1">'Cash Flow'!E366</f>
        <v>5563698.1030732915</v>
      </c>
      <c r="F25" s="122">
        <f ca="1">'Cash Flow'!F366</f>
        <v>5737906.9444388766</v>
      </c>
      <c r="G25" s="122">
        <f ca="1">'Cash Flow'!G366</f>
        <v>5917524.4985022685</v>
      </c>
      <c r="H25" s="122">
        <f ca="1">'Cash Flow'!H366</f>
        <v>6102717.5878308108</v>
      </c>
      <c r="I25" s="122">
        <f ca="1">'Cash Flow'!I366</f>
        <v>6293658.1536985524</v>
      </c>
      <c r="J25" s="122">
        <f ca="1">'Cash Flow'!J366</f>
        <v>6490523.4124981454</v>
      </c>
      <c r="K25" s="122">
        <f ca="1">'Cash Flow'!K366</f>
        <v>6693496.016916438</v>
      </c>
      <c r="L25" s="122">
        <f ca="1">'Cash Flow'!L366</f>
        <v>6902764.2220183676</v>
      </c>
      <c r="M25" s="122">
        <f ca="1">'Cash Flow'!M366</f>
        <v>7118522.056388218</v>
      </c>
      <c r="N25" s="122">
        <f ca="1">'Cash Flow'!N366</f>
        <v>7340969.4984818902</v>
      </c>
      <c r="O25" s="122">
        <f ca="1">'Cash Flow'!O366</f>
        <v>7570312.6583484281</v>
      </c>
    </row>
    <row r="26" spans="2:15" x14ac:dyDescent="0.2">
      <c r="B26" s="113" t="str">
        <f>'Cash Flow'!B367</f>
        <v>Replacement Reserve</v>
      </c>
      <c r="C26" s="110"/>
      <c r="D26" s="548">
        <f ca="1">'Cash Flow'!D367</f>
        <v>-229992.67000000004</v>
      </c>
      <c r="E26" s="110">
        <f>'Cash Flow'!E367</f>
        <v>-89687.499999999985</v>
      </c>
      <c r="F26" s="110">
        <f ca="1">'Cash Flow'!F367</f>
        <v>-91929.687499999971</v>
      </c>
      <c r="G26" s="110">
        <f ca="1">'Cash Flow'!G367</f>
        <v>-94227.929687499956</v>
      </c>
      <c r="H26" s="110">
        <f ca="1">'Cash Flow'!H367</f>
        <v>-96583.627929687442</v>
      </c>
      <c r="I26" s="110">
        <f ca="1">'Cash Flow'!I367</f>
        <v>-98998.218627929615</v>
      </c>
      <c r="J26" s="110">
        <f ca="1">'Cash Flow'!J367</f>
        <v>-101473.17409362785</v>
      </c>
      <c r="K26" s="110">
        <f ca="1">'Cash Flow'!K367</f>
        <v>-104010.00344596854</v>
      </c>
      <c r="L26" s="110">
        <f ca="1">'Cash Flow'!L367</f>
        <v>-106610.25353211774</v>
      </c>
      <c r="M26" s="110">
        <f ca="1">'Cash Flow'!M367</f>
        <v>-109275.50987042068</v>
      </c>
      <c r="N26" s="110">
        <f ca="1">'Cash Flow'!N367</f>
        <v>-112007.39761718118</v>
      </c>
      <c r="O26" s="110">
        <f ca="1">'Cash Flow'!O367</f>
        <v>-114807.5825576107</v>
      </c>
    </row>
    <row r="27" spans="2:15" x14ac:dyDescent="0.2">
      <c r="B27" s="122" t="str">
        <f>'Cash Flow'!B368</f>
        <v>Net Operating Income (Post Reserve)</v>
      </c>
      <c r="C27" s="122"/>
      <c r="D27" s="544">
        <f ca="1">'Cash Flow'!D368</f>
        <v>5116471.2000000011</v>
      </c>
      <c r="E27" s="122">
        <f ca="1">'Cash Flow'!E368</f>
        <v>5474010.6030732915</v>
      </c>
      <c r="F27" s="122">
        <f ca="1">'Cash Flow'!F368</f>
        <v>5645977.2569388766</v>
      </c>
      <c r="G27" s="122">
        <f ca="1">'Cash Flow'!G368</f>
        <v>5823296.5688147685</v>
      </c>
      <c r="H27" s="122">
        <f ca="1">'Cash Flow'!H368</f>
        <v>6006133.9599011233</v>
      </c>
      <c r="I27" s="122">
        <f ca="1">'Cash Flow'!I368</f>
        <v>6194659.9350706227</v>
      </c>
      <c r="J27" s="122">
        <f ca="1">'Cash Flow'!J368</f>
        <v>6389050.2384045171</v>
      </c>
      <c r="K27" s="122">
        <f ca="1">'Cash Flow'!K368</f>
        <v>6589486.013470469</v>
      </c>
      <c r="L27" s="122">
        <f ca="1">'Cash Flow'!L368</f>
        <v>6796153.9684862494</v>
      </c>
      <c r="M27" s="122">
        <f ca="1">'Cash Flow'!M368</f>
        <v>7009246.5465177968</v>
      </c>
      <c r="N27" s="122">
        <f ca="1">'Cash Flow'!N368</f>
        <v>7228962.1008647094</v>
      </c>
      <c r="O27" s="122">
        <f ca="1">'Cash Flow'!O368</f>
        <v>7455505.0757908169</v>
      </c>
    </row>
    <row r="28" spans="2:15" x14ac:dyDescent="0.2">
      <c r="B28">
        <f>'Cash Flow'!B369</f>
        <v>0</v>
      </c>
    </row>
    <row r="29" spans="2:15" x14ac:dyDescent="0.2">
      <c r="B29" s="122" t="str">
        <f>'Cash Flow'!B370</f>
        <v>Reassessed Real Estate Tax</v>
      </c>
      <c r="C29" s="122"/>
      <c r="D29" s="544">
        <f ca="1">'Cash Flow'!D370</f>
        <v>-507517.31999999995</v>
      </c>
      <c r="E29" s="122">
        <f ca="1">'Cash Flow'!E370</f>
        <v>-507517.31999999995</v>
      </c>
      <c r="F29" s="122">
        <f ca="1">'Cash Flow'!F370</f>
        <v>-522742.83959999995</v>
      </c>
      <c r="G29" s="122">
        <f ca="1">'Cash Flow'!G370</f>
        <v>-538425.12478800002</v>
      </c>
      <c r="H29" s="122">
        <f ca="1">'Cash Flow'!H370</f>
        <v>-554577.87853164005</v>
      </c>
      <c r="I29" s="122">
        <f ca="1">'Cash Flow'!I370</f>
        <v>-571215.21488758922</v>
      </c>
      <c r="J29" s="122">
        <f ca="1">'Cash Flow'!J370</f>
        <v>-588351.67133421695</v>
      </c>
      <c r="K29" s="122">
        <f ca="1">'Cash Flow'!K370</f>
        <v>-606002.22147424344</v>
      </c>
      <c r="L29" s="122">
        <f ca="1">'Cash Flow'!L370</f>
        <v>-624182.28811847081</v>
      </c>
      <c r="M29" s="122">
        <f ca="1">'Cash Flow'!M370</f>
        <v>-642907.75676202495</v>
      </c>
      <c r="N29" s="122">
        <f ca="1">'Cash Flow'!N370</f>
        <v>-662194.98946488567</v>
      </c>
      <c r="O29" s="122">
        <f ca="1">'Cash Flow'!O370</f>
        <v>-682060.83914883225</v>
      </c>
    </row>
    <row r="30" spans="2:15" x14ac:dyDescent="0.2"/>
    <row r="31" spans="2:15" x14ac:dyDescent="0.2"/>
    <row r="33" customFormat="1" hidden="1" x14ac:dyDescent="0.2"/>
    <row r="34" customFormat="1" hidden="1" x14ac:dyDescent="0.2"/>
    <row r="35" customFormat="1" hidden="1" x14ac:dyDescent="0.2"/>
    <row r="36" customFormat="1" hidden="1" x14ac:dyDescent="0.2"/>
    <row r="37" customFormat="1" hidden="1" x14ac:dyDescent="0.2"/>
  </sheetData>
  <sheetProtection algorithmName="SHA-512" hashValue="ylzPDpi+dj0+oqLBhtXORbAOwhZ9cu778Jqf6F8+09L92MY2r7kOYgLl46BwsojbeTYf1E6qVcyfPT6qSKyqvw==" saltValue="qnz8xV8zosnPnlpGXoQNzg==" spinCount="100000" sheet="1" objects="1" scenarios="1"/>
  <conditionalFormatting sqref="E6:O6">
    <cfRule type="expression" dxfId="47" priority="5">
      <formula>E$6=1</formula>
    </cfRule>
  </conditionalFormatting>
  <conditionalFormatting sqref="E7:O8 E10:O10">
    <cfRule type="expression" dxfId="46" priority="4">
      <formula>E$6=1</formula>
    </cfRule>
  </conditionalFormatting>
  <conditionalFormatting sqref="E13:O14 E19:O23 E26:O26 E28:N28">
    <cfRule type="expression" dxfId="45" priority="3">
      <formula>E$6=1</formula>
    </cfRule>
  </conditionalFormatting>
  <conditionalFormatting sqref="E12:O12 E18:O18 E25:O25 E27:O27">
    <cfRule type="expression" dxfId="44" priority="2">
      <formula>E$6=1</formula>
    </cfRule>
  </conditionalFormatting>
  <conditionalFormatting sqref="O29">
    <cfRule type="expression" dxfId="43" priority="1">
      <formula>O$6=1</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Inp">
    <tabColor theme="7" tint="0.59999389629810485"/>
    <outlinePr summaryBelow="0"/>
  </sheetPr>
  <dimension ref="A1:P213"/>
  <sheetViews>
    <sheetView showGridLines="0" tabSelected="1" zoomScaleNormal="100" workbookViewId="0">
      <pane ySplit="6" topLeftCell="A7" activePane="bottomLeft" state="frozen"/>
      <selection activeCell="G46" sqref="G46"/>
      <selection pane="bottomLeft" activeCell="B17" sqref="B17:L22"/>
    </sheetView>
  </sheetViews>
  <sheetFormatPr defaultColWidth="0" defaultRowHeight="12" zeroHeight="1" outlineLevelRow="1" x14ac:dyDescent="0.2"/>
  <cols>
    <col min="1" max="1" width="9.33203125" customWidth="1"/>
    <col min="2" max="12" width="14.83203125" customWidth="1"/>
    <col min="13" max="13" width="9.33203125" customWidth="1"/>
    <col min="14" max="16" width="14.83203125" hidden="1" customWidth="1"/>
    <col min="17" max="16384" width="9.33203125" hidden="1"/>
  </cols>
  <sheetData>
    <row r="1" spans="2:12" x14ac:dyDescent="0.2"/>
    <row r="2" spans="2:12" x14ac:dyDescent="0.2"/>
    <row r="3" spans="2:12" x14ac:dyDescent="0.2">
      <c r="B3" s="1" t="str">
        <f ca="1">"This template is an intellectual property of ©Clik Technologies Inc [2021-"&amp;RIGHT(YEAR(TODAY())+1,2)&amp;"]. All rights to update, modification, copy and distribution of the core are reserved."</f>
        <v>This template is an intellectual property of ©Clik Technologies Inc [2021-25]. All rights to update, modification, copy and distribution of the core are reserved.</v>
      </c>
      <c r="C3" s="2"/>
    </row>
    <row r="4" spans="2:12" ht="30" customHeight="1" x14ac:dyDescent="0.2">
      <c r="B4" s="4" t="str">
        <f>UPPER(rIN_address.line1)</f>
        <v>MORGANS LANDING BOULEVARD</v>
      </c>
      <c r="C4" s="466"/>
      <c r="D4" s="466"/>
      <c r="E4" s="466"/>
      <c r="F4" s="466"/>
      <c r="G4" s="466"/>
      <c r="H4" s="466"/>
      <c r="I4" s="466"/>
      <c r="J4" s="466"/>
      <c r="K4" s="466"/>
      <c r="L4" s="465" t="str">
        <f>IF(UPPER(rIN_address.line2&amp;", "&amp;rIN_address.line3)=", ","",UPPER(rIN_address.line2&amp;", "&amp;rIN_address.line3))</f>
        <v xml:space="preserve"> MORGANS LANDING BOULEVARD, LA PORTE, TEXAS, 77571</v>
      </c>
    </row>
    <row r="5" spans="2:12" x14ac:dyDescent="0.2">
      <c r="B5" s="2"/>
      <c r="C5" s="2"/>
    </row>
    <row r="6" spans="2:12" x14ac:dyDescent="0.2">
      <c r="B6" s="2"/>
      <c r="C6" s="2"/>
    </row>
    <row r="7" spans="2:12" x14ac:dyDescent="0.2">
      <c r="B7" s="38" t="s">
        <v>677</v>
      </c>
      <c r="C7" s="38"/>
      <c r="D7" s="38"/>
      <c r="E7" s="38"/>
      <c r="F7" s="38"/>
      <c r="G7" s="38"/>
      <c r="H7" s="38"/>
      <c r="I7" s="38"/>
      <c r="J7" s="38"/>
      <c r="K7" s="38"/>
      <c r="L7" s="38"/>
    </row>
    <row r="8" spans="2:12" x14ac:dyDescent="0.2">
      <c r="B8" s="2"/>
      <c r="C8" s="2"/>
    </row>
    <row r="9" spans="2:12" ht="12.75" thickBot="1" x14ac:dyDescent="0.25">
      <c r="B9" s="72" t="s">
        <v>95</v>
      </c>
      <c r="C9" s="72"/>
      <c r="D9" s="72"/>
      <c r="E9" s="72"/>
      <c r="F9" s="72"/>
      <c r="G9" s="72"/>
      <c r="H9" s="72"/>
      <c r="I9" s="72"/>
      <c r="J9" s="72"/>
      <c r="K9" s="72"/>
      <c r="L9" s="72"/>
    </row>
    <row r="10" spans="2:12" x14ac:dyDescent="0.2">
      <c r="B10" s="2"/>
      <c r="C10" s="2"/>
    </row>
    <row r="11" spans="2:12" x14ac:dyDescent="0.2">
      <c r="B11" s="91" t="s">
        <v>96</v>
      </c>
      <c r="C11" s="91"/>
      <c r="D11" s="91"/>
      <c r="E11" s="91"/>
      <c r="F11" s="297" t="s">
        <v>757</v>
      </c>
      <c r="H11" s="91" t="s">
        <v>73</v>
      </c>
      <c r="I11" s="91"/>
      <c r="J11" s="91"/>
      <c r="K11" s="91"/>
      <c r="L11" s="355">
        <f>rUMTotalUnits</f>
        <v>350</v>
      </c>
    </row>
    <row r="12" spans="2:12" x14ac:dyDescent="0.2">
      <c r="B12" s="91" t="s">
        <v>64</v>
      </c>
      <c r="C12" s="91"/>
      <c r="D12" s="91"/>
      <c r="E12" s="91"/>
      <c r="F12" s="297"/>
      <c r="H12" s="91" t="s">
        <v>112</v>
      </c>
      <c r="I12" s="91"/>
      <c r="J12" s="91"/>
      <c r="K12" s="91"/>
      <c r="L12" s="356">
        <f>rUMTotalUnits*rUMAvgSF</f>
        <v>313425</v>
      </c>
    </row>
    <row r="13" spans="2:12" x14ac:dyDescent="0.2">
      <c r="B13" s="91" t="s">
        <v>63</v>
      </c>
      <c r="C13" s="91"/>
      <c r="D13" s="91"/>
      <c r="E13" s="91"/>
      <c r="F13" s="297" t="s">
        <v>758</v>
      </c>
      <c r="H13" s="91" t="s">
        <v>113</v>
      </c>
      <c r="I13" s="91"/>
      <c r="J13" s="91"/>
      <c r="K13" s="91"/>
      <c r="L13" s="357">
        <f>rUMAvgMkt</f>
        <v>1770.6971428571428</v>
      </c>
    </row>
    <row r="14" spans="2:12" x14ac:dyDescent="0.2">
      <c r="B14" s="91"/>
      <c r="C14" s="91"/>
      <c r="D14" s="91"/>
      <c r="E14" s="91"/>
      <c r="F14" s="297" t="s">
        <v>756</v>
      </c>
      <c r="H14" s="91" t="s">
        <v>464</v>
      </c>
      <c r="I14" s="91"/>
      <c r="J14" s="91"/>
      <c r="K14" s="91"/>
      <c r="L14" s="298">
        <v>2021</v>
      </c>
    </row>
    <row r="15" spans="2:12" x14ac:dyDescent="0.2">
      <c r="B15" s="2"/>
      <c r="C15" s="2"/>
      <c r="J15" s="2"/>
    </row>
    <row r="16" spans="2:12" ht="12.75" thickBot="1" x14ac:dyDescent="0.25">
      <c r="B16" s="39" t="s">
        <v>114</v>
      </c>
      <c r="C16" s="39"/>
      <c r="D16" s="39"/>
      <c r="E16" s="39"/>
      <c r="F16" s="39"/>
      <c r="G16" s="39"/>
      <c r="H16" s="39"/>
      <c r="I16" s="39"/>
      <c r="J16" s="39"/>
      <c r="K16" s="39"/>
      <c r="L16" s="39"/>
    </row>
    <row r="17" spans="2:12" x14ac:dyDescent="0.2">
      <c r="B17" s="690"/>
      <c r="C17" s="690"/>
      <c r="D17" s="690"/>
      <c r="E17" s="690"/>
      <c r="F17" s="690"/>
      <c r="G17" s="690"/>
      <c r="H17" s="690"/>
      <c r="I17" s="690"/>
      <c r="J17" s="690"/>
      <c r="K17" s="690"/>
      <c r="L17" s="690"/>
    </row>
    <row r="18" spans="2:12" x14ac:dyDescent="0.2">
      <c r="B18" s="690"/>
      <c r="C18" s="690"/>
      <c r="D18" s="690"/>
      <c r="E18" s="690"/>
      <c r="F18" s="690"/>
      <c r="G18" s="690"/>
      <c r="H18" s="690"/>
      <c r="I18" s="690"/>
      <c r="J18" s="690"/>
      <c r="K18" s="690"/>
      <c r="L18" s="690"/>
    </row>
    <row r="19" spans="2:12" x14ac:dyDescent="0.2">
      <c r="B19" s="690"/>
      <c r="C19" s="690"/>
      <c r="D19" s="690"/>
      <c r="E19" s="690"/>
      <c r="F19" s="690"/>
      <c r="G19" s="690"/>
      <c r="H19" s="690"/>
      <c r="I19" s="690"/>
      <c r="J19" s="690"/>
      <c r="K19" s="690"/>
      <c r="L19" s="690"/>
    </row>
    <row r="20" spans="2:12" x14ac:dyDescent="0.2">
      <c r="B20" s="690"/>
      <c r="C20" s="690"/>
      <c r="D20" s="690"/>
      <c r="E20" s="690"/>
      <c r="F20" s="690"/>
      <c r="G20" s="690"/>
      <c r="H20" s="690"/>
      <c r="I20" s="690"/>
      <c r="J20" s="690"/>
      <c r="K20" s="690"/>
      <c r="L20" s="690"/>
    </row>
    <row r="21" spans="2:12" x14ac:dyDescent="0.2">
      <c r="B21" s="690"/>
      <c r="C21" s="690"/>
      <c r="D21" s="690"/>
      <c r="E21" s="690"/>
      <c r="F21" s="690"/>
      <c r="G21" s="690"/>
      <c r="H21" s="690"/>
      <c r="I21" s="690"/>
      <c r="J21" s="690"/>
      <c r="K21" s="690"/>
      <c r="L21" s="690"/>
    </row>
    <row r="22" spans="2:12" x14ac:dyDescent="0.2">
      <c r="B22" s="690"/>
      <c r="C22" s="690"/>
      <c r="D22" s="690"/>
      <c r="E22" s="690"/>
      <c r="F22" s="690"/>
      <c r="G22" s="690"/>
      <c r="H22" s="690"/>
      <c r="I22" s="690"/>
      <c r="J22" s="690"/>
      <c r="K22" s="690"/>
      <c r="L22" s="690"/>
    </row>
    <row r="23" spans="2:12" x14ac:dyDescent="0.2">
      <c r="C23" s="2"/>
    </row>
    <row r="24" spans="2:12" ht="12.75" thickBot="1" x14ac:dyDescent="0.25">
      <c r="B24" s="72" t="s">
        <v>97</v>
      </c>
      <c r="C24" s="72"/>
      <c r="D24" s="72"/>
      <c r="E24" s="72"/>
      <c r="F24" s="72"/>
      <c r="G24" s="72"/>
      <c r="H24" s="72"/>
      <c r="I24" s="72"/>
      <c r="J24" s="72"/>
      <c r="K24" s="72"/>
      <c r="L24" s="72"/>
    </row>
    <row r="25" spans="2:12" x14ac:dyDescent="0.2">
      <c r="J25" s="94" t="s">
        <v>108</v>
      </c>
      <c r="K25" s="94"/>
      <c r="L25" s="94" t="s">
        <v>109</v>
      </c>
    </row>
    <row r="26" spans="2:12" x14ac:dyDescent="0.2">
      <c r="B26" s="88" t="s">
        <v>88</v>
      </c>
      <c r="C26" s="88"/>
      <c r="D26" s="88"/>
      <c r="E26" s="691">
        <f ca="1">IFERROR(rYr1NOI/rEnrtyCapRate,)</f>
        <v>76407588.970358297</v>
      </c>
      <c r="F26" s="692"/>
      <c r="H26" s="91" t="s">
        <v>105</v>
      </c>
      <c r="I26" s="88"/>
      <c r="J26" s="618">
        <f ca="1">IFERROR(rAcqCost/rAcqVal,)</f>
        <v>1.4999999999999999E-2</v>
      </c>
      <c r="K26" s="693">
        <f ca="1">SUM(rAcqCostDetailAmt)</f>
        <v>1146113.8345553745</v>
      </c>
      <c r="L26" s="694"/>
    </row>
    <row r="27" spans="2:12" x14ac:dyDescent="0.2">
      <c r="B27" s="91"/>
      <c r="C27" s="88"/>
      <c r="D27" s="88"/>
      <c r="E27" s="88" t="s">
        <v>115</v>
      </c>
      <c r="F27" s="273">
        <v>6.5000000000000002E-2</v>
      </c>
      <c r="H27" s="91" t="s">
        <v>62</v>
      </c>
      <c r="I27" s="88"/>
      <c r="J27" s="91"/>
      <c r="K27" s="88"/>
      <c r="L27" s="295">
        <v>44896</v>
      </c>
    </row>
    <row r="28" spans="2:12" x14ac:dyDescent="0.2"/>
    <row r="29" spans="2:12" collapsed="1" x14ac:dyDescent="0.2">
      <c r="B29" s="88" t="s">
        <v>106</v>
      </c>
      <c r="C29" s="88"/>
      <c r="D29" s="88"/>
      <c r="E29" s="88"/>
      <c r="F29" s="88"/>
      <c r="H29" s="88" t="s">
        <v>106</v>
      </c>
      <c r="I29" s="88"/>
      <c r="J29" s="88"/>
      <c r="K29" s="88"/>
      <c r="L29" s="88"/>
    </row>
    <row r="30" spans="2:12" hidden="1" outlineLevel="1" x14ac:dyDescent="0.2">
      <c r="E30" s="94" t="s">
        <v>108</v>
      </c>
      <c r="F30" s="94" t="s">
        <v>109</v>
      </c>
      <c r="K30" s="94" t="s">
        <v>108</v>
      </c>
      <c r="L30" s="94" t="s">
        <v>109</v>
      </c>
    </row>
    <row r="31" spans="2:12" hidden="1" outlineLevel="1" x14ac:dyDescent="0.2">
      <c r="B31" s="88" t="s">
        <v>91</v>
      </c>
      <c r="C31" s="88"/>
      <c r="D31" s="88"/>
      <c r="E31" s="88"/>
      <c r="F31" s="88"/>
      <c r="H31" s="88" t="s">
        <v>448</v>
      </c>
      <c r="I31" s="88"/>
      <c r="J31" s="88"/>
      <c r="K31" s="88"/>
      <c r="L31" s="88"/>
    </row>
    <row r="32" spans="2:12" hidden="1" outlineLevel="1" x14ac:dyDescent="0.2">
      <c r="B32" s="92" t="s">
        <v>89</v>
      </c>
      <c r="C32" s="88"/>
      <c r="D32" s="88"/>
      <c r="E32" s="82"/>
      <c r="F32" s="359">
        <f ca="1">rAcqVal*E32</f>
        <v>0</v>
      </c>
      <c r="H32" s="92" t="s">
        <v>449</v>
      </c>
      <c r="I32" s="88"/>
      <c r="J32" s="88"/>
      <c r="K32" s="364">
        <v>0</v>
      </c>
      <c r="L32" s="359">
        <f ca="1">rAcqVal*K32%%</f>
        <v>0</v>
      </c>
    </row>
    <row r="33" spans="2:12" hidden="1" outlineLevel="1" x14ac:dyDescent="0.2">
      <c r="B33" s="92" t="s">
        <v>92</v>
      </c>
      <c r="C33" s="88"/>
      <c r="D33" s="88"/>
      <c r="E33" s="82">
        <v>5.0000000000000001E-3</v>
      </c>
      <c r="F33" s="359">
        <f ca="1">rAcqVal*E33</f>
        <v>382037.94485179149</v>
      </c>
      <c r="H33" s="92" t="s">
        <v>93</v>
      </c>
      <c r="I33" s="88"/>
      <c r="J33" s="88"/>
      <c r="K33" s="364">
        <v>0</v>
      </c>
      <c r="L33" s="359">
        <f ca="1">rAcqVal*K33%%</f>
        <v>0</v>
      </c>
    </row>
    <row r="34" spans="2:12" hidden="1" outlineLevel="1" x14ac:dyDescent="0.2">
      <c r="B34" s="92" t="s">
        <v>100</v>
      </c>
      <c r="C34" s="88"/>
      <c r="D34" s="88"/>
      <c r="E34" s="82"/>
      <c r="F34" s="359">
        <f ca="1">rAcqVal*E34</f>
        <v>0</v>
      </c>
      <c r="H34" s="92" t="s">
        <v>110</v>
      </c>
      <c r="I34" s="88"/>
      <c r="J34" s="88"/>
      <c r="K34" s="360">
        <v>0</v>
      </c>
      <c r="L34" s="361"/>
    </row>
    <row r="35" spans="2:12" hidden="1" outlineLevel="1" x14ac:dyDescent="0.2">
      <c r="B35" s="92" t="s">
        <v>103</v>
      </c>
      <c r="C35" s="88"/>
      <c r="D35" s="88"/>
      <c r="E35" s="360">
        <f ca="1">IFERROR(F35/rAcqVal,)</f>
        <v>0</v>
      </c>
      <c r="F35" s="361">
        <v>0</v>
      </c>
      <c r="H35" s="92" t="s">
        <v>111</v>
      </c>
      <c r="I35" s="88"/>
      <c r="J35" s="88"/>
      <c r="K35" s="360">
        <f ca="1">IFERROR(L35/rAcqVal,)</f>
        <v>0</v>
      </c>
      <c r="L35" s="361">
        <v>0</v>
      </c>
    </row>
    <row r="36" spans="2:12" hidden="1" outlineLevel="1" x14ac:dyDescent="0.2">
      <c r="B36" s="92" t="s">
        <v>130</v>
      </c>
      <c r="C36" s="88"/>
      <c r="D36" s="88"/>
      <c r="E36" s="82">
        <v>0</v>
      </c>
      <c r="F36" s="359">
        <f ca="1">rAcqVal*E36</f>
        <v>0</v>
      </c>
      <c r="H36" s="92" t="s">
        <v>678</v>
      </c>
      <c r="I36" s="88"/>
      <c r="J36" s="88"/>
      <c r="K36" s="82">
        <v>0.01</v>
      </c>
      <c r="L36" s="359">
        <f ca="1">K36*rAcqVal</f>
        <v>764075.88970358297</v>
      </c>
    </row>
    <row r="37" spans="2:12" hidden="1" outlineLevel="1" x14ac:dyDescent="0.2">
      <c r="B37" s="92"/>
      <c r="C37" s="88"/>
      <c r="D37" s="88"/>
      <c r="E37" s="88"/>
      <c r="F37" s="88"/>
      <c r="H37" s="88"/>
      <c r="I37" s="88"/>
      <c r="J37" s="88"/>
      <c r="K37" s="88"/>
      <c r="L37" s="88"/>
    </row>
    <row r="38" spans="2:12" hidden="1" outlineLevel="1" x14ac:dyDescent="0.2">
      <c r="B38" s="88" t="s">
        <v>90</v>
      </c>
      <c r="C38" s="88"/>
      <c r="D38" s="88"/>
      <c r="E38" s="362"/>
      <c r="F38" s="362"/>
      <c r="H38" s="93" t="s">
        <v>131</v>
      </c>
      <c r="I38" s="88"/>
      <c r="J38" s="88"/>
      <c r="K38" s="88"/>
      <c r="L38" s="88"/>
    </row>
    <row r="39" spans="2:12" hidden="1" outlineLevel="1" x14ac:dyDescent="0.2">
      <c r="B39" s="92" t="s">
        <v>101</v>
      </c>
      <c r="C39" s="88"/>
      <c r="D39" s="88"/>
      <c r="E39" s="363">
        <f ca="1">IFERROR(F39/rAcqVal*10000,)</f>
        <v>0</v>
      </c>
      <c r="F39" s="361"/>
    </row>
    <row r="40" spans="2:12" hidden="1" outlineLevel="1" x14ac:dyDescent="0.2">
      <c r="B40" s="92" t="s">
        <v>682</v>
      </c>
      <c r="C40" s="88"/>
      <c r="D40" s="88"/>
      <c r="E40" s="363">
        <f ca="1">IFERROR(F40/rAcqVal*10000,)</f>
        <v>0</v>
      </c>
      <c r="F40" s="361">
        <v>0</v>
      </c>
      <c r="H40" s="91" t="s">
        <v>404</v>
      </c>
      <c r="I40" s="88"/>
      <c r="J40" s="88"/>
      <c r="K40" s="88"/>
      <c r="L40" s="619">
        <v>0</v>
      </c>
    </row>
    <row r="41" spans="2:12" hidden="1" outlineLevel="1" x14ac:dyDescent="0.2">
      <c r="B41" s="92" t="s">
        <v>94</v>
      </c>
      <c r="C41" s="88"/>
      <c r="D41" s="88"/>
      <c r="E41" s="363">
        <f ca="1">IFERROR(F41/rAcqVal*10000,)</f>
        <v>0</v>
      </c>
      <c r="F41" s="361">
        <v>0</v>
      </c>
      <c r="H41" s="358" t="s">
        <v>403</v>
      </c>
      <c r="I41" s="88"/>
      <c r="J41" s="88"/>
      <c r="K41" s="88"/>
      <c r="L41" s="359">
        <f ca="1">'Cash Flow'!$P$79</f>
        <v>0</v>
      </c>
    </row>
    <row r="42" spans="2:12" hidden="1" outlineLevel="1" x14ac:dyDescent="0.2">
      <c r="B42" s="92" t="s">
        <v>102</v>
      </c>
      <c r="C42" s="88"/>
      <c r="D42" s="88"/>
      <c r="E42" s="363">
        <f ca="1">IFERROR(F42/rAcqVal*10000,)</f>
        <v>0</v>
      </c>
      <c r="F42" s="361">
        <v>0</v>
      </c>
      <c r="H42" s="91" t="s">
        <v>716</v>
      </c>
      <c r="I42" s="88"/>
      <c r="J42" s="88"/>
      <c r="K42" s="88"/>
      <c r="L42" s="659">
        <v>0</v>
      </c>
    </row>
    <row r="43" spans="2:12" hidden="1" outlineLevel="1" x14ac:dyDescent="0.2">
      <c r="B43" s="92" t="s">
        <v>447</v>
      </c>
      <c r="C43" s="88"/>
      <c r="D43" s="88"/>
      <c r="E43" s="363">
        <f ca="1">IFERROR(F43/rAcqVal*10000,)</f>
        <v>0</v>
      </c>
      <c r="F43" s="361">
        <v>0</v>
      </c>
    </row>
    <row r="44" spans="2:12" hidden="1" outlineLevel="1" x14ac:dyDescent="0.2">
      <c r="B44" s="92"/>
      <c r="C44" s="88"/>
      <c r="D44" s="88"/>
      <c r="E44" s="88"/>
      <c r="F44" s="88"/>
      <c r="H44" s="91" t="s">
        <v>717</v>
      </c>
      <c r="I44" s="88"/>
      <c r="J44" s="88"/>
      <c r="K44" s="88"/>
      <c r="L44" s="650">
        <v>0</v>
      </c>
    </row>
    <row r="45" spans="2:12" x14ac:dyDescent="0.2"/>
    <row r="46" spans="2:12" ht="12.75" thickBot="1" x14ac:dyDescent="0.25">
      <c r="B46" s="72" t="s">
        <v>666</v>
      </c>
      <c r="C46" s="72"/>
      <c r="D46" s="72"/>
      <c r="E46" s="72"/>
      <c r="F46" s="72"/>
      <c r="G46" s="72"/>
      <c r="H46" s="72"/>
      <c r="I46" s="72"/>
      <c r="J46" s="72"/>
      <c r="K46" s="72"/>
      <c r="L46" s="72"/>
    </row>
    <row r="47" spans="2:12" x14ac:dyDescent="0.2">
      <c r="J47" s="94" t="s">
        <v>108</v>
      </c>
      <c r="K47" s="94"/>
      <c r="L47" s="94" t="s">
        <v>109</v>
      </c>
    </row>
    <row r="48" spans="2:12" x14ac:dyDescent="0.2">
      <c r="B48" s="88" t="s">
        <v>98</v>
      </c>
      <c r="C48" s="88"/>
      <c r="D48" s="88"/>
      <c r="E48" s="695" cm="1">
        <f t="array" aca="1" ref="E48" ca="1">IFERROR(fRvrNOI/rExitCapRate,)</f>
        <v>123153531.57530877</v>
      </c>
      <c r="F48" s="695"/>
      <c r="H48" s="91" t="s">
        <v>104</v>
      </c>
      <c r="I48" s="88"/>
      <c r="J48" s="618">
        <f ca="1">IFERROR(rExitCost/rSaleVal,)</f>
        <v>1.4999999999999999E-2</v>
      </c>
      <c r="K48" s="693">
        <f ca="1">SUM(rExitCostDetailAmt)</f>
        <v>1847302.9736296316</v>
      </c>
      <c r="L48" s="694"/>
    </row>
    <row r="49" spans="2:12" x14ac:dyDescent="0.2">
      <c r="B49" s="91" t="s">
        <v>665</v>
      </c>
      <c r="C49" s="88"/>
      <c r="D49" s="612" t="s">
        <v>662</v>
      </c>
      <c r="E49" s="88" t="s">
        <v>115</v>
      </c>
      <c r="F49" s="273">
        <v>5.5E-2</v>
      </c>
      <c r="H49" s="91" t="s">
        <v>513</v>
      </c>
      <c r="I49" s="88"/>
      <c r="J49" s="91"/>
      <c r="K49" s="88"/>
      <c r="L49" s="296">
        <v>10</v>
      </c>
    </row>
    <row r="50" spans="2:12" x14ac:dyDescent="0.2"/>
    <row r="51" spans="2:12" collapsed="1" x14ac:dyDescent="0.2">
      <c r="B51" s="88" t="s">
        <v>107</v>
      </c>
      <c r="C51" s="88"/>
      <c r="D51" s="88"/>
      <c r="E51" s="88"/>
      <c r="F51" s="88"/>
      <c r="H51" s="88" t="s">
        <v>107</v>
      </c>
      <c r="I51" s="88"/>
      <c r="J51" s="88"/>
      <c r="K51" s="88"/>
      <c r="L51" s="88"/>
    </row>
    <row r="52" spans="2:12" hidden="1" outlineLevel="1" x14ac:dyDescent="0.2">
      <c r="E52" s="94" t="s">
        <v>108</v>
      </c>
      <c r="F52" s="94" t="s">
        <v>109</v>
      </c>
      <c r="K52" s="94" t="s">
        <v>108</v>
      </c>
      <c r="L52" s="94" t="s">
        <v>109</v>
      </c>
    </row>
    <row r="53" spans="2:12" hidden="1" outlineLevel="1" x14ac:dyDescent="0.2">
      <c r="B53" s="88" t="s">
        <v>91</v>
      </c>
      <c r="C53" s="91"/>
      <c r="D53" s="91"/>
      <c r="E53" s="91"/>
      <c r="F53" s="91"/>
      <c r="G53" s="89"/>
      <c r="H53" s="88" t="s">
        <v>90</v>
      </c>
      <c r="I53" s="91"/>
      <c r="J53" s="91"/>
      <c r="K53" s="91"/>
      <c r="L53" s="91"/>
    </row>
    <row r="54" spans="2:12" hidden="1" outlineLevel="1" x14ac:dyDescent="0.2">
      <c r="B54" s="92" t="s">
        <v>92</v>
      </c>
      <c r="C54" s="91"/>
      <c r="D54" s="91"/>
      <c r="E54" s="82">
        <v>5.0000000000000001E-3</v>
      </c>
      <c r="F54" s="359">
        <f ca="1">rSaleVal*E54</f>
        <v>615767.65787654382</v>
      </c>
      <c r="H54" s="92" t="s">
        <v>101</v>
      </c>
      <c r="I54" s="91"/>
      <c r="J54" s="91"/>
      <c r="K54" s="363">
        <f ca="1">IFERROR(L54/rSaleVal*10000,)</f>
        <v>0</v>
      </c>
      <c r="L54" s="361"/>
    </row>
    <row r="55" spans="2:12" hidden="1" outlineLevel="1" x14ac:dyDescent="0.2">
      <c r="B55" s="92" t="s">
        <v>103</v>
      </c>
      <c r="C55" s="91"/>
      <c r="D55" s="91"/>
      <c r="E55" s="360">
        <f ca="1">IFERROR(F55/rSaleVal,)</f>
        <v>0</v>
      </c>
      <c r="F55" s="361">
        <v>0</v>
      </c>
      <c r="H55" s="92" t="s">
        <v>682</v>
      </c>
      <c r="I55" s="91"/>
      <c r="J55" s="91"/>
      <c r="K55" s="363">
        <f ca="1">IFERROR(L55/rSaleVal*10000,)</f>
        <v>0</v>
      </c>
      <c r="L55" s="361">
        <v>0</v>
      </c>
    </row>
    <row r="56" spans="2:12" hidden="1" outlineLevel="1" x14ac:dyDescent="0.2">
      <c r="B56" s="92" t="s">
        <v>519</v>
      </c>
      <c r="C56" s="91"/>
      <c r="D56" s="91"/>
      <c r="E56" s="82">
        <v>0.01</v>
      </c>
      <c r="F56" s="359">
        <f ca="1">rSaleVal*E56</f>
        <v>1231535.3157530876</v>
      </c>
      <c r="H56" s="92" t="s">
        <v>94</v>
      </c>
      <c r="I56" s="91"/>
      <c r="J56" s="91"/>
      <c r="K56" s="363">
        <f ca="1">IFERROR(L56/rSaleVal*10000,)</f>
        <v>0</v>
      </c>
      <c r="L56" s="361">
        <v>0</v>
      </c>
    </row>
    <row r="57" spans="2:12" hidden="1" outlineLevel="1" x14ac:dyDescent="0.2">
      <c r="B57" s="92" t="s">
        <v>99</v>
      </c>
      <c r="C57" s="91"/>
      <c r="D57" s="91"/>
      <c r="E57" s="82"/>
      <c r="F57" s="359">
        <f ca="1">rSaleVal*E57</f>
        <v>0</v>
      </c>
      <c r="H57" s="92" t="s">
        <v>102</v>
      </c>
      <c r="I57" s="91"/>
      <c r="J57" s="91"/>
      <c r="K57" s="363">
        <f ca="1">IFERROR(L57/rSaleVal*10000,)</f>
        <v>0</v>
      </c>
      <c r="L57" s="361">
        <v>0</v>
      </c>
    </row>
    <row r="58" spans="2:12" hidden="1" outlineLevel="1" x14ac:dyDescent="0.2">
      <c r="B58" s="92" t="s">
        <v>130</v>
      </c>
      <c r="C58" s="88"/>
      <c r="D58" s="88"/>
      <c r="E58" s="82">
        <v>0</v>
      </c>
      <c r="F58" s="359">
        <f ca="1">rSaleVal*E58</f>
        <v>0</v>
      </c>
      <c r="H58" s="92" t="s">
        <v>447</v>
      </c>
      <c r="I58" s="91"/>
      <c r="J58" s="91"/>
      <c r="K58" s="363">
        <f ca="1">IFERROR(L58/rSaleVal*10000,)</f>
        <v>0</v>
      </c>
      <c r="L58" s="361">
        <v>0</v>
      </c>
    </row>
    <row r="59" spans="2:12" hidden="1" outlineLevel="1" x14ac:dyDescent="0.2">
      <c r="B59" s="92"/>
      <c r="C59" s="91"/>
      <c r="D59" s="91"/>
      <c r="E59" s="91"/>
      <c r="F59" s="91"/>
      <c r="H59" s="92"/>
      <c r="I59" s="91"/>
      <c r="J59" s="91"/>
      <c r="K59" s="91"/>
      <c r="L59" s="91"/>
    </row>
    <row r="60" spans="2:12" x14ac:dyDescent="0.2">
      <c r="B60" s="86"/>
    </row>
    <row r="61" spans="2:12" x14ac:dyDescent="0.2">
      <c r="B61" s="86"/>
    </row>
    <row r="62" spans="2:12" x14ac:dyDescent="0.2">
      <c r="B62" s="38" t="s">
        <v>668</v>
      </c>
      <c r="C62" s="38"/>
      <c r="D62" s="38"/>
      <c r="E62" s="38"/>
      <c r="F62" s="38"/>
      <c r="G62" s="38"/>
      <c r="H62" s="38"/>
      <c r="I62" s="38"/>
      <c r="J62" s="38"/>
      <c r="K62" s="38"/>
      <c r="L62" s="38"/>
    </row>
    <row r="63" spans="2:12" x14ac:dyDescent="0.2">
      <c r="B63" s="86"/>
    </row>
    <row r="64" spans="2:12" ht="12.75" thickBot="1" x14ac:dyDescent="0.25">
      <c r="B64" s="72" t="s">
        <v>83</v>
      </c>
      <c r="C64" s="72"/>
      <c r="D64" s="72"/>
      <c r="E64" s="72"/>
      <c r="F64" s="73">
        <v>0</v>
      </c>
      <c r="H64" s="72" t="s">
        <v>20</v>
      </c>
      <c r="I64" s="72"/>
      <c r="J64" s="72"/>
      <c r="K64" s="72"/>
      <c r="L64" s="73">
        <v>0</v>
      </c>
    </row>
    <row r="65" spans="2:12" ht="12.75" thickBot="1" x14ac:dyDescent="0.25">
      <c r="B65" s="74" t="s">
        <v>84</v>
      </c>
      <c r="C65" s="74"/>
      <c r="D65" s="74"/>
      <c r="E65" s="97" t="s">
        <v>123</v>
      </c>
      <c r="F65" s="97" t="s">
        <v>124</v>
      </c>
      <c r="H65" s="74" t="s">
        <v>122</v>
      </c>
      <c r="I65" s="74"/>
      <c r="J65" s="98"/>
      <c r="K65" s="98" t="s">
        <v>397</v>
      </c>
      <c r="L65" s="97" t="s">
        <v>398</v>
      </c>
    </row>
    <row r="66" spans="2:12" ht="3.6" customHeight="1" x14ac:dyDescent="0.2">
      <c r="B66" s="2"/>
      <c r="C66" s="2"/>
      <c r="D66" s="2"/>
      <c r="E66" s="76"/>
      <c r="F66" s="2"/>
      <c r="H66" s="2"/>
      <c r="I66" s="2"/>
      <c r="J66" s="2"/>
      <c r="K66" s="2"/>
      <c r="L66" s="76"/>
    </row>
    <row r="67" spans="2:12" x14ac:dyDescent="0.2">
      <c r="B67" s="77" t="str">
        <f>Financials!B15</f>
        <v>Physical Vacancy</v>
      </c>
      <c r="C67" s="77"/>
      <c r="D67" s="78" t="s">
        <v>85</v>
      </c>
      <c r="E67" s="79">
        <f>IFERROR(SUMPRODUCT('Unit Mix'!$I$13:$I$21,'Unit Mix'!$K$13:$K$21)/SUMPRODUCT('Unit Mix'!$G$13:$G$21,'Unit Mix'!$K$13:$K$21),)</f>
        <v>2.2552189889993884E-2</v>
      </c>
      <c r="F67" s="80"/>
      <c r="H67" s="96" t="str">
        <f>Financials!B22</f>
        <v>Expense Reimbursements</v>
      </c>
      <c r="I67" s="96"/>
      <c r="J67" s="475"/>
      <c r="K67" s="476" cm="1">
        <f t="array" aca="1" ref="K67" ca="1">IF(SUMPRODUCT(($J$83:$J$91=iIncome)*($K$83:$K$91)),"Ignored, calc from Exp Reimb.",IFERROR(VLOOKUP($H67,rAdjCF,COLUMNS(rAdjCF),),))</f>
        <v>0</v>
      </c>
      <c r="L67" s="474"/>
    </row>
    <row r="68" spans="2:12" x14ac:dyDescent="0.2">
      <c r="B68" s="77" t="str">
        <f>Financials!B17</f>
        <v>Non - Revenue Units</v>
      </c>
      <c r="C68" s="77"/>
      <c r="D68" s="78" t="s">
        <v>85</v>
      </c>
      <c r="E68" s="81">
        <f>IFERROR(SUMPRODUCT('Unit Mix'!$J$13:$J$21,'Unit Mix'!$K$13:$K$21)/SUMPRODUCT('Unit Mix'!$G$13:$G$21,'Unit Mix'!$K$13:$K$21),)</f>
        <v>1.1223566855569748E-2</v>
      </c>
      <c r="F68" s="82"/>
      <c r="H68" s="96" t="str">
        <f>Financials!B23</f>
        <v>Garage &amp; Parking</v>
      </c>
      <c r="I68" s="96"/>
      <c r="J68" s="100"/>
      <c r="K68" s="280">
        <f t="shared" ref="K68:K75" ca="1" si="0">IFERROR(VLOOKUP($H68,rAdjCF,COLUMNS(rAdjCF),),)</f>
        <v>55582.84</v>
      </c>
      <c r="L68" s="288"/>
    </row>
    <row r="69" spans="2:12" x14ac:dyDescent="0.2">
      <c r="B69" s="77" t="str">
        <f>Financials!B11</f>
        <v>Loss to Lease</v>
      </c>
      <c r="C69" s="77"/>
      <c r="D69" s="78" t="s">
        <v>85</v>
      </c>
      <c r="E69" s="81" cm="1">
        <f t="array" ref="E69">IFERROR(SUMPRODUCT('Unit Mix'!$H$13:$H$21*('Unit Mix'!$K$13:$K$21-'Unit Mix'!$L$13:$L$21))/SUMPRODUCT('Unit Mix'!$H$13:$H$21,'Unit Mix'!$K$13:$K$21),)</f>
        <v>8.8596597916746928E-2</v>
      </c>
      <c r="F69" s="82"/>
      <c r="H69" s="96" t="str">
        <f>Financials!B24</f>
        <v>Storage</v>
      </c>
      <c r="I69" s="96"/>
      <c r="J69" s="100"/>
      <c r="K69" s="280">
        <f t="shared" ca="1" si="0"/>
        <v>0</v>
      </c>
      <c r="L69" s="289"/>
    </row>
    <row r="70" spans="2:12" x14ac:dyDescent="0.2">
      <c r="B70" s="77" t="str">
        <f>'PF, Adj &amp; Notes'!B19</f>
        <v>Collection Loss</v>
      </c>
      <c r="C70" s="77"/>
      <c r="D70" s="78" t="s">
        <v>600</v>
      </c>
      <c r="E70" s="81">
        <f ca="1">IFERROR(-Financials!D19/SUM(Financials!$D$12,Financials!$D$14,Financials!$D$17),)</f>
        <v>4.407723324763033E-3</v>
      </c>
      <c r="F70" s="106"/>
      <c r="H70" s="96" t="str">
        <f>Financials!B25</f>
        <v>Cable &amp; Internet</v>
      </c>
      <c r="I70" s="96"/>
      <c r="J70" s="100"/>
      <c r="K70" s="281">
        <f t="shared" ca="1" si="0"/>
        <v>30819.869999999995</v>
      </c>
      <c r="L70" s="289"/>
    </row>
    <row r="71" spans="2:12" x14ac:dyDescent="0.2">
      <c r="B71" s="104" t="s">
        <v>8</v>
      </c>
      <c r="C71" s="104"/>
      <c r="D71" s="105" t="s">
        <v>600</v>
      </c>
      <c r="E71" s="83">
        <f ca="1">IFERROR(-Financials!D18/SUM(Financials!$D$12,Financials!$D$14,Financials!$D$17),)</f>
        <v>7.4235227638692826E-4</v>
      </c>
      <c r="F71" s="82"/>
      <c r="H71" s="96" t="str">
        <f>Financials!B26</f>
        <v>Valet Trash</v>
      </c>
      <c r="I71" s="96"/>
      <c r="J71" s="100"/>
      <c r="K71" s="282">
        <f t="shared" ca="1" si="0"/>
        <v>0</v>
      </c>
      <c r="L71" s="289"/>
    </row>
    <row r="72" spans="2:12" x14ac:dyDescent="0.2">
      <c r="B72" s="101"/>
      <c r="C72" s="101"/>
      <c r="D72" s="101"/>
      <c r="E72" s="101"/>
      <c r="F72" s="101"/>
      <c r="H72" s="96" t="str">
        <f>Financials!B27</f>
        <v>Deposit Forfeiture</v>
      </c>
      <c r="I72" s="96"/>
      <c r="J72" s="100"/>
      <c r="K72" s="280">
        <f t="shared" ca="1" si="0"/>
        <v>0</v>
      </c>
      <c r="L72" s="289"/>
    </row>
    <row r="73" spans="2:12" x14ac:dyDescent="0.2">
      <c r="B73" s="101"/>
      <c r="C73" s="101"/>
      <c r="D73" s="101"/>
      <c r="E73" s="101"/>
      <c r="F73" s="101"/>
      <c r="H73" s="96" t="str">
        <f>Financials!B28</f>
        <v>Pet Fees</v>
      </c>
      <c r="I73" s="96"/>
      <c r="J73" s="100"/>
      <c r="K73" s="280">
        <f t="shared" ca="1" si="0"/>
        <v>28677.199999999997</v>
      </c>
      <c r="L73" s="289"/>
    </row>
    <row r="74" spans="2:12" x14ac:dyDescent="0.2">
      <c r="B74" s="101"/>
      <c r="C74" s="101"/>
      <c r="D74" s="101"/>
      <c r="E74" s="101"/>
      <c r="F74" s="101"/>
      <c r="H74" s="96" t="str">
        <f>Financials!B29</f>
        <v>Miscellaneous Other Income</v>
      </c>
      <c r="I74" s="96"/>
      <c r="J74" s="99"/>
      <c r="K74" s="283">
        <f t="shared" ca="1" si="0"/>
        <v>210396.54000000004</v>
      </c>
      <c r="L74" s="289"/>
    </row>
    <row r="75" spans="2:12" x14ac:dyDescent="0.2">
      <c r="B75" s="101"/>
      <c r="C75" s="101"/>
      <c r="D75" s="101"/>
      <c r="E75" s="101"/>
      <c r="F75" s="101"/>
      <c r="H75" s="96" t="str">
        <f>Financials!B30</f>
        <v>Commercial Net Income</v>
      </c>
      <c r="I75" s="96"/>
      <c r="J75" s="99"/>
      <c r="K75" s="283">
        <f t="shared" ca="1" si="0"/>
        <v>0</v>
      </c>
      <c r="L75" s="290"/>
    </row>
    <row r="76" spans="2:12" x14ac:dyDescent="0.2">
      <c r="B76" s="101"/>
      <c r="C76" s="101"/>
      <c r="D76" s="101"/>
      <c r="E76" s="101"/>
      <c r="F76" s="101"/>
      <c r="H76" s="696"/>
      <c r="I76" s="696"/>
      <c r="J76" s="696"/>
      <c r="K76" s="596"/>
      <c r="L76" s="290"/>
    </row>
    <row r="77" spans="2:12" x14ac:dyDescent="0.2">
      <c r="B77" s="101"/>
      <c r="C77" s="101"/>
      <c r="D77" s="101"/>
      <c r="E77" s="101"/>
      <c r="F77" s="101"/>
      <c r="H77" s="697"/>
      <c r="I77" s="688"/>
      <c r="J77" s="688"/>
      <c r="K77" s="597"/>
      <c r="L77" s="291"/>
    </row>
    <row r="78" spans="2:12" ht="3.6" customHeight="1" x14ac:dyDescent="0.2">
      <c r="B78" s="84"/>
      <c r="C78" s="84"/>
      <c r="D78" s="84"/>
      <c r="E78" s="85"/>
      <c r="F78" s="84"/>
      <c r="H78" s="85"/>
      <c r="I78" s="85"/>
      <c r="J78" s="85"/>
      <c r="K78" s="85"/>
      <c r="L78" s="85"/>
    </row>
    <row r="79" spans="2:12" x14ac:dyDescent="0.2"/>
    <row r="80" spans="2:12" ht="12.75" thickBot="1" x14ac:dyDescent="0.25">
      <c r="B80" s="72" t="s">
        <v>667</v>
      </c>
      <c r="C80" s="72"/>
      <c r="D80" s="72"/>
      <c r="E80" s="72"/>
      <c r="F80" s="73">
        <v>0</v>
      </c>
      <c r="H80" s="39" t="s">
        <v>598</v>
      </c>
      <c r="I80" s="39"/>
      <c r="J80" s="39"/>
      <c r="K80" s="39"/>
      <c r="L80" s="39"/>
    </row>
    <row r="81" spans="2:12" ht="12.75" thickBot="1" x14ac:dyDescent="0.25">
      <c r="B81" s="74" t="str">
        <f>"Line Items"&amp;IF(F83," | Total Amount ($)","")</f>
        <v>Line Items</v>
      </c>
      <c r="C81" s="98"/>
      <c r="D81" s="98"/>
      <c r="E81" s="98" t="s">
        <v>577</v>
      </c>
      <c r="F81" s="97" t="s">
        <v>576</v>
      </c>
      <c r="H81" s="74" t="s">
        <v>122</v>
      </c>
      <c r="I81" s="98"/>
      <c r="J81" s="107" t="s">
        <v>126</v>
      </c>
      <c r="K81" s="97" t="s">
        <v>399</v>
      </c>
      <c r="L81" s="97" t="s">
        <v>583</v>
      </c>
    </row>
    <row r="82" spans="2:12" ht="3.6" customHeight="1" x14ac:dyDescent="0.2">
      <c r="B82" s="2"/>
      <c r="C82" s="2"/>
      <c r="D82" s="2"/>
      <c r="E82" s="2"/>
      <c r="F82" s="76"/>
      <c r="H82" s="2"/>
      <c r="I82" s="2"/>
      <c r="J82" s="2"/>
      <c r="K82" s="76"/>
      <c r="L82" s="76"/>
    </row>
    <row r="83" spans="2:12" x14ac:dyDescent="0.2">
      <c r="B83" s="96" t="str">
        <f>Financials!B36&amp;IF($F83,TEXT($F83*rUMTotalUnits," | $ #,##0"),"")</f>
        <v>Repairs &amp; Maintenance</v>
      </c>
      <c r="C83" s="102"/>
      <c r="D83" s="78"/>
      <c r="E83" s="284" cm="1">
        <f t="array" aca="1" ref="E83" ca="1">IFERROR(VLOOKUP(fCategory,rAdjCF,COLUMNS(rAdjCF),)/rUMTotalUnits,)</f>
        <v>278.35971428571429</v>
      </c>
      <c r="F83" s="470"/>
      <c r="H83" s="103" t="s">
        <v>23</v>
      </c>
      <c r="I83" s="102"/>
      <c r="J83" s="471" t="s">
        <v>56</v>
      </c>
      <c r="K83" s="292"/>
      <c r="L83" s="478">
        <f ca="1">rRnMYr1*K83*((J83=iExpense)-(J83=iIncome))</f>
        <v>0</v>
      </c>
    </row>
    <row r="84" spans="2:12" x14ac:dyDescent="0.2">
      <c r="B84" s="96" t="str">
        <f>Financials!B37&amp;IF($F84,TEXT($F84*rUMTotalUnits," | $ #,##0"),"")</f>
        <v>Unit Turnovers</v>
      </c>
      <c r="C84" s="102"/>
      <c r="D84" s="78"/>
      <c r="E84" s="285" cm="1">
        <f t="array" aca="1" ref="E84" ca="1">IFERROR(VLOOKUP(fCategory,rAdjCF,COLUMNS(rAdjCF),)/rUMTotalUnits,)</f>
        <v>40.701085714285718</v>
      </c>
      <c r="F84" s="469"/>
      <c r="H84" s="103" t="s">
        <v>24</v>
      </c>
      <c r="I84" s="102"/>
      <c r="J84" s="472" t="s">
        <v>56</v>
      </c>
      <c r="K84" s="293"/>
      <c r="L84" s="479">
        <f ca="1">rUTrnYr1*K84*((J84=iExpense)-(J84=iIncome))</f>
        <v>0</v>
      </c>
    </row>
    <row r="85" spans="2:12" x14ac:dyDescent="0.2">
      <c r="B85" s="96" t="str">
        <f>Financials!B38&amp;IF($F85,TEXT($F85*rUMTotalUnits," | $ #,##0"),"")</f>
        <v>Landscaping &amp; Grounds</v>
      </c>
      <c r="C85" s="102"/>
      <c r="D85" s="78"/>
      <c r="E85" s="285" cm="1">
        <f t="array" aca="1" ref="E85" ca="1">IFERROR(VLOOKUP(fCategory,rAdjCF,COLUMNS(rAdjCF),)/rUMTotalUnits,)</f>
        <v>0</v>
      </c>
      <c r="F85" s="469"/>
      <c r="H85" s="103" t="s">
        <v>34</v>
      </c>
      <c r="I85" s="102"/>
      <c r="J85" s="472" t="s">
        <v>56</v>
      </c>
      <c r="K85" s="293"/>
      <c r="L85" s="479">
        <f ca="1">rTrshYr1*K85*((J85=iExpense)-(J85=iIncome))</f>
        <v>0</v>
      </c>
    </row>
    <row r="86" spans="2:12" x14ac:dyDescent="0.2">
      <c r="B86" s="96" t="str">
        <f>Financials!B39&amp;IF($F86,TEXT($F86*rUMTotalUnits," | $ #,##0"),"")</f>
        <v>Contract Services</v>
      </c>
      <c r="C86" s="102"/>
      <c r="D86" s="78"/>
      <c r="E86" s="285" cm="1">
        <f t="array" aca="1" ref="E86" ca="1">IFERROR(VLOOKUP(fCategory,rAdjCF,COLUMNS(rAdjCF),)/rUMTotalUnits,)</f>
        <v>485.70057142857144</v>
      </c>
      <c r="F86" s="469"/>
      <c r="H86" s="103" t="s">
        <v>35</v>
      </c>
      <c r="I86" s="102"/>
      <c r="J86" s="472" t="s">
        <v>56</v>
      </c>
      <c r="K86" s="293"/>
      <c r="L86" s="479">
        <f ca="1">rElecYr1*K86*((J86=iExpense)-(J86=iIncome))</f>
        <v>0</v>
      </c>
    </row>
    <row r="87" spans="2:12" x14ac:dyDescent="0.2">
      <c r="B87" s="96" t="str">
        <f>Financials!B40&amp;IF($F87,TEXT($F87*rUMTotalUnits," | $ #,##0"),"")</f>
        <v>Security</v>
      </c>
      <c r="C87" s="102"/>
      <c r="D87" s="78"/>
      <c r="E87" s="284" cm="1">
        <f t="array" aca="1" ref="E87" ca="1">IFERROR(VLOOKUP(fCategory,rAdjCF,COLUMNS(rAdjCF),)/rUMTotalUnits,)</f>
        <v>0</v>
      </c>
      <c r="F87" s="469"/>
      <c r="H87" s="103" t="s">
        <v>36</v>
      </c>
      <c r="I87" s="102"/>
      <c r="J87" s="472" t="s">
        <v>56</v>
      </c>
      <c r="K87" s="293"/>
      <c r="L87" s="479">
        <f ca="1">rFuelYr1*K87*((J87=iExpense)-(J87=iIncome))</f>
        <v>0</v>
      </c>
    </row>
    <row r="88" spans="2:12" x14ac:dyDescent="0.2">
      <c r="B88" s="96" t="str">
        <f>Financials!B41&amp;IF($F88,TEXT($F88*rUMTotalUnits," | $ #,##0"),"")</f>
        <v>Payroll</v>
      </c>
      <c r="C88" s="102"/>
      <c r="D88" s="78"/>
      <c r="E88" s="285" cm="1">
        <f t="array" aca="1" ref="E88" ca="1">IFERROR(VLOOKUP(fCategory,rAdjCF,COLUMNS(rAdjCF),)/rUMTotalUnits,)</f>
        <v>1609.727657142857</v>
      </c>
      <c r="F88" s="469"/>
      <c r="H88" s="103" t="s">
        <v>37</v>
      </c>
      <c r="I88" s="102"/>
      <c r="J88" s="472" t="s">
        <v>56</v>
      </c>
      <c r="K88" s="293"/>
      <c r="L88" s="479">
        <f ca="1">rWatnSewYr1*K88*((J88=iExpense)-(J88=iIncome))</f>
        <v>0</v>
      </c>
    </row>
    <row r="89" spans="2:12" x14ac:dyDescent="0.2">
      <c r="B89" s="96" t="str">
        <f>Financials!B42&amp;IF($F89,TEXT($F89*rUMTotalUnits," | $ #,##0"),"")</f>
        <v>General &amp; Administrative</v>
      </c>
      <c r="C89" s="102"/>
      <c r="D89" s="78"/>
      <c r="E89" s="285" cm="1">
        <f t="array" aca="1" ref="E89" ca="1">IFERROR(VLOOKUP(fCategory,rAdjCF,COLUMNS(rAdjCF),)/rUMTotalUnits,)</f>
        <v>502.81534285714287</v>
      </c>
      <c r="F89" s="469"/>
      <c r="H89" s="103" t="s">
        <v>38</v>
      </c>
      <c r="I89" s="102"/>
      <c r="J89" s="472" t="s">
        <v>56</v>
      </c>
      <c r="K89" s="293"/>
      <c r="L89" s="479">
        <f ca="1">rOthUtlYr1*K89*((J89=iExpense)-(J89=iIncome))</f>
        <v>0</v>
      </c>
    </row>
    <row r="90" spans="2:12" x14ac:dyDescent="0.2">
      <c r="B90" s="96" t="str">
        <f>Financials!B43&amp;IF($F90,TEXT($F90*rUMTotalUnits," | $ #,##0"),"")</f>
        <v>Marketing &amp; Advertising</v>
      </c>
      <c r="C90" s="102"/>
      <c r="D90" s="78"/>
      <c r="E90" s="285" cm="1">
        <f t="array" aca="1" ref="E90" ca="1">IFERROR(VLOOKUP(fCategory,rAdjCF,COLUMNS(rAdjCF),)/rUMTotalUnits,)</f>
        <v>203.99534285714284</v>
      </c>
      <c r="F90" s="469"/>
      <c r="H90" s="103" t="s">
        <v>39</v>
      </c>
      <c r="I90" s="102"/>
      <c r="J90" s="472" t="s">
        <v>56</v>
      </c>
      <c r="K90" s="293"/>
      <c r="L90" s="479">
        <f ca="1">rInsYr1*K90*((J90=iExpense)-(J90=iIncome))</f>
        <v>0</v>
      </c>
    </row>
    <row r="91" spans="2:12" x14ac:dyDescent="0.2">
      <c r="B91" s="96" t="str">
        <f>Financials!B44&amp;IF($F91,TEXT($F91*rUMTotalUnits," | $ #,##0"),"")</f>
        <v>Professional &amp; Legal Fees</v>
      </c>
      <c r="C91" s="102"/>
      <c r="D91" s="78"/>
      <c r="E91" s="285" cm="1">
        <f t="array" aca="1" ref="E91" ca="1">IFERROR(VLOOKUP(fCategory,rAdjCF,COLUMNS(rAdjCF),)/rUMTotalUnits,)</f>
        <v>-10.05742857142857</v>
      </c>
      <c r="F91" s="469"/>
      <c r="H91" s="108" t="s">
        <v>43</v>
      </c>
      <c r="I91" s="109"/>
      <c r="J91" s="473" t="s">
        <v>56</v>
      </c>
      <c r="K91" s="294"/>
      <c r="L91" s="480">
        <f ca="1">rRETYr1*K91*((J91=iExpense)-(J91=iIncome))</f>
        <v>0</v>
      </c>
    </row>
    <row r="92" spans="2:12" x14ac:dyDescent="0.2">
      <c r="B92" s="96" t="str">
        <f>Financials!B48&amp;IF($F92,TEXT($F92*rUMTotalUnits," | $ #,##0"),"")</f>
        <v>Trash</v>
      </c>
      <c r="C92" s="102"/>
      <c r="D92" s="78"/>
      <c r="E92" s="285" cm="1">
        <f t="array" aca="1" ref="E92" ca="1">IFERROR(VLOOKUP(fCategory,rAdjCF,COLUMNS(rAdjCF),)/rUMTotalUnits,)</f>
        <v>0</v>
      </c>
      <c r="F92" s="469"/>
    </row>
    <row r="93" spans="2:12" ht="12.75" thickBot="1" x14ac:dyDescent="0.25">
      <c r="B93" s="96" t="str">
        <f>Financials!B49&amp;IF($F93,TEXT($F93*rUMTotalUnits," | $ #,##0"),"")</f>
        <v>Electricity</v>
      </c>
      <c r="C93" s="102"/>
      <c r="D93" s="78"/>
      <c r="E93" s="285" cm="1">
        <f t="array" aca="1" ref="E93" ca="1">IFERROR(VLOOKUP(fCategory,rAdjCF,COLUMNS(rAdjCF),)/rUMTotalUnits,)</f>
        <v>29.161885714285713</v>
      </c>
      <c r="F93" s="469"/>
      <c r="H93" s="39" t="s">
        <v>597</v>
      </c>
      <c r="I93" s="39"/>
      <c r="J93" s="39"/>
      <c r="K93" s="39"/>
      <c r="L93" s="39"/>
    </row>
    <row r="94" spans="2:12" x14ac:dyDescent="0.2">
      <c r="B94" s="96" t="str">
        <f>Financials!B50&amp;IF($F94,TEXT($F94*rUMTotalUnits," | $ #,##0"),"")</f>
        <v>Fuel (Gas &amp; Oil)</v>
      </c>
      <c r="C94" s="102"/>
      <c r="D94" s="78"/>
      <c r="E94" s="285" cm="1">
        <f t="array" aca="1" ref="E94" ca="1">IFERROR(VLOOKUP(fCategory,rAdjCF,COLUMNS(rAdjCF),)/rUMTotalUnits,)</f>
        <v>-0.22405714285714307</v>
      </c>
      <c r="F94" s="469"/>
    </row>
    <row r="95" spans="2:12" x14ac:dyDescent="0.2">
      <c r="B95" s="96" t="str">
        <f>Financials!B51&amp;IF($F95,TEXT($F95*rUMTotalUnits," | $ #,##0"),"")</f>
        <v>Water &amp; Sewer</v>
      </c>
      <c r="C95" s="102"/>
      <c r="D95" s="78"/>
      <c r="E95" s="285" cm="1">
        <f t="array" aca="1" ref="E95" ca="1">IFERROR(VLOOKUP(fCategory,rAdjCF,COLUMNS(rAdjCF),)/rUMTotalUnits,)</f>
        <v>286.3057714285714</v>
      </c>
      <c r="F95" s="469"/>
      <c r="H95" s="689" t="s">
        <v>437</v>
      </c>
      <c r="I95" s="689"/>
      <c r="J95" s="689"/>
      <c r="K95" s="267" t="s">
        <v>435</v>
      </c>
      <c r="L95" s="267" t="s">
        <v>436</v>
      </c>
    </row>
    <row r="96" spans="2:12" x14ac:dyDescent="0.2">
      <c r="B96" s="96" t="str">
        <f>Financials!B52&amp;IF($F96,TEXT($F96*rUMTotalUnits," | $ #,##0"),"")</f>
        <v>Other Utilities</v>
      </c>
      <c r="C96" s="102"/>
      <c r="D96" s="78"/>
      <c r="E96" s="285" cm="1">
        <f t="array" aca="1" ref="E96" ca="1">IFERROR(VLOOKUP(fCategory,rAdjCF,COLUMNS(rAdjCF),)/rUMTotalUnits,)</f>
        <v>0</v>
      </c>
      <c r="F96" s="469"/>
      <c r="H96" s="689"/>
      <c r="I96" s="689"/>
      <c r="J96" s="689"/>
      <c r="K96" s="493">
        <v>0</v>
      </c>
      <c r="L96" s="494">
        <v>0</v>
      </c>
    </row>
    <row r="97" spans="2:12" x14ac:dyDescent="0.2">
      <c r="B97" s="96" t="str">
        <f>Financials!B53&amp;IF($F97,TEXT($F97*rUMTotalUnits," | $ #,##0"),"")</f>
        <v>Insurance</v>
      </c>
      <c r="C97" s="102"/>
      <c r="D97" s="78"/>
      <c r="E97" s="285" cm="1">
        <f t="array" aca="1" ref="E97" ca="1">IFERROR(VLOOKUP(fCategory,rAdjCF,COLUMNS(rAdjCF),)/rUMTotalUnits,)</f>
        <v>224.87502857142854</v>
      </c>
      <c r="F97" s="469"/>
      <c r="K97" s="90"/>
      <c r="L97" s="90"/>
    </row>
    <row r="98" spans="2:12" x14ac:dyDescent="0.2">
      <c r="B98" s="96" t="str">
        <f>Financials!B54</f>
        <v>Reimbursements</v>
      </c>
      <c r="C98" s="102"/>
      <c r="D98" s="78"/>
      <c r="E98" s="477" cm="1">
        <f t="array" aca="1" ref="E98" ca="1">IF(SUMPRODUCT(($J$83:$J$91=iExpense)*($K$83:$K$91)),"Ignored, calc from Exp Reimb.",IFERROR(VLOOKUP(fCategory,rAdjCF,COLUMNS(rAdjCF),)/rUMTotalUnits,))</f>
        <v>96.372285714285695</v>
      </c>
      <c r="F98" s="469"/>
      <c r="H98" s="495" t="s">
        <v>127</v>
      </c>
      <c r="I98" s="495"/>
      <c r="J98" s="495"/>
      <c r="K98" s="550"/>
      <c r="L98" s="582"/>
    </row>
    <row r="99" spans="2:12" x14ac:dyDescent="0.2">
      <c r="B99" s="96" t="str">
        <f>Financials!B55&amp;IF($F99,TEXT($F99*rUMTotalUnits," | $ #,##0"),"")</f>
        <v>Other Expenses</v>
      </c>
      <c r="C99" s="102"/>
      <c r="D99" s="78"/>
      <c r="E99" s="580" cm="1">
        <f t="array" aca="1" ref="E99" ca="1">IFERROR(VLOOKUP(fCategory,rAdjCF,COLUMNS(rAdjCF),)/rUMTotalUnits,)</f>
        <v>0</v>
      </c>
      <c r="F99" s="581"/>
      <c r="H99" s="40" t="s">
        <v>128</v>
      </c>
      <c r="I99" s="40"/>
      <c r="J99" s="40"/>
      <c r="K99" s="551"/>
      <c r="L99" s="583"/>
    </row>
    <row r="100" spans="2:12" x14ac:dyDescent="0.2">
      <c r="B100" s="96" t="str">
        <f>Financials!B58</f>
        <v>Real Estate Taxes</v>
      </c>
      <c r="C100" s="102"/>
      <c r="D100" s="78" t="s">
        <v>601</v>
      </c>
      <c r="E100" s="285" cm="1">
        <f t="array" aca="1" ref="E100" ca="1">IFERROR(VLOOKUP(fCategory,rAdjCF,COLUMNS(rAdjCF),),)</f>
        <v>507517.31999999995</v>
      </c>
      <c r="F100" s="469"/>
      <c r="H100" s="40" t="s">
        <v>129</v>
      </c>
      <c r="I100" s="40"/>
      <c r="J100" s="40"/>
      <c r="K100" s="552"/>
      <c r="L100" s="584"/>
    </row>
    <row r="101" spans="2:12" x14ac:dyDescent="0.2">
      <c r="B101" s="96" t="str">
        <f>Financials!B59&amp;IF($F101,TEXT($F101*rAdjEGI," | $ #,##0"),"")</f>
        <v>Management Fees</v>
      </c>
      <c r="C101" s="102"/>
      <c r="D101" s="78" t="s">
        <v>672</v>
      </c>
      <c r="E101" s="81" cm="1">
        <f t="array" aca="1" ref="E101" ca="1">IFERROR(VLOOKUP(fCategory,rAdjCF,COLUMNS(rAdjCF),)/rAdjEGI,)</f>
        <v>2.6230983670582315E-2</v>
      </c>
      <c r="F101" s="293"/>
      <c r="H101" s="496" t="s">
        <v>584</v>
      </c>
      <c r="I101" s="496"/>
      <c r="J101" s="496"/>
      <c r="K101" s="553"/>
      <c r="L101" s="585"/>
    </row>
    <row r="102" spans="2:12" x14ac:dyDescent="0.2">
      <c r="B102" s="96" t="str">
        <f>Financials!B60&amp;IF($F102,TEXT($F102*rUMTotalUnits," | $ #,##0"),"")</f>
        <v>Ground Rent</v>
      </c>
      <c r="C102" s="102"/>
      <c r="D102" s="78"/>
      <c r="E102" s="285" cm="1">
        <f t="array" aca="1" ref="E102" ca="1">IFERROR(VLOOKUP(fCategory,rAdjCF,COLUMNS(rAdjCF),)/rUMTotalUnits,)</f>
        <v>0</v>
      </c>
      <c r="F102" s="469"/>
    </row>
    <row r="103" spans="2:12" ht="12.75" thickBot="1" x14ac:dyDescent="0.25">
      <c r="B103" s="96" t="str">
        <f>Financials!B61&amp;IF($F103,TEXT($F103*rUMTotalUnits," | $ #,##0"),"")</f>
        <v>Other Property Taxes</v>
      </c>
      <c r="C103" s="102"/>
      <c r="D103" s="78"/>
      <c r="E103" s="286" cm="1">
        <f t="array" aca="1" ref="E103" ca="1">IFERROR(VLOOKUP(fCategory,rAdjCF,COLUMNS(rAdjCF),)/rUMTotalUnits,)</f>
        <v>0</v>
      </c>
      <c r="F103" s="469"/>
      <c r="H103" s="39" t="s">
        <v>405</v>
      </c>
      <c r="I103" s="39"/>
      <c r="J103" s="39"/>
      <c r="K103" s="39"/>
      <c r="L103" s="39"/>
    </row>
    <row r="104" spans="2:12" x14ac:dyDescent="0.2">
      <c r="B104" s="685"/>
      <c r="C104" s="686"/>
      <c r="D104" s="686"/>
      <c r="E104" s="594"/>
      <c r="F104" s="469"/>
    </row>
    <row r="105" spans="2:12" x14ac:dyDescent="0.2">
      <c r="B105" s="687"/>
      <c r="C105" s="688"/>
      <c r="D105" s="688"/>
      <c r="E105" s="595"/>
      <c r="F105" s="469"/>
      <c r="H105" s="40" t="s">
        <v>135</v>
      </c>
      <c r="I105" s="40"/>
      <c r="J105" s="40"/>
      <c r="K105" s="40"/>
      <c r="L105" s="492">
        <v>250</v>
      </c>
    </row>
    <row r="106" spans="2:12" ht="3.6" customHeight="1" x14ac:dyDescent="0.2">
      <c r="B106" s="85"/>
      <c r="C106" s="85"/>
      <c r="D106" s="85"/>
      <c r="E106" s="85"/>
      <c r="F106" s="85"/>
      <c r="H106" s="85"/>
      <c r="I106" s="85"/>
      <c r="J106" s="85"/>
      <c r="K106" s="85"/>
      <c r="L106" s="85"/>
    </row>
    <row r="107" spans="2:12" x14ac:dyDescent="0.2"/>
    <row r="108" spans="2:12" ht="12.75" thickBot="1" x14ac:dyDescent="0.25">
      <c r="B108" s="39" t="s">
        <v>669</v>
      </c>
      <c r="C108" s="39"/>
      <c r="D108" s="39"/>
      <c r="E108" s="39"/>
      <c r="F108" s="39"/>
      <c r="H108" s="39" t="s">
        <v>138</v>
      </c>
      <c r="I108" s="39"/>
      <c r="J108" s="39"/>
      <c r="K108" s="39"/>
      <c r="L108" s="39"/>
    </row>
    <row r="109" spans="2:12" x14ac:dyDescent="0.2">
      <c r="E109" s="497"/>
      <c r="F109" s="498"/>
    </row>
    <row r="110" spans="2:12" x14ac:dyDescent="0.2">
      <c r="B110" s="496" t="s">
        <v>653</v>
      </c>
      <c r="C110" s="495"/>
      <c r="D110" s="495"/>
      <c r="E110" s="496"/>
      <c r="F110" s="490"/>
      <c r="H110" s="495" t="s">
        <v>514</v>
      </c>
      <c r="I110" s="495"/>
      <c r="J110" s="495"/>
      <c r="K110" s="495"/>
      <c r="L110" s="488"/>
    </row>
    <row r="111" spans="2:12" x14ac:dyDescent="0.2">
      <c r="B111" s="496" t="s">
        <v>655</v>
      </c>
      <c r="C111" s="496"/>
      <c r="D111" s="496"/>
      <c r="E111" s="496"/>
      <c r="F111" s="598" cm="1">
        <f t="array" ref="F111">(MAX(($C$116:$L$116&gt;0)*$C$115:$L$115)*12+1)*(SUM($C$116:$L$116)&gt;0)*($F$110&gt;0)</f>
        <v>0</v>
      </c>
      <c r="H111" s="496" t="s">
        <v>402</v>
      </c>
      <c r="I111" s="496"/>
      <c r="J111" s="496"/>
      <c r="K111" s="496"/>
      <c r="L111" s="489"/>
    </row>
    <row r="112" spans="2:12" x14ac:dyDescent="0.2"/>
    <row r="113" spans="2:12" ht="12.75" thickBot="1" x14ac:dyDescent="0.25">
      <c r="B113" s="39" t="s">
        <v>669</v>
      </c>
      <c r="C113" s="39"/>
      <c r="D113" s="39"/>
      <c r="E113" s="39"/>
      <c r="F113" s="39"/>
      <c r="G113" s="39"/>
      <c r="H113" s="39"/>
      <c r="I113" s="39"/>
      <c r="J113" s="39"/>
      <c r="K113" s="39"/>
      <c r="L113" s="39"/>
    </row>
    <row r="114" spans="2:12" ht="12.75" thickBot="1" x14ac:dyDescent="0.25"/>
    <row r="115" spans="2:12" ht="12.75" thickBot="1" x14ac:dyDescent="0.25">
      <c r="B115" s="593" t="s">
        <v>654</v>
      </c>
      <c r="C115" s="132">
        <v>1</v>
      </c>
      <c r="D115" s="132">
        <v>2</v>
      </c>
      <c r="E115" s="132">
        <v>3</v>
      </c>
      <c r="F115" s="132">
        <v>4</v>
      </c>
      <c r="G115" s="132">
        <v>5</v>
      </c>
      <c r="H115" s="132">
        <v>6</v>
      </c>
      <c r="I115" s="132">
        <v>7</v>
      </c>
      <c r="J115" s="132">
        <v>8</v>
      </c>
      <c r="K115" s="132">
        <v>9</v>
      </c>
      <c r="L115" s="132">
        <v>10</v>
      </c>
    </row>
    <row r="116" spans="2:12" x14ac:dyDescent="0.2">
      <c r="B116" s="592">
        <f ca="1">IFERROR(VLOOKUP("CapEx",rAdjCF,COLUMNS(rAdjCF),),)</f>
        <v>0</v>
      </c>
      <c r="C116" s="262"/>
      <c r="D116" s="262"/>
      <c r="E116" s="262"/>
      <c r="F116" s="262"/>
      <c r="G116" s="262"/>
      <c r="H116" s="262"/>
      <c r="I116" s="262"/>
      <c r="J116" s="262"/>
      <c r="K116" s="262"/>
      <c r="L116" s="262"/>
    </row>
    <row r="117" spans="2:12" x14ac:dyDescent="0.2"/>
    <row r="118" spans="2:12" x14ac:dyDescent="0.2">
      <c r="B118" s="95" t="s">
        <v>670</v>
      </c>
      <c r="C118" s="95"/>
      <c r="D118" s="95"/>
      <c r="E118" s="95"/>
      <c r="F118" s="95"/>
      <c r="G118" s="95"/>
      <c r="H118" s="95"/>
      <c r="I118" s="95"/>
      <c r="J118" s="95"/>
      <c r="K118" s="95"/>
      <c r="L118" s="95"/>
    </row>
    <row r="119" spans="2:12" x14ac:dyDescent="0.2">
      <c r="B119" s="86"/>
    </row>
    <row r="120" spans="2:12" x14ac:dyDescent="0.2">
      <c r="B120" s="88" t="s">
        <v>579</v>
      </c>
      <c r="C120" s="91"/>
      <c r="D120" s="91"/>
      <c r="E120" s="91"/>
      <c r="F120" s="91"/>
      <c r="H120" s="88" t="s">
        <v>580</v>
      </c>
      <c r="I120" s="91"/>
      <c r="J120" s="91"/>
      <c r="K120" s="91"/>
      <c r="L120" s="91"/>
    </row>
    <row r="121" spans="2:12" x14ac:dyDescent="0.2">
      <c r="B121" s="92" t="s">
        <v>119</v>
      </c>
      <c r="C121" s="91"/>
      <c r="D121" s="91"/>
      <c r="E121" s="287"/>
      <c r="F121" s="490">
        <v>0.03</v>
      </c>
      <c r="H121" s="92" t="s">
        <v>121</v>
      </c>
      <c r="I121" s="91"/>
      <c r="J121" s="91"/>
      <c r="K121" s="287"/>
      <c r="L121" s="490">
        <v>0.03</v>
      </c>
    </row>
    <row r="122" spans="2:12" x14ac:dyDescent="0.2">
      <c r="B122" s="92" t="s">
        <v>578</v>
      </c>
      <c r="C122" s="91"/>
      <c r="D122" s="91"/>
      <c r="E122" s="287"/>
      <c r="F122" s="491">
        <v>0.03</v>
      </c>
      <c r="H122" s="92" t="s">
        <v>120</v>
      </c>
      <c r="I122" s="91"/>
      <c r="J122" s="91"/>
      <c r="K122" s="287"/>
      <c r="L122" s="491">
        <v>2.5000000000000001E-2</v>
      </c>
    </row>
    <row r="123" spans="2:12" x14ac:dyDescent="0.2"/>
    <row r="124" spans="2:12" ht="12.75" thickBot="1" x14ac:dyDescent="0.25">
      <c r="B124" s="72" t="s">
        <v>82</v>
      </c>
      <c r="C124" s="72"/>
      <c r="D124" s="72"/>
      <c r="E124" s="72"/>
      <c r="F124" s="72"/>
      <c r="G124" s="72"/>
      <c r="H124" s="72"/>
      <c r="I124" s="72"/>
      <c r="J124" s="72"/>
      <c r="K124" s="72"/>
      <c r="L124" s="72"/>
    </row>
    <row r="125" spans="2:12" x14ac:dyDescent="0.2">
      <c r="B125" s="87"/>
    </row>
    <row r="126" spans="2:12" x14ac:dyDescent="0.2">
      <c r="B126" s="91" t="s">
        <v>116</v>
      </c>
      <c r="C126" s="91"/>
      <c r="D126" s="619">
        <v>0</v>
      </c>
      <c r="F126" s="91" t="s">
        <v>688</v>
      </c>
      <c r="G126" s="91"/>
      <c r="H126" s="625"/>
      <c r="J126" s="91" t="s">
        <v>136</v>
      </c>
      <c r="K126" s="91"/>
      <c r="L126" s="707"/>
    </row>
    <row r="127" spans="2:12" x14ac:dyDescent="0.2">
      <c r="B127" s="91" t="s">
        <v>118</v>
      </c>
      <c r="C127" s="91"/>
      <c r="D127" s="623"/>
    </row>
    <row r="128" spans="2:12" x14ac:dyDescent="0.2">
      <c r="B128" s="91" t="s">
        <v>117</v>
      </c>
      <c r="C128" s="91"/>
      <c r="D128" s="624"/>
      <c r="F128" s="91" t="s">
        <v>689</v>
      </c>
      <c r="G128" s="91"/>
      <c r="H128" s="626"/>
      <c r="J128" s="91" t="s">
        <v>137</v>
      </c>
      <c r="K128" s="91"/>
      <c r="L128" s="708"/>
    </row>
    <row r="129" spans="2:12" x14ac:dyDescent="0.2"/>
    <row r="130" spans="2:12" x14ac:dyDescent="0.2"/>
    <row r="131" spans="2:12" x14ac:dyDescent="0.2">
      <c r="B131" s="38" t="s">
        <v>175</v>
      </c>
      <c r="C131" s="38"/>
      <c r="D131" s="38"/>
      <c r="E131" s="38"/>
      <c r="F131" s="38"/>
      <c r="G131" s="38"/>
      <c r="H131" s="38"/>
      <c r="I131" s="38"/>
      <c r="J131" s="38"/>
      <c r="K131" s="38"/>
      <c r="L131" s="38"/>
    </row>
    <row r="132" spans="2:12" x14ac:dyDescent="0.2"/>
    <row r="133" spans="2:12" ht="12.75" thickBot="1" x14ac:dyDescent="0.25">
      <c r="B133" s="95" t="s">
        <v>430</v>
      </c>
      <c r="C133" s="95"/>
      <c r="D133" s="95"/>
      <c r="E133" s="95"/>
      <c r="F133" s="95"/>
      <c r="H133" s="41" t="s">
        <v>172</v>
      </c>
      <c r="I133" s="41"/>
      <c r="J133" s="41"/>
      <c r="K133" s="41"/>
      <c r="L133" s="41"/>
    </row>
    <row r="134" spans="2:12" ht="12.75" thickBot="1" x14ac:dyDescent="0.25">
      <c r="B134" s="74"/>
      <c r="C134" s="74"/>
      <c r="D134" s="119" t="s">
        <v>153</v>
      </c>
      <c r="E134" s="119" t="s">
        <v>154</v>
      </c>
      <c r="F134" s="119" t="s">
        <v>466</v>
      </c>
      <c r="H134" s="329"/>
      <c r="I134" s="329"/>
      <c r="J134" s="329"/>
      <c r="K134" s="329"/>
      <c r="L134" s="329"/>
    </row>
    <row r="135" spans="2:12" ht="3.6" customHeight="1" x14ac:dyDescent="0.2">
      <c r="H135" s="117"/>
      <c r="I135" s="117"/>
      <c r="J135" s="117"/>
      <c r="K135" s="117"/>
      <c r="L135" s="117"/>
    </row>
    <row r="136" spans="2:12" x14ac:dyDescent="0.2">
      <c r="B136" s="120" t="s">
        <v>145</v>
      </c>
      <c r="C136" s="120"/>
      <c r="D136" s="120"/>
      <c r="E136" s="120"/>
      <c r="F136" s="120"/>
      <c r="H136" s="485" t="s">
        <v>43</v>
      </c>
      <c r="I136" s="486"/>
      <c r="J136" s="486"/>
      <c r="K136" s="486"/>
      <c r="L136" s="487"/>
    </row>
    <row r="137" spans="2:12" x14ac:dyDescent="0.2">
      <c r="B137" s="121" t="s">
        <v>410</v>
      </c>
      <c r="C137" s="40"/>
      <c r="D137" s="124">
        <v>0</v>
      </c>
      <c r="E137" s="124"/>
      <c r="F137" s="124"/>
      <c r="H137" s="113" t="s">
        <v>138</v>
      </c>
      <c r="I137" s="110"/>
      <c r="J137" s="110"/>
      <c r="K137" s="110"/>
      <c r="L137" s="336"/>
    </row>
    <row r="138" spans="2:12" x14ac:dyDescent="0.2">
      <c r="B138" s="121" t="s">
        <v>431</v>
      </c>
      <c r="C138" s="40"/>
      <c r="D138" s="313">
        <v>120</v>
      </c>
      <c r="E138" s="313"/>
      <c r="F138" s="313"/>
      <c r="H138" s="113" t="s">
        <v>139</v>
      </c>
      <c r="I138" s="110"/>
      <c r="J138" s="110"/>
      <c r="K138" s="110"/>
      <c r="L138" s="336"/>
    </row>
    <row r="139" spans="2:12" ht="12.75" thickBot="1" x14ac:dyDescent="0.25">
      <c r="H139" s="114" t="s">
        <v>140</v>
      </c>
      <c r="I139" s="115"/>
      <c r="J139" s="115"/>
      <c r="K139" s="115"/>
      <c r="L139" s="337"/>
    </row>
    <row r="140" spans="2:12" x14ac:dyDescent="0.2">
      <c r="B140" s="120" t="s">
        <v>146</v>
      </c>
      <c r="C140" s="120"/>
      <c r="D140" s="660" cm="1">
        <f t="array" aca="1" ref="D140" ca="1">IFERROR(rLoan1Amt/fPropVal,)</f>
        <v>0.7032024007568688</v>
      </c>
      <c r="E140" s="649" cm="1">
        <f t="array" aca="1" ref="E140" ca="1">IFERROR(rLoan2Amt/fPropVal,)</f>
        <v>0</v>
      </c>
      <c r="F140" s="649" cm="1">
        <f t="array" aca="1" ref="F140" ca="1">IFERROR(rLoan3Amt/fPropVal,)</f>
        <v>0</v>
      </c>
      <c r="H140" s="118" t="s">
        <v>141</v>
      </c>
      <c r="I140" s="117"/>
      <c r="J140" s="117"/>
      <c r="K140" s="117"/>
      <c r="L140" s="338">
        <f>SUM(L136:L139)</f>
        <v>0</v>
      </c>
    </row>
    <row r="141" spans="2:12" x14ac:dyDescent="0.2">
      <c r="B141" s="121" t="str" cm="1">
        <f t="array" ref="B141">"Loan to "&amp;IF(SUM(rLoan2Amt,rLoan3Amt)=0,IF(fIsCost,"Cost","Value"),"Value or Cost")&amp;" (%)"</f>
        <v>Loan to Value (%)</v>
      </c>
      <c r="C141" s="332"/>
      <c r="D141" s="651">
        <v>0.75</v>
      </c>
      <c r="E141" s="126"/>
      <c r="F141" s="126"/>
    </row>
    <row r="142" spans="2:12" x14ac:dyDescent="0.2">
      <c r="B142" s="121" t="s">
        <v>115</v>
      </c>
      <c r="C142" s="332"/>
      <c r="D142" s="640">
        <f>rEnrtyCapRate</f>
        <v>6.5000000000000002E-2</v>
      </c>
      <c r="E142" s="640"/>
      <c r="F142" s="640"/>
    </row>
    <row r="143" spans="2:12" x14ac:dyDescent="0.2">
      <c r="B143" s="121" t="s">
        <v>147</v>
      </c>
      <c r="C143" s="40"/>
      <c r="D143" s="613">
        <v>1.25</v>
      </c>
      <c r="E143" s="613"/>
      <c r="F143" s="613"/>
    </row>
    <row r="144" spans="2:12" x14ac:dyDescent="0.2">
      <c r="B144" s="121" t="s">
        <v>673</v>
      </c>
      <c r="C144" s="40"/>
      <c r="D144" s="634" cm="1">
        <f t="array" aca="1" ref="D144" ca="1">ROUND(IF(fLoanSel,MIN(fPV,fPropVal*rLoan1LTV),IF(rLoan1LTV,fPropVal*rLoan1LTV,fPV)),-4)</f>
        <v>53730000</v>
      </c>
      <c r="E144" s="634"/>
      <c r="F144" s="634"/>
      <c r="H144" s="120" t="s">
        <v>143</v>
      </c>
      <c r="I144" s="120"/>
      <c r="J144" s="120"/>
      <c r="K144" s="120"/>
      <c r="L144" s="339"/>
    </row>
    <row r="145" spans="2:12" x14ac:dyDescent="0.2">
      <c r="B145" s="121" t="s">
        <v>634</v>
      </c>
      <c r="C145" s="40"/>
      <c r="D145" s="639">
        <f ca="1">rLoan1Repay</f>
        <v>-41193000</v>
      </c>
      <c r="E145" s="639"/>
      <c r="F145" s="639"/>
    </row>
    <row r="146" spans="2:12" x14ac:dyDescent="0.2"/>
    <row r="147" spans="2:12" x14ac:dyDescent="0.2">
      <c r="B147" s="120" t="s">
        <v>148</v>
      </c>
      <c r="C147" s="120"/>
      <c r="D147" s="120"/>
      <c r="E147" s="120"/>
      <c r="F147" s="120"/>
    </row>
    <row r="148" spans="2:12" ht="12.75" thickBot="1" x14ac:dyDescent="0.25">
      <c r="B148" s="121" t="s">
        <v>412</v>
      </c>
      <c r="C148" s="40"/>
      <c r="D148" s="128">
        <v>30</v>
      </c>
      <c r="E148" s="128"/>
      <c r="F148" s="128"/>
      <c r="H148" s="41" t="s">
        <v>424</v>
      </c>
      <c r="I148" s="41"/>
      <c r="J148" s="41"/>
      <c r="K148" s="41"/>
      <c r="L148" s="41"/>
    </row>
    <row r="149" spans="2:12" x14ac:dyDescent="0.2">
      <c r="B149" s="121" t="s">
        <v>134</v>
      </c>
      <c r="C149" s="40"/>
      <c r="D149" s="125">
        <v>36</v>
      </c>
      <c r="E149" s="125"/>
      <c r="F149" s="125"/>
    </row>
    <row r="150" spans="2:12" x14ac:dyDescent="0.2">
      <c r="B150" s="121" t="s">
        <v>425</v>
      </c>
      <c r="C150" s="40"/>
      <c r="D150" s="333" t="s">
        <v>178</v>
      </c>
      <c r="E150" s="333"/>
      <c r="F150" s="333"/>
      <c r="H150" s="684"/>
      <c r="I150" s="684"/>
      <c r="J150" s="684"/>
      <c r="K150" s="684"/>
      <c r="L150" s="684"/>
    </row>
    <row r="151" spans="2:12" x14ac:dyDescent="0.2">
      <c r="H151" s="684"/>
      <c r="I151" s="684"/>
      <c r="J151" s="684"/>
      <c r="K151" s="684"/>
      <c r="L151" s="684"/>
    </row>
    <row r="152" spans="2:12" x14ac:dyDescent="0.2">
      <c r="B152" s="120" t="s">
        <v>171</v>
      </c>
      <c r="C152" s="120"/>
      <c r="D152" s="120"/>
      <c r="E152" s="120"/>
      <c r="F152" s="120"/>
      <c r="H152" s="684"/>
      <c r="I152" s="684"/>
      <c r="J152" s="684"/>
      <c r="K152" s="684"/>
      <c r="L152" s="684"/>
    </row>
    <row r="153" spans="2:12" x14ac:dyDescent="0.2">
      <c r="B153" s="121" t="s">
        <v>149</v>
      </c>
      <c r="C153" s="40"/>
      <c r="D153" s="327" t="s">
        <v>167</v>
      </c>
      <c r="E153" s="327"/>
      <c r="F153" s="327"/>
      <c r="H153" s="684"/>
      <c r="I153" s="684"/>
      <c r="J153" s="684"/>
      <c r="K153" s="684"/>
      <c r="L153" s="684"/>
    </row>
    <row r="154" spans="2:12" x14ac:dyDescent="0.2">
      <c r="B154" s="121"/>
      <c r="C154" s="332" t="s">
        <v>173</v>
      </c>
      <c r="D154" s="661">
        <f ca="1">IFERROR(VLOOKUP(rClosingDate,INDIRECT("d"&amp;SUBSTITUTE(rLoan1Index," ","")),COLUMNS(INDIRECT("d"&amp;SUBSTITUTE(rLoan1Index," ",""))),1),)</f>
        <v>5.3146400000000003E-2</v>
      </c>
      <c r="E154" s="648"/>
      <c r="F154" s="648"/>
      <c r="H154" s="684"/>
      <c r="I154" s="684"/>
      <c r="J154" s="684"/>
      <c r="K154" s="684"/>
      <c r="L154" s="684"/>
    </row>
    <row r="155" spans="2:12" x14ac:dyDescent="0.2">
      <c r="B155" s="121"/>
      <c r="C155" s="332" t="s">
        <v>411</v>
      </c>
      <c r="D155" s="328">
        <v>25</v>
      </c>
      <c r="E155" s="328"/>
      <c r="F155" s="328"/>
      <c r="H155" s="684"/>
      <c r="I155" s="684"/>
      <c r="J155" s="684"/>
      <c r="K155" s="684"/>
      <c r="L155" s="684"/>
    </row>
    <row r="156" spans="2:12" x14ac:dyDescent="0.2">
      <c r="H156" s="684"/>
      <c r="I156" s="684"/>
      <c r="J156" s="684"/>
      <c r="K156" s="684"/>
      <c r="L156" s="684"/>
    </row>
    <row r="157" spans="2:12" x14ac:dyDescent="0.2">
      <c r="B157" s="40"/>
      <c r="C157" s="332" t="s">
        <v>428</v>
      </c>
      <c r="D157" s="334"/>
      <c r="E157" s="334"/>
      <c r="F157" s="334"/>
      <c r="H157" s="684"/>
      <c r="I157" s="684"/>
      <c r="J157" s="684"/>
      <c r="K157" s="684"/>
      <c r="L157" s="684"/>
    </row>
    <row r="158" spans="2:12" x14ac:dyDescent="0.2">
      <c r="B158" s="40"/>
      <c r="C158" s="332" t="s">
        <v>429</v>
      </c>
      <c r="D158" s="335">
        <v>6.5000000000000002E-2</v>
      </c>
      <c r="E158" s="335"/>
      <c r="F158" s="335"/>
      <c r="H158" s="684"/>
      <c r="I158" s="684"/>
      <c r="J158" s="684"/>
      <c r="K158" s="684"/>
      <c r="L158" s="684"/>
    </row>
    <row r="159" spans="2:12" x14ac:dyDescent="0.2">
      <c r="H159" s="684"/>
      <c r="I159" s="684"/>
      <c r="J159" s="684"/>
      <c r="K159" s="684"/>
      <c r="L159" s="684"/>
    </row>
    <row r="160" spans="2:12" x14ac:dyDescent="0.2">
      <c r="B160" s="120" t="s">
        <v>150</v>
      </c>
      <c r="C160" s="120"/>
      <c r="D160" s="120"/>
      <c r="E160" s="120"/>
      <c r="F160" s="120"/>
    </row>
    <row r="161" spans="2:12" x14ac:dyDescent="0.2">
      <c r="B161" s="121" t="s">
        <v>151</v>
      </c>
      <c r="C161" s="40"/>
      <c r="D161" s="129"/>
      <c r="E161" s="129"/>
      <c r="F161" s="129"/>
    </row>
    <row r="162" spans="2:12" x14ac:dyDescent="0.2">
      <c r="B162" s="121" t="s">
        <v>423</v>
      </c>
      <c r="C162" s="40"/>
      <c r="D162" s="330"/>
      <c r="E162" s="330"/>
      <c r="F162" s="330"/>
      <c r="H162" s="116" t="s">
        <v>142</v>
      </c>
    </row>
    <row r="163" spans="2:12" ht="3.6" customHeight="1" x14ac:dyDescent="0.2">
      <c r="B163" s="85"/>
      <c r="C163" s="85"/>
      <c r="D163" s="85"/>
      <c r="E163" s="85"/>
      <c r="F163" s="85"/>
      <c r="H163" s="85"/>
      <c r="I163" s="85"/>
      <c r="J163" s="85"/>
      <c r="K163" s="85"/>
      <c r="L163" s="85"/>
    </row>
    <row r="164" spans="2:12" x14ac:dyDescent="0.2"/>
    <row r="165" spans="2:12" ht="12.75" thickBot="1" x14ac:dyDescent="0.25">
      <c r="B165" s="642" t="s">
        <v>737</v>
      </c>
      <c r="C165" s="95"/>
      <c r="D165" s="95"/>
      <c r="E165" s="95"/>
      <c r="F165" s="95"/>
      <c r="G165" s="95"/>
      <c r="H165" s="95"/>
      <c r="I165" s="95"/>
      <c r="J165" s="95"/>
      <c r="K165" s="95"/>
      <c r="L165" s="95"/>
    </row>
    <row r="166" spans="2:12" ht="12.75" thickBot="1" x14ac:dyDescent="0.25">
      <c r="B166" s="75"/>
      <c r="C166" s="75">
        <v>1</v>
      </c>
      <c r="D166" s="75">
        <v>2</v>
      </c>
      <c r="E166" s="75">
        <v>3</v>
      </c>
      <c r="F166" s="75">
        <v>4</v>
      </c>
      <c r="G166" s="75">
        <v>5</v>
      </c>
      <c r="H166" s="75">
        <v>6</v>
      </c>
      <c r="I166" s="75">
        <v>7</v>
      </c>
      <c r="J166" s="75">
        <v>8</v>
      </c>
      <c r="K166" s="75">
        <v>9</v>
      </c>
      <c r="L166" s="75">
        <v>10</v>
      </c>
    </row>
    <row r="167" spans="2:12" ht="3.6" customHeight="1" x14ac:dyDescent="0.2">
      <c r="H167" s="117"/>
      <c r="I167" s="117"/>
      <c r="J167" s="117"/>
      <c r="K167" s="117"/>
      <c r="L167" s="117"/>
    </row>
    <row r="168" spans="2:12" x14ac:dyDescent="0.2">
      <c r="B168" t="s">
        <v>531</v>
      </c>
      <c r="C168" s="662">
        <v>0</v>
      </c>
      <c r="D168" s="662">
        <v>0</v>
      </c>
      <c r="E168" s="662">
        <v>0</v>
      </c>
      <c r="F168" s="662">
        <v>0</v>
      </c>
      <c r="G168" s="662">
        <v>0</v>
      </c>
      <c r="H168" s="662">
        <v>0</v>
      </c>
      <c r="I168" s="662">
        <v>0</v>
      </c>
      <c r="J168" s="662">
        <v>0</v>
      </c>
      <c r="K168" s="662">
        <v>0</v>
      </c>
      <c r="L168" s="662">
        <v>0</v>
      </c>
    </row>
    <row r="169" spans="2:12" x14ac:dyDescent="0.2">
      <c r="B169" t="s">
        <v>154</v>
      </c>
      <c r="C169" s="652"/>
      <c r="D169" s="652"/>
      <c r="E169" s="652"/>
      <c r="F169" s="652"/>
      <c r="G169" s="652"/>
      <c r="H169" s="652"/>
      <c r="I169" s="652"/>
      <c r="J169" s="652"/>
      <c r="K169" s="652"/>
      <c r="L169" s="652"/>
    </row>
    <row r="170" spans="2:12" x14ac:dyDescent="0.2">
      <c r="B170" t="s">
        <v>466</v>
      </c>
      <c r="C170" s="641"/>
      <c r="D170" s="641"/>
      <c r="E170" s="641"/>
      <c r="F170" s="641"/>
      <c r="G170" s="641"/>
      <c r="H170" s="641"/>
      <c r="I170" s="641"/>
      <c r="J170" s="641"/>
      <c r="K170" s="641"/>
      <c r="L170" s="641"/>
    </row>
    <row r="171" spans="2:12" ht="3.6" customHeight="1" x14ac:dyDescent="0.2">
      <c r="B171" s="85"/>
      <c r="C171" s="85"/>
      <c r="D171" s="85"/>
      <c r="E171" s="85"/>
      <c r="F171" s="85"/>
      <c r="G171" s="85"/>
      <c r="H171" s="85"/>
      <c r="I171" s="85"/>
      <c r="J171" s="85"/>
      <c r="K171" s="85"/>
      <c r="L171" s="85"/>
    </row>
    <row r="172" spans="2:12" ht="12.75" x14ac:dyDescent="0.2">
      <c r="B172" s="643" t="s">
        <v>738</v>
      </c>
    </row>
    <row r="173" spans="2:12" x14ac:dyDescent="0.2"/>
    <row r="174" spans="2:12" x14ac:dyDescent="0.2"/>
    <row r="175" spans="2:12" x14ac:dyDescent="0.2">
      <c r="B175" s="38" t="s">
        <v>353</v>
      </c>
      <c r="C175" s="38"/>
      <c r="D175" s="38"/>
      <c r="E175" s="38"/>
      <c r="F175" s="38"/>
      <c r="G175" s="38"/>
      <c r="H175" s="38"/>
      <c r="I175" s="38"/>
      <c r="J175" s="38"/>
      <c r="K175" s="38"/>
      <c r="L175" s="38"/>
    </row>
    <row r="176" spans="2:12" x14ac:dyDescent="0.2"/>
    <row r="177" spans="2:12" ht="12.75" hidden="1" thickBot="1" x14ac:dyDescent="0.25">
      <c r="B177" s="39" t="s">
        <v>133</v>
      </c>
      <c r="C177" s="39"/>
      <c r="D177" s="39"/>
      <c r="E177" s="39"/>
      <c r="F177" s="39"/>
      <c r="H177" s="39" t="s">
        <v>441</v>
      </c>
      <c r="I177" s="39"/>
      <c r="J177" s="39"/>
      <c r="K177" s="39"/>
      <c r="L177" s="39"/>
    </row>
    <row r="179" spans="2:12" hidden="1" x14ac:dyDescent="0.2">
      <c r="B179" s="122" t="s">
        <v>380</v>
      </c>
      <c r="C179" s="40"/>
      <c r="D179" s="40"/>
      <c r="E179" s="267" t="s">
        <v>400</v>
      </c>
      <c r="F179" s="267" t="s">
        <v>401</v>
      </c>
      <c r="H179" s="122" t="s">
        <v>377</v>
      </c>
      <c r="I179" s="40"/>
      <c r="J179" s="40"/>
      <c r="K179" s="40"/>
      <c r="L179" s="40"/>
    </row>
    <row r="180" spans="2:12" hidden="1" x14ac:dyDescent="0.2">
      <c r="B180" s="121" t="s">
        <v>356</v>
      </c>
      <c r="C180" s="40"/>
      <c r="D180" s="40"/>
      <c r="E180" s="345">
        <v>0.05</v>
      </c>
      <c r="F180" s="349">
        <f>1-E180</f>
        <v>0.95</v>
      </c>
      <c r="H180" s="121" t="s">
        <v>378</v>
      </c>
      <c r="I180" s="40"/>
      <c r="J180" s="40"/>
      <c r="K180" s="40"/>
      <c r="L180" s="299" t="s">
        <v>360</v>
      </c>
    </row>
    <row r="182" spans="2:12" hidden="1" x14ac:dyDescent="0.2">
      <c r="B182" s="122" t="s">
        <v>409</v>
      </c>
      <c r="C182" s="40"/>
      <c r="D182" s="40"/>
      <c r="E182" s="40"/>
      <c r="F182" s="40"/>
      <c r="H182" s="122" t="s">
        <v>440</v>
      </c>
      <c r="I182" s="40"/>
      <c r="J182" s="40"/>
      <c r="K182" s="267" t="s">
        <v>357</v>
      </c>
      <c r="L182" s="267" t="s">
        <v>358</v>
      </c>
    </row>
    <row r="183" spans="2:12" hidden="1" x14ac:dyDescent="0.2">
      <c r="B183" s="121" t="s">
        <v>406</v>
      </c>
      <c r="C183" s="40"/>
      <c r="D183" s="40"/>
      <c r="E183" s="40"/>
      <c r="F183" s="299" t="s">
        <v>407</v>
      </c>
    </row>
    <row r="184" spans="2:12" hidden="1" x14ac:dyDescent="0.2">
      <c r="H184" s="122" t="s">
        <v>379</v>
      </c>
      <c r="I184" s="40"/>
      <c r="J184" s="40"/>
      <c r="K184" s="40"/>
      <c r="L184" s="40"/>
    </row>
    <row r="185" spans="2:12" hidden="1" x14ac:dyDescent="0.2">
      <c r="B185" s="122" t="s">
        <v>354</v>
      </c>
      <c r="C185" s="40"/>
      <c r="D185" s="40"/>
      <c r="E185" s="40"/>
      <c r="F185" s="40"/>
      <c r="H185" s="121" t="str">
        <f>"Up To Preferred Return"&amp;IF(rWFChoice=iWFModelMultHurdle," (IRR)","")</f>
        <v>Up To Preferred Return</v>
      </c>
      <c r="I185" s="40"/>
      <c r="J185" s="40"/>
      <c r="K185" s="345">
        <f>IF(rWFChoice=iWFModelGPCatchup,,E180)</f>
        <v>0.05</v>
      </c>
      <c r="L185" s="349">
        <f>1-K185</f>
        <v>0.95</v>
      </c>
    </row>
    <row r="186" spans="2:12" hidden="1" x14ac:dyDescent="0.2">
      <c r="B186" s="121" t="str">
        <f>IF(rWFChoice=iWFModelCoC,iWFModelCoC,"IRR")</f>
        <v>Cash on Cash</v>
      </c>
      <c r="C186" s="40"/>
      <c r="D186" s="40"/>
      <c r="E186" s="40"/>
      <c r="F186" s="346">
        <v>7.0000000000000007E-2</v>
      </c>
      <c r="H186" s="121" t="str">
        <f ca="1">CHOOSE(VLOOKUP(rWFChoice,Support!$E:$F,2,)-130,"Above Preferred Return","Upto Preferred Return (Eq Mult.)","Upto Catchup")</f>
        <v>Above Preferred Return</v>
      </c>
      <c r="I186" s="40"/>
      <c r="J186" s="40"/>
      <c r="K186" s="345">
        <f>IF(rWFChoice=iWFModelMultHurdle,E180,0.5)</f>
        <v>0.5</v>
      </c>
      <c r="L186" s="349">
        <f>1-K186</f>
        <v>0.5</v>
      </c>
    </row>
    <row r="187" spans="2:12" hidden="1" x14ac:dyDescent="0.2">
      <c r="B187" s="121" t="str">
        <f>IF(rWFChoice=iWFModelMultHurdle,"Equity Multiple","")</f>
        <v/>
      </c>
      <c r="C187" s="40"/>
      <c r="D187" s="40"/>
      <c r="E187" s="40" t="s">
        <v>520</v>
      </c>
      <c r="F187" s="350">
        <v>1.5</v>
      </c>
      <c r="H187" s="121" t="str">
        <f ca="1">CHOOSE(VLOOKUP(rWFChoice,Support!$E:$F,2,)-130,"Net Sale Proceeds Split","Above Preferred Return","Above Catchup")</f>
        <v>Net Sale Proceeds Split</v>
      </c>
      <c r="I187" s="40"/>
      <c r="J187" s="40"/>
      <c r="K187" s="345">
        <f>IF(rWFChoice=iWFModelMultHurdle,$F$188+(1-F188)*E180,20%)</f>
        <v>0.2</v>
      </c>
      <c r="L187" s="349">
        <f>1-K187</f>
        <v>0.8</v>
      </c>
    </row>
    <row r="188" spans="2:12" hidden="1" x14ac:dyDescent="0.2">
      <c r="B188" s="121" t="str">
        <f ca="1">CHOOSE(VLOOKUP(rWFChoice,Support!$E:$F,2,)-130,"","Promoted Interest (For GP)","Catchup Profit (For GP)")</f>
        <v/>
      </c>
      <c r="C188" s="40"/>
      <c r="D188" s="40"/>
      <c r="E188" s="40"/>
      <c r="F188" s="345">
        <v>0.3</v>
      </c>
      <c r="H188" s="40"/>
      <c r="I188" s="40"/>
      <c r="J188" s="40"/>
      <c r="K188" s="40"/>
      <c r="L188" s="40"/>
    </row>
    <row r="190" spans="2:12" x14ac:dyDescent="0.2">
      <c r="B190" s="95" t="s">
        <v>453</v>
      </c>
      <c r="C190" s="95"/>
      <c r="D190" s="95"/>
      <c r="E190" s="95"/>
      <c r="F190" s="95"/>
      <c r="H190" s="95" t="s">
        <v>453</v>
      </c>
      <c r="I190" s="95"/>
      <c r="J190" s="95"/>
      <c r="K190" s="95"/>
      <c r="L190" s="95"/>
    </row>
    <row r="191" spans="2:12" x14ac:dyDescent="0.2"/>
    <row r="192" spans="2:12" x14ac:dyDescent="0.2">
      <c r="D192" s="131" t="s">
        <v>445</v>
      </c>
      <c r="E192" s="131" t="s">
        <v>446</v>
      </c>
      <c r="F192" s="131" t="s">
        <v>444</v>
      </c>
      <c r="J192" s="131" t="str">
        <f>D192</f>
        <v>(%) Split</v>
      </c>
      <c r="K192" s="131" t="str">
        <f>E192</f>
        <v>(%) GP</v>
      </c>
      <c r="L192" s="131" t="str">
        <f>F192</f>
        <v>($) Amount</v>
      </c>
    </row>
    <row r="193" spans="2:12" collapsed="1" x14ac:dyDescent="0.2">
      <c r="B193" s="379" t="s">
        <v>442</v>
      </c>
      <c r="C193" s="379"/>
      <c r="D193" s="384"/>
      <c r="E193" s="574">
        <f>1-SUM(E203,K193,K203)</f>
        <v>1</v>
      </c>
      <c r="F193" s="381">
        <f ca="1">SUM(Returns!$E$22:$O$22)-F203</f>
        <v>-1191185.1402456835</v>
      </c>
      <c r="H193" s="379" t="s">
        <v>452</v>
      </c>
      <c r="I193" s="379"/>
      <c r="J193" s="379"/>
      <c r="K193" s="380"/>
      <c r="L193" s="385"/>
    </row>
    <row r="194" spans="2:12" hidden="1" outlineLevel="1" x14ac:dyDescent="0.2">
      <c r="B194" s="382" t="s">
        <v>443</v>
      </c>
      <c r="C194" s="383"/>
      <c r="D194" s="377">
        <f ca="1">IFERROR(F194/$F$193,)</f>
        <v>1</v>
      </c>
      <c r="E194" s="377">
        <f ca="1">E193-SUM(E195:E201)</f>
        <v>1</v>
      </c>
      <c r="F194" s="378">
        <f ca="1">F193-SUM(F195:F201)</f>
        <v>-1191185.1402456835</v>
      </c>
      <c r="H194" s="113" t="str">
        <f t="shared" ref="H194:H211" si="1">B194</f>
        <v>Partner 1</v>
      </c>
      <c r="I194" s="110"/>
      <c r="J194" s="366">
        <f>IFERROR($L$193/L194,)</f>
        <v>0</v>
      </c>
      <c r="K194" s="366">
        <f>K193-SUM(K195:K201)</f>
        <v>0</v>
      </c>
      <c r="L194" s="369">
        <f>L193-SUM(L195:L201)</f>
        <v>0</v>
      </c>
    </row>
    <row r="195" spans="2:12" hidden="1" outlineLevel="1" x14ac:dyDescent="0.2">
      <c r="B195" s="370" t="s">
        <v>454</v>
      </c>
      <c r="C195" s="368"/>
      <c r="D195" s="367">
        <f t="shared" ref="D195:D201" ca="1" si="2">IFERROR(F195/$F$193,)</f>
        <v>0</v>
      </c>
      <c r="E195" s="367">
        <f t="shared" ref="E195:E201" ca="1" si="3">$E$193*D195</f>
        <v>0</v>
      </c>
      <c r="F195" s="336"/>
      <c r="H195" s="113" t="str">
        <f t="shared" si="1"/>
        <v>Partner 2</v>
      </c>
      <c r="I195" s="110"/>
      <c r="J195" s="367">
        <f t="shared" ref="J195:J201" si="4">IFERROR($L$193/L195,)</f>
        <v>0</v>
      </c>
      <c r="K195" s="367">
        <f t="shared" ref="K195:K201" si="5">$E$193*J195</f>
        <v>0</v>
      </c>
      <c r="L195" s="336"/>
    </row>
    <row r="196" spans="2:12" hidden="1" outlineLevel="1" x14ac:dyDescent="0.2">
      <c r="B196" s="370" t="s">
        <v>455</v>
      </c>
      <c r="C196" s="368"/>
      <c r="D196" s="367">
        <f t="shared" ca="1" si="2"/>
        <v>0</v>
      </c>
      <c r="E196" s="367">
        <f t="shared" ca="1" si="3"/>
        <v>0</v>
      </c>
      <c r="F196" s="336"/>
      <c r="H196" s="113" t="str">
        <f t="shared" si="1"/>
        <v>Partner 3</v>
      </c>
      <c r="I196" s="110"/>
      <c r="J196" s="367">
        <f t="shared" si="4"/>
        <v>0</v>
      </c>
      <c r="K196" s="367">
        <f t="shared" si="5"/>
        <v>0</v>
      </c>
      <c r="L196" s="336"/>
    </row>
    <row r="197" spans="2:12" hidden="1" outlineLevel="1" x14ac:dyDescent="0.2">
      <c r="B197" s="370" t="s">
        <v>456</v>
      </c>
      <c r="C197" s="368"/>
      <c r="D197" s="367">
        <f t="shared" ca="1" si="2"/>
        <v>0</v>
      </c>
      <c r="E197" s="367">
        <f t="shared" ca="1" si="3"/>
        <v>0</v>
      </c>
      <c r="F197" s="336"/>
      <c r="H197" s="113" t="str">
        <f t="shared" si="1"/>
        <v>Partner 4</v>
      </c>
      <c r="I197" s="110"/>
      <c r="J197" s="367">
        <f t="shared" si="4"/>
        <v>0</v>
      </c>
      <c r="K197" s="367">
        <f t="shared" si="5"/>
        <v>0</v>
      </c>
      <c r="L197" s="336"/>
    </row>
    <row r="198" spans="2:12" hidden="1" outlineLevel="1" x14ac:dyDescent="0.2">
      <c r="B198" s="370" t="s">
        <v>457</v>
      </c>
      <c r="C198" s="368"/>
      <c r="D198" s="367">
        <f t="shared" ca="1" si="2"/>
        <v>0</v>
      </c>
      <c r="E198" s="367">
        <f t="shared" ca="1" si="3"/>
        <v>0</v>
      </c>
      <c r="F198" s="336"/>
      <c r="H198" s="113" t="str">
        <f t="shared" si="1"/>
        <v>Partner 5</v>
      </c>
      <c r="I198" s="110"/>
      <c r="J198" s="367">
        <f t="shared" si="4"/>
        <v>0</v>
      </c>
      <c r="K198" s="367">
        <f t="shared" si="5"/>
        <v>0</v>
      </c>
      <c r="L198" s="336"/>
    </row>
    <row r="199" spans="2:12" hidden="1" outlineLevel="1" x14ac:dyDescent="0.2">
      <c r="B199" s="370" t="s">
        <v>458</v>
      </c>
      <c r="C199" s="368"/>
      <c r="D199" s="367">
        <f t="shared" ca="1" si="2"/>
        <v>0</v>
      </c>
      <c r="E199" s="367">
        <f t="shared" ca="1" si="3"/>
        <v>0</v>
      </c>
      <c r="F199" s="336"/>
      <c r="H199" s="113" t="str">
        <f t="shared" si="1"/>
        <v>Partner 6</v>
      </c>
      <c r="I199" s="110"/>
      <c r="J199" s="367">
        <f t="shared" si="4"/>
        <v>0</v>
      </c>
      <c r="K199" s="367">
        <f t="shared" si="5"/>
        <v>0</v>
      </c>
      <c r="L199" s="336"/>
    </row>
    <row r="200" spans="2:12" hidden="1" outlineLevel="1" x14ac:dyDescent="0.2">
      <c r="B200" s="370" t="s">
        <v>459</v>
      </c>
      <c r="C200" s="368"/>
      <c r="D200" s="367">
        <f t="shared" ca="1" si="2"/>
        <v>0</v>
      </c>
      <c r="E200" s="367">
        <f t="shared" ca="1" si="3"/>
        <v>0</v>
      </c>
      <c r="F200" s="336"/>
      <c r="H200" s="114" t="str">
        <f t="shared" si="1"/>
        <v>Partner 7</v>
      </c>
      <c r="I200" s="115"/>
      <c r="J200" s="374">
        <f t="shared" si="4"/>
        <v>0</v>
      </c>
      <c r="K200" s="374">
        <f t="shared" si="5"/>
        <v>0</v>
      </c>
      <c r="L200" s="336"/>
    </row>
    <row r="201" spans="2:12" hidden="1" outlineLevel="1" x14ac:dyDescent="0.2">
      <c r="B201" s="371" t="s">
        <v>460</v>
      </c>
      <c r="C201" s="372"/>
      <c r="D201" s="373">
        <f t="shared" ca="1" si="2"/>
        <v>0</v>
      </c>
      <c r="E201" s="373">
        <f t="shared" ca="1" si="3"/>
        <v>0</v>
      </c>
      <c r="F201" s="386"/>
      <c r="H201" s="375" t="str">
        <f t="shared" si="1"/>
        <v>Partner 8</v>
      </c>
      <c r="I201" s="376"/>
      <c r="J201" s="373">
        <f t="shared" si="4"/>
        <v>0</v>
      </c>
      <c r="K201" s="373">
        <f t="shared" si="5"/>
        <v>0</v>
      </c>
      <c r="L201" s="386"/>
    </row>
    <row r="202" spans="2:12" x14ac:dyDescent="0.2">
      <c r="D202" s="365"/>
      <c r="E202" s="365"/>
    </row>
    <row r="203" spans="2:12" collapsed="1" x14ac:dyDescent="0.2">
      <c r="B203" s="379" t="s">
        <v>451</v>
      </c>
      <c r="C203" s="379"/>
      <c r="D203" s="379"/>
      <c r="E203" s="380"/>
      <c r="F203" s="381">
        <f>IF(E203,rAcqCost*$E$180,)</f>
        <v>0</v>
      </c>
      <c r="H203" s="379" t="s">
        <v>450</v>
      </c>
      <c r="I203" s="379"/>
      <c r="J203" s="379"/>
      <c r="K203" s="380"/>
      <c r="L203" s="385"/>
    </row>
    <row r="204" spans="2:12" hidden="1" outlineLevel="1" x14ac:dyDescent="0.2">
      <c r="B204" s="113" t="str">
        <f t="shared" ref="B204:B211" si="6">B194</f>
        <v>Partner 1</v>
      </c>
      <c r="C204" s="110"/>
      <c r="D204" s="366">
        <f>IFERROR(F204/$F$203,)</f>
        <v>0</v>
      </c>
      <c r="E204" s="366">
        <f>E203-SUM(E205:E211)</f>
        <v>0</v>
      </c>
      <c r="F204" s="369">
        <f>F203-SUM(F205:F211)</f>
        <v>0</v>
      </c>
      <c r="H204" s="113" t="str">
        <f t="shared" si="1"/>
        <v>Partner 1</v>
      </c>
      <c r="I204" s="110"/>
      <c r="J204" s="366">
        <f>IFERROR(L203/L204,)</f>
        <v>0</v>
      </c>
      <c r="K204" s="366">
        <f>K203-SUM(K205:K211)</f>
        <v>0</v>
      </c>
      <c r="L204" s="369">
        <f>L203-SUM(L205:L211)</f>
        <v>0</v>
      </c>
    </row>
    <row r="205" spans="2:12" hidden="1" outlineLevel="1" x14ac:dyDescent="0.2">
      <c r="B205" s="113" t="str">
        <f t="shared" si="6"/>
        <v>Partner 2</v>
      </c>
      <c r="C205" s="110"/>
      <c r="D205" s="367">
        <f t="shared" ref="D205:D211" si="7">IFERROR(F205/$F$203,)</f>
        <v>0</v>
      </c>
      <c r="E205" s="367">
        <f t="shared" ref="E205:E211" si="8">$E$193*D205</f>
        <v>0</v>
      </c>
      <c r="F205" s="336"/>
      <c r="H205" s="113" t="str">
        <f t="shared" si="1"/>
        <v>Partner 2</v>
      </c>
      <c r="I205" s="110"/>
      <c r="J205" s="367">
        <f t="shared" ref="J205:J211" si="9">IFERROR(L204/L205,)</f>
        <v>0</v>
      </c>
      <c r="K205" s="367">
        <f t="shared" ref="K205:K211" si="10">$E$193*J205</f>
        <v>0</v>
      </c>
      <c r="L205" s="336"/>
    </row>
    <row r="206" spans="2:12" hidden="1" outlineLevel="1" x14ac:dyDescent="0.2">
      <c r="B206" s="113" t="str">
        <f t="shared" si="6"/>
        <v>Partner 3</v>
      </c>
      <c r="C206" s="110"/>
      <c r="D206" s="367">
        <f t="shared" si="7"/>
        <v>0</v>
      </c>
      <c r="E206" s="367">
        <f t="shared" si="8"/>
        <v>0</v>
      </c>
      <c r="F206" s="336"/>
      <c r="H206" s="113" t="str">
        <f t="shared" si="1"/>
        <v>Partner 3</v>
      </c>
      <c r="I206" s="110"/>
      <c r="J206" s="367">
        <f t="shared" si="9"/>
        <v>0</v>
      </c>
      <c r="K206" s="367">
        <f t="shared" si="10"/>
        <v>0</v>
      </c>
      <c r="L206" s="336"/>
    </row>
    <row r="207" spans="2:12" hidden="1" outlineLevel="1" x14ac:dyDescent="0.2">
      <c r="B207" s="113" t="str">
        <f t="shared" si="6"/>
        <v>Partner 4</v>
      </c>
      <c r="C207" s="110"/>
      <c r="D207" s="367">
        <f t="shared" si="7"/>
        <v>0</v>
      </c>
      <c r="E207" s="367">
        <f t="shared" si="8"/>
        <v>0</v>
      </c>
      <c r="F207" s="336"/>
      <c r="H207" s="113" t="str">
        <f t="shared" si="1"/>
        <v>Partner 4</v>
      </c>
      <c r="I207" s="110"/>
      <c r="J207" s="367">
        <f t="shared" si="9"/>
        <v>0</v>
      </c>
      <c r="K207" s="367">
        <f t="shared" si="10"/>
        <v>0</v>
      </c>
      <c r="L207" s="336"/>
    </row>
    <row r="208" spans="2:12" hidden="1" outlineLevel="1" x14ac:dyDescent="0.2">
      <c r="B208" s="113" t="str">
        <f t="shared" si="6"/>
        <v>Partner 5</v>
      </c>
      <c r="C208" s="110"/>
      <c r="D208" s="367">
        <f t="shared" si="7"/>
        <v>0</v>
      </c>
      <c r="E208" s="367">
        <f t="shared" si="8"/>
        <v>0</v>
      </c>
      <c r="F208" s="336"/>
      <c r="H208" s="113" t="str">
        <f t="shared" si="1"/>
        <v>Partner 5</v>
      </c>
      <c r="I208" s="110"/>
      <c r="J208" s="367">
        <f t="shared" si="9"/>
        <v>0</v>
      </c>
      <c r="K208" s="367">
        <f t="shared" si="10"/>
        <v>0</v>
      </c>
      <c r="L208" s="336"/>
    </row>
    <row r="209" spans="2:12" hidden="1" outlineLevel="1" x14ac:dyDescent="0.2">
      <c r="B209" s="113" t="str">
        <f t="shared" si="6"/>
        <v>Partner 6</v>
      </c>
      <c r="C209" s="110"/>
      <c r="D209" s="367">
        <f t="shared" si="7"/>
        <v>0</v>
      </c>
      <c r="E209" s="367">
        <f t="shared" si="8"/>
        <v>0</v>
      </c>
      <c r="F209" s="336"/>
      <c r="H209" s="113" t="str">
        <f t="shared" si="1"/>
        <v>Partner 6</v>
      </c>
      <c r="I209" s="110"/>
      <c r="J209" s="367">
        <f t="shared" si="9"/>
        <v>0</v>
      </c>
      <c r="K209" s="367">
        <f t="shared" si="10"/>
        <v>0</v>
      </c>
      <c r="L209" s="336"/>
    </row>
    <row r="210" spans="2:12" hidden="1" outlineLevel="1" x14ac:dyDescent="0.2">
      <c r="B210" s="114" t="str">
        <f t="shared" si="6"/>
        <v>Partner 7</v>
      </c>
      <c r="C210" s="115"/>
      <c r="D210" s="374">
        <f t="shared" si="7"/>
        <v>0</v>
      </c>
      <c r="E210" s="374">
        <f t="shared" si="8"/>
        <v>0</v>
      </c>
      <c r="F210" s="337"/>
      <c r="H210" s="114" t="str">
        <f t="shared" si="1"/>
        <v>Partner 7</v>
      </c>
      <c r="I210" s="115"/>
      <c r="J210" s="374">
        <f t="shared" si="9"/>
        <v>0</v>
      </c>
      <c r="K210" s="374">
        <f t="shared" si="10"/>
        <v>0</v>
      </c>
      <c r="L210" s="336"/>
    </row>
    <row r="211" spans="2:12" hidden="1" outlineLevel="1" x14ac:dyDescent="0.2">
      <c r="B211" s="375" t="str">
        <f t="shared" si="6"/>
        <v>Partner 8</v>
      </c>
      <c r="C211" s="376"/>
      <c r="D211" s="373">
        <f t="shared" si="7"/>
        <v>0</v>
      </c>
      <c r="E211" s="373">
        <f t="shared" si="8"/>
        <v>0</v>
      </c>
      <c r="F211" s="386"/>
      <c r="H211" s="375" t="str">
        <f t="shared" si="1"/>
        <v>Partner 8</v>
      </c>
      <c r="I211" s="376"/>
      <c r="J211" s="373">
        <f t="shared" si="9"/>
        <v>0</v>
      </c>
      <c r="K211" s="373">
        <f t="shared" si="10"/>
        <v>0</v>
      </c>
      <c r="L211" s="386"/>
    </row>
    <row r="212" spans="2:12" x14ac:dyDescent="0.2"/>
    <row r="213" spans="2:12" x14ac:dyDescent="0.2"/>
  </sheetData>
  <sheetProtection algorithmName="SHA-512" hashValue="e+zn/wpvA2H3bFIIbpoiUSeZo/wqUu9cYf16Td1WORR8Wql7fZ1aXGgF8U0wIqNvnQwljgP/eGFSp65dBWuyzg==" saltValue="6pkh5lZE3ibhEwpBMwPHWQ==" spinCount="100000" sheet="1" objects="1" scenarios="1"/>
  <mergeCells count="11">
    <mergeCell ref="H150:L159"/>
    <mergeCell ref="B104:D104"/>
    <mergeCell ref="B105:D105"/>
    <mergeCell ref="H95:J96"/>
    <mergeCell ref="B17:L22"/>
    <mergeCell ref="E26:F26"/>
    <mergeCell ref="K26:L26"/>
    <mergeCell ref="K48:L48"/>
    <mergeCell ref="E48:F48"/>
    <mergeCell ref="H76:J76"/>
    <mergeCell ref="H77:J77"/>
  </mergeCells>
  <conditionalFormatting sqref="F105">
    <cfRule type="expression" dxfId="42" priority="47">
      <formula>F$231&lt;&gt;0</formula>
    </cfRule>
  </conditionalFormatting>
  <conditionalFormatting sqref="F110">
    <cfRule type="expression" dxfId="41" priority="44">
      <formula>F$231&lt;&gt;0</formula>
    </cfRule>
  </conditionalFormatting>
  <conditionalFormatting sqref="D157:F158">
    <cfRule type="expression" dxfId="40" priority="40">
      <formula>D$150=iIRTypeFix</formula>
    </cfRule>
  </conditionalFormatting>
  <conditionalFormatting sqref="D138:F138 D148:F150 D153:F155 D157:F158 D161:F162 D141:F145">
    <cfRule type="expression" dxfId="39" priority="39">
      <formula>D$137=""</formula>
    </cfRule>
  </conditionalFormatting>
  <conditionalFormatting sqref="B187:F188">
    <cfRule type="expression" dxfId="38" priority="38">
      <formula>$B187=""</formula>
    </cfRule>
  </conditionalFormatting>
  <conditionalFormatting sqref="K186:L187">
    <cfRule type="expression" dxfId="37" priority="37">
      <formula>$H186=""</formula>
    </cfRule>
  </conditionalFormatting>
  <conditionalFormatting sqref="C169:L169">
    <cfRule type="expression" dxfId="36" priority="9">
      <formula>$E$137=""</formula>
    </cfRule>
    <cfRule type="expression" dxfId="35" priority="13">
      <formula>$E$144=0</formula>
    </cfRule>
    <cfRule type="expression" dxfId="34" priority="36">
      <formula>NOT(AND(C$166*12&gt;=$E$137,C$166&lt;=ROUNDUP(($E$137+$E$138-1)/12,)))</formula>
    </cfRule>
  </conditionalFormatting>
  <conditionalFormatting sqref="C170:L170">
    <cfRule type="expression" dxfId="33" priority="8">
      <formula>$F$137=""</formula>
    </cfRule>
    <cfRule type="expression" dxfId="32" priority="14">
      <formula>$F$144=0</formula>
    </cfRule>
    <cfRule type="expression" dxfId="31" priority="35">
      <formula>NOT(AND(C$166*12&gt;=$F$137,C$166&lt;=ROUNDUP(($F$137+$F$138-1)/12,)))</formula>
    </cfRule>
  </conditionalFormatting>
  <conditionalFormatting sqref="L144 C168:L168">
    <cfRule type="expression" dxfId="30" priority="10">
      <formula>$D$137=""</formula>
    </cfRule>
  </conditionalFormatting>
  <conditionalFormatting sqref="H67:L67">
    <cfRule type="expression" dxfId="29" priority="31">
      <formula>SUMPRODUCT(($K$83:$K$91)*($K$83:$K$91&lt;&gt;"")*($J$83:$J$91=iIncome))&lt;&gt;0</formula>
    </cfRule>
  </conditionalFormatting>
  <conditionalFormatting sqref="B98:F98">
    <cfRule type="expression" dxfId="28" priority="30">
      <formula>SUMPRODUCT(($K$83:$K$91)*($K$83:$K$91&lt;&gt;"")*($J$83:$J$91=iExpense))&lt;&gt;0</formula>
    </cfRule>
  </conditionalFormatting>
  <conditionalFormatting sqref="J83:J91">
    <cfRule type="expression" dxfId="27" priority="26">
      <formula>$K83=""</formula>
    </cfRule>
  </conditionalFormatting>
  <conditionalFormatting sqref="D141:F142">
    <cfRule type="expression" dxfId="26" priority="24">
      <formula>AND(D$137&lt;&gt;"",OR(D$143&lt;&gt;"",D$143&lt;&gt;0),OR(D$141="",D$141=0))</formula>
    </cfRule>
  </conditionalFormatting>
  <conditionalFormatting sqref="L128">
    <cfRule type="expression" dxfId="25" priority="23">
      <formula>$D$126=0</formula>
    </cfRule>
  </conditionalFormatting>
  <conditionalFormatting sqref="L126">
    <cfRule type="expression" dxfId="24" priority="22">
      <formula>$D$126=0</formula>
    </cfRule>
  </conditionalFormatting>
  <conditionalFormatting sqref="L136:L139">
    <cfRule type="expression" dxfId="23" priority="19">
      <formula>$D$137=""</formula>
    </cfRule>
  </conditionalFormatting>
  <conditionalFormatting sqref="C115:L116">
    <cfRule type="expression" dxfId="22" priority="18">
      <formula>C$115&gt;MAX(rHoldPeriod,1)</formula>
    </cfRule>
  </conditionalFormatting>
  <conditionalFormatting sqref="H128">
    <cfRule type="expression" dxfId="21" priority="17">
      <formula>$H$128=1</formula>
    </cfRule>
  </conditionalFormatting>
  <conditionalFormatting sqref="D126:D128">
    <cfRule type="expression" dxfId="20" priority="16">
      <formula>$D$126=0</formula>
    </cfRule>
  </conditionalFormatting>
  <conditionalFormatting sqref="C166:L171">
    <cfRule type="expression" dxfId="19" priority="7">
      <formula>C$166&gt;MAX(rHoldPeriod,1)</formula>
    </cfRule>
  </conditionalFormatting>
  <conditionalFormatting sqref="C168:L168">
    <cfRule type="expression" dxfId="18" priority="15">
      <formula>$D$144=0</formula>
    </cfRule>
    <cfRule type="expression" dxfId="17" priority="34">
      <formula>IF(rLoan2St,NOT(AND(C$166*12&gt;=$D$137,C$166&lt;=ROUNDUP(($D$137+$D$138-1)/12,),C$166&lt;=ROUNDUP(rLoan2St/12,))),IF($E$137,AND(ROUNDUP($E$137/12,)&gt;0,C$166&lt;=ROUNDUP($E$137/12,)),NOT(AND(C$166*12&gt;=$D$137,C$166&lt;=ROUNDUP(($D$137+$D$138-1)/12,)))))</formula>
    </cfRule>
  </conditionalFormatting>
  <conditionalFormatting sqref="D141">
    <cfRule type="expression" dxfId="16" priority="2">
      <formula>ROUND(fPropVal*D$141,-4)=D$144</formula>
    </cfRule>
  </conditionalFormatting>
  <conditionalFormatting sqref="D140:F140">
    <cfRule type="expression" dxfId="15" priority="5">
      <formula>ROUND(fPropVal*D$141,-4)=D$144</formula>
    </cfRule>
  </conditionalFormatting>
  <conditionalFormatting sqref="D143">
    <cfRule type="expression" dxfId="14" priority="1">
      <formula>NOT(ROUND(fPropVal*D$141,-4)=D$144)</formula>
    </cfRule>
  </conditionalFormatting>
  <conditionalFormatting sqref="D154:F155">
    <cfRule type="expression" dxfId="13" priority="3">
      <formula>AND(NOT(D$150=iIRTypeFix),ISERROR(MATCH(D$153,rAvailIndexFCurves,)))</formula>
    </cfRule>
  </conditionalFormatting>
  <conditionalFormatting sqref="E141:F141">
    <cfRule type="expression" dxfId="12" priority="6">
      <formula>ROUND(fPropVal*E$141,-4)=E$144</formula>
    </cfRule>
  </conditionalFormatting>
  <conditionalFormatting sqref="E143:F143">
    <cfRule type="expression" dxfId="11" priority="4">
      <formula>NOT(ROUND(fPropVal*E$141,-4)=E$144)</formula>
    </cfRule>
  </conditionalFormatting>
  <dataValidations count="16">
    <dataValidation type="list" allowBlank="1" showInputMessage="1" showErrorMessage="1" sqref="J83:J91" xr:uid="{C6F58A50-319F-41CF-ADC4-B6F1B5B3D7CE}">
      <formula1>lHeads</formula1>
    </dataValidation>
    <dataValidation type="list" allowBlank="1" showInputMessage="1" showErrorMessage="1" sqref="L180" xr:uid="{00000000-0002-0000-0900-000002000000}">
      <formula1>"Cash on Cash,Multiple Hurdle,GP Catchup"</formula1>
    </dataValidation>
    <dataValidation type="list" allowBlank="1" showInputMessage="1" showErrorMessage="1" sqref="L40 K96:L96 D126:D128 L44" xr:uid="{00000000-0002-0000-0900-000003000000}">
      <formula1>lYesNo</formula1>
    </dataValidation>
    <dataValidation type="whole" allowBlank="1" showInputMessage="1" showErrorMessage="1" sqref="L49" xr:uid="{00000000-0002-0000-0900-000004000000}">
      <formula1>1</formula1>
      <formula2>10</formula2>
    </dataValidation>
    <dataValidation type="list" allowBlank="1" showInputMessage="1" showErrorMessage="1" sqref="F183" xr:uid="{00000000-0002-0000-0900-000005000000}">
      <formula1>lCFStruct</formula1>
    </dataValidation>
    <dataValidation type="list" allowBlank="1" showInputMessage="1" showErrorMessage="1" sqref="D153:F153" xr:uid="{00000000-0002-0000-0900-000006000000}">
      <formula1>lBaseIndex</formula1>
    </dataValidation>
    <dataValidation type="list" allowBlank="1" showInputMessage="1" showErrorMessage="1" sqref="D150:F150" xr:uid="{00000000-0002-0000-0900-000007000000}">
      <formula1>lIRType</formula1>
    </dataValidation>
    <dataValidation type="custom" allowBlank="1" showInputMessage="1" showErrorMessage="1" sqref="K203 K193 E203" xr:uid="{00000000-0002-0000-0900-00000A000000}">
      <formula1>(XFC183+XFC193+E183+E193)&lt;=1</formula1>
    </dataValidation>
    <dataValidation type="custom" allowBlank="1" showInputMessage="1" showErrorMessage="1" errorTitle="Incorrect Input" error="(%) GP for &quot;Capital Reuirement + Closing Cost Covereage + EMD &amp; Escrows + All Other Costs&quot; should be 100%." sqref="E193" xr:uid="{00000000-0002-0000-0900-00000B000000}">
      <formula1>SUM($E$193,$E$203,$K$193,K203)&lt;=1</formula1>
    </dataValidation>
    <dataValidation type="whole" allowBlank="1" showInputMessage="1" showErrorMessage="1" errorTitle="Wrong Input..." error="Input should be between 0 to Hold Period x 12 months" promptTitle="Origination Month" prompt="Add value between 0 to Hold Period x 12 months._x000a_0 means loan is getting originated &quot;At Close&quot;." sqref="D137 F137" xr:uid="{F0D1849D-ACF8-4A79-8D91-A28BA750922D}">
      <formula1>0</formula1>
      <formula2>MAX(rHoldPeriod,1)*12</formula2>
    </dataValidation>
    <dataValidation type="whole" allowBlank="1" showInputMessage="1" showErrorMessage="1" sqref="F111" xr:uid="{1E00A465-335E-4A63-828C-6426EDB256A7}">
      <formula1>0</formula1>
      <formula2>MAX(rHoldPeriod,1)*12</formula2>
    </dataValidation>
    <dataValidation type="list" allowBlank="1" showInputMessage="1" showErrorMessage="1" sqref="D49" xr:uid="{B583382F-F3CD-432C-A37F-808EE26D2D53}">
      <formula1>lValBasis</formula1>
    </dataValidation>
    <dataValidation type="custom" allowBlank="1" showInputMessage="1" showErrorMessage="1" sqref="D149:F149" xr:uid="{57ADE7E0-EB5E-488A-897D-ED9B68FD8A9D}">
      <formula1>AND(D138&gt;D149,D149&lt;=rHoldPeriod*12)</formula1>
    </dataValidation>
    <dataValidation type="whole" allowBlank="1" showInputMessage="1" showErrorMessage="1" errorTitle="Wrong Input..." error="Input should be between 0 to Hold Period x 12 months" promptTitle="Origination Month" prompt="Add value between 0 to Hold Period x 12 months._x000a_0 means loan is getting originated &quot;At Close&quot;." sqref="E137" xr:uid="{DCAABFCC-8486-4227-A22E-C1BE36D251D4}">
      <formula1>rLoan1St+1</formula1>
      <formula2>MAX(rHoldPeriod,1)*12</formula2>
    </dataValidation>
    <dataValidation allowBlank="1" showInputMessage="1" showErrorMessage="1" promptTitle="Baloon Payment" prompt="Calculated on - _x000a_At end of &quot;Loan Term&quot; or &quot;Sell Off&quot; whichever is sooner." sqref="D145:F145" xr:uid="{760A5EF3-F852-4610-8713-D7F054F5C33E}"/>
    <dataValidation type="list" allowBlank="1" showInputMessage="1" showErrorMessage="1" sqref="L42" xr:uid="{4981F8E2-8199-41EC-AA19-AB47B7BEE1E6}">
      <formula1>IF(rUpfrontCapEx,lYesNo,"No")</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UMix">
    <tabColor theme="7" tint="0.59999389629810485"/>
  </sheetPr>
  <dimension ref="A1:U49"/>
  <sheetViews>
    <sheetView showGridLines="0" workbookViewId="0">
      <pane ySplit="6" topLeftCell="A7" activePane="bottomLeft" state="frozen"/>
      <selection activeCell="B140" sqref="B140"/>
      <selection pane="bottomLeft" activeCell="B13" sqref="B13:P22"/>
    </sheetView>
  </sheetViews>
  <sheetFormatPr defaultColWidth="0" defaultRowHeight="12" zeroHeight="1" x14ac:dyDescent="0.2"/>
  <cols>
    <col min="1" max="1" width="9.33203125" customWidth="1"/>
    <col min="2" max="16" width="15" customWidth="1"/>
    <col min="17" max="17" width="9.33203125" customWidth="1"/>
    <col min="18" max="18" width="9.33203125" hidden="1" customWidth="1"/>
    <col min="19" max="19" width="10.5" hidden="1" customWidth="1"/>
    <col min="20" max="16384" width="9.33203125" hidden="1"/>
  </cols>
  <sheetData>
    <row r="1" spans="2:21" x14ac:dyDescent="0.2"/>
    <row r="2" spans="2:21" x14ac:dyDescent="0.2"/>
    <row r="3" spans="2:21" x14ac:dyDescent="0.2">
      <c r="B3" s="1" t="str">
        <f ca="1">Assumptions!B3</f>
        <v>This template is an intellectual property of ©Clik Technologies Inc [2021-25]. All rights to update, modification, copy and distribution of the core are reserved.</v>
      </c>
      <c r="C3" s="2"/>
      <c r="D3" s="2"/>
      <c r="E3" s="2"/>
      <c r="F3" s="2"/>
      <c r="G3" s="2"/>
      <c r="H3" s="2"/>
      <c r="I3" s="2"/>
      <c r="J3" s="2"/>
      <c r="K3" s="2"/>
      <c r="L3" s="2"/>
    </row>
    <row r="4" spans="2:21" ht="30" customHeight="1" x14ac:dyDescent="0.2">
      <c r="B4" s="466" t="str">
        <f>Assumptions!B4</f>
        <v>MORGANS LANDING BOULEVARD</v>
      </c>
      <c r="C4" s="466"/>
      <c r="D4" s="466"/>
      <c r="E4" s="466"/>
      <c r="F4" s="466"/>
      <c r="G4" s="466"/>
      <c r="H4" s="466"/>
      <c r="I4" s="466"/>
      <c r="J4" s="466"/>
      <c r="K4" s="466"/>
      <c r="L4" s="466"/>
      <c r="M4" s="466"/>
      <c r="N4" s="466"/>
      <c r="O4" s="466"/>
      <c r="P4" s="465" t="str">
        <f>Assumptions!L4</f>
        <v xml:space="preserve"> MORGANS LANDING BOULEVARD, LA PORTE, TEXAS, 77571</v>
      </c>
    </row>
    <row r="5" spans="2:21" x14ac:dyDescent="0.2">
      <c r="B5" s="2"/>
      <c r="C5" s="2"/>
      <c r="D5" s="2"/>
      <c r="E5" s="2"/>
      <c r="F5" s="2"/>
      <c r="G5" s="2"/>
      <c r="H5" s="2"/>
      <c r="I5" s="2"/>
      <c r="J5" s="2"/>
      <c r="K5" s="2"/>
      <c r="L5" s="2"/>
      <c r="M5" s="2"/>
      <c r="N5" s="2"/>
      <c r="O5" s="2"/>
      <c r="P5" s="2"/>
    </row>
    <row r="6" spans="2:21" x14ac:dyDescent="0.2">
      <c r="B6" s="2"/>
      <c r="C6" s="2"/>
      <c r="D6" s="2"/>
      <c r="E6" s="2"/>
      <c r="F6" s="2"/>
      <c r="G6" s="2"/>
      <c r="H6" s="2"/>
      <c r="I6" s="2"/>
      <c r="J6" s="2"/>
      <c r="K6" s="2"/>
      <c r="L6" s="2"/>
      <c r="M6" s="2"/>
      <c r="N6" s="2"/>
      <c r="O6" s="2"/>
      <c r="P6" s="2"/>
    </row>
    <row r="7" spans="2:21" x14ac:dyDescent="0.2">
      <c r="B7" s="38" t="s">
        <v>61</v>
      </c>
      <c r="C7" s="38"/>
      <c r="D7" s="38"/>
      <c r="E7" s="38"/>
      <c r="F7" s="38"/>
      <c r="G7" s="38"/>
      <c r="H7" s="38"/>
      <c r="I7" s="38"/>
      <c r="J7" s="38"/>
      <c r="K7" s="38"/>
      <c r="L7" s="38"/>
      <c r="M7" s="38"/>
      <c r="N7" s="38"/>
      <c r="O7" s="38"/>
      <c r="P7" s="38"/>
    </row>
    <row r="8" spans="2:21" x14ac:dyDescent="0.2">
      <c r="B8" s="2"/>
      <c r="C8" s="2"/>
      <c r="D8" s="2"/>
      <c r="E8" s="2"/>
      <c r="F8" s="2"/>
      <c r="G8" s="2"/>
      <c r="H8" s="2"/>
      <c r="I8" s="2"/>
      <c r="J8" s="2"/>
      <c r="K8" s="2"/>
      <c r="L8" s="2"/>
      <c r="M8" s="2"/>
      <c r="N8" s="2"/>
      <c r="O8" s="2"/>
      <c r="P8" s="2"/>
    </row>
    <row r="9" spans="2:21" ht="12.75" thickBot="1" x14ac:dyDescent="0.25">
      <c r="B9" s="41" t="s">
        <v>65</v>
      </c>
      <c r="C9" s="41"/>
      <c r="D9" s="41"/>
      <c r="E9" s="41"/>
      <c r="F9" s="41"/>
      <c r="G9" s="41"/>
      <c r="H9" s="41"/>
      <c r="I9" s="41"/>
      <c r="J9" s="41"/>
      <c r="K9" s="41"/>
      <c r="L9" s="41"/>
      <c r="M9" s="41"/>
      <c r="N9" s="41"/>
      <c r="O9" s="41"/>
      <c r="P9" s="41"/>
    </row>
    <row r="10" spans="2:21" x14ac:dyDescent="0.2">
      <c r="B10" s="42"/>
      <c r="C10" s="42"/>
      <c r="D10" s="43" t="s">
        <v>66</v>
      </c>
      <c r="E10" s="44"/>
      <c r="F10" s="44"/>
      <c r="G10" s="45"/>
      <c r="H10" s="43" t="s">
        <v>67</v>
      </c>
      <c r="I10" s="44"/>
      <c r="J10" s="45"/>
      <c r="K10" s="46" t="s">
        <v>68</v>
      </c>
      <c r="L10" s="46"/>
      <c r="M10" s="269" t="s">
        <v>355</v>
      </c>
      <c r="N10" s="44" t="s">
        <v>86</v>
      </c>
      <c r="O10" s="44"/>
      <c r="P10" s="44"/>
    </row>
    <row r="11" spans="2:21" ht="12.75" thickBot="1" x14ac:dyDescent="0.25">
      <c r="B11" s="47" t="s">
        <v>69</v>
      </c>
      <c r="C11" s="47"/>
      <c r="D11" s="48" t="s">
        <v>70</v>
      </c>
      <c r="E11" s="49" t="s">
        <v>71</v>
      </c>
      <c r="F11" s="49" t="s">
        <v>72</v>
      </c>
      <c r="G11" s="50" t="s">
        <v>73</v>
      </c>
      <c r="H11" s="48" t="s">
        <v>74</v>
      </c>
      <c r="I11" s="49" t="s">
        <v>75</v>
      </c>
      <c r="J11" s="50" t="s">
        <v>76</v>
      </c>
      <c r="K11" s="48" t="s">
        <v>77</v>
      </c>
      <c r="L11" s="50" t="s">
        <v>78</v>
      </c>
      <c r="M11" s="270" t="s">
        <v>73</v>
      </c>
      <c r="N11" s="49" t="s">
        <v>73</v>
      </c>
      <c r="O11" s="49" t="s">
        <v>87</v>
      </c>
      <c r="P11" s="49" t="s">
        <v>144</v>
      </c>
    </row>
    <row r="12" spans="2:21" ht="3" customHeight="1" x14ac:dyDescent="0.2">
      <c r="B12" s="2"/>
      <c r="C12" s="2"/>
      <c r="D12" s="2"/>
      <c r="E12" s="2"/>
      <c r="F12" s="2"/>
      <c r="G12" s="2"/>
      <c r="H12" s="2"/>
      <c r="I12" s="2"/>
      <c r="J12" s="2"/>
      <c r="K12" s="2"/>
      <c r="L12" s="2"/>
      <c r="M12" s="2"/>
      <c r="N12" s="2"/>
    </row>
    <row r="13" spans="2:21" x14ac:dyDescent="0.2">
      <c r="B13" s="620" t="s">
        <v>767</v>
      </c>
      <c r="C13" s="620"/>
      <c r="D13" s="52">
        <v>1</v>
      </c>
      <c r="E13" s="53">
        <v>1</v>
      </c>
      <c r="F13" s="54">
        <v>600</v>
      </c>
      <c r="G13" s="55">
        <v>18</v>
      </c>
      <c r="H13" s="56">
        <f>G13-(I13+J13)</f>
        <v>17</v>
      </c>
      <c r="I13" s="57">
        <v>1</v>
      </c>
      <c r="J13" s="55">
        <v>0</v>
      </c>
      <c r="K13" s="58">
        <v>1487.2222222222222</v>
      </c>
      <c r="L13" s="58">
        <v>1399.7647058823529</v>
      </c>
      <c r="M13" s="621"/>
      <c r="N13" s="56">
        <f>G13-M13</f>
        <v>18</v>
      </c>
      <c r="O13" s="622">
        <f>IF($N13,rRenovAvgCost,)</f>
        <v>0</v>
      </c>
      <c r="P13" s="622">
        <f>IF($N13,rRenovAvgBump,)</f>
        <v>0</v>
      </c>
      <c r="U13" s="341"/>
    </row>
    <row r="14" spans="2:21" x14ac:dyDescent="0.2">
      <c r="B14" s="620" t="s">
        <v>763</v>
      </c>
      <c r="C14" s="620"/>
      <c r="D14" s="52">
        <v>1</v>
      </c>
      <c r="E14" s="53">
        <v>1</v>
      </c>
      <c r="F14" s="54">
        <v>675</v>
      </c>
      <c r="G14" s="55">
        <v>75</v>
      </c>
      <c r="H14" s="56">
        <f>G14-(I14+J14)</f>
        <v>73</v>
      </c>
      <c r="I14" s="57">
        <v>1</v>
      </c>
      <c r="J14" s="55">
        <v>1</v>
      </c>
      <c r="K14" s="58">
        <v>1566.7333333333333</v>
      </c>
      <c r="L14" s="58">
        <v>1498.8767123287671</v>
      </c>
      <c r="M14" s="621"/>
      <c r="N14" s="56">
        <f>G14-M14</f>
        <v>75</v>
      </c>
      <c r="O14" s="622">
        <f>IF($N14,rRenovAvgCost,)</f>
        <v>0</v>
      </c>
      <c r="P14" s="622">
        <f>IF($N14,rRenovAvgBump,)</f>
        <v>0</v>
      </c>
      <c r="U14" s="341"/>
    </row>
    <row r="15" spans="2:21" x14ac:dyDescent="0.2">
      <c r="B15" s="620" t="s">
        <v>762</v>
      </c>
      <c r="C15" s="620"/>
      <c r="D15" s="52">
        <v>1</v>
      </c>
      <c r="E15" s="53">
        <v>1</v>
      </c>
      <c r="F15" s="54">
        <v>740</v>
      </c>
      <c r="G15" s="55">
        <v>52</v>
      </c>
      <c r="H15" s="56">
        <f>G15-(I15+J15)</f>
        <v>49</v>
      </c>
      <c r="I15" s="57">
        <v>2</v>
      </c>
      <c r="J15" s="55">
        <v>1</v>
      </c>
      <c r="K15" s="58">
        <v>1588.8461538461538</v>
      </c>
      <c r="L15" s="58">
        <v>1463.408163265306</v>
      </c>
      <c r="M15" s="621"/>
      <c r="N15" s="56">
        <f>G15-M15</f>
        <v>52</v>
      </c>
      <c r="O15" s="622">
        <f>IF($N15,rRenovAvgCost,)</f>
        <v>0</v>
      </c>
      <c r="P15" s="622">
        <f>IF($N15,rRenovAvgBump,)</f>
        <v>0</v>
      </c>
      <c r="U15" s="341"/>
    </row>
    <row r="16" spans="2:21" x14ac:dyDescent="0.2">
      <c r="B16" s="620" t="s">
        <v>760</v>
      </c>
      <c r="C16" s="620"/>
      <c r="D16" s="52">
        <v>1</v>
      </c>
      <c r="E16" s="53">
        <v>1</v>
      </c>
      <c r="F16" s="54">
        <v>780</v>
      </c>
      <c r="G16" s="55">
        <v>32</v>
      </c>
      <c r="H16" s="56">
        <f>G16-(I16+J16)</f>
        <v>32</v>
      </c>
      <c r="I16" s="57">
        <v>0</v>
      </c>
      <c r="J16" s="55">
        <v>0</v>
      </c>
      <c r="K16" s="58">
        <v>1632.5</v>
      </c>
      <c r="L16" s="58">
        <v>1564.375</v>
      </c>
      <c r="M16" s="621"/>
      <c r="N16" s="56">
        <f>G16-M16</f>
        <v>32</v>
      </c>
      <c r="O16" s="622">
        <f>IF($N16,rRenovAvgCost,)</f>
        <v>0</v>
      </c>
      <c r="P16" s="622">
        <f>IF($N16,rRenovAvgBump,)</f>
        <v>0</v>
      </c>
    </row>
    <row r="17" spans="2:16" x14ac:dyDescent="0.2">
      <c r="B17" s="620" t="s">
        <v>761</v>
      </c>
      <c r="C17" s="620"/>
      <c r="D17" s="52">
        <v>2</v>
      </c>
      <c r="E17" s="53">
        <v>1</v>
      </c>
      <c r="F17" s="54">
        <v>1000</v>
      </c>
      <c r="G17" s="55">
        <v>63</v>
      </c>
      <c r="H17" s="56">
        <f>G17-(I17+J17)</f>
        <v>61</v>
      </c>
      <c r="I17" s="57">
        <v>1</v>
      </c>
      <c r="J17" s="55">
        <v>1</v>
      </c>
      <c r="K17" s="58">
        <v>1849.936507936508</v>
      </c>
      <c r="L17" s="58">
        <v>1770.2786885245901</v>
      </c>
      <c r="M17" s="621"/>
      <c r="N17" s="56">
        <f>G17-M17</f>
        <v>63</v>
      </c>
      <c r="O17" s="622">
        <f>IF($N17,rRenovAvgCost,)</f>
        <v>0</v>
      </c>
      <c r="P17" s="622">
        <f>IF($N17,rRenovAvgBump,)</f>
        <v>0</v>
      </c>
    </row>
    <row r="18" spans="2:16" x14ac:dyDescent="0.2">
      <c r="B18" s="620" t="s">
        <v>759</v>
      </c>
      <c r="C18" s="620"/>
      <c r="D18" s="52">
        <v>2</v>
      </c>
      <c r="E18" s="53">
        <v>1</v>
      </c>
      <c r="F18" s="54">
        <v>1075</v>
      </c>
      <c r="G18" s="55">
        <v>45</v>
      </c>
      <c r="H18" s="56">
        <f>G18-(I18+J18)</f>
        <v>42</v>
      </c>
      <c r="I18" s="57">
        <v>2</v>
      </c>
      <c r="J18" s="55">
        <v>1</v>
      </c>
      <c r="K18" s="58">
        <v>1950.2222222222222</v>
      </c>
      <c r="L18" s="58">
        <v>1872.0714285714287</v>
      </c>
      <c r="M18" s="621"/>
      <c r="N18" s="56">
        <f>G18-M18</f>
        <v>45</v>
      </c>
      <c r="O18" s="622">
        <f>IF($N18,rRenovAvgCost,)</f>
        <v>0</v>
      </c>
      <c r="P18" s="622">
        <f>IF($N18,rRenovAvgBump,)</f>
        <v>0</v>
      </c>
    </row>
    <row r="19" spans="2:16" x14ac:dyDescent="0.2">
      <c r="B19" s="620" t="s">
        <v>765</v>
      </c>
      <c r="C19" s="620"/>
      <c r="D19" s="52">
        <v>2</v>
      </c>
      <c r="E19" s="53">
        <v>2</v>
      </c>
      <c r="F19" s="54">
        <v>1175</v>
      </c>
      <c r="G19" s="55">
        <v>27</v>
      </c>
      <c r="H19" s="56">
        <f>G19-(I19+J19)</f>
        <v>26</v>
      </c>
      <c r="I19" s="57">
        <v>1</v>
      </c>
      <c r="J19" s="55">
        <v>0</v>
      </c>
      <c r="K19" s="58">
        <v>1994.5555555555557</v>
      </c>
      <c r="L19" s="58">
        <v>1520.3076923076924</v>
      </c>
      <c r="M19" s="621"/>
      <c r="N19" s="56">
        <f>G19-M19</f>
        <v>27</v>
      </c>
      <c r="O19" s="622">
        <f>IF($N19,rRenovAvgCost,)</f>
        <v>0</v>
      </c>
      <c r="P19" s="622">
        <f>IF($N19,rRenovAvgBump,)</f>
        <v>0</v>
      </c>
    </row>
    <row r="20" spans="2:16" x14ac:dyDescent="0.2">
      <c r="B20" s="620" t="s">
        <v>764</v>
      </c>
      <c r="C20" s="620"/>
      <c r="D20" s="52">
        <v>2</v>
      </c>
      <c r="E20" s="53">
        <v>1</v>
      </c>
      <c r="F20" s="54">
        <v>1058</v>
      </c>
      <c r="G20" s="55">
        <v>20</v>
      </c>
      <c r="H20" s="56">
        <f>G20-(I20+J20)</f>
        <v>20</v>
      </c>
      <c r="I20" s="57">
        <v>0</v>
      </c>
      <c r="J20" s="55">
        <v>0</v>
      </c>
      <c r="K20" s="58">
        <v>2022.75</v>
      </c>
      <c r="L20" s="58">
        <v>1157.1500000000001</v>
      </c>
      <c r="M20" s="621"/>
      <c r="N20" s="56">
        <f>G20-M20</f>
        <v>20</v>
      </c>
      <c r="O20" s="622">
        <f>IF($N20,rRenovAvgCost,)</f>
        <v>0</v>
      </c>
      <c r="P20" s="622">
        <f>IF($N20,rRenovAvgBump,)</f>
        <v>0</v>
      </c>
    </row>
    <row r="21" spans="2:16" x14ac:dyDescent="0.2">
      <c r="B21" s="620" t="s">
        <v>766</v>
      </c>
      <c r="C21" s="620"/>
      <c r="D21" s="52">
        <v>3</v>
      </c>
      <c r="E21" s="53">
        <v>2</v>
      </c>
      <c r="F21" s="54">
        <v>1350</v>
      </c>
      <c r="G21" s="55">
        <v>18</v>
      </c>
      <c r="H21" s="56">
        <f>G21-(I21+J21)</f>
        <v>18</v>
      </c>
      <c r="I21" s="57">
        <v>0</v>
      </c>
      <c r="J21" s="55">
        <v>0</v>
      </c>
      <c r="K21" s="58">
        <v>2333.0555555555557</v>
      </c>
      <c r="L21" s="58">
        <v>2305.1666666666665</v>
      </c>
      <c r="M21" s="621"/>
      <c r="N21" s="56">
        <f>G21-M21</f>
        <v>18</v>
      </c>
      <c r="O21" s="622">
        <f>IF($N21,rRenovAvgCost,)</f>
        <v>0</v>
      </c>
      <c r="P21" s="622">
        <f>IF($N21,rRenovAvgBump,)</f>
        <v>0</v>
      </c>
    </row>
    <row r="22" spans="2:16" ht="3" customHeight="1" thickBot="1" x14ac:dyDescent="0.25">
      <c r="B22" s="2"/>
      <c r="C22" s="2"/>
      <c r="D22" s="2"/>
      <c r="E22" s="2"/>
      <c r="F22" s="2"/>
      <c r="G22" s="2"/>
      <c r="H22" s="2"/>
      <c r="I22" s="2"/>
      <c r="J22" s="2"/>
      <c r="K22" s="2"/>
      <c r="L22" s="2"/>
      <c r="M22" s="2"/>
      <c r="N22" s="2"/>
      <c r="O22" s="2"/>
      <c r="P22" s="2"/>
    </row>
    <row r="23" spans="2:16" ht="12.75" thickTop="1" x14ac:dyDescent="0.2">
      <c r="B23" s="59" t="s">
        <v>79</v>
      </c>
      <c r="C23" s="60"/>
      <c r="D23" s="61"/>
      <c r="E23" s="60"/>
      <c r="F23" s="62">
        <f>IFERROR(SUMPRODUCT(rUMSF,rUMUnits)/rUMTotalUnits,)</f>
        <v>895.5</v>
      </c>
      <c r="G23" s="63">
        <f>SUM(rUMUnits)</f>
        <v>350</v>
      </c>
      <c r="H23" s="64">
        <f>SUM(rUMOcc)</f>
        <v>338</v>
      </c>
      <c r="I23" s="65">
        <f>SUM(rUMVac)</f>
        <v>8</v>
      </c>
      <c r="J23" s="63">
        <f>SUM(rUMNonRev)</f>
        <v>4</v>
      </c>
      <c r="K23" s="66">
        <f>IFERROR(SUMPRODUCT(rUMMkt,rUMUnits)/rUMTotalUnits,)</f>
        <v>1770.6971428571428</v>
      </c>
      <c r="L23" s="67">
        <f>IFERROR(SUMPRODUCT(rUMInPlace,rUMOcc)/rUMTotalOcc,)</f>
        <v>1614.6715976331361</v>
      </c>
      <c r="M23" s="65">
        <f>SUM(rUMRenovdUnits)</f>
        <v>0</v>
      </c>
      <c r="N23" s="65" cm="1">
        <f t="array" ref="N23">SUMPRODUCT(rUMRenovUnits*(rUMRenovCost&gt;0))</f>
        <v>0</v>
      </c>
      <c r="O23" s="540" cm="1">
        <f t="array" ref="O23">IFERROR(SUMPRODUCT(rUMRenovCost,rUMRenovUnits)/SUMPRODUCT(rUMRenovUnits*(rUMRenovCost&gt;0)),)</f>
        <v>0</v>
      </c>
      <c r="P23" s="541" cm="1">
        <f t="array" ref="P23">IFERROR(SUMPRODUCT(rUMRenovBump,rUMRenovUnits)/SUMPRODUCT(rUMRenovUnits*(rUMRenovBump&gt;0)),)</f>
        <v>0</v>
      </c>
    </row>
    <row r="24" spans="2:16" x14ac:dyDescent="0.2"/>
    <row r="25" spans="2:16" x14ac:dyDescent="0.2"/>
    <row r="26" spans="2:16" ht="12.75" thickBot="1" x14ac:dyDescent="0.25">
      <c r="B26" s="41" t="s">
        <v>80</v>
      </c>
      <c r="C26" s="68"/>
      <c r="D26" s="68"/>
      <c r="E26" s="68"/>
      <c r="F26" s="68"/>
      <c r="G26" s="68"/>
      <c r="H26" s="68"/>
      <c r="I26" s="68"/>
      <c r="J26" s="68"/>
      <c r="K26" s="68"/>
      <c r="L26" s="68"/>
      <c r="M26" s="68"/>
      <c r="N26" s="68"/>
      <c r="O26" s="68"/>
      <c r="P26" s="68"/>
    </row>
    <row r="27" spans="2:16" ht="12.75" thickBot="1" x14ac:dyDescent="0.25">
      <c r="B27" s="69"/>
      <c r="C27" s="69"/>
      <c r="D27" s="69"/>
      <c r="E27" s="69">
        <v>44896</v>
      </c>
      <c r="F27" s="69">
        <f t="shared" ref="F27:P27" si="0">EOMONTH(E27,1)</f>
        <v>44957</v>
      </c>
      <c r="G27" s="69">
        <f t="shared" si="0"/>
        <v>44985</v>
      </c>
      <c r="H27" s="69">
        <f t="shared" si="0"/>
        <v>45016</v>
      </c>
      <c r="I27" s="69">
        <f t="shared" si="0"/>
        <v>45046</v>
      </c>
      <c r="J27" s="69">
        <f t="shared" si="0"/>
        <v>45077</v>
      </c>
      <c r="K27" s="69">
        <f t="shared" si="0"/>
        <v>45107</v>
      </c>
      <c r="L27" s="69">
        <f t="shared" si="0"/>
        <v>45138</v>
      </c>
      <c r="M27" s="69">
        <f t="shared" si="0"/>
        <v>45169</v>
      </c>
      <c r="N27" s="69">
        <f t="shared" si="0"/>
        <v>45199</v>
      </c>
      <c r="O27" s="69">
        <f t="shared" si="0"/>
        <v>45230</v>
      </c>
      <c r="P27" s="69">
        <f t="shared" si="0"/>
        <v>45260</v>
      </c>
    </row>
    <row r="28" spans="2:16" x14ac:dyDescent="0.2">
      <c r="B28" s="70" t="s">
        <v>81</v>
      </c>
      <c r="C28" s="70"/>
      <c r="D28" s="70"/>
      <c r="E28" s="71">
        <v>5.1428571428571428E-2</v>
      </c>
      <c r="F28" s="71">
        <v>0.11428571428571441</v>
      </c>
      <c r="G28" s="71">
        <v>8.0000000000000043E-2</v>
      </c>
      <c r="H28" s="71">
        <v>0.06</v>
      </c>
      <c r="I28" s="71">
        <v>8.0000000000000043E-2</v>
      </c>
      <c r="J28" s="71">
        <v>7.1428571428571452E-2</v>
      </c>
      <c r="K28" s="71">
        <v>0.10285714285714295</v>
      </c>
      <c r="L28" s="71">
        <v>8.2857142857142907E-2</v>
      </c>
      <c r="M28" s="71">
        <v>7.4285714285714316E-2</v>
      </c>
      <c r="N28" s="71">
        <v>6.2857142857142861E-2</v>
      </c>
      <c r="O28" s="71">
        <v>9.4285714285714362E-2</v>
      </c>
      <c r="P28" s="71">
        <v>7.714285714285718E-2</v>
      </c>
    </row>
    <row r="29" spans="2:16" x14ac:dyDescent="0.2"/>
    <row r="30" spans="2:16" x14ac:dyDescent="0.2"/>
    <row r="31" spans="2:16" x14ac:dyDescent="0.2"/>
    <row r="32" spans="2:16"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sheetData>
  <sheetProtection algorithmName="SHA-512" hashValue="XtoMYil7xyEBAfPJTCij8kDkdpOq7TocHm13jCl/MdNsHDqaMM3rmYvtcAeMhZvSANOv+sMrxh+9RGWlKeWX2g==" saltValue="23JHwGnj3ciQA26X3HeLQQ==" spinCount="100000" sheet="1" objects="1" scenarios="1"/>
  <sortState xmlns:xlrd2="http://schemas.microsoft.com/office/spreadsheetml/2017/richdata2" ref="B13:P22">
    <sortCondition ref="B13:B22"/>
  </sortState>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348D52A3-DE03-40E2-8AEC-6EF4D1F49D16}">
            <xm:f>Assumptions!$D$126=0</xm:f>
            <x14:dxf>
              <numFmt numFmtId="167" formatCode=";;;"/>
              <fill>
                <patternFill patternType="none">
                  <bgColor auto="1"/>
                </patternFill>
              </fill>
              <border>
                <left/>
                <right/>
                <top/>
                <bottom/>
              </border>
            </x14:dxf>
          </x14:cfRule>
          <xm:sqref>M9:P23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inancials">
    <tabColor theme="7" tint="0.59999389629810485"/>
    <outlinePr summaryBelow="0" summaryRight="0"/>
  </sheetPr>
  <dimension ref="A1:AG81"/>
  <sheetViews>
    <sheetView showGridLines="0" workbookViewId="0">
      <pane xSplit="3" ySplit="9" topLeftCell="D10" activePane="bottomRight" state="frozen"/>
      <selection pane="topRight" activeCell="D1" sqref="D1"/>
      <selection pane="bottomLeft" activeCell="A10" sqref="A10"/>
      <selection pane="bottomRight" activeCell="D7" sqref="D7:E7"/>
    </sheetView>
  </sheetViews>
  <sheetFormatPr defaultColWidth="0" defaultRowHeight="12" zeroHeight="1" outlineLevelRow="1" outlineLevelCol="1" x14ac:dyDescent="0.2"/>
  <cols>
    <col min="1" max="1" width="9.33203125" customWidth="1"/>
    <col min="2" max="2" width="40.1640625" bestFit="1" customWidth="1"/>
    <col min="3" max="4" width="14.33203125" bestFit="1" customWidth="1"/>
    <col min="5" max="5" width="11.1640625" bestFit="1" customWidth="1"/>
    <col min="6" max="6" width="14.33203125" bestFit="1" customWidth="1"/>
    <col min="7" max="7" width="11.1640625" bestFit="1" customWidth="1"/>
    <col min="8" max="8" width="14.33203125" bestFit="1" customWidth="1"/>
    <col min="9" max="9" width="11.1640625" bestFit="1" customWidth="1"/>
    <col min="10" max="10" width="14.33203125" bestFit="1" customWidth="1"/>
    <col min="11" max="11" width="11.1640625" bestFit="1" customWidth="1"/>
    <col min="12" max="12" width="14.33203125" bestFit="1" customWidth="1"/>
    <col min="13" max="13" width="11.1640625" bestFit="1" customWidth="1"/>
    <col min="14" max="14" width="9.6640625" bestFit="1" customWidth="1" collapsed="1"/>
    <col min="15" max="26" width="14.33203125" hidden="1" customWidth="1" outlineLevel="1"/>
    <col min="27" max="27" width="9.6640625" bestFit="1" customWidth="1" collapsed="1"/>
    <col min="28" max="32" width="18.33203125" hidden="1" customWidth="1" outlineLevel="1"/>
    <col min="33" max="33" width="9.33203125" customWidth="1"/>
    <col min="34" max="16384" width="9.33203125" hidden="1"/>
  </cols>
  <sheetData>
    <row r="1" spans="2:32" x14ac:dyDescent="0.2"/>
    <row r="2" spans="2:32" x14ac:dyDescent="0.2"/>
    <row r="3" spans="2:32" x14ac:dyDescent="0.2">
      <c r="B3" s="1" t="str">
        <f ca="1">Assumptions!B3</f>
        <v>This template is an intellectual property of ©Clik Technologies Inc [2021-25]. All rights to update, modification, copy and distribution of the core are reserved.</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row>
    <row r="4" spans="2:32" ht="29.25" customHeight="1" x14ac:dyDescent="0.2">
      <c r="B4" s="466" t="str">
        <f>Assumptions!B4</f>
        <v>MORGANS LANDING BOULEVARD</v>
      </c>
      <c r="C4" s="466"/>
      <c r="D4" s="466"/>
      <c r="E4" s="466"/>
      <c r="F4" s="466"/>
      <c r="G4" s="466"/>
      <c r="H4" s="466"/>
      <c r="I4" s="466"/>
      <c r="J4" s="466"/>
      <c r="K4" s="466"/>
      <c r="L4" s="466"/>
      <c r="M4" s="465" t="str">
        <f>Assumptions!L4</f>
        <v xml:space="preserve"> MORGANS LANDING BOULEVARD, LA PORTE, TEXAS, 77571</v>
      </c>
      <c r="N4" s="2"/>
      <c r="O4" s="4"/>
      <c r="P4" s="4"/>
      <c r="Q4" s="4"/>
      <c r="R4" s="4"/>
      <c r="S4" s="4"/>
      <c r="T4" s="4"/>
      <c r="U4" s="4"/>
      <c r="V4" s="4"/>
      <c r="W4" s="4"/>
      <c r="X4" s="4"/>
      <c r="Y4" s="4"/>
      <c r="Z4" s="4"/>
      <c r="AA4" s="2"/>
      <c r="AB4" s="4"/>
      <c r="AC4" s="4"/>
      <c r="AD4" s="4"/>
      <c r="AE4" s="4"/>
      <c r="AF4" s="4"/>
    </row>
    <row r="5" spans="2:32" x14ac:dyDescent="0.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2:32" x14ac:dyDescent="0.2">
      <c r="B6" s="2"/>
      <c r="C6" s="2"/>
      <c r="D6" s="2"/>
      <c r="E6" s="2"/>
      <c r="F6" s="2"/>
      <c r="G6" s="2"/>
      <c r="H6" s="2"/>
      <c r="I6" s="2"/>
      <c r="J6" s="2"/>
      <c r="K6" s="2"/>
      <c r="L6" s="2"/>
      <c r="M6" s="2"/>
      <c r="N6" s="2"/>
      <c r="O6" s="2"/>
      <c r="P6" s="2"/>
      <c r="Q6" s="2"/>
      <c r="R6" s="2"/>
      <c r="S6" s="2"/>
      <c r="T6" s="2"/>
      <c r="U6" s="2"/>
      <c r="V6" s="2"/>
      <c r="W6" s="2"/>
      <c r="X6" s="2"/>
      <c r="Y6" s="2"/>
      <c r="Z6" s="2"/>
      <c r="AA6" s="2"/>
      <c r="AB6" s="5"/>
      <c r="AC6" s="5"/>
      <c r="AD6" s="5"/>
      <c r="AE6" s="5"/>
      <c r="AF6" s="5"/>
    </row>
    <row r="7" spans="2:32" x14ac:dyDescent="0.2">
      <c r="B7" s="6"/>
      <c r="C7" s="6"/>
      <c r="D7" s="698">
        <v>12</v>
      </c>
      <c r="E7" s="699"/>
      <c r="F7" s="698">
        <v>9</v>
      </c>
      <c r="G7" s="699"/>
      <c r="H7" s="700">
        <v>6</v>
      </c>
      <c r="I7" s="699"/>
      <c r="J7" s="700">
        <v>3</v>
      </c>
      <c r="K7" s="699"/>
      <c r="L7" s="700">
        <v>1</v>
      </c>
      <c r="M7" s="698"/>
      <c r="N7" s="6"/>
      <c r="O7" s="272">
        <f t="shared" ref="O7:Y7" si="0">IF(O74,P7+1,)</f>
        <v>12</v>
      </c>
      <c r="P7" s="272">
        <f t="shared" si="0"/>
        <v>11</v>
      </c>
      <c r="Q7" s="272">
        <f t="shared" si="0"/>
        <v>10</v>
      </c>
      <c r="R7" s="272">
        <f t="shared" si="0"/>
        <v>9</v>
      </c>
      <c r="S7" s="272">
        <f t="shared" si="0"/>
        <v>8</v>
      </c>
      <c r="T7" s="272">
        <f t="shared" si="0"/>
        <v>7</v>
      </c>
      <c r="U7" s="272">
        <f t="shared" si="0"/>
        <v>6</v>
      </c>
      <c r="V7" s="272">
        <f t="shared" si="0"/>
        <v>5</v>
      </c>
      <c r="W7" s="272">
        <f t="shared" si="0"/>
        <v>4</v>
      </c>
      <c r="X7" s="272">
        <f t="shared" si="0"/>
        <v>3</v>
      </c>
      <c r="Y7" s="272">
        <f t="shared" si="0"/>
        <v>2</v>
      </c>
      <c r="Z7" s="272">
        <f>IF(Z74,1,)</f>
        <v>1</v>
      </c>
      <c r="AA7" s="6"/>
      <c r="AB7" s="7" t="s">
        <v>59</v>
      </c>
      <c r="AC7" s="7" t="s">
        <v>59</v>
      </c>
      <c r="AD7" s="7" t="s">
        <v>59</v>
      </c>
      <c r="AE7" s="7" t="s">
        <v>59</v>
      </c>
      <c r="AF7" s="7" t="s">
        <v>59</v>
      </c>
    </row>
    <row r="8" spans="2:32" x14ac:dyDescent="0.2">
      <c r="B8" s="6"/>
      <c r="C8" s="6"/>
      <c r="D8" s="8">
        <f>IFERROR(IF(AND(B$7&gt;0,D$7&lt;=12),MAX($O$8:$Z$8),MID(D$7,FIND("[",D$7)+1,6)),)</f>
        <v>0</v>
      </c>
      <c r="E8" s="9" t="s">
        <v>60</v>
      </c>
      <c r="F8" s="8">
        <f>IFERROR(IF(AND(D$7&gt;0,F$7&lt;=12),MAX($O$8:$Z$8),MID(F$7,FIND("[",F$7)+1,6)),)</f>
        <v>44895</v>
      </c>
      <c r="G8" s="10" t="s">
        <v>60</v>
      </c>
      <c r="H8" s="8">
        <f>IFERROR(IF(AND(F$7&gt;0,H$7&lt;=12),MAX($O$8:$Z$8),MID(H$7,FIND("[",H$7)+1,6)),)</f>
        <v>44895</v>
      </c>
      <c r="I8" s="10" t="s">
        <v>60</v>
      </c>
      <c r="J8" s="8">
        <f>IFERROR(IF(AND(H$7&gt;0,J$7&lt;=12),MAX($O$8:$Z$8),MID(J$7,FIND("[",J$7)+1,6)),)</f>
        <v>44895</v>
      </c>
      <c r="K8" s="10" t="s">
        <v>60</v>
      </c>
      <c r="L8" s="8">
        <f>IFERROR(IF(AND(J$7&gt;0,L$7&lt;=12),MAX($O$8:$Z$8),MID(L$7,FIND("[",L$7)+1,6)),)</f>
        <v>44895</v>
      </c>
      <c r="M8" s="9" t="s">
        <v>60</v>
      </c>
      <c r="N8" s="6"/>
      <c r="O8" s="8">
        <f t="shared" ref="O8:X8" si="1">IFERROR(EOMONTH(P8,-2)+1,)</f>
        <v>44531</v>
      </c>
      <c r="P8" s="8">
        <f t="shared" si="1"/>
        <v>44562</v>
      </c>
      <c r="Q8" s="8">
        <f t="shared" si="1"/>
        <v>44593</v>
      </c>
      <c r="R8" s="8">
        <f t="shared" si="1"/>
        <v>44621</v>
      </c>
      <c r="S8" s="8">
        <f t="shared" si="1"/>
        <v>44652</v>
      </c>
      <c r="T8" s="8">
        <f t="shared" si="1"/>
        <v>44682</v>
      </c>
      <c r="U8" s="8">
        <f t="shared" si="1"/>
        <v>44713</v>
      </c>
      <c r="V8" s="8">
        <f t="shared" si="1"/>
        <v>44743</v>
      </c>
      <c r="W8" s="8">
        <f t="shared" si="1"/>
        <v>44774</v>
      </c>
      <c r="X8" s="8">
        <f t="shared" si="1"/>
        <v>44805</v>
      </c>
      <c r="Y8" s="8">
        <f>IFERROR(EOMONTH(Z8,-2)+1,)</f>
        <v>44835</v>
      </c>
      <c r="Z8" s="8">
        <v>44895</v>
      </c>
      <c r="AA8" s="6"/>
      <c r="AB8" s="11"/>
      <c r="AC8" s="11"/>
      <c r="AD8" s="11"/>
      <c r="AE8" s="11"/>
      <c r="AF8" s="11"/>
    </row>
    <row r="9" spans="2:32" ht="12.75" thickBot="1" x14ac:dyDescent="0.25">
      <c r="B9" s="12" t="s">
        <v>0</v>
      </c>
      <c r="C9" s="12"/>
      <c r="D9" s="12"/>
      <c r="E9" s="12"/>
      <c r="F9" s="12"/>
      <c r="G9" s="12"/>
      <c r="H9" s="12"/>
      <c r="I9" s="12"/>
      <c r="J9" s="12"/>
      <c r="K9" s="12"/>
      <c r="L9" s="12"/>
      <c r="M9" s="12"/>
      <c r="N9" s="6"/>
      <c r="O9" s="12"/>
      <c r="P9" s="12"/>
      <c r="Q9" s="12"/>
      <c r="R9" s="12"/>
      <c r="S9" s="12"/>
      <c r="T9" s="12"/>
      <c r="U9" s="12"/>
      <c r="V9" s="12"/>
      <c r="W9" s="12"/>
      <c r="X9" s="12"/>
      <c r="Y9" s="12"/>
      <c r="Z9" s="12"/>
      <c r="AA9" s="6"/>
      <c r="AB9" s="12"/>
      <c r="AC9" s="12"/>
      <c r="AD9" s="12"/>
      <c r="AE9" s="12"/>
      <c r="AF9" s="12"/>
    </row>
    <row r="10" spans="2:32" x14ac:dyDescent="0.2">
      <c r="B10" s="13" t="s">
        <v>1</v>
      </c>
      <c r="C10" s="14"/>
      <c r="D10" s="15" cm="1">
        <f t="array" aca="1" ref="D10" ca="1">IFERROR(fHistTotal,SUMPRODUCT($O10:$Z10,($O$7:$Z$7&lt;=D$7)*1)/D$7*12)*fHistT12Check*1</f>
        <v>7298940</v>
      </c>
      <c r="E10" s="16">
        <f ca="1">IFERROR(D10/rUMTotalUnits,)</f>
        <v>20854.114285714284</v>
      </c>
      <c r="F10" s="15" cm="1">
        <f t="array" aca="1" ref="F10" ca="1">IFERROR(fHistTotal,SUMPRODUCT($O10:$Z10,($O$7:$Z$7&lt;=F$7)*1)/F$7*12)*fHistT12Check*1</f>
        <v>7300248</v>
      </c>
      <c r="G10" s="16">
        <f ca="1">IFERROR(F10/rUMTotalUnits,)</f>
        <v>20857.85142857143</v>
      </c>
      <c r="H10" s="15" cm="1">
        <f t="array" aca="1" ref="H10" ca="1">IFERROR(fHistTotal,SUMPRODUCT($O10:$Z10,($O$7:$Z$7&lt;=H$7)*1)/H$7*12)*fHistT12Check*1</f>
        <v>7302864</v>
      </c>
      <c r="I10" s="16">
        <f ca="1">IFERROR(H10/rUMTotalUnits,)</f>
        <v>20865.325714285715</v>
      </c>
      <c r="J10" s="15" cm="1">
        <f t="array" aca="1" ref="J10" ca="1">IFERROR(fHistTotal,SUMPRODUCT($O10:$Z10,($O$7:$Z$7&lt;=J$7)*1)/J$7*12)*fHistT12Check*1</f>
        <v>7302864</v>
      </c>
      <c r="K10" s="16">
        <f ca="1">IFERROR(J10/rUMTotalUnits,)</f>
        <v>20865.325714285715</v>
      </c>
      <c r="L10" s="15" cm="1">
        <f t="array" aca="1" ref="L10" ca="1">IFERROR(fHistTotal,SUMPRODUCT($O10:$Z10,($O$7:$Z$7&lt;=L$7)*1)/L$7*12)*fHistT12Check*1</f>
        <v>7302864</v>
      </c>
      <c r="M10" s="16">
        <f ca="1">IFERROR(L10/rUMTotalUnits,)</f>
        <v>20865.325714285715</v>
      </c>
      <c r="N10" s="17"/>
      <c r="O10" s="15">
        <v>607918</v>
      </c>
      <c r="P10" s="15">
        <v>607918</v>
      </c>
      <c r="Q10" s="15">
        <v>607918</v>
      </c>
      <c r="R10" s="15">
        <v>607918</v>
      </c>
      <c r="S10" s="15">
        <v>607918</v>
      </c>
      <c r="T10" s="15">
        <v>607918</v>
      </c>
      <c r="U10" s="15">
        <v>608572</v>
      </c>
      <c r="V10" s="15">
        <v>608572</v>
      </c>
      <c r="W10" s="15">
        <v>608572</v>
      </c>
      <c r="X10" s="15">
        <v>608572</v>
      </c>
      <c r="Y10" s="15">
        <v>608572</v>
      </c>
      <c r="Z10" s="15">
        <v>608572</v>
      </c>
      <c r="AA10" s="17"/>
      <c r="AB10" s="15"/>
      <c r="AC10" s="15"/>
      <c r="AD10" s="15"/>
      <c r="AE10" s="15"/>
      <c r="AF10" s="15"/>
    </row>
    <row r="11" spans="2:32" x14ac:dyDescent="0.2">
      <c r="B11" s="13" t="s">
        <v>2</v>
      </c>
      <c r="C11" s="14"/>
      <c r="D11" s="15" cm="1">
        <f t="array" aca="1" ref="D11" ca="1">IFERROR(fHistTotal,SUMPRODUCT($O11:$Z11,($O$7:$Z$7&lt;=D$7)*1)/D$7*12)*fHistT12Check*1</f>
        <v>-592459</v>
      </c>
      <c r="E11" s="16">
        <f ca="1">IFERROR(D11/rUMTotalUnits,)</f>
        <v>-1692.74</v>
      </c>
      <c r="F11" s="15" cm="1">
        <f t="array" aca="1" ref="F11" ca="1">IFERROR(fHistTotal,SUMPRODUCT($O11:$Z11,($O$7:$Z$7&lt;=F$7)*1)/F$7*12)*fHistT12Check*1</f>
        <v>-504704</v>
      </c>
      <c r="G11" s="16">
        <f ca="1">IFERROR(F11/rUMTotalUnits,)</f>
        <v>-1442.0114285714285</v>
      </c>
      <c r="H11" s="15" cm="1">
        <f t="array" aca="1" ref="H11" ca="1">IFERROR(fHistTotal,SUMPRODUCT($O11:$Z11,($O$7:$Z$7&lt;=H$7)*1)/H$7*12)*fHistT12Check*1</f>
        <v>-414702</v>
      </c>
      <c r="I11" s="16">
        <f ca="1">IFERROR(H11/rUMTotalUnits,)</f>
        <v>-1184.8628571428571</v>
      </c>
      <c r="J11" s="15" cm="1">
        <f t="array" aca="1" ref="J11" ca="1">IFERROR(fHistTotal,SUMPRODUCT($O11:$Z11,($O$7:$Z$7&lt;=J$7)*1)/J$7*12)*fHistT12Check*1</f>
        <v>-334104</v>
      </c>
      <c r="K11" s="16">
        <f ca="1">IFERROR(J11/rUMTotalUnits,)</f>
        <v>-954.58285714285716</v>
      </c>
      <c r="L11" s="15" cm="1">
        <f t="array" aca="1" ref="L11" ca="1">IFERROR(fHistTotal,SUMPRODUCT($O11:$Z11,($O$7:$Z$7&lt;=L$7)*1)/L$7*12)*fHistT12Check*1</f>
        <v>-293976</v>
      </c>
      <c r="M11" s="16">
        <f ca="1">IFERROR(L11/rUMTotalUnits,)</f>
        <v>-839.93142857142857</v>
      </c>
      <c r="N11" s="17"/>
      <c r="O11" s="15">
        <v>-79984</v>
      </c>
      <c r="P11" s="15">
        <v>-68374</v>
      </c>
      <c r="Q11" s="15">
        <v>-65573</v>
      </c>
      <c r="R11" s="15">
        <v>-59796</v>
      </c>
      <c r="S11" s="15">
        <v>-59123</v>
      </c>
      <c r="T11" s="15">
        <v>-52258</v>
      </c>
      <c r="U11" s="15">
        <v>-46387</v>
      </c>
      <c r="V11" s="15">
        <v>-40250</v>
      </c>
      <c r="W11" s="15">
        <v>-37188</v>
      </c>
      <c r="X11" s="15">
        <v>-31391</v>
      </c>
      <c r="Y11" s="15">
        <v>-27637</v>
      </c>
      <c r="Z11" s="15">
        <v>-24498</v>
      </c>
      <c r="AA11" s="17"/>
      <c r="AB11" s="15"/>
      <c r="AC11" s="15"/>
      <c r="AD11" s="15"/>
      <c r="AE11" s="15"/>
      <c r="AF11" s="15"/>
    </row>
    <row r="12" spans="2:32" x14ac:dyDescent="0.2">
      <c r="B12" s="18" t="s">
        <v>3</v>
      </c>
      <c r="C12" s="19"/>
      <c r="D12" s="20">
        <f ca="1">SUBTOTAL(9,D$10:D$11)</f>
        <v>6706481</v>
      </c>
      <c r="E12" s="21">
        <f ca="1">IFERROR(D12/rUMTotalUnits,)</f>
        <v>19161.374285714286</v>
      </c>
      <c r="F12" s="20">
        <f ca="1">SUBTOTAL(9,F$10:F$11)</f>
        <v>6795544</v>
      </c>
      <c r="G12" s="21">
        <f ca="1">IFERROR(F12/rUMTotalUnits,)</f>
        <v>19415.84</v>
      </c>
      <c r="H12" s="20">
        <f ca="1">SUBTOTAL(9,H$10:H$11)</f>
        <v>6888162</v>
      </c>
      <c r="I12" s="21">
        <f ca="1">IFERROR(H12/rUMTotalUnits,)</f>
        <v>19680.462857142858</v>
      </c>
      <c r="J12" s="20">
        <f ca="1">SUBTOTAL(9,J$10:J$11)</f>
        <v>6968760</v>
      </c>
      <c r="K12" s="21">
        <f ca="1">IFERROR(J12/rUMTotalUnits,)</f>
        <v>19910.742857142857</v>
      </c>
      <c r="L12" s="20">
        <f ca="1">SUBTOTAL(9,L$10:L$11)</f>
        <v>7008888</v>
      </c>
      <c r="M12" s="21">
        <f ca="1">IFERROR(L12/rUMTotalUnits,)</f>
        <v>20025.394285714287</v>
      </c>
      <c r="N12" s="17"/>
      <c r="O12" s="20">
        <f>SUBTOTAL(9,O$10:O11)</f>
        <v>527934</v>
      </c>
      <c r="P12" s="20">
        <f>SUBTOTAL(9,P$10:P11)</f>
        <v>539544</v>
      </c>
      <c r="Q12" s="20">
        <f>SUBTOTAL(9,Q$10:Q11)</f>
        <v>542345</v>
      </c>
      <c r="R12" s="20">
        <f>SUBTOTAL(9,R$10:R11)</f>
        <v>548122</v>
      </c>
      <c r="S12" s="20">
        <f>SUBTOTAL(9,S$10:S11)</f>
        <v>548795</v>
      </c>
      <c r="T12" s="20">
        <f>SUBTOTAL(9,T$10:T11)</f>
        <v>555660</v>
      </c>
      <c r="U12" s="20">
        <f>SUBTOTAL(9,U$10:U11)</f>
        <v>562185</v>
      </c>
      <c r="V12" s="20">
        <f>SUBTOTAL(9,V$10:V11)</f>
        <v>568322</v>
      </c>
      <c r="W12" s="20">
        <f>SUBTOTAL(9,W$10:W11)</f>
        <v>571384</v>
      </c>
      <c r="X12" s="20">
        <f>SUBTOTAL(9,X$10:X11)</f>
        <v>577181</v>
      </c>
      <c r="Y12" s="20">
        <f>SUBTOTAL(9,Y$10:Y11)</f>
        <v>580935</v>
      </c>
      <c r="Z12" s="20">
        <f>SUBTOTAL(9,Z$10:Z11)</f>
        <v>584074</v>
      </c>
      <c r="AA12" s="17"/>
      <c r="AB12" s="20">
        <f>SUBTOTAL(9,AB$10:AB11)</f>
        <v>0</v>
      </c>
      <c r="AC12" s="20">
        <f>SUBTOTAL(9,AC$10:AC11)</f>
        <v>0</v>
      </c>
      <c r="AD12" s="20">
        <f>SUBTOTAL(9,AD$10:AD11)</f>
        <v>0</v>
      </c>
      <c r="AE12" s="20">
        <f>SUBTOTAL(9,AE$10:AE11)</f>
        <v>0</v>
      </c>
      <c r="AF12" s="20">
        <f>SUBTOTAL(9,AF$10:AF11)</f>
        <v>0</v>
      </c>
    </row>
    <row r="13" spans="2:32" x14ac:dyDescent="0.2"/>
    <row r="14" spans="2:32" collapsed="1" x14ac:dyDescent="0.2">
      <c r="B14" s="13" t="s">
        <v>4</v>
      </c>
      <c r="C14" s="14"/>
      <c r="D14" s="15">
        <f ca="1">SUBTOTAL(9,D15:D16)</f>
        <v>-160720.78</v>
      </c>
      <c r="E14" s="16">
        <f t="shared" ref="E14:E20" ca="1" si="2">IFERROR(D14/rUMTotalUnits,)</f>
        <v>-459.20222857142858</v>
      </c>
      <c r="F14" s="15">
        <f ca="1">SUBTOTAL(9,F15:F16)</f>
        <v>-169651.37333333332</v>
      </c>
      <c r="G14" s="16">
        <f ca="1">IFERROR(F14/rUMTotalUnits,)</f>
        <v>-484.71820952380949</v>
      </c>
      <c r="H14" s="15">
        <f ca="1">SUBTOTAL(9,H15:H16)</f>
        <v>-195527.04000000001</v>
      </c>
      <c r="I14" s="16">
        <f ca="1">IFERROR(H14/rUMTotalUnits,)</f>
        <v>-558.64868571428576</v>
      </c>
      <c r="J14" s="15">
        <f ca="1">SUBTOTAL(9,J15:J16)</f>
        <v>-203139.8</v>
      </c>
      <c r="K14" s="16">
        <f ca="1">IFERROR(J14/rUMTotalUnits,)</f>
        <v>-580.39942857142853</v>
      </c>
      <c r="L14" s="15">
        <f ca="1">SUBTOTAL(9,L15:L16)</f>
        <v>-161955</v>
      </c>
      <c r="M14" s="16">
        <f ca="1">IFERROR(L14/rUMTotalUnits,)</f>
        <v>-462.72857142857146</v>
      </c>
      <c r="N14" s="17"/>
      <c r="O14" s="15">
        <f>SUBTOTAL(9,O15:O16)</f>
        <v>-8102.5</v>
      </c>
      <c r="P14" s="15">
        <f t="shared" ref="P14:AF14" si="3">SUBTOTAL(9,P15:P16)</f>
        <v>-15422.12</v>
      </c>
      <c r="Q14" s="15">
        <f t="shared" si="3"/>
        <v>-9957.6299999999992</v>
      </c>
      <c r="R14" s="15">
        <f t="shared" si="3"/>
        <v>-9659.11</v>
      </c>
      <c r="S14" s="15">
        <f t="shared" si="3"/>
        <v>-7183.2</v>
      </c>
      <c r="T14" s="15">
        <f t="shared" si="3"/>
        <v>-12632.7</v>
      </c>
      <c r="U14" s="15">
        <f t="shared" si="3"/>
        <v>-15514.92</v>
      </c>
      <c r="V14" s="15">
        <f t="shared" si="3"/>
        <v>-18167.82</v>
      </c>
      <c r="W14" s="15">
        <f t="shared" si="3"/>
        <v>-13295.83</v>
      </c>
      <c r="X14" s="15">
        <f t="shared" si="3"/>
        <v>-21788.01</v>
      </c>
      <c r="Y14" s="15">
        <f t="shared" si="3"/>
        <v>-15500.69</v>
      </c>
      <c r="Z14" s="15">
        <f t="shared" si="3"/>
        <v>-13496.25</v>
      </c>
      <c r="AA14" s="17"/>
      <c r="AB14" s="15">
        <f t="shared" si="3"/>
        <v>0</v>
      </c>
      <c r="AC14" s="15">
        <f t="shared" si="3"/>
        <v>0</v>
      </c>
      <c r="AD14" s="15">
        <f t="shared" si="3"/>
        <v>0</v>
      </c>
      <c r="AE14" s="15">
        <f t="shared" si="3"/>
        <v>0</v>
      </c>
      <c r="AF14" s="15">
        <f t="shared" si="3"/>
        <v>0</v>
      </c>
    </row>
    <row r="15" spans="2:32" hidden="1" outlineLevel="1" x14ac:dyDescent="0.2">
      <c r="B15" s="23" t="s">
        <v>5</v>
      </c>
      <c r="C15" s="14"/>
      <c r="D15" s="15" cm="1">
        <f t="array" aca="1" ref="D15" ca="1">IFERROR(fHistTotal,SUMPRODUCT($O15:$Z15,($O$7:$Z$7&lt;=D$7)*1)/D$7*12)*fHistT12Check*1</f>
        <v>-160720.78</v>
      </c>
      <c r="E15" s="16">
        <f t="shared" ca="1" si="2"/>
        <v>-459.20222857142858</v>
      </c>
      <c r="F15" s="15" cm="1">
        <f t="array" aca="1" ref="F15" ca="1">IFERROR(fHistTotal,SUMPRODUCT($O15:$Z15,($O$7:$Z$7&lt;=F$7)*1)/F$7*12)*fHistT12Check*1</f>
        <v>-169651.37333333332</v>
      </c>
      <c r="G15" s="16">
        <f t="shared" ref="G15:G20" ca="1" si="4">IFERROR(F15/rUMTotalUnits,)</f>
        <v>-484.71820952380949</v>
      </c>
      <c r="H15" s="15" cm="1">
        <f t="array" aca="1" ref="H15" ca="1">IFERROR(fHistTotal,SUMPRODUCT($O15:$Z15,($O$7:$Z$7&lt;=H$7)*1)/H$7*12)*fHistT12Check*1</f>
        <v>-195527.04000000001</v>
      </c>
      <c r="I15" s="16">
        <f t="shared" ref="I15:I20" ca="1" si="5">IFERROR(H15/rUMTotalUnits,)</f>
        <v>-558.64868571428576</v>
      </c>
      <c r="J15" s="15" cm="1">
        <f t="array" aca="1" ref="J15" ca="1">IFERROR(fHistTotal,SUMPRODUCT($O15:$Z15,($O$7:$Z$7&lt;=J$7)*1)/J$7*12)*fHistT12Check*1</f>
        <v>-203139.8</v>
      </c>
      <c r="K15" s="16">
        <f t="shared" ref="K15:K20" ca="1" si="6">IFERROR(J15/rUMTotalUnits,)</f>
        <v>-580.39942857142853</v>
      </c>
      <c r="L15" s="15" cm="1">
        <f t="array" aca="1" ref="L15" ca="1">IFERROR(fHistTotal,SUMPRODUCT($O15:$Z15,($O$7:$Z$7&lt;=L$7)*1)/L$7*12)*fHistT12Check*1</f>
        <v>-161955</v>
      </c>
      <c r="M15" s="16">
        <f t="shared" ref="M15:M20" ca="1" si="7">IFERROR(L15/rUMTotalUnits,)</f>
        <v>-462.72857142857146</v>
      </c>
      <c r="N15" s="17"/>
      <c r="O15" s="15">
        <v>-8102.5</v>
      </c>
      <c r="P15" s="15">
        <v>-15422.12</v>
      </c>
      <c r="Q15" s="15">
        <v>-9957.6299999999992</v>
      </c>
      <c r="R15" s="15">
        <v>-9659.11</v>
      </c>
      <c r="S15" s="15">
        <v>-7183.2</v>
      </c>
      <c r="T15" s="15">
        <v>-12632.7</v>
      </c>
      <c r="U15" s="15">
        <v>-15514.92</v>
      </c>
      <c r="V15" s="15">
        <v>-18167.82</v>
      </c>
      <c r="W15" s="15">
        <v>-13295.83</v>
      </c>
      <c r="X15" s="15">
        <v>-21788.01</v>
      </c>
      <c r="Y15" s="15">
        <v>-15500.69</v>
      </c>
      <c r="Z15" s="15">
        <v>-13496.25</v>
      </c>
      <c r="AA15" s="17"/>
      <c r="AB15" s="15"/>
      <c r="AC15" s="15"/>
      <c r="AD15" s="15"/>
      <c r="AE15" s="15"/>
      <c r="AF15" s="15"/>
    </row>
    <row r="16" spans="2:32" hidden="1" outlineLevel="1" x14ac:dyDescent="0.2">
      <c r="B16" s="23" t="s">
        <v>6</v>
      </c>
      <c r="C16" s="14"/>
      <c r="D16" s="15" cm="1">
        <f t="array" aca="1" ref="D16" ca="1">IFERROR(fHistTotal,SUMPRODUCT($O16:$Z16,($O$7:$Z$7&lt;=D$7)*1)/D$7*12)*fHistT12Check*1</f>
        <v>0</v>
      </c>
      <c r="E16" s="16">
        <f t="shared" ca="1" si="2"/>
        <v>0</v>
      </c>
      <c r="F16" s="15" cm="1">
        <f t="array" aca="1" ref="F16" ca="1">IFERROR(fHistTotal,SUMPRODUCT($O16:$Z16,($O$7:$Z$7&lt;=F$7)*1)/F$7*12)*fHistT12Check*1</f>
        <v>0</v>
      </c>
      <c r="G16" s="16">
        <f t="shared" ca="1" si="4"/>
        <v>0</v>
      </c>
      <c r="H16" s="15" cm="1">
        <f t="array" aca="1" ref="H16" ca="1">IFERROR(fHistTotal,SUMPRODUCT($O16:$Z16,($O$7:$Z$7&lt;=H$7)*1)/H$7*12)*fHistT12Check*1</f>
        <v>0</v>
      </c>
      <c r="I16" s="16">
        <f t="shared" ca="1" si="5"/>
        <v>0</v>
      </c>
      <c r="J16" s="15" cm="1">
        <f t="array" aca="1" ref="J16" ca="1">IFERROR(fHistTotal,SUMPRODUCT($O16:$Z16,($O$7:$Z$7&lt;=J$7)*1)/J$7*12)*fHistT12Check*1</f>
        <v>0</v>
      </c>
      <c r="K16" s="16">
        <f t="shared" ca="1" si="6"/>
        <v>0</v>
      </c>
      <c r="L16" s="15" cm="1">
        <f t="array" aca="1" ref="L16" ca="1">IFERROR(fHistTotal,SUMPRODUCT($O16:$Z16,($O$7:$Z$7&lt;=L$7)*1)/L$7*12)*fHistT12Check*1</f>
        <v>0</v>
      </c>
      <c r="M16" s="16">
        <f t="shared" ca="1" si="7"/>
        <v>0</v>
      </c>
      <c r="N16" s="17"/>
      <c r="O16" s="15"/>
      <c r="P16" s="15"/>
      <c r="Q16" s="15"/>
      <c r="R16" s="15"/>
      <c r="S16" s="15"/>
      <c r="T16" s="15"/>
      <c r="U16" s="15"/>
      <c r="V16" s="15"/>
      <c r="W16" s="15"/>
      <c r="X16" s="15"/>
      <c r="Y16" s="15"/>
      <c r="Z16" s="15"/>
      <c r="AA16" s="17"/>
      <c r="AB16" s="15"/>
      <c r="AC16" s="15"/>
      <c r="AD16" s="15"/>
      <c r="AE16" s="15"/>
      <c r="AF16" s="15"/>
    </row>
    <row r="17" spans="2:32" x14ac:dyDescent="0.2">
      <c r="B17" s="13" t="s">
        <v>7</v>
      </c>
      <c r="C17" s="14"/>
      <c r="D17" s="15" cm="1">
        <f t="array" aca="1" ref="D17" ca="1">IFERROR(fHistTotal,SUMPRODUCT($O17:$Z17,($O$7:$Z$7&lt;=D$7)*1)/D$7*12)*fHistT12Check*1</f>
        <v>0</v>
      </c>
      <c r="E17" s="16">
        <f t="shared" ca="1" si="2"/>
        <v>0</v>
      </c>
      <c r="F17" s="15" cm="1">
        <f t="array" aca="1" ref="F17" ca="1">IFERROR(fHistTotal,SUMPRODUCT($O17:$Z17,($O$7:$Z$7&lt;=F$7)*1)/F$7*12)*fHistT12Check*1</f>
        <v>0</v>
      </c>
      <c r="G17" s="16">
        <f t="shared" ca="1" si="4"/>
        <v>0</v>
      </c>
      <c r="H17" s="15" cm="1">
        <f t="array" aca="1" ref="H17" ca="1">IFERROR(fHistTotal,SUMPRODUCT($O17:$Z17,($O$7:$Z$7&lt;=H$7)*1)/H$7*12)*fHistT12Check*1</f>
        <v>0</v>
      </c>
      <c r="I17" s="16">
        <f t="shared" ca="1" si="5"/>
        <v>0</v>
      </c>
      <c r="J17" s="15" cm="1">
        <f t="array" aca="1" ref="J17" ca="1">IFERROR(fHistTotal,SUMPRODUCT($O17:$Z17,($O$7:$Z$7&lt;=J$7)*1)/J$7*12)*fHistT12Check*1</f>
        <v>0</v>
      </c>
      <c r="K17" s="16">
        <f t="shared" ca="1" si="6"/>
        <v>0</v>
      </c>
      <c r="L17" s="15" cm="1">
        <f t="array" aca="1" ref="L17" ca="1">IFERROR(fHistTotal,SUMPRODUCT($O17:$Z17,($O$7:$Z$7&lt;=L$7)*1)/L$7*12)*fHistT12Check*1</f>
        <v>0</v>
      </c>
      <c r="M17" s="16">
        <f t="shared" ca="1" si="7"/>
        <v>0</v>
      </c>
      <c r="N17" s="17"/>
      <c r="O17" s="15"/>
      <c r="P17" s="15"/>
      <c r="Q17" s="15"/>
      <c r="R17" s="15"/>
      <c r="S17" s="15"/>
      <c r="T17" s="15"/>
      <c r="U17" s="15"/>
      <c r="V17" s="15"/>
      <c r="W17" s="15"/>
      <c r="X17" s="15"/>
      <c r="Y17" s="15"/>
      <c r="Z17" s="15"/>
      <c r="AA17" s="17"/>
      <c r="AB17" s="15"/>
      <c r="AC17" s="15"/>
      <c r="AD17" s="15"/>
      <c r="AE17" s="15"/>
      <c r="AF17" s="15"/>
    </row>
    <row r="18" spans="2:32" x14ac:dyDescent="0.2">
      <c r="B18" s="13" t="s">
        <v>8</v>
      </c>
      <c r="C18" s="14"/>
      <c r="D18" s="15" cm="1">
        <f t="array" aca="1" ref="D18" ca="1">IFERROR(fHistTotal,SUMPRODUCT($O18:$Z18,($O$7:$Z$7&lt;=D$7)*1)/D$7*12)*fHistT12Check*1</f>
        <v>-4859.26</v>
      </c>
      <c r="E18" s="16">
        <f t="shared" ca="1" si="2"/>
        <v>-13.883600000000001</v>
      </c>
      <c r="F18" s="15" cm="1">
        <f t="array" aca="1" ref="F18" ca="1">IFERROR(fHistTotal,SUMPRODUCT($O18:$Z18,($O$7:$Z$7&lt;=F$7)*1)/F$7*12)*fHistT12Check*1</f>
        <v>-4500.9466666666667</v>
      </c>
      <c r="G18" s="16">
        <f t="shared" ca="1" si="4"/>
        <v>-12.859847619047619</v>
      </c>
      <c r="H18" s="15" cm="1">
        <f t="array" aca="1" ref="H18" ca="1">IFERROR(fHistTotal,SUMPRODUCT($O18:$Z18,($O$7:$Z$7&lt;=H$7)*1)/H$7*12)*fHistT12Check*1</f>
        <v>-3817.2599999999993</v>
      </c>
      <c r="I18" s="16">
        <f t="shared" ca="1" si="5"/>
        <v>-10.906457142857141</v>
      </c>
      <c r="J18" s="15" cm="1">
        <f t="array" aca="1" ref="J18" ca="1">IFERROR(fHistTotal,SUMPRODUCT($O18:$Z18,($O$7:$Z$7&lt;=J$7)*1)/J$7*12)*fHistT12Check*1</f>
        <v>-3708</v>
      </c>
      <c r="K18" s="16">
        <f t="shared" ca="1" si="6"/>
        <v>-10.594285714285714</v>
      </c>
      <c r="L18" s="15" cm="1">
        <f t="array" aca="1" ref="L18" ca="1">IFERROR(fHistTotal,SUMPRODUCT($O18:$Z18,($O$7:$Z$7&lt;=L$7)*1)/L$7*12)*fHistT12Check*1</f>
        <v>-3708</v>
      </c>
      <c r="M18" s="16">
        <f t="shared" ca="1" si="7"/>
        <v>-10.594285714285714</v>
      </c>
      <c r="N18" s="17"/>
      <c r="O18" s="15">
        <v>-668.85</v>
      </c>
      <c r="P18" s="15">
        <v>-418.85</v>
      </c>
      <c r="Q18" s="15">
        <v>-395.85</v>
      </c>
      <c r="R18" s="15">
        <v>-720.85</v>
      </c>
      <c r="S18" s="15">
        <v>-394.38</v>
      </c>
      <c r="T18" s="15">
        <v>-351.85</v>
      </c>
      <c r="U18" s="15">
        <v>-327.20999999999998</v>
      </c>
      <c r="V18" s="15">
        <v>-327.20999999999998</v>
      </c>
      <c r="W18" s="15">
        <v>-327.20999999999998</v>
      </c>
      <c r="X18" s="15">
        <v>-309</v>
      </c>
      <c r="Y18" s="15">
        <v>-309</v>
      </c>
      <c r="Z18" s="15">
        <v>-309</v>
      </c>
      <c r="AA18" s="17"/>
      <c r="AB18" s="15"/>
      <c r="AC18" s="15"/>
      <c r="AD18" s="15"/>
      <c r="AE18" s="15"/>
      <c r="AF18" s="15"/>
    </row>
    <row r="19" spans="2:32" x14ac:dyDescent="0.2">
      <c r="B19" s="13" t="s">
        <v>9</v>
      </c>
      <c r="C19" s="14"/>
      <c r="D19" s="15" cm="1">
        <f t="array" aca="1" ref="D19" ca="1">IFERROR(fHistTotal,SUMPRODUCT($O19:$Z19,($O$7:$Z$7&lt;=D$7)*1)/D$7*12)*fHistT12Check*1</f>
        <v>-28851.9</v>
      </c>
      <c r="E19" s="16">
        <f t="shared" ca="1" si="2"/>
        <v>-82.433999999999997</v>
      </c>
      <c r="F19" s="15" cm="1">
        <f t="array" aca="1" ref="F19" ca="1">IFERROR(fHistTotal,SUMPRODUCT($O19:$Z19,($O$7:$Z$7&lt;=F$7)*1)/F$7*12)*fHistT12Check*1</f>
        <v>-24044.706666666669</v>
      </c>
      <c r="G19" s="16">
        <f t="shared" ca="1" si="4"/>
        <v>-68.699161904761908</v>
      </c>
      <c r="H19" s="15" cm="1">
        <f t="array" aca="1" ref="H19" ca="1">IFERROR(fHistTotal,SUMPRODUCT($O19:$Z19,($O$7:$Z$7&lt;=H$7)*1)/H$7*12)*fHistT12Check*1</f>
        <v>-31713.5</v>
      </c>
      <c r="I19" s="16">
        <f t="shared" ca="1" si="5"/>
        <v>-90.61</v>
      </c>
      <c r="J19" s="15" cm="1">
        <f t="array" aca="1" ref="J19" ca="1">IFERROR(fHistTotal,SUMPRODUCT($O19:$Z19,($O$7:$Z$7&lt;=J$7)*1)/J$7*12)*fHistT12Check*1</f>
        <v>-46209.760000000002</v>
      </c>
      <c r="K19" s="16">
        <f t="shared" ca="1" si="6"/>
        <v>-132.02788571428573</v>
      </c>
      <c r="L19" s="15" cm="1">
        <f t="array" aca="1" ref="L19" ca="1">IFERROR(fHistTotal,SUMPRODUCT($O19:$Z19,($O$7:$Z$7&lt;=L$7)*1)/L$7*12)*fHistT12Check*1</f>
        <v>-30684.239999999998</v>
      </c>
      <c r="M19" s="16">
        <f t="shared" ca="1" si="7"/>
        <v>-87.669257142857134</v>
      </c>
      <c r="N19" s="17"/>
      <c r="O19" s="15">
        <v>-1272.46</v>
      </c>
      <c r="P19" s="15">
        <v>-3343.54</v>
      </c>
      <c r="Q19" s="15">
        <v>-6202.37</v>
      </c>
      <c r="R19" s="15">
        <v>0</v>
      </c>
      <c r="S19" s="15">
        <v>-479.04</v>
      </c>
      <c r="T19" s="15">
        <v>-1697.74</v>
      </c>
      <c r="U19" s="15">
        <v>0</v>
      </c>
      <c r="V19" s="15">
        <v>-1494.24</v>
      </c>
      <c r="W19" s="15">
        <v>-2810.07</v>
      </c>
      <c r="X19" s="15">
        <v>-2501.11</v>
      </c>
      <c r="Y19" s="15">
        <v>-6494.31</v>
      </c>
      <c r="Z19" s="15">
        <v>-2557.02</v>
      </c>
      <c r="AA19" s="17"/>
      <c r="AB19" s="15"/>
      <c r="AC19" s="15"/>
      <c r="AD19" s="15"/>
      <c r="AE19" s="15"/>
      <c r="AF19" s="15"/>
    </row>
    <row r="20" spans="2:32" x14ac:dyDescent="0.2">
      <c r="B20" s="18" t="s">
        <v>10</v>
      </c>
      <c r="C20" s="19"/>
      <c r="D20" s="20">
        <f ca="1">SUBTOTAL(9,D$10:D19)</f>
        <v>6512049.0599999996</v>
      </c>
      <c r="E20" s="21">
        <f t="shared" ca="1" si="2"/>
        <v>18605.854457142857</v>
      </c>
      <c r="F20" s="20">
        <f ca="1">SUBTOTAL(9,F$10:F19)</f>
        <v>6597346.9733333336</v>
      </c>
      <c r="G20" s="21">
        <f t="shared" ca="1" si="4"/>
        <v>18849.562780952383</v>
      </c>
      <c r="H20" s="20">
        <f ca="1">SUBTOTAL(9,H$10:H19)</f>
        <v>6657104.2000000002</v>
      </c>
      <c r="I20" s="21">
        <f t="shared" ca="1" si="5"/>
        <v>19020.297714285716</v>
      </c>
      <c r="J20" s="20">
        <f ca="1">SUBTOTAL(9,J$10:J19)</f>
        <v>6715702.4400000004</v>
      </c>
      <c r="K20" s="21">
        <f t="shared" ca="1" si="6"/>
        <v>19187.721257142857</v>
      </c>
      <c r="L20" s="20">
        <f ca="1">SUBTOTAL(9,L$10:L19)</f>
        <v>6812540.7599999998</v>
      </c>
      <c r="M20" s="21">
        <f t="shared" ca="1" si="7"/>
        <v>19464.40217142857</v>
      </c>
      <c r="N20" s="17"/>
      <c r="O20" s="20">
        <f>SUBTOTAL(9,O$10:O19)</f>
        <v>517890.19</v>
      </c>
      <c r="P20" s="20">
        <f>SUBTOTAL(9,P$10:P19)</f>
        <v>520359.49000000005</v>
      </c>
      <c r="Q20" s="20">
        <f>SUBTOTAL(9,Q$10:Q19)</f>
        <v>525789.15</v>
      </c>
      <c r="R20" s="20">
        <f>SUBTOTAL(9,R$10:R19)</f>
        <v>537742.04</v>
      </c>
      <c r="S20" s="20">
        <f>SUBTOTAL(9,S$10:S19)</f>
        <v>540738.38</v>
      </c>
      <c r="T20" s="20">
        <f>SUBTOTAL(9,T$10:T19)</f>
        <v>540977.71000000008</v>
      </c>
      <c r="U20" s="20">
        <f>SUBTOTAL(9,U$10:U19)</f>
        <v>546342.87</v>
      </c>
      <c r="V20" s="20">
        <f>SUBTOTAL(9,V$10:V19)</f>
        <v>548332.7300000001</v>
      </c>
      <c r="W20" s="20">
        <f>SUBTOTAL(9,W$10:W19)</f>
        <v>554950.89000000013</v>
      </c>
      <c r="X20" s="20">
        <f>SUBTOTAL(9,X$10:X19)</f>
        <v>552582.88</v>
      </c>
      <c r="Y20" s="20">
        <f>SUBTOTAL(9,Y$10:Y19)</f>
        <v>558631</v>
      </c>
      <c r="Z20" s="20">
        <f>SUBTOTAL(9,Z$10:Z19)</f>
        <v>567711.73</v>
      </c>
      <c r="AA20" s="17"/>
      <c r="AB20" s="20">
        <f>SUBTOTAL(9,AB$10:AB19)</f>
        <v>0</v>
      </c>
      <c r="AC20" s="20">
        <f>SUBTOTAL(9,AC$10:AC19)</f>
        <v>0</v>
      </c>
      <c r="AD20" s="20">
        <f>SUBTOTAL(9,AD$10:AD19)</f>
        <v>0</v>
      </c>
      <c r="AE20" s="20">
        <f>SUBTOTAL(9,AE$10:AE19)</f>
        <v>0</v>
      </c>
      <c r="AF20" s="20">
        <f>SUBTOTAL(9,AF$10:AF19)</f>
        <v>0</v>
      </c>
    </row>
    <row r="21" spans="2:32" x14ac:dyDescent="0.2">
      <c r="B21" s="2"/>
      <c r="C21" s="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row>
    <row r="22" spans="2:32" x14ac:dyDescent="0.2">
      <c r="B22" s="13" t="s">
        <v>11</v>
      </c>
      <c r="C22" s="14"/>
      <c r="D22" s="15" cm="1">
        <f t="array" aca="1" ref="D22" ca="1">IFERROR(fHistTotal,SUMPRODUCT($O22:$Z22,($O$7:$Z$7&lt;=D$7)*1)/D$7*12)*fHistT12Check*1</f>
        <v>0</v>
      </c>
      <c r="E22" s="16">
        <f t="shared" ref="E22:E31" ca="1" si="8">IFERROR(D22/rUMTotalUnits,)</f>
        <v>0</v>
      </c>
      <c r="F22" s="15" cm="1">
        <f t="array" aca="1" ref="F22" ca="1">IFERROR(fHistTotal,SUMPRODUCT($O22:$Z22,($O$7:$Z$7&lt;=F$7)*1)/F$7*12)*fHistT12Check*1</f>
        <v>0</v>
      </c>
      <c r="G22" s="16">
        <f t="shared" ref="G22:G31" ca="1" si="9">IFERROR(F22/rUMTotalUnits,)</f>
        <v>0</v>
      </c>
      <c r="H22" s="15" cm="1">
        <f t="array" aca="1" ref="H22" ca="1">IFERROR(fHistTotal,SUMPRODUCT($O22:$Z22,($O$7:$Z$7&lt;=H$7)*1)/H$7*12)*fHistT12Check*1</f>
        <v>0</v>
      </c>
      <c r="I22" s="16">
        <f t="shared" ref="I22:I31" ca="1" si="10">IFERROR(H22/rUMTotalUnits,)</f>
        <v>0</v>
      </c>
      <c r="J22" s="15" cm="1">
        <f t="array" aca="1" ref="J22" ca="1">IFERROR(fHistTotal,SUMPRODUCT($O22:$Z22,($O$7:$Z$7&lt;=J$7)*1)/J$7*12)*fHistT12Check*1</f>
        <v>0</v>
      </c>
      <c r="K22" s="16">
        <f t="shared" ref="K22:K31" ca="1" si="11">IFERROR(J22/rUMTotalUnits,)</f>
        <v>0</v>
      </c>
      <c r="L22" s="15" cm="1">
        <f t="array" aca="1" ref="L22" ca="1">IFERROR(fHistTotal,SUMPRODUCT($O22:$Z22,($O$7:$Z$7&lt;=L$7)*1)/L$7*12)*fHistT12Check*1</f>
        <v>0</v>
      </c>
      <c r="M22" s="16">
        <f t="shared" ref="M22:M31" ca="1" si="12">IFERROR(L22/rUMTotalUnits,)</f>
        <v>0</v>
      </c>
      <c r="N22" s="17"/>
      <c r="O22" s="15"/>
      <c r="P22" s="15"/>
      <c r="Q22" s="15"/>
      <c r="R22" s="15"/>
      <c r="S22" s="15"/>
      <c r="T22" s="15"/>
      <c r="U22" s="15"/>
      <c r="V22" s="15"/>
      <c r="W22" s="15"/>
      <c r="X22" s="15"/>
      <c r="Y22" s="15"/>
      <c r="Z22" s="15"/>
      <c r="AA22" s="17"/>
      <c r="AB22" s="15"/>
      <c r="AC22" s="15"/>
      <c r="AD22" s="15"/>
      <c r="AE22" s="15"/>
      <c r="AF22" s="15"/>
    </row>
    <row r="23" spans="2:32" x14ac:dyDescent="0.2">
      <c r="B23" s="13" t="s">
        <v>12</v>
      </c>
      <c r="C23" s="14"/>
      <c r="D23" s="15" cm="1">
        <f t="array" aca="1" ref="D23" ca="1">IFERROR(fHistTotal,SUMPRODUCT($O23:$Z23,($O$7:$Z$7&lt;=D$7)*1)/D$7*12)*fHistT12Check*1</f>
        <v>55582.84</v>
      </c>
      <c r="E23" s="16">
        <f t="shared" ca="1" si="8"/>
        <v>158.80811428571428</v>
      </c>
      <c r="F23" s="15" cm="1">
        <f t="array" aca="1" ref="F23" ca="1">IFERROR(fHistTotal,SUMPRODUCT($O23:$Z23,($O$7:$Z$7&lt;=F$7)*1)/F$7*12)*fHistT12Check*1</f>
        <v>57649.05333333333</v>
      </c>
      <c r="G23" s="16">
        <f t="shared" ca="1" si="9"/>
        <v>164.71158095238096</v>
      </c>
      <c r="H23" s="15" cm="1">
        <f t="array" aca="1" ref="H23" ca="1">IFERROR(fHistTotal,SUMPRODUCT($O23:$Z23,($O$7:$Z$7&lt;=H$7)*1)/H$7*12)*fHistT12Check*1</f>
        <v>59388.760000000009</v>
      </c>
      <c r="I23" s="16">
        <f t="shared" ca="1" si="10"/>
        <v>169.68217142857145</v>
      </c>
      <c r="J23" s="15" cm="1">
        <f t="array" aca="1" ref="J23" ca="1">IFERROR(fHistTotal,SUMPRODUCT($O23:$Z23,($O$7:$Z$7&lt;=J$7)*1)/J$7*12)*fHistT12Check*1</f>
        <v>58328.24</v>
      </c>
      <c r="K23" s="16">
        <f t="shared" ca="1" si="11"/>
        <v>166.65211428571428</v>
      </c>
      <c r="L23" s="15" cm="1">
        <f t="array" aca="1" ref="L23" ca="1">IFERROR(fHistTotal,SUMPRODUCT($O23:$Z23,($O$7:$Z$7&lt;=L$7)*1)/L$7*12)*fHistT12Check*1</f>
        <v>59876.88</v>
      </c>
      <c r="M23" s="16">
        <f t="shared" ca="1" si="12"/>
        <v>171.07679999999999</v>
      </c>
      <c r="N23" s="17"/>
      <c r="O23" s="15">
        <v>4311.8999999999996</v>
      </c>
      <c r="P23" s="15">
        <v>3901</v>
      </c>
      <c r="Q23" s="15">
        <v>4133.1499999999996</v>
      </c>
      <c r="R23" s="15">
        <v>4331.91</v>
      </c>
      <c r="S23" s="15">
        <v>4523.3599999999997</v>
      </c>
      <c r="T23" s="15">
        <v>4687.1400000000003</v>
      </c>
      <c r="U23" s="15">
        <v>5162.72</v>
      </c>
      <c r="V23" s="15">
        <v>5003.43</v>
      </c>
      <c r="W23" s="15">
        <v>4946.17</v>
      </c>
      <c r="X23" s="15">
        <v>4761.21</v>
      </c>
      <c r="Y23" s="15">
        <v>4831.1099999999997</v>
      </c>
      <c r="Z23" s="15">
        <v>4989.74</v>
      </c>
      <c r="AA23" s="17"/>
      <c r="AB23" s="15"/>
      <c r="AC23" s="15"/>
      <c r="AD23" s="15"/>
      <c r="AE23" s="15"/>
      <c r="AF23" s="15"/>
    </row>
    <row r="24" spans="2:32" x14ac:dyDescent="0.2">
      <c r="B24" s="13" t="s">
        <v>13</v>
      </c>
      <c r="C24" s="14"/>
      <c r="D24" s="15" cm="1">
        <f t="array" aca="1" ref="D24" ca="1">IFERROR(fHistTotal,SUMPRODUCT($O24:$Z24,($O$7:$Z$7&lt;=D$7)*1)/D$7*12)*fHistT12Check*1</f>
        <v>0</v>
      </c>
      <c r="E24" s="16">
        <f t="shared" ca="1" si="8"/>
        <v>0</v>
      </c>
      <c r="F24" s="15" cm="1">
        <f t="array" aca="1" ref="F24" ca="1">IFERROR(fHistTotal,SUMPRODUCT($O24:$Z24,($O$7:$Z$7&lt;=F$7)*1)/F$7*12)*fHistT12Check*1</f>
        <v>0</v>
      </c>
      <c r="G24" s="16">
        <f t="shared" ca="1" si="9"/>
        <v>0</v>
      </c>
      <c r="H24" s="15" cm="1">
        <f t="array" aca="1" ref="H24" ca="1">IFERROR(fHistTotal,SUMPRODUCT($O24:$Z24,($O$7:$Z$7&lt;=H$7)*1)/H$7*12)*fHistT12Check*1</f>
        <v>0</v>
      </c>
      <c r="I24" s="16">
        <f t="shared" ca="1" si="10"/>
        <v>0</v>
      </c>
      <c r="J24" s="15" cm="1">
        <f t="array" aca="1" ref="J24" ca="1">IFERROR(fHistTotal,SUMPRODUCT($O24:$Z24,($O$7:$Z$7&lt;=J$7)*1)/J$7*12)*fHistT12Check*1</f>
        <v>0</v>
      </c>
      <c r="K24" s="16">
        <f t="shared" ca="1" si="11"/>
        <v>0</v>
      </c>
      <c r="L24" s="15" cm="1">
        <f t="array" aca="1" ref="L24" ca="1">IFERROR(fHistTotal,SUMPRODUCT($O24:$Z24,($O$7:$Z$7&lt;=L$7)*1)/L$7*12)*fHistT12Check*1</f>
        <v>0</v>
      </c>
      <c r="M24" s="16">
        <f t="shared" ca="1" si="12"/>
        <v>0</v>
      </c>
      <c r="N24" s="17"/>
      <c r="O24" s="15"/>
      <c r="P24" s="15"/>
      <c r="Q24" s="15"/>
      <c r="R24" s="15"/>
      <c r="S24" s="15"/>
      <c r="T24" s="15"/>
      <c r="U24" s="15"/>
      <c r="V24" s="15"/>
      <c r="W24" s="15"/>
      <c r="X24" s="15"/>
      <c r="Y24" s="15"/>
      <c r="Z24" s="15"/>
      <c r="AA24" s="17"/>
      <c r="AB24" s="15"/>
      <c r="AC24" s="15"/>
      <c r="AD24" s="15"/>
      <c r="AE24" s="15"/>
      <c r="AF24" s="15"/>
    </row>
    <row r="25" spans="2:32" x14ac:dyDescent="0.2">
      <c r="B25" s="13" t="s">
        <v>14</v>
      </c>
      <c r="C25" s="14"/>
      <c r="D25" s="15" cm="1">
        <f t="array" aca="1" ref="D25" ca="1">IFERROR(fHistTotal,SUMPRODUCT($O25:$Z25,($O$7:$Z$7&lt;=D$7)*1)/D$7*12)*fHistT12Check*1</f>
        <v>30819.869999999995</v>
      </c>
      <c r="E25" s="16">
        <f t="shared" ca="1" si="8"/>
        <v>88.056771428571409</v>
      </c>
      <c r="F25" s="15" cm="1">
        <f t="array" aca="1" ref="F25" ca="1">IFERROR(fHistTotal,SUMPRODUCT($O25:$Z25,($O$7:$Z$7&lt;=F$7)*1)/F$7*12)*fHistT12Check*1</f>
        <v>31092.533333333333</v>
      </c>
      <c r="G25" s="16">
        <f t="shared" ca="1" si="9"/>
        <v>88.835809523809516</v>
      </c>
      <c r="H25" s="15" cm="1">
        <f t="array" aca="1" ref="H25" ca="1">IFERROR(fHistTotal,SUMPRODUCT($O25:$Z25,($O$7:$Z$7&lt;=H$7)*1)/H$7*12)*fHistT12Check*1</f>
        <v>31175.58</v>
      </c>
      <c r="I25" s="16">
        <f t="shared" ca="1" si="10"/>
        <v>89.073085714285725</v>
      </c>
      <c r="J25" s="15" cm="1">
        <f t="array" aca="1" ref="J25" ca="1">IFERROR(fHistTotal,SUMPRODUCT($O25:$Z25,($O$7:$Z$7&lt;=J$7)*1)/J$7*12)*fHistT12Check*1</f>
        <v>31417.56</v>
      </c>
      <c r="K25" s="16">
        <f t="shared" ca="1" si="11"/>
        <v>89.76445714285714</v>
      </c>
      <c r="L25" s="15" cm="1">
        <f t="array" aca="1" ref="L25" ca="1">IFERROR(fHistTotal,SUMPRODUCT($O25:$Z25,($O$7:$Z$7&lt;=L$7)*1)/L$7*12)*fHistT12Check*1</f>
        <v>94252.680000000008</v>
      </c>
      <c r="M25" s="16">
        <f t="shared" ca="1" si="12"/>
        <v>269.29337142857145</v>
      </c>
      <c r="N25" s="17"/>
      <c r="O25" s="15">
        <v>0</v>
      </c>
      <c r="P25" s="15">
        <v>0</v>
      </c>
      <c r="Q25" s="15">
        <v>7500.47</v>
      </c>
      <c r="R25" s="15">
        <v>0</v>
      </c>
      <c r="S25" s="15">
        <v>0</v>
      </c>
      <c r="T25" s="15">
        <v>7731.61</v>
      </c>
      <c r="U25" s="15">
        <v>0</v>
      </c>
      <c r="V25" s="15">
        <v>0</v>
      </c>
      <c r="W25" s="15">
        <v>7733.4</v>
      </c>
      <c r="X25" s="15">
        <v>0</v>
      </c>
      <c r="Y25" s="15">
        <v>0</v>
      </c>
      <c r="Z25" s="15">
        <v>7854.39</v>
      </c>
      <c r="AA25" s="17"/>
      <c r="AB25" s="15"/>
      <c r="AC25" s="15"/>
      <c r="AD25" s="15"/>
      <c r="AE25" s="15"/>
      <c r="AF25" s="15"/>
    </row>
    <row r="26" spans="2:32" x14ac:dyDescent="0.2">
      <c r="B26" s="13" t="s">
        <v>15</v>
      </c>
      <c r="C26" s="14"/>
      <c r="D26" s="15" cm="1">
        <f t="array" aca="1" ref="D26" ca="1">IFERROR(fHistTotal,SUMPRODUCT($O26:$Z26,($O$7:$Z$7&lt;=D$7)*1)/D$7*12)*fHistT12Check*1</f>
        <v>0</v>
      </c>
      <c r="E26" s="16">
        <f t="shared" ca="1" si="8"/>
        <v>0</v>
      </c>
      <c r="F26" s="15" cm="1">
        <f t="array" aca="1" ref="F26" ca="1">IFERROR(fHistTotal,SUMPRODUCT($O26:$Z26,($O$7:$Z$7&lt;=F$7)*1)/F$7*12)*fHistT12Check*1</f>
        <v>0</v>
      </c>
      <c r="G26" s="16">
        <f t="shared" ca="1" si="9"/>
        <v>0</v>
      </c>
      <c r="H26" s="15" cm="1">
        <f t="array" aca="1" ref="H26" ca="1">IFERROR(fHistTotal,SUMPRODUCT($O26:$Z26,($O$7:$Z$7&lt;=H$7)*1)/H$7*12)*fHistT12Check*1</f>
        <v>0</v>
      </c>
      <c r="I26" s="16">
        <f t="shared" ca="1" si="10"/>
        <v>0</v>
      </c>
      <c r="J26" s="15" cm="1">
        <f t="array" aca="1" ref="J26" ca="1">IFERROR(fHistTotal,SUMPRODUCT($O26:$Z26,($O$7:$Z$7&lt;=J$7)*1)/J$7*12)*fHistT12Check*1</f>
        <v>0</v>
      </c>
      <c r="K26" s="16">
        <f t="shared" ca="1" si="11"/>
        <v>0</v>
      </c>
      <c r="L26" s="15" cm="1">
        <f t="array" aca="1" ref="L26" ca="1">IFERROR(fHistTotal,SUMPRODUCT($O26:$Z26,($O$7:$Z$7&lt;=L$7)*1)/L$7*12)*fHistT12Check*1</f>
        <v>0</v>
      </c>
      <c r="M26" s="16">
        <f t="shared" ca="1" si="12"/>
        <v>0</v>
      </c>
      <c r="N26" s="17"/>
      <c r="O26" s="15"/>
      <c r="P26" s="15"/>
      <c r="Q26" s="15"/>
      <c r="R26" s="15"/>
      <c r="S26" s="15"/>
      <c r="T26" s="15"/>
      <c r="U26" s="15"/>
      <c r="V26" s="15"/>
      <c r="W26" s="15"/>
      <c r="X26" s="15"/>
      <c r="Y26" s="15"/>
      <c r="Z26" s="15"/>
      <c r="AA26" s="17"/>
      <c r="AB26" s="15"/>
      <c r="AC26" s="15"/>
      <c r="AD26" s="15"/>
      <c r="AE26" s="15"/>
      <c r="AF26" s="15"/>
    </row>
    <row r="27" spans="2:32" x14ac:dyDescent="0.2">
      <c r="B27" s="13" t="s">
        <v>16</v>
      </c>
      <c r="C27" s="14"/>
      <c r="D27" s="15" cm="1">
        <f t="array" aca="1" ref="D27" ca="1">IFERROR(fHistTotal,SUMPRODUCT($O27:$Z27,($O$7:$Z$7&lt;=D$7)*1)/D$7*12)*fHistT12Check*1</f>
        <v>0</v>
      </c>
      <c r="E27" s="16">
        <f t="shared" ca="1" si="8"/>
        <v>0</v>
      </c>
      <c r="F27" s="15" cm="1">
        <f t="array" aca="1" ref="F27" ca="1">IFERROR(fHistTotal,SUMPRODUCT($O27:$Z27,($O$7:$Z$7&lt;=F$7)*1)/F$7*12)*fHistT12Check*1</f>
        <v>0</v>
      </c>
      <c r="G27" s="16">
        <f t="shared" ca="1" si="9"/>
        <v>0</v>
      </c>
      <c r="H27" s="15" cm="1">
        <f t="array" aca="1" ref="H27" ca="1">IFERROR(fHistTotal,SUMPRODUCT($O27:$Z27,($O$7:$Z$7&lt;=H$7)*1)/H$7*12)*fHistT12Check*1</f>
        <v>0</v>
      </c>
      <c r="I27" s="16">
        <f t="shared" ca="1" si="10"/>
        <v>0</v>
      </c>
      <c r="J27" s="15" cm="1">
        <f t="array" aca="1" ref="J27" ca="1">IFERROR(fHistTotal,SUMPRODUCT($O27:$Z27,($O$7:$Z$7&lt;=J$7)*1)/J$7*12)*fHistT12Check*1</f>
        <v>0</v>
      </c>
      <c r="K27" s="16">
        <f t="shared" ca="1" si="11"/>
        <v>0</v>
      </c>
      <c r="L27" s="15" cm="1">
        <f t="array" aca="1" ref="L27" ca="1">IFERROR(fHistTotal,SUMPRODUCT($O27:$Z27,($O$7:$Z$7&lt;=L$7)*1)/L$7*12)*fHistT12Check*1</f>
        <v>0</v>
      </c>
      <c r="M27" s="16">
        <f t="shared" ca="1" si="12"/>
        <v>0</v>
      </c>
      <c r="N27" s="17"/>
      <c r="O27" s="15"/>
      <c r="P27" s="15"/>
      <c r="Q27" s="15"/>
      <c r="R27" s="15"/>
      <c r="S27" s="15"/>
      <c r="T27" s="15"/>
      <c r="U27" s="15"/>
      <c r="V27" s="15"/>
      <c r="W27" s="15"/>
      <c r="X27" s="15"/>
      <c r="Y27" s="15"/>
      <c r="Z27" s="15"/>
      <c r="AA27" s="17"/>
      <c r="AB27" s="15"/>
      <c r="AC27" s="15"/>
      <c r="AD27" s="15"/>
      <c r="AE27" s="15"/>
      <c r="AF27" s="15"/>
    </row>
    <row r="28" spans="2:32" x14ac:dyDescent="0.2">
      <c r="B28" s="13" t="s">
        <v>17</v>
      </c>
      <c r="C28" s="14"/>
      <c r="D28" s="15" cm="1">
        <f t="array" aca="1" ref="D28" ca="1">IFERROR(fHistTotal,SUMPRODUCT($O28:$Z28,($O$7:$Z$7&lt;=D$7)*1)/D$7*12)*fHistT12Check*1</f>
        <v>28677.199999999997</v>
      </c>
      <c r="E28" s="16">
        <f t="shared" ca="1" si="8"/>
        <v>81.93485714285714</v>
      </c>
      <c r="F28" s="15" cm="1">
        <f t="array" aca="1" ref="F28" ca="1">IFERROR(fHistTotal,SUMPRODUCT($O28:$Z28,($O$7:$Z$7&lt;=F$7)*1)/F$7*12)*fHistT12Check*1</f>
        <v>29459.479999999996</v>
      </c>
      <c r="G28" s="16">
        <f t="shared" ca="1" si="9"/>
        <v>84.169942857142843</v>
      </c>
      <c r="H28" s="15" cm="1">
        <f t="array" aca="1" ref="H28" ca="1">IFERROR(fHistTotal,SUMPRODUCT($O28:$Z28,($O$7:$Z$7&lt;=H$7)*1)/H$7*12)*fHistT12Check*1</f>
        <v>29411.52</v>
      </c>
      <c r="I28" s="16">
        <f t="shared" ca="1" si="10"/>
        <v>84.032914285714284</v>
      </c>
      <c r="J28" s="15" cm="1">
        <f t="array" aca="1" ref="J28" ca="1">IFERROR(fHistTotal,SUMPRODUCT($O28:$Z28,($O$7:$Z$7&lt;=J$7)*1)/J$7*12)*fHistT12Check*1</f>
        <v>29592.04</v>
      </c>
      <c r="K28" s="16">
        <f t="shared" ca="1" si="11"/>
        <v>84.54868571428571</v>
      </c>
      <c r="L28" s="15" cm="1">
        <f t="array" aca="1" ref="L28" ca="1">IFERROR(fHistTotal,SUMPRODUCT($O28:$Z28,($O$7:$Z$7&lt;=L$7)*1)/L$7*12)*fHistT12Check*1</f>
        <v>28290</v>
      </c>
      <c r="M28" s="16">
        <f t="shared" ca="1" si="12"/>
        <v>80.828571428571422</v>
      </c>
      <c r="N28" s="17"/>
      <c r="O28" s="15">
        <v>1968.01</v>
      </c>
      <c r="P28" s="15">
        <v>2311.29</v>
      </c>
      <c r="Q28" s="15">
        <v>2303.29</v>
      </c>
      <c r="R28" s="15">
        <v>2948.26</v>
      </c>
      <c r="S28" s="15">
        <v>2058.33</v>
      </c>
      <c r="T28" s="15">
        <v>2382.2600000000002</v>
      </c>
      <c r="U28" s="15">
        <v>2724.95</v>
      </c>
      <c r="V28" s="15">
        <v>2226.35</v>
      </c>
      <c r="W28" s="15">
        <v>2356.4499999999998</v>
      </c>
      <c r="X28" s="15">
        <v>2494.16</v>
      </c>
      <c r="Y28" s="15">
        <v>2546.35</v>
      </c>
      <c r="Z28" s="15">
        <v>2357.5</v>
      </c>
      <c r="AA28" s="17"/>
      <c r="AB28" s="15"/>
      <c r="AC28" s="15"/>
      <c r="AD28" s="15"/>
      <c r="AE28" s="15"/>
      <c r="AF28" s="15"/>
    </row>
    <row r="29" spans="2:32" x14ac:dyDescent="0.2">
      <c r="B29" s="13" t="s">
        <v>18</v>
      </c>
      <c r="C29" s="14"/>
      <c r="D29" s="15" cm="1">
        <f t="array" aca="1" ref="D29" ca="1">IFERROR(fHistTotal,SUMPRODUCT($O29:$Z29,($O$7:$Z$7&lt;=D$7)*1)/D$7*12)*fHistT12Check*1</f>
        <v>210396.54000000004</v>
      </c>
      <c r="E29" s="16">
        <f t="shared" ca="1" si="8"/>
        <v>601.13297142857152</v>
      </c>
      <c r="F29" s="15" cm="1">
        <f t="array" aca="1" ref="F29" ca="1">IFERROR(fHistTotal,SUMPRODUCT($O29:$Z29,($O$7:$Z$7&lt;=F$7)*1)/F$7*12)*fHistT12Check*1</f>
        <v>207932.54666666669</v>
      </c>
      <c r="G29" s="16">
        <f t="shared" ca="1" si="9"/>
        <v>594.09299047619049</v>
      </c>
      <c r="H29" s="15" cm="1">
        <f t="array" aca="1" ref="H29" ca="1">IFERROR(fHistTotal,SUMPRODUCT($O29:$Z29,($O$7:$Z$7&lt;=H$7)*1)/H$7*12)*fHistT12Check*1</f>
        <v>179918.05999999997</v>
      </c>
      <c r="I29" s="16">
        <f t="shared" ca="1" si="10"/>
        <v>514.05159999999989</v>
      </c>
      <c r="J29" s="15" cm="1">
        <f t="array" aca="1" ref="J29" ca="1">IFERROR(fHistTotal,SUMPRODUCT($O29:$Z29,($O$7:$Z$7&lt;=J$7)*1)/J$7*12)*fHistT12Check*1</f>
        <v>145081.88</v>
      </c>
      <c r="K29" s="16">
        <f t="shared" ca="1" si="11"/>
        <v>414.51965714285717</v>
      </c>
      <c r="L29" s="15" cm="1">
        <f t="array" aca="1" ref="L29" ca="1">IFERROR(fHistTotal,SUMPRODUCT($O29:$Z29,($O$7:$Z$7&lt;=L$7)*1)/L$7*12)*fHistT12Check*1</f>
        <v>163128.12</v>
      </c>
      <c r="M29" s="16">
        <f t="shared" ca="1" si="12"/>
        <v>466.08034285714285</v>
      </c>
      <c r="N29" s="17"/>
      <c r="O29" s="15">
        <v>14060.59</v>
      </c>
      <c r="P29" s="15">
        <v>26693.739999999998</v>
      </c>
      <c r="Q29" s="15">
        <v>13692.800000000003</v>
      </c>
      <c r="R29" s="15">
        <v>15929.679999999998</v>
      </c>
      <c r="S29" s="15">
        <v>32731.879999999997</v>
      </c>
      <c r="T29" s="15">
        <v>17328.82</v>
      </c>
      <c r="U29" s="15">
        <v>16139.460000000001</v>
      </c>
      <c r="V29" s="15">
        <v>16294.699999999999</v>
      </c>
      <c r="W29" s="15">
        <v>21254.399999999998</v>
      </c>
      <c r="X29" s="15">
        <v>9636.9600000000009</v>
      </c>
      <c r="Y29" s="15">
        <v>13039.499999999998</v>
      </c>
      <c r="Z29" s="15">
        <v>13594.01</v>
      </c>
      <c r="AA29" s="17"/>
      <c r="AB29" s="15"/>
      <c r="AC29" s="15"/>
      <c r="AD29" s="15"/>
      <c r="AE29" s="15"/>
      <c r="AF29" s="15"/>
    </row>
    <row r="30" spans="2:32" x14ac:dyDescent="0.2">
      <c r="B30" s="13" t="s">
        <v>19</v>
      </c>
      <c r="C30" s="14"/>
      <c r="D30" s="15" cm="1">
        <f t="array" aca="1" ref="D30" ca="1">IFERROR(fHistTotal,SUMPRODUCT($O30:$Z30,($O$7:$Z$7&lt;=D$7)*1)/D$7*12)*fHistT12Check*1</f>
        <v>0</v>
      </c>
      <c r="E30" s="16">
        <f t="shared" ca="1" si="8"/>
        <v>0</v>
      </c>
      <c r="F30" s="15" cm="1">
        <f t="array" aca="1" ref="F30" ca="1">IFERROR(fHistTotal,SUMPRODUCT($O30:$Z30,($O$7:$Z$7&lt;=F$7)*1)/F$7*12)*fHistT12Check*1</f>
        <v>0</v>
      </c>
      <c r="G30" s="16">
        <f t="shared" ca="1" si="9"/>
        <v>0</v>
      </c>
      <c r="H30" s="15" cm="1">
        <f t="array" aca="1" ref="H30" ca="1">IFERROR(fHistTotal,SUMPRODUCT($O30:$Z30,($O$7:$Z$7&lt;=H$7)*1)/H$7*12)*fHistT12Check*1</f>
        <v>0</v>
      </c>
      <c r="I30" s="16">
        <f t="shared" ca="1" si="10"/>
        <v>0</v>
      </c>
      <c r="J30" s="15" cm="1">
        <f t="array" aca="1" ref="J30" ca="1">IFERROR(fHistTotal,SUMPRODUCT($O30:$Z30,($O$7:$Z$7&lt;=J$7)*1)/J$7*12)*fHistT12Check*1</f>
        <v>0</v>
      </c>
      <c r="K30" s="16">
        <f t="shared" ca="1" si="11"/>
        <v>0</v>
      </c>
      <c r="L30" s="15" cm="1">
        <f t="array" aca="1" ref="L30" ca="1">IFERROR(fHistTotal,SUMPRODUCT($O30:$Z30,($O$7:$Z$7&lt;=L$7)*1)/L$7*12)*fHistT12Check*1</f>
        <v>0</v>
      </c>
      <c r="M30" s="16">
        <f t="shared" ca="1" si="12"/>
        <v>0</v>
      </c>
      <c r="N30" s="17"/>
      <c r="O30" s="15"/>
      <c r="P30" s="15"/>
      <c r="Q30" s="15"/>
      <c r="R30" s="15"/>
      <c r="S30" s="15"/>
      <c r="T30" s="15"/>
      <c r="U30" s="15"/>
      <c r="V30" s="15"/>
      <c r="W30" s="15"/>
      <c r="X30" s="15"/>
      <c r="Y30" s="15"/>
      <c r="Z30" s="15"/>
      <c r="AA30" s="17"/>
      <c r="AB30" s="15"/>
      <c r="AC30" s="15"/>
      <c r="AD30" s="15"/>
      <c r="AE30" s="15"/>
      <c r="AF30" s="15"/>
    </row>
    <row r="31" spans="2:32" x14ac:dyDescent="0.2">
      <c r="B31" s="18" t="s">
        <v>20</v>
      </c>
      <c r="C31" s="19"/>
      <c r="D31" s="20">
        <f ca="1">SUBTOTAL(9,D$22:D30)</f>
        <v>325476.45</v>
      </c>
      <c r="E31" s="21">
        <f t="shared" ca="1" si="8"/>
        <v>929.93271428571427</v>
      </c>
      <c r="F31" s="20">
        <f ca="1">SUBTOTAL(9,F$22:F30)</f>
        <v>326133.61333333334</v>
      </c>
      <c r="G31" s="21">
        <f t="shared" ca="1" si="9"/>
        <v>931.81032380952388</v>
      </c>
      <c r="H31" s="20">
        <f ca="1">SUBTOTAL(9,H$22:H30)</f>
        <v>299893.92</v>
      </c>
      <c r="I31" s="21">
        <f t="shared" ca="1" si="10"/>
        <v>856.83977142857134</v>
      </c>
      <c r="J31" s="20">
        <f ca="1">SUBTOTAL(9,J$22:J30)</f>
        <v>264419.71999999997</v>
      </c>
      <c r="K31" s="21">
        <f t="shared" ca="1" si="11"/>
        <v>755.48491428571424</v>
      </c>
      <c r="L31" s="20">
        <f ca="1">SUBTOTAL(9,L$22:L30)</f>
        <v>345547.68</v>
      </c>
      <c r="M31" s="21">
        <f t="shared" ca="1" si="12"/>
        <v>987.27908571428566</v>
      </c>
      <c r="N31" s="17"/>
      <c r="O31" s="20">
        <f>SUBTOTAL(9,O$22:O30)</f>
        <v>20340.5</v>
      </c>
      <c r="P31" s="20">
        <f>SUBTOTAL(9,P$22:P30)</f>
        <v>32906.03</v>
      </c>
      <c r="Q31" s="20">
        <f>SUBTOTAL(9,Q$22:Q30)</f>
        <v>27629.710000000003</v>
      </c>
      <c r="R31" s="20">
        <f>SUBTOTAL(9,R$22:R30)</f>
        <v>23209.85</v>
      </c>
      <c r="S31" s="20">
        <f>SUBTOTAL(9,S$22:S30)</f>
        <v>39313.57</v>
      </c>
      <c r="T31" s="20">
        <f>SUBTOTAL(9,T$22:T30)</f>
        <v>32129.83</v>
      </c>
      <c r="U31" s="20">
        <f>SUBTOTAL(9,U$22:U30)</f>
        <v>24027.13</v>
      </c>
      <c r="V31" s="20">
        <f>SUBTOTAL(9,V$22:V30)</f>
        <v>23524.48</v>
      </c>
      <c r="W31" s="20">
        <f>SUBTOTAL(9,W$22:W30)</f>
        <v>36290.42</v>
      </c>
      <c r="X31" s="20">
        <f>SUBTOTAL(9,X$22:X30)</f>
        <v>16892.330000000002</v>
      </c>
      <c r="Y31" s="20">
        <f>SUBTOTAL(9,Y$22:Y30)</f>
        <v>20416.96</v>
      </c>
      <c r="Z31" s="20">
        <f>SUBTOTAL(9,Z$22:Z30)</f>
        <v>28795.64</v>
      </c>
      <c r="AA31" s="17"/>
      <c r="AB31" s="20">
        <f>SUBTOTAL(9,AB$22:AB30)</f>
        <v>0</v>
      </c>
      <c r="AC31" s="20">
        <f>SUBTOTAL(9,AC$22:AC30)</f>
        <v>0</v>
      </c>
      <c r="AD31" s="20">
        <f>SUBTOTAL(9,AD$22:AD30)</f>
        <v>0</v>
      </c>
      <c r="AE31" s="20">
        <f>SUBTOTAL(9,AE$22:AE30)</f>
        <v>0</v>
      </c>
      <c r="AF31" s="20">
        <f>SUBTOTAL(9,AF$22:AF30)</f>
        <v>0</v>
      </c>
    </row>
    <row r="32" spans="2:32" x14ac:dyDescent="0.2">
      <c r="B32" s="14"/>
      <c r="C32" s="14"/>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row>
    <row r="33" spans="2:32" x14ac:dyDescent="0.2">
      <c r="B33" s="24" t="s">
        <v>21</v>
      </c>
      <c r="C33" s="24"/>
      <c r="D33" s="25">
        <f ca="1">SUBTOTAL(9,D$10:D32)</f>
        <v>6837525.5099999998</v>
      </c>
      <c r="E33" s="26">
        <f ca="1">IFERROR(D33/rUMTotalUnits,)</f>
        <v>19535.787171428572</v>
      </c>
      <c r="F33" s="25">
        <f ca="1">SUBTOTAL(9,F$10:F32)</f>
        <v>6923480.5866666678</v>
      </c>
      <c r="G33" s="26">
        <f ca="1">IFERROR(F33/rUMTotalUnits,)</f>
        <v>19781.373104761908</v>
      </c>
      <c r="H33" s="25">
        <f ca="1">SUBTOTAL(9,H$10:H32)</f>
        <v>6956998.1199999992</v>
      </c>
      <c r="I33" s="26">
        <f ca="1">IFERROR(H33/rUMTotalUnits,)</f>
        <v>19877.137485714284</v>
      </c>
      <c r="J33" s="25">
        <f ca="1">SUBTOTAL(9,J$10:J32)</f>
        <v>6980122.1600000001</v>
      </c>
      <c r="K33" s="26">
        <f ca="1">IFERROR(J33/rUMTotalUnits,)</f>
        <v>19943.20617142857</v>
      </c>
      <c r="L33" s="25">
        <f ca="1">SUBTOTAL(9,L$10:L32)</f>
        <v>7158088.4399999995</v>
      </c>
      <c r="M33" s="26">
        <f ca="1">IFERROR(L33/rUMTotalUnits,)</f>
        <v>20451.681257142856</v>
      </c>
      <c r="N33" s="17"/>
      <c r="O33" s="25">
        <f>SUBTOTAL(9,O$10:O32)</f>
        <v>538230.69000000006</v>
      </c>
      <c r="P33" s="25">
        <f>SUBTOTAL(9,P$10:P32)</f>
        <v>553265.52</v>
      </c>
      <c r="Q33" s="25">
        <f>SUBTOTAL(9,Q$10:Q32)</f>
        <v>553418.8600000001</v>
      </c>
      <c r="R33" s="25">
        <f>SUBTOTAL(9,R$10:R32)</f>
        <v>560951.89000000013</v>
      </c>
      <c r="S33" s="25">
        <f>SUBTOTAL(9,S$10:S32)</f>
        <v>580051.94999999995</v>
      </c>
      <c r="T33" s="25">
        <f>SUBTOTAL(9,T$10:T32)</f>
        <v>573107.54</v>
      </c>
      <c r="U33" s="25">
        <f>SUBTOTAL(9,U$10:U32)</f>
        <v>570369.99999999988</v>
      </c>
      <c r="V33" s="25">
        <f>SUBTOTAL(9,V$10:V32)</f>
        <v>571857.21000000008</v>
      </c>
      <c r="W33" s="25">
        <f>SUBTOTAL(9,W$10:W32)</f>
        <v>591241.31000000017</v>
      </c>
      <c r="X33" s="25">
        <f>SUBTOTAL(9,X$10:X32)</f>
        <v>569475.21</v>
      </c>
      <c r="Y33" s="25">
        <f>SUBTOTAL(9,Y$10:Y32)</f>
        <v>579047.96</v>
      </c>
      <c r="Z33" s="25">
        <f>SUBTOTAL(9,Z$10:Z32)</f>
        <v>596507.37</v>
      </c>
      <c r="AA33" s="17"/>
      <c r="AB33" s="25">
        <f>SUBTOTAL(9,AB$10:AB32)</f>
        <v>0</v>
      </c>
      <c r="AC33" s="25">
        <f>SUBTOTAL(9,AC$10:AC32)</f>
        <v>0</v>
      </c>
      <c r="AD33" s="25">
        <f>SUBTOTAL(9,AD$10:AD32)</f>
        <v>0</v>
      </c>
      <c r="AE33" s="25">
        <f>SUBTOTAL(9,AE$10:AE32)</f>
        <v>0</v>
      </c>
      <c r="AF33" s="25">
        <f>SUBTOTAL(9,AF$10:AF32)</f>
        <v>0</v>
      </c>
    </row>
    <row r="34" spans="2:32" x14ac:dyDescent="0.2">
      <c r="B34" s="6"/>
      <c r="C34" s="6"/>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row>
    <row r="35" spans="2:32" ht="12.75" thickBot="1" x14ac:dyDescent="0.25">
      <c r="B35" s="12" t="s">
        <v>22</v>
      </c>
      <c r="C35" s="12"/>
      <c r="D35" s="27"/>
      <c r="E35" s="27"/>
      <c r="F35" s="27"/>
      <c r="G35" s="27"/>
      <c r="H35" s="27"/>
      <c r="I35" s="27"/>
      <c r="J35" s="27"/>
      <c r="K35" s="27"/>
      <c r="L35" s="27"/>
      <c r="M35" s="27"/>
      <c r="N35" s="17"/>
      <c r="O35" s="27"/>
      <c r="P35" s="27"/>
      <c r="Q35" s="27"/>
      <c r="R35" s="27"/>
      <c r="S35" s="27"/>
      <c r="T35" s="27"/>
      <c r="U35" s="27"/>
      <c r="V35" s="27"/>
      <c r="W35" s="27"/>
      <c r="X35" s="27"/>
      <c r="Y35" s="27"/>
      <c r="Z35" s="27"/>
      <c r="AA35" s="17"/>
      <c r="AB35" s="27"/>
      <c r="AC35" s="27"/>
      <c r="AD35" s="27"/>
      <c r="AE35" s="27"/>
      <c r="AF35" s="27"/>
    </row>
    <row r="36" spans="2:32" x14ac:dyDescent="0.2">
      <c r="B36" s="13" t="s">
        <v>23</v>
      </c>
      <c r="C36" s="14"/>
      <c r="D36" s="15" cm="1">
        <f t="array" aca="1" ref="D36" ca="1">IFERROR(fHistTotal,SUMPRODUCT($O36:$Z36,($O$7:$Z$7&lt;=D$7)*1)/D$7*12)*fHistT12Check*1</f>
        <v>97425.9</v>
      </c>
      <c r="E36" s="16">
        <f t="shared" ref="E36:E45" ca="1" si="13">IFERROR(D36/rUMTotalUnits,)</f>
        <v>278.35971428571429</v>
      </c>
      <c r="F36" s="15" cm="1">
        <f t="array" aca="1" ref="F36" ca="1">IFERROR(fHistTotal,SUMPRODUCT($O36:$Z36,($O$7:$Z$7&lt;=F$7)*1)/F$7*12)*fHistT12Check*1</f>
        <v>104001.07999999999</v>
      </c>
      <c r="G36" s="16">
        <f t="shared" ref="G36:G45" ca="1" si="14">IFERROR(F36/rUMTotalUnits,)</f>
        <v>297.14594285714281</v>
      </c>
      <c r="H36" s="15" cm="1">
        <f t="array" aca="1" ref="H36" ca="1">IFERROR(fHistTotal,SUMPRODUCT($O36:$Z36,($O$7:$Z$7&lt;=H$7)*1)/H$7*12)*fHistT12Check*1</f>
        <v>113908.66</v>
      </c>
      <c r="I36" s="16">
        <f t="shared" ref="I36:I45" ca="1" si="15">IFERROR(H36/rUMTotalUnits,)</f>
        <v>325.45331428571427</v>
      </c>
      <c r="J36" s="15" cm="1">
        <f t="array" aca="1" ref="J36" ca="1">IFERROR(fHistTotal,SUMPRODUCT($O36:$Z36,($O$7:$Z$7&lt;=J$7)*1)/J$7*12)*fHistT12Check*1</f>
        <v>104841.51999999999</v>
      </c>
      <c r="K36" s="16">
        <f t="shared" ref="K36:K45" ca="1" si="16">IFERROR(J36/rUMTotalUnits,)</f>
        <v>299.54719999999998</v>
      </c>
      <c r="L36" s="15" cm="1">
        <f t="array" aca="1" ref="L36" ca="1">IFERROR(fHistTotal,SUMPRODUCT($O36:$Z36,($O$7:$Z$7&lt;=L$7)*1)/L$7*12)*fHistT12Check*1</f>
        <v>110539.92</v>
      </c>
      <c r="M36" s="16">
        <f t="shared" ref="M36:M45" ca="1" si="17">IFERROR(L36/rUMTotalUnits,)</f>
        <v>315.82834285714284</v>
      </c>
      <c r="N36" s="17"/>
      <c r="O36" s="15">
        <v>8539.5399999999991</v>
      </c>
      <c r="P36" s="15">
        <v>4027.87</v>
      </c>
      <c r="Q36" s="15">
        <v>6857.68</v>
      </c>
      <c r="R36" s="15">
        <v>5139.4900000000007</v>
      </c>
      <c r="S36" s="15">
        <v>3840.8500000000004</v>
      </c>
      <c r="T36" s="15">
        <v>12066.14</v>
      </c>
      <c r="U36" s="15">
        <v>9206.3799999999992</v>
      </c>
      <c r="V36" s="15">
        <v>12719.15</v>
      </c>
      <c r="W36" s="15">
        <v>8818.42</v>
      </c>
      <c r="X36" s="15">
        <v>8087.32</v>
      </c>
      <c r="Y36" s="15">
        <v>8911.4000000000015</v>
      </c>
      <c r="Z36" s="15">
        <v>9211.66</v>
      </c>
      <c r="AA36" s="17"/>
      <c r="AB36" s="15"/>
      <c r="AC36" s="15"/>
      <c r="AD36" s="15"/>
      <c r="AE36" s="15"/>
      <c r="AF36" s="15"/>
    </row>
    <row r="37" spans="2:32" x14ac:dyDescent="0.2">
      <c r="B37" s="13" t="s">
        <v>24</v>
      </c>
      <c r="C37" s="14"/>
      <c r="D37" s="15" cm="1">
        <f t="array" aca="1" ref="D37" ca="1">IFERROR(fHistTotal,SUMPRODUCT($O37:$Z37,($O$7:$Z$7&lt;=D$7)*1)/D$7*12)*fHistT12Check*1</f>
        <v>14245.380000000001</v>
      </c>
      <c r="E37" s="16">
        <f t="shared" ca="1" si="13"/>
        <v>40.701085714285718</v>
      </c>
      <c r="F37" s="15" cm="1">
        <f t="array" aca="1" ref="F37" ca="1">IFERROR(fHistTotal,SUMPRODUCT($O37:$Z37,($O$7:$Z$7&lt;=F$7)*1)/F$7*12)*fHistT12Check*1</f>
        <v>14045.359999999997</v>
      </c>
      <c r="G37" s="16">
        <f t="shared" ca="1" si="14"/>
        <v>40.129599999999989</v>
      </c>
      <c r="H37" s="15" cm="1">
        <f t="array" aca="1" ref="H37" ca="1">IFERROR(fHistTotal,SUMPRODUCT($O37:$Z37,($O$7:$Z$7&lt;=H$7)*1)/H$7*12)*fHistT12Check*1</f>
        <v>17366.719999999998</v>
      </c>
      <c r="I37" s="16">
        <f t="shared" ca="1" si="15"/>
        <v>49.619199999999992</v>
      </c>
      <c r="J37" s="15" cm="1">
        <f t="array" aca="1" ref="J37" ca="1">IFERROR(fHistTotal,SUMPRODUCT($O37:$Z37,($O$7:$Z$7&lt;=J$7)*1)/J$7*12)*fHistT12Check*1</f>
        <v>21126.639999999999</v>
      </c>
      <c r="K37" s="16">
        <f t="shared" ca="1" si="16"/>
        <v>60.361828571428568</v>
      </c>
      <c r="L37" s="15" cm="1">
        <f t="array" aca="1" ref="L37" ca="1">IFERROR(fHistTotal,SUMPRODUCT($O37:$Z37,($O$7:$Z$7&lt;=L$7)*1)/L$7*12)*fHistT12Check*1</f>
        <v>43572.72</v>
      </c>
      <c r="M37" s="16">
        <f t="shared" ca="1" si="17"/>
        <v>124.49348571428571</v>
      </c>
      <c r="N37" s="17"/>
      <c r="O37" s="15">
        <v>1795</v>
      </c>
      <c r="P37" s="15">
        <v>967.11</v>
      </c>
      <c r="Q37" s="15">
        <v>949.25</v>
      </c>
      <c r="R37" s="15">
        <v>508.02</v>
      </c>
      <c r="S37" s="15">
        <v>550.47</v>
      </c>
      <c r="T37" s="15">
        <v>792.17</v>
      </c>
      <c r="U37" s="15">
        <v>687.71</v>
      </c>
      <c r="V37" s="15">
        <v>1729.94</v>
      </c>
      <c r="W37" s="15">
        <v>984.05</v>
      </c>
      <c r="X37" s="15">
        <v>781.65</v>
      </c>
      <c r="Y37" s="15">
        <v>868.95</v>
      </c>
      <c r="Z37" s="15">
        <v>3631.06</v>
      </c>
      <c r="AA37" s="17"/>
      <c r="AB37" s="15"/>
      <c r="AC37" s="15"/>
      <c r="AD37" s="15"/>
      <c r="AE37" s="15"/>
      <c r="AF37" s="15"/>
    </row>
    <row r="38" spans="2:32" x14ac:dyDescent="0.2">
      <c r="B38" s="13" t="s">
        <v>25</v>
      </c>
      <c r="C38" s="14"/>
      <c r="D38" s="15" cm="1">
        <f t="array" aca="1" ref="D38" ca="1">IFERROR(fHistTotal,SUMPRODUCT($O38:$Z38,($O$7:$Z$7&lt;=D$7)*1)/D$7*12)*fHistT12Check*1</f>
        <v>0</v>
      </c>
      <c r="E38" s="16">
        <f t="shared" ca="1" si="13"/>
        <v>0</v>
      </c>
      <c r="F38" s="15" cm="1">
        <f t="array" aca="1" ref="F38" ca="1">IFERROR(fHistTotal,SUMPRODUCT($O38:$Z38,($O$7:$Z$7&lt;=F$7)*1)/F$7*12)*fHistT12Check*1</f>
        <v>0</v>
      </c>
      <c r="G38" s="16">
        <f t="shared" ca="1" si="14"/>
        <v>0</v>
      </c>
      <c r="H38" s="15" cm="1">
        <f t="array" aca="1" ref="H38" ca="1">IFERROR(fHistTotal,SUMPRODUCT($O38:$Z38,($O$7:$Z$7&lt;=H$7)*1)/H$7*12)*fHistT12Check*1</f>
        <v>0</v>
      </c>
      <c r="I38" s="16">
        <f t="shared" ca="1" si="15"/>
        <v>0</v>
      </c>
      <c r="J38" s="15" cm="1">
        <f t="array" aca="1" ref="J38" ca="1">IFERROR(fHistTotal,SUMPRODUCT($O38:$Z38,($O$7:$Z$7&lt;=J$7)*1)/J$7*12)*fHistT12Check*1</f>
        <v>0</v>
      </c>
      <c r="K38" s="16">
        <f t="shared" ca="1" si="16"/>
        <v>0</v>
      </c>
      <c r="L38" s="15" cm="1">
        <f t="array" aca="1" ref="L38" ca="1">IFERROR(fHistTotal,SUMPRODUCT($O38:$Z38,($O$7:$Z$7&lt;=L$7)*1)/L$7*12)*fHistT12Check*1</f>
        <v>0</v>
      </c>
      <c r="M38" s="16">
        <f t="shared" ca="1" si="17"/>
        <v>0</v>
      </c>
      <c r="N38" s="17"/>
      <c r="O38" s="15"/>
      <c r="P38" s="15"/>
      <c r="Q38" s="15"/>
      <c r="R38" s="15"/>
      <c r="S38" s="15"/>
      <c r="T38" s="15"/>
      <c r="U38" s="15"/>
      <c r="V38" s="15"/>
      <c r="W38" s="15"/>
      <c r="X38" s="15"/>
      <c r="Y38" s="15"/>
      <c r="Z38" s="15"/>
      <c r="AA38" s="17"/>
      <c r="AB38" s="15"/>
      <c r="AC38" s="15"/>
      <c r="AD38" s="15"/>
      <c r="AE38" s="15"/>
      <c r="AF38" s="15"/>
    </row>
    <row r="39" spans="2:32" x14ac:dyDescent="0.2">
      <c r="B39" s="13" t="s">
        <v>26</v>
      </c>
      <c r="C39" s="14"/>
      <c r="D39" s="15" cm="1">
        <f t="array" aca="1" ref="D39" ca="1">IFERROR(fHistTotal,SUMPRODUCT($O39:$Z39,($O$7:$Z$7&lt;=D$7)*1)/D$7*12)*fHistT12Check*1</f>
        <v>169995.2</v>
      </c>
      <c r="E39" s="16">
        <f t="shared" ca="1" si="13"/>
        <v>485.70057142857144</v>
      </c>
      <c r="F39" s="15" cm="1">
        <f t="array" aca="1" ref="F39" ca="1">IFERROR(fHistTotal,SUMPRODUCT($O39:$Z39,($O$7:$Z$7&lt;=F$7)*1)/F$7*12)*fHistT12Check*1</f>
        <v>174734.38666666666</v>
      </c>
      <c r="G39" s="16">
        <f t="shared" ca="1" si="14"/>
        <v>499.24110476190475</v>
      </c>
      <c r="H39" s="15" cm="1">
        <f t="array" aca="1" ref="H39" ca="1">IFERROR(fHistTotal,SUMPRODUCT($O39:$Z39,($O$7:$Z$7&lt;=H$7)*1)/H$7*12)*fHistT12Check*1</f>
        <v>182935.68000000002</v>
      </c>
      <c r="I39" s="16">
        <f t="shared" ca="1" si="15"/>
        <v>522.6733714285715</v>
      </c>
      <c r="J39" s="15" cm="1">
        <f t="array" aca="1" ref="J39" ca="1">IFERROR(fHistTotal,SUMPRODUCT($O39:$Z39,($O$7:$Z$7&lt;=J$7)*1)/J$7*12)*fHistT12Check*1</f>
        <v>194733.64</v>
      </c>
      <c r="K39" s="16">
        <f t="shared" ca="1" si="16"/>
        <v>556.38182857142863</v>
      </c>
      <c r="L39" s="15" cm="1">
        <f t="array" aca="1" ref="L39" ca="1">IFERROR(fHistTotal,SUMPRODUCT($O39:$Z39,($O$7:$Z$7&lt;=L$7)*1)/L$7*12)*fHistT12Check*1</f>
        <v>192280.91999999998</v>
      </c>
      <c r="M39" s="16">
        <f t="shared" ca="1" si="17"/>
        <v>549.37405714285705</v>
      </c>
      <c r="N39" s="17"/>
      <c r="O39" s="15">
        <v>6661.6100000000006</v>
      </c>
      <c r="P39" s="15">
        <v>15856.29</v>
      </c>
      <c r="Q39" s="15">
        <v>16426.509999999998</v>
      </c>
      <c r="R39" s="15">
        <v>11543.669999999998</v>
      </c>
      <c r="S39" s="15">
        <v>14279.1</v>
      </c>
      <c r="T39" s="15">
        <v>13760.18</v>
      </c>
      <c r="U39" s="15">
        <v>13628</v>
      </c>
      <c r="V39" s="15">
        <v>14328.59</v>
      </c>
      <c r="W39" s="15">
        <v>14827.84</v>
      </c>
      <c r="X39" s="15">
        <v>15505.4</v>
      </c>
      <c r="Y39" s="15">
        <v>17154.600000000002</v>
      </c>
      <c r="Z39" s="15">
        <v>16023.41</v>
      </c>
      <c r="AA39" s="17"/>
      <c r="AB39" s="15"/>
      <c r="AC39" s="15"/>
      <c r="AD39" s="15"/>
      <c r="AE39" s="15"/>
      <c r="AF39" s="15"/>
    </row>
    <row r="40" spans="2:32" x14ac:dyDescent="0.2">
      <c r="B40" s="13" t="s">
        <v>27</v>
      </c>
      <c r="C40" s="14"/>
      <c r="D40" s="15" cm="1">
        <f t="array" aca="1" ref="D40" ca="1">IFERROR(fHistTotal,SUMPRODUCT($O40:$Z40,($O$7:$Z$7&lt;=D$7)*1)/D$7*12)*fHistT12Check*1</f>
        <v>0</v>
      </c>
      <c r="E40" s="16">
        <f t="shared" ca="1" si="13"/>
        <v>0</v>
      </c>
      <c r="F40" s="15" cm="1">
        <f t="array" aca="1" ref="F40" ca="1">IFERROR(fHistTotal,SUMPRODUCT($O40:$Z40,($O$7:$Z$7&lt;=F$7)*1)/F$7*12)*fHistT12Check*1</f>
        <v>0</v>
      </c>
      <c r="G40" s="16">
        <f t="shared" ca="1" si="14"/>
        <v>0</v>
      </c>
      <c r="H40" s="15" cm="1">
        <f t="array" aca="1" ref="H40" ca="1">IFERROR(fHistTotal,SUMPRODUCT($O40:$Z40,($O$7:$Z$7&lt;=H$7)*1)/H$7*12)*fHistT12Check*1</f>
        <v>0</v>
      </c>
      <c r="I40" s="16">
        <f t="shared" ca="1" si="15"/>
        <v>0</v>
      </c>
      <c r="J40" s="15" cm="1">
        <f t="array" aca="1" ref="J40" ca="1">IFERROR(fHistTotal,SUMPRODUCT($O40:$Z40,($O$7:$Z$7&lt;=J$7)*1)/J$7*12)*fHistT12Check*1</f>
        <v>0</v>
      </c>
      <c r="K40" s="16">
        <f t="shared" ca="1" si="16"/>
        <v>0</v>
      </c>
      <c r="L40" s="15" cm="1">
        <f t="array" aca="1" ref="L40" ca="1">IFERROR(fHistTotal,SUMPRODUCT($O40:$Z40,($O$7:$Z$7&lt;=L$7)*1)/L$7*12)*fHistT12Check*1</f>
        <v>0</v>
      </c>
      <c r="M40" s="16">
        <f t="shared" ca="1" si="17"/>
        <v>0</v>
      </c>
      <c r="N40" s="17"/>
      <c r="O40" s="15"/>
      <c r="P40" s="15"/>
      <c r="Q40" s="15"/>
      <c r="R40" s="15"/>
      <c r="S40" s="15"/>
      <c r="T40" s="15"/>
      <c r="U40" s="15"/>
      <c r="V40" s="15"/>
      <c r="W40" s="15"/>
      <c r="X40" s="15"/>
      <c r="Y40" s="15"/>
      <c r="Z40" s="15"/>
      <c r="AA40" s="17"/>
      <c r="AB40" s="15"/>
      <c r="AC40" s="15"/>
      <c r="AD40" s="15"/>
      <c r="AE40" s="15"/>
      <c r="AF40" s="15"/>
    </row>
    <row r="41" spans="2:32" x14ac:dyDescent="0.2">
      <c r="B41" s="13" t="s">
        <v>28</v>
      </c>
      <c r="C41" s="14"/>
      <c r="D41" s="15" cm="1">
        <f t="array" aca="1" ref="D41" ca="1">IFERROR(fHistTotal,SUMPRODUCT($O41:$Z41,($O$7:$Z$7&lt;=D$7)*1)/D$7*12)*fHistT12Check*1</f>
        <v>563404.67999999993</v>
      </c>
      <c r="E41" s="16">
        <f t="shared" ca="1" si="13"/>
        <v>1609.727657142857</v>
      </c>
      <c r="F41" s="15" cm="1">
        <f t="array" aca="1" ref="F41" ca="1">IFERROR(fHistTotal,SUMPRODUCT($O41:$Z41,($O$7:$Z$7&lt;=F$7)*1)/F$7*12)*fHistT12Check*1</f>
        <v>579253.27999999991</v>
      </c>
      <c r="G41" s="16">
        <f t="shared" ca="1" si="14"/>
        <v>1655.0093714285713</v>
      </c>
      <c r="H41" s="15" cm="1">
        <f t="array" aca="1" ref="H41" ca="1">IFERROR(fHistTotal,SUMPRODUCT($O41:$Z41,($O$7:$Z$7&lt;=H$7)*1)/H$7*12)*fHistT12Check*1</f>
        <v>590932.43999999994</v>
      </c>
      <c r="I41" s="16">
        <f t="shared" ca="1" si="15"/>
        <v>1688.3783999999998</v>
      </c>
      <c r="J41" s="15" cm="1">
        <f t="array" aca="1" ref="J41" ca="1">IFERROR(fHistTotal,SUMPRODUCT($O41:$Z41,($O$7:$Z$7&lt;=J$7)*1)/J$7*12)*fHistT12Check*1</f>
        <v>602164.96</v>
      </c>
      <c r="K41" s="16">
        <f t="shared" ca="1" si="16"/>
        <v>1720.4713142857142</v>
      </c>
      <c r="L41" s="15" cm="1">
        <f t="array" aca="1" ref="L41" ca="1">IFERROR(fHistTotal,SUMPRODUCT($O41:$Z41,($O$7:$Z$7&lt;=L$7)*1)/L$7*12)*fHistT12Check*1</f>
        <v>614012.76</v>
      </c>
      <c r="M41" s="16">
        <f t="shared" ca="1" si="17"/>
        <v>1754.3221714285714</v>
      </c>
      <c r="N41" s="17"/>
      <c r="O41" s="15">
        <v>43187.16</v>
      </c>
      <c r="P41" s="15">
        <v>53927.859999999993</v>
      </c>
      <c r="Q41" s="15">
        <v>31849.7</v>
      </c>
      <c r="R41" s="15">
        <v>40141.83</v>
      </c>
      <c r="S41" s="15">
        <v>52978.73</v>
      </c>
      <c r="T41" s="15">
        <v>45853.179999999993</v>
      </c>
      <c r="U41" s="15">
        <v>47017.430000000008</v>
      </c>
      <c r="V41" s="15">
        <v>59045.45</v>
      </c>
      <c r="W41" s="15">
        <v>38862.100000000006</v>
      </c>
      <c r="X41" s="15">
        <v>42267.68</v>
      </c>
      <c r="Y41" s="15">
        <v>57105.829999999994</v>
      </c>
      <c r="Z41" s="15">
        <v>51167.73</v>
      </c>
      <c r="AA41" s="17"/>
      <c r="AB41" s="15"/>
      <c r="AC41" s="15"/>
      <c r="AD41" s="15"/>
      <c r="AE41" s="15"/>
      <c r="AF41" s="15"/>
    </row>
    <row r="42" spans="2:32" x14ac:dyDescent="0.2">
      <c r="B42" s="13" t="s">
        <v>29</v>
      </c>
      <c r="C42" s="14"/>
      <c r="D42" s="15" cm="1">
        <f t="array" aca="1" ref="D42" ca="1">IFERROR(fHistTotal,SUMPRODUCT($O42:$Z42,($O$7:$Z$7&lt;=D$7)*1)/D$7*12)*fHistT12Check*1</f>
        <v>175985.37</v>
      </c>
      <c r="E42" s="16">
        <f t="shared" ca="1" si="13"/>
        <v>502.81534285714287</v>
      </c>
      <c r="F42" s="15" cm="1">
        <f t="array" aca="1" ref="F42" ca="1">IFERROR(fHistTotal,SUMPRODUCT($O42:$Z42,($O$7:$Z$7&lt;=F$7)*1)/F$7*12)*fHistT12Check*1</f>
        <v>174424.10666666669</v>
      </c>
      <c r="G42" s="16">
        <f t="shared" ca="1" si="14"/>
        <v>498.35459047619054</v>
      </c>
      <c r="H42" s="15" cm="1">
        <f t="array" aca="1" ref="H42" ca="1">IFERROR(fHistTotal,SUMPRODUCT($O42:$Z42,($O$7:$Z$7&lt;=H$7)*1)/H$7*12)*fHistT12Check*1</f>
        <v>167079.74000000002</v>
      </c>
      <c r="I42" s="16">
        <f t="shared" ca="1" si="15"/>
        <v>477.3706857142858</v>
      </c>
      <c r="J42" s="15" cm="1">
        <f t="array" aca="1" ref="J42" ca="1">IFERROR(fHistTotal,SUMPRODUCT($O42:$Z42,($O$7:$Z$7&lt;=J$7)*1)/J$7*12)*fHistT12Check*1</f>
        <v>170077.64</v>
      </c>
      <c r="K42" s="16">
        <f t="shared" ca="1" si="16"/>
        <v>485.93611428571432</v>
      </c>
      <c r="L42" s="15" cm="1">
        <f t="array" aca="1" ref="L42" ca="1">IFERROR(fHistTotal,SUMPRODUCT($O42:$Z42,($O$7:$Z$7&lt;=L$7)*1)/L$7*12)*fHistT12Check*1</f>
        <v>174862.56</v>
      </c>
      <c r="M42" s="16">
        <f t="shared" ca="1" si="17"/>
        <v>499.60731428571427</v>
      </c>
      <c r="N42" s="17"/>
      <c r="O42" s="15">
        <v>15815.970000000001</v>
      </c>
      <c r="P42" s="15">
        <v>13911.839999999998</v>
      </c>
      <c r="Q42" s="15">
        <v>15439.479999999998</v>
      </c>
      <c r="R42" s="15">
        <v>17806.940000000002</v>
      </c>
      <c r="S42" s="15">
        <v>14246.25</v>
      </c>
      <c r="T42" s="15">
        <v>15225.019999999999</v>
      </c>
      <c r="U42" s="15">
        <v>15070.450000000003</v>
      </c>
      <c r="V42" s="15">
        <v>13131.519999999999</v>
      </c>
      <c r="W42" s="15">
        <v>12818.490000000002</v>
      </c>
      <c r="X42" s="15">
        <v>14816.039999999999</v>
      </c>
      <c r="Y42" s="15">
        <v>13131.49</v>
      </c>
      <c r="Z42" s="15">
        <v>14571.880000000001</v>
      </c>
      <c r="AA42" s="17"/>
      <c r="AB42" s="15"/>
      <c r="AC42" s="15"/>
      <c r="AD42" s="15"/>
      <c r="AE42" s="15"/>
      <c r="AF42" s="15"/>
    </row>
    <row r="43" spans="2:32" x14ac:dyDescent="0.2">
      <c r="B43" s="13" t="s">
        <v>30</v>
      </c>
      <c r="C43" s="14"/>
      <c r="D43" s="15" cm="1">
        <f t="array" aca="1" ref="D43" ca="1">IFERROR(fHistTotal,SUMPRODUCT($O43:$Z43,($O$7:$Z$7&lt;=D$7)*1)/D$7*12)*fHistT12Check*1</f>
        <v>71398.37</v>
      </c>
      <c r="E43" s="16">
        <f t="shared" ca="1" si="13"/>
        <v>203.99534285714284</v>
      </c>
      <c r="F43" s="15" cm="1">
        <f t="array" aca="1" ref="F43" ca="1">IFERROR(fHistTotal,SUMPRODUCT($O43:$Z43,($O$7:$Z$7&lt;=F$7)*1)/F$7*12)*fHistT12Check*1</f>
        <v>72253.919999999984</v>
      </c>
      <c r="G43" s="16">
        <f t="shared" ca="1" si="14"/>
        <v>206.43977142857139</v>
      </c>
      <c r="H43" s="15" cm="1">
        <f t="array" aca="1" ref="H43" ca="1">IFERROR(fHistTotal,SUMPRODUCT($O43:$Z43,($O$7:$Z$7&lt;=H$7)*1)/H$7*12)*fHistT12Check*1</f>
        <v>74110.739999999991</v>
      </c>
      <c r="I43" s="16">
        <f t="shared" ca="1" si="15"/>
        <v>211.7449714285714</v>
      </c>
      <c r="J43" s="15" cm="1">
        <f t="array" aca="1" ref="J43" ca="1">IFERROR(fHistTotal,SUMPRODUCT($O43:$Z43,($O$7:$Z$7&lt;=J$7)*1)/J$7*12)*fHistT12Check*1</f>
        <v>74221.84</v>
      </c>
      <c r="K43" s="16">
        <f t="shared" ca="1" si="16"/>
        <v>212.0624</v>
      </c>
      <c r="L43" s="15" cm="1">
        <f t="array" aca="1" ref="L43" ca="1">IFERROR(fHistTotal,SUMPRODUCT($O43:$Z43,($O$7:$Z$7&lt;=L$7)*1)/L$7*12)*fHistT12Check*1</f>
        <v>82825.919999999998</v>
      </c>
      <c r="M43" s="16">
        <f t="shared" ca="1" si="17"/>
        <v>236.64548571428571</v>
      </c>
      <c r="N43" s="17"/>
      <c r="O43" s="15">
        <v>4674.03</v>
      </c>
      <c r="P43" s="15">
        <v>5157.28</v>
      </c>
      <c r="Q43" s="15">
        <v>7376.62</v>
      </c>
      <c r="R43" s="15">
        <v>4830.7699999999995</v>
      </c>
      <c r="S43" s="15">
        <v>6247.38</v>
      </c>
      <c r="T43" s="15">
        <v>6056.92</v>
      </c>
      <c r="U43" s="15">
        <v>4651.4199999999992</v>
      </c>
      <c r="V43" s="15">
        <v>6838.66</v>
      </c>
      <c r="W43" s="15">
        <v>7009.83</v>
      </c>
      <c r="X43" s="15">
        <v>6109.81</v>
      </c>
      <c r="Y43" s="15">
        <v>5543.49</v>
      </c>
      <c r="Z43" s="15">
        <v>6902.16</v>
      </c>
      <c r="AA43" s="17"/>
      <c r="AB43" s="15"/>
      <c r="AC43" s="15"/>
      <c r="AD43" s="15"/>
      <c r="AE43" s="15"/>
      <c r="AF43" s="15"/>
    </row>
    <row r="44" spans="2:32" x14ac:dyDescent="0.2">
      <c r="B44" s="13" t="s">
        <v>31</v>
      </c>
      <c r="C44" s="14"/>
      <c r="D44" s="15" cm="1">
        <f t="array" aca="1" ref="D44" ca="1">IFERROR(fHistTotal,SUMPRODUCT($O44:$Z44,($O$7:$Z$7&lt;=D$7)*1)/D$7*12)*fHistT12Check*1</f>
        <v>-3520.0999999999995</v>
      </c>
      <c r="E44" s="16">
        <f t="shared" ca="1" si="13"/>
        <v>-10.05742857142857</v>
      </c>
      <c r="F44" s="15" cm="1">
        <f t="array" aca="1" ref="F44" ca="1">IFERROR(fHistTotal,SUMPRODUCT($O44:$Z44,($O$7:$Z$7&lt;=F$7)*1)/F$7*12)*fHistT12Check*1</f>
        <v>-4162.7999999999993</v>
      </c>
      <c r="G44" s="16">
        <f t="shared" ca="1" si="14"/>
        <v>-11.893714285714283</v>
      </c>
      <c r="H44" s="15" cm="1">
        <f t="array" aca="1" ref="H44" ca="1">IFERROR(fHistTotal,SUMPRODUCT($O44:$Z44,($O$7:$Z$7&lt;=H$7)*1)/H$7*12)*fHistT12Check*1</f>
        <v>-4704.2</v>
      </c>
      <c r="I44" s="16">
        <f t="shared" ca="1" si="15"/>
        <v>-13.440571428571428</v>
      </c>
      <c r="J44" s="15" cm="1">
        <f t="array" aca="1" ref="J44" ca="1">IFERROR(fHistTotal,SUMPRODUCT($O44:$Z44,($O$7:$Z$7&lt;=J$7)*1)/J$7*12)*fHistT12Check*1</f>
        <v>-996.4</v>
      </c>
      <c r="K44" s="16">
        <f t="shared" ca="1" si="16"/>
        <v>-2.846857142857143</v>
      </c>
      <c r="L44" s="15" cm="1">
        <f t="array" aca="1" ref="L44" ca="1">IFERROR(fHistTotal,SUMPRODUCT($O44:$Z44,($O$7:$Z$7&lt;=L$7)*1)/L$7*12)*fHistT12Check*1</f>
        <v>-2376</v>
      </c>
      <c r="M44" s="16">
        <f t="shared" ca="1" si="17"/>
        <v>-6.7885714285714283</v>
      </c>
      <c r="N44" s="17"/>
      <c r="O44" s="15">
        <v>0</v>
      </c>
      <c r="P44" s="15">
        <v>-223</v>
      </c>
      <c r="Q44" s="15">
        <v>-175</v>
      </c>
      <c r="R44" s="15">
        <v>-300</v>
      </c>
      <c r="S44" s="15">
        <v>-295</v>
      </c>
      <c r="T44" s="15">
        <v>-175</v>
      </c>
      <c r="U44" s="15">
        <v>-1129</v>
      </c>
      <c r="V44" s="15">
        <v>-325</v>
      </c>
      <c r="W44" s="15">
        <v>-649</v>
      </c>
      <c r="X44" s="15">
        <v>73.900000000000006</v>
      </c>
      <c r="Y44" s="15">
        <v>-125</v>
      </c>
      <c r="Z44" s="15">
        <v>-198</v>
      </c>
      <c r="AA44" s="17"/>
      <c r="AB44" s="15"/>
      <c r="AC44" s="15"/>
      <c r="AD44" s="15"/>
      <c r="AE44" s="15"/>
      <c r="AF44" s="15"/>
    </row>
    <row r="45" spans="2:32" x14ac:dyDescent="0.2">
      <c r="B45" s="18" t="s">
        <v>32</v>
      </c>
      <c r="C45" s="19"/>
      <c r="D45" s="20">
        <f ca="1">SUBTOTAL(9,D$36:D44)</f>
        <v>1088934.7999999998</v>
      </c>
      <c r="E45" s="21">
        <f t="shared" ca="1" si="13"/>
        <v>3111.2422857142851</v>
      </c>
      <c r="F45" s="20">
        <f ca="1">SUBTOTAL(9,F$36:F44)</f>
        <v>1114549.3333333333</v>
      </c>
      <c r="G45" s="21">
        <f t="shared" ca="1" si="14"/>
        <v>3184.4266666666663</v>
      </c>
      <c r="H45" s="20">
        <f ca="1">SUBTOTAL(9,H$36:H44)</f>
        <v>1141629.78</v>
      </c>
      <c r="I45" s="21">
        <f t="shared" ca="1" si="15"/>
        <v>3261.7993714285717</v>
      </c>
      <c r="J45" s="20">
        <f ca="1">SUBTOTAL(9,J$36:J44)</f>
        <v>1166169.8400000001</v>
      </c>
      <c r="K45" s="21">
        <f t="shared" ca="1" si="16"/>
        <v>3331.9138285714289</v>
      </c>
      <c r="L45" s="20">
        <f ca="1">SUBTOTAL(9,L$36:L44)</f>
        <v>1215718.8</v>
      </c>
      <c r="M45" s="21">
        <f t="shared" ca="1" si="17"/>
        <v>3473.4822857142858</v>
      </c>
      <c r="N45" s="17"/>
      <c r="O45" s="20">
        <f>SUBTOTAL(9,O$36:O44)</f>
        <v>80673.31</v>
      </c>
      <c r="P45" s="20">
        <f>SUBTOTAL(9,P$36:P44)</f>
        <v>93625.249999999985</v>
      </c>
      <c r="Q45" s="20">
        <f>SUBTOTAL(9,Q$36:Q44)</f>
        <v>78724.239999999991</v>
      </c>
      <c r="R45" s="20">
        <f>SUBTOTAL(9,R$36:R44)</f>
        <v>79670.720000000016</v>
      </c>
      <c r="S45" s="20">
        <f>SUBTOTAL(9,S$36:S44)</f>
        <v>91847.780000000013</v>
      </c>
      <c r="T45" s="20">
        <f>SUBTOTAL(9,T$36:T44)</f>
        <v>93578.609999999986</v>
      </c>
      <c r="U45" s="20">
        <f>SUBTOTAL(9,U$36:U44)</f>
        <v>89132.39</v>
      </c>
      <c r="V45" s="20">
        <f>SUBTOTAL(9,V$36:V44)</f>
        <v>107468.31000000001</v>
      </c>
      <c r="W45" s="20">
        <f>SUBTOTAL(9,W$36:W44)</f>
        <v>82671.73000000001</v>
      </c>
      <c r="X45" s="20">
        <f>SUBTOTAL(9,X$36:X44)</f>
        <v>87641.799999999988</v>
      </c>
      <c r="Y45" s="20">
        <f>SUBTOTAL(9,Y$36:Y44)</f>
        <v>102590.76000000001</v>
      </c>
      <c r="Z45" s="20">
        <f>SUBTOTAL(9,Z$36:Z44)</f>
        <v>101309.90000000001</v>
      </c>
      <c r="AA45" s="17"/>
      <c r="AB45" s="20">
        <f>SUBTOTAL(9,AB$36:AB44)</f>
        <v>0</v>
      </c>
      <c r="AC45" s="20">
        <f>SUBTOTAL(9,AC$36:AC44)</f>
        <v>0</v>
      </c>
      <c r="AD45" s="20">
        <f>SUBTOTAL(9,AD$36:AD44)</f>
        <v>0</v>
      </c>
      <c r="AE45" s="20">
        <f>SUBTOTAL(9,AE$36:AE44)</f>
        <v>0</v>
      </c>
      <c r="AF45" s="20">
        <f>SUBTOTAL(9,AF$36:AF44)</f>
        <v>0</v>
      </c>
    </row>
    <row r="46" spans="2:32" x14ac:dyDescent="0.2">
      <c r="B46" s="2"/>
      <c r="C46" s="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row>
    <row r="47" spans="2:32" collapsed="1" x14ac:dyDescent="0.2">
      <c r="B47" s="13" t="s">
        <v>33</v>
      </c>
      <c r="C47" s="14"/>
      <c r="D47" s="15">
        <f ca="1">SUBTOTAL(9,D48:D52)</f>
        <v>110335.26</v>
      </c>
      <c r="E47" s="16">
        <f t="shared" ref="E47:E56" ca="1" si="18">IFERROR(D47/rUMTotalUnits,)</f>
        <v>315.24359999999996</v>
      </c>
      <c r="F47" s="15">
        <f ca="1">SUBTOTAL(9,F48:F52)</f>
        <v>108505.01333333334</v>
      </c>
      <c r="G47" s="16">
        <f t="shared" ref="G47:G56" ca="1" si="19">IFERROR(F47/rUMTotalUnits,)</f>
        <v>310.01432380952383</v>
      </c>
      <c r="H47" s="15">
        <f ca="1">SUBTOTAL(9,H48:H52)</f>
        <v>126129.12</v>
      </c>
      <c r="I47" s="16">
        <f t="shared" ref="I47:I56" ca="1" si="20">IFERROR(H47/rUMTotalUnits,)</f>
        <v>360.36891428571425</v>
      </c>
      <c r="J47" s="15">
        <f ca="1">SUBTOTAL(9,J48:J52)</f>
        <v>106999.51999999999</v>
      </c>
      <c r="K47" s="16">
        <f t="shared" ref="K47:K56" ca="1" si="21">IFERROR(J47/rUMTotalUnits,)</f>
        <v>305.71291428571425</v>
      </c>
      <c r="L47" s="15">
        <f ca="1">SUBTOTAL(9,L48:L52)</f>
        <v>152652.12</v>
      </c>
      <c r="M47" s="16">
        <f t="shared" ref="M47:M56" ca="1" si="22">IFERROR(L47/rUMTotalUnits,)</f>
        <v>436.14891428571428</v>
      </c>
      <c r="N47" s="17"/>
      <c r="O47" s="15">
        <f>SUBTOTAL(9,O48:O52)</f>
        <v>20989.96</v>
      </c>
      <c r="P47" s="15">
        <f t="shared" ref="P47:AF47" si="23">SUBTOTAL(9,P48:P52)</f>
        <v>290.88999999999987</v>
      </c>
      <c r="Q47" s="15">
        <f t="shared" si="23"/>
        <v>7675.6500000000015</v>
      </c>
      <c r="R47" s="15">
        <f t="shared" si="23"/>
        <v>7980.32</v>
      </c>
      <c r="S47" s="15">
        <f t="shared" si="23"/>
        <v>832.5600000000004</v>
      </c>
      <c r="T47" s="15">
        <f t="shared" si="23"/>
        <v>9501.32</v>
      </c>
      <c r="U47" s="15">
        <f t="shared" si="23"/>
        <v>12874.179999999998</v>
      </c>
      <c r="V47" s="15">
        <f t="shared" si="23"/>
        <v>11830.250000000002</v>
      </c>
      <c r="W47" s="15">
        <f t="shared" si="23"/>
        <v>11610.249999999998</v>
      </c>
      <c r="X47" s="15">
        <f t="shared" si="23"/>
        <v>8747.85</v>
      </c>
      <c r="Y47" s="15">
        <f t="shared" si="23"/>
        <v>5281.02</v>
      </c>
      <c r="Z47" s="15">
        <f t="shared" si="23"/>
        <v>12721.01</v>
      </c>
      <c r="AA47" s="17"/>
      <c r="AB47" s="15">
        <f t="shared" si="23"/>
        <v>0</v>
      </c>
      <c r="AC47" s="15">
        <f t="shared" si="23"/>
        <v>0</v>
      </c>
      <c r="AD47" s="15">
        <f t="shared" si="23"/>
        <v>0</v>
      </c>
      <c r="AE47" s="15">
        <f t="shared" si="23"/>
        <v>0</v>
      </c>
      <c r="AF47" s="15">
        <f t="shared" si="23"/>
        <v>0</v>
      </c>
    </row>
    <row r="48" spans="2:32" hidden="1" outlineLevel="1" x14ac:dyDescent="0.2">
      <c r="B48" s="23" t="s">
        <v>34</v>
      </c>
      <c r="C48" s="14"/>
      <c r="D48" s="15" cm="1">
        <f t="array" aca="1" ref="D48" ca="1">IFERROR(fHistTotal,SUMPRODUCT($O48:$Z48,($O$7:$Z$7&lt;=D$7)*1)/D$7*12)*fHistT12Check*1</f>
        <v>0</v>
      </c>
      <c r="E48" s="16">
        <f t="shared" ca="1" si="18"/>
        <v>0</v>
      </c>
      <c r="F48" s="15" cm="1">
        <f t="array" aca="1" ref="F48" ca="1">IFERROR(fHistTotal,SUMPRODUCT($O48:$Z48,($O$7:$Z$7&lt;=F$7)*1)/F$7*12)*fHistT12Check*1</f>
        <v>0</v>
      </c>
      <c r="G48" s="16">
        <f t="shared" ca="1" si="19"/>
        <v>0</v>
      </c>
      <c r="H48" s="15" cm="1">
        <f t="array" aca="1" ref="H48" ca="1">IFERROR(fHistTotal,SUMPRODUCT($O48:$Z48,($O$7:$Z$7&lt;=H$7)*1)/H$7*12)*fHistT12Check*1</f>
        <v>0</v>
      </c>
      <c r="I48" s="16">
        <f t="shared" ca="1" si="20"/>
        <v>0</v>
      </c>
      <c r="J48" s="15" cm="1">
        <f t="array" aca="1" ref="J48" ca="1">IFERROR(fHistTotal,SUMPRODUCT($O48:$Z48,($O$7:$Z$7&lt;=J$7)*1)/J$7*12)*fHistT12Check*1</f>
        <v>0</v>
      </c>
      <c r="K48" s="16">
        <f t="shared" ca="1" si="21"/>
        <v>0</v>
      </c>
      <c r="L48" s="15" cm="1">
        <f t="array" aca="1" ref="L48" ca="1">IFERROR(fHistTotal,SUMPRODUCT($O48:$Z48,($O$7:$Z$7&lt;=L$7)*1)/L$7*12)*fHistT12Check*1</f>
        <v>0</v>
      </c>
      <c r="M48" s="16">
        <f t="shared" ca="1" si="22"/>
        <v>0</v>
      </c>
      <c r="N48" s="17"/>
      <c r="O48" s="15"/>
      <c r="P48" s="15"/>
      <c r="Q48" s="15"/>
      <c r="R48" s="15"/>
      <c r="S48" s="15"/>
      <c r="T48" s="15"/>
      <c r="U48" s="15"/>
      <c r="V48" s="15"/>
      <c r="W48" s="15"/>
      <c r="X48" s="15"/>
      <c r="Y48" s="15"/>
      <c r="Z48" s="15"/>
      <c r="AA48" s="17"/>
      <c r="AB48" s="15"/>
      <c r="AC48" s="15"/>
      <c r="AD48" s="15"/>
      <c r="AE48" s="15"/>
      <c r="AF48" s="15"/>
    </row>
    <row r="49" spans="2:32" hidden="1" outlineLevel="1" x14ac:dyDescent="0.2">
      <c r="B49" s="23" t="s">
        <v>35</v>
      </c>
      <c r="C49" s="14"/>
      <c r="D49" s="15" cm="1">
        <f t="array" aca="1" ref="D49" ca="1">IFERROR(fHistTotal,SUMPRODUCT($O49:$Z49,($O$7:$Z$7&lt;=D$7)*1)/D$7*12)*fHistT12Check*1</f>
        <v>10206.66</v>
      </c>
      <c r="E49" s="16">
        <f t="shared" ca="1" si="18"/>
        <v>29.161885714285713</v>
      </c>
      <c r="F49" s="15" cm="1">
        <f t="array" aca="1" ref="F49" ca="1">IFERROR(fHistTotal,SUMPRODUCT($O49:$Z49,($O$7:$Z$7&lt;=F$7)*1)/F$7*12)*fHistT12Check*1</f>
        <v>8556.4400000000023</v>
      </c>
      <c r="G49" s="16">
        <f t="shared" ca="1" si="19"/>
        <v>24.446971428571434</v>
      </c>
      <c r="H49" s="15" cm="1">
        <f t="array" aca="1" ref="H49" ca="1">IFERROR(fHistTotal,SUMPRODUCT($O49:$Z49,($O$7:$Z$7&lt;=H$7)*1)/H$7*12)*fHistT12Check*1</f>
        <v>9535.4600000000046</v>
      </c>
      <c r="I49" s="16">
        <f t="shared" ca="1" si="20"/>
        <v>27.244171428571441</v>
      </c>
      <c r="J49" s="15" cm="1">
        <f t="array" aca="1" ref="J49" ca="1">IFERROR(fHistTotal,SUMPRODUCT($O49:$Z49,($O$7:$Z$7&lt;=J$7)*1)/J$7*12)*fHistT12Check*1</f>
        <v>984.32000000000335</v>
      </c>
      <c r="K49" s="16">
        <f t="shared" ca="1" si="21"/>
        <v>2.8123428571428666</v>
      </c>
      <c r="L49" s="15" cm="1">
        <f t="array" aca="1" ref="L49" ca="1">IFERROR(fHistTotal,SUMPRODUCT($O49:$Z49,($O$7:$Z$7&lt;=L$7)*1)/L$7*12)*fHistT12Check*1</f>
        <v>39334.319999999992</v>
      </c>
      <c r="M49" s="16">
        <f t="shared" ca="1" si="22"/>
        <v>112.38377142857141</v>
      </c>
      <c r="N49" s="17"/>
      <c r="O49" s="15">
        <v>4563.8599999999997</v>
      </c>
      <c r="P49" s="15">
        <v>2199.0599999999995</v>
      </c>
      <c r="Q49" s="15">
        <v>-2973.59</v>
      </c>
      <c r="R49" s="15">
        <v>1442.3899999999994</v>
      </c>
      <c r="S49" s="15">
        <v>-1730.46</v>
      </c>
      <c r="T49" s="15">
        <v>1937.67</v>
      </c>
      <c r="U49" s="15">
        <v>2575.2999999999993</v>
      </c>
      <c r="V49" s="15">
        <v>2000.090000000002</v>
      </c>
      <c r="W49" s="15">
        <v>-53.739999999999782</v>
      </c>
      <c r="X49" s="15">
        <v>-287.54999999999927</v>
      </c>
      <c r="Y49" s="15">
        <v>-2744.2299999999996</v>
      </c>
      <c r="Z49" s="15">
        <v>3277.8599999999997</v>
      </c>
      <c r="AA49" s="17"/>
      <c r="AB49" s="15"/>
      <c r="AC49" s="15"/>
      <c r="AD49" s="15"/>
      <c r="AE49" s="15"/>
      <c r="AF49" s="15"/>
    </row>
    <row r="50" spans="2:32" hidden="1" outlineLevel="1" x14ac:dyDescent="0.2">
      <c r="B50" s="23" t="s">
        <v>36</v>
      </c>
      <c r="C50" s="14"/>
      <c r="D50" s="15" cm="1">
        <f t="array" aca="1" ref="D50" ca="1">IFERROR(fHistTotal,SUMPRODUCT($O50:$Z50,($O$7:$Z$7&lt;=D$7)*1)/D$7*12)*fHistT12Check*1</f>
        <v>-78.420000000000073</v>
      </c>
      <c r="E50" s="16">
        <f t="shared" ca="1" si="18"/>
        <v>-0.22405714285714307</v>
      </c>
      <c r="F50" s="15" cm="1">
        <f t="array" aca="1" ref="F50" ca="1">IFERROR(fHistTotal,SUMPRODUCT($O50:$Z50,($O$7:$Z$7&lt;=F$7)*1)/F$7*12)*fHistT12Check*1</f>
        <v>-5656.84</v>
      </c>
      <c r="G50" s="16">
        <f t="shared" ca="1" si="19"/>
        <v>-16.162400000000002</v>
      </c>
      <c r="H50" s="15" cm="1">
        <f t="array" aca="1" ref="H50" ca="1">IFERROR(fHistTotal,SUMPRODUCT($O50:$Z50,($O$7:$Z$7&lt;=H$7)*1)/H$7*12)*fHistT12Check*1</f>
        <v>3736.7</v>
      </c>
      <c r="I50" s="16">
        <f t="shared" ca="1" si="20"/>
        <v>10.676285714285713</v>
      </c>
      <c r="J50" s="15" cm="1">
        <f t="array" aca="1" ref="J50" ca="1">IFERROR(fHistTotal,SUMPRODUCT($O50:$Z50,($O$7:$Z$7&lt;=J$7)*1)/J$7*12)*fHistT12Check*1</f>
        <v>7530.9600000000009</v>
      </c>
      <c r="K50" s="16">
        <f t="shared" ca="1" si="21"/>
        <v>21.517028571428575</v>
      </c>
      <c r="L50" s="15" cm="1">
        <f t="array" aca="1" ref="L50" ca="1">IFERROR(fHistTotal,SUMPRODUCT($O50:$Z50,($O$7:$Z$7&lt;=L$7)*1)/L$7*12)*fHistT12Check*1</f>
        <v>11167.560000000001</v>
      </c>
      <c r="M50" s="16">
        <f t="shared" ca="1" si="22"/>
        <v>31.907314285714289</v>
      </c>
      <c r="N50" s="17"/>
      <c r="O50" s="15">
        <v>544.71</v>
      </c>
      <c r="P50" s="15">
        <v>1238.98</v>
      </c>
      <c r="Q50" s="15">
        <v>2380.52</v>
      </c>
      <c r="R50" s="15">
        <v>-1497.66</v>
      </c>
      <c r="S50" s="15">
        <v>-5166.91</v>
      </c>
      <c r="T50" s="15">
        <v>553.58999999999992</v>
      </c>
      <c r="U50" s="15">
        <v>-464.85</v>
      </c>
      <c r="V50" s="15">
        <v>262.14</v>
      </c>
      <c r="W50" s="15">
        <v>188.32</v>
      </c>
      <c r="X50" s="15">
        <v>734.28</v>
      </c>
      <c r="Y50" s="15">
        <v>217.82999999999998</v>
      </c>
      <c r="Z50" s="15">
        <v>930.63000000000011</v>
      </c>
      <c r="AA50" s="17"/>
      <c r="AB50" s="15"/>
      <c r="AC50" s="15"/>
      <c r="AD50" s="15"/>
      <c r="AE50" s="15"/>
      <c r="AF50" s="15"/>
    </row>
    <row r="51" spans="2:32" hidden="1" outlineLevel="1" x14ac:dyDescent="0.2">
      <c r="B51" s="23" t="s">
        <v>37</v>
      </c>
      <c r="C51" s="14"/>
      <c r="D51" s="15" cm="1">
        <f t="array" aca="1" ref="D51" ca="1">IFERROR(fHistTotal,SUMPRODUCT($O51:$Z51,($O$7:$Z$7&lt;=D$7)*1)/D$7*12)*fHistT12Check*1</f>
        <v>100207.01999999999</v>
      </c>
      <c r="E51" s="16">
        <f t="shared" ca="1" si="18"/>
        <v>286.3057714285714</v>
      </c>
      <c r="F51" s="15" cm="1">
        <f t="array" aca="1" ref="F51" ca="1">IFERROR(fHistTotal,SUMPRODUCT($O51:$Z51,($O$7:$Z$7&lt;=F$7)*1)/F$7*12)*fHistT12Check*1</f>
        <v>105605.41333333333</v>
      </c>
      <c r="G51" s="16">
        <f t="shared" ca="1" si="19"/>
        <v>301.72975238095239</v>
      </c>
      <c r="H51" s="15" cm="1">
        <f t="array" aca="1" ref="H51" ca="1">IFERROR(fHistTotal,SUMPRODUCT($O51:$Z51,($O$7:$Z$7&lt;=H$7)*1)/H$7*12)*fHistT12Check*1</f>
        <v>112856.95999999999</v>
      </c>
      <c r="I51" s="16">
        <f t="shared" ca="1" si="20"/>
        <v>322.44845714285714</v>
      </c>
      <c r="J51" s="15" cm="1">
        <f t="array" aca="1" ref="J51" ca="1">IFERROR(fHistTotal,SUMPRODUCT($O51:$Z51,($O$7:$Z$7&lt;=J$7)*1)/J$7*12)*fHistT12Check*1</f>
        <v>98484.239999999991</v>
      </c>
      <c r="K51" s="16">
        <f t="shared" ca="1" si="21"/>
        <v>281.38354285714286</v>
      </c>
      <c r="L51" s="15" cm="1">
        <f t="array" aca="1" ref="L51" ca="1">IFERROR(fHistTotal,SUMPRODUCT($O51:$Z51,($O$7:$Z$7&lt;=L$7)*1)/L$7*12)*fHistT12Check*1</f>
        <v>102150.24</v>
      </c>
      <c r="M51" s="16">
        <f t="shared" ca="1" si="22"/>
        <v>291.85782857142857</v>
      </c>
      <c r="N51" s="17"/>
      <c r="O51" s="15">
        <v>15881.39</v>
      </c>
      <c r="P51" s="15">
        <v>-3147.1499999999996</v>
      </c>
      <c r="Q51" s="15">
        <v>8268.7200000000012</v>
      </c>
      <c r="R51" s="15">
        <v>8035.59</v>
      </c>
      <c r="S51" s="15">
        <v>7729.93</v>
      </c>
      <c r="T51" s="15">
        <v>7010.0599999999995</v>
      </c>
      <c r="U51" s="15">
        <v>10763.73</v>
      </c>
      <c r="V51" s="15">
        <v>9568.02</v>
      </c>
      <c r="W51" s="15">
        <v>11475.669999999998</v>
      </c>
      <c r="X51" s="15">
        <v>8301.119999999999</v>
      </c>
      <c r="Y51" s="15">
        <v>7807.42</v>
      </c>
      <c r="Z51" s="15">
        <v>8512.52</v>
      </c>
      <c r="AA51" s="17"/>
      <c r="AB51" s="15"/>
      <c r="AC51" s="15"/>
      <c r="AD51" s="15"/>
      <c r="AE51" s="15"/>
      <c r="AF51" s="15"/>
    </row>
    <row r="52" spans="2:32" hidden="1" outlineLevel="1" x14ac:dyDescent="0.2">
      <c r="B52" s="23" t="s">
        <v>38</v>
      </c>
      <c r="C52" s="14"/>
      <c r="D52" s="15" cm="1">
        <f t="array" aca="1" ref="D52" ca="1">IFERROR(fHistTotal,SUMPRODUCT($O52:$Z52,($O$7:$Z$7&lt;=D$7)*1)/D$7*12)*fHistT12Check*1</f>
        <v>0</v>
      </c>
      <c r="E52" s="16">
        <f t="shared" ca="1" si="18"/>
        <v>0</v>
      </c>
      <c r="F52" s="15" cm="1">
        <f t="array" aca="1" ref="F52" ca="1">IFERROR(fHistTotal,SUMPRODUCT($O52:$Z52,($O$7:$Z$7&lt;=F$7)*1)/F$7*12)*fHistT12Check*1</f>
        <v>0</v>
      </c>
      <c r="G52" s="16">
        <f t="shared" ca="1" si="19"/>
        <v>0</v>
      </c>
      <c r="H52" s="15" cm="1">
        <f t="array" aca="1" ref="H52" ca="1">IFERROR(fHistTotal,SUMPRODUCT($O52:$Z52,($O$7:$Z$7&lt;=H$7)*1)/H$7*12)*fHistT12Check*1</f>
        <v>0</v>
      </c>
      <c r="I52" s="16">
        <f t="shared" ca="1" si="20"/>
        <v>0</v>
      </c>
      <c r="J52" s="15" cm="1">
        <f t="array" aca="1" ref="J52" ca="1">IFERROR(fHistTotal,SUMPRODUCT($O52:$Z52,($O$7:$Z$7&lt;=J$7)*1)/J$7*12)*fHistT12Check*1</f>
        <v>0</v>
      </c>
      <c r="K52" s="16">
        <f t="shared" ca="1" si="21"/>
        <v>0</v>
      </c>
      <c r="L52" s="15" cm="1">
        <f t="array" aca="1" ref="L52" ca="1">IFERROR(fHistTotal,SUMPRODUCT($O52:$Z52,($O$7:$Z$7&lt;=L$7)*1)/L$7*12)*fHistT12Check*1</f>
        <v>0</v>
      </c>
      <c r="M52" s="16">
        <f t="shared" ca="1" si="22"/>
        <v>0</v>
      </c>
      <c r="N52" s="17"/>
      <c r="O52" s="15"/>
      <c r="P52" s="15"/>
      <c r="Q52" s="15"/>
      <c r="R52" s="15"/>
      <c r="S52" s="15"/>
      <c r="T52" s="15"/>
      <c r="U52" s="15"/>
      <c r="V52" s="15"/>
      <c r="W52" s="15"/>
      <c r="X52" s="15"/>
      <c r="Y52" s="15"/>
      <c r="Z52" s="15"/>
      <c r="AA52" s="17"/>
      <c r="AB52" s="15"/>
      <c r="AC52" s="15"/>
      <c r="AD52" s="15"/>
      <c r="AE52" s="15"/>
      <c r="AF52" s="15"/>
    </row>
    <row r="53" spans="2:32" x14ac:dyDescent="0.2">
      <c r="B53" s="13" t="s">
        <v>39</v>
      </c>
      <c r="C53" s="14"/>
      <c r="D53" s="15" cm="1">
        <f t="array" aca="1" ref="D53" ca="1">IFERROR(fHistTotal,SUMPRODUCT($O53:$Z53,($O$7:$Z$7&lt;=D$7)*1)/D$7*12)*fHistT12Check*1</f>
        <v>78706.259999999995</v>
      </c>
      <c r="E53" s="16">
        <f t="shared" ca="1" si="18"/>
        <v>224.87502857142854</v>
      </c>
      <c r="F53" s="15" cm="1">
        <f t="array" aca="1" ref="F53" ca="1">IFERROR(fHistTotal,SUMPRODUCT($O53:$Z53,($O$7:$Z$7&lt;=F$7)*1)/F$7*12)*fHistT12Check*1</f>
        <v>78659.679999999993</v>
      </c>
      <c r="G53" s="16">
        <f t="shared" ca="1" si="19"/>
        <v>224.74194285714285</v>
      </c>
      <c r="H53" s="15" cm="1">
        <f t="array" aca="1" ref="H53" ca="1">IFERROR(fHistTotal,SUMPRODUCT($O53:$Z53,($O$7:$Z$7&lt;=H$7)*1)/H$7*12)*fHistT12Check*1</f>
        <v>78566.52</v>
      </c>
      <c r="I53" s="16">
        <f t="shared" ca="1" si="20"/>
        <v>224.47577142857145</v>
      </c>
      <c r="J53" s="15" cm="1">
        <f t="array" aca="1" ref="J53" ca="1">IFERROR(fHistTotal,SUMPRODUCT($O53:$Z53,($O$7:$Z$7&lt;=J$7)*1)/J$7*12)*fHistT12Check*1</f>
        <v>78287.040000000008</v>
      </c>
      <c r="K53" s="16">
        <f t="shared" ca="1" si="21"/>
        <v>223.67725714285717</v>
      </c>
      <c r="L53" s="15" cm="1">
        <f t="array" aca="1" ref="L53" ca="1">IFERROR(fHistTotal,SUMPRODUCT($O53:$Z53,($O$7:$Z$7&lt;=L$7)*1)/L$7*12)*fHistT12Check*1</f>
        <v>77169.119999999995</v>
      </c>
      <c r="M53" s="16">
        <f t="shared" ca="1" si="22"/>
        <v>220.48319999999998</v>
      </c>
      <c r="N53" s="17"/>
      <c r="O53" s="15">
        <v>6570.5</v>
      </c>
      <c r="P53" s="15">
        <v>6570.5</v>
      </c>
      <c r="Q53" s="15">
        <v>6570.5</v>
      </c>
      <c r="R53" s="15">
        <v>6570.5</v>
      </c>
      <c r="S53" s="15">
        <v>6570.5</v>
      </c>
      <c r="T53" s="15">
        <v>6570.5</v>
      </c>
      <c r="U53" s="15">
        <v>6570.5</v>
      </c>
      <c r="V53" s="15">
        <v>6570.5</v>
      </c>
      <c r="W53" s="15">
        <v>6570.5</v>
      </c>
      <c r="X53" s="15">
        <v>6570.5</v>
      </c>
      <c r="Y53" s="15">
        <v>6570.5</v>
      </c>
      <c r="Z53" s="15">
        <v>6430.76</v>
      </c>
      <c r="AA53" s="17"/>
      <c r="AB53" s="15"/>
      <c r="AC53" s="15"/>
      <c r="AD53" s="15"/>
      <c r="AE53" s="15"/>
      <c r="AF53" s="15"/>
    </row>
    <row r="54" spans="2:32" x14ac:dyDescent="0.2">
      <c r="B54" s="13" t="s">
        <v>40</v>
      </c>
      <c r="C54" s="14"/>
      <c r="D54" s="15" cm="1">
        <f t="array" aca="1" ref="D54" ca="1">IFERROR(fHistTotal,SUMPRODUCT($O54:$Z54,($O$7:$Z$7&lt;=D$7)*1)/D$7*12)*fHistT12Check*1</f>
        <v>33730.299999999996</v>
      </c>
      <c r="E54" s="16">
        <f t="shared" ca="1" si="18"/>
        <v>96.372285714285695</v>
      </c>
      <c r="F54" s="15" cm="1">
        <f t="array" aca="1" ref="F54" ca="1">IFERROR(fHistTotal,SUMPRODUCT($O54:$Z54,($O$7:$Z$7&lt;=F$7)*1)/F$7*12)*fHistT12Check*1</f>
        <v>38169.666666666664</v>
      </c>
      <c r="G54" s="16">
        <f t="shared" ca="1" si="19"/>
        <v>109.05619047619047</v>
      </c>
      <c r="H54" s="15" cm="1">
        <f t="array" aca="1" ref="H54" ca="1">IFERROR(fHistTotal,SUMPRODUCT($O54:$Z54,($O$7:$Z$7&lt;=H$7)*1)/H$7*12)*fHistT12Check*1</f>
        <v>33993.300000000003</v>
      </c>
      <c r="I54" s="16">
        <f t="shared" ca="1" si="20"/>
        <v>97.1237142857143</v>
      </c>
      <c r="J54" s="15" cm="1">
        <f t="array" aca="1" ref="J54" ca="1">IFERROR(fHistTotal,SUMPRODUCT($O54:$Z54,($O$7:$Z$7&lt;=J$7)*1)/J$7*12)*fHistT12Check*1</f>
        <v>39057.599999999999</v>
      </c>
      <c r="K54" s="16">
        <f t="shared" ca="1" si="21"/>
        <v>111.59314285714285</v>
      </c>
      <c r="L54" s="15" cm="1">
        <f t="array" aca="1" ref="L54" ca="1">IFERROR(fHistTotal,SUMPRODUCT($O54:$Z54,($O$7:$Z$7&lt;=L$7)*1)/L$7*12)*fHistT12Check*1</f>
        <v>30479.399999999998</v>
      </c>
      <c r="M54" s="16">
        <f t="shared" ca="1" si="22"/>
        <v>87.083999999999989</v>
      </c>
      <c r="N54" s="17"/>
      <c r="O54" s="15">
        <v>298.55</v>
      </c>
      <c r="P54" s="15">
        <v>0</v>
      </c>
      <c r="Q54" s="15">
        <v>4804.5</v>
      </c>
      <c r="R54" s="15">
        <v>3121.35</v>
      </c>
      <c r="S54" s="15">
        <v>5002.82</v>
      </c>
      <c r="T54" s="15">
        <v>3506.43</v>
      </c>
      <c r="U54" s="15">
        <v>0</v>
      </c>
      <c r="V54" s="15">
        <v>3600.95</v>
      </c>
      <c r="W54" s="15">
        <v>3631.3</v>
      </c>
      <c r="X54" s="15">
        <v>3583.1</v>
      </c>
      <c r="Y54" s="15">
        <v>3641.35</v>
      </c>
      <c r="Z54" s="15">
        <v>2539.9499999999998</v>
      </c>
      <c r="AA54" s="17"/>
      <c r="AB54" s="15"/>
      <c r="AC54" s="15"/>
      <c r="AD54" s="15"/>
      <c r="AE54" s="15"/>
      <c r="AF54" s="15"/>
    </row>
    <row r="55" spans="2:32" x14ac:dyDescent="0.2">
      <c r="B55" s="13" t="s">
        <v>41</v>
      </c>
      <c r="C55" s="14"/>
      <c r="D55" s="15" cm="1">
        <f t="array" aca="1" ref="D55" ca="1">IFERROR(fHistTotal,SUMPRODUCT($O55:$Z55,($O$7:$Z$7&lt;=D$7)*1)/D$7*12)*fHistT12Check*1</f>
        <v>0</v>
      </c>
      <c r="E55" s="16">
        <f t="shared" ca="1" si="18"/>
        <v>0</v>
      </c>
      <c r="F55" s="15" cm="1">
        <f t="array" aca="1" ref="F55" ca="1">IFERROR(fHistTotal,SUMPRODUCT($O55:$Z55,($O$7:$Z$7&lt;=F$7)*1)/F$7*12)*fHistT12Check*1</f>
        <v>0</v>
      </c>
      <c r="G55" s="16">
        <f t="shared" ca="1" si="19"/>
        <v>0</v>
      </c>
      <c r="H55" s="15" cm="1">
        <f t="array" aca="1" ref="H55" ca="1">IFERROR(fHistTotal,SUMPRODUCT($O55:$Z55,($O$7:$Z$7&lt;=H$7)*1)/H$7*12)*fHistT12Check*1</f>
        <v>0</v>
      </c>
      <c r="I55" s="16">
        <f t="shared" ca="1" si="20"/>
        <v>0</v>
      </c>
      <c r="J55" s="15" cm="1">
        <f t="array" aca="1" ref="J55" ca="1">IFERROR(fHistTotal,SUMPRODUCT($O55:$Z55,($O$7:$Z$7&lt;=J$7)*1)/J$7*12)*fHistT12Check*1</f>
        <v>0</v>
      </c>
      <c r="K55" s="16">
        <f t="shared" ca="1" si="21"/>
        <v>0</v>
      </c>
      <c r="L55" s="15" cm="1">
        <f t="array" aca="1" ref="L55" ca="1">IFERROR(fHistTotal,SUMPRODUCT($O55:$Z55,($O$7:$Z$7&lt;=L$7)*1)/L$7*12)*fHistT12Check*1</f>
        <v>0</v>
      </c>
      <c r="M55" s="16">
        <f t="shared" ca="1" si="22"/>
        <v>0</v>
      </c>
      <c r="N55" s="17"/>
      <c r="O55" s="15"/>
      <c r="P55" s="15"/>
      <c r="Q55" s="15"/>
      <c r="R55" s="15"/>
      <c r="S55" s="15"/>
      <c r="T55" s="15"/>
      <c r="U55" s="15"/>
      <c r="V55" s="15"/>
      <c r="W55" s="15"/>
      <c r="X55" s="15"/>
      <c r="Y55" s="15"/>
      <c r="Z55" s="15"/>
      <c r="AA55" s="17"/>
      <c r="AB55" s="15"/>
      <c r="AC55" s="15"/>
      <c r="AD55" s="15"/>
      <c r="AE55" s="15"/>
      <c r="AF55" s="15"/>
    </row>
    <row r="56" spans="2:32" x14ac:dyDescent="0.2">
      <c r="B56" s="18" t="s">
        <v>42</v>
      </c>
      <c r="C56" s="19"/>
      <c r="D56" s="20">
        <f ca="1">SUBTOTAL(9,D$47:D55)</f>
        <v>222771.81999999998</v>
      </c>
      <c r="E56" s="21">
        <f t="shared" ca="1" si="18"/>
        <v>636.49091428571421</v>
      </c>
      <c r="F56" s="20">
        <f ca="1">SUBTOTAL(9,F$47:F55)</f>
        <v>225334.36</v>
      </c>
      <c r="G56" s="21">
        <f t="shared" ca="1" si="19"/>
        <v>643.81245714285706</v>
      </c>
      <c r="H56" s="20">
        <f ca="1">SUBTOTAL(9,H$47:H55)</f>
        <v>238688.94</v>
      </c>
      <c r="I56" s="21">
        <f t="shared" ca="1" si="20"/>
        <v>681.96839999999997</v>
      </c>
      <c r="J56" s="20">
        <f ca="1">SUBTOTAL(9,J$47:J55)</f>
        <v>224344.16</v>
      </c>
      <c r="K56" s="21">
        <f t="shared" ca="1" si="21"/>
        <v>640.9833142857143</v>
      </c>
      <c r="L56" s="20">
        <f ca="1">SUBTOTAL(9,L$47:L55)</f>
        <v>260300.63999999998</v>
      </c>
      <c r="M56" s="21">
        <f t="shared" ca="1" si="22"/>
        <v>743.7161142857143</v>
      </c>
      <c r="N56" s="17"/>
      <c r="O56" s="20">
        <f>SUBTOTAL(9,O$47:O55)</f>
        <v>27859.01</v>
      </c>
      <c r="P56" s="20">
        <f>SUBTOTAL(9,P$47:P55)</f>
        <v>6861.3899999999994</v>
      </c>
      <c r="Q56" s="20">
        <f>SUBTOTAL(9,Q$47:Q55)</f>
        <v>19050.650000000001</v>
      </c>
      <c r="R56" s="20">
        <f>SUBTOTAL(9,R$47:R55)</f>
        <v>17672.169999999998</v>
      </c>
      <c r="S56" s="20">
        <f>SUBTOTAL(9,S$47:S55)</f>
        <v>12405.880000000001</v>
      </c>
      <c r="T56" s="20">
        <f>SUBTOTAL(9,T$47:T55)</f>
        <v>19578.25</v>
      </c>
      <c r="U56" s="20">
        <f>SUBTOTAL(9,U$47:U55)</f>
        <v>19444.68</v>
      </c>
      <c r="V56" s="20">
        <f>SUBTOTAL(9,V$47:V55)</f>
        <v>22001.7</v>
      </c>
      <c r="W56" s="20">
        <f>SUBTOTAL(9,W$47:W55)</f>
        <v>21812.05</v>
      </c>
      <c r="X56" s="20">
        <f>SUBTOTAL(9,X$47:X55)</f>
        <v>18901.45</v>
      </c>
      <c r="Y56" s="20">
        <f>SUBTOTAL(9,Y$47:Y55)</f>
        <v>15492.87</v>
      </c>
      <c r="Z56" s="20">
        <f>SUBTOTAL(9,Z$47:Z55)</f>
        <v>21691.72</v>
      </c>
      <c r="AA56" s="17"/>
      <c r="AB56" s="20">
        <f>SUBTOTAL(9,AB$47:AB55)</f>
        <v>0</v>
      </c>
      <c r="AC56" s="20">
        <f>SUBTOTAL(9,AC$47:AC55)</f>
        <v>0</v>
      </c>
      <c r="AD56" s="20">
        <f>SUBTOTAL(9,AD$47:AD55)</f>
        <v>0</v>
      </c>
      <c r="AE56" s="20">
        <f>SUBTOTAL(9,AE$47:AE55)</f>
        <v>0</v>
      </c>
      <c r="AF56" s="20">
        <f>SUBTOTAL(9,AF$47:AF55)</f>
        <v>0</v>
      </c>
    </row>
    <row r="57" spans="2:32" x14ac:dyDescent="0.2">
      <c r="B57" s="2"/>
      <c r="C57" s="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row>
    <row r="58" spans="2:32" x14ac:dyDescent="0.2">
      <c r="B58" s="13" t="s">
        <v>43</v>
      </c>
      <c r="C58" s="14"/>
      <c r="D58" s="15" cm="1">
        <f t="array" aca="1" ref="D58" ca="1">IFERROR(fHistTotal,SUMPRODUCT($O58:$Z58,($O$7:$Z$7&lt;=D$7)*1)/D$7*12)*fHistT12Check*1</f>
        <v>507517.31999999995</v>
      </c>
      <c r="E58" s="16">
        <f ca="1">IFERROR(D58/rUMTotalUnits,)</f>
        <v>1450.0494857142855</v>
      </c>
      <c r="F58" s="15" cm="1">
        <f t="array" aca="1" ref="F58" ca="1">IFERROR(fHistTotal,SUMPRODUCT($O58:$Z58,($O$7:$Z$7&lt;=F$7)*1)/F$7*12)*fHistT12Check*1</f>
        <v>507517.31999999995</v>
      </c>
      <c r="G58" s="16">
        <f ca="1">IFERROR(F58/rUMTotalUnits,)</f>
        <v>1450.0494857142855</v>
      </c>
      <c r="H58" s="15" cm="1">
        <f t="array" aca="1" ref="H58" ca="1">IFERROR(fHistTotal,SUMPRODUCT($O58:$Z58,($O$7:$Z$7&lt;=H$7)*1)/H$7*12)*fHistT12Check*1</f>
        <v>507517.31999999995</v>
      </c>
      <c r="I58" s="16">
        <f ca="1">IFERROR(H58/rUMTotalUnits,)</f>
        <v>1450.0494857142855</v>
      </c>
      <c r="J58" s="15" cm="1">
        <f t="array" aca="1" ref="J58" ca="1">IFERROR(fHistTotal,SUMPRODUCT($O58:$Z58,($O$7:$Z$7&lt;=J$7)*1)/J$7*12)*fHistT12Check*1</f>
        <v>507517.32</v>
      </c>
      <c r="K58" s="16">
        <f ca="1">IFERROR(J58/rUMTotalUnits,)</f>
        <v>1450.0494857142858</v>
      </c>
      <c r="L58" s="15" cm="1">
        <f t="array" aca="1" ref="L58" ca="1">IFERROR(fHistTotal,SUMPRODUCT($O58:$Z58,($O$7:$Z$7&lt;=L$7)*1)/L$7*12)*fHistT12Check*1</f>
        <v>507517.32</v>
      </c>
      <c r="M58" s="16">
        <f ca="1">IFERROR(L58/rUMTotalUnits,)</f>
        <v>1450.0494857142858</v>
      </c>
      <c r="N58" s="17"/>
      <c r="O58" s="15">
        <v>42293.11</v>
      </c>
      <c r="P58" s="15">
        <v>42293.11</v>
      </c>
      <c r="Q58" s="15">
        <v>42293.11</v>
      </c>
      <c r="R58" s="15">
        <v>42293.11</v>
      </c>
      <c r="S58" s="15">
        <v>42293.11</v>
      </c>
      <c r="T58" s="15">
        <v>42293.11</v>
      </c>
      <c r="U58" s="15">
        <v>42293.11</v>
      </c>
      <c r="V58" s="15">
        <v>42293.11</v>
      </c>
      <c r="W58" s="15">
        <v>42293.11</v>
      </c>
      <c r="X58" s="15">
        <v>42293.11</v>
      </c>
      <c r="Y58" s="15">
        <v>42293.11</v>
      </c>
      <c r="Z58" s="15">
        <v>42293.11</v>
      </c>
      <c r="AA58" s="17"/>
      <c r="AB58" s="15"/>
      <c r="AC58" s="15"/>
      <c r="AD58" s="15"/>
      <c r="AE58" s="15"/>
      <c r="AF58" s="15"/>
    </row>
    <row r="59" spans="2:32" x14ac:dyDescent="0.2">
      <c r="B59" s="13" t="s">
        <v>44</v>
      </c>
      <c r="C59" s="14"/>
      <c r="D59" s="15" cm="1">
        <f t="array" aca="1" ref="D59" ca="1">IFERROR(fHistTotal,SUMPRODUCT($O59:$Z59,($O$7:$Z$7&lt;=D$7)*1)/D$7*12)*fHistT12Check*1</f>
        <v>179355.02000000002</v>
      </c>
      <c r="E59" s="16">
        <f ca="1">IFERROR(D59/rUMTotalUnits,)</f>
        <v>512.44291428571432</v>
      </c>
      <c r="F59" s="15" cm="1">
        <f t="array" aca="1" ref="F59" ca="1">IFERROR(fHistTotal,SUMPRODUCT($O59:$Z59,($O$7:$Z$7&lt;=F$7)*1)/F$7*12)*fHistT12Check*1</f>
        <v>181823.21333333335</v>
      </c>
      <c r="G59" s="16">
        <f ca="1">IFERROR(F59/rUMTotalUnits,)</f>
        <v>519.4948952380953</v>
      </c>
      <c r="H59" s="15" cm="1">
        <f t="array" aca="1" ref="H59" ca="1">IFERROR(fHistTotal,SUMPRODUCT($O59:$Z59,($O$7:$Z$7&lt;=H$7)*1)/H$7*12)*fHistT12Check*1</f>
        <v>183506.98000000004</v>
      </c>
      <c r="I59" s="16">
        <f ca="1">IFERROR(H59/rUMTotalUnits,)</f>
        <v>524.30565714285729</v>
      </c>
      <c r="J59" s="15" cm="1">
        <f t="array" aca="1" ref="J59" ca="1">IFERROR(fHistTotal,SUMPRODUCT($O59:$Z59,($O$7:$Z$7&lt;=J$7)*1)/J$7*12)*fHistT12Check*1</f>
        <v>185431.92</v>
      </c>
      <c r="K59" s="16">
        <f ca="1">IFERROR(J59/rUMTotalUnits,)</f>
        <v>529.80548571428574</v>
      </c>
      <c r="L59" s="15" cm="1">
        <f t="array" aca="1" ref="L59" ca="1">IFERROR(fHistTotal,SUMPRODUCT($O59:$Z59,($O$7:$Z$7&lt;=L$7)*1)/L$7*12)*fHistT12Check*1</f>
        <v>190255.2</v>
      </c>
      <c r="M59" s="16">
        <f ca="1">IFERROR(L59/rUMTotalUnits,)</f>
        <v>543.58628571428574</v>
      </c>
      <c r="N59" s="17"/>
      <c r="O59" s="15">
        <v>13882.56</v>
      </c>
      <c r="P59" s="15">
        <v>14543.41</v>
      </c>
      <c r="Q59" s="15">
        <v>14561.64</v>
      </c>
      <c r="R59" s="15">
        <v>14804.45</v>
      </c>
      <c r="S59" s="15">
        <v>15084.86</v>
      </c>
      <c r="T59" s="15">
        <v>14724.61</v>
      </c>
      <c r="U59" s="15">
        <v>15265.86</v>
      </c>
      <c r="V59" s="15">
        <v>14889.68</v>
      </c>
      <c r="W59" s="15">
        <v>15239.97</v>
      </c>
      <c r="X59" s="15">
        <v>15029.09</v>
      </c>
      <c r="Y59" s="15">
        <v>15474.29</v>
      </c>
      <c r="Z59" s="15">
        <v>15854.6</v>
      </c>
      <c r="AA59" s="17"/>
      <c r="AB59" s="15"/>
      <c r="AC59" s="15"/>
      <c r="AD59" s="15"/>
      <c r="AE59" s="15"/>
      <c r="AF59" s="15"/>
    </row>
    <row r="60" spans="2:32" x14ac:dyDescent="0.2">
      <c r="B60" s="13" t="s">
        <v>45</v>
      </c>
      <c r="C60" s="14"/>
      <c r="D60" s="15" cm="1">
        <f t="array" aca="1" ref="D60" ca="1">IFERROR(fHistTotal,SUMPRODUCT($O60:$Z60,($O$7:$Z$7&lt;=D$7)*1)/D$7*12)*fHistT12Check*1</f>
        <v>0</v>
      </c>
      <c r="E60" s="16">
        <f ca="1">IFERROR(D60/rUMTotalUnits,)</f>
        <v>0</v>
      </c>
      <c r="F60" s="15" cm="1">
        <f t="array" aca="1" ref="F60" ca="1">IFERROR(fHistTotal,SUMPRODUCT($O60:$Z60,($O$7:$Z$7&lt;=F$7)*1)/F$7*12)*fHistT12Check*1</f>
        <v>0</v>
      </c>
      <c r="G60" s="16">
        <f ca="1">IFERROR(F60/rUMTotalUnits,)</f>
        <v>0</v>
      </c>
      <c r="H60" s="15" cm="1">
        <f t="array" aca="1" ref="H60" ca="1">IFERROR(fHistTotal,SUMPRODUCT($O60:$Z60,($O$7:$Z$7&lt;=H$7)*1)/H$7*12)*fHistT12Check*1</f>
        <v>0</v>
      </c>
      <c r="I60" s="16">
        <f ca="1">IFERROR(H60/rUMTotalUnits,)</f>
        <v>0</v>
      </c>
      <c r="J60" s="15" cm="1">
        <f t="array" aca="1" ref="J60" ca="1">IFERROR(fHistTotal,SUMPRODUCT($O60:$Z60,($O$7:$Z$7&lt;=J$7)*1)/J$7*12)*fHistT12Check*1</f>
        <v>0</v>
      </c>
      <c r="K60" s="16">
        <f ca="1">IFERROR(J60/rUMTotalUnits,)</f>
        <v>0</v>
      </c>
      <c r="L60" s="15" cm="1">
        <f t="array" aca="1" ref="L60" ca="1">IFERROR(fHistTotal,SUMPRODUCT($O60:$Z60,($O$7:$Z$7&lt;=L$7)*1)/L$7*12)*fHistT12Check*1</f>
        <v>0</v>
      </c>
      <c r="M60" s="16">
        <f ca="1">IFERROR(L60/rUMTotalUnits,)</f>
        <v>0</v>
      </c>
      <c r="N60" s="17"/>
      <c r="O60" s="15"/>
      <c r="P60" s="15"/>
      <c r="Q60" s="15"/>
      <c r="R60" s="15"/>
      <c r="S60" s="15"/>
      <c r="T60" s="15"/>
      <c r="U60" s="15"/>
      <c r="V60" s="15"/>
      <c r="W60" s="15"/>
      <c r="X60" s="15"/>
      <c r="Y60" s="15"/>
      <c r="Z60" s="15"/>
      <c r="AA60" s="17"/>
      <c r="AB60" s="15"/>
      <c r="AC60" s="15"/>
      <c r="AD60" s="15"/>
      <c r="AE60" s="15"/>
      <c r="AF60" s="15"/>
    </row>
    <row r="61" spans="2:32" x14ac:dyDescent="0.2">
      <c r="B61" s="13" t="s">
        <v>46</v>
      </c>
      <c r="C61" s="14"/>
      <c r="D61" s="15" cm="1">
        <f t="array" aca="1" ref="D61" ca="1">IFERROR(fHistTotal,SUMPRODUCT($O61:$Z61,($O$7:$Z$7&lt;=D$7)*1)/D$7*12)*fHistT12Check*1</f>
        <v>0</v>
      </c>
      <c r="E61" s="16">
        <f ca="1">IFERROR(D61/rUMTotalUnits,)</f>
        <v>0</v>
      </c>
      <c r="F61" s="15" cm="1">
        <f t="array" aca="1" ref="F61" ca="1">IFERROR(fHistTotal,SUMPRODUCT($O61:$Z61,($O$7:$Z$7&lt;=F$7)*1)/F$7*12)*fHistT12Check*1</f>
        <v>0</v>
      </c>
      <c r="G61" s="16">
        <f ca="1">IFERROR(F61/rUMTotalUnits,)</f>
        <v>0</v>
      </c>
      <c r="H61" s="15" cm="1">
        <f t="array" aca="1" ref="H61" ca="1">IFERROR(fHistTotal,SUMPRODUCT($O61:$Z61,($O$7:$Z$7&lt;=H$7)*1)/H$7*12)*fHistT12Check*1</f>
        <v>0</v>
      </c>
      <c r="I61" s="16">
        <f ca="1">IFERROR(H61/rUMTotalUnits,)</f>
        <v>0</v>
      </c>
      <c r="J61" s="15" cm="1">
        <f t="array" aca="1" ref="J61" ca="1">IFERROR(fHistTotal,SUMPRODUCT($O61:$Z61,($O$7:$Z$7&lt;=J$7)*1)/J$7*12)*fHistT12Check*1</f>
        <v>0</v>
      </c>
      <c r="K61" s="16">
        <f ca="1">IFERROR(J61/rUMTotalUnits,)</f>
        <v>0</v>
      </c>
      <c r="L61" s="15" cm="1">
        <f t="array" aca="1" ref="L61" ca="1">IFERROR(fHistTotal,SUMPRODUCT($O61:$Z61,($O$7:$Z$7&lt;=L$7)*1)/L$7*12)*fHistT12Check*1</f>
        <v>0</v>
      </c>
      <c r="M61" s="16">
        <f ca="1">IFERROR(L61/rUMTotalUnits,)</f>
        <v>0</v>
      </c>
      <c r="N61" s="17"/>
      <c r="O61" s="15"/>
      <c r="P61" s="15"/>
      <c r="Q61" s="15"/>
      <c r="R61" s="15"/>
      <c r="S61" s="15"/>
      <c r="T61" s="15"/>
      <c r="U61" s="15"/>
      <c r="V61" s="15"/>
      <c r="W61" s="15"/>
      <c r="X61" s="15"/>
      <c r="Y61" s="15"/>
      <c r="Z61" s="15"/>
      <c r="AA61" s="17"/>
      <c r="AB61" s="15"/>
      <c r="AC61" s="15"/>
      <c r="AD61" s="15"/>
      <c r="AE61" s="15"/>
      <c r="AF61" s="15"/>
    </row>
    <row r="62" spans="2:32" x14ac:dyDescent="0.2">
      <c r="B62" s="18" t="s">
        <v>47</v>
      </c>
      <c r="C62" s="19"/>
      <c r="D62" s="20">
        <f ca="1">SUBTOTAL(9,D58:D61)</f>
        <v>686872.34</v>
      </c>
      <c r="E62" s="21">
        <f ca="1">IFERROR(D62/rUMTotalUnits,)</f>
        <v>1962.4923999999999</v>
      </c>
      <c r="F62" s="20">
        <f ca="1">SUBTOTAL(9,F58:F61)</f>
        <v>689340.53333333333</v>
      </c>
      <c r="G62" s="21">
        <f ca="1">IFERROR(F62/rUMTotalUnits,)</f>
        <v>1969.5443809523808</v>
      </c>
      <c r="H62" s="20">
        <f ca="1">SUBTOTAL(9,H58:H61)</f>
        <v>691024.3</v>
      </c>
      <c r="I62" s="21">
        <f ca="1">IFERROR(H62/rUMTotalUnits,)</f>
        <v>1974.3551428571429</v>
      </c>
      <c r="J62" s="20">
        <f ca="1">SUBTOTAL(9,J58:J61)</f>
        <v>692949.24</v>
      </c>
      <c r="K62" s="21">
        <f ca="1">IFERROR(J62/rUMTotalUnits,)</f>
        <v>1979.8549714285714</v>
      </c>
      <c r="L62" s="20">
        <f ca="1">SUBTOTAL(9,L58:L61)</f>
        <v>697772.52</v>
      </c>
      <c r="M62" s="21">
        <f ca="1">IFERROR(L62/rUMTotalUnits,)</f>
        <v>1993.6357714285714</v>
      </c>
      <c r="N62" s="17"/>
      <c r="O62" s="20">
        <f>SUBTOTAL(9,O58:O61)</f>
        <v>56175.67</v>
      </c>
      <c r="P62" s="20">
        <f t="shared" ref="P62:AF62" si="24">SUBTOTAL(9,P58:P61)</f>
        <v>56836.520000000004</v>
      </c>
      <c r="Q62" s="20">
        <f t="shared" si="24"/>
        <v>56854.75</v>
      </c>
      <c r="R62" s="20">
        <f t="shared" si="24"/>
        <v>57097.56</v>
      </c>
      <c r="S62" s="20">
        <f t="shared" si="24"/>
        <v>57377.97</v>
      </c>
      <c r="T62" s="20">
        <f t="shared" si="24"/>
        <v>57017.72</v>
      </c>
      <c r="U62" s="20">
        <f t="shared" si="24"/>
        <v>57558.97</v>
      </c>
      <c r="V62" s="20">
        <f t="shared" si="24"/>
        <v>57182.79</v>
      </c>
      <c r="W62" s="20">
        <f t="shared" si="24"/>
        <v>57533.08</v>
      </c>
      <c r="X62" s="20">
        <f t="shared" si="24"/>
        <v>57322.2</v>
      </c>
      <c r="Y62" s="20">
        <f t="shared" si="24"/>
        <v>57767.4</v>
      </c>
      <c r="Z62" s="20">
        <f t="shared" si="24"/>
        <v>58147.71</v>
      </c>
      <c r="AA62" s="17"/>
      <c r="AB62" s="20">
        <f t="shared" si="24"/>
        <v>0</v>
      </c>
      <c r="AC62" s="20">
        <f t="shared" si="24"/>
        <v>0</v>
      </c>
      <c r="AD62" s="20">
        <f t="shared" si="24"/>
        <v>0</v>
      </c>
      <c r="AE62" s="20">
        <f t="shared" si="24"/>
        <v>0</v>
      </c>
      <c r="AF62" s="20">
        <f t="shared" si="24"/>
        <v>0</v>
      </c>
    </row>
    <row r="63" spans="2:32" x14ac:dyDescent="0.2">
      <c r="B63" s="6"/>
      <c r="C63" s="6"/>
      <c r="D63" s="17"/>
      <c r="E63" s="6"/>
      <c r="F63" s="6"/>
      <c r="G63" s="6"/>
      <c r="H63" s="6"/>
      <c r="I63" s="6"/>
      <c r="J63" s="6"/>
      <c r="K63" s="6"/>
      <c r="L63" s="6"/>
      <c r="M63" s="6"/>
      <c r="N63" s="17"/>
      <c r="O63" s="17"/>
      <c r="P63" s="17"/>
      <c r="Q63" s="17"/>
      <c r="R63" s="17"/>
      <c r="S63" s="17"/>
      <c r="T63" s="17"/>
      <c r="U63" s="17"/>
      <c r="V63" s="17"/>
      <c r="W63" s="17"/>
      <c r="X63" s="17"/>
      <c r="Y63" s="17"/>
      <c r="Z63" s="17"/>
      <c r="AA63" s="17"/>
      <c r="AB63" s="17"/>
      <c r="AC63" s="17"/>
      <c r="AD63" s="17"/>
      <c r="AE63" s="17"/>
      <c r="AF63" s="17"/>
    </row>
    <row r="64" spans="2:32" x14ac:dyDescent="0.2">
      <c r="B64" s="24" t="s">
        <v>48</v>
      </c>
      <c r="C64" s="24"/>
      <c r="D64" s="25">
        <f ca="1">SUBTOTAL(9,D36:D63)</f>
        <v>1998578.96</v>
      </c>
      <c r="E64" s="26">
        <f ca="1">IFERROR(D64/rUMTotalUnits,)</f>
        <v>5710.2255999999998</v>
      </c>
      <c r="F64" s="25">
        <f ca="1">SUBTOTAL(9,F36:F63)</f>
        <v>2029224.2266666666</v>
      </c>
      <c r="G64" s="26">
        <f ca="1">IFERROR(F64/rUMTotalUnits,)</f>
        <v>5797.7835047619046</v>
      </c>
      <c r="H64" s="25">
        <f ca="1">SUBTOTAL(9,H36:H63)</f>
        <v>2071343.02</v>
      </c>
      <c r="I64" s="26">
        <f ca="1">IFERROR(H64/rUMTotalUnits,)</f>
        <v>5918.1229142857146</v>
      </c>
      <c r="J64" s="25">
        <f ca="1">SUBTOTAL(9,J36:J63)</f>
        <v>2083463.2400000002</v>
      </c>
      <c r="K64" s="26">
        <f ca="1">IFERROR(J64/rUMTotalUnits,)</f>
        <v>5952.7521142857149</v>
      </c>
      <c r="L64" s="25">
        <f ca="1">SUBTOTAL(9,L36:L63)</f>
        <v>2173791.96</v>
      </c>
      <c r="M64" s="26">
        <f ca="1">IFERROR(L64/rUMTotalUnits,)</f>
        <v>6210.8341714285716</v>
      </c>
      <c r="N64" s="17"/>
      <c r="O64" s="25">
        <f>SUBTOTAL(9,O36:O63)</f>
        <v>164707.99</v>
      </c>
      <c r="P64" s="25">
        <f t="shared" ref="P64:AF64" si="25">SUBTOTAL(9,P36:P63)</f>
        <v>157323.16</v>
      </c>
      <c r="Q64" s="25">
        <f t="shared" si="25"/>
        <v>154629.64000000001</v>
      </c>
      <c r="R64" s="25">
        <f t="shared" si="25"/>
        <v>154440.45000000001</v>
      </c>
      <c r="S64" s="25">
        <f t="shared" si="25"/>
        <v>161631.63</v>
      </c>
      <c r="T64" s="25">
        <f t="shared" si="25"/>
        <v>170174.57999999996</v>
      </c>
      <c r="U64" s="25">
        <f t="shared" si="25"/>
        <v>166136.03999999998</v>
      </c>
      <c r="V64" s="25">
        <f t="shared" si="25"/>
        <v>186652.79999999999</v>
      </c>
      <c r="W64" s="25">
        <f t="shared" si="25"/>
        <v>162016.86000000002</v>
      </c>
      <c r="X64" s="25">
        <f t="shared" si="25"/>
        <v>163865.44999999998</v>
      </c>
      <c r="Y64" s="25">
        <f t="shared" si="25"/>
        <v>175851.03000000003</v>
      </c>
      <c r="Z64" s="25">
        <f t="shared" si="25"/>
        <v>181149.33000000002</v>
      </c>
      <c r="AA64" s="17"/>
      <c r="AB64" s="25">
        <f t="shared" si="25"/>
        <v>0</v>
      </c>
      <c r="AC64" s="25">
        <f t="shared" si="25"/>
        <v>0</v>
      </c>
      <c r="AD64" s="25">
        <f t="shared" si="25"/>
        <v>0</v>
      </c>
      <c r="AE64" s="25">
        <f t="shared" si="25"/>
        <v>0</v>
      </c>
      <c r="AF64" s="25">
        <f t="shared" si="25"/>
        <v>0</v>
      </c>
    </row>
    <row r="65" spans="2:32" x14ac:dyDescent="0.2">
      <c r="B65" s="6"/>
      <c r="C65" s="6"/>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row>
    <row r="66" spans="2:32" x14ac:dyDescent="0.2">
      <c r="B66" s="24" t="s">
        <v>49</v>
      </c>
      <c r="C66" s="24"/>
      <c r="D66" s="25">
        <f ca="1">D33-D64</f>
        <v>4838946.55</v>
      </c>
      <c r="E66" s="26">
        <f ca="1">IFERROR(D66/rUMTotalUnits,)</f>
        <v>13825.56157142857</v>
      </c>
      <c r="F66" s="25">
        <f ca="1">F33-F64</f>
        <v>4894256.3600000013</v>
      </c>
      <c r="G66" s="26">
        <f ca="1">IFERROR(F66/rUMTotalUnits,)</f>
        <v>13983.589600000003</v>
      </c>
      <c r="H66" s="25">
        <f ca="1">H33-H64</f>
        <v>4885655.0999999996</v>
      </c>
      <c r="I66" s="26">
        <f ca="1">IFERROR(H66/rUMTotalUnits,)</f>
        <v>13959.01457142857</v>
      </c>
      <c r="J66" s="25">
        <f ca="1">J33-J64</f>
        <v>4896658.92</v>
      </c>
      <c r="K66" s="26">
        <f ca="1">IFERROR(J66/rUMTotalUnits,)</f>
        <v>13990.454057142857</v>
      </c>
      <c r="L66" s="25">
        <f ca="1">L33-L64</f>
        <v>4984296.4799999995</v>
      </c>
      <c r="M66" s="26">
        <f ca="1">IFERROR(L66/rUMTotalUnits,)</f>
        <v>14240.847085714284</v>
      </c>
      <c r="N66" s="17"/>
      <c r="O66" s="25">
        <f>O33-O64</f>
        <v>373522.70000000007</v>
      </c>
      <c r="P66" s="25">
        <f t="shared" ref="P66:AF66" si="26">P33-P64</f>
        <v>395942.36</v>
      </c>
      <c r="Q66" s="25">
        <f t="shared" si="26"/>
        <v>398789.22000000009</v>
      </c>
      <c r="R66" s="25">
        <f t="shared" si="26"/>
        <v>406511.44000000012</v>
      </c>
      <c r="S66" s="25">
        <f t="shared" si="26"/>
        <v>418420.31999999995</v>
      </c>
      <c r="T66" s="25">
        <f t="shared" si="26"/>
        <v>402932.96000000008</v>
      </c>
      <c r="U66" s="25">
        <f t="shared" si="26"/>
        <v>404233.9599999999</v>
      </c>
      <c r="V66" s="25">
        <f t="shared" si="26"/>
        <v>385204.41000000009</v>
      </c>
      <c r="W66" s="25">
        <f t="shared" si="26"/>
        <v>429224.45000000019</v>
      </c>
      <c r="X66" s="25">
        <f t="shared" si="26"/>
        <v>405609.76</v>
      </c>
      <c r="Y66" s="25">
        <f t="shared" si="26"/>
        <v>403196.92999999993</v>
      </c>
      <c r="Z66" s="25">
        <f>Z33-Z64</f>
        <v>415358.04</v>
      </c>
      <c r="AA66" s="17"/>
      <c r="AB66" s="25">
        <f t="shared" si="26"/>
        <v>0</v>
      </c>
      <c r="AC66" s="25">
        <f t="shared" si="26"/>
        <v>0</v>
      </c>
      <c r="AD66" s="25">
        <f t="shared" si="26"/>
        <v>0</v>
      </c>
      <c r="AE66" s="25">
        <f t="shared" si="26"/>
        <v>0</v>
      </c>
      <c r="AF66" s="25">
        <f t="shared" si="26"/>
        <v>0</v>
      </c>
    </row>
    <row r="67" spans="2:32" x14ac:dyDescent="0.2">
      <c r="B67" s="6"/>
      <c r="C67" s="6"/>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row>
    <row r="68" spans="2:32" ht="12.75" thickBot="1" x14ac:dyDescent="0.25">
      <c r="B68" s="12" t="s">
        <v>50</v>
      </c>
      <c r="C68" s="12"/>
      <c r="D68" s="27"/>
      <c r="E68" s="27"/>
      <c r="F68" s="27"/>
      <c r="G68" s="27"/>
      <c r="H68" s="27"/>
      <c r="I68" s="27"/>
      <c r="J68" s="27"/>
      <c r="K68" s="27"/>
      <c r="L68" s="27"/>
      <c r="M68" s="27"/>
      <c r="N68" s="17"/>
      <c r="O68" s="27"/>
      <c r="P68" s="27"/>
      <c r="Q68" s="27"/>
      <c r="R68" s="27"/>
      <c r="S68" s="27"/>
      <c r="T68" s="27"/>
      <c r="U68" s="27"/>
      <c r="V68" s="27"/>
      <c r="W68" s="27"/>
      <c r="X68" s="27"/>
      <c r="Y68" s="27"/>
      <c r="Z68" s="27"/>
      <c r="AA68" s="17"/>
      <c r="AB68" s="27"/>
      <c r="AC68" s="27"/>
      <c r="AD68" s="27"/>
      <c r="AE68" s="27"/>
      <c r="AF68" s="27"/>
    </row>
    <row r="69" spans="2:32" x14ac:dyDescent="0.2">
      <c r="B69" s="28" t="s">
        <v>51</v>
      </c>
      <c r="C69" s="14"/>
      <c r="D69" s="15" cm="1">
        <f t="array" aca="1" ref="D69" ca="1">IFERROR(fHistTotal,SUMPRODUCT($O69:$Z69,($O$7:$Z$7&lt;=D$7)*1)/D$7*12)*fHistT12Check*1</f>
        <v>229992.67000000004</v>
      </c>
      <c r="E69" s="29">
        <f ca="1">IFERROR(D69/rUMTotalUnits,)</f>
        <v>657.12191428571441</v>
      </c>
      <c r="F69" s="15" cm="1">
        <f t="array" aca="1" ref="F69" ca="1">IFERROR(fHistTotal,SUMPRODUCT($O69:$Z69,($O$7:$Z$7&lt;=F$7)*1)/F$7*12)*fHistT12Check*1</f>
        <v>264380.90666666668</v>
      </c>
      <c r="G69" s="29">
        <f ca="1">IFERROR(F69/rUMTotalUnits,)</f>
        <v>755.37401904761907</v>
      </c>
      <c r="H69" s="15" cm="1">
        <f t="array" aca="1" ref="H69" ca="1">IFERROR(fHistTotal,SUMPRODUCT($O69:$Z69,($O$7:$Z$7&lt;=H$7)*1)/H$7*12)*fHistT12Check*1</f>
        <v>299072.02</v>
      </c>
      <c r="I69" s="29">
        <f ca="1">IFERROR(H69/rUMTotalUnits,)</f>
        <v>854.49148571428577</v>
      </c>
      <c r="J69" s="15" cm="1">
        <f t="array" aca="1" ref="J69" ca="1">IFERROR(fHistTotal,SUMPRODUCT($O69:$Z69,($O$7:$Z$7&lt;=J$7)*1)/J$7*12)*fHistT12Check*1</f>
        <v>345226.56000000006</v>
      </c>
      <c r="K69" s="29">
        <f ca="1">IFERROR(J69/rUMTotalUnits,)</f>
        <v>986.36160000000018</v>
      </c>
      <c r="L69" s="15" cm="1">
        <f t="array" aca="1" ref="L69" ca="1">IFERROR(fHistTotal,SUMPRODUCT($O69:$Z69,($O$7:$Z$7&lt;=L$7)*1)/L$7*12)*fHistT12Check*1</f>
        <v>562748.04</v>
      </c>
      <c r="M69" s="29">
        <f ca="1">IFERROR(L69/rUMTotalUnits,)</f>
        <v>1607.8515428571429</v>
      </c>
      <c r="N69" s="17"/>
      <c r="O69" s="15">
        <v>13333.91</v>
      </c>
      <c r="P69" s="15">
        <v>6311</v>
      </c>
      <c r="Q69" s="15">
        <v>12062.08</v>
      </c>
      <c r="R69" s="15">
        <v>4074.45</v>
      </c>
      <c r="S69" s="15">
        <v>22930.6</v>
      </c>
      <c r="T69" s="15">
        <v>21744.620000000003</v>
      </c>
      <c r="U69" s="15">
        <v>19920.04</v>
      </c>
      <c r="V69" s="15">
        <v>4671.24</v>
      </c>
      <c r="W69" s="15">
        <v>38638.090000000004</v>
      </c>
      <c r="X69" s="15">
        <v>19722.79</v>
      </c>
      <c r="Y69" s="15">
        <v>19688.18</v>
      </c>
      <c r="Z69" s="15">
        <v>46895.670000000006</v>
      </c>
      <c r="AA69" s="17"/>
      <c r="AB69" s="15"/>
      <c r="AC69" s="15"/>
      <c r="AD69" s="15"/>
      <c r="AE69" s="15"/>
      <c r="AF69" s="15"/>
    </row>
    <row r="70" spans="2:32" x14ac:dyDescent="0.2">
      <c r="B70" s="30" t="s">
        <v>52</v>
      </c>
      <c r="C70" s="30"/>
      <c r="D70" s="31">
        <f ca="1">D66-D69</f>
        <v>4608953.88</v>
      </c>
      <c r="E70" s="32">
        <f ca="1">IFERROR(D70/rUMTotalUnits,)</f>
        <v>13168.439657142857</v>
      </c>
      <c r="F70" s="31">
        <f ca="1">F66-F69</f>
        <v>4629875.453333335</v>
      </c>
      <c r="G70" s="32">
        <f ca="1">IFERROR(F70/rUMTotalUnits,)</f>
        <v>13228.215580952387</v>
      </c>
      <c r="H70" s="31">
        <f ca="1">H66-H69</f>
        <v>4586583.08</v>
      </c>
      <c r="I70" s="32">
        <f ca="1">IFERROR(H70/rUMTotalUnits,)</f>
        <v>13104.523085714285</v>
      </c>
      <c r="J70" s="31">
        <f ca="1">J66-J69</f>
        <v>4551432.3599999994</v>
      </c>
      <c r="K70" s="32">
        <f ca="1">IFERROR(J70/rUMTotalUnits,)</f>
        <v>13004.092457142855</v>
      </c>
      <c r="L70" s="31">
        <f ca="1">L66-L69</f>
        <v>4421548.4399999995</v>
      </c>
      <c r="M70" s="32">
        <f ca="1">IFERROR(L70/rUMTotalUnits,)</f>
        <v>12632.995542857141</v>
      </c>
      <c r="N70" s="17"/>
      <c r="O70" s="31">
        <f>O66-O69</f>
        <v>360188.7900000001</v>
      </c>
      <c r="P70" s="31">
        <f>P66-P69</f>
        <v>389631.36</v>
      </c>
      <c r="Q70" s="31">
        <f t="shared" ref="Q70:AF70" si="27">Q66-Q69</f>
        <v>386727.14000000007</v>
      </c>
      <c r="R70" s="31">
        <f t="shared" si="27"/>
        <v>402436.99000000011</v>
      </c>
      <c r="S70" s="31">
        <f t="shared" si="27"/>
        <v>395489.72</v>
      </c>
      <c r="T70" s="31">
        <f t="shared" si="27"/>
        <v>381188.34000000008</v>
      </c>
      <c r="U70" s="31">
        <f t="shared" si="27"/>
        <v>384313.91999999993</v>
      </c>
      <c r="V70" s="31">
        <f t="shared" si="27"/>
        <v>380533.1700000001</v>
      </c>
      <c r="W70" s="31">
        <f t="shared" si="27"/>
        <v>390586.36000000016</v>
      </c>
      <c r="X70" s="31">
        <f t="shared" si="27"/>
        <v>385886.97000000003</v>
      </c>
      <c r="Y70" s="31">
        <f t="shared" si="27"/>
        <v>383508.74999999994</v>
      </c>
      <c r="Z70" s="31">
        <f t="shared" si="27"/>
        <v>368462.37</v>
      </c>
      <c r="AA70" s="17"/>
      <c r="AB70" s="31">
        <f t="shared" si="27"/>
        <v>0</v>
      </c>
      <c r="AC70" s="31">
        <f t="shared" si="27"/>
        <v>0</v>
      </c>
      <c r="AD70" s="31">
        <f t="shared" si="27"/>
        <v>0</v>
      </c>
      <c r="AE70" s="31">
        <f t="shared" si="27"/>
        <v>0</v>
      </c>
      <c r="AF70" s="31">
        <f t="shared" si="27"/>
        <v>0</v>
      </c>
    </row>
    <row r="71" spans="2:32" x14ac:dyDescent="0.2">
      <c r="B71" s="28"/>
      <c r="C71" s="14"/>
      <c r="D71" s="15"/>
      <c r="E71" s="15"/>
      <c r="F71" s="15"/>
      <c r="G71" s="15"/>
      <c r="H71" s="15"/>
      <c r="I71" s="15"/>
      <c r="J71" s="15"/>
      <c r="K71" s="15"/>
      <c r="L71" s="15"/>
      <c r="M71" s="15"/>
      <c r="N71" s="17"/>
      <c r="O71" s="15"/>
      <c r="P71" s="15"/>
      <c r="Q71" s="15"/>
      <c r="R71" s="15"/>
      <c r="S71" s="15"/>
      <c r="T71" s="15"/>
      <c r="U71" s="15"/>
      <c r="V71" s="15"/>
      <c r="W71" s="15"/>
      <c r="X71" s="15"/>
      <c r="Y71" s="15"/>
      <c r="Z71" s="15"/>
      <c r="AA71" s="17"/>
      <c r="AB71" s="15"/>
      <c r="AC71" s="15"/>
      <c r="AD71" s="15"/>
      <c r="AE71" s="15"/>
      <c r="AF71" s="15"/>
    </row>
    <row r="72" spans="2:32" x14ac:dyDescent="0.2">
      <c r="B72" s="33" t="s">
        <v>53</v>
      </c>
      <c r="C72" s="34"/>
      <c r="D72" s="35" cm="1">
        <f t="array" aca="1" ref="D72" ca="1">IFERROR(fHistTotal,SUMPRODUCT($O72:$Z72,($O$7:$Z$7&lt;=D$7)*1)/D$7*12)*fHistT12Check*1</f>
        <v>0</v>
      </c>
      <c r="E72" s="36">
        <f ca="1">IFERROR(D72/rUMTotalUnits,)</f>
        <v>0</v>
      </c>
      <c r="F72" s="35" cm="1">
        <f t="array" aca="1" ref="F72" ca="1">IFERROR(fHistTotal,SUMPRODUCT($O72:$Z72,($O$7:$Z$7&lt;=F$7)*1)/F$7*12)*fHistT12Check*1</f>
        <v>0</v>
      </c>
      <c r="G72" s="36">
        <f ca="1">IFERROR(F72/rUMTotalUnits,)</f>
        <v>0</v>
      </c>
      <c r="H72" s="35" cm="1">
        <f t="array" aca="1" ref="H72" ca="1">IFERROR(fHistTotal,SUMPRODUCT($O72:$Z72,($O$7:$Z$7&lt;=H$7)*1)/H$7*12)*fHistT12Check*1</f>
        <v>0</v>
      </c>
      <c r="I72" s="36">
        <f ca="1">IFERROR(H72/rUMTotalUnits,)</f>
        <v>0</v>
      </c>
      <c r="J72" s="35" cm="1">
        <f t="array" aca="1" ref="J72" ca="1">IFERROR(fHistTotal,SUMPRODUCT($O72:$Z72,($O$7:$Z$7&lt;=J$7)*1)/J$7*12)*fHistT12Check*1</f>
        <v>0</v>
      </c>
      <c r="K72" s="36">
        <f ca="1">IFERROR(J72/rUMTotalUnits,)</f>
        <v>0</v>
      </c>
      <c r="L72" s="35" cm="1">
        <f t="array" aca="1" ref="L72" ca="1">IFERROR(fHistTotal,SUMPRODUCT($O72:$Z72,($O$7:$Z$7&lt;=L$7)*1)/L$7*12)*fHistT12Check*1</f>
        <v>0</v>
      </c>
      <c r="M72" s="36">
        <f ca="1">IFERROR(L72/rUMTotalUnits,)</f>
        <v>0</v>
      </c>
      <c r="N72" s="17"/>
      <c r="O72" s="37"/>
      <c r="P72" s="37"/>
      <c r="Q72" s="37"/>
      <c r="R72" s="37"/>
      <c r="S72" s="37"/>
      <c r="T72" s="37"/>
      <c r="U72" s="37"/>
      <c r="V72" s="37"/>
      <c r="W72" s="37"/>
      <c r="X72" s="37"/>
      <c r="Y72" s="37"/>
      <c r="Z72" s="37"/>
      <c r="AA72" s="17"/>
      <c r="AB72" s="37"/>
      <c r="AC72" s="37"/>
      <c r="AD72" s="37"/>
      <c r="AE72" s="37"/>
      <c r="AF72" s="37"/>
    </row>
    <row r="73" spans="2:32" x14ac:dyDescent="0.2">
      <c r="B73" s="6"/>
      <c r="C73" s="6"/>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row>
    <row r="74" spans="2:32" x14ac:dyDescent="0.2">
      <c r="B74" s="30" t="s">
        <v>54</v>
      </c>
      <c r="C74" s="30"/>
      <c r="D74" s="31">
        <f ca="1">D70-D72</f>
        <v>4608953.88</v>
      </c>
      <c r="E74" s="32">
        <f ca="1">IFERROR(D74/rUMTotalUnits,)</f>
        <v>13168.439657142857</v>
      </c>
      <c r="F74" s="31">
        <f ca="1">F70-F72</f>
        <v>4629875.453333335</v>
      </c>
      <c r="G74" s="32">
        <f ca="1">IFERROR(F74/rUMTotalUnits,)</f>
        <v>13228.215580952387</v>
      </c>
      <c r="H74" s="31">
        <f ca="1">H70-H72</f>
        <v>4586583.08</v>
      </c>
      <c r="I74" s="32">
        <f ca="1">IFERROR(H74/rUMTotalUnits,)</f>
        <v>13104.523085714285</v>
      </c>
      <c r="J74" s="31">
        <f ca="1">J70-J72</f>
        <v>4551432.3599999994</v>
      </c>
      <c r="K74" s="32">
        <f ca="1">IFERROR(J74/rUMTotalUnits,)</f>
        <v>13004.092457142855</v>
      </c>
      <c r="L74" s="31">
        <f ca="1">L70-L72</f>
        <v>4421548.4399999995</v>
      </c>
      <c r="M74" s="32">
        <f ca="1">IFERROR(L74/rUMTotalUnits,)</f>
        <v>12632.995542857141</v>
      </c>
      <c r="N74" s="17"/>
      <c r="O74" s="31">
        <f>O70-O72</f>
        <v>360188.7900000001</v>
      </c>
      <c r="P74" s="31">
        <f t="shared" ref="P74:AF74" si="28">P70-P72</f>
        <v>389631.36</v>
      </c>
      <c r="Q74" s="31">
        <f t="shared" si="28"/>
        <v>386727.14000000007</v>
      </c>
      <c r="R74" s="31">
        <f t="shared" si="28"/>
        <v>402436.99000000011</v>
      </c>
      <c r="S74" s="31">
        <f t="shared" si="28"/>
        <v>395489.72</v>
      </c>
      <c r="T74" s="31">
        <f t="shared" si="28"/>
        <v>381188.34000000008</v>
      </c>
      <c r="U74" s="31">
        <f t="shared" si="28"/>
        <v>384313.91999999993</v>
      </c>
      <c r="V74" s="31">
        <f t="shared" si="28"/>
        <v>380533.1700000001</v>
      </c>
      <c r="W74" s="31">
        <f t="shared" si="28"/>
        <v>390586.36000000016</v>
      </c>
      <c r="X74" s="31">
        <f t="shared" si="28"/>
        <v>385886.97000000003</v>
      </c>
      <c r="Y74" s="31">
        <f t="shared" si="28"/>
        <v>383508.74999999994</v>
      </c>
      <c r="Z74" s="31">
        <f t="shared" si="28"/>
        <v>368462.37</v>
      </c>
      <c r="AA74" s="17"/>
      <c r="AB74" s="31">
        <f t="shared" si="28"/>
        <v>0</v>
      </c>
      <c r="AC74" s="31">
        <f t="shared" si="28"/>
        <v>0</v>
      </c>
      <c r="AD74" s="31">
        <f t="shared" si="28"/>
        <v>0</v>
      </c>
      <c r="AE74" s="31">
        <f t="shared" si="28"/>
        <v>0</v>
      </c>
      <c r="AF74" s="31">
        <f t="shared" si="28"/>
        <v>0</v>
      </c>
    </row>
    <row r="75" spans="2:32" x14ac:dyDescent="0.2">
      <c r="B75" s="6"/>
      <c r="C75" s="6"/>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row>
    <row r="76" spans="2:32" ht="12.75" thickBot="1" x14ac:dyDescent="0.25">
      <c r="B76" s="12" t="s">
        <v>55</v>
      </c>
      <c r="C76" s="12"/>
      <c r="D76" s="27"/>
      <c r="E76" s="27"/>
      <c r="F76" s="27"/>
      <c r="G76" s="27"/>
      <c r="H76" s="27"/>
      <c r="I76" s="27"/>
      <c r="J76" s="27"/>
      <c r="K76" s="27"/>
      <c r="L76" s="27"/>
      <c r="M76" s="27"/>
      <c r="N76" s="17"/>
      <c r="O76" s="27"/>
      <c r="P76" s="27"/>
      <c r="Q76" s="27"/>
      <c r="R76" s="27"/>
      <c r="S76" s="27"/>
      <c r="T76" s="27"/>
      <c r="U76" s="27"/>
      <c r="V76" s="27"/>
      <c r="W76" s="27"/>
      <c r="X76" s="27"/>
      <c r="Y76" s="27"/>
      <c r="Z76" s="27"/>
      <c r="AA76" s="17"/>
      <c r="AB76" s="27"/>
      <c r="AC76" s="27"/>
      <c r="AD76" s="27"/>
      <c r="AE76" s="27"/>
      <c r="AF76" s="27"/>
    </row>
    <row r="77" spans="2:32" x14ac:dyDescent="0.2">
      <c r="B77" s="28" t="s">
        <v>56</v>
      </c>
      <c r="C77" s="14"/>
      <c r="D77" s="15" cm="1">
        <f t="array" aca="1" ref="D77" ca="1">IFERROR(fHistTotal,SUMPRODUCT($O77:$Z77,($O$7:$Z$7&lt;=D$7)*1)/D$7*12)*fHistT12Check*1</f>
        <v>0</v>
      </c>
      <c r="E77" s="29">
        <f ca="1">IFERROR(D77/rUMTotalUnits,)</f>
        <v>0</v>
      </c>
      <c r="F77" s="15" cm="1">
        <f t="array" aca="1" ref="F77" ca="1">IFERROR(fHistTotal,SUMPRODUCT($O77:$Z77,($O$7:$Z$7&lt;=F$7)*1)/F$7*12)*fHistT12Check*1</f>
        <v>0</v>
      </c>
      <c r="G77" s="29">
        <f ca="1">IFERROR(F77/rUMTotalUnits,)</f>
        <v>0</v>
      </c>
      <c r="H77" s="15" cm="1">
        <f t="array" aca="1" ref="H77" ca="1">IFERROR(fHistTotal,SUMPRODUCT($O77:$Z77,($O$7:$Z$7&lt;=H$7)*1)/H$7*12)*fHistT12Check*1</f>
        <v>0</v>
      </c>
      <c r="I77" s="29">
        <f ca="1">IFERROR(H77/rUMTotalUnits,)</f>
        <v>0</v>
      </c>
      <c r="J77" s="15" cm="1">
        <f t="array" aca="1" ref="J77" ca="1">IFERROR(fHistTotal,SUMPRODUCT($O77:$Z77,($O$7:$Z$7&lt;=J$7)*1)/J$7*12)*fHistT12Check*1</f>
        <v>0</v>
      </c>
      <c r="K77" s="29">
        <f ca="1">IFERROR(J77/rUMTotalUnits,)</f>
        <v>0</v>
      </c>
      <c r="L77" s="15" cm="1">
        <f t="array" ref="L77">SUMPRODUCT($O77:$Z77,($O$7:$Z$7&lt;=L$7)*1)/L$7*12</f>
        <v>0</v>
      </c>
      <c r="M77" s="29">
        <f>IFERROR(L77/rUMTotalUnits,)</f>
        <v>0</v>
      </c>
      <c r="N77" s="17"/>
      <c r="O77" s="15"/>
      <c r="P77" s="15"/>
      <c r="Q77" s="15"/>
      <c r="R77" s="15"/>
      <c r="S77" s="15"/>
      <c r="T77" s="15"/>
      <c r="U77" s="15"/>
      <c r="V77" s="15"/>
      <c r="W77" s="15"/>
      <c r="X77" s="15"/>
      <c r="Y77" s="15"/>
      <c r="Z77" s="15"/>
      <c r="AA77" s="17"/>
      <c r="AB77" s="15"/>
      <c r="AC77" s="15"/>
      <c r="AD77" s="15"/>
      <c r="AE77" s="15"/>
      <c r="AF77" s="15"/>
    </row>
    <row r="78" spans="2:32" x14ac:dyDescent="0.2">
      <c r="B78" s="28" t="s">
        <v>57</v>
      </c>
      <c r="C78" s="14"/>
      <c r="D78" s="15" cm="1">
        <f t="array" aca="1" ref="D78" ca="1">IFERROR(fHistTotal,SUMPRODUCT($O78:$Z78,($O$7:$Z$7&lt;=D$7)*1)/D$7*12)*fHistT12Check*1</f>
        <v>0</v>
      </c>
      <c r="E78" s="29">
        <f ca="1">IFERROR(D78/rUMTotalUnits,)</f>
        <v>0</v>
      </c>
      <c r="F78" s="15" cm="1">
        <f t="array" aca="1" ref="F78" ca="1">IFERROR(fHistTotal,SUMPRODUCT($O78:$Z78,($O$7:$Z$7&lt;=F$7)*1)/F$7*12)*fHistT12Check*1</f>
        <v>0</v>
      </c>
      <c r="G78" s="29">
        <f ca="1">IFERROR(F78/rUMTotalUnits,)</f>
        <v>0</v>
      </c>
      <c r="H78" s="15" cm="1">
        <f t="array" aca="1" ref="H78" ca="1">IFERROR(fHistTotal,SUMPRODUCT($O78:$Z78,($O$7:$Z$7&lt;=H$7)*1)/H$7*12)*fHistT12Check*1</f>
        <v>0</v>
      </c>
      <c r="I78" s="29">
        <f ca="1">IFERROR(H78/rUMTotalUnits,)</f>
        <v>0</v>
      </c>
      <c r="J78" s="15" cm="1">
        <f t="array" aca="1" ref="J78" ca="1">IFERROR(fHistTotal,SUMPRODUCT($O78:$Z78,($O$7:$Z$7&lt;=J$7)*1)/J$7*12)*fHistT12Check*1</f>
        <v>0</v>
      </c>
      <c r="K78" s="29">
        <f ca="1">IFERROR(J78/rUMTotalUnits,)</f>
        <v>0</v>
      </c>
      <c r="L78" s="15" cm="1">
        <f t="array" ref="L78">SUMPRODUCT($O78:$Z78,($O$7:$Z$7&lt;=L$7)*1)/L$7*12</f>
        <v>0</v>
      </c>
      <c r="M78" s="29">
        <f>IFERROR(L78/rUMTotalUnits,)</f>
        <v>0</v>
      </c>
      <c r="N78" s="17"/>
      <c r="O78" s="15"/>
      <c r="P78" s="15"/>
      <c r="Q78" s="15"/>
      <c r="R78" s="15"/>
      <c r="S78" s="15"/>
      <c r="T78" s="15"/>
      <c r="U78" s="15"/>
      <c r="V78" s="15"/>
      <c r="W78" s="15"/>
      <c r="X78" s="15"/>
      <c r="Y78" s="15"/>
      <c r="Z78" s="15"/>
      <c r="AA78" s="17"/>
      <c r="AB78" s="15"/>
      <c r="AC78" s="15"/>
      <c r="AD78" s="15"/>
      <c r="AE78" s="15"/>
      <c r="AF78" s="15"/>
    </row>
    <row r="79" spans="2:32" x14ac:dyDescent="0.2">
      <c r="B79" s="24" t="s">
        <v>58</v>
      </c>
      <c r="C79" s="24"/>
      <c r="D79" s="25">
        <f ca="1">D74+D77-D78</f>
        <v>4608953.88</v>
      </c>
      <c r="E79" s="26">
        <f ca="1">IFERROR(D79/rUMTotalUnits,)</f>
        <v>13168.439657142857</v>
      </c>
      <c r="F79" s="25">
        <f ca="1">F74+F77-F78</f>
        <v>4629875.453333335</v>
      </c>
      <c r="G79" s="26">
        <f ca="1">IFERROR(F79/rUMTotalUnits,)</f>
        <v>13228.215580952387</v>
      </c>
      <c r="H79" s="25">
        <f ca="1">H74+H77-H78</f>
        <v>4586583.08</v>
      </c>
      <c r="I79" s="26">
        <f ca="1">IFERROR(H79/rUMTotalUnits,)</f>
        <v>13104.523085714285</v>
      </c>
      <c r="J79" s="25">
        <f ca="1">J74+J77-J78</f>
        <v>4551432.3599999994</v>
      </c>
      <c r="K79" s="26">
        <f ca="1">IFERROR(J79/rUMTotalUnits,)</f>
        <v>13004.092457142855</v>
      </c>
      <c r="L79" s="25">
        <f ca="1">L74+L77-L78</f>
        <v>4421548.4399999995</v>
      </c>
      <c r="M79" s="26">
        <f ca="1">IFERROR(L79/rUMTotalUnits,)</f>
        <v>12632.995542857141</v>
      </c>
      <c r="N79" s="17"/>
      <c r="O79" s="25">
        <f>O74+O77-O78</f>
        <v>360188.7900000001</v>
      </c>
      <c r="P79" s="25">
        <f t="shared" ref="P79:AF79" si="29">P74+P77-P78</f>
        <v>389631.36</v>
      </c>
      <c r="Q79" s="25">
        <f t="shared" si="29"/>
        <v>386727.14000000007</v>
      </c>
      <c r="R79" s="25">
        <f t="shared" si="29"/>
        <v>402436.99000000011</v>
      </c>
      <c r="S79" s="25">
        <f t="shared" si="29"/>
        <v>395489.72</v>
      </c>
      <c r="T79" s="25">
        <f t="shared" si="29"/>
        <v>381188.34000000008</v>
      </c>
      <c r="U79" s="25">
        <f t="shared" si="29"/>
        <v>384313.91999999993</v>
      </c>
      <c r="V79" s="25">
        <f t="shared" si="29"/>
        <v>380533.1700000001</v>
      </c>
      <c r="W79" s="25">
        <f t="shared" si="29"/>
        <v>390586.36000000016</v>
      </c>
      <c r="X79" s="25">
        <f t="shared" si="29"/>
        <v>385886.97000000003</v>
      </c>
      <c r="Y79" s="25">
        <f t="shared" si="29"/>
        <v>383508.74999999994</v>
      </c>
      <c r="Z79" s="25">
        <f t="shared" si="29"/>
        <v>368462.37</v>
      </c>
      <c r="AA79" s="17"/>
      <c r="AB79" s="25">
        <f t="shared" si="29"/>
        <v>0</v>
      </c>
      <c r="AC79" s="25">
        <f t="shared" si="29"/>
        <v>0</v>
      </c>
      <c r="AD79" s="25">
        <f t="shared" si="29"/>
        <v>0</v>
      </c>
      <c r="AE79" s="25">
        <f t="shared" si="29"/>
        <v>0</v>
      </c>
      <c r="AF79" s="25">
        <f t="shared" si="29"/>
        <v>0</v>
      </c>
    </row>
    <row r="80" spans="2:32" x14ac:dyDescent="0.2"/>
    <row r="81" x14ac:dyDescent="0.2"/>
  </sheetData>
  <sheetProtection algorithmName="SHA-512" hashValue="v16DEfxsa4E1GKaJasCYkaNYvZVlJgaePPFShhmdhf3L6jQvQwOfVIenZd0oEnb1pKaSpjOMYJ8YXGbSMEye9A==" saltValue="+8n5yU92WhcHQe2AZIXdPg==" spinCount="100000" sheet="1" objects="1" scenarios="1"/>
  <mergeCells count="5">
    <mergeCell ref="D7:E7"/>
    <mergeCell ref="F7:G7"/>
    <mergeCell ref="H7:I7"/>
    <mergeCell ref="J7:K7"/>
    <mergeCell ref="L7:M7"/>
  </mergeCells>
  <conditionalFormatting sqref="D7:M7">
    <cfRule type="expression" dxfId="9" priority="3">
      <formula>NOT(OR(AND(ISNUMBER(D$7),AND(D$7&gt;0,D$7&lt;=12,D$7&lt;=MAX($O$7:$Z$7)),OR(((SUMPRODUCT(($O$7:$Z$7&gt;0)*1)=MAX($O$7:$Z$7))*MAX($O$7:$Z$7))&gt;=D$7,((MAX($O$7:$Z$7)*(SUMPRODUCT(($O$7:$Z$7&gt;0)*1)=1)))=D$7)),AND(ISTEXT(D$7),OR(SUMPRODUCT((D$7=lHistDates)*1)))))</formula>
    </cfRule>
  </conditionalFormatting>
  <conditionalFormatting sqref="AB6:AF6">
    <cfRule type="cellIs" dxfId="8" priority="1" operator="greaterThan">
      <formula>12</formula>
    </cfRule>
    <cfRule type="cellIs" dxfId="7" priority="2" operator="equal">
      <formula>12</formula>
    </cfRule>
  </conditionalFormatting>
  <dataValidations count="1">
    <dataValidation type="list" allowBlank="1" showInputMessage="1" showErrorMessage="1" promptTitle="Period" prompt="Please enter the number of months (1 - 12) to annualize or choose a full year of historicals from the drop down list." sqref="D7:M7" xr:uid="{764D7799-1FB5-41C0-B3B3-115FEEA8D267}">
      <formula1>lHistDates</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tabColor theme="7" tint="0.59999389629810485"/>
    <outlinePr summaryBelow="0"/>
  </sheetPr>
  <dimension ref="A1:Q73"/>
  <sheetViews>
    <sheetView showGridLines="0" workbookViewId="0">
      <pane xSplit="3" ySplit="9" topLeftCell="D10" activePane="bottomRight" state="frozen"/>
      <selection pane="topRight" activeCell="D1" sqref="D1"/>
      <selection pane="bottomLeft" activeCell="A10" sqref="A10"/>
      <selection pane="bottomRight" activeCell="D7" sqref="D7:E7"/>
    </sheetView>
  </sheetViews>
  <sheetFormatPr defaultColWidth="0" defaultRowHeight="12" zeroHeight="1" outlineLevelRow="1" x14ac:dyDescent="0.2"/>
  <cols>
    <col min="1" max="1" width="9.33203125" customWidth="1"/>
    <col min="2" max="2" width="46.1640625" bestFit="1" customWidth="1"/>
    <col min="3" max="3" width="3.5" bestFit="1" customWidth="1"/>
    <col min="4" max="4" width="14.5" bestFit="1" customWidth="1"/>
    <col min="5" max="5" width="12.1640625" bestFit="1" customWidth="1"/>
    <col min="6" max="6" width="16.5" bestFit="1" customWidth="1"/>
    <col min="7" max="7" width="14.5" bestFit="1" customWidth="1"/>
    <col min="8" max="8" width="12.1640625" bestFit="1" customWidth="1"/>
    <col min="9" max="9" width="12.83203125" bestFit="1" customWidth="1"/>
    <col min="10" max="10" width="3.5" bestFit="1" customWidth="1"/>
    <col min="11" max="11" width="14.5" bestFit="1" customWidth="1"/>
    <col min="12" max="12" width="12.1640625" bestFit="1" customWidth="1"/>
    <col min="13" max="13" width="10.1640625" bestFit="1" customWidth="1"/>
    <col min="14" max="14" width="13" customWidth="1"/>
    <col min="15" max="15" width="3" bestFit="1" customWidth="1"/>
    <col min="16" max="16" width="66.5" customWidth="1"/>
    <col min="17" max="17" width="9.33203125" customWidth="1"/>
    <col min="18" max="16384" width="9.33203125" hidden="1"/>
  </cols>
  <sheetData>
    <row r="1" spans="1:17" x14ac:dyDescent="0.2">
      <c r="A1" s="2"/>
      <c r="B1" s="2"/>
      <c r="C1" s="2"/>
      <c r="D1" s="2"/>
      <c r="E1" s="2"/>
      <c r="F1" s="2"/>
      <c r="G1" s="2"/>
      <c r="H1" s="2"/>
      <c r="I1" s="2"/>
      <c r="J1" s="2"/>
      <c r="K1" s="2"/>
      <c r="L1" s="2"/>
      <c r="M1" s="2"/>
      <c r="N1" s="2"/>
      <c r="O1" s="2"/>
      <c r="P1" s="2"/>
      <c r="Q1" s="2"/>
    </row>
    <row r="2" spans="1:17" x14ac:dyDescent="0.2">
      <c r="A2" s="2"/>
      <c r="B2" s="2"/>
      <c r="C2" s="2"/>
      <c r="D2" s="2"/>
      <c r="E2" s="2"/>
      <c r="F2" s="2"/>
      <c r="G2" s="2"/>
      <c r="H2" s="2"/>
      <c r="I2" s="2"/>
      <c r="J2" s="2"/>
      <c r="K2" s="2"/>
      <c r="L2" s="2"/>
      <c r="M2" s="2"/>
      <c r="N2" s="2"/>
      <c r="O2" s="2"/>
      <c r="P2" s="2"/>
      <c r="Q2" s="2"/>
    </row>
    <row r="3" spans="1:17" x14ac:dyDescent="0.2">
      <c r="A3" s="2"/>
      <c r="B3" s="1" t="str">
        <f ca="1">Assumptions!B3</f>
        <v>This template is an intellectual property of ©Clik Technologies Inc [2021-25]. All rights to update, modification, copy and distribution of the core are reserved.</v>
      </c>
      <c r="C3" s="2"/>
      <c r="D3" s="2"/>
      <c r="E3" s="2"/>
      <c r="F3" s="2"/>
      <c r="G3" s="2"/>
      <c r="H3" s="2"/>
      <c r="I3" s="2"/>
      <c r="J3" s="2"/>
      <c r="K3" s="2"/>
      <c r="L3" s="2"/>
      <c r="M3" s="2"/>
      <c r="N3" s="2"/>
      <c r="O3" s="2"/>
      <c r="P3" s="2"/>
      <c r="Q3" s="2"/>
    </row>
    <row r="4" spans="1:17" ht="30" customHeight="1" x14ac:dyDescent="0.2">
      <c r="A4" s="2"/>
      <c r="B4" s="466" t="str">
        <f>Assumptions!B4</f>
        <v>MORGANS LANDING BOULEVARD</v>
      </c>
      <c r="C4" s="466"/>
      <c r="D4" s="466"/>
      <c r="E4" s="466"/>
      <c r="F4" s="466"/>
      <c r="G4" s="466"/>
      <c r="H4" s="466"/>
      <c r="I4" s="466"/>
      <c r="J4" s="466"/>
      <c r="K4" s="466"/>
      <c r="L4" s="466"/>
      <c r="M4" s="466"/>
      <c r="N4" s="466"/>
      <c r="O4" s="466"/>
      <c r="P4" s="467" t="str">
        <f>Assumptions!L4</f>
        <v xml:space="preserve"> MORGANS LANDING BOULEVARD, LA PORTE, TEXAS, 77571</v>
      </c>
      <c r="Q4" s="2"/>
    </row>
    <row r="5" spans="1:17" x14ac:dyDescent="0.2">
      <c r="A5" s="2"/>
      <c r="B5" s="2"/>
      <c r="C5" s="2"/>
      <c r="D5" s="2"/>
      <c r="E5" s="2"/>
      <c r="F5" s="2"/>
      <c r="G5" s="2"/>
      <c r="H5" s="2"/>
      <c r="I5" s="2"/>
      <c r="J5" s="2"/>
      <c r="K5" s="2"/>
      <c r="L5" s="2"/>
      <c r="M5" s="2"/>
      <c r="N5" s="2"/>
      <c r="O5" s="2"/>
      <c r="P5" s="2"/>
      <c r="Q5" s="2"/>
    </row>
    <row r="6" spans="1:17" x14ac:dyDescent="0.2">
      <c r="A6" s="2"/>
      <c r="B6" s="2"/>
      <c r="C6" s="2"/>
      <c r="D6" s="2"/>
      <c r="E6" s="2"/>
      <c r="F6" s="2"/>
      <c r="G6" s="2"/>
      <c r="H6" s="2"/>
      <c r="I6" s="2"/>
      <c r="J6" s="2"/>
      <c r="K6" s="2"/>
      <c r="L6" s="2"/>
      <c r="M6" s="2"/>
      <c r="N6" s="2"/>
      <c r="O6" s="2"/>
      <c r="P6" s="2"/>
      <c r="Q6" s="2"/>
    </row>
    <row r="7" spans="1:17" x14ac:dyDescent="0.2">
      <c r="A7" s="2"/>
      <c r="B7" s="220"/>
      <c r="C7" s="220"/>
      <c r="D7" s="698">
        <v>12</v>
      </c>
      <c r="E7" s="699"/>
      <c r="F7" s="221" t="s">
        <v>338</v>
      </c>
      <c r="G7" s="222" t="str">
        <f>"Adjusted "&amp;IF(ISNUMBER(rPFBase),"T-"&amp;rPFBase,"Historicals")</f>
        <v>Adjusted T-12</v>
      </c>
      <c r="H7" s="223"/>
      <c r="I7" s="224" t="s">
        <v>339</v>
      </c>
      <c r="K7" s="222" t="s">
        <v>340</v>
      </c>
      <c r="L7" s="222"/>
      <c r="M7" s="222"/>
      <c r="N7" s="223"/>
      <c r="Q7" s="2"/>
    </row>
    <row r="8" spans="1:17" x14ac:dyDescent="0.2">
      <c r="A8" s="2"/>
      <c r="B8" s="220"/>
      <c r="C8" s="220"/>
      <c r="D8" s="268">
        <f>IFERROR(IF(AND(D$7&gt;0,D$7&lt;=12),MAX($O$8:$Z$8),MID(D$7,FIND("[",D7)+1,6)),)</f>
        <v>0</v>
      </c>
      <c r="E8" s="225" t="s">
        <v>341</v>
      </c>
      <c r="F8" s="226" t="s">
        <v>342</v>
      </c>
      <c r="G8" s="7" t="s">
        <v>342</v>
      </c>
      <c r="H8" s="225" t="s">
        <v>341</v>
      </c>
      <c r="I8" s="227" t="s">
        <v>343</v>
      </c>
      <c r="K8" s="228" t="s">
        <v>342</v>
      </c>
      <c r="L8" s="228" t="s">
        <v>341</v>
      </c>
      <c r="M8" s="228" t="s">
        <v>344</v>
      </c>
      <c r="N8" s="228" t="s">
        <v>345</v>
      </c>
      <c r="P8" s="229" t="s">
        <v>515</v>
      </c>
      <c r="Q8" s="2"/>
    </row>
    <row r="9" spans="1:17" x14ac:dyDescent="0.2">
      <c r="A9" s="2"/>
      <c r="B9" s="120" t="s">
        <v>346</v>
      </c>
      <c r="C9" s="120"/>
      <c r="D9" s="120"/>
      <c r="E9" s="120"/>
      <c r="F9" s="120"/>
      <c r="G9" s="120"/>
      <c r="H9" s="120"/>
      <c r="I9" s="120"/>
      <c r="K9" s="230"/>
      <c r="L9" s="230"/>
      <c r="M9" s="230"/>
      <c r="N9" s="230" t="s">
        <v>347</v>
      </c>
      <c r="P9" s="120"/>
      <c r="Q9" s="2"/>
    </row>
    <row r="10" spans="1:17" x14ac:dyDescent="0.2">
      <c r="A10" s="2"/>
      <c r="B10" s="14" t="str">
        <f>Financials!B10</f>
        <v>Market Rent</v>
      </c>
      <c r="C10" s="231"/>
      <c r="D10" s="15" cm="1">
        <f t="array" aca="1" ref="D10" ca="1">IFERROR(fHist4mPF,SUMPRODUCT(Financials!$O10:$Z10,(Financials!$O$7:$Z$7&lt;=D$7)*1)/D$7*12)*fHistT12Check*1</f>
        <v>7298940</v>
      </c>
      <c r="E10" s="15">
        <f ca="1">IFERROR(D10/rUMTotalUnits,)</f>
        <v>20854.114285714284</v>
      </c>
      <c r="F10" s="232"/>
      <c r="G10" s="15">
        <f ca="1">D10+F10</f>
        <v>7298940</v>
      </c>
      <c r="H10" s="15">
        <f ca="1">IFERROR(G10/rUMTotalUnits,)</f>
        <v>20854.114285714284</v>
      </c>
      <c r="I10" s="233">
        <f ca="1">IFERROR(K10/G10,)</f>
        <v>1.0494723672204458</v>
      </c>
      <c r="K10" s="234">
        <f ca="1">'Ops CF'!$E$11</f>
        <v>7660035.8400000008</v>
      </c>
      <c r="L10" s="234">
        <f ca="1">IFERROR(K10/rUMTotalUnits,)</f>
        <v>21885.81668571429</v>
      </c>
      <c r="M10" s="234">
        <f ca="1">IFERROR(K10/(rUMAvgSF*rUMTotalUnits),)</f>
        <v>24.43977296003829</v>
      </c>
      <c r="N10" s="233">
        <f ca="1">IFERROR(K10/$K$10,)</f>
        <v>1</v>
      </c>
      <c r="P10" s="112"/>
      <c r="Q10" s="2"/>
    </row>
    <row r="11" spans="1:17" x14ac:dyDescent="0.2">
      <c r="A11" s="2"/>
      <c r="B11" s="14" t="str">
        <f>Financials!B11</f>
        <v>Loss to Lease</v>
      </c>
      <c r="C11" s="231"/>
      <c r="D11" s="15" cm="1">
        <f t="array" aca="1" ref="D11" ca="1">IFERROR(fHist4mPF,SUMPRODUCT(Financials!$O11:$Z11,(Financials!$O$7:$Z$7&lt;=D$7)*1)/D$7*12)*fHistT12Check*1</f>
        <v>-592459</v>
      </c>
      <c r="E11" s="15">
        <f ca="1">IFERROR(D11/rUMTotalUnits,)</f>
        <v>-1692.74</v>
      </c>
      <c r="F11" s="236"/>
      <c r="G11" s="15">
        <f ca="1">D11+F11</f>
        <v>-592459</v>
      </c>
      <c r="H11" s="15">
        <f ca="1">IFERROR(G11/rUMTotalUnits,)</f>
        <v>-1692.74</v>
      </c>
      <c r="I11" s="233">
        <f t="shared" ref="I11:I70" ca="1" si="0">IFERROR(K11/G11,)</f>
        <v>1.1454853675011278</v>
      </c>
      <c r="K11" s="234">
        <f ca="1">'Ops CF'!$E$14</f>
        <v>-678653.11534435069</v>
      </c>
      <c r="L11" s="234">
        <f ca="1">IFERROR(K11/rUMTotalUnits,)</f>
        <v>-1939.0089009838591</v>
      </c>
      <c r="M11" s="235">
        <f ca="1">IFERROR(K11/(rUMAvgSF*rUMTotalUnits),)</f>
        <v>-2.1652807381170955</v>
      </c>
      <c r="N11" s="233">
        <f t="shared" ref="N11:N35" ca="1" si="1">IFERROR(K11/$K$10,)</f>
        <v>-8.85965979167469E-2</v>
      </c>
      <c r="P11" s="112"/>
      <c r="Q11" s="2"/>
    </row>
    <row r="12" spans="1:17" x14ac:dyDescent="0.2">
      <c r="A12" s="2"/>
      <c r="B12" s="237" t="str">
        <f>Financials!B12</f>
        <v>Gross Potential Rent</v>
      </c>
      <c r="C12" s="238"/>
      <c r="D12" s="239">
        <f ca="1">SUBTOTAL(9,D$10:D11)</f>
        <v>6706481</v>
      </c>
      <c r="E12" s="239">
        <f ca="1">IFERROR(D12/rUMTotalUnits,)</f>
        <v>19161.374285714286</v>
      </c>
      <c r="F12" s="239">
        <f>SUBTOTAL(9,F$10:F11)</f>
        <v>0</v>
      </c>
      <c r="G12" s="239">
        <f ca="1">SUBTOTAL(9,G$10:G11)</f>
        <v>6706481</v>
      </c>
      <c r="H12" s="239">
        <f ca="1">IFERROR(G12/rUMTotalUnits,)</f>
        <v>19161.374285714286</v>
      </c>
      <c r="I12" s="240">
        <f t="shared" ca="1" si="0"/>
        <v>1.0409904575373659</v>
      </c>
      <c r="K12" s="241">
        <f ca="1">SUBTOTAL(9,K$10:K11)</f>
        <v>6981382.7246556506</v>
      </c>
      <c r="L12" s="241">
        <f ca="1">IFERROR(K12/rUMTotalUnits,)</f>
        <v>19946.80778473043</v>
      </c>
      <c r="M12" s="242">
        <f ca="1">IFERROR(K12/(rUMAvgSF*rUMTotalUnits),)</f>
        <v>22.274492221921196</v>
      </c>
      <c r="N12" s="240">
        <f t="shared" ca="1" si="1"/>
        <v>0.91140340208325321</v>
      </c>
      <c r="P12" s="112"/>
      <c r="Q12" s="2"/>
    </row>
    <row r="13" spans="1:17" x14ac:dyDescent="0.2">
      <c r="A13" s="2"/>
      <c r="B13" s="231">
        <f>Financials!B13</f>
        <v>0</v>
      </c>
      <c r="C13" s="231"/>
      <c r="D13" s="243"/>
      <c r="E13" s="243"/>
      <c r="F13" s="243"/>
      <c r="G13" s="243"/>
      <c r="H13" s="243"/>
      <c r="I13" s="244"/>
      <c r="K13" s="245"/>
      <c r="L13" s="245"/>
      <c r="M13" s="246"/>
      <c r="N13" s="244"/>
      <c r="P13" s="231"/>
      <c r="Q13" s="231"/>
    </row>
    <row r="14" spans="1:17" collapsed="1" x14ac:dyDescent="0.2">
      <c r="A14" s="2"/>
      <c r="B14" s="14" t="str">
        <f>Financials!B14</f>
        <v>Vacancy</v>
      </c>
      <c r="C14" s="231"/>
      <c r="D14" s="15">
        <f ca="1">SUBTOTAL(9,D15:D16)</f>
        <v>-160720.78</v>
      </c>
      <c r="E14" s="15">
        <f t="shared" ref="E14:E20" ca="1" si="2">IFERROR(D14/rUMTotalUnits,)</f>
        <v>-459.20222857142858</v>
      </c>
      <c r="F14" s="15">
        <f>SUBTOTAL(9,F15:F16)</f>
        <v>0</v>
      </c>
      <c r="G14" s="15">
        <f ca="1">SUBTOTAL(9,G15:G16)</f>
        <v>-160720.78</v>
      </c>
      <c r="H14" s="15">
        <f t="shared" ref="H14:H20" ca="1" si="3">IFERROR(G14/rUMTotalUnits,)</f>
        <v>-459.20222857142858</v>
      </c>
      <c r="I14" s="233">
        <f t="shared" ca="1" si="0"/>
        <v>1.0748490819160958</v>
      </c>
      <c r="K14" s="234">
        <f ca="1">SUBTOTAL(9,K15:K16)</f>
        <v>-172750.58282783881</v>
      </c>
      <c r="L14" s="234">
        <f t="shared" ref="L14:L20" ca="1" si="4">IFERROR(K14/rUMTotalUnits,)</f>
        <v>-493.57309379382514</v>
      </c>
      <c r="M14" s="235">
        <f t="shared" ref="M14:M20" ca="1" si="5">IFERROR(K14/(rUMAvgSF*rUMTotalUnits),)</f>
        <v>-0.5511704006631214</v>
      </c>
      <c r="N14" s="233">
        <f t="shared" ca="1" si="1"/>
        <v>-2.2552189889993881E-2</v>
      </c>
      <c r="P14" s="112"/>
      <c r="Q14" s="2"/>
    </row>
    <row r="15" spans="1:17" hidden="1" outlineLevel="1" x14ac:dyDescent="0.2">
      <c r="A15" s="2"/>
      <c r="B15" s="28" t="str">
        <f>Financials!B15</f>
        <v>Physical Vacancy</v>
      </c>
      <c r="C15" s="231"/>
      <c r="D15" s="15" cm="1">
        <f t="array" aca="1" ref="D15" ca="1">IFERROR(fHist4mPF,SUMPRODUCT(Financials!$O15:$Z15,(Financials!$O$7:$Z$7&lt;=D$7)*1)/D$7*12)*fHistT12Check*1</f>
        <v>-160720.78</v>
      </c>
      <c r="E15" s="15">
        <f t="shared" ca="1" si="2"/>
        <v>-459.20222857142858</v>
      </c>
      <c r="F15" s="232"/>
      <c r="G15" s="15">
        <f ca="1">D15+F15</f>
        <v>-160720.78</v>
      </c>
      <c r="H15" s="15">
        <f t="shared" ca="1" si="3"/>
        <v>-459.20222857142858</v>
      </c>
      <c r="I15" s="233">
        <f t="shared" ca="1" si="0"/>
        <v>1.0748490819160958</v>
      </c>
      <c r="K15" s="234">
        <f ca="1">'Ops CF'!E18</f>
        <v>-172750.58282783881</v>
      </c>
      <c r="L15" s="234">
        <f t="shared" ca="1" si="4"/>
        <v>-493.57309379382514</v>
      </c>
      <c r="M15" s="235">
        <f t="shared" ca="1" si="5"/>
        <v>-0.5511704006631214</v>
      </c>
      <c r="N15" s="233">
        <f t="shared" ca="1" si="1"/>
        <v>-2.2552189889993881E-2</v>
      </c>
      <c r="P15" s="112"/>
      <c r="Q15" s="2"/>
    </row>
    <row r="16" spans="1:17" hidden="1" outlineLevel="1" x14ac:dyDescent="0.2">
      <c r="A16" s="2"/>
      <c r="B16" s="28" t="str">
        <f>Financials!B16</f>
        <v>Renovation Vacancy</v>
      </c>
      <c r="C16" s="231"/>
      <c r="D16" s="15" cm="1">
        <f t="array" aca="1" ref="D16" ca="1">IFERROR(fHist4mPF,SUMPRODUCT(Financials!$O16:$Z16,(Financials!$O$7:$Z$7&lt;=D$7)*1)/D$7*12)*fHistT12Check*1</f>
        <v>0</v>
      </c>
      <c r="E16" s="15">
        <f t="shared" ca="1" si="2"/>
        <v>0</v>
      </c>
      <c r="F16" s="232"/>
      <c r="G16" s="15">
        <f ca="1">D16+F16</f>
        <v>0</v>
      </c>
      <c r="H16" s="15">
        <f t="shared" ca="1" si="3"/>
        <v>0</v>
      </c>
      <c r="I16" s="233">
        <f t="shared" ca="1" si="0"/>
        <v>0</v>
      </c>
      <c r="K16" s="234">
        <f ca="1">'Ops CF'!E19</f>
        <v>0</v>
      </c>
      <c r="L16" s="234">
        <f t="shared" ca="1" si="4"/>
        <v>0</v>
      </c>
      <c r="M16" s="235">
        <f t="shared" ca="1" si="5"/>
        <v>0</v>
      </c>
      <c r="N16" s="233">
        <f t="shared" ca="1" si="1"/>
        <v>0</v>
      </c>
      <c r="P16" s="112"/>
      <c r="Q16" s="2"/>
    </row>
    <row r="17" spans="1:17" x14ac:dyDescent="0.2">
      <c r="A17" s="2"/>
      <c r="B17" s="14" t="str">
        <f>Financials!B17</f>
        <v>Non - Revenue Units</v>
      </c>
      <c r="C17" s="231"/>
      <c r="D17" s="15" cm="1">
        <f t="array" aca="1" ref="D17" ca="1">IFERROR(fHist4mPF,SUMPRODUCT(Financials!$O17:$Z17,(Financials!$O$7:$Z$7&lt;=D$7)*1)/D$7*12)*fHistT12Check*1</f>
        <v>0</v>
      </c>
      <c r="E17" s="15">
        <f t="shared" ca="1" si="2"/>
        <v>0</v>
      </c>
      <c r="F17" s="232"/>
      <c r="G17" s="15">
        <f ca="1">D17+F17</f>
        <v>0</v>
      </c>
      <c r="H17" s="15">
        <f t="shared" ca="1" si="3"/>
        <v>0</v>
      </c>
      <c r="I17" s="233">
        <f t="shared" ca="1" si="0"/>
        <v>0</v>
      </c>
      <c r="K17" s="234">
        <f ca="1">'Ops CF'!E20</f>
        <v>-85972.924366300358</v>
      </c>
      <c r="L17" s="234">
        <f t="shared" ca="1" si="4"/>
        <v>-245.63692676085816</v>
      </c>
      <c r="M17" s="235">
        <f t="shared" ca="1" si="5"/>
        <v>-0.27430142575193539</v>
      </c>
      <c r="N17" s="233">
        <f t="shared" ca="1" si="1"/>
        <v>-1.1223566855569744E-2</v>
      </c>
      <c r="P17" s="112"/>
      <c r="Q17" s="2"/>
    </row>
    <row r="18" spans="1:17" x14ac:dyDescent="0.2">
      <c r="A18" s="2"/>
      <c r="B18" s="14" t="str">
        <f>Financials!B18</f>
        <v>Concessions</v>
      </c>
      <c r="C18" s="231"/>
      <c r="D18" s="15" cm="1">
        <f t="array" aca="1" ref="D18" ca="1">IFERROR(fHist4mPF,SUMPRODUCT(Financials!$O18:$Z18,(Financials!$O$7:$Z$7&lt;=D$7)*1)/D$7*12)*fHistT12Check*1</f>
        <v>-4859.26</v>
      </c>
      <c r="E18" s="15">
        <f t="shared" ca="1" si="2"/>
        <v>-13.883600000000001</v>
      </c>
      <c r="F18" s="232"/>
      <c r="G18" s="15">
        <f ca="1">D18+F18</f>
        <v>-4859.26</v>
      </c>
      <c r="H18" s="15">
        <f t="shared" ca="1" si="3"/>
        <v>-13.883600000000001</v>
      </c>
      <c r="I18" s="233">
        <f t="shared" ca="1" si="0"/>
        <v>1.0270249736495098</v>
      </c>
      <c r="K18" s="234">
        <f ca="1">'Ops CF'!E21</f>
        <v>-4990.581373456117</v>
      </c>
      <c r="L18" s="234">
        <f t="shared" ca="1" si="4"/>
        <v>-14.258803924160334</v>
      </c>
      <c r="M18" s="235">
        <f t="shared" ca="1" si="5"/>
        <v>-1.5922729116873629E-2</v>
      </c>
      <c r="N18" s="233">
        <f t="shared" ca="1" si="1"/>
        <v>-6.5150888033653335E-4</v>
      </c>
      <c r="P18" s="112"/>
      <c r="Q18" s="2"/>
    </row>
    <row r="19" spans="1:17" x14ac:dyDescent="0.2">
      <c r="A19" s="2"/>
      <c r="B19" s="14" t="str">
        <f>Financials!B19</f>
        <v>Collection Loss</v>
      </c>
      <c r="C19" s="231"/>
      <c r="D19" s="15" cm="1">
        <f t="array" aca="1" ref="D19" ca="1">IFERROR(fHist4mPF,SUMPRODUCT(Financials!$O19:$Z19,(Financials!$O$7:$Z$7&lt;=D$7)*1)/D$7*12)*fHistT12Check*1</f>
        <v>-28851.9</v>
      </c>
      <c r="E19" s="15">
        <f t="shared" ca="1" si="2"/>
        <v>-82.433999999999997</v>
      </c>
      <c r="F19" s="236"/>
      <c r="G19" s="15">
        <f ca="1">D19+F19</f>
        <v>-28851.9</v>
      </c>
      <c r="H19" s="15">
        <f t="shared" ca="1" si="3"/>
        <v>-82.433999999999997</v>
      </c>
      <c r="I19" s="233">
        <f t="shared" ca="1" si="0"/>
        <v>1.0270249736495098</v>
      </c>
      <c r="K19" s="234">
        <f ca="1">'Ops CF'!E22</f>
        <v>-29631.621837238297</v>
      </c>
      <c r="L19" s="234">
        <f t="shared" ca="1" si="4"/>
        <v>-84.66177667782371</v>
      </c>
      <c r="M19" s="235">
        <f t="shared" ca="1" si="5"/>
        <v>-9.4541347490590399E-2</v>
      </c>
      <c r="N19" s="233">
        <f t="shared" ca="1" si="1"/>
        <v>-3.8683398428117923E-3</v>
      </c>
      <c r="P19" s="112"/>
      <c r="Q19" s="2"/>
    </row>
    <row r="20" spans="1:17" x14ac:dyDescent="0.2">
      <c r="A20" s="2"/>
      <c r="B20" s="247" t="str">
        <f>Financials!B20</f>
        <v>Base Rental Income</v>
      </c>
      <c r="C20" s="248"/>
      <c r="D20" s="249">
        <f ca="1">SUBTOTAL(9,D$10:D19)</f>
        <v>6512049.0599999996</v>
      </c>
      <c r="E20" s="249">
        <f t="shared" ca="1" si="2"/>
        <v>18605.854457142857</v>
      </c>
      <c r="F20" s="249">
        <f>SUBTOTAL(9,F$10:F19)</f>
        <v>0</v>
      </c>
      <c r="G20" s="249">
        <f ca="1">SUBTOTAL(9,G$10:G19)</f>
        <v>6512049.0599999996</v>
      </c>
      <c r="H20" s="249">
        <f t="shared" ca="1" si="3"/>
        <v>18605.854457142857</v>
      </c>
      <c r="I20" s="250">
        <f t="shared" ca="1" si="0"/>
        <v>1.0270249736495103</v>
      </c>
      <c r="K20" s="251">
        <f ca="1">SUBTOTAL(9,K$10:K19)</f>
        <v>6688037.0142508177</v>
      </c>
      <c r="L20" s="251">
        <f t="shared" ca="1" si="4"/>
        <v>19108.677183573764</v>
      </c>
      <c r="M20" s="252">
        <f t="shared" ca="1" si="5"/>
        <v>21.338556318898675</v>
      </c>
      <c r="N20" s="250">
        <f t="shared" ca="1" si="1"/>
        <v>0.8731077966145413</v>
      </c>
      <c r="P20" s="112"/>
      <c r="Q20" s="2"/>
    </row>
    <row r="21" spans="1:17" x14ac:dyDescent="0.2">
      <c r="A21" s="2"/>
      <c r="B21" s="231">
        <f>Financials!B21</f>
        <v>0</v>
      </c>
      <c r="C21" s="231"/>
      <c r="D21" s="243"/>
      <c r="E21" s="243"/>
      <c r="F21" s="243"/>
      <c r="G21" s="243"/>
      <c r="H21" s="243"/>
      <c r="I21" s="244"/>
      <c r="K21" s="253"/>
      <c r="L21" s="245"/>
      <c r="M21" s="246"/>
      <c r="N21" s="244"/>
      <c r="P21" s="254"/>
      <c r="Q21" s="254"/>
    </row>
    <row r="22" spans="1:17" x14ac:dyDescent="0.2">
      <c r="A22" s="2"/>
      <c r="B22" s="14" t="str">
        <f>Financials!B22</f>
        <v>Expense Reimbursements</v>
      </c>
      <c r="C22" s="231"/>
      <c r="D22" s="15" cm="1">
        <f t="array" aca="1" ref="D22" ca="1">IFERROR(fHist4mPF,SUMPRODUCT(Financials!$O22:$Z22,(Financials!$O$7:$Z$7&lt;=D$7)*1)/D$7*12)*fHistT12Check*1</f>
        <v>0</v>
      </c>
      <c r="E22" s="15">
        <f t="shared" ref="E22:E33" ca="1" si="6">IFERROR(D22/rUMTotalUnits,)</f>
        <v>0</v>
      </c>
      <c r="F22" s="232"/>
      <c r="G22" s="15">
        <f t="shared" ref="G22:G30" ca="1" si="7">D22+F22</f>
        <v>0</v>
      </c>
      <c r="H22" s="15">
        <f t="shared" ref="H22:H33" ca="1" si="8">IFERROR(G22/rUMTotalUnits,)</f>
        <v>0</v>
      </c>
      <c r="I22" s="233">
        <f t="shared" ca="1" si="0"/>
        <v>0</v>
      </c>
      <c r="K22" s="234">
        <f ca="1">'Ops CF'!E26</f>
        <v>0</v>
      </c>
      <c r="L22" s="234">
        <f t="shared" ref="L22:L33" ca="1" si="9">IFERROR(K22/rUMTotalUnits,)</f>
        <v>0</v>
      </c>
      <c r="M22" s="235">
        <f t="shared" ref="M22:M33" ca="1" si="10">IFERROR(K22/(rUMAvgSF*rUMTotalUnits),)</f>
        <v>0</v>
      </c>
      <c r="N22" s="233">
        <f t="shared" ca="1" si="1"/>
        <v>0</v>
      </c>
      <c r="P22" s="112"/>
      <c r="Q22" s="2"/>
    </row>
    <row r="23" spans="1:17" x14ac:dyDescent="0.2">
      <c r="A23" s="2"/>
      <c r="B23" s="14" t="str">
        <f>Financials!B23</f>
        <v>Garage &amp; Parking</v>
      </c>
      <c r="C23" s="231"/>
      <c r="D23" s="15" cm="1">
        <f t="array" aca="1" ref="D23" ca="1">IFERROR(fHist4mPF,SUMPRODUCT(Financials!$O23:$Z23,(Financials!$O$7:$Z$7&lt;=D$7)*1)/D$7*12)*fHistT12Check*1</f>
        <v>55582.84</v>
      </c>
      <c r="E23" s="15">
        <f t="shared" ca="1" si="6"/>
        <v>158.80811428571428</v>
      </c>
      <c r="F23" s="232"/>
      <c r="G23" s="15">
        <f t="shared" ca="1" si="7"/>
        <v>55582.84</v>
      </c>
      <c r="H23" s="15">
        <f t="shared" ca="1" si="8"/>
        <v>158.80811428571428</v>
      </c>
      <c r="I23" s="233">
        <f t="shared" ca="1" si="0"/>
        <v>1.03</v>
      </c>
      <c r="K23" s="234">
        <f ca="1">'Ops CF'!E27</f>
        <v>57250.325199999999</v>
      </c>
      <c r="L23" s="234">
        <f t="shared" ca="1" si="9"/>
        <v>163.57235771428572</v>
      </c>
      <c r="M23" s="235">
        <f t="shared" ca="1" si="10"/>
        <v>0.18266036595676796</v>
      </c>
      <c r="N23" s="233">
        <f t="shared" ca="1" si="1"/>
        <v>7.4738978244780633E-3</v>
      </c>
      <c r="P23" s="112"/>
      <c r="Q23" s="2"/>
    </row>
    <row r="24" spans="1:17" x14ac:dyDescent="0.2">
      <c r="A24" s="2"/>
      <c r="B24" s="14" t="str">
        <f>Financials!B24</f>
        <v>Storage</v>
      </c>
      <c r="C24" s="231"/>
      <c r="D24" s="15" cm="1">
        <f t="array" aca="1" ref="D24" ca="1">IFERROR(fHist4mPF,SUMPRODUCT(Financials!$O24:$Z24,(Financials!$O$7:$Z$7&lt;=D$7)*1)/D$7*12)*fHistT12Check*1</f>
        <v>0</v>
      </c>
      <c r="E24" s="15">
        <f t="shared" ca="1" si="6"/>
        <v>0</v>
      </c>
      <c r="F24" s="232"/>
      <c r="G24" s="15">
        <f t="shared" ca="1" si="7"/>
        <v>0</v>
      </c>
      <c r="H24" s="15">
        <f t="shared" ca="1" si="8"/>
        <v>0</v>
      </c>
      <c r="I24" s="233">
        <f t="shared" ca="1" si="0"/>
        <v>0</v>
      </c>
      <c r="K24" s="234">
        <f ca="1">'Ops CF'!E28</f>
        <v>0</v>
      </c>
      <c r="L24" s="234">
        <f t="shared" ca="1" si="9"/>
        <v>0</v>
      </c>
      <c r="M24" s="235">
        <f t="shared" ca="1" si="10"/>
        <v>0</v>
      </c>
      <c r="N24" s="233">
        <f t="shared" ca="1" si="1"/>
        <v>0</v>
      </c>
      <c r="P24" s="112"/>
      <c r="Q24" s="2"/>
    </row>
    <row r="25" spans="1:17" x14ac:dyDescent="0.2">
      <c r="A25" s="2"/>
      <c r="B25" s="14" t="str">
        <f>Financials!B25</f>
        <v>Cable &amp; Internet</v>
      </c>
      <c r="C25" s="231"/>
      <c r="D25" s="15" cm="1">
        <f t="array" aca="1" ref="D25" ca="1">IFERROR(fHist4mPF,SUMPRODUCT(Financials!$O25:$Z25,(Financials!$O$7:$Z$7&lt;=D$7)*1)/D$7*12)*fHistT12Check*1</f>
        <v>30819.869999999995</v>
      </c>
      <c r="E25" s="15">
        <f t="shared" ca="1" si="6"/>
        <v>88.056771428571409</v>
      </c>
      <c r="F25" s="232"/>
      <c r="G25" s="15">
        <f t="shared" ca="1" si="7"/>
        <v>30819.869999999995</v>
      </c>
      <c r="H25" s="15">
        <f t="shared" ca="1" si="8"/>
        <v>88.056771428571409</v>
      </c>
      <c r="I25" s="233">
        <f t="shared" ca="1" si="0"/>
        <v>1.03</v>
      </c>
      <c r="K25" s="234">
        <f ca="1">'Ops CF'!E29</f>
        <v>31744.466099999998</v>
      </c>
      <c r="L25" s="234">
        <f t="shared" ca="1" si="9"/>
        <v>90.698474571428562</v>
      </c>
      <c r="M25" s="235">
        <f t="shared" ca="1" si="10"/>
        <v>0.10128249533381191</v>
      </c>
      <c r="N25" s="233">
        <f t="shared" ca="1" si="1"/>
        <v>4.1441667849950944E-3</v>
      </c>
      <c r="P25" s="112"/>
      <c r="Q25" s="2"/>
    </row>
    <row r="26" spans="1:17" x14ac:dyDescent="0.2">
      <c r="A26" s="2"/>
      <c r="B26" s="255" t="str">
        <f>Financials!B26</f>
        <v>Valet Trash</v>
      </c>
      <c r="C26" s="231"/>
      <c r="D26" s="15" cm="1">
        <f t="array" aca="1" ref="D26" ca="1">IFERROR(fHist4mPF,SUMPRODUCT(Financials!$O26:$Z26,(Financials!$O$7:$Z$7&lt;=D$7)*1)/D$7*12)*fHistT12Check*1</f>
        <v>0</v>
      </c>
      <c r="E26" s="15">
        <f t="shared" ca="1" si="6"/>
        <v>0</v>
      </c>
      <c r="F26" s="232"/>
      <c r="G26" s="15">
        <f t="shared" ca="1" si="7"/>
        <v>0</v>
      </c>
      <c r="H26" s="15">
        <f t="shared" ca="1" si="8"/>
        <v>0</v>
      </c>
      <c r="I26" s="233">
        <f t="shared" ca="1" si="0"/>
        <v>0</v>
      </c>
      <c r="K26" s="234">
        <f ca="1">'Ops CF'!E30</f>
        <v>0</v>
      </c>
      <c r="L26" s="234">
        <f t="shared" ca="1" si="9"/>
        <v>0</v>
      </c>
      <c r="M26" s="235">
        <f t="shared" ca="1" si="10"/>
        <v>0</v>
      </c>
      <c r="N26" s="233">
        <f t="shared" ca="1" si="1"/>
        <v>0</v>
      </c>
      <c r="P26" s="112"/>
      <c r="Q26" s="2"/>
    </row>
    <row r="27" spans="1:17" x14ac:dyDescent="0.2">
      <c r="A27" s="2"/>
      <c r="B27" s="255" t="str">
        <f>Financials!B27</f>
        <v>Deposit Forfeiture</v>
      </c>
      <c r="C27" s="231"/>
      <c r="D27" s="15" cm="1">
        <f t="array" aca="1" ref="D27" ca="1">IFERROR(fHist4mPF,SUMPRODUCT(Financials!$O27:$Z27,(Financials!$O$7:$Z$7&lt;=D$7)*1)/D$7*12)*fHistT12Check*1</f>
        <v>0</v>
      </c>
      <c r="E27" s="15">
        <f t="shared" ca="1" si="6"/>
        <v>0</v>
      </c>
      <c r="F27" s="232"/>
      <c r="G27" s="15">
        <f t="shared" ca="1" si="7"/>
        <v>0</v>
      </c>
      <c r="H27" s="15">
        <f t="shared" ca="1" si="8"/>
        <v>0</v>
      </c>
      <c r="I27" s="233">
        <f t="shared" ca="1" si="0"/>
        <v>0</v>
      </c>
      <c r="K27" s="234">
        <f ca="1">'Ops CF'!E31</f>
        <v>0</v>
      </c>
      <c r="L27" s="234">
        <f t="shared" ca="1" si="9"/>
        <v>0</v>
      </c>
      <c r="M27" s="235">
        <f t="shared" ca="1" si="10"/>
        <v>0</v>
      </c>
      <c r="N27" s="233">
        <f t="shared" ca="1" si="1"/>
        <v>0</v>
      </c>
      <c r="P27" s="112"/>
      <c r="Q27" s="2"/>
    </row>
    <row r="28" spans="1:17" x14ac:dyDescent="0.2">
      <c r="A28" s="2"/>
      <c r="B28" s="255" t="str">
        <f>Financials!B28</f>
        <v>Pet Fees</v>
      </c>
      <c r="C28" s="231"/>
      <c r="D28" s="15" cm="1">
        <f t="array" aca="1" ref="D28" ca="1">IFERROR(fHist4mPF,SUMPRODUCT(Financials!$O28:$Z28,(Financials!$O$7:$Z$7&lt;=D$7)*1)/D$7*12)*fHistT12Check*1</f>
        <v>28677.199999999997</v>
      </c>
      <c r="E28" s="15">
        <f t="shared" ca="1" si="6"/>
        <v>81.93485714285714</v>
      </c>
      <c r="F28" s="232"/>
      <c r="G28" s="15">
        <f t="shared" ca="1" si="7"/>
        <v>28677.199999999997</v>
      </c>
      <c r="H28" s="15">
        <f t="shared" ca="1" si="8"/>
        <v>81.93485714285714</v>
      </c>
      <c r="I28" s="233">
        <f t="shared" ca="1" si="0"/>
        <v>1.03</v>
      </c>
      <c r="K28" s="234">
        <f ca="1">'Ops CF'!E32</f>
        <v>29537.515999999996</v>
      </c>
      <c r="L28" s="234">
        <f t="shared" ca="1" si="9"/>
        <v>84.392902857142843</v>
      </c>
      <c r="M28" s="235">
        <f t="shared" ca="1" si="10"/>
        <v>9.4241097551248293E-2</v>
      </c>
      <c r="N28" s="233">
        <f t="shared" ca="1" si="1"/>
        <v>3.8560545429510672E-3</v>
      </c>
      <c r="P28" s="112"/>
      <c r="Q28" s="2"/>
    </row>
    <row r="29" spans="1:17" x14ac:dyDescent="0.2">
      <c r="A29" s="2"/>
      <c r="B29" s="255" t="str">
        <f>Financials!B29</f>
        <v>Miscellaneous Other Income</v>
      </c>
      <c r="C29" s="231"/>
      <c r="D29" s="15" cm="1">
        <f t="array" aca="1" ref="D29" ca="1">IFERROR(fHist4mPF,SUMPRODUCT(Financials!$O29:$Z29,(Financials!$O$7:$Z$7&lt;=D$7)*1)/D$7*12)*fHistT12Check*1</f>
        <v>210396.54000000004</v>
      </c>
      <c r="E29" s="15">
        <f t="shared" ca="1" si="6"/>
        <v>601.13297142857152</v>
      </c>
      <c r="F29" s="232"/>
      <c r="G29" s="15">
        <f t="shared" ca="1" si="7"/>
        <v>210396.54000000004</v>
      </c>
      <c r="H29" s="15">
        <f t="shared" ca="1" si="8"/>
        <v>601.13297142857152</v>
      </c>
      <c r="I29" s="233">
        <f t="shared" ca="1" si="0"/>
        <v>1.03</v>
      </c>
      <c r="K29" s="234">
        <f ca="1">'Ops CF'!E33</f>
        <v>216708.43620000005</v>
      </c>
      <c r="L29" s="234">
        <f t="shared" ca="1" si="9"/>
        <v>619.16696057142872</v>
      </c>
      <c r="M29" s="235">
        <f t="shared" ca="1" si="10"/>
        <v>0.69142039148121581</v>
      </c>
      <c r="N29" s="233">
        <f t="shared" ca="1" si="1"/>
        <v>2.8290786195590441E-2</v>
      </c>
      <c r="P29" s="112"/>
      <c r="Q29" s="2"/>
    </row>
    <row r="30" spans="1:17" x14ac:dyDescent="0.2">
      <c r="A30" s="2"/>
      <c r="B30" s="14" t="str">
        <f>Financials!B30</f>
        <v>Commercial Net Income</v>
      </c>
      <c r="C30" s="231"/>
      <c r="D30" s="15" cm="1">
        <f t="array" aca="1" ref="D30" ca="1">IFERROR(fHist4mPF,SUMPRODUCT(Financials!$O30:$Z30,(Financials!$O$7:$Z$7&lt;=D$7)*1)/D$7*12)*fHistT12Check*1</f>
        <v>0</v>
      </c>
      <c r="E30" s="15">
        <f t="shared" ca="1" si="6"/>
        <v>0</v>
      </c>
      <c r="F30" s="232"/>
      <c r="G30" s="15">
        <f t="shared" ca="1" si="7"/>
        <v>0</v>
      </c>
      <c r="H30" s="15">
        <f t="shared" ca="1" si="8"/>
        <v>0</v>
      </c>
      <c r="I30" s="233">
        <f t="shared" ca="1" si="0"/>
        <v>0</v>
      </c>
      <c r="K30" s="234">
        <f ca="1">'Ops CF'!E36</f>
        <v>0</v>
      </c>
      <c r="L30" s="234">
        <f t="shared" ca="1" si="9"/>
        <v>0</v>
      </c>
      <c r="M30" s="235">
        <f t="shared" ca="1" si="10"/>
        <v>0</v>
      </c>
      <c r="N30" s="233">
        <f t="shared" ca="1" si="1"/>
        <v>0</v>
      </c>
      <c r="P30" s="112"/>
      <c r="Q30" s="2"/>
    </row>
    <row r="31" spans="1:17" x14ac:dyDescent="0.2">
      <c r="A31" s="2"/>
      <c r="B31" s="28">
        <f>Assumptions!H76</f>
        <v>0</v>
      </c>
      <c r="C31" s="231"/>
      <c r="D31" s="15"/>
      <c r="E31" s="15"/>
      <c r="F31" s="232"/>
      <c r="G31" s="15">
        <f>D31+F31</f>
        <v>0</v>
      </c>
      <c r="H31" s="15">
        <f>IFERROR(G31/rUMTotalUnits,)</f>
        <v>0</v>
      </c>
      <c r="I31" s="233">
        <f>IFERROR(K31/G31,)</f>
        <v>0</v>
      </c>
      <c r="K31" s="234">
        <f>'Ops CF'!E34</f>
        <v>0</v>
      </c>
      <c r="L31" s="234">
        <f>IFERROR(K31/rUMTotalUnits,)</f>
        <v>0</v>
      </c>
      <c r="M31" s="235">
        <f t="shared" si="10"/>
        <v>0</v>
      </c>
      <c r="N31" s="233">
        <f ca="1">IFERROR(K31/$K$10,)</f>
        <v>0</v>
      </c>
      <c r="P31" s="112"/>
      <c r="Q31" s="2"/>
    </row>
    <row r="32" spans="1:17" x14ac:dyDescent="0.2">
      <c r="A32" s="2"/>
      <c r="B32" s="28">
        <f>Assumptions!H77</f>
        <v>0</v>
      </c>
      <c r="C32" s="231"/>
      <c r="D32" s="15"/>
      <c r="E32" s="15"/>
      <c r="F32" s="232"/>
      <c r="G32" s="15">
        <f>D32+F32</f>
        <v>0</v>
      </c>
      <c r="H32" s="15">
        <f>IFERROR(G32/rUMTotalUnits,)</f>
        <v>0</v>
      </c>
      <c r="I32" s="233">
        <f>IFERROR(K32/G32,)</f>
        <v>0</v>
      </c>
      <c r="K32" s="234">
        <f>'Ops CF'!E35</f>
        <v>0</v>
      </c>
      <c r="L32" s="234">
        <f>IFERROR(K32/rUMTotalUnits,)</f>
        <v>0</v>
      </c>
      <c r="M32" s="235">
        <f>IFERROR(K32/(rUMAvgSF*rUMTotalUnits),)</f>
        <v>0</v>
      </c>
      <c r="N32" s="233">
        <f ca="1">IFERROR(K32/$K$10,)</f>
        <v>0</v>
      </c>
      <c r="P32" s="112"/>
      <c r="Q32" s="2"/>
    </row>
    <row r="33" spans="1:17" x14ac:dyDescent="0.2">
      <c r="A33" s="2"/>
      <c r="B33" s="247" t="str">
        <f>Financials!B31</f>
        <v>Other Income</v>
      </c>
      <c r="C33" s="248"/>
      <c r="D33" s="249">
        <f ca="1">SUBTOTAL(9,D$22:D32)</f>
        <v>325476.45</v>
      </c>
      <c r="E33" s="249">
        <f t="shared" ca="1" si="6"/>
        <v>929.93271428571427</v>
      </c>
      <c r="F33" s="249">
        <f>SUBTOTAL(9,F$10:F30)</f>
        <v>0</v>
      </c>
      <c r="G33" s="249">
        <f ca="1">SUBTOTAL(9,G$22:G32)</f>
        <v>325476.45</v>
      </c>
      <c r="H33" s="249">
        <f t="shared" ca="1" si="8"/>
        <v>929.93271428571427</v>
      </c>
      <c r="I33" s="250">
        <f t="shared" ca="1" si="0"/>
        <v>1.03</v>
      </c>
      <c r="K33" s="251">
        <f ca="1">SUBTOTAL(9,K$22:K32)</f>
        <v>335240.74350000004</v>
      </c>
      <c r="L33" s="251">
        <f t="shared" ca="1" si="9"/>
        <v>957.83069571428587</v>
      </c>
      <c r="M33" s="252">
        <f t="shared" ca="1" si="10"/>
        <v>1.0696043503230439</v>
      </c>
      <c r="N33" s="250">
        <f t="shared" ca="1" si="1"/>
        <v>4.3764905348014665E-2</v>
      </c>
      <c r="P33" s="112"/>
      <c r="Q33" s="2"/>
    </row>
    <row r="34" spans="1:17" x14ac:dyDescent="0.2">
      <c r="A34" s="2"/>
      <c r="B34" s="231"/>
      <c r="C34" s="231"/>
      <c r="D34" s="243"/>
      <c r="E34" s="243"/>
      <c r="F34" s="243"/>
      <c r="G34" s="243"/>
      <c r="H34" s="243"/>
      <c r="I34" s="244"/>
      <c r="K34" s="253"/>
      <c r="L34" s="245"/>
      <c r="M34" s="246"/>
      <c r="N34" s="244"/>
      <c r="Q34" s="2"/>
    </row>
    <row r="35" spans="1:17" x14ac:dyDescent="0.2">
      <c r="A35" s="2"/>
      <c r="B35" s="247" t="str">
        <f>Financials!B33</f>
        <v>Effective Gross Income</v>
      </c>
      <c r="C35" s="248"/>
      <c r="D35" s="249">
        <f ca="1">SUBTOTAL(9,D$10:D34)</f>
        <v>6837525.5099999998</v>
      </c>
      <c r="E35" s="249">
        <f ca="1">IFERROR(D35/rUMTotalUnits,)</f>
        <v>19535.787171428572</v>
      </c>
      <c r="F35" s="249">
        <f>SUBTOTAL(9,F$10:F34)</f>
        <v>0</v>
      </c>
      <c r="G35" s="249">
        <f ca="1">SUBTOTAL(9,G$10:G34)</f>
        <v>6837525.5099999998</v>
      </c>
      <c r="H35" s="249">
        <f ca="1">IFERROR(G35/rUMTotalUnits,)</f>
        <v>19535.787171428572</v>
      </c>
      <c r="I35" s="250">
        <f t="shared" ca="1" si="0"/>
        <v>1.0271665893573856</v>
      </c>
      <c r="K35" s="251">
        <f ca="1">SUBTOTAL(9,K$10:K34)</f>
        <v>7023277.7577508176</v>
      </c>
      <c r="L35" s="251">
        <f ca="1">IFERROR(K35/rUMTotalUnits,)</f>
        <v>20066.507879288049</v>
      </c>
      <c r="M35" s="252">
        <f ca="1">IFERROR(K35/(rUMAvgSF*rUMTotalUnits),)</f>
        <v>22.408160669221719</v>
      </c>
      <c r="N35" s="250">
        <f t="shared" ca="1" si="1"/>
        <v>0.91687270196255599</v>
      </c>
      <c r="P35" s="112"/>
      <c r="Q35" s="2"/>
    </row>
    <row r="36" spans="1:17" x14ac:dyDescent="0.2">
      <c r="A36" s="2"/>
      <c r="B36" s="231"/>
      <c r="C36" s="231"/>
      <c r="D36" s="243"/>
      <c r="E36" s="243"/>
      <c r="F36" s="243"/>
      <c r="G36" s="243"/>
      <c r="H36" s="243"/>
      <c r="I36" s="244"/>
      <c r="K36" s="245"/>
      <c r="L36" s="245"/>
      <c r="M36" s="246"/>
      <c r="N36" s="244"/>
      <c r="Q36" s="2"/>
    </row>
    <row r="37" spans="1:17" x14ac:dyDescent="0.2">
      <c r="A37" s="2"/>
      <c r="B37" s="120" t="s">
        <v>348</v>
      </c>
      <c r="C37" s="120"/>
      <c r="D37" s="256"/>
      <c r="E37" s="256"/>
      <c r="F37" s="256"/>
      <c r="G37" s="256"/>
      <c r="H37" s="256"/>
      <c r="I37" s="120"/>
      <c r="K37" s="257"/>
      <c r="L37" s="257"/>
      <c r="M37" s="258"/>
      <c r="N37" s="259" t="s">
        <v>395</v>
      </c>
      <c r="P37" s="120"/>
      <c r="Q37" s="2"/>
    </row>
    <row r="38" spans="1:17" x14ac:dyDescent="0.2">
      <c r="A38" s="2"/>
      <c r="B38" s="14" t="str">
        <f>Financials!B36</f>
        <v>Repairs &amp; Maintenance</v>
      </c>
      <c r="C38" s="231"/>
      <c r="D38" s="15" cm="1">
        <f t="array" aca="1" ref="D38" ca="1">IFERROR(fHist4mPF,SUMPRODUCT(Financials!$O36:$Z36,(Financials!$O$7:$Z$7&lt;=D$7)*1)/D$7*12)*fHistT12Check*1</f>
        <v>97425.9</v>
      </c>
      <c r="E38" s="15">
        <f t="shared" ref="E38:E61" ca="1" si="11">IFERROR(D38/rUMTotalUnits,)</f>
        <v>278.35971428571429</v>
      </c>
      <c r="F38" s="232"/>
      <c r="G38" s="15">
        <f t="shared" ref="G38:G61" ca="1" si="12">D38+F38</f>
        <v>97425.9</v>
      </c>
      <c r="H38" s="15">
        <f t="shared" ref="H38:H62" ca="1" si="13">IFERROR(G38/rUMTotalUnits,)</f>
        <v>278.35971428571429</v>
      </c>
      <c r="I38" s="233">
        <f t="shared" ca="1" si="0"/>
        <v>1.0250000000000001</v>
      </c>
      <c r="K38" s="234">
        <f ca="1">('Ops CF'!E42)*-1</f>
        <v>99861.547500000001</v>
      </c>
      <c r="L38" s="234">
        <f t="shared" ref="L38:L62" ca="1" si="14">IFERROR(K38/rUMTotalUnits,)</f>
        <v>285.31870714285714</v>
      </c>
      <c r="M38" s="235">
        <f t="shared" ref="M38:M62" ca="1" si="15">IFERROR(K38/(rUMAvgSF*rUMTotalUnits),)</f>
        <v>0.31861385498923189</v>
      </c>
      <c r="N38" s="233">
        <f ca="1">IFERROR(K38/$K$35,)</f>
        <v>1.4218652735155437E-2</v>
      </c>
      <c r="P38" s="112"/>
      <c r="Q38" s="2"/>
    </row>
    <row r="39" spans="1:17" x14ac:dyDescent="0.2">
      <c r="A39" s="2"/>
      <c r="B39" s="14" t="str">
        <f>Financials!B37</f>
        <v>Unit Turnovers</v>
      </c>
      <c r="C39" s="231"/>
      <c r="D39" s="15" cm="1">
        <f t="array" aca="1" ref="D39" ca="1">IFERROR(fHist4mPF,SUMPRODUCT(Financials!$O37:$Z37,(Financials!$O$7:$Z$7&lt;=D$7)*1)/D$7*12)*fHistT12Check*1</f>
        <v>14245.380000000001</v>
      </c>
      <c r="E39" s="15">
        <f t="shared" ca="1" si="11"/>
        <v>40.701085714285718</v>
      </c>
      <c r="F39" s="232"/>
      <c r="G39" s="15">
        <f t="shared" ca="1" si="12"/>
        <v>14245.380000000001</v>
      </c>
      <c r="H39" s="15">
        <f t="shared" ca="1" si="13"/>
        <v>40.701085714285718</v>
      </c>
      <c r="I39" s="233">
        <f t="shared" ca="1" si="0"/>
        <v>1.0249999999999999</v>
      </c>
      <c r="K39" s="234">
        <f ca="1">('Ops CF'!E43)*-1</f>
        <v>14601.514500000001</v>
      </c>
      <c r="L39" s="234">
        <f t="shared" ca="1" si="14"/>
        <v>41.718612857142858</v>
      </c>
      <c r="M39" s="235">
        <f t="shared" ca="1" si="15"/>
        <v>4.658694903086863E-2</v>
      </c>
      <c r="N39" s="233">
        <f t="shared" ref="N39:N62" ca="1" si="16">IFERROR(K39/$K$35,)</f>
        <v>2.0790170919676243E-3</v>
      </c>
      <c r="P39" s="112"/>
      <c r="Q39" s="2"/>
    </row>
    <row r="40" spans="1:17" x14ac:dyDescent="0.2">
      <c r="A40" s="2"/>
      <c r="B40" s="14" t="str">
        <f>Financials!B38</f>
        <v>Landscaping &amp; Grounds</v>
      </c>
      <c r="C40" s="231"/>
      <c r="D40" s="15" cm="1">
        <f t="array" aca="1" ref="D40" ca="1">IFERROR(fHist4mPF,SUMPRODUCT(Financials!$O38:$Z38,(Financials!$O$7:$Z$7&lt;=D$7)*1)/D$7*12)*fHistT12Check*1</f>
        <v>0</v>
      </c>
      <c r="E40" s="15">
        <f t="shared" ca="1" si="11"/>
        <v>0</v>
      </c>
      <c r="F40" s="232"/>
      <c r="G40" s="15">
        <f t="shared" ca="1" si="12"/>
        <v>0</v>
      </c>
      <c r="H40" s="15">
        <f t="shared" ca="1" si="13"/>
        <v>0</v>
      </c>
      <c r="I40" s="233">
        <f t="shared" ca="1" si="0"/>
        <v>0</v>
      </c>
      <c r="K40" s="234">
        <f ca="1">('Ops CF'!E44)*-1</f>
        <v>0</v>
      </c>
      <c r="L40" s="234">
        <f t="shared" ca="1" si="14"/>
        <v>0</v>
      </c>
      <c r="M40" s="235">
        <f t="shared" ca="1" si="15"/>
        <v>0</v>
      </c>
      <c r="N40" s="260">
        <f t="shared" ca="1" si="16"/>
        <v>0</v>
      </c>
      <c r="P40" s="112"/>
      <c r="Q40" s="2"/>
    </row>
    <row r="41" spans="1:17" x14ac:dyDescent="0.2">
      <c r="A41" s="2"/>
      <c r="B41" s="14" t="str">
        <f>Financials!B39</f>
        <v>Contract Services</v>
      </c>
      <c r="C41" s="231"/>
      <c r="D41" s="15" cm="1">
        <f t="array" aca="1" ref="D41" ca="1">IFERROR(fHist4mPF,SUMPRODUCT(Financials!$O39:$Z39,(Financials!$O$7:$Z$7&lt;=D$7)*1)/D$7*12)*fHistT12Check*1</f>
        <v>169995.2</v>
      </c>
      <c r="E41" s="15">
        <f t="shared" ca="1" si="11"/>
        <v>485.70057142857144</v>
      </c>
      <c r="F41" s="232"/>
      <c r="G41" s="15">
        <f t="shared" ca="1" si="12"/>
        <v>169995.2</v>
      </c>
      <c r="H41" s="15">
        <f t="shared" ca="1" si="13"/>
        <v>485.70057142857144</v>
      </c>
      <c r="I41" s="233">
        <f t="shared" ca="1" si="0"/>
        <v>1.0249999999999999</v>
      </c>
      <c r="K41" s="234">
        <f ca="1">('Ops CF'!E45)*-1</f>
        <v>174245.08</v>
      </c>
      <c r="L41" s="234">
        <f t="shared" ca="1" si="14"/>
        <v>497.84308571428568</v>
      </c>
      <c r="M41" s="235">
        <f t="shared" ca="1" si="15"/>
        <v>0.55593867751455683</v>
      </c>
      <c r="N41" s="260">
        <f t="shared" ca="1" si="16"/>
        <v>2.4809652417306847E-2</v>
      </c>
      <c r="P41" s="112"/>
      <c r="Q41" s="2"/>
    </row>
    <row r="42" spans="1:17" x14ac:dyDescent="0.2">
      <c r="A42" s="2"/>
      <c r="B42" s="14" t="str">
        <f>Financials!B40</f>
        <v>Security</v>
      </c>
      <c r="C42" s="231"/>
      <c r="D42" s="15" cm="1">
        <f t="array" aca="1" ref="D42" ca="1">IFERROR(fHist4mPF,SUMPRODUCT(Financials!$O40:$Z40,(Financials!$O$7:$Z$7&lt;=D$7)*1)/D$7*12)*fHistT12Check*1</f>
        <v>0</v>
      </c>
      <c r="E42" s="15">
        <f t="shared" ca="1" si="11"/>
        <v>0</v>
      </c>
      <c r="F42" s="232"/>
      <c r="G42" s="15">
        <f t="shared" ca="1" si="12"/>
        <v>0</v>
      </c>
      <c r="H42" s="15">
        <f t="shared" ca="1" si="13"/>
        <v>0</v>
      </c>
      <c r="I42" s="233">
        <f t="shared" ca="1" si="0"/>
        <v>0</v>
      </c>
      <c r="K42" s="234">
        <f ca="1">('Ops CF'!E46)*-1</f>
        <v>0</v>
      </c>
      <c r="L42" s="234">
        <f t="shared" ca="1" si="14"/>
        <v>0</v>
      </c>
      <c r="M42" s="235">
        <f t="shared" ca="1" si="15"/>
        <v>0</v>
      </c>
      <c r="N42" s="233">
        <f t="shared" ca="1" si="16"/>
        <v>0</v>
      </c>
      <c r="P42" s="112"/>
      <c r="Q42" s="2"/>
    </row>
    <row r="43" spans="1:17" x14ac:dyDescent="0.2">
      <c r="A43" s="2"/>
      <c r="B43" s="14" t="str">
        <f>Financials!B41</f>
        <v>Payroll</v>
      </c>
      <c r="C43" s="231"/>
      <c r="D43" s="15" cm="1">
        <f t="array" aca="1" ref="D43" ca="1">IFERROR(fHist4mPF,SUMPRODUCT(Financials!$O41:$Z41,(Financials!$O$7:$Z$7&lt;=D$7)*1)/D$7*12)*fHistT12Check*1</f>
        <v>563404.67999999993</v>
      </c>
      <c r="E43" s="15">
        <f t="shared" ca="1" si="11"/>
        <v>1609.727657142857</v>
      </c>
      <c r="F43" s="232"/>
      <c r="G43" s="15">
        <f t="shared" ca="1" si="12"/>
        <v>563404.67999999993</v>
      </c>
      <c r="H43" s="15">
        <f t="shared" ca="1" si="13"/>
        <v>1609.727657142857</v>
      </c>
      <c r="I43" s="233">
        <f t="shared" ca="1" si="0"/>
        <v>1.0249999999999999</v>
      </c>
      <c r="K43" s="234">
        <f ca="1">('Ops CF'!E47)*-1</f>
        <v>577489.7969999999</v>
      </c>
      <c r="L43" s="234">
        <f t="shared" ca="1" si="14"/>
        <v>1649.9708485714284</v>
      </c>
      <c r="M43" s="235">
        <f t="shared" ca="1" si="15"/>
        <v>1.8425135104091885</v>
      </c>
      <c r="N43" s="233">
        <f t="shared" ca="1" si="16"/>
        <v>8.2225111538937509E-2</v>
      </c>
      <c r="P43" s="112"/>
      <c r="Q43" s="2"/>
    </row>
    <row r="44" spans="1:17" x14ac:dyDescent="0.2">
      <c r="A44" s="2"/>
      <c r="B44" s="14" t="str">
        <f>Financials!B42</f>
        <v>General &amp; Administrative</v>
      </c>
      <c r="C44" s="231"/>
      <c r="D44" s="15" cm="1">
        <f t="array" aca="1" ref="D44" ca="1">IFERROR(fHist4mPF,SUMPRODUCT(Financials!$O42:$Z42,(Financials!$O$7:$Z$7&lt;=D$7)*1)/D$7*12)*fHistT12Check*1</f>
        <v>175985.37</v>
      </c>
      <c r="E44" s="15">
        <f t="shared" ca="1" si="11"/>
        <v>502.81534285714287</v>
      </c>
      <c r="F44" s="232"/>
      <c r="G44" s="15">
        <f t="shared" ca="1" si="12"/>
        <v>175985.37</v>
      </c>
      <c r="H44" s="15">
        <f t="shared" ca="1" si="13"/>
        <v>502.81534285714287</v>
      </c>
      <c r="I44" s="233">
        <f t="shared" ca="1" si="0"/>
        <v>1.0249999999999999</v>
      </c>
      <c r="K44" s="234">
        <f ca="1">('Ops CF'!E48)*-1</f>
        <v>180385.00425</v>
      </c>
      <c r="L44" s="234">
        <f t="shared" ca="1" si="14"/>
        <v>515.38572642857139</v>
      </c>
      <c r="M44" s="235">
        <f t="shared" ca="1" si="15"/>
        <v>0.57552844938980618</v>
      </c>
      <c r="N44" s="260">
        <f t="shared" ca="1" si="16"/>
        <v>2.5683877310836659E-2</v>
      </c>
      <c r="P44" s="112"/>
      <c r="Q44" s="2"/>
    </row>
    <row r="45" spans="1:17" x14ac:dyDescent="0.2">
      <c r="A45" s="2"/>
      <c r="B45" s="14" t="str">
        <f>Financials!B43</f>
        <v>Marketing &amp; Advertising</v>
      </c>
      <c r="C45" s="231"/>
      <c r="D45" s="15" cm="1">
        <f t="array" aca="1" ref="D45" ca="1">IFERROR(fHist4mPF,SUMPRODUCT(Financials!$O43:$Z43,(Financials!$O$7:$Z$7&lt;=D$7)*1)/D$7*12)*fHistT12Check*1</f>
        <v>71398.37</v>
      </c>
      <c r="E45" s="15">
        <f t="shared" ca="1" si="11"/>
        <v>203.99534285714284</v>
      </c>
      <c r="F45" s="232"/>
      <c r="G45" s="15">
        <f t="shared" ca="1" si="12"/>
        <v>71398.37</v>
      </c>
      <c r="H45" s="15">
        <f t="shared" ca="1" si="13"/>
        <v>203.99534285714284</v>
      </c>
      <c r="I45" s="233">
        <f t="shared" ca="1" si="0"/>
        <v>1.0249999999999999</v>
      </c>
      <c r="K45" s="234">
        <f ca="1">('Ops CF'!E49)*-1</f>
        <v>73183.329249999995</v>
      </c>
      <c r="L45" s="234">
        <f t="shared" ca="1" si="14"/>
        <v>209.09522642857141</v>
      </c>
      <c r="M45" s="235">
        <f t="shared" ca="1" si="15"/>
        <v>0.23349550689957724</v>
      </c>
      <c r="N45" s="233">
        <f t="shared" ca="1" si="16"/>
        <v>1.0420110349364386E-2</v>
      </c>
      <c r="P45" s="112"/>
      <c r="Q45" s="2"/>
    </row>
    <row r="46" spans="1:17" x14ac:dyDescent="0.2">
      <c r="A46" s="2"/>
      <c r="B46" s="14" t="str">
        <f>Financials!B44</f>
        <v>Professional &amp; Legal Fees</v>
      </c>
      <c r="C46" s="231"/>
      <c r="D46" s="15" cm="1">
        <f t="array" aca="1" ref="D46" ca="1">IFERROR(fHist4mPF,SUMPRODUCT(Financials!$O44:$Z44,(Financials!$O$7:$Z$7&lt;=D$7)*1)/D$7*12)*fHistT12Check*1</f>
        <v>-3520.0999999999995</v>
      </c>
      <c r="E46" s="15">
        <f t="shared" ca="1" si="11"/>
        <v>-10.05742857142857</v>
      </c>
      <c r="F46" s="232"/>
      <c r="G46" s="15">
        <f t="shared" ca="1" si="12"/>
        <v>-3520.0999999999995</v>
      </c>
      <c r="H46" s="15">
        <f t="shared" ca="1" si="13"/>
        <v>-10.05742857142857</v>
      </c>
      <c r="I46" s="233">
        <f t="shared" ca="1" si="0"/>
        <v>1.0249999999999999</v>
      </c>
      <c r="K46" s="234">
        <f ca="1">('Ops CF'!E50)*-1</f>
        <v>-3608.1024999999995</v>
      </c>
      <c r="L46" s="234">
        <f t="shared" ca="1" si="14"/>
        <v>-10.308864285714284</v>
      </c>
      <c r="M46" s="235">
        <f t="shared" ca="1" si="15"/>
        <v>-1.1511852915370501E-2</v>
      </c>
      <c r="N46" s="233">
        <f t="shared" ca="1" si="16"/>
        <v>-5.1373484353771067E-4</v>
      </c>
      <c r="P46" s="112"/>
      <c r="Q46" s="2"/>
    </row>
    <row r="47" spans="1:17" collapsed="1" x14ac:dyDescent="0.2">
      <c r="A47" s="2"/>
      <c r="B47" s="14" t="str">
        <f>Financials!B47</f>
        <v>Utilities</v>
      </c>
      <c r="C47" s="231"/>
      <c r="D47" s="15">
        <f ca="1">SUBTOTAL(9,C48:D52)</f>
        <v>110335.26</v>
      </c>
      <c r="E47" s="15">
        <f t="shared" ca="1" si="11"/>
        <v>315.24359999999996</v>
      </c>
      <c r="F47" s="15">
        <f>SUBTOTAL(9,F48:F52)</f>
        <v>0</v>
      </c>
      <c r="G47" s="15">
        <f ca="1">SUBTOTAL(9,G48:G52)</f>
        <v>110335.26</v>
      </c>
      <c r="H47" s="15">
        <f t="shared" ca="1" si="13"/>
        <v>315.24359999999996</v>
      </c>
      <c r="I47" s="233">
        <f t="shared" ca="1" si="0"/>
        <v>1.0249999999999997</v>
      </c>
      <c r="K47" s="234">
        <f ca="1">SUBTOTAL(9,K48:K52)</f>
        <v>113093.64149999997</v>
      </c>
      <c r="L47" s="234">
        <f t="shared" ca="1" si="14"/>
        <v>323.12468999999993</v>
      </c>
      <c r="M47" s="235">
        <f t="shared" ca="1" si="15"/>
        <v>0.36083159128978215</v>
      </c>
      <c r="N47" s="233">
        <f t="shared" ca="1" si="16"/>
        <v>1.610268672276146E-2</v>
      </c>
      <c r="P47" s="112"/>
      <c r="Q47" s="2"/>
    </row>
    <row r="48" spans="1:17" hidden="1" outlineLevel="1" x14ac:dyDescent="0.2">
      <c r="A48" s="2"/>
      <c r="B48" s="28" t="str">
        <f>Financials!B48</f>
        <v>Trash</v>
      </c>
      <c r="C48" s="231"/>
      <c r="D48" s="15" cm="1">
        <f t="array" aca="1" ref="D48" ca="1">IFERROR(fHist4mPF,SUMPRODUCT(Financials!$O48:$Z48,(Financials!$O$7:$Z$7&lt;=D$7)*1)/D$7*12)*fHistT12Check*1</f>
        <v>0</v>
      </c>
      <c r="E48" s="15">
        <f t="shared" ca="1" si="11"/>
        <v>0</v>
      </c>
      <c r="F48" s="232"/>
      <c r="G48" s="15">
        <f t="shared" ca="1" si="12"/>
        <v>0</v>
      </c>
      <c r="H48" s="15">
        <f t="shared" ca="1" si="13"/>
        <v>0</v>
      </c>
      <c r="I48" s="233">
        <f t="shared" ca="1" si="0"/>
        <v>0</v>
      </c>
      <c r="K48" s="234">
        <f ca="1">('Ops CF'!E54)*-1</f>
        <v>0</v>
      </c>
      <c r="L48" s="234">
        <f t="shared" ca="1" si="14"/>
        <v>0</v>
      </c>
      <c r="M48" s="235">
        <f t="shared" ca="1" si="15"/>
        <v>0</v>
      </c>
      <c r="N48" s="233">
        <f t="shared" ca="1" si="16"/>
        <v>0</v>
      </c>
      <c r="P48" s="112"/>
      <c r="Q48" s="2"/>
    </row>
    <row r="49" spans="1:17" hidden="1" outlineLevel="1" x14ac:dyDescent="0.2">
      <c r="A49" s="2"/>
      <c r="B49" s="28" t="str">
        <f>Financials!B49</f>
        <v>Electricity</v>
      </c>
      <c r="C49" s="231"/>
      <c r="D49" s="15" cm="1">
        <f t="array" aca="1" ref="D49" ca="1">IFERROR(fHist4mPF,SUMPRODUCT(Financials!$O49:$Z49,(Financials!$O$7:$Z$7&lt;=D$7)*1)/D$7*12)*fHistT12Check*1</f>
        <v>10206.66</v>
      </c>
      <c r="E49" s="15">
        <f t="shared" ca="1" si="11"/>
        <v>29.161885714285713</v>
      </c>
      <c r="F49" s="232"/>
      <c r="G49" s="15">
        <f t="shared" ca="1" si="12"/>
        <v>10206.66</v>
      </c>
      <c r="H49" s="15">
        <f t="shared" ca="1" si="13"/>
        <v>29.161885714285713</v>
      </c>
      <c r="I49" s="233">
        <f t="shared" ca="1" si="0"/>
        <v>1.0249999999999999</v>
      </c>
      <c r="K49" s="234">
        <f ca="1">('Ops CF'!E55)*-1</f>
        <v>10461.826499999999</v>
      </c>
      <c r="L49" s="234">
        <f t="shared" ca="1" si="14"/>
        <v>29.890932857142854</v>
      </c>
      <c r="M49" s="235">
        <f t="shared" ca="1" si="15"/>
        <v>3.3379042833213683E-2</v>
      </c>
      <c r="N49" s="233">
        <f t="shared" ca="1" si="16"/>
        <v>1.489593158757595E-3</v>
      </c>
      <c r="P49" s="112"/>
      <c r="Q49" s="2"/>
    </row>
    <row r="50" spans="1:17" hidden="1" outlineLevel="1" x14ac:dyDescent="0.2">
      <c r="A50" s="2"/>
      <c r="B50" s="28" t="str">
        <f>Financials!B50</f>
        <v>Fuel (Gas &amp; Oil)</v>
      </c>
      <c r="C50" s="231"/>
      <c r="D50" s="15" cm="1">
        <f t="array" aca="1" ref="D50" ca="1">IFERROR(fHist4mPF,SUMPRODUCT(Financials!$O50:$Z50,(Financials!$O$7:$Z$7&lt;=D$7)*1)/D$7*12)*fHistT12Check*1</f>
        <v>-78.420000000000073</v>
      </c>
      <c r="E50" s="15">
        <f t="shared" ca="1" si="11"/>
        <v>-0.22405714285714307</v>
      </c>
      <c r="F50" s="232"/>
      <c r="G50" s="15">
        <f t="shared" ca="1" si="12"/>
        <v>-78.420000000000073</v>
      </c>
      <c r="H50" s="15">
        <f t="shared" ca="1" si="13"/>
        <v>-0.22405714285714307</v>
      </c>
      <c r="I50" s="233">
        <f t="shared" ca="1" si="0"/>
        <v>1.0249999999999999</v>
      </c>
      <c r="K50" s="234">
        <f ca="1">('Ops CF'!E56)*-1</f>
        <v>-80.380500000000069</v>
      </c>
      <c r="L50" s="234">
        <f t="shared" ca="1" si="14"/>
        <v>-0.22965857142857163</v>
      </c>
      <c r="M50" s="235">
        <f t="shared" ca="1" si="15"/>
        <v>-2.5645848289064391E-4</v>
      </c>
      <c r="N50" s="233">
        <f t="shared" ca="1" si="16"/>
        <v>-1.1444869870238717E-5</v>
      </c>
      <c r="P50" s="112"/>
      <c r="Q50" s="2"/>
    </row>
    <row r="51" spans="1:17" hidden="1" outlineLevel="1" x14ac:dyDescent="0.2">
      <c r="A51" s="2"/>
      <c r="B51" s="28" t="str">
        <f>Financials!B51</f>
        <v>Water &amp; Sewer</v>
      </c>
      <c r="C51" s="231"/>
      <c r="D51" s="15" cm="1">
        <f t="array" aca="1" ref="D51" ca="1">IFERROR(fHist4mPF,SUMPRODUCT(Financials!$O51:$Z51,(Financials!$O$7:$Z$7&lt;=D$7)*1)/D$7*12)*fHistT12Check*1</f>
        <v>100207.01999999999</v>
      </c>
      <c r="E51" s="15">
        <f t="shared" ca="1" si="11"/>
        <v>286.3057714285714</v>
      </c>
      <c r="F51" s="232"/>
      <c r="G51" s="15">
        <f t="shared" ca="1" si="12"/>
        <v>100207.01999999999</v>
      </c>
      <c r="H51" s="15">
        <f t="shared" ca="1" si="13"/>
        <v>286.3057714285714</v>
      </c>
      <c r="I51" s="233">
        <f t="shared" ca="1" si="0"/>
        <v>1.0249999999999999</v>
      </c>
      <c r="K51" s="234">
        <f ca="1">('Ops CF'!E57)*-1</f>
        <v>102712.19549999997</v>
      </c>
      <c r="L51" s="234">
        <f t="shared" ca="1" si="14"/>
        <v>293.46341571428565</v>
      </c>
      <c r="M51" s="235">
        <f t="shared" ca="1" si="15"/>
        <v>0.32770900693945909</v>
      </c>
      <c r="N51" s="233">
        <f t="shared" ca="1" si="16"/>
        <v>1.4624538433874104E-2</v>
      </c>
      <c r="P51" s="112"/>
      <c r="Q51" s="2"/>
    </row>
    <row r="52" spans="1:17" hidden="1" outlineLevel="1" x14ac:dyDescent="0.2">
      <c r="A52" s="2"/>
      <c r="B52" s="28" t="str">
        <f>Financials!B52</f>
        <v>Other Utilities</v>
      </c>
      <c r="C52" s="231"/>
      <c r="D52" s="15" cm="1">
        <f t="array" aca="1" ref="D52" ca="1">IFERROR(fHist4mPF,SUMPRODUCT(Financials!$O52:$Z52,(Financials!$O$7:$Z$7&lt;=D$7)*1)/D$7*12)*fHistT12Check*1</f>
        <v>0</v>
      </c>
      <c r="E52" s="15">
        <f t="shared" ca="1" si="11"/>
        <v>0</v>
      </c>
      <c r="F52" s="232"/>
      <c r="G52" s="15">
        <f t="shared" ca="1" si="12"/>
        <v>0</v>
      </c>
      <c r="H52" s="15">
        <f t="shared" ca="1" si="13"/>
        <v>0</v>
      </c>
      <c r="I52" s="233">
        <f t="shared" ca="1" si="0"/>
        <v>0</v>
      </c>
      <c r="K52" s="234">
        <f ca="1">('Ops CF'!E58)*-1</f>
        <v>0</v>
      </c>
      <c r="L52" s="234">
        <f t="shared" ca="1" si="14"/>
        <v>0</v>
      </c>
      <c r="M52" s="235">
        <f t="shared" ca="1" si="15"/>
        <v>0</v>
      </c>
      <c r="N52" s="233">
        <f t="shared" ca="1" si="16"/>
        <v>0</v>
      </c>
      <c r="P52" s="112"/>
      <c r="Q52" s="2"/>
    </row>
    <row r="53" spans="1:17" x14ac:dyDescent="0.2">
      <c r="A53" s="2"/>
      <c r="B53" s="14" t="str">
        <f>Financials!B53</f>
        <v>Insurance</v>
      </c>
      <c r="C53" s="231"/>
      <c r="D53" s="15" cm="1">
        <f t="array" aca="1" ref="D53" ca="1">IFERROR(fHist4mPF,SUMPRODUCT(Financials!$O53:$Z53,(Financials!$O$7:$Z$7&lt;=D$7)*1)/D$7*12)*fHistT12Check*1</f>
        <v>78706.259999999995</v>
      </c>
      <c r="E53" s="15">
        <f t="shared" ca="1" si="11"/>
        <v>224.87502857142854</v>
      </c>
      <c r="F53" s="232"/>
      <c r="G53" s="15">
        <f t="shared" ca="1" si="12"/>
        <v>78706.259999999995</v>
      </c>
      <c r="H53" s="15">
        <f t="shared" ca="1" si="13"/>
        <v>224.87502857142854</v>
      </c>
      <c r="I53" s="233">
        <f t="shared" ca="1" si="0"/>
        <v>1.0249999999999997</v>
      </c>
      <c r="K53" s="234">
        <f ca="1">('Ops CF'!E59)*-1</f>
        <v>80673.916499999978</v>
      </c>
      <c r="L53" s="234">
        <f t="shared" ca="1" si="14"/>
        <v>230.49690428571421</v>
      </c>
      <c r="M53" s="235">
        <f t="shared" ca="1" si="15"/>
        <v>0.25739464465183048</v>
      </c>
      <c r="N53" s="233">
        <f t="shared" ca="1" si="16"/>
        <v>1.1486647585732897E-2</v>
      </c>
      <c r="P53" s="112"/>
      <c r="Q53" s="2"/>
    </row>
    <row r="54" spans="1:17" x14ac:dyDescent="0.2">
      <c r="A54" s="2"/>
      <c r="B54" s="14" t="str">
        <f>Financials!B54</f>
        <v>Reimbursements</v>
      </c>
      <c r="C54" s="231"/>
      <c r="D54" s="15" cm="1">
        <f t="array" aca="1" ref="D54" ca="1">IFERROR(fHist4mPF,SUMPRODUCT(Financials!$O54:$Z54,(Financials!$O$7:$Z$7&lt;=D$7)*1)/D$7*12)*fHistT12Check*1</f>
        <v>33730.299999999996</v>
      </c>
      <c r="E54" s="15">
        <f t="shared" ca="1" si="11"/>
        <v>96.372285714285695</v>
      </c>
      <c r="F54" s="232"/>
      <c r="G54" s="15">
        <f t="shared" ca="1" si="12"/>
        <v>33730.299999999996</v>
      </c>
      <c r="H54" s="15">
        <f t="shared" ca="1" si="13"/>
        <v>96.372285714285695</v>
      </c>
      <c r="I54" s="233">
        <f t="shared" ca="1" si="0"/>
        <v>-1.0249999999999999</v>
      </c>
      <c r="K54" s="234">
        <f ca="1">('Ops CF'!E60)*-1</f>
        <v>-34573.557499999995</v>
      </c>
      <c r="L54" s="234">
        <f t="shared" ca="1" si="14"/>
        <v>-98.78159285714284</v>
      </c>
      <c r="M54" s="235">
        <f t="shared" ca="1" si="15"/>
        <v>-0.11030886974555315</v>
      </c>
      <c r="N54" s="233">
        <f t="shared" ca="1" si="16"/>
        <v>-4.9227096937530298E-3</v>
      </c>
      <c r="P54" s="112"/>
      <c r="Q54" s="2"/>
    </row>
    <row r="55" spans="1:17" collapsed="1" x14ac:dyDescent="0.2">
      <c r="A55" s="2"/>
      <c r="B55" s="14" t="str">
        <f>Financials!B55</f>
        <v>Other Expenses</v>
      </c>
      <c r="C55" s="231"/>
      <c r="D55" s="15" cm="1">
        <f t="array" aca="1" ref="D55" ca="1">IFERROR(fHist4mPF,SUMPRODUCT(Financials!$O55:$Z55,(Financials!$O$7:$Z$7&lt;=D$7)*1)/D$7*12)*fHistT12Check*1</f>
        <v>0</v>
      </c>
      <c r="E55" s="15">
        <f t="shared" ca="1" si="11"/>
        <v>0</v>
      </c>
      <c r="F55" s="232"/>
      <c r="G55" s="15">
        <f t="shared" ca="1" si="12"/>
        <v>0</v>
      </c>
      <c r="H55" s="15">
        <f t="shared" ca="1" si="13"/>
        <v>0</v>
      </c>
      <c r="I55" s="233">
        <f t="shared" ca="1" si="0"/>
        <v>0</v>
      </c>
      <c r="K55" s="234">
        <f ca="1">-'Ops CF'!E61</f>
        <v>0</v>
      </c>
      <c r="L55" s="234">
        <f t="shared" ca="1" si="14"/>
        <v>0</v>
      </c>
      <c r="M55" s="235">
        <f t="shared" ca="1" si="15"/>
        <v>0</v>
      </c>
      <c r="N55" s="233">
        <f t="shared" ca="1" si="16"/>
        <v>0</v>
      </c>
      <c r="P55" s="112"/>
      <c r="Q55" s="2"/>
    </row>
    <row r="56" spans="1:17" hidden="1" outlineLevel="1" x14ac:dyDescent="0.2">
      <c r="A56" s="2"/>
      <c r="B56" s="13">
        <f>Assumptions!B104</f>
        <v>0</v>
      </c>
      <c r="C56" s="231"/>
      <c r="D56" s="15"/>
      <c r="E56" s="15"/>
      <c r="F56" s="232"/>
      <c r="G56" s="15">
        <f>D56+F56</f>
        <v>0</v>
      </c>
      <c r="H56" s="15">
        <f>IFERROR(G56/rUMTotalUnits,)</f>
        <v>0</v>
      </c>
      <c r="I56" s="233">
        <f>IFERROR(K56/G56,)</f>
        <v>0</v>
      </c>
      <c r="K56" s="234">
        <f>-'Ops CF'!E62</f>
        <v>0</v>
      </c>
      <c r="L56" s="234">
        <f>IFERROR(K56/rUMTotalUnits,)</f>
        <v>0</v>
      </c>
      <c r="M56" s="235">
        <f t="shared" si="15"/>
        <v>0</v>
      </c>
      <c r="N56" s="233">
        <f ca="1">IFERROR(K56/$K$35,)</f>
        <v>0</v>
      </c>
      <c r="P56" s="112"/>
      <c r="Q56" s="2"/>
    </row>
    <row r="57" spans="1:17" hidden="1" outlineLevel="1" x14ac:dyDescent="0.2">
      <c r="A57" s="2"/>
      <c r="B57" s="13">
        <f>Assumptions!B105</f>
        <v>0</v>
      </c>
      <c r="C57" s="231"/>
      <c r="D57" s="15"/>
      <c r="E57" s="15"/>
      <c r="F57" s="232"/>
      <c r="G57" s="15">
        <f>D57+F57</f>
        <v>0</v>
      </c>
      <c r="H57" s="15">
        <f>IFERROR(G57/rUMTotalUnits,)</f>
        <v>0</v>
      </c>
      <c r="I57" s="233">
        <f>IFERROR(K57/G57,)</f>
        <v>0</v>
      </c>
      <c r="K57" s="234">
        <f>-'Ops CF'!E63</f>
        <v>0</v>
      </c>
      <c r="L57" s="234">
        <f>IFERROR(K57/rUMTotalUnits,)</f>
        <v>0</v>
      </c>
      <c r="M57" s="235">
        <f t="shared" si="15"/>
        <v>0</v>
      </c>
      <c r="N57" s="233">
        <f ca="1">IFERROR(K57/$K$35,)</f>
        <v>0</v>
      </c>
      <c r="P57" s="112"/>
      <c r="Q57" s="2"/>
    </row>
    <row r="58" spans="1:17" x14ac:dyDescent="0.2">
      <c r="A58" s="2"/>
      <c r="B58" s="14" t="str">
        <f>Financials!B58</f>
        <v>Real Estate Taxes</v>
      </c>
      <c r="C58" s="231"/>
      <c r="D58" s="15" cm="1">
        <f t="array" aca="1" ref="D58" ca="1">IFERROR(fHist4mPF,SUMPRODUCT(Financials!$O58:$Z58,(Financials!$O$7:$Z$7&lt;=D$7)*1)/D$7*12)*fHistT12Check*1</f>
        <v>507517.31999999995</v>
      </c>
      <c r="E58" s="15">
        <f t="shared" ca="1" si="11"/>
        <v>1450.0494857142855</v>
      </c>
      <c r="F58" s="232"/>
      <c r="G58" s="15">
        <f t="shared" ca="1" si="12"/>
        <v>507517.31999999995</v>
      </c>
      <c r="H58" s="15">
        <f t="shared" ca="1" si="13"/>
        <v>1450.0494857142855</v>
      </c>
      <c r="I58" s="233">
        <f t="shared" ca="1" si="0"/>
        <v>1</v>
      </c>
      <c r="K58" s="234">
        <f ca="1">('Ops CF'!E66)*-1</f>
        <v>507517.31999999995</v>
      </c>
      <c r="L58" s="234">
        <f t="shared" ca="1" si="14"/>
        <v>1450.0494857142855</v>
      </c>
      <c r="M58" s="235">
        <f t="shared" ca="1" si="15"/>
        <v>1.6192624072744675</v>
      </c>
      <c r="N58" s="233">
        <f t="shared" ca="1" si="16"/>
        <v>7.2262174088146947E-2</v>
      </c>
      <c r="P58" s="112"/>
      <c r="Q58" s="2"/>
    </row>
    <row r="59" spans="1:17" x14ac:dyDescent="0.2">
      <c r="A59" s="2"/>
      <c r="B59" s="14" t="str">
        <f>Financials!B59</f>
        <v>Management Fees</v>
      </c>
      <c r="C59" s="231"/>
      <c r="D59" s="15" cm="1">
        <f t="array" aca="1" ref="D59" ca="1">IFERROR(fHist4mPF,SUMPRODUCT(Financials!$O59:$Z59,(Financials!$O$7:$Z$7&lt;=D$7)*1)/D$7*12)*fHistT12Check*1</f>
        <v>179355.02000000002</v>
      </c>
      <c r="E59" s="15">
        <f t="shared" ca="1" si="11"/>
        <v>512.44291428571432</v>
      </c>
      <c r="F59" s="232"/>
      <c r="G59" s="15">
        <f t="shared" ca="1" si="12"/>
        <v>179355.02000000002</v>
      </c>
      <c r="H59" s="15">
        <f t="shared" ca="1" si="13"/>
        <v>512.44291428571432</v>
      </c>
      <c r="I59" s="233">
        <f t="shared" ca="1" si="0"/>
        <v>1.0271665893573856</v>
      </c>
      <c r="K59" s="234">
        <f ca="1">('Ops CF'!E67)*-1</f>
        <v>184227.48417752568</v>
      </c>
      <c r="L59" s="234">
        <f t="shared" ca="1" si="14"/>
        <v>526.36424050721621</v>
      </c>
      <c r="M59" s="235">
        <f t="shared" ca="1" si="15"/>
        <v>0.58778809660213982</v>
      </c>
      <c r="N59" s="233">
        <f t="shared" ca="1" si="16"/>
        <v>2.6230983670582315E-2</v>
      </c>
      <c r="P59" s="112"/>
      <c r="Q59" s="2"/>
    </row>
    <row r="60" spans="1:17" x14ac:dyDescent="0.2">
      <c r="A60" s="2"/>
      <c r="B60" s="14" t="str">
        <f>Financials!B60</f>
        <v>Ground Rent</v>
      </c>
      <c r="C60" s="231"/>
      <c r="D60" s="15" cm="1">
        <f t="array" aca="1" ref="D60" ca="1">IFERROR(fHist4mPF,SUMPRODUCT(Financials!$O60:$Z60,(Financials!$O$7:$Z$7&lt;=D$7)*1)/D$7*12)*fHistT12Check*1</f>
        <v>0</v>
      </c>
      <c r="E60" s="15">
        <f t="shared" ca="1" si="11"/>
        <v>0</v>
      </c>
      <c r="F60" s="232"/>
      <c r="G60" s="15">
        <f t="shared" ca="1" si="12"/>
        <v>0</v>
      </c>
      <c r="H60" s="15">
        <f t="shared" ca="1" si="13"/>
        <v>0</v>
      </c>
      <c r="I60" s="233">
        <f t="shared" ca="1" si="0"/>
        <v>0</v>
      </c>
      <c r="K60" s="234">
        <f ca="1">('Ops CF'!E68)*-1</f>
        <v>0</v>
      </c>
      <c r="L60" s="234">
        <f t="shared" ca="1" si="14"/>
        <v>0</v>
      </c>
      <c r="M60" s="235">
        <f t="shared" ca="1" si="15"/>
        <v>0</v>
      </c>
      <c r="N60" s="233">
        <f t="shared" ca="1" si="16"/>
        <v>0</v>
      </c>
      <c r="P60" s="112"/>
      <c r="Q60" s="2"/>
    </row>
    <row r="61" spans="1:17" x14ac:dyDescent="0.2">
      <c r="A61" s="2"/>
      <c r="B61" s="14" t="str">
        <f>Financials!B61</f>
        <v>Other Property Taxes</v>
      </c>
      <c r="C61" s="231"/>
      <c r="D61" s="15" cm="1">
        <f t="array" aca="1" ref="D61" ca="1">IFERROR(fHist4mPF,SUMPRODUCT(Financials!$O61:$Z61,(Financials!$O$7:$Z$7&lt;=D$7)*1)/D$7*12)*fHistT12Check*1</f>
        <v>0</v>
      </c>
      <c r="E61" s="15">
        <f t="shared" ca="1" si="11"/>
        <v>0</v>
      </c>
      <c r="F61" s="232"/>
      <c r="G61" s="15">
        <f t="shared" ca="1" si="12"/>
        <v>0</v>
      </c>
      <c r="H61" s="15">
        <f t="shared" ca="1" si="13"/>
        <v>0</v>
      </c>
      <c r="I61" s="233">
        <f t="shared" ca="1" si="0"/>
        <v>0</v>
      </c>
      <c r="K61" s="234">
        <f ca="1">('Ops CF'!E69)*-1</f>
        <v>0</v>
      </c>
      <c r="L61" s="234">
        <f t="shared" ca="1" si="14"/>
        <v>0</v>
      </c>
      <c r="M61" s="235">
        <f t="shared" ca="1" si="15"/>
        <v>0</v>
      </c>
      <c r="N61" s="233">
        <f t="shared" ca="1" si="16"/>
        <v>0</v>
      </c>
      <c r="P61" s="112"/>
      <c r="Q61" s="2"/>
    </row>
    <row r="62" spans="1:17" x14ac:dyDescent="0.2">
      <c r="A62" s="2"/>
      <c r="B62" s="247" t="s">
        <v>349</v>
      </c>
      <c r="C62" s="248"/>
      <c r="D62" s="249">
        <f ca="1">SUBTOTAL(9,D38:D61)</f>
        <v>1998578.96</v>
      </c>
      <c r="E62" s="249">
        <f ca="1">IFERROR(D62/rUMTotalUnits,)</f>
        <v>5710.2255999999998</v>
      </c>
      <c r="F62" s="249">
        <f>SUBTOTAL(9,F38:F61)</f>
        <v>0</v>
      </c>
      <c r="G62" s="249">
        <f ca="1">SUBTOTAL(9,G38:G61)</f>
        <v>1998578.96</v>
      </c>
      <c r="H62" s="249">
        <f t="shared" ca="1" si="13"/>
        <v>5710.2255999999998</v>
      </c>
      <c r="I62" s="250">
        <f t="shared" ca="1" si="0"/>
        <v>0.98424781509634496</v>
      </c>
      <c r="K62" s="251">
        <f ca="1">SUBTOTAL(9,K38:K61)</f>
        <v>1967096.9746775255</v>
      </c>
      <c r="L62" s="241">
        <f t="shared" ca="1" si="14"/>
        <v>5620.2770705072153</v>
      </c>
      <c r="M62" s="242">
        <f t="shared" ca="1" si="15"/>
        <v>6.2761329653905253</v>
      </c>
      <c r="N62" s="240">
        <f t="shared" ca="1" si="16"/>
        <v>0.28008246897350136</v>
      </c>
      <c r="P62" s="112"/>
      <c r="Q62" s="2"/>
    </row>
    <row r="63" spans="1:17" x14ac:dyDescent="0.2">
      <c r="A63" s="2"/>
      <c r="B63" s="231"/>
      <c r="C63" s="231"/>
      <c r="D63" s="243"/>
      <c r="E63" s="243"/>
      <c r="F63" s="243"/>
      <c r="G63" s="243"/>
      <c r="H63" s="243"/>
      <c r="I63" s="244"/>
      <c r="K63" s="253"/>
      <c r="L63" s="245"/>
      <c r="M63" s="246"/>
      <c r="N63" s="244"/>
      <c r="Q63" s="2"/>
    </row>
    <row r="64" spans="1:17" x14ac:dyDescent="0.2">
      <c r="A64" s="2"/>
      <c r="B64" s="120" t="s">
        <v>350</v>
      </c>
      <c r="C64" s="120"/>
      <c r="D64" s="256"/>
      <c r="E64" s="256"/>
      <c r="F64" s="256"/>
      <c r="G64" s="256"/>
      <c r="H64" s="256"/>
      <c r="I64" s="120"/>
      <c r="K64" s="257"/>
      <c r="L64" s="257"/>
      <c r="M64" s="258"/>
      <c r="N64" s="261"/>
      <c r="P64" s="120"/>
      <c r="Q64" s="2"/>
    </row>
    <row r="65" spans="1:17" x14ac:dyDescent="0.2">
      <c r="A65" s="2"/>
      <c r="B65" s="14" t="s">
        <v>351</v>
      </c>
      <c r="C65" s="231"/>
      <c r="D65" s="15">
        <f ca="1">D35-D62</f>
        <v>4838946.55</v>
      </c>
      <c r="E65" s="15">
        <v>0</v>
      </c>
      <c r="F65" s="15">
        <f>F35-F62</f>
        <v>0</v>
      </c>
      <c r="G65" s="15">
        <f ca="1">G35-G62</f>
        <v>4838946.55</v>
      </c>
      <c r="H65" s="15">
        <f ca="1">IFERROR(G65/rUMTotalUnits,)</f>
        <v>13825.56157142857</v>
      </c>
      <c r="I65" s="233">
        <f t="shared" ca="1" si="0"/>
        <v>1.0448928771642028</v>
      </c>
      <c r="K65" s="234">
        <f ca="1">K35-K62</f>
        <v>5056180.7830732921</v>
      </c>
      <c r="L65" s="234">
        <f ca="1">IFERROR(K65/rUMTotalUnits,)</f>
        <v>14446.230808780834</v>
      </c>
      <c r="M65" s="235">
        <f ca="1">IFERROR(K65/(rUMAvgSF*rUMTotalUnits),)</f>
        <v>16.132027703831195</v>
      </c>
      <c r="N65" s="233">
        <f t="shared" ref="N65:N70" ca="1" si="17">IFERROR(K65/$K$35,)</f>
        <v>0.71991753102649869</v>
      </c>
      <c r="P65" s="112"/>
      <c r="Q65" s="2"/>
    </row>
    <row r="66" spans="1:17" x14ac:dyDescent="0.2">
      <c r="A66" s="2"/>
      <c r="B66" s="14" t="s">
        <v>51</v>
      </c>
      <c r="C66" s="231"/>
      <c r="D66" s="15" cm="1">
        <f t="array" aca="1" ref="D66" ca="1">IFERROR(fHist4mPF,SUMPRODUCT(Financials!$O69:$Z69,(Financials!$O$7:$Z$7&lt;=D$7)*1)/D$7*12)*fHistT12Check*1</f>
        <v>229992.67000000004</v>
      </c>
      <c r="E66" s="15">
        <f ca="1">IFERROR(D66/rUMTotalUnits,)</f>
        <v>657.12191428571441</v>
      </c>
      <c r="F66" s="262"/>
      <c r="G66" s="15">
        <f ca="1">D66+F66</f>
        <v>229992.67000000004</v>
      </c>
      <c r="H66" s="15">
        <f ca="1">IFERROR(G66/rUMTotalUnits,)</f>
        <v>657.12191428571441</v>
      </c>
      <c r="I66" s="233">
        <f t="shared" ca="1" si="0"/>
        <v>0.3899580799683745</v>
      </c>
      <c r="K66" s="234">
        <f>-'Ops CF'!$E$78</f>
        <v>89687.499999999985</v>
      </c>
      <c r="L66" s="234">
        <f>IFERROR(K66/rUMTotalUnits,)</f>
        <v>256.24999999999994</v>
      </c>
      <c r="M66" s="235">
        <f>IFERROR(K66/(rUMAvgSF*rUMTotalUnits),)</f>
        <v>0.28615298715801224</v>
      </c>
      <c r="N66" s="233">
        <f t="shared" ca="1" si="17"/>
        <v>1.2770034604002636E-2</v>
      </c>
      <c r="P66" s="112"/>
      <c r="Q66" s="2"/>
    </row>
    <row r="67" spans="1:17" x14ac:dyDescent="0.2">
      <c r="A67" s="2"/>
      <c r="B67" s="237" t="s">
        <v>352</v>
      </c>
      <c r="C67" s="238"/>
      <c r="D67" s="239">
        <f ca="1">D65-D66</f>
        <v>4608953.88</v>
      </c>
      <c r="E67" s="239">
        <f ca="1">IFERROR(D67/rUMTotalUnits,)</f>
        <v>13168.439657142857</v>
      </c>
      <c r="F67" s="239">
        <f>F65-F66</f>
        <v>0</v>
      </c>
      <c r="G67" s="239">
        <f ca="1">G65-G66</f>
        <v>4608953.88</v>
      </c>
      <c r="H67" s="239">
        <f ca="1">IFERROR(G67/rUMTotalUnits,)</f>
        <v>13168.439657142857</v>
      </c>
      <c r="I67" s="240">
        <f t="shared" ca="1" si="0"/>
        <v>1.0775749578716314</v>
      </c>
      <c r="K67" s="241">
        <f ca="1">K65-K66</f>
        <v>4966493.2830732921</v>
      </c>
      <c r="L67" s="241">
        <f ca="1">IFERROR(K67/rUMTotalUnits,)</f>
        <v>14189.980808780834</v>
      </c>
      <c r="M67" s="242">
        <f ca="1">IFERROR(K67/(rUMAvgSF*rUMTotalUnits),)</f>
        <v>15.845874716673181</v>
      </c>
      <c r="N67" s="240">
        <f t="shared" ca="1" si="17"/>
        <v>0.70714749642249597</v>
      </c>
      <c r="P67" s="112"/>
      <c r="Q67" s="2"/>
    </row>
    <row r="68" spans="1:17" x14ac:dyDescent="0.2">
      <c r="A68" s="2"/>
      <c r="B68" s="2"/>
      <c r="C68" s="2"/>
      <c r="D68" s="22"/>
      <c r="E68" s="22"/>
      <c r="F68" s="22"/>
      <c r="G68" s="22"/>
      <c r="H68" s="22"/>
      <c r="I68" s="2"/>
      <c r="J68" s="2"/>
      <c r="K68" s="263"/>
      <c r="L68" s="263"/>
      <c r="M68" s="264"/>
      <c r="N68" s="265"/>
      <c r="O68" s="2"/>
      <c r="P68" s="2"/>
      <c r="Q68" s="2"/>
    </row>
    <row r="69" spans="1:17" x14ac:dyDescent="0.2">
      <c r="A69" s="2"/>
      <c r="B69" s="14" t="str">
        <f>Financials!$B$72</f>
        <v>CapEx</v>
      </c>
      <c r="C69" s="231"/>
      <c r="D69" s="15" cm="1">
        <f t="array" aca="1" ref="D69" ca="1">IFERROR(fHist4mPF,SUMPRODUCT(Financials!$O72:$Z72,(Financials!$O$7:$Z$7&lt;=D$7)*1)/D$7*12)*fHistT12Check*1</f>
        <v>0</v>
      </c>
      <c r="E69" s="15">
        <f ca="1">IFERROR(D69/rUMTotalUnits,)</f>
        <v>0</v>
      </c>
      <c r="F69" s="262"/>
      <c r="G69" s="15">
        <f ca="1">D69+F69</f>
        <v>0</v>
      </c>
      <c r="H69" s="15">
        <f ca="1">IFERROR(G69/rUMTotalUnits,)</f>
        <v>0</v>
      </c>
      <c r="I69" s="233">
        <f t="shared" ca="1" si="0"/>
        <v>0</v>
      </c>
      <c r="K69" s="234">
        <f>-'Ops CF'!$E$87</f>
        <v>0</v>
      </c>
      <c r="L69" s="234">
        <f>IFERROR(K69/rUMTotalUnits,)</f>
        <v>0</v>
      </c>
      <c r="M69" s="235">
        <f>IFERROR(K69/(rUMAvgSF*rUMTotalUnits),)</f>
        <v>0</v>
      </c>
      <c r="N69" s="233">
        <f t="shared" ca="1" si="17"/>
        <v>0</v>
      </c>
      <c r="P69" s="112"/>
      <c r="Q69" s="2"/>
    </row>
    <row r="70" spans="1:17" x14ac:dyDescent="0.2">
      <c r="A70" s="2"/>
      <c r="B70" s="237" t="s">
        <v>54</v>
      </c>
      <c r="C70" s="238"/>
      <c r="D70" s="239">
        <f ca="1">D67-D69</f>
        <v>4608953.88</v>
      </c>
      <c r="E70" s="239">
        <f ca="1">IFERROR(D70/rUMTotalUnits,)</f>
        <v>13168.439657142857</v>
      </c>
      <c r="F70" s="239">
        <f>F67-F69</f>
        <v>0</v>
      </c>
      <c r="G70" s="239">
        <f ca="1">G67-G69</f>
        <v>4608953.88</v>
      </c>
      <c r="H70" s="239">
        <f ca="1">IFERROR(G70/rUMTotalUnits,)</f>
        <v>13168.439657142857</v>
      </c>
      <c r="I70" s="240">
        <f t="shared" ca="1" si="0"/>
        <v>1.0775749578716314</v>
      </c>
      <c r="K70" s="241">
        <f ca="1">K67-K69</f>
        <v>4966493.2830732921</v>
      </c>
      <c r="L70" s="241">
        <f ca="1">IFERROR(K70/rUMTotalUnits,)</f>
        <v>14189.980808780834</v>
      </c>
      <c r="M70" s="242">
        <f ca="1">IFERROR(K70/(rUMAvgSF*rUMTotalUnits),)</f>
        <v>15.845874716673181</v>
      </c>
      <c r="N70" s="240">
        <f t="shared" ca="1" si="17"/>
        <v>0.70714749642249597</v>
      </c>
      <c r="P70" s="112"/>
      <c r="Q70" s="2"/>
    </row>
    <row r="71" spans="1:17" x14ac:dyDescent="0.2">
      <c r="A71" s="2"/>
      <c r="B71" s="2"/>
      <c r="C71" s="2"/>
      <c r="D71" s="2"/>
      <c r="E71" s="2"/>
      <c r="F71" s="2"/>
      <c r="G71" s="2"/>
      <c r="H71" s="2"/>
      <c r="I71" s="2"/>
      <c r="J71" s="2"/>
      <c r="K71" s="2"/>
      <c r="L71" s="2"/>
      <c r="M71" s="2"/>
      <c r="N71" s="2"/>
      <c r="O71" s="2"/>
      <c r="P71" s="2"/>
      <c r="Q71" s="2"/>
    </row>
    <row r="72" spans="1:17" x14ac:dyDescent="0.2">
      <c r="A72" s="2"/>
      <c r="B72" s="2"/>
      <c r="C72" s="2"/>
      <c r="D72" s="2"/>
      <c r="E72" s="2"/>
      <c r="F72" s="2"/>
      <c r="G72" s="2"/>
      <c r="H72" s="2"/>
      <c r="I72" s="2"/>
      <c r="J72" s="2"/>
      <c r="K72" s="2"/>
      <c r="L72" s="2"/>
      <c r="M72" s="2"/>
      <c r="N72" s="2"/>
      <c r="O72" s="2"/>
      <c r="P72" s="2"/>
      <c r="Q72" s="2"/>
    </row>
    <row r="73" spans="1:17" hidden="1" x14ac:dyDescent="0.2">
      <c r="A73" s="2"/>
      <c r="B73" s="2"/>
      <c r="C73" s="2"/>
      <c r="D73" s="2"/>
      <c r="E73" s="2"/>
      <c r="F73" s="2"/>
      <c r="G73" s="2"/>
      <c r="H73" s="2"/>
      <c r="I73" s="2"/>
      <c r="J73" s="2"/>
      <c r="K73" s="2"/>
      <c r="L73" s="2"/>
      <c r="M73" s="2"/>
      <c r="N73" s="2"/>
      <c r="O73" s="2"/>
      <c r="P73" s="2"/>
      <c r="Q73" s="2"/>
    </row>
  </sheetData>
  <sheetProtection algorithmName="SHA-512" hashValue="G3LB5PWkeJrZZVm29RwuRnKjy38QvmLkLJNpH7oLZZLDA6FszEgXpZBJUwaHt9csQpMkn/T9EznIjDdGyNFqTQ==" saltValue="CJ2rZ19TUJNv2bE+h6L9LA==" spinCount="100000" sheet="1" objects="1" scenarios="1"/>
  <mergeCells count="1">
    <mergeCell ref="D7:E7"/>
  </mergeCells>
  <dataValidations count="1">
    <dataValidation type="list" allowBlank="1" showInputMessage="1" showErrorMessage="1" promptTitle="Period" prompt="Please enter the number of months (1 - 12) to annualize or choose a full year of historicals from the drop down list." sqref="D7:E7" xr:uid="{0B186406-F2FE-4644-826C-B383BA31E22D}">
      <formula1>lHistDates</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5747AC0D-3324-4597-B3DF-D2781378683E}">
            <xm:f>NOT(OR(AND(ISNUMBER(D$7),AND(D$7&gt;0,D$7&lt;=12,D$7&lt;=MAX(Financials!$O$7:$Z$7)),OR(((SUMPRODUCT((Financials!$O$7:$Z$7&gt;0)*1)=MAX(Financials!$O$7:$Z$7))*MAX(Financials!$O$7:$Z$7))&gt;=D$7,((MAX(Financials!$O$7:$Z$7)*(SUMPRODUCT((Financials!$O$7:$Z$7&gt;0)*1)=1)))=D$7)),AND(ISTEXT(D$7),OR(SUMPRODUCT((D$7=lHistDates)*1)))))</xm:f>
            <x14:dxf>
              <font>
                <b/>
                <i val="0"/>
                <color theme="5" tint="-0.499984740745262"/>
              </font>
              <numFmt numFmtId="215" formatCode="_(&quot;[Wrong Input]&quot;_);_(&quot;[Wrong Input]&quot;_);_(&quot;[Wrong Input]&quot;_);_(&quot;[Wrong Input]&quot;_)"/>
              <fill>
                <patternFill>
                  <bgColor theme="5" tint="0.59996337778862885"/>
                </patternFill>
              </fill>
            </x14:dxf>
          </x14:cfRule>
          <xm:sqref>D7:E7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orwardCurves">
    <tabColor theme="7" tint="0.59999389629810485"/>
  </sheetPr>
  <dimension ref="A1:Z124"/>
  <sheetViews>
    <sheetView showGridLines="0" zoomScale="90" zoomScaleNormal="90" workbookViewId="0">
      <selection activeCell="G2" sqref="G2:M9"/>
    </sheetView>
  </sheetViews>
  <sheetFormatPr defaultColWidth="0" defaultRowHeight="12.75" customHeight="1" zeroHeight="1" x14ac:dyDescent="0.2"/>
  <cols>
    <col min="1" max="15" width="10.6640625" style="319" customWidth="1"/>
    <col min="16" max="17" width="10.6640625" style="319" hidden="1" customWidth="1"/>
    <col min="18" max="18" width="10.5" style="319" hidden="1" customWidth="1"/>
    <col min="19" max="19" width="10.5" style="319" bestFit="1" customWidth="1"/>
    <col min="20" max="22" width="28" style="319" bestFit="1" customWidth="1"/>
    <col min="23" max="24" width="23.83203125" style="319" bestFit="1" customWidth="1"/>
    <col min="25" max="25" width="24.83203125" style="319" bestFit="1" customWidth="1"/>
    <col min="26" max="26" width="10.6640625" style="319" customWidth="1"/>
    <col min="27" max="16384" width="10.6640625" style="319" hidden="1"/>
  </cols>
  <sheetData>
    <row r="1" spans="2:25" ht="31.5" customHeight="1" thickBot="1" x14ac:dyDescent="0.25">
      <c r="T1" s="320" t="s">
        <v>727</v>
      </c>
      <c r="U1" s="320" t="s">
        <v>167</v>
      </c>
      <c r="V1" s="320" t="s">
        <v>168</v>
      </c>
      <c r="W1" s="320" t="s">
        <v>159</v>
      </c>
      <c r="X1" s="320" t="s">
        <v>160</v>
      </c>
      <c r="Y1" s="320" t="s">
        <v>161</v>
      </c>
    </row>
    <row r="2" spans="2:25" ht="12.75" customHeight="1" x14ac:dyDescent="0.2">
      <c r="G2" s="669" t="s">
        <v>728</v>
      </c>
      <c r="H2" s="669"/>
      <c r="I2" s="669"/>
      <c r="J2" s="669"/>
      <c r="K2" s="669"/>
      <c r="L2" s="669"/>
      <c r="M2" s="669"/>
      <c r="Q2" s="353">
        <f>rClosingDate</f>
        <v>44896</v>
      </c>
      <c r="S2" s="321" t="s">
        <v>413</v>
      </c>
      <c r="T2" s="322" t="s">
        <v>726</v>
      </c>
      <c r="U2" s="322" t="s">
        <v>414</v>
      </c>
      <c r="V2" s="322" t="s">
        <v>415</v>
      </c>
      <c r="W2" s="322" t="s">
        <v>416</v>
      </c>
      <c r="X2" s="322" t="s">
        <v>417</v>
      </c>
      <c r="Y2" s="323" t="s">
        <v>418</v>
      </c>
    </row>
    <row r="3" spans="2:25" ht="12.75" customHeight="1" x14ac:dyDescent="0.2">
      <c r="G3" s="671" t="s">
        <v>732</v>
      </c>
      <c r="H3" s="672"/>
      <c r="I3" s="672" t="s">
        <v>733</v>
      </c>
      <c r="J3" s="671" t="s">
        <v>739</v>
      </c>
      <c r="K3" s="671"/>
      <c r="L3" s="671"/>
      <c r="M3" s="671"/>
      <c r="N3" s="324"/>
      <c r="P3" s="319">
        <f>ROUNDUP(Q3/12,)</f>
        <v>1</v>
      </c>
      <c r="Q3" s="319">
        <f>IF(MATCH(rClosingDate,$R:$R,1),1,)</f>
        <v>1</v>
      </c>
      <c r="R3" s="354">
        <v>0</v>
      </c>
      <c r="S3" s="663">
        <v>45147</v>
      </c>
      <c r="T3" s="664">
        <v>5.4273200000000001E-2</v>
      </c>
      <c r="U3" s="664">
        <v>5.3146400000000003E-2</v>
      </c>
      <c r="V3" s="664">
        <v>5.3611499999999999E-2</v>
      </c>
      <c r="W3" s="664">
        <v>4.1341200000000002E-2</v>
      </c>
      <c r="X3" s="664">
        <v>4.08986E-2</v>
      </c>
      <c r="Y3" s="665">
        <v>4.0451399999999998E-2</v>
      </c>
    </row>
    <row r="4" spans="2:25" ht="12.75" customHeight="1" x14ac:dyDescent="0.2">
      <c r="G4" s="671" t="s">
        <v>740</v>
      </c>
      <c r="H4" s="671"/>
      <c r="I4" s="671"/>
      <c r="J4" s="671"/>
      <c r="K4" s="671"/>
      <c r="L4" s="671"/>
      <c r="M4" s="671"/>
      <c r="N4" s="324"/>
      <c r="P4" s="319">
        <f t="shared" ref="P4:P67" si="0">ROUNDUP(Q4/12,)</f>
        <v>1</v>
      </c>
      <c r="Q4" s="319">
        <f t="shared" ref="Q4:Q35" si="1">IF(Q3,Q3+1,IF(MATCH(rClosingDate,$R:$R,1),1,))</f>
        <v>2</v>
      </c>
      <c r="R4" s="353">
        <f>S3-1</f>
        <v>45146</v>
      </c>
      <c r="S4" s="663">
        <v>45180</v>
      </c>
      <c r="T4" s="664">
        <v>5.4491499999999998E-2</v>
      </c>
      <c r="U4" s="664">
        <v>5.3358500000000003E-2</v>
      </c>
      <c r="V4" s="664">
        <v>5.3917899999999998E-2</v>
      </c>
      <c r="W4" s="664">
        <v>4.1029000000000003E-2</v>
      </c>
      <c r="X4" s="664">
        <v>4.0676999999999998E-2</v>
      </c>
      <c r="Y4" s="665">
        <v>4.0309200000000003E-2</v>
      </c>
    </row>
    <row r="5" spans="2:25" ht="12.75" customHeight="1" x14ac:dyDescent="0.2">
      <c r="G5" s="671" t="s">
        <v>730</v>
      </c>
      <c r="H5" s="671"/>
      <c r="I5" s="671"/>
      <c r="J5" s="671"/>
      <c r="K5" s="671"/>
      <c r="L5" s="671"/>
      <c r="M5" s="671"/>
      <c r="P5" s="319">
        <f t="shared" si="0"/>
        <v>1</v>
      </c>
      <c r="Q5" s="319">
        <f t="shared" si="1"/>
        <v>3</v>
      </c>
      <c r="R5" s="353">
        <f t="shared" ref="R5:R68" si="2">S4-1</f>
        <v>45179</v>
      </c>
      <c r="S5" s="663">
        <v>45208</v>
      </c>
      <c r="T5" s="664">
        <v>5.4728800000000001E-2</v>
      </c>
      <c r="U5" s="664">
        <v>5.3648700000000001E-2</v>
      </c>
      <c r="V5" s="664">
        <v>5.40642E-2</v>
      </c>
      <c r="W5" s="664">
        <v>4.0769600000000003E-2</v>
      </c>
      <c r="X5" s="664">
        <v>4.0490699999999998E-2</v>
      </c>
      <c r="Y5" s="665">
        <v>4.01947E-2</v>
      </c>
    </row>
    <row r="6" spans="2:25" ht="12.75" customHeight="1" x14ac:dyDescent="0.2">
      <c r="G6" s="671" t="s">
        <v>729</v>
      </c>
      <c r="H6" s="671"/>
      <c r="I6" s="671"/>
      <c r="J6" s="671"/>
      <c r="K6" s="671"/>
      <c r="L6" s="671"/>
      <c r="M6" s="671"/>
      <c r="P6" s="319">
        <f t="shared" si="0"/>
        <v>1</v>
      </c>
      <c r="Q6" s="319">
        <f t="shared" si="1"/>
        <v>4</v>
      </c>
      <c r="R6" s="353">
        <f t="shared" si="2"/>
        <v>45207</v>
      </c>
      <c r="S6" s="663">
        <v>45239</v>
      </c>
      <c r="T6" s="664">
        <v>5.51496E-2</v>
      </c>
      <c r="U6" s="664">
        <v>5.4010099999999998E-2</v>
      </c>
      <c r="V6" s="664">
        <v>5.3990000000000003E-2</v>
      </c>
      <c r="W6" s="664">
        <v>4.0475799999999999E-2</v>
      </c>
      <c r="X6" s="664">
        <v>4.0274200000000003E-2</v>
      </c>
      <c r="Y6" s="665">
        <v>4.0062199999999999E-2</v>
      </c>
    </row>
    <row r="7" spans="2:25" ht="12.75" customHeight="1" x14ac:dyDescent="0.2">
      <c r="G7" s="671" t="s">
        <v>731</v>
      </c>
      <c r="H7" s="671"/>
      <c r="I7" s="671"/>
      <c r="J7" s="671"/>
      <c r="K7" s="671"/>
      <c r="L7" s="671"/>
      <c r="M7" s="671"/>
      <c r="N7" s="670"/>
      <c r="P7" s="319">
        <f t="shared" si="0"/>
        <v>1</v>
      </c>
      <c r="Q7" s="319">
        <f t="shared" si="1"/>
        <v>5</v>
      </c>
      <c r="R7" s="353">
        <f t="shared" si="2"/>
        <v>45238</v>
      </c>
      <c r="S7" s="663">
        <v>45271</v>
      </c>
      <c r="T7" s="664">
        <v>5.4979899999999998E-2</v>
      </c>
      <c r="U7" s="664">
        <v>5.3796799999999999E-2</v>
      </c>
      <c r="V7" s="664">
        <v>5.3519600000000001E-2</v>
      </c>
      <c r="W7" s="664">
        <v>4.0176000000000003E-2</v>
      </c>
      <c r="X7" s="664">
        <v>4.0050200000000001E-2</v>
      </c>
      <c r="Y7" s="665">
        <v>3.99295E-2</v>
      </c>
    </row>
    <row r="8" spans="2:25" ht="12.75" customHeight="1" x14ac:dyDescent="0.2">
      <c r="B8" s="325" t="s">
        <v>419</v>
      </c>
      <c r="G8" s="673" t="s">
        <v>734</v>
      </c>
      <c r="H8" s="671"/>
      <c r="I8" s="671"/>
      <c r="J8" s="671"/>
      <c r="K8" s="671"/>
      <c r="L8" s="671"/>
      <c r="M8" s="671"/>
      <c r="P8" s="319">
        <f t="shared" si="0"/>
        <v>1</v>
      </c>
      <c r="Q8" s="319">
        <f t="shared" si="1"/>
        <v>6</v>
      </c>
      <c r="R8" s="353">
        <f t="shared" si="2"/>
        <v>45270</v>
      </c>
      <c r="S8" s="663">
        <v>45300</v>
      </c>
      <c r="T8" s="664">
        <v>5.4697200000000001E-2</v>
      </c>
      <c r="U8" s="664">
        <v>5.3420000000000002E-2</v>
      </c>
      <c r="V8" s="664">
        <v>5.2636200000000001E-2</v>
      </c>
      <c r="W8" s="664">
        <v>3.9901100000000002E-2</v>
      </c>
      <c r="X8" s="664">
        <v>3.9840399999999998E-2</v>
      </c>
      <c r="Y8" s="665">
        <v>3.9805800000000002E-2</v>
      </c>
    </row>
    <row r="9" spans="2:25" ht="12.75" customHeight="1" x14ac:dyDescent="0.2">
      <c r="B9" s="703">
        <f>MIN(S3:S123)</f>
        <v>45147</v>
      </c>
      <c r="C9" s="703"/>
      <c r="G9" s="671" t="s">
        <v>735</v>
      </c>
      <c r="H9" s="671"/>
      <c r="I9" s="671"/>
      <c r="J9" s="671"/>
      <c r="K9" s="671"/>
      <c r="L9" s="671"/>
      <c r="M9" s="671"/>
      <c r="P9" s="319">
        <f t="shared" si="0"/>
        <v>1</v>
      </c>
      <c r="Q9" s="319">
        <f t="shared" si="1"/>
        <v>7</v>
      </c>
      <c r="R9" s="353">
        <f t="shared" si="2"/>
        <v>45299</v>
      </c>
      <c r="S9" s="663">
        <v>45331</v>
      </c>
      <c r="T9" s="664">
        <v>5.3794599999999998E-2</v>
      </c>
      <c r="U9" s="664">
        <v>5.2657500000000003E-2</v>
      </c>
      <c r="V9" s="664">
        <v>5.1584400000000002E-2</v>
      </c>
      <c r="W9" s="664">
        <v>3.9618599999999997E-2</v>
      </c>
      <c r="X9" s="664">
        <v>3.9621799999999999E-2</v>
      </c>
      <c r="Y9" s="665">
        <v>3.96812E-2</v>
      </c>
    </row>
    <row r="10" spans="2:25" ht="12.75" customHeight="1" x14ac:dyDescent="0.2">
      <c r="P10" s="319">
        <f t="shared" si="0"/>
        <v>1</v>
      </c>
      <c r="Q10" s="319">
        <f t="shared" si="1"/>
        <v>8</v>
      </c>
      <c r="R10" s="353">
        <f t="shared" si="2"/>
        <v>45330</v>
      </c>
      <c r="S10" s="663">
        <v>45362</v>
      </c>
      <c r="T10" s="664">
        <v>5.2427599999999998E-2</v>
      </c>
      <c r="U10" s="664">
        <v>5.1010100000000003E-2</v>
      </c>
      <c r="V10" s="664">
        <v>5.0780199999999998E-2</v>
      </c>
      <c r="W10" s="664">
        <v>3.9335599999999998E-2</v>
      </c>
      <c r="X10" s="664">
        <v>3.9402100000000002E-2</v>
      </c>
      <c r="Y10" s="665">
        <v>3.9558900000000001E-2</v>
      </c>
    </row>
    <row r="11" spans="2:25" ht="12.75" customHeight="1" x14ac:dyDescent="0.2">
      <c r="P11" s="319">
        <f t="shared" si="0"/>
        <v>1</v>
      </c>
      <c r="Q11" s="319">
        <f t="shared" si="1"/>
        <v>9</v>
      </c>
      <c r="R11" s="353">
        <f t="shared" si="2"/>
        <v>45361</v>
      </c>
      <c r="S11" s="663">
        <v>45391</v>
      </c>
      <c r="T11" s="664">
        <v>5.1480999999999999E-2</v>
      </c>
      <c r="U11" s="664">
        <v>5.0332700000000001E-2</v>
      </c>
      <c r="V11" s="664">
        <v>4.97779E-2</v>
      </c>
      <c r="W11" s="664">
        <v>3.9101999999999998E-2</v>
      </c>
      <c r="X11" s="664">
        <v>3.9214899999999997E-2</v>
      </c>
      <c r="Y11" s="665">
        <v>3.94592E-2</v>
      </c>
    </row>
    <row r="12" spans="2:25" ht="12.75" customHeight="1" x14ac:dyDescent="0.2">
      <c r="P12" s="319">
        <f t="shared" si="0"/>
        <v>1</v>
      </c>
      <c r="Q12" s="319">
        <f t="shared" si="1"/>
        <v>10</v>
      </c>
      <c r="R12" s="353">
        <f t="shared" si="2"/>
        <v>45390</v>
      </c>
      <c r="S12" s="663">
        <v>45421</v>
      </c>
      <c r="T12" s="664">
        <v>5.1480999999999999E-2</v>
      </c>
      <c r="U12" s="664">
        <v>5.0339700000000001E-2</v>
      </c>
      <c r="V12" s="664">
        <v>4.85475E-2</v>
      </c>
      <c r="W12" s="664">
        <v>3.8883899999999999E-2</v>
      </c>
      <c r="X12" s="664">
        <v>3.9037700000000002E-2</v>
      </c>
      <c r="Y12" s="665">
        <v>3.9371700000000003E-2</v>
      </c>
    </row>
    <row r="13" spans="2:25" ht="12.75" customHeight="1" x14ac:dyDescent="0.2">
      <c r="P13" s="319">
        <f t="shared" si="0"/>
        <v>1</v>
      </c>
      <c r="Q13" s="319">
        <f t="shared" si="1"/>
        <v>11</v>
      </c>
      <c r="R13" s="353">
        <f t="shared" si="2"/>
        <v>45420</v>
      </c>
      <c r="S13" s="663">
        <v>45453</v>
      </c>
      <c r="T13" s="664">
        <v>4.9427600000000002E-2</v>
      </c>
      <c r="U13" s="664">
        <v>4.7895600000000003E-2</v>
      </c>
      <c r="V13" s="664">
        <v>4.7265599999999998E-2</v>
      </c>
      <c r="W13" s="664">
        <v>3.8670599999999999E-2</v>
      </c>
      <c r="X13" s="664">
        <v>3.8859999999999999E-2</v>
      </c>
      <c r="Y13" s="665">
        <v>3.9287799999999998E-2</v>
      </c>
    </row>
    <row r="14" spans="2:25" ht="12.75" customHeight="1" x14ac:dyDescent="0.2">
      <c r="P14" s="319">
        <f t="shared" si="0"/>
        <v>1</v>
      </c>
      <c r="Q14" s="319">
        <f t="shared" si="1"/>
        <v>12</v>
      </c>
      <c r="R14" s="353">
        <f t="shared" si="2"/>
        <v>45452</v>
      </c>
      <c r="S14" s="663">
        <v>45482</v>
      </c>
      <c r="T14" s="664">
        <v>4.7825100000000002E-2</v>
      </c>
      <c r="U14" s="664">
        <v>4.6680300000000001E-2</v>
      </c>
      <c r="V14" s="664">
        <v>4.5954099999999998E-2</v>
      </c>
      <c r="W14" s="664">
        <v>3.8503999999999997E-2</v>
      </c>
      <c r="X14" s="664">
        <v>3.8718500000000003E-2</v>
      </c>
      <c r="Y14" s="665">
        <v>3.9229199999999999E-2</v>
      </c>
    </row>
    <row r="15" spans="2:25" ht="12.75" customHeight="1" x14ac:dyDescent="0.2">
      <c r="P15" s="319">
        <f t="shared" si="0"/>
        <v>2</v>
      </c>
      <c r="Q15" s="319">
        <f t="shared" si="1"/>
        <v>13</v>
      </c>
      <c r="R15" s="353">
        <f t="shared" si="2"/>
        <v>45481</v>
      </c>
      <c r="S15" s="663">
        <v>45513</v>
      </c>
      <c r="T15" s="664">
        <v>4.7831100000000001E-2</v>
      </c>
      <c r="U15" s="664">
        <v>4.6680300000000001E-2</v>
      </c>
      <c r="V15" s="664">
        <v>4.4562999999999998E-2</v>
      </c>
      <c r="W15" s="664">
        <v>3.8348899999999998E-2</v>
      </c>
      <c r="X15" s="664">
        <v>3.8582699999999998E-2</v>
      </c>
      <c r="Y15" s="665">
        <v>3.91793E-2</v>
      </c>
    </row>
    <row r="16" spans="2:25" ht="12.75" customHeight="1" x14ac:dyDescent="0.2">
      <c r="P16" s="319">
        <f t="shared" si="0"/>
        <v>2</v>
      </c>
      <c r="Q16" s="319">
        <f t="shared" si="1"/>
        <v>14</v>
      </c>
      <c r="R16" s="353">
        <f t="shared" si="2"/>
        <v>45512</v>
      </c>
      <c r="S16" s="663">
        <v>45544</v>
      </c>
      <c r="T16" s="664">
        <v>4.5476599999999999E-2</v>
      </c>
      <c r="U16" s="664">
        <v>4.3905699999999999E-2</v>
      </c>
      <c r="V16" s="664">
        <v>4.3267199999999999E-2</v>
      </c>
      <c r="W16" s="664">
        <v>3.8212999999999997E-2</v>
      </c>
      <c r="X16" s="664">
        <v>3.8458800000000001E-2</v>
      </c>
      <c r="Y16" s="665">
        <v>3.9138399999999997E-2</v>
      </c>
    </row>
    <row r="17" spans="16:25" ht="12.75" customHeight="1" x14ac:dyDescent="0.2">
      <c r="P17" s="319">
        <f t="shared" si="0"/>
        <v>2</v>
      </c>
      <c r="Q17" s="319">
        <f t="shared" si="1"/>
        <v>15</v>
      </c>
      <c r="R17" s="353">
        <f t="shared" si="2"/>
        <v>45543</v>
      </c>
      <c r="S17" s="663">
        <v>45574</v>
      </c>
      <c r="T17" s="664">
        <v>4.3865399999999999E-2</v>
      </c>
      <c r="U17" s="664">
        <v>4.2728200000000001E-2</v>
      </c>
      <c r="V17" s="664">
        <v>4.2313200000000002E-2</v>
      </c>
      <c r="W17" s="664">
        <v>3.8110499999999999E-2</v>
      </c>
      <c r="X17" s="664">
        <v>3.8362199999999999E-2</v>
      </c>
      <c r="Y17" s="665">
        <v>3.9119899999999999E-2</v>
      </c>
    </row>
    <row r="18" spans="16:25" ht="12.75" customHeight="1" x14ac:dyDescent="0.2">
      <c r="P18" s="319">
        <f t="shared" si="0"/>
        <v>2</v>
      </c>
      <c r="Q18" s="319">
        <f t="shared" si="1"/>
        <v>16</v>
      </c>
      <c r="R18" s="353">
        <f t="shared" si="2"/>
        <v>45573</v>
      </c>
      <c r="S18" s="663">
        <v>45607</v>
      </c>
      <c r="T18" s="664">
        <v>4.3867900000000001E-2</v>
      </c>
      <c r="U18" s="664">
        <v>4.2717999999999999E-2</v>
      </c>
      <c r="V18" s="664">
        <v>4.1063000000000002E-2</v>
      </c>
      <c r="W18" s="664">
        <v>3.8015899999999998E-2</v>
      </c>
      <c r="X18" s="664">
        <v>3.8268400000000001E-2</v>
      </c>
      <c r="Y18" s="665">
        <v>3.9108999999999998E-2</v>
      </c>
    </row>
    <row r="19" spans="16:25" ht="12.75" customHeight="1" x14ac:dyDescent="0.2">
      <c r="P19" s="319">
        <f t="shared" si="0"/>
        <v>2</v>
      </c>
      <c r="Q19" s="319">
        <f t="shared" si="1"/>
        <v>17</v>
      </c>
      <c r="R19" s="353">
        <f t="shared" si="2"/>
        <v>45606</v>
      </c>
      <c r="S19" s="663">
        <v>45635</v>
      </c>
      <c r="T19" s="664">
        <v>4.2515999999999998E-2</v>
      </c>
      <c r="U19" s="664">
        <v>4.1064200000000002E-2</v>
      </c>
      <c r="V19" s="664">
        <v>3.9791399999999998E-2</v>
      </c>
      <c r="W19" s="664">
        <v>3.7955799999999998E-2</v>
      </c>
      <c r="X19" s="664">
        <v>3.8205200000000002E-2</v>
      </c>
      <c r="Y19" s="665">
        <v>3.9114299999999998E-2</v>
      </c>
    </row>
    <row r="20" spans="16:25" ht="12.75" customHeight="1" x14ac:dyDescent="0.2">
      <c r="P20" s="319">
        <f t="shared" si="0"/>
        <v>2</v>
      </c>
      <c r="Q20" s="319">
        <f t="shared" si="1"/>
        <v>18</v>
      </c>
      <c r="R20" s="353">
        <f t="shared" si="2"/>
        <v>45634</v>
      </c>
      <c r="S20" s="663">
        <v>45666</v>
      </c>
      <c r="T20" s="664">
        <v>4.0627900000000002E-2</v>
      </c>
      <c r="U20" s="664">
        <v>3.9397799999999997E-2</v>
      </c>
      <c r="V20" s="664">
        <v>3.8602900000000002E-2</v>
      </c>
      <c r="W20" s="664">
        <v>3.7900900000000001E-2</v>
      </c>
      <c r="X20" s="664">
        <v>3.81436E-2</v>
      </c>
      <c r="Y20" s="665">
        <v>3.91262E-2</v>
      </c>
    </row>
    <row r="21" spans="16:25" ht="12.75" customHeight="1" x14ac:dyDescent="0.2">
      <c r="P21" s="319">
        <f t="shared" si="0"/>
        <v>2</v>
      </c>
      <c r="Q21" s="319">
        <f t="shared" si="1"/>
        <v>19</v>
      </c>
      <c r="R21" s="353">
        <f t="shared" si="2"/>
        <v>45665</v>
      </c>
      <c r="S21" s="663">
        <v>45698</v>
      </c>
      <c r="T21" s="664">
        <v>3.9671199999999997E-2</v>
      </c>
      <c r="U21" s="664">
        <v>3.8402199999999997E-2</v>
      </c>
      <c r="V21" s="664">
        <v>3.7668300000000002E-2</v>
      </c>
      <c r="W21" s="664">
        <v>3.7861600000000002E-2</v>
      </c>
      <c r="X21" s="664">
        <v>3.8094700000000002E-2</v>
      </c>
      <c r="Y21" s="665">
        <v>3.9151199999999997E-2</v>
      </c>
    </row>
    <row r="22" spans="16:25" ht="12.75" customHeight="1" x14ac:dyDescent="0.2">
      <c r="P22" s="319">
        <f t="shared" si="0"/>
        <v>2</v>
      </c>
      <c r="Q22" s="319">
        <f t="shared" si="1"/>
        <v>20</v>
      </c>
      <c r="R22" s="353">
        <f t="shared" si="2"/>
        <v>45697</v>
      </c>
      <c r="S22" s="663">
        <v>45726</v>
      </c>
      <c r="T22" s="664">
        <v>3.8802999999999997E-2</v>
      </c>
      <c r="U22" s="664">
        <v>3.7561499999999998E-2</v>
      </c>
      <c r="V22" s="664">
        <v>3.69704E-2</v>
      </c>
      <c r="W22" s="664">
        <v>3.7844599999999999E-2</v>
      </c>
      <c r="X22" s="664">
        <v>3.8081200000000003E-2</v>
      </c>
      <c r="Y22" s="665">
        <v>3.9187699999999999E-2</v>
      </c>
    </row>
    <row r="23" spans="16:25" ht="12.75" customHeight="1" x14ac:dyDescent="0.2">
      <c r="P23" s="319">
        <f t="shared" si="0"/>
        <v>2</v>
      </c>
      <c r="Q23" s="319">
        <f t="shared" si="1"/>
        <v>21</v>
      </c>
      <c r="R23" s="353">
        <f t="shared" si="2"/>
        <v>45725</v>
      </c>
      <c r="S23" s="663">
        <v>45756</v>
      </c>
      <c r="T23" s="664">
        <v>3.8022500000000001E-2</v>
      </c>
      <c r="U23" s="664">
        <v>3.6832200000000002E-2</v>
      </c>
      <c r="V23" s="664">
        <v>3.6361400000000002E-2</v>
      </c>
      <c r="W23" s="664">
        <v>3.7827199999999998E-2</v>
      </c>
      <c r="X23" s="664">
        <v>3.8052700000000002E-2</v>
      </c>
      <c r="Y23" s="665">
        <v>3.9225000000000003E-2</v>
      </c>
    </row>
    <row r="24" spans="16:25" ht="12.75" customHeight="1" x14ac:dyDescent="0.2">
      <c r="P24" s="319">
        <f t="shared" si="0"/>
        <v>2</v>
      </c>
      <c r="Q24" s="319">
        <f t="shared" si="1"/>
        <v>22</v>
      </c>
      <c r="R24" s="353">
        <f t="shared" si="2"/>
        <v>45755</v>
      </c>
      <c r="S24" s="663">
        <v>45786</v>
      </c>
      <c r="T24" s="664">
        <v>3.7377199999999999E-2</v>
      </c>
      <c r="U24" s="664">
        <v>3.6209499999999999E-2</v>
      </c>
      <c r="V24" s="664">
        <v>3.5856899999999997E-2</v>
      </c>
      <c r="W24" s="664">
        <v>3.7822000000000001E-2</v>
      </c>
      <c r="X24" s="664">
        <v>3.8036500000000001E-2</v>
      </c>
      <c r="Y24" s="665">
        <v>3.9273200000000001E-2</v>
      </c>
    </row>
    <row r="25" spans="16:25" ht="12.75" customHeight="1" x14ac:dyDescent="0.2">
      <c r="P25" s="319">
        <f t="shared" si="0"/>
        <v>2</v>
      </c>
      <c r="Q25" s="319">
        <f t="shared" si="1"/>
        <v>23</v>
      </c>
      <c r="R25" s="353">
        <f t="shared" si="2"/>
        <v>45785</v>
      </c>
      <c r="S25" s="663">
        <v>45817</v>
      </c>
      <c r="T25" s="664">
        <v>3.6903600000000002E-2</v>
      </c>
      <c r="U25" s="664">
        <v>3.57115E-2</v>
      </c>
      <c r="V25" s="664">
        <v>3.5483599999999997E-2</v>
      </c>
      <c r="W25" s="664">
        <v>3.7819100000000001E-2</v>
      </c>
      <c r="X25" s="664">
        <v>3.8023399999999999E-2</v>
      </c>
      <c r="Y25" s="665">
        <v>3.9324900000000003E-2</v>
      </c>
    </row>
    <row r="26" spans="16:25" ht="12.75" customHeight="1" x14ac:dyDescent="0.2">
      <c r="P26" s="319">
        <f t="shared" si="0"/>
        <v>2</v>
      </c>
      <c r="Q26" s="319">
        <f t="shared" si="1"/>
        <v>24</v>
      </c>
      <c r="R26" s="353">
        <f t="shared" si="2"/>
        <v>45816</v>
      </c>
      <c r="S26" s="663">
        <v>45847</v>
      </c>
      <c r="T26" s="664">
        <v>3.6511500000000002E-2</v>
      </c>
      <c r="U26" s="664">
        <v>3.5340900000000001E-2</v>
      </c>
      <c r="V26" s="664">
        <v>3.5201299999999998E-2</v>
      </c>
      <c r="W26" s="664">
        <v>3.7824700000000003E-2</v>
      </c>
      <c r="X26" s="664">
        <v>3.8020900000000003E-2</v>
      </c>
      <c r="Y26" s="665">
        <v>3.9384200000000001E-2</v>
      </c>
    </row>
    <row r="27" spans="16:25" ht="12.75" customHeight="1" x14ac:dyDescent="0.2">
      <c r="P27" s="319">
        <f t="shared" si="0"/>
        <v>3</v>
      </c>
      <c r="Q27" s="319">
        <f t="shared" si="1"/>
        <v>25</v>
      </c>
      <c r="R27" s="353">
        <f t="shared" si="2"/>
        <v>45846</v>
      </c>
      <c r="S27" s="663">
        <v>45880</v>
      </c>
      <c r="T27" s="664">
        <v>3.62414E-2</v>
      </c>
      <c r="U27" s="664">
        <v>3.5067800000000003E-2</v>
      </c>
      <c r="V27" s="664">
        <v>3.49427E-2</v>
      </c>
      <c r="W27" s="664">
        <v>3.7831499999999997E-2</v>
      </c>
      <c r="X27" s="664">
        <v>3.8022100000000003E-2</v>
      </c>
      <c r="Y27" s="665">
        <v>3.9451800000000002E-2</v>
      </c>
    </row>
    <row r="28" spans="16:25" ht="12.75" customHeight="1" x14ac:dyDescent="0.2">
      <c r="P28" s="319">
        <f t="shared" si="0"/>
        <v>3</v>
      </c>
      <c r="Q28" s="319">
        <f t="shared" si="1"/>
        <v>26</v>
      </c>
      <c r="R28" s="353">
        <f t="shared" si="2"/>
        <v>45879</v>
      </c>
      <c r="S28" s="663">
        <v>45909</v>
      </c>
      <c r="T28" s="664">
        <v>3.6023600000000003E-2</v>
      </c>
      <c r="U28" s="664">
        <v>3.4851199999999999E-2</v>
      </c>
      <c r="V28" s="664">
        <v>3.4736499999999997E-2</v>
      </c>
      <c r="W28" s="664">
        <v>3.78333E-2</v>
      </c>
      <c r="X28" s="664">
        <v>3.8022300000000002E-2</v>
      </c>
      <c r="Y28" s="665">
        <v>3.9508700000000001E-2</v>
      </c>
    </row>
    <row r="29" spans="16:25" ht="12.75" customHeight="1" x14ac:dyDescent="0.2">
      <c r="P29" s="319">
        <f t="shared" si="0"/>
        <v>3</v>
      </c>
      <c r="Q29" s="319">
        <f t="shared" si="1"/>
        <v>27</v>
      </c>
      <c r="R29" s="353">
        <f t="shared" si="2"/>
        <v>45908</v>
      </c>
      <c r="S29" s="663">
        <v>45939</v>
      </c>
      <c r="T29" s="664">
        <v>3.5791900000000001E-2</v>
      </c>
      <c r="U29" s="664">
        <v>3.4631200000000001E-2</v>
      </c>
      <c r="V29" s="664">
        <v>3.4527599999999999E-2</v>
      </c>
      <c r="W29" s="664">
        <v>3.7844200000000001E-2</v>
      </c>
      <c r="X29" s="664">
        <v>3.8034699999999998E-2</v>
      </c>
      <c r="Y29" s="665">
        <v>3.9579299999999998E-2</v>
      </c>
    </row>
    <row r="30" spans="16:25" ht="12.75" customHeight="1" x14ac:dyDescent="0.2">
      <c r="P30" s="319">
        <f t="shared" si="0"/>
        <v>3</v>
      </c>
      <c r="Q30" s="319">
        <f t="shared" si="1"/>
        <v>28</v>
      </c>
      <c r="R30" s="353">
        <f t="shared" si="2"/>
        <v>45938</v>
      </c>
      <c r="S30" s="663">
        <v>45971</v>
      </c>
      <c r="T30" s="664">
        <v>3.5583400000000001E-2</v>
      </c>
      <c r="U30" s="664">
        <v>3.44152E-2</v>
      </c>
      <c r="V30" s="664">
        <v>3.4317899999999998E-2</v>
      </c>
      <c r="W30" s="664">
        <v>3.7853499999999998E-2</v>
      </c>
      <c r="X30" s="664">
        <v>3.8049100000000002E-2</v>
      </c>
      <c r="Y30" s="665">
        <v>3.96537E-2</v>
      </c>
    </row>
    <row r="31" spans="16:25" ht="12.75" customHeight="1" x14ac:dyDescent="0.2">
      <c r="P31" s="319">
        <f t="shared" si="0"/>
        <v>3</v>
      </c>
      <c r="Q31" s="319">
        <f t="shared" si="1"/>
        <v>29</v>
      </c>
      <c r="R31" s="353">
        <f t="shared" si="2"/>
        <v>45970</v>
      </c>
      <c r="S31" s="663">
        <v>46000</v>
      </c>
      <c r="T31" s="664">
        <v>3.53949E-2</v>
      </c>
      <c r="U31" s="664">
        <v>3.4224600000000001E-2</v>
      </c>
      <c r="V31" s="664">
        <v>3.4140499999999997E-2</v>
      </c>
      <c r="W31" s="664">
        <v>3.78673E-2</v>
      </c>
      <c r="X31" s="664">
        <v>3.8070600000000003E-2</v>
      </c>
      <c r="Y31" s="665">
        <v>3.97285E-2</v>
      </c>
    </row>
    <row r="32" spans="16:25" ht="12.75" customHeight="1" x14ac:dyDescent="0.2">
      <c r="P32" s="319">
        <f t="shared" si="0"/>
        <v>3</v>
      </c>
      <c r="Q32" s="319">
        <f t="shared" si="1"/>
        <v>30</v>
      </c>
      <c r="R32" s="353">
        <f t="shared" si="2"/>
        <v>45999</v>
      </c>
      <c r="S32" s="663">
        <v>46031</v>
      </c>
      <c r="T32" s="664">
        <v>3.5187099999999999E-2</v>
      </c>
      <c r="U32" s="664">
        <v>3.4033099999999997E-2</v>
      </c>
      <c r="V32" s="664">
        <v>3.3958200000000001E-2</v>
      </c>
      <c r="W32" s="664">
        <v>3.7879799999999998E-2</v>
      </c>
      <c r="X32" s="664">
        <v>3.8094700000000002E-2</v>
      </c>
      <c r="Y32" s="665">
        <v>3.9807299999999997E-2</v>
      </c>
    </row>
    <row r="33" spans="2:25" ht="12.75" customHeight="1" x14ac:dyDescent="0.2">
      <c r="P33" s="319">
        <f t="shared" si="0"/>
        <v>3</v>
      </c>
      <c r="Q33" s="319">
        <f t="shared" si="1"/>
        <v>31</v>
      </c>
      <c r="R33" s="353">
        <f t="shared" si="2"/>
        <v>46030</v>
      </c>
      <c r="S33" s="663">
        <v>46062</v>
      </c>
      <c r="T33" s="664">
        <v>3.5023600000000002E-2</v>
      </c>
      <c r="U33" s="664">
        <v>3.3855999999999997E-2</v>
      </c>
      <c r="V33" s="664">
        <v>3.3785900000000001E-2</v>
      </c>
      <c r="W33" s="664">
        <v>3.7896300000000001E-2</v>
      </c>
      <c r="X33" s="664">
        <v>3.8126100000000003E-2</v>
      </c>
      <c r="Y33" s="665">
        <v>3.9891599999999999E-2</v>
      </c>
    </row>
    <row r="34" spans="2:25" ht="12.75" customHeight="1" x14ac:dyDescent="0.2">
      <c r="P34" s="319">
        <f t="shared" si="0"/>
        <v>3</v>
      </c>
      <c r="Q34" s="319">
        <f t="shared" si="1"/>
        <v>32</v>
      </c>
      <c r="R34" s="353">
        <f t="shared" si="2"/>
        <v>46061</v>
      </c>
      <c r="S34" s="663">
        <v>46090</v>
      </c>
      <c r="T34" s="664">
        <v>3.4863600000000002E-2</v>
      </c>
      <c r="U34" s="664">
        <v>3.3698400000000003E-2</v>
      </c>
      <c r="V34" s="664">
        <v>3.3639700000000002E-2</v>
      </c>
      <c r="W34" s="664">
        <v>3.7919399999999999E-2</v>
      </c>
      <c r="X34" s="664">
        <v>3.81658E-2</v>
      </c>
      <c r="Y34" s="665">
        <v>3.9988500000000003E-2</v>
      </c>
    </row>
    <row r="35" spans="2:25" ht="12.75" customHeight="1" x14ac:dyDescent="0.2">
      <c r="B35" s="319" t="s">
        <v>420</v>
      </c>
      <c r="F35" s="326" t="s">
        <v>421</v>
      </c>
      <c r="P35" s="319">
        <f t="shared" si="0"/>
        <v>3</v>
      </c>
      <c r="Q35" s="319">
        <f t="shared" si="1"/>
        <v>33</v>
      </c>
      <c r="R35" s="353">
        <f t="shared" si="2"/>
        <v>46089</v>
      </c>
      <c r="S35" s="663">
        <v>46121</v>
      </c>
      <c r="T35" s="664">
        <v>3.4694000000000003E-2</v>
      </c>
      <c r="U35" s="664">
        <v>3.3537400000000002E-2</v>
      </c>
      <c r="V35" s="664">
        <v>3.3489999999999999E-2</v>
      </c>
      <c r="W35" s="664">
        <v>3.7938199999999998E-2</v>
      </c>
      <c r="X35" s="664">
        <v>3.8205799999999998E-2</v>
      </c>
      <c r="Y35" s="665">
        <v>4.0076899999999999E-2</v>
      </c>
    </row>
    <row r="36" spans="2:25" ht="12.75" customHeight="1" x14ac:dyDescent="0.2">
      <c r="P36" s="319">
        <f t="shared" si="0"/>
        <v>3</v>
      </c>
      <c r="Q36" s="319">
        <f t="shared" ref="Q36:Q67" si="3">IF(Q35,Q35+1,IF(MATCH(rClosingDate,$R:$R,1),1,))</f>
        <v>34</v>
      </c>
      <c r="R36" s="353">
        <f t="shared" si="2"/>
        <v>46120</v>
      </c>
      <c r="S36" s="663">
        <v>46153</v>
      </c>
      <c r="T36" s="664">
        <v>3.4546899999999998E-2</v>
      </c>
      <c r="U36" s="664">
        <v>3.3384299999999999E-2</v>
      </c>
      <c r="V36" s="664">
        <v>3.33455E-2</v>
      </c>
      <c r="W36" s="664">
        <v>3.7964299999999999E-2</v>
      </c>
      <c r="X36" s="664">
        <v>3.8257199999999998E-2</v>
      </c>
      <c r="Y36" s="665">
        <v>4.0175799999999998E-2</v>
      </c>
    </row>
    <row r="37" spans="2:25" ht="12.75" customHeight="1" x14ac:dyDescent="0.2">
      <c r="B37" s="701" t="s">
        <v>422</v>
      </c>
      <c r="C37" s="702"/>
      <c r="D37" s="702"/>
      <c r="E37" s="702"/>
      <c r="F37" s="702"/>
      <c r="G37" s="702"/>
      <c r="H37" s="702"/>
      <c r="I37" s="702"/>
      <c r="J37" s="702"/>
      <c r="K37" s="702"/>
      <c r="L37" s="702"/>
      <c r="M37" s="702"/>
      <c r="P37" s="319">
        <f t="shared" si="0"/>
        <v>3</v>
      </c>
      <c r="Q37" s="319">
        <f t="shared" si="3"/>
        <v>35</v>
      </c>
      <c r="R37" s="353">
        <f t="shared" si="2"/>
        <v>46152</v>
      </c>
      <c r="S37" s="663">
        <v>46182</v>
      </c>
      <c r="T37" s="664">
        <v>3.4416799999999997E-2</v>
      </c>
      <c r="U37" s="664">
        <v>3.3255300000000002E-2</v>
      </c>
      <c r="V37" s="664">
        <v>3.3225400000000002E-2</v>
      </c>
      <c r="W37" s="664">
        <v>3.7986600000000002E-2</v>
      </c>
      <c r="X37" s="664">
        <v>3.83053E-2</v>
      </c>
      <c r="Y37" s="665">
        <v>4.0264099999999997E-2</v>
      </c>
    </row>
    <row r="38" spans="2:25" ht="12.75" customHeight="1" x14ac:dyDescent="0.2">
      <c r="B38" s="702"/>
      <c r="C38" s="702"/>
      <c r="D38" s="702"/>
      <c r="E38" s="702"/>
      <c r="F38" s="702"/>
      <c r="G38" s="702"/>
      <c r="H38" s="702"/>
      <c r="I38" s="702"/>
      <c r="J38" s="702"/>
      <c r="K38" s="702"/>
      <c r="L38" s="702"/>
      <c r="M38" s="702"/>
      <c r="P38" s="319">
        <f t="shared" si="0"/>
        <v>3</v>
      </c>
      <c r="Q38" s="319">
        <f t="shared" si="3"/>
        <v>36</v>
      </c>
      <c r="R38" s="353">
        <f t="shared" si="2"/>
        <v>46181</v>
      </c>
      <c r="S38" s="663">
        <v>46212</v>
      </c>
      <c r="T38" s="664">
        <v>3.4283300000000003E-2</v>
      </c>
      <c r="U38" s="664">
        <v>3.3130100000000003E-2</v>
      </c>
      <c r="V38" s="664">
        <v>3.3112599999999999E-2</v>
      </c>
      <c r="W38" s="664">
        <v>3.80162E-2</v>
      </c>
      <c r="X38" s="664">
        <v>3.83644E-2</v>
      </c>
      <c r="Y38" s="665">
        <v>4.0362700000000001E-2</v>
      </c>
    </row>
    <row r="39" spans="2:25" ht="12.75" customHeight="1" x14ac:dyDescent="0.2">
      <c r="B39" s="702"/>
      <c r="C39" s="702"/>
      <c r="D39" s="702"/>
      <c r="E39" s="702"/>
      <c r="F39" s="702"/>
      <c r="G39" s="702"/>
      <c r="H39" s="702"/>
      <c r="I39" s="702"/>
      <c r="J39" s="702"/>
      <c r="K39" s="702"/>
      <c r="L39" s="702"/>
      <c r="M39" s="702"/>
      <c r="P39" s="319">
        <f t="shared" si="0"/>
        <v>4</v>
      </c>
      <c r="Q39" s="319">
        <f t="shared" si="3"/>
        <v>37</v>
      </c>
      <c r="R39" s="353">
        <f t="shared" si="2"/>
        <v>46211</v>
      </c>
      <c r="S39" s="663">
        <v>46244</v>
      </c>
      <c r="T39" s="664">
        <v>3.4168700000000003E-2</v>
      </c>
      <c r="U39" s="664">
        <v>3.3010100000000001E-2</v>
      </c>
      <c r="V39" s="664">
        <v>3.3006800000000003E-2</v>
      </c>
      <c r="W39" s="664">
        <v>3.8048699999999998E-2</v>
      </c>
      <c r="X39" s="664">
        <v>3.8431100000000003E-2</v>
      </c>
      <c r="Y39" s="665">
        <v>4.0468499999999998E-2</v>
      </c>
    </row>
    <row r="40" spans="2:25" ht="12.75" customHeight="1" x14ac:dyDescent="0.2">
      <c r="B40" s="702"/>
      <c r="C40" s="702"/>
      <c r="D40" s="702"/>
      <c r="E40" s="702"/>
      <c r="F40" s="702"/>
      <c r="G40" s="702"/>
      <c r="H40" s="702"/>
      <c r="I40" s="702"/>
      <c r="J40" s="702"/>
      <c r="K40" s="702"/>
      <c r="L40" s="702"/>
      <c r="M40" s="702"/>
      <c r="P40" s="319">
        <f t="shared" si="0"/>
        <v>4</v>
      </c>
      <c r="Q40" s="319">
        <f t="shared" si="3"/>
        <v>38</v>
      </c>
      <c r="R40" s="353">
        <f t="shared" si="2"/>
        <v>46243</v>
      </c>
      <c r="S40" s="663">
        <v>46274</v>
      </c>
      <c r="T40" s="664">
        <v>3.40716E-2</v>
      </c>
      <c r="U40" s="664">
        <v>3.2911299999999998E-2</v>
      </c>
      <c r="V40" s="664">
        <v>3.2922E-2</v>
      </c>
      <c r="W40" s="664">
        <v>3.80763E-2</v>
      </c>
      <c r="X40" s="664">
        <v>3.8493399999999997E-2</v>
      </c>
      <c r="Y40" s="665">
        <v>4.0564299999999998E-2</v>
      </c>
    </row>
    <row r="41" spans="2:25" ht="12.75" customHeight="1" x14ac:dyDescent="0.2">
      <c r="B41" s="702"/>
      <c r="C41" s="702"/>
      <c r="D41" s="702"/>
      <c r="E41" s="702"/>
      <c r="F41" s="702"/>
      <c r="G41" s="702"/>
      <c r="H41" s="702"/>
      <c r="I41" s="702"/>
      <c r="J41" s="702"/>
      <c r="K41" s="702"/>
      <c r="L41" s="702"/>
      <c r="M41" s="702"/>
      <c r="P41" s="319">
        <f t="shared" si="0"/>
        <v>4</v>
      </c>
      <c r="Q41" s="319">
        <f t="shared" si="3"/>
        <v>39</v>
      </c>
      <c r="R41" s="353">
        <f t="shared" si="2"/>
        <v>46273</v>
      </c>
      <c r="S41" s="663">
        <v>46304</v>
      </c>
      <c r="T41" s="664">
        <v>3.3977599999999997E-2</v>
      </c>
      <c r="U41" s="664">
        <v>3.2827200000000001E-2</v>
      </c>
      <c r="V41" s="664">
        <v>3.28537E-2</v>
      </c>
      <c r="W41" s="664">
        <v>3.8114099999999998E-2</v>
      </c>
      <c r="X41" s="664">
        <v>3.8567900000000002E-2</v>
      </c>
      <c r="Y41" s="665">
        <v>4.06708E-2</v>
      </c>
    </row>
    <row r="42" spans="2:25" ht="12.75" customHeight="1" x14ac:dyDescent="0.2">
      <c r="P42" s="319">
        <f t="shared" si="0"/>
        <v>4</v>
      </c>
      <c r="Q42" s="319">
        <f t="shared" si="3"/>
        <v>40</v>
      </c>
      <c r="R42" s="353">
        <f t="shared" si="2"/>
        <v>46303</v>
      </c>
      <c r="S42" s="663">
        <v>46335</v>
      </c>
      <c r="T42" s="664">
        <v>3.3909099999999998E-2</v>
      </c>
      <c r="U42" s="664">
        <v>3.2754900000000003E-2</v>
      </c>
      <c r="V42" s="664">
        <v>3.2795699999999997E-2</v>
      </c>
      <c r="W42" s="664">
        <v>3.8151600000000001E-2</v>
      </c>
      <c r="X42" s="664">
        <v>3.8645600000000002E-2</v>
      </c>
      <c r="Y42" s="665">
        <v>4.0778500000000002E-2</v>
      </c>
    </row>
    <row r="43" spans="2:25" ht="12.75" customHeight="1" x14ac:dyDescent="0.2">
      <c r="P43" s="319">
        <f t="shared" si="0"/>
        <v>4</v>
      </c>
      <c r="Q43" s="319">
        <f t="shared" si="3"/>
        <v>41</v>
      </c>
      <c r="R43" s="353">
        <f t="shared" si="2"/>
        <v>46334</v>
      </c>
      <c r="S43" s="663">
        <v>46365</v>
      </c>
      <c r="T43" s="664">
        <v>3.3848700000000002E-2</v>
      </c>
      <c r="U43" s="664">
        <v>3.2702200000000001E-2</v>
      </c>
      <c r="V43" s="664">
        <v>3.2753400000000002E-2</v>
      </c>
      <c r="W43" s="664">
        <v>3.8194199999999998E-2</v>
      </c>
      <c r="X43" s="664">
        <v>3.8729E-2</v>
      </c>
      <c r="Y43" s="665">
        <v>4.0889200000000001E-2</v>
      </c>
    </row>
    <row r="44" spans="2:25" ht="12.75" customHeight="1" x14ac:dyDescent="0.2">
      <c r="P44" s="319">
        <f t="shared" si="0"/>
        <v>4</v>
      </c>
      <c r="Q44" s="319">
        <f t="shared" si="3"/>
        <v>42</v>
      </c>
      <c r="R44" s="353">
        <f t="shared" si="2"/>
        <v>46364</v>
      </c>
      <c r="S44" s="663">
        <v>46398</v>
      </c>
      <c r="T44" s="664">
        <v>3.3807400000000001E-2</v>
      </c>
      <c r="U44" s="664">
        <v>3.26573E-2</v>
      </c>
      <c r="V44" s="664">
        <v>3.2726900000000003E-2</v>
      </c>
      <c r="W44" s="664">
        <v>3.8239500000000003E-2</v>
      </c>
      <c r="X44" s="664">
        <v>3.8821099999999997E-2</v>
      </c>
      <c r="Y44" s="665">
        <v>4.1008200000000002E-2</v>
      </c>
    </row>
    <row r="45" spans="2:25" ht="12.75" customHeight="1" x14ac:dyDescent="0.2">
      <c r="P45" s="319">
        <f t="shared" si="0"/>
        <v>4</v>
      </c>
      <c r="Q45" s="319">
        <f t="shared" si="3"/>
        <v>43</v>
      </c>
      <c r="R45" s="353">
        <f t="shared" si="2"/>
        <v>46397</v>
      </c>
      <c r="S45" s="663">
        <v>46427</v>
      </c>
      <c r="T45" s="664">
        <v>3.3777399999999999E-2</v>
      </c>
      <c r="U45" s="664">
        <v>3.2629999999999999E-2</v>
      </c>
      <c r="V45" s="664">
        <v>3.27157E-2</v>
      </c>
      <c r="W45" s="664">
        <v>3.8283200000000003E-2</v>
      </c>
      <c r="X45" s="664">
        <v>3.8907400000000002E-2</v>
      </c>
      <c r="Y45" s="665">
        <v>4.1116300000000001E-2</v>
      </c>
    </row>
    <row r="46" spans="2:25" ht="12.75" customHeight="1" x14ac:dyDescent="0.2">
      <c r="P46" s="319">
        <f t="shared" si="0"/>
        <v>4</v>
      </c>
      <c r="Q46" s="319">
        <f t="shared" si="3"/>
        <v>44</v>
      </c>
      <c r="R46" s="353">
        <f t="shared" si="2"/>
        <v>46426</v>
      </c>
      <c r="S46" s="663">
        <v>46455</v>
      </c>
      <c r="T46" s="664">
        <v>3.3769199999999999E-2</v>
      </c>
      <c r="U46" s="664">
        <v>3.2623800000000001E-2</v>
      </c>
      <c r="V46" s="664">
        <v>3.27227E-2</v>
      </c>
      <c r="W46" s="664">
        <v>3.8353100000000001E-2</v>
      </c>
      <c r="X46" s="664">
        <v>3.9000600000000003E-2</v>
      </c>
      <c r="Y46" s="665">
        <v>4.1229599999999998E-2</v>
      </c>
    </row>
    <row r="47" spans="2:25" ht="12.75" customHeight="1" x14ac:dyDescent="0.2">
      <c r="P47" s="319">
        <f t="shared" si="0"/>
        <v>4</v>
      </c>
      <c r="Q47" s="319">
        <f t="shared" si="3"/>
        <v>45</v>
      </c>
      <c r="R47" s="353">
        <f t="shared" si="2"/>
        <v>46454</v>
      </c>
      <c r="S47" s="663">
        <v>46486</v>
      </c>
      <c r="T47" s="664">
        <v>3.3769899999999999E-2</v>
      </c>
      <c r="U47" s="664">
        <v>3.2627499999999997E-2</v>
      </c>
      <c r="V47" s="664">
        <v>3.2739799999999999E-2</v>
      </c>
      <c r="W47" s="664">
        <v>3.8401699999999997E-2</v>
      </c>
      <c r="X47" s="664">
        <v>3.9097399999999997E-2</v>
      </c>
      <c r="Y47" s="665">
        <v>4.1345399999999997E-2</v>
      </c>
    </row>
    <row r="48" spans="2:25" ht="12.75" customHeight="1" x14ac:dyDescent="0.2">
      <c r="P48" s="319">
        <f t="shared" si="0"/>
        <v>4</v>
      </c>
      <c r="Q48" s="319">
        <f t="shared" si="3"/>
        <v>46</v>
      </c>
      <c r="R48" s="353">
        <f t="shared" si="2"/>
        <v>46485</v>
      </c>
      <c r="S48" s="663">
        <v>46517</v>
      </c>
      <c r="T48" s="664">
        <v>3.3790199999999999E-2</v>
      </c>
      <c r="U48" s="664">
        <v>3.2646799999999997E-2</v>
      </c>
      <c r="V48" s="664">
        <v>3.27765E-2</v>
      </c>
      <c r="W48" s="664">
        <v>3.8456299999999999E-2</v>
      </c>
      <c r="X48" s="664">
        <v>3.9201300000000001E-2</v>
      </c>
      <c r="Y48" s="665">
        <v>4.1466999999999997E-2</v>
      </c>
    </row>
    <row r="49" spans="16:25" ht="12.75" customHeight="1" x14ac:dyDescent="0.2">
      <c r="P49" s="319">
        <f t="shared" si="0"/>
        <v>4</v>
      </c>
      <c r="Q49" s="319">
        <f t="shared" si="3"/>
        <v>47</v>
      </c>
      <c r="R49" s="353">
        <f t="shared" si="2"/>
        <v>46516</v>
      </c>
      <c r="S49" s="663">
        <v>46547</v>
      </c>
      <c r="T49" s="664">
        <v>3.3820200000000002E-2</v>
      </c>
      <c r="U49" s="664">
        <v>3.2677999999999999E-2</v>
      </c>
      <c r="V49" s="664">
        <v>3.2824100000000002E-2</v>
      </c>
      <c r="W49" s="664">
        <v>3.8506899999999997E-2</v>
      </c>
      <c r="X49" s="664">
        <v>3.9300399999999999E-2</v>
      </c>
      <c r="Y49" s="665">
        <v>4.1580699999999998E-2</v>
      </c>
    </row>
    <row r="50" spans="16:25" ht="12.75" customHeight="1" x14ac:dyDescent="0.2">
      <c r="P50" s="319">
        <f t="shared" si="0"/>
        <v>4</v>
      </c>
      <c r="Q50" s="319">
        <f t="shared" si="3"/>
        <v>48</v>
      </c>
      <c r="R50" s="353">
        <f t="shared" si="2"/>
        <v>46546</v>
      </c>
      <c r="S50" s="663">
        <v>46577</v>
      </c>
      <c r="T50" s="664">
        <v>3.38742E-2</v>
      </c>
      <c r="U50" s="664">
        <v>3.2728100000000003E-2</v>
      </c>
      <c r="V50" s="664">
        <v>3.2889399999999999E-2</v>
      </c>
      <c r="W50" s="664">
        <v>3.8563199999999999E-2</v>
      </c>
      <c r="X50" s="664">
        <v>3.9405999999999997E-2</v>
      </c>
      <c r="Y50" s="665">
        <v>4.1699699999999999E-2</v>
      </c>
    </row>
    <row r="51" spans="16:25" ht="12.75" customHeight="1" x14ac:dyDescent="0.2">
      <c r="P51" s="319">
        <f t="shared" si="0"/>
        <v>5</v>
      </c>
      <c r="Q51" s="319">
        <f t="shared" si="3"/>
        <v>49</v>
      </c>
      <c r="R51" s="353">
        <f t="shared" si="2"/>
        <v>46576</v>
      </c>
      <c r="S51" s="663">
        <v>46608</v>
      </c>
      <c r="T51" s="664">
        <v>3.3931999999999997E-2</v>
      </c>
      <c r="U51" s="664">
        <v>3.27905E-2</v>
      </c>
      <c r="V51" s="664">
        <v>3.2946900000000001E-2</v>
      </c>
      <c r="W51" s="664">
        <v>3.8620799999999997E-2</v>
      </c>
      <c r="X51" s="664">
        <v>3.9515000000000002E-2</v>
      </c>
      <c r="Y51" s="665">
        <v>4.1820599999999999E-2</v>
      </c>
    </row>
    <row r="52" spans="16:25" ht="12.75" customHeight="1" x14ac:dyDescent="0.2">
      <c r="P52" s="319">
        <f t="shared" si="0"/>
        <v>5</v>
      </c>
      <c r="Q52" s="319">
        <f t="shared" si="3"/>
        <v>50</v>
      </c>
      <c r="R52" s="353">
        <f t="shared" si="2"/>
        <v>46607</v>
      </c>
      <c r="S52" s="663">
        <v>46639</v>
      </c>
      <c r="T52" s="664">
        <v>3.3994099999999999E-2</v>
      </c>
      <c r="U52" s="664">
        <v>3.2861300000000003E-2</v>
      </c>
      <c r="V52" s="664">
        <v>3.3011199999999997E-2</v>
      </c>
      <c r="W52" s="664">
        <v>3.8674500000000001E-2</v>
      </c>
      <c r="X52" s="664">
        <v>3.9620000000000002E-2</v>
      </c>
      <c r="Y52" s="665">
        <v>4.1935199999999999E-2</v>
      </c>
    </row>
    <row r="53" spans="16:25" ht="12.75" customHeight="1" x14ac:dyDescent="0.2">
      <c r="P53" s="319">
        <f t="shared" si="0"/>
        <v>5</v>
      </c>
      <c r="Q53" s="319">
        <f t="shared" si="3"/>
        <v>51</v>
      </c>
      <c r="R53" s="353">
        <f t="shared" si="2"/>
        <v>46638</v>
      </c>
      <c r="S53" s="663">
        <v>46671</v>
      </c>
      <c r="T53" s="664">
        <v>3.4063599999999999E-2</v>
      </c>
      <c r="U53" s="664">
        <v>3.2926999999999998E-2</v>
      </c>
      <c r="V53" s="664">
        <v>3.3085999999999997E-2</v>
      </c>
      <c r="W53" s="664">
        <v>3.8738799999999997E-2</v>
      </c>
      <c r="X53" s="664">
        <v>3.9738200000000001E-2</v>
      </c>
      <c r="Y53" s="665">
        <v>4.20624E-2</v>
      </c>
    </row>
    <row r="54" spans="16:25" ht="12.75" customHeight="1" x14ac:dyDescent="0.2">
      <c r="P54" s="319">
        <f t="shared" si="0"/>
        <v>5</v>
      </c>
      <c r="Q54" s="319">
        <f t="shared" si="3"/>
        <v>52</v>
      </c>
      <c r="R54" s="353">
        <f t="shared" si="2"/>
        <v>46670</v>
      </c>
      <c r="S54" s="663">
        <v>46700</v>
      </c>
      <c r="T54" s="664">
        <v>3.4124000000000002E-2</v>
      </c>
      <c r="U54" s="664">
        <v>3.2985300000000002E-2</v>
      </c>
      <c r="V54" s="664">
        <v>3.3147999999999997E-2</v>
      </c>
      <c r="W54" s="664">
        <v>3.87944E-2</v>
      </c>
      <c r="X54" s="664">
        <v>3.9842299999999997E-2</v>
      </c>
      <c r="Y54" s="665">
        <v>4.2172899999999999E-2</v>
      </c>
    </row>
    <row r="55" spans="16:25" ht="12.75" customHeight="1" x14ac:dyDescent="0.2">
      <c r="P55" s="319">
        <f t="shared" si="0"/>
        <v>5</v>
      </c>
      <c r="Q55" s="319">
        <f t="shared" si="3"/>
        <v>53</v>
      </c>
      <c r="R55" s="353">
        <f t="shared" si="2"/>
        <v>46699</v>
      </c>
      <c r="S55" s="663">
        <v>46730</v>
      </c>
      <c r="T55" s="664">
        <v>3.41944E-2</v>
      </c>
      <c r="U55" s="664">
        <v>3.3056599999999998E-2</v>
      </c>
      <c r="V55" s="664">
        <v>3.3212699999999998E-2</v>
      </c>
      <c r="W55" s="664">
        <v>3.8857000000000003E-2</v>
      </c>
      <c r="X55" s="664">
        <v>3.9955200000000003E-2</v>
      </c>
      <c r="Y55" s="665">
        <v>4.2291500000000003E-2</v>
      </c>
    </row>
    <row r="56" spans="16:25" ht="12.75" customHeight="1" x14ac:dyDescent="0.2">
      <c r="P56" s="319">
        <f t="shared" si="0"/>
        <v>5</v>
      </c>
      <c r="Q56" s="319">
        <f t="shared" si="3"/>
        <v>54</v>
      </c>
      <c r="R56" s="353">
        <f t="shared" si="2"/>
        <v>46729</v>
      </c>
      <c r="S56" s="663">
        <v>46762</v>
      </c>
      <c r="T56" s="664">
        <v>3.4263799999999997E-2</v>
      </c>
      <c r="U56" s="664">
        <v>3.3125399999999999E-2</v>
      </c>
      <c r="V56" s="664">
        <v>3.3285299999999997E-2</v>
      </c>
      <c r="W56" s="664">
        <v>3.89206E-2</v>
      </c>
      <c r="X56" s="664">
        <v>4.0071700000000002E-2</v>
      </c>
      <c r="Y56" s="665">
        <v>4.24123E-2</v>
      </c>
    </row>
    <row r="57" spans="16:25" ht="12.75" customHeight="1" x14ac:dyDescent="0.2">
      <c r="P57" s="319">
        <f t="shared" si="0"/>
        <v>5</v>
      </c>
      <c r="Q57" s="319">
        <f t="shared" si="3"/>
        <v>55</v>
      </c>
      <c r="R57" s="353">
        <f t="shared" si="2"/>
        <v>46761</v>
      </c>
      <c r="S57" s="663">
        <v>46792</v>
      </c>
      <c r="T57" s="664">
        <v>3.43281E-2</v>
      </c>
      <c r="U57" s="664">
        <v>3.3187800000000003E-2</v>
      </c>
      <c r="V57" s="664">
        <v>3.3351600000000002E-2</v>
      </c>
      <c r="W57" s="664">
        <v>3.8982900000000001E-2</v>
      </c>
      <c r="X57" s="664">
        <v>4.0183299999999998E-2</v>
      </c>
      <c r="Y57" s="665">
        <v>4.2526799999999997E-2</v>
      </c>
    </row>
    <row r="58" spans="16:25" ht="12.75" customHeight="1" x14ac:dyDescent="0.2">
      <c r="P58" s="319">
        <f t="shared" si="0"/>
        <v>5</v>
      </c>
      <c r="Q58" s="319">
        <f t="shared" si="3"/>
        <v>56</v>
      </c>
      <c r="R58" s="353">
        <f t="shared" si="2"/>
        <v>46791</v>
      </c>
      <c r="S58" s="663">
        <v>46821</v>
      </c>
      <c r="T58" s="664">
        <v>3.4399600000000002E-2</v>
      </c>
      <c r="U58" s="664">
        <v>3.3262100000000003E-2</v>
      </c>
      <c r="V58" s="664">
        <v>3.3424500000000003E-2</v>
      </c>
      <c r="W58" s="664">
        <v>3.9026100000000001E-2</v>
      </c>
      <c r="X58" s="664">
        <v>4.0277800000000002E-2</v>
      </c>
      <c r="Y58" s="665">
        <v>4.2628300000000001E-2</v>
      </c>
    </row>
    <row r="59" spans="16:25" ht="12.75" customHeight="1" x14ac:dyDescent="0.2">
      <c r="P59" s="319">
        <f t="shared" si="0"/>
        <v>5</v>
      </c>
      <c r="Q59" s="319">
        <f t="shared" si="3"/>
        <v>57</v>
      </c>
      <c r="R59" s="353">
        <f t="shared" si="2"/>
        <v>46820</v>
      </c>
      <c r="S59" s="663">
        <v>46853</v>
      </c>
      <c r="T59" s="664">
        <v>3.4471700000000001E-2</v>
      </c>
      <c r="U59" s="664">
        <v>3.3330800000000001E-2</v>
      </c>
      <c r="V59" s="664">
        <v>3.3497100000000002E-2</v>
      </c>
      <c r="W59" s="664">
        <v>3.9091599999999997E-2</v>
      </c>
      <c r="X59" s="664">
        <v>4.0394199999999998E-2</v>
      </c>
      <c r="Y59" s="665">
        <v>4.27453E-2</v>
      </c>
    </row>
    <row r="60" spans="16:25" ht="12.75" customHeight="1" x14ac:dyDescent="0.2">
      <c r="P60" s="319">
        <f t="shared" si="0"/>
        <v>5</v>
      </c>
      <c r="Q60" s="319">
        <f t="shared" si="3"/>
        <v>58</v>
      </c>
      <c r="R60" s="353">
        <f t="shared" si="2"/>
        <v>46852</v>
      </c>
      <c r="S60" s="663">
        <v>46882</v>
      </c>
      <c r="T60" s="664">
        <v>3.4536799999999999E-2</v>
      </c>
      <c r="U60" s="664">
        <v>3.3401399999999998E-2</v>
      </c>
      <c r="V60" s="664">
        <v>3.3569000000000002E-2</v>
      </c>
      <c r="W60" s="664">
        <v>3.9155500000000003E-2</v>
      </c>
      <c r="X60" s="664">
        <v>4.0503299999999999E-2</v>
      </c>
      <c r="Y60" s="665">
        <v>4.28546E-2</v>
      </c>
    </row>
    <row r="61" spans="16:25" ht="12.75" customHeight="1" x14ac:dyDescent="0.2">
      <c r="P61" s="319">
        <f t="shared" si="0"/>
        <v>5</v>
      </c>
      <c r="Q61" s="319">
        <f t="shared" si="3"/>
        <v>59</v>
      </c>
      <c r="R61" s="353">
        <f t="shared" si="2"/>
        <v>46881</v>
      </c>
      <c r="S61" s="663">
        <v>46913</v>
      </c>
      <c r="T61" s="664">
        <v>3.46121E-2</v>
      </c>
      <c r="U61" s="664">
        <v>3.3474900000000002E-2</v>
      </c>
      <c r="V61" s="664">
        <v>3.3649100000000001E-2</v>
      </c>
      <c r="W61" s="664">
        <v>3.92196E-2</v>
      </c>
      <c r="X61" s="664">
        <v>4.0614299999999999E-2</v>
      </c>
      <c r="Y61" s="665">
        <v>4.2964299999999997E-2</v>
      </c>
    </row>
    <row r="62" spans="16:25" ht="12.75" customHeight="1" x14ac:dyDescent="0.2">
      <c r="P62" s="319">
        <f t="shared" si="0"/>
        <v>5</v>
      </c>
      <c r="Q62" s="319">
        <f t="shared" si="3"/>
        <v>60</v>
      </c>
      <c r="R62" s="353">
        <f t="shared" si="2"/>
        <v>46912</v>
      </c>
      <c r="S62" s="663">
        <v>46944</v>
      </c>
      <c r="T62" s="664">
        <v>3.4687099999999998E-2</v>
      </c>
      <c r="U62" s="664">
        <v>3.3549200000000001E-2</v>
      </c>
      <c r="V62" s="664">
        <v>3.3718100000000001E-2</v>
      </c>
      <c r="W62" s="664">
        <v>3.9287999999999997E-2</v>
      </c>
      <c r="X62" s="664">
        <v>4.0728599999999997E-2</v>
      </c>
      <c r="Y62" s="665">
        <v>4.3076999999999997E-2</v>
      </c>
    </row>
    <row r="63" spans="16:25" ht="12.75" customHeight="1" x14ac:dyDescent="0.2">
      <c r="P63" s="319">
        <f t="shared" si="0"/>
        <v>6</v>
      </c>
      <c r="Q63" s="319">
        <f t="shared" si="3"/>
        <v>61</v>
      </c>
      <c r="R63" s="353">
        <f t="shared" si="2"/>
        <v>46943</v>
      </c>
      <c r="S63" s="663">
        <v>46974</v>
      </c>
      <c r="T63" s="664">
        <v>3.4761500000000001E-2</v>
      </c>
      <c r="U63" s="664">
        <v>3.3626999999999997E-2</v>
      </c>
      <c r="V63" s="664">
        <v>3.3789399999999997E-2</v>
      </c>
      <c r="W63" s="664">
        <v>3.93516E-2</v>
      </c>
      <c r="X63" s="664">
        <v>4.0835499999999997E-2</v>
      </c>
      <c r="Y63" s="665">
        <v>4.3181299999999999E-2</v>
      </c>
    </row>
    <row r="64" spans="16:25" ht="12.75" customHeight="1" x14ac:dyDescent="0.2">
      <c r="P64" s="319">
        <f t="shared" si="0"/>
        <v>6</v>
      </c>
      <c r="Q64" s="319">
        <f t="shared" si="3"/>
        <v>62</v>
      </c>
      <c r="R64" s="353">
        <f t="shared" si="2"/>
        <v>46973</v>
      </c>
      <c r="S64" s="663">
        <v>47007</v>
      </c>
      <c r="T64" s="664">
        <v>3.4840500000000003E-2</v>
      </c>
      <c r="U64" s="664">
        <v>3.3696799999999999E-2</v>
      </c>
      <c r="V64" s="664">
        <v>3.3863400000000002E-2</v>
      </c>
      <c r="W64" s="664">
        <v>3.9414999999999999E-2</v>
      </c>
      <c r="X64" s="664">
        <v>4.0944700000000001E-2</v>
      </c>
      <c r="Y64" s="665">
        <v>4.3286100000000001E-2</v>
      </c>
    </row>
    <row r="65" spans="16:25" ht="12.75" customHeight="1" x14ac:dyDescent="0.2">
      <c r="P65" s="319">
        <f t="shared" si="0"/>
        <v>6</v>
      </c>
      <c r="Q65" s="319">
        <f t="shared" si="3"/>
        <v>63</v>
      </c>
      <c r="R65" s="353">
        <f t="shared" si="2"/>
        <v>47006</v>
      </c>
      <c r="S65" s="663">
        <v>47035</v>
      </c>
      <c r="T65" s="664">
        <v>3.4902599999999999E-2</v>
      </c>
      <c r="U65" s="664">
        <v>3.3766499999999998E-2</v>
      </c>
      <c r="V65" s="664">
        <v>3.3931900000000001E-2</v>
      </c>
      <c r="W65" s="664">
        <v>3.9475700000000002E-2</v>
      </c>
      <c r="X65" s="664">
        <v>4.1043799999999998E-2</v>
      </c>
      <c r="Y65" s="665">
        <v>4.3381700000000002E-2</v>
      </c>
    </row>
    <row r="66" spans="16:25" ht="12.75" customHeight="1" x14ac:dyDescent="0.2">
      <c r="P66" s="319">
        <f t="shared" si="0"/>
        <v>6</v>
      </c>
      <c r="Q66" s="319">
        <f t="shared" si="3"/>
        <v>64</v>
      </c>
      <c r="R66" s="353">
        <f t="shared" si="2"/>
        <v>47034</v>
      </c>
      <c r="S66" s="663">
        <v>47066</v>
      </c>
      <c r="T66" s="664">
        <v>3.49719E-2</v>
      </c>
      <c r="U66" s="664">
        <v>3.3836900000000003E-2</v>
      </c>
      <c r="V66" s="664">
        <v>3.3998300000000002E-2</v>
      </c>
      <c r="W66" s="664">
        <v>3.9538299999999998E-2</v>
      </c>
      <c r="X66" s="664">
        <v>4.1147499999999997E-2</v>
      </c>
      <c r="Y66" s="665">
        <v>4.3479999999999998E-2</v>
      </c>
    </row>
    <row r="67" spans="16:25" ht="12.75" customHeight="1" x14ac:dyDescent="0.2">
      <c r="P67" s="319">
        <f t="shared" si="0"/>
        <v>6</v>
      </c>
      <c r="Q67" s="319">
        <f t="shared" si="3"/>
        <v>65</v>
      </c>
      <c r="R67" s="353">
        <f t="shared" si="2"/>
        <v>47065</v>
      </c>
      <c r="S67" s="663">
        <v>47098</v>
      </c>
      <c r="T67" s="664">
        <v>3.5043499999999998E-2</v>
      </c>
      <c r="U67" s="664">
        <v>3.3904700000000003E-2</v>
      </c>
      <c r="V67" s="664">
        <v>3.4064799999999999E-2</v>
      </c>
      <c r="W67" s="664">
        <v>3.9607499999999997E-2</v>
      </c>
      <c r="X67" s="664">
        <v>4.1258200000000002E-2</v>
      </c>
      <c r="Y67" s="665">
        <v>4.3584699999999997E-2</v>
      </c>
    </row>
    <row r="68" spans="16:25" ht="12.75" customHeight="1" x14ac:dyDescent="0.2">
      <c r="P68" s="319">
        <f t="shared" ref="P68:P123" si="4">ROUNDUP(Q68/12,)</f>
        <v>6</v>
      </c>
      <c r="Q68" s="319">
        <f t="shared" ref="Q68:Q99" si="5">IF(Q67,Q67+1,IF(MATCH(rClosingDate,$R:$R,1),1,))</f>
        <v>66</v>
      </c>
      <c r="R68" s="353">
        <f t="shared" si="2"/>
        <v>47097</v>
      </c>
      <c r="S68" s="663">
        <v>47127</v>
      </c>
      <c r="T68" s="664">
        <v>3.5103200000000001E-2</v>
      </c>
      <c r="U68" s="664">
        <v>3.3966900000000001E-2</v>
      </c>
      <c r="V68" s="664">
        <v>3.4123199999999999E-2</v>
      </c>
      <c r="W68" s="664">
        <v>3.9666699999999999E-2</v>
      </c>
      <c r="X68" s="664">
        <v>4.13532E-2</v>
      </c>
      <c r="Y68" s="665">
        <v>4.3672999999999997E-2</v>
      </c>
    </row>
    <row r="69" spans="16:25" ht="12.75" customHeight="1" x14ac:dyDescent="0.2">
      <c r="P69" s="319">
        <f t="shared" si="4"/>
        <v>6</v>
      </c>
      <c r="Q69" s="319">
        <f t="shared" si="5"/>
        <v>67</v>
      </c>
      <c r="R69" s="353">
        <f t="shared" ref="R69:R123" si="6">S68-1</f>
        <v>47126</v>
      </c>
      <c r="S69" s="663">
        <v>47158</v>
      </c>
      <c r="T69" s="664">
        <v>3.5164599999999997E-2</v>
      </c>
      <c r="U69" s="664">
        <v>3.4023900000000003E-2</v>
      </c>
      <c r="V69" s="664">
        <v>3.4184100000000002E-2</v>
      </c>
      <c r="W69" s="664">
        <v>3.97331E-2</v>
      </c>
      <c r="X69" s="664">
        <v>4.1456800000000002E-2</v>
      </c>
      <c r="Y69" s="665">
        <v>4.3768500000000002E-2</v>
      </c>
    </row>
    <row r="70" spans="16:25" ht="12.75" customHeight="1" x14ac:dyDescent="0.2">
      <c r="P70" s="319">
        <f t="shared" si="4"/>
        <v>6</v>
      </c>
      <c r="Q70" s="319">
        <f t="shared" si="5"/>
        <v>68</v>
      </c>
      <c r="R70" s="353">
        <f t="shared" si="6"/>
        <v>47157</v>
      </c>
      <c r="S70" s="663">
        <v>47186</v>
      </c>
      <c r="T70" s="664">
        <v>3.52349E-2</v>
      </c>
      <c r="U70" s="664">
        <v>3.4088899999999998E-2</v>
      </c>
      <c r="V70" s="664">
        <v>3.4253100000000002E-2</v>
      </c>
      <c r="W70" s="664">
        <v>3.98009E-2</v>
      </c>
      <c r="X70" s="664">
        <v>4.1574100000000003E-2</v>
      </c>
      <c r="Y70" s="665">
        <v>4.3861999999999998E-2</v>
      </c>
    </row>
    <row r="71" spans="16:25" ht="12.75" customHeight="1" x14ac:dyDescent="0.2">
      <c r="P71" s="319">
        <f t="shared" si="4"/>
        <v>6</v>
      </c>
      <c r="Q71" s="319">
        <f t="shared" si="5"/>
        <v>69</v>
      </c>
      <c r="R71" s="353">
        <f t="shared" si="6"/>
        <v>47185</v>
      </c>
      <c r="S71" s="663">
        <v>47217</v>
      </c>
      <c r="T71" s="664">
        <v>3.5290099999999998E-2</v>
      </c>
      <c r="U71" s="664">
        <v>3.4147999999999998E-2</v>
      </c>
      <c r="V71" s="664">
        <v>3.4305599999999999E-2</v>
      </c>
      <c r="W71" s="664">
        <v>3.9867600000000003E-2</v>
      </c>
      <c r="X71" s="664">
        <v>4.1674799999999998E-2</v>
      </c>
      <c r="Y71" s="665">
        <v>4.39523E-2</v>
      </c>
    </row>
    <row r="72" spans="16:25" ht="12.75" customHeight="1" x14ac:dyDescent="0.2">
      <c r="P72" s="319">
        <f t="shared" si="4"/>
        <v>6</v>
      </c>
      <c r="Q72" s="319">
        <f t="shared" si="5"/>
        <v>70</v>
      </c>
      <c r="R72" s="353">
        <f t="shared" si="6"/>
        <v>47216</v>
      </c>
      <c r="S72" s="663">
        <v>47247</v>
      </c>
      <c r="T72" s="664">
        <v>3.5343800000000002E-2</v>
      </c>
      <c r="U72" s="664">
        <v>3.42137E-2</v>
      </c>
      <c r="V72" s="664">
        <v>3.4364800000000001E-2</v>
      </c>
      <c r="W72" s="664">
        <v>3.9938099999999997E-2</v>
      </c>
      <c r="X72" s="664">
        <v>4.1777000000000002E-2</v>
      </c>
      <c r="Y72" s="665">
        <v>4.4043899999999997E-2</v>
      </c>
    </row>
    <row r="73" spans="16:25" ht="12.75" customHeight="1" x14ac:dyDescent="0.2">
      <c r="P73" s="319">
        <f t="shared" si="4"/>
        <v>6</v>
      </c>
      <c r="Q73" s="319">
        <f t="shared" si="5"/>
        <v>71</v>
      </c>
      <c r="R73" s="353">
        <f t="shared" si="6"/>
        <v>47246</v>
      </c>
      <c r="S73" s="663">
        <v>47280</v>
      </c>
      <c r="T73" s="664">
        <v>3.5410400000000002E-2</v>
      </c>
      <c r="U73" s="664">
        <v>3.4267899999999997E-2</v>
      </c>
      <c r="V73" s="664">
        <v>3.4425299999999999E-2</v>
      </c>
      <c r="W73" s="664">
        <v>4.0013399999999998E-2</v>
      </c>
      <c r="X73" s="664">
        <v>4.1884699999999997E-2</v>
      </c>
      <c r="Y73" s="665">
        <v>4.4137999999999997E-2</v>
      </c>
    </row>
    <row r="74" spans="16:25" ht="12.75" customHeight="1" x14ac:dyDescent="0.2">
      <c r="P74" s="319">
        <f t="shared" si="4"/>
        <v>6</v>
      </c>
      <c r="Q74" s="319">
        <f t="shared" si="5"/>
        <v>72</v>
      </c>
      <c r="R74" s="353">
        <f t="shared" si="6"/>
        <v>47279</v>
      </c>
      <c r="S74" s="663">
        <v>47308</v>
      </c>
      <c r="T74" s="664">
        <v>3.5461600000000003E-2</v>
      </c>
      <c r="U74" s="664">
        <v>3.4321400000000002E-2</v>
      </c>
      <c r="V74" s="664">
        <v>3.4474999999999999E-2</v>
      </c>
      <c r="W74" s="664">
        <v>4.0083399999999998E-2</v>
      </c>
      <c r="X74" s="664">
        <v>4.1980999999999997E-2</v>
      </c>
      <c r="Y74" s="665">
        <v>4.4221999999999997E-2</v>
      </c>
    </row>
    <row r="75" spans="16:25" ht="12.75" customHeight="1" x14ac:dyDescent="0.2">
      <c r="P75" s="319">
        <f t="shared" si="4"/>
        <v>7</v>
      </c>
      <c r="Q75" s="319">
        <f t="shared" si="5"/>
        <v>73</v>
      </c>
      <c r="R75" s="353">
        <f t="shared" si="6"/>
        <v>47307</v>
      </c>
      <c r="S75" s="663">
        <v>47339</v>
      </c>
      <c r="T75" s="664">
        <v>3.5517600000000003E-2</v>
      </c>
      <c r="U75" s="664">
        <v>3.4378800000000001E-2</v>
      </c>
      <c r="V75" s="664">
        <v>3.4528499999999997E-2</v>
      </c>
      <c r="W75" s="664">
        <v>4.0161000000000002E-2</v>
      </c>
      <c r="X75" s="664">
        <v>4.2085699999999997E-2</v>
      </c>
      <c r="Y75" s="665">
        <v>4.43116E-2</v>
      </c>
    </row>
    <row r="76" spans="16:25" ht="12.75" customHeight="1" x14ac:dyDescent="0.2">
      <c r="P76" s="319">
        <f t="shared" si="4"/>
        <v>7</v>
      </c>
      <c r="Q76" s="319">
        <f t="shared" si="5"/>
        <v>74</v>
      </c>
      <c r="R76" s="353">
        <f t="shared" si="6"/>
        <v>47338</v>
      </c>
      <c r="S76" s="663">
        <v>47371</v>
      </c>
      <c r="T76" s="664">
        <v>3.5574099999999997E-2</v>
      </c>
      <c r="U76" s="664">
        <v>3.4428599999999997E-2</v>
      </c>
      <c r="V76" s="664">
        <v>3.45793E-2</v>
      </c>
      <c r="W76" s="664">
        <v>4.0238000000000003E-2</v>
      </c>
      <c r="X76" s="664">
        <v>4.2188200000000002E-2</v>
      </c>
      <c r="Y76" s="665">
        <v>4.4396100000000001E-2</v>
      </c>
    </row>
    <row r="77" spans="16:25" ht="12.75" customHeight="1" x14ac:dyDescent="0.2">
      <c r="P77" s="319">
        <f t="shared" si="4"/>
        <v>7</v>
      </c>
      <c r="Q77" s="319">
        <f t="shared" si="5"/>
        <v>75</v>
      </c>
      <c r="R77" s="353">
        <f t="shared" si="6"/>
        <v>47370</v>
      </c>
      <c r="S77" s="663">
        <v>47400</v>
      </c>
      <c r="T77" s="664">
        <v>3.56174E-2</v>
      </c>
      <c r="U77" s="664">
        <v>3.4479099999999999E-2</v>
      </c>
      <c r="V77" s="664">
        <v>3.4628600000000002E-2</v>
      </c>
      <c r="W77" s="664">
        <v>4.0318699999999999E-2</v>
      </c>
      <c r="X77" s="664">
        <v>4.2290700000000001E-2</v>
      </c>
      <c r="Y77" s="665">
        <v>4.4481899999999998E-2</v>
      </c>
    </row>
    <row r="78" spans="16:25" ht="12.75" customHeight="1" x14ac:dyDescent="0.2">
      <c r="P78" s="319">
        <f t="shared" si="4"/>
        <v>7</v>
      </c>
      <c r="Q78" s="319">
        <f t="shared" si="5"/>
        <v>76</v>
      </c>
      <c r="R78" s="353">
        <f t="shared" si="6"/>
        <v>47399</v>
      </c>
      <c r="S78" s="663">
        <v>47431</v>
      </c>
      <c r="T78" s="664">
        <v>3.5667999999999998E-2</v>
      </c>
      <c r="U78" s="664">
        <v>3.4528799999999998E-2</v>
      </c>
      <c r="V78" s="664">
        <v>3.4681700000000003E-2</v>
      </c>
      <c r="W78" s="664">
        <v>4.04039E-2</v>
      </c>
      <c r="X78" s="664">
        <v>4.2396499999999997E-2</v>
      </c>
      <c r="Y78" s="665">
        <v>4.4568000000000003E-2</v>
      </c>
    </row>
    <row r="79" spans="16:25" ht="12.75" customHeight="1" x14ac:dyDescent="0.2">
      <c r="P79" s="319">
        <f t="shared" si="4"/>
        <v>7</v>
      </c>
      <c r="Q79" s="319">
        <f t="shared" si="5"/>
        <v>77</v>
      </c>
      <c r="R79" s="353">
        <f t="shared" si="6"/>
        <v>47430</v>
      </c>
      <c r="S79" s="663">
        <v>47462</v>
      </c>
      <c r="T79" s="664">
        <v>3.5717899999999997E-2</v>
      </c>
      <c r="U79" s="664">
        <v>3.4576799999999998E-2</v>
      </c>
      <c r="V79" s="664">
        <v>3.4721000000000002E-2</v>
      </c>
      <c r="W79" s="664">
        <v>4.0497600000000002E-2</v>
      </c>
      <c r="X79" s="664">
        <v>4.2509100000000001E-2</v>
      </c>
      <c r="Y79" s="665">
        <v>4.4659699999999997E-2</v>
      </c>
    </row>
    <row r="80" spans="16:25" ht="12.75" customHeight="1" x14ac:dyDescent="0.2">
      <c r="P80" s="319">
        <f t="shared" si="4"/>
        <v>7</v>
      </c>
      <c r="Q80" s="319">
        <f t="shared" si="5"/>
        <v>78</v>
      </c>
      <c r="R80" s="353">
        <f t="shared" si="6"/>
        <v>47461</v>
      </c>
      <c r="S80" s="663">
        <v>47492</v>
      </c>
      <c r="T80" s="664">
        <v>3.5763400000000001E-2</v>
      </c>
      <c r="U80" s="664">
        <v>3.4626400000000002E-2</v>
      </c>
      <c r="V80" s="664">
        <v>3.4762099999999997E-2</v>
      </c>
      <c r="W80" s="664">
        <v>4.05878E-2</v>
      </c>
      <c r="X80" s="664">
        <v>4.2615E-2</v>
      </c>
      <c r="Y80" s="665">
        <v>4.47433E-2</v>
      </c>
    </row>
    <row r="81" spans="16:25" ht="12.75" customHeight="1" x14ac:dyDescent="0.2">
      <c r="P81" s="319">
        <f t="shared" si="4"/>
        <v>7</v>
      </c>
      <c r="Q81" s="319">
        <f t="shared" si="5"/>
        <v>79</v>
      </c>
      <c r="R81" s="353">
        <f t="shared" si="6"/>
        <v>47491</v>
      </c>
      <c r="S81" s="663">
        <v>47525</v>
      </c>
      <c r="T81" s="664">
        <v>3.5800999999999999E-2</v>
      </c>
      <c r="U81" s="664">
        <v>3.4661900000000002E-2</v>
      </c>
      <c r="V81" s="664">
        <v>3.4810300000000002E-2</v>
      </c>
      <c r="W81" s="664">
        <v>4.0694500000000002E-2</v>
      </c>
      <c r="X81" s="664">
        <v>4.2736499999999997E-2</v>
      </c>
      <c r="Y81" s="665">
        <v>4.4838900000000001E-2</v>
      </c>
    </row>
    <row r="82" spans="16:25" ht="12.75" customHeight="1" x14ac:dyDescent="0.2">
      <c r="P82" s="319">
        <f t="shared" si="4"/>
        <v>7</v>
      </c>
      <c r="Q82" s="319">
        <f t="shared" si="5"/>
        <v>80</v>
      </c>
      <c r="R82" s="353">
        <f t="shared" si="6"/>
        <v>47524</v>
      </c>
      <c r="S82" s="663">
        <v>47553</v>
      </c>
      <c r="T82" s="664">
        <v>3.5849399999999997E-2</v>
      </c>
      <c r="U82" s="664">
        <v>3.4707700000000001E-2</v>
      </c>
      <c r="V82" s="664">
        <v>3.4850100000000002E-2</v>
      </c>
      <c r="W82" s="664">
        <v>4.0796600000000002E-2</v>
      </c>
      <c r="X82" s="664">
        <v>4.2850100000000002E-2</v>
      </c>
      <c r="Y82" s="665">
        <v>4.4940500000000001E-2</v>
      </c>
    </row>
    <row r="83" spans="16:25" ht="12.75" customHeight="1" x14ac:dyDescent="0.2">
      <c r="P83" s="319">
        <f t="shared" si="4"/>
        <v>7</v>
      </c>
      <c r="Q83" s="319">
        <f t="shared" si="5"/>
        <v>81</v>
      </c>
      <c r="R83" s="353">
        <f t="shared" si="6"/>
        <v>47552</v>
      </c>
      <c r="S83" s="663">
        <v>47582</v>
      </c>
      <c r="T83" s="664">
        <v>3.5885899999999998E-2</v>
      </c>
      <c r="U83" s="664">
        <v>3.4743999999999997E-2</v>
      </c>
      <c r="V83" s="664">
        <v>3.4884999999999999E-2</v>
      </c>
      <c r="W83" s="664">
        <v>4.0897099999999999E-2</v>
      </c>
      <c r="X83" s="664">
        <v>4.2958999999999997E-2</v>
      </c>
      <c r="Y83" s="665">
        <v>4.5023000000000001E-2</v>
      </c>
    </row>
    <row r="84" spans="16:25" ht="12.75" customHeight="1" x14ac:dyDescent="0.2">
      <c r="P84" s="319">
        <f t="shared" si="4"/>
        <v>7</v>
      </c>
      <c r="Q84" s="319">
        <f t="shared" si="5"/>
        <v>82</v>
      </c>
      <c r="R84" s="353">
        <f t="shared" si="6"/>
        <v>47581</v>
      </c>
      <c r="S84" s="663">
        <v>47612</v>
      </c>
      <c r="T84" s="664">
        <v>3.5926899999999998E-2</v>
      </c>
      <c r="U84" s="664">
        <v>3.4786900000000003E-2</v>
      </c>
      <c r="V84" s="664">
        <v>3.4924200000000002E-2</v>
      </c>
      <c r="W84" s="664">
        <v>4.1010900000000003E-2</v>
      </c>
      <c r="X84" s="664">
        <v>4.30795E-2</v>
      </c>
      <c r="Y84" s="665">
        <v>4.5115000000000002E-2</v>
      </c>
    </row>
    <row r="85" spans="16:25" ht="12.75" customHeight="1" x14ac:dyDescent="0.2">
      <c r="P85" s="319">
        <f t="shared" si="4"/>
        <v>7</v>
      </c>
      <c r="Q85" s="319">
        <f t="shared" si="5"/>
        <v>83</v>
      </c>
      <c r="R85" s="353">
        <f t="shared" si="6"/>
        <v>47611</v>
      </c>
      <c r="S85" s="663">
        <v>47644</v>
      </c>
      <c r="T85" s="664">
        <v>3.5965999999999998E-2</v>
      </c>
      <c r="U85" s="664">
        <v>3.4821499999999998E-2</v>
      </c>
      <c r="V85" s="664">
        <v>3.4962E-2</v>
      </c>
      <c r="W85" s="664">
        <v>4.1133500000000003E-2</v>
      </c>
      <c r="X85" s="664">
        <v>4.3206000000000001E-2</v>
      </c>
      <c r="Y85" s="665">
        <v>4.5208699999999997E-2</v>
      </c>
    </row>
    <row r="86" spans="16:25" ht="12.75" customHeight="1" x14ac:dyDescent="0.2">
      <c r="P86" s="319">
        <f t="shared" si="4"/>
        <v>7</v>
      </c>
      <c r="Q86" s="319">
        <f t="shared" si="5"/>
        <v>84</v>
      </c>
      <c r="R86" s="353">
        <f t="shared" si="6"/>
        <v>47643</v>
      </c>
      <c r="S86" s="663">
        <v>47673</v>
      </c>
      <c r="T86" s="664">
        <v>3.5997800000000003E-2</v>
      </c>
      <c r="U86" s="664">
        <v>3.4857600000000002E-2</v>
      </c>
      <c r="V86" s="664">
        <v>3.49953E-2</v>
      </c>
      <c r="W86" s="664">
        <v>4.1254699999999998E-2</v>
      </c>
      <c r="X86" s="664">
        <v>4.3328699999999998E-2</v>
      </c>
      <c r="Y86" s="665">
        <v>4.5300199999999999E-2</v>
      </c>
    </row>
    <row r="87" spans="16:25" ht="12.75" customHeight="1" x14ac:dyDescent="0.2">
      <c r="P87" s="319">
        <f t="shared" si="4"/>
        <v>8</v>
      </c>
      <c r="Q87" s="319">
        <f t="shared" si="5"/>
        <v>85</v>
      </c>
      <c r="R87" s="353">
        <f t="shared" si="6"/>
        <v>47672</v>
      </c>
      <c r="S87" s="663">
        <v>47704</v>
      </c>
      <c r="T87" s="664">
        <v>3.6039599999999998E-2</v>
      </c>
      <c r="U87" s="664">
        <v>3.4892600000000003E-2</v>
      </c>
      <c r="V87" s="664">
        <v>3.5037699999999998E-2</v>
      </c>
      <c r="W87" s="664">
        <v>4.1388099999999997E-2</v>
      </c>
      <c r="X87" s="664">
        <v>4.3460699999999998E-2</v>
      </c>
      <c r="Y87" s="665">
        <v>4.5396499999999999E-2</v>
      </c>
    </row>
    <row r="88" spans="16:25" ht="12.75" customHeight="1" x14ac:dyDescent="0.2">
      <c r="P88" s="319">
        <f t="shared" si="4"/>
        <v>8</v>
      </c>
      <c r="Q88" s="319">
        <f t="shared" si="5"/>
        <v>86</v>
      </c>
      <c r="R88" s="353">
        <f t="shared" si="6"/>
        <v>47703</v>
      </c>
      <c r="S88" s="663">
        <v>47735</v>
      </c>
      <c r="T88" s="664">
        <v>3.60703E-2</v>
      </c>
      <c r="U88" s="664">
        <v>3.4925499999999998E-2</v>
      </c>
      <c r="V88" s="664">
        <v>3.5064600000000001E-2</v>
      </c>
      <c r="W88" s="664">
        <v>4.15214E-2</v>
      </c>
      <c r="X88" s="664">
        <v>4.3589299999999997E-2</v>
      </c>
      <c r="Y88" s="665">
        <v>4.5486899999999997E-2</v>
      </c>
    </row>
    <row r="89" spans="16:25" ht="12.75" customHeight="1" x14ac:dyDescent="0.2">
      <c r="P89" s="319">
        <f t="shared" si="4"/>
        <v>8</v>
      </c>
      <c r="Q89" s="319">
        <f t="shared" si="5"/>
        <v>87</v>
      </c>
      <c r="R89" s="353">
        <f t="shared" si="6"/>
        <v>47734</v>
      </c>
      <c r="S89" s="663">
        <v>47765</v>
      </c>
      <c r="T89" s="664">
        <v>3.6104900000000002E-2</v>
      </c>
      <c r="U89" s="664">
        <v>3.4969300000000002E-2</v>
      </c>
      <c r="V89" s="664">
        <v>3.5102300000000003E-2</v>
      </c>
      <c r="W89" s="664">
        <v>4.1665199999999999E-2</v>
      </c>
      <c r="X89" s="664">
        <v>4.3726500000000001E-2</v>
      </c>
      <c r="Y89" s="665">
        <v>4.5586000000000002E-2</v>
      </c>
    </row>
    <row r="90" spans="16:25" ht="12.75" customHeight="1" x14ac:dyDescent="0.2">
      <c r="P90" s="319">
        <f t="shared" si="4"/>
        <v>8</v>
      </c>
      <c r="Q90" s="319">
        <f t="shared" si="5"/>
        <v>88</v>
      </c>
      <c r="R90" s="353">
        <f t="shared" si="6"/>
        <v>47764</v>
      </c>
      <c r="S90" s="663">
        <v>47798</v>
      </c>
      <c r="T90" s="664">
        <v>3.6143500000000002E-2</v>
      </c>
      <c r="U90" s="664">
        <v>3.5000000000000003E-2</v>
      </c>
      <c r="V90" s="664">
        <v>3.5143099999999997E-2</v>
      </c>
      <c r="W90" s="664">
        <v>4.1824899999999998E-2</v>
      </c>
      <c r="X90" s="664">
        <v>4.3875499999999998E-2</v>
      </c>
      <c r="Y90" s="665">
        <v>4.5690399999999999E-2</v>
      </c>
    </row>
    <row r="91" spans="16:25" ht="12.75" customHeight="1" x14ac:dyDescent="0.2">
      <c r="P91" s="319">
        <f t="shared" si="4"/>
        <v>8</v>
      </c>
      <c r="Q91" s="319">
        <f t="shared" si="5"/>
        <v>89</v>
      </c>
      <c r="R91" s="353">
        <f t="shared" si="6"/>
        <v>47797</v>
      </c>
      <c r="S91" s="663">
        <v>47826</v>
      </c>
      <c r="T91" s="664">
        <v>3.6176899999999998E-2</v>
      </c>
      <c r="U91" s="664">
        <v>3.5034599999999999E-2</v>
      </c>
      <c r="V91" s="664">
        <v>3.5173700000000002E-2</v>
      </c>
      <c r="W91" s="664">
        <v>4.1969800000000002E-2</v>
      </c>
      <c r="X91" s="664">
        <v>4.40095E-2</v>
      </c>
      <c r="Y91" s="665">
        <v>4.5785300000000001E-2</v>
      </c>
    </row>
    <row r="92" spans="16:25" ht="12.75" customHeight="1" x14ac:dyDescent="0.2">
      <c r="P92" s="319">
        <f t="shared" si="4"/>
        <v>8</v>
      </c>
      <c r="Q92" s="319">
        <f t="shared" si="5"/>
        <v>90</v>
      </c>
      <c r="R92" s="353">
        <f t="shared" si="6"/>
        <v>47825</v>
      </c>
      <c r="S92" s="663">
        <v>47857</v>
      </c>
      <c r="T92" s="664">
        <v>3.6214499999999997E-2</v>
      </c>
      <c r="U92" s="664">
        <v>3.5074399999999999E-2</v>
      </c>
      <c r="V92" s="664">
        <v>3.5209699999999997E-2</v>
      </c>
      <c r="W92" s="664">
        <v>4.21302E-2</v>
      </c>
      <c r="X92" s="664">
        <v>4.4154899999999997E-2</v>
      </c>
      <c r="Y92" s="665">
        <v>4.5885299999999997E-2</v>
      </c>
    </row>
    <row r="93" spans="16:25" ht="12.75" customHeight="1" x14ac:dyDescent="0.2">
      <c r="P93" s="319">
        <f t="shared" si="4"/>
        <v>8</v>
      </c>
      <c r="Q93" s="319">
        <f t="shared" si="5"/>
        <v>91</v>
      </c>
      <c r="R93" s="353">
        <f t="shared" si="6"/>
        <v>47856</v>
      </c>
      <c r="S93" s="663">
        <v>47889</v>
      </c>
      <c r="T93" s="664">
        <v>3.6244400000000003E-2</v>
      </c>
      <c r="U93" s="664">
        <v>3.5104499999999997E-2</v>
      </c>
      <c r="V93" s="664">
        <v>3.5252199999999997E-2</v>
      </c>
      <c r="W93" s="664">
        <v>4.2303500000000001E-2</v>
      </c>
      <c r="X93" s="664">
        <v>4.43104E-2</v>
      </c>
      <c r="Y93" s="665">
        <v>4.59923E-2</v>
      </c>
    </row>
    <row r="94" spans="16:25" ht="12.75" customHeight="1" x14ac:dyDescent="0.2">
      <c r="P94" s="319">
        <f t="shared" si="4"/>
        <v>8</v>
      </c>
      <c r="Q94" s="319">
        <f t="shared" si="5"/>
        <v>92</v>
      </c>
      <c r="R94" s="353">
        <f t="shared" si="6"/>
        <v>47888</v>
      </c>
      <c r="S94" s="663">
        <v>47917</v>
      </c>
      <c r="T94" s="664">
        <v>3.6288599999999997E-2</v>
      </c>
      <c r="U94" s="664">
        <v>3.5146499999999997E-2</v>
      </c>
      <c r="V94" s="664">
        <v>3.5290299999999997E-2</v>
      </c>
      <c r="W94" s="664">
        <v>4.2491500000000001E-2</v>
      </c>
      <c r="X94" s="664">
        <v>4.4457400000000001E-2</v>
      </c>
      <c r="Y94" s="665">
        <v>4.6095999999999998E-2</v>
      </c>
    </row>
    <row r="95" spans="16:25" ht="12.75" customHeight="1" x14ac:dyDescent="0.2">
      <c r="P95" s="319">
        <f t="shared" si="4"/>
        <v>8</v>
      </c>
      <c r="Q95" s="319">
        <f t="shared" si="5"/>
        <v>93</v>
      </c>
      <c r="R95" s="353">
        <f t="shared" si="6"/>
        <v>47916</v>
      </c>
      <c r="S95" s="663">
        <v>47947</v>
      </c>
      <c r="T95" s="664">
        <v>3.63244E-2</v>
      </c>
      <c r="U95" s="664">
        <v>3.5182199999999997E-2</v>
      </c>
      <c r="V95" s="664">
        <v>3.5326799999999998E-2</v>
      </c>
      <c r="W95" s="664">
        <v>4.2659999999999997E-2</v>
      </c>
      <c r="X95" s="664">
        <v>4.4604699999999997E-2</v>
      </c>
      <c r="Y95" s="665">
        <v>4.6194399999999997E-2</v>
      </c>
    </row>
    <row r="96" spans="16:25" ht="12.75" customHeight="1" x14ac:dyDescent="0.2">
      <c r="P96" s="319">
        <f t="shared" si="4"/>
        <v>8</v>
      </c>
      <c r="Q96" s="319">
        <f t="shared" si="5"/>
        <v>94</v>
      </c>
      <c r="R96" s="353">
        <f t="shared" si="6"/>
        <v>47946</v>
      </c>
      <c r="S96" s="663">
        <v>47977</v>
      </c>
      <c r="T96" s="664">
        <v>3.637E-2</v>
      </c>
      <c r="U96" s="664">
        <v>3.52231E-2</v>
      </c>
      <c r="V96" s="664">
        <v>3.5373300000000003E-2</v>
      </c>
      <c r="W96" s="664">
        <v>4.2837199999999999E-2</v>
      </c>
      <c r="X96" s="664">
        <v>4.4759100000000003E-2</v>
      </c>
      <c r="Y96" s="665">
        <v>4.6298899999999997E-2</v>
      </c>
    </row>
    <row r="97" spans="16:25" ht="12.75" customHeight="1" x14ac:dyDescent="0.2">
      <c r="P97" s="319">
        <f t="shared" si="4"/>
        <v>8</v>
      </c>
      <c r="Q97" s="319">
        <f t="shared" si="5"/>
        <v>95</v>
      </c>
      <c r="R97" s="353">
        <f t="shared" si="6"/>
        <v>47976</v>
      </c>
      <c r="S97" s="663">
        <v>48008</v>
      </c>
      <c r="T97" s="664">
        <v>3.64055E-2</v>
      </c>
      <c r="U97" s="664">
        <v>3.5261199999999999E-2</v>
      </c>
      <c r="V97" s="664">
        <v>3.5409799999999998E-2</v>
      </c>
      <c r="W97" s="664">
        <v>4.3018899999999999E-2</v>
      </c>
      <c r="X97" s="664">
        <v>4.4914700000000002E-2</v>
      </c>
      <c r="Y97" s="665">
        <v>4.6400999999999998E-2</v>
      </c>
    </row>
    <row r="98" spans="16:25" ht="12.75" customHeight="1" x14ac:dyDescent="0.2">
      <c r="P98" s="319">
        <f t="shared" si="4"/>
        <v>8</v>
      </c>
      <c r="Q98" s="319">
        <f t="shared" si="5"/>
        <v>96</v>
      </c>
      <c r="R98" s="353">
        <f t="shared" si="6"/>
        <v>48007</v>
      </c>
      <c r="S98" s="663">
        <v>48038</v>
      </c>
      <c r="T98" s="664">
        <v>3.6445400000000003E-2</v>
      </c>
      <c r="U98" s="664">
        <v>3.5308100000000002E-2</v>
      </c>
      <c r="V98" s="664">
        <v>3.5450299999999997E-2</v>
      </c>
      <c r="W98" s="664">
        <v>4.3202900000000002E-2</v>
      </c>
      <c r="X98" s="664">
        <v>4.5072000000000001E-2</v>
      </c>
      <c r="Y98" s="665">
        <v>4.6505499999999998E-2</v>
      </c>
    </row>
    <row r="99" spans="16:25" ht="12.75" customHeight="1" x14ac:dyDescent="0.2">
      <c r="P99" s="319">
        <f t="shared" si="4"/>
        <v>9</v>
      </c>
      <c r="Q99" s="319">
        <f t="shared" si="5"/>
        <v>97</v>
      </c>
      <c r="R99" s="353">
        <f t="shared" si="6"/>
        <v>48037</v>
      </c>
      <c r="S99" s="663">
        <v>48071</v>
      </c>
      <c r="T99" s="664">
        <v>3.6489399999999998E-2</v>
      </c>
      <c r="U99" s="664">
        <v>3.53476E-2</v>
      </c>
      <c r="V99" s="664">
        <v>3.5498000000000002E-2</v>
      </c>
      <c r="W99" s="664">
        <v>4.3405899999999997E-2</v>
      </c>
      <c r="X99" s="664">
        <v>4.52433E-2</v>
      </c>
      <c r="Y99" s="665">
        <v>4.6616999999999999E-2</v>
      </c>
    </row>
    <row r="100" spans="16:25" ht="12.75" customHeight="1" x14ac:dyDescent="0.2">
      <c r="P100" s="319">
        <f t="shared" si="4"/>
        <v>9</v>
      </c>
      <c r="Q100" s="319">
        <f t="shared" ref="Q100:Q123" si="7">IF(Q99,Q99+1,IF(MATCH(rClosingDate,$R:$R,1),1,))</f>
        <v>98</v>
      </c>
      <c r="R100" s="353">
        <f t="shared" si="6"/>
        <v>48070</v>
      </c>
      <c r="S100" s="663">
        <v>48100</v>
      </c>
      <c r="T100" s="664">
        <v>3.6526400000000001E-2</v>
      </c>
      <c r="U100" s="664">
        <v>3.5384699999999998E-2</v>
      </c>
      <c r="V100" s="664">
        <v>3.55334E-2</v>
      </c>
      <c r="W100" s="664">
        <v>4.3580000000000001E-2</v>
      </c>
      <c r="X100" s="664">
        <v>4.5386900000000001E-2</v>
      </c>
      <c r="Y100" s="665">
        <v>4.6706400000000002E-2</v>
      </c>
    </row>
    <row r="101" spans="16:25" ht="12.75" customHeight="1" x14ac:dyDescent="0.2">
      <c r="P101" s="319">
        <f t="shared" si="4"/>
        <v>9</v>
      </c>
      <c r="Q101" s="319">
        <f t="shared" si="7"/>
        <v>99</v>
      </c>
      <c r="R101" s="353">
        <f t="shared" si="6"/>
        <v>48099</v>
      </c>
      <c r="S101" s="663">
        <v>48130</v>
      </c>
      <c r="T101" s="664">
        <v>3.6570600000000002E-2</v>
      </c>
      <c r="U101" s="664">
        <v>3.5430999999999997E-2</v>
      </c>
      <c r="V101" s="664">
        <v>3.5578100000000001E-2</v>
      </c>
      <c r="W101" s="664">
        <v>4.3771999999999998E-2</v>
      </c>
      <c r="X101" s="664">
        <v>4.5546900000000001E-2</v>
      </c>
      <c r="Y101" s="665">
        <v>4.68096E-2</v>
      </c>
    </row>
    <row r="102" spans="16:25" ht="12.75" customHeight="1" x14ac:dyDescent="0.2">
      <c r="P102" s="319">
        <f t="shared" si="4"/>
        <v>9</v>
      </c>
      <c r="Q102" s="319">
        <f t="shared" si="7"/>
        <v>100</v>
      </c>
      <c r="R102" s="353">
        <f t="shared" si="6"/>
        <v>48129</v>
      </c>
      <c r="S102" s="663">
        <v>48162</v>
      </c>
      <c r="T102" s="664">
        <v>3.6615000000000002E-2</v>
      </c>
      <c r="U102" s="664">
        <v>3.54709E-2</v>
      </c>
      <c r="V102" s="664">
        <v>3.5623799999999997E-2</v>
      </c>
      <c r="W102" s="664">
        <v>4.3973400000000003E-2</v>
      </c>
      <c r="X102" s="664">
        <v>4.5712000000000003E-2</v>
      </c>
      <c r="Y102" s="665">
        <v>4.6912599999999999E-2</v>
      </c>
    </row>
    <row r="103" spans="16:25" ht="12.75" customHeight="1" x14ac:dyDescent="0.2">
      <c r="P103" s="319">
        <f t="shared" si="4"/>
        <v>9</v>
      </c>
      <c r="Q103" s="319">
        <f t="shared" si="7"/>
        <v>101</v>
      </c>
      <c r="R103" s="353">
        <f t="shared" si="6"/>
        <v>48161</v>
      </c>
      <c r="S103" s="663">
        <v>48191</v>
      </c>
      <c r="T103" s="664">
        <v>3.6653600000000001E-2</v>
      </c>
      <c r="U103" s="664">
        <v>3.5514499999999997E-2</v>
      </c>
      <c r="V103" s="664">
        <v>3.5663300000000002E-2</v>
      </c>
      <c r="W103" s="664">
        <v>4.4162600000000003E-2</v>
      </c>
      <c r="X103" s="664">
        <v>4.5867199999999997E-2</v>
      </c>
      <c r="Y103" s="665">
        <v>4.7010799999999998E-2</v>
      </c>
    </row>
    <row r="104" spans="16:25" ht="12.75" customHeight="1" x14ac:dyDescent="0.2">
      <c r="P104" s="319">
        <f t="shared" si="4"/>
        <v>9</v>
      </c>
      <c r="Q104" s="319">
        <f t="shared" si="7"/>
        <v>102</v>
      </c>
      <c r="R104" s="353">
        <f t="shared" si="6"/>
        <v>48190</v>
      </c>
      <c r="S104" s="663">
        <v>48222</v>
      </c>
      <c r="T104" s="664">
        <v>3.67059E-2</v>
      </c>
      <c r="U104" s="664">
        <v>3.5559100000000003E-2</v>
      </c>
      <c r="V104" s="664">
        <v>3.5708700000000003E-2</v>
      </c>
      <c r="W104" s="664">
        <v>4.4360700000000003E-2</v>
      </c>
      <c r="X104" s="664">
        <v>4.6027100000000001E-2</v>
      </c>
      <c r="Y104" s="665">
        <v>4.7108400000000002E-2</v>
      </c>
    </row>
    <row r="105" spans="16:25" ht="12.75" customHeight="1" x14ac:dyDescent="0.2">
      <c r="P105" s="319">
        <f t="shared" si="4"/>
        <v>9</v>
      </c>
      <c r="Q105" s="319">
        <f t="shared" si="7"/>
        <v>103</v>
      </c>
      <c r="R105" s="353">
        <f t="shared" si="6"/>
        <v>48221</v>
      </c>
      <c r="S105" s="663">
        <v>48253</v>
      </c>
      <c r="T105" s="664">
        <v>3.6738199999999999E-2</v>
      </c>
      <c r="U105" s="664">
        <v>3.55993E-2</v>
      </c>
      <c r="V105" s="664">
        <v>3.57547E-2</v>
      </c>
      <c r="W105" s="664">
        <v>4.4562499999999998E-2</v>
      </c>
      <c r="X105" s="664">
        <v>4.6189599999999997E-2</v>
      </c>
      <c r="Y105" s="665">
        <v>4.7207499999999999E-2</v>
      </c>
    </row>
    <row r="106" spans="16:25" ht="12.75" customHeight="1" x14ac:dyDescent="0.2">
      <c r="P106" s="319">
        <f t="shared" si="4"/>
        <v>9</v>
      </c>
      <c r="Q106" s="319">
        <f t="shared" si="7"/>
        <v>104</v>
      </c>
      <c r="R106" s="353">
        <f t="shared" si="6"/>
        <v>48252</v>
      </c>
      <c r="S106" s="663">
        <v>48282</v>
      </c>
      <c r="T106" s="664">
        <v>3.6785900000000003E-2</v>
      </c>
      <c r="U106" s="664">
        <v>3.5646999999999998E-2</v>
      </c>
      <c r="V106" s="664">
        <v>3.5800800000000001E-2</v>
      </c>
      <c r="W106" s="664">
        <v>4.4730699999999998E-2</v>
      </c>
      <c r="X106" s="664">
        <v>4.6327500000000001E-2</v>
      </c>
      <c r="Y106" s="665">
        <v>4.7292399999999998E-2</v>
      </c>
    </row>
    <row r="107" spans="16:25" ht="12.75" customHeight="1" x14ac:dyDescent="0.2">
      <c r="P107" s="319">
        <f t="shared" si="4"/>
        <v>9</v>
      </c>
      <c r="Q107" s="319">
        <f t="shared" si="7"/>
        <v>105</v>
      </c>
      <c r="R107" s="353">
        <f t="shared" si="6"/>
        <v>48281</v>
      </c>
      <c r="S107" s="663">
        <v>48313</v>
      </c>
      <c r="T107" s="664">
        <v>3.68326E-2</v>
      </c>
      <c r="U107" s="664">
        <v>3.56934E-2</v>
      </c>
      <c r="V107" s="664">
        <v>3.5845500000000002E-2</v>
      </c>
      <c r="W107" s="664">
        <v>4.49308E-2</v>
      </c>
      <c r="X107" s="664">
        <v>4.6485600000000002E-2</v>
      </c>
      <c r="Y107" s="665">
        <v>4.7385299999999998E-2</v>
      </c>
    </row>
    <row r="108" spans="16:25" ht="12.75" customHeight="1" x14ac:dyDescent="0.2">
      <c r="P108" s="319">
        <f t="shared" si="4"/>
        <v>9</v>
      </c>
      <c r="Q108" s="319">
        <f t="shared" si="7"/>
        <v>106</v>
      </c>
      <c r="R108" s="353">
        <f t="shared" si="6"/>
        <v>48312</v>
      </c>
      <c r="S108" s="663">
        <v>48344</v>
      </c>
      <c r="T108" s="664">
        <v>3.6881499999999998E-2</v>
      </c>
      <c r="U108" s="664">
        <v>3.5740300000000003E-2</v>
      </c>
      <c r="V108" s="664">
        <v>3.5895799999999999E-2</v>
      </c>
      <c r="W108" s="664">
        <v>4.5136500000000003E-2</v>
      </c>
      <c r="X108" s="664">
        <v>4.6648500000000002E-2</v>
      </c>
      <c r="Y108" s="665">
        <v>4.7482299999999998E-2</v>
      </c>
    </row>
    <row r="109" spans="16:25" ht="12.75" customHeight="1" x14ac:dyDescent="0.2">
      <c r="P109" s="319">
        <f t="shared" si="4"/>
        <v>9</v>
      </c>
      <c r="Q109" s="319">
        <f t="shared" si="7"/>
        <v>107</v>
      </c>
      <c r="R109" s="353">
        <f t="shared" si="6"/>
        <v>48343</v>
      </c>
      <c r="S109" s="663">
        <v>48374</v>
      </c>
      <c r="T109" s="664">
        <v>3.6925399999999997E-2</v>
      </c>
      <c r="U109" s="664">
        <v>3.5783700000000002E-2</v>
      </c>
      <c r="V109" s="664">
        <v>3.5942599999999998E-2</v>
      </c>
      <c r="W109" s="664">
        <v>4.5329800000000003E-2</v>
      </c>
      <c r="X109" s="664">
        <v>4.6799E-2</v>
      </c>
      <c r="Y109" s="665">
        <v>4.7568100000000002E-2</v>
      </c>
    </row>
    <row r="110" spans="16:25" ht="12.75" customHeight="1" x14ac:dyDescent="0.2">
      <c r="P110" s="319">
        <f t="shared" si="4"/>
        <v>9</v>
      </c>
      <c r="Q110" s="319">
        <f t="shared" si="7"/>
        <v>108</v>
      </c>
      <c r="R110" s="353">
        <f t="shared" si="6"/>
        <v>48373</v>
      </c>
      <c r="S110" s="663">
        <v>48404</v>
      </c>
      <c r="T110" s="664">
        <v>3.6979600000000001E-2</v>
      </c>
      <c r="U110" s="664">
        <v>3.5832799999999998E-2</v>
      </c>
      <c r="V110" s="664">
        <v>3.5997800000000003E-2</v>
      </c>
      <c r="W110" s="664">
        <v>4.5527999999999999E-2</v>
      </c>
      <c r="X110" s="664">
        <v>4.6954000000000003E-2</v>
      </c>
      <c r="Y110" s="665">
        <v>4.7657900000000003E-2</v>
      </c>
    </row>
    <row r="111" spans="16:25" ht="12.75" customHeight="1" x14ac:dyDescent="0.2">
      <c r="P111" s="319">
        <f t="shared" si="4"/>
        <v>10</v>
      </c>
      <c r="Q111" s="319">
        <f t="shared" si="7"/>
        <v>109</v>
      </c>
      <c r="R111" s="353">
        <f t="shared" si="6"/>
        <v>48403</v>
      </c>
      <c r="S111" s="663">
        <v>48435</v>
      </c>
      <c r="T111" s="664">
        <v>3.7025099999999998E-2</v>
      </c>
      <c r="U111" s="664">
        <v>3.5881400000000001E-2</v>
      </c>
      <c r="V111" s="664">
        <v>3.6039599999999998E-2</v>
      </c>
      <c r="W111" s="664">
        <v>4.5729100000000002E-2</v>
      </c>
      <c r="X111" s="664">
        <v>4.7109199999999997E-2</v>
      </c>
      <c r="Y111" s="665">
        <v>4.77449E-2</v>
      </c>
    </row>
    <row r="112" spans="16:25" ht="12.75" customHeight="1" x14ac:dyDescent="0.2">
      <c r="P112" s="319">
        <f t="shared" si="4"/>
        <v>10</v>
      </c>
      <c r="Q112" s="319">
        <f t="shared" si="7"/>
        <v>110</v>
      </c>
      <c r="R112" s="353">
        <f t="shared" si="6"/>
        <v>48434</v>
      </c>
      <c r="S112" s="663">
        <v>48466</v>
      </c>
      <c r="T112" s="664">
        <v>3.7069699999999997E-2</v>
      </c>
      <c r="U112" s="664">
        <v>3.59359E-2</v>
      </c>
      <c r="V112" s="664">
        <v>3.6087099999999997E-2</v>
      </c>
      <c r="W112" s="664">
        <v>4.5920700000000002E-2</v>
      </c>
      <c r="X112" s="664">
        <v>4.7253499999999997E-2</v>
      </c>
      <c r="Y112" s="665">
        <v>4.7820500000000002E-2</v>
      </c>
    </row>
    <row r="113" spans="16:25" ht="12.75" customHeight="1" x14ac:dyDescent="0.2">
      <c r="P113" s="319">
        <f t="shared" si="4"/>
        <v>10</v>
      </c>
      <c r="Q113" s="319">
        <f t="shared" si="7"/>
        <v>111</v>
      </c>
      <c r="R113" s="353">
        <f t="shared" si="6"/>
        <v>48465</v>
      </c>
      <c r="S113" s="663">
        <v>48498</v>
      </c>
      <c r="T113" s="664">
        <v>3.7123099999999999E-2</v>
      </c>
      <c r="U113" s="664">
        <v>3.5983800000000003E-2</v>
      </c>
      <c r="V113" s="664">
        <v>3.6143799999999997E-2</v>
      </c>
      <c r="W113" s="664">
        <v>4.6127799999999997E-2</v>
      </c>
      <c r="X113" s="664">
        <v>4.7412000000000003E-2</v>
      </c>
      <c r="Y113" s="665">
        <v>4.7907400000000003E-2</v>
      </c>
    </row>
    <row r="114" spans="16:25" ht="12.75" customHeight="1" x14ac:dyDescent="0.2">
      <c r="P114" s="319">
        <f t="shared" si="4"/>
        <v>10</v>
      </c>
      <c r="Q114" s="319">
        <f t="shared" si="7"/>
        <v>112</v>
      </c>
      <c r="R114" s="353">
        <f t="shared" si="6"/>
        <v>48497</v>
      </c>
      <c r="S114" s="663">
        <v>48527</v>
      </c>
      <c r="T114" s="664">
        <v>3.7167600000000002E-2</v>
      </c>
      <c r="U114" s="664">
        <v>3.6026799999999998E-2</v>
      </c>
      <c r="V114" s="664">
        <v>3.6190199999999999E-2</v>
      </c>
      <c r="W114" s="664">
        <v>4.6308099999999998E-2</v>
      </c>
      <c r="X114" s="664">
        <v>4.7547199999999998E-2</v>
      </c>
      <c r="Y114" s="665">
        <v>4.7977400000000003E-2</v>
      </c>
    </row>
    <row r="115" spans="16:25" ht="12.75" customHeight="1" x14ac:dyDescent="0.2">
      <c r="P115" s="319">
        <f t="shared" si="4"/>
        <v>10</v>
      </c>
      <c r="Q115" s="319">
        <f t="shared" si="7"/>
        <v>113</v>
      </c>
      <c r="R115" s="353">
        <f t="shared" si="6"/>
        <v>48526</v>
      </c>
      <c r="S115" s="663">
        <v>48557</v>
      </c>
      <c r="T115" s="664">
        <v>3.7220200000000002E-2</v>
      </c>
      <c r="U115" s="664">
        <v>3.60814E-2</v>
      </c>
      <c r="V115" s="664">
        <v>3.6235099999999999E-2</v>
      </c>
      <c r="W115" s="664">
        <v>4.6498400000000002E-2</v>
      </c>
      <c r="X115" s="664">
        <v>4.7690799999999998E-2</v>
      </c>
      <c r="Y115" s="665">
        <v>4.8052999999999998E-2</v>
      </c>
    </row>
    <row r="116" spans="16:25" ht="12.75" customHeight="1" x14ac:dyDescent="0.2">
      <c r="P116" s="319">
        <f t="shared" si="4"/>
        <v>10</v>
      </c>
      <c r="Q116" s="319">
        <f t="shared" si="7"/>
        <v>114</v>
      </c>
      <c r="R116" s="353">
        <f t="shared" si="6"/>
        <v>48556</v>
      </c>
      <c r="S116" s="663">
        <v>48589</v>
      </c>
      <c r="T116" s="664">
        <v>3.7272800000000002E-2</v>
      </c>
      <c r="U116" s="664">
        <v>3.6131999999999997E-2</v>
      </c>
      <c r="V116" s="664">
        <v>3.6291999999999998E-2</v>
      </c>
      <c r="W116" s="664">
        <v>4.6692400000000002E-2</v>
      </c>
      <c r="X116" s="664">
        <v>4.7834099999999997E-2</v>
      </c>
      <c r="Y116" s="665">
        <v>4.81235E-2</v>
      </c>
    </row>
    <row r="117" spans="16:25" ht="12.75" customHeight="1" x14ac:dyDescent="0.2">
      <c r="P117" s="319">
        <f t="shared" si="4"/>
        <v>10</v>
      </c>
      <c r="Q117" s="319">
        <f t="shared" si="7"/>
        <v>115</v>
      </c>
      <c r="R117" s="353">
        <f t="shared" si="6"/>
        <v>48588</v>
      </c>
      <c r="S117" s="663">
        <v>48619</v>
      </c>
      <c r="T117" s="664">
        <v>3.7316000000000002E-2</v>
      </c>
      <c r="U117" s="664">
        <v>3.6174600000000001E-2</v>
      </c>
      <c r="V117" s="664">
        <v>3.6338000000000002E-2</v>
      </c>
      <c r="W117" s="664">
        <v>4.6873999999999999E-2</v>
      </c>
      <c r="X117" s="664">
        <v>4.7967999999999997E-2</v>
      </c>
      <c r="Y117" s="665">
        <v>4.8188799999999997E-2</v>
      </c>
    </row>
    <row r="118" spans="16:25" ht="12.75" customHeight="1" x14ac:dyDescent="0.2">
      <c r="P118" s="319">
        <f t="shared" si="4"/>
        <v>10</v>
      </c>
      <c r="Q118" s="319">
        <f t="shared" si="7"/>
        <v>116</v>
      </c>
      <c r="R118" s="353">
        <f t="shared" si="6"/>
        <v>48618</v>
      </c>
      <c r="S118" s="663">
        <v>48647</v>
      </c>
      <c r="T118" s="664">
        <v>3.7371599999999998E-2</v>
      </c>
      <c r="U118" s="664">
        <v>3.62356E-2</v>
      </c>
      <c r="V118" s="664">
        <v>3.6394599999999999E-2</v>
      </c>
      <c r="W118" s="664">
        <v>4.7050300000000003E-2</v>
      </c>
      <c r="X118" s="664">
        <v>4.8116800000000001E-2</v>
      </c>
      <c r="Y118" s="665">
        <v>4.8256599999999997E-2</v>
      </c>
    </row>
    <row r="119" spans="16:25" ht="12.75" customHeight="1" x14ac:dyDescent="0.2">
      <c r="P119" s="319">
        <f t="shared" si="4"/>
        <v>10</v>
      </c>
      <c r="Q119" s="319">
        <f t="shared" si="7"/>
        <v>117</v>
      </c>
      <c r="R119" s="353">
        <f t="shared" si="6"/>
        <v>48646</v>
      </c>
      <c r="S119" s="663">
        <v>48680</v>
      </c>
      <c r="T119" s="664">
        <v>3.7427599999999998E-2</v>
      </c>
      <c r="U119" s="664">
        <v>3.6284400000000001E-2</v>
      </c>
      <c r="V119" s="664">
        <v>3.6449599999999999E-2</v>
      </c>
      <c r="W119" s="664">
        <v>4.7239499999999997E-2</v>
      </c>
      <c r="X119" s="664">
        <v>4.8252999999999997E-2</v>
      </c>
      <c r="Y119" s="665">
        <v>4.8316999999999999E-2</v>
      </c>
    </row>
    <row r="120" spans="16:25" ht="12.75" customHeight="1" x14ac:dyDescent="0.2">
      <c r="P120" s="319">
        <f t="shared" si="4"/>
        <v>10</v>
      </c>
      <c r="Q120" s="319">
        <f t="shared" si="7"/>
        <v>118</v>
      </c>
      <c r="R120" s="353">
        <f t="shared" si="6"/>
        <v>48679</v>
      </c>
      <c r="S120" s="663">
        <v>48708</v>
      </c>
      <c r="T120" s="664">
        <v>3.7476299999999997E-2</v>
      </c>
      <c r="U120" s="664">
        <v>3.6335800000000001E-2</v>
      </c>
      <c r="V120" s="664">
        <v>3.6501899999999997E-2</v>
      </c>
      <c r="W120" s="664">
        <v>4.7402E-2</v>
      </c>
      <c r="X120" s="664">
        <v>4.83706E-2</v>
      </c>
      <c r="Y120" s="665">
        <v>4.8370200000000002E-2</v>
      </c>
    </row>
    <row r="121" spans="16:25" ht="12.75" customHeight="1" x14ac:dyDescent="0.2">
      <c r="P121" s="319">
        <f t="shared" si="4"/>
        <v>10</v>
      </c>
      <c r="Q121" s="319">
        <f t="shared" si="7"/>
        <v>119</v>
      </c>
      <c r="R121" s="353">
        <f t="shared" si="6"/>
        <v>48707</v>
      </c>
      <c r="S121" s="663">
        <v>48739</v>
      </c>
      <c r="T121" s="664">
        <v>3.7528800000000001E-2</v>
      </c>
      <c r="U121" s="664">
        <v>3.6393000000000002E-2</v>
      </c>
      <c r="V121" s="664">
        <v>3.6557199999999998E-2</v>
      </c>
      <c r="W121" s="664">
        <v>4.7571099999999998E-2</v>
      </c>
      <c r="X121" s="664">
        <v>4.84898E-2</v>
      </c>
      <c r="Y121" s="665">
        <v>4.84179E-2</v>
      </c>
    </row>
    <row r="122" spans="16:25" ht="12.75" customHeight="1" x14ac:dyDescent="0.2">
      <c r="P122" s="319">
        <f t="shared" si="4"/>
        <v>10</v>
      </c>
      <c r="Q122" s="319">
        <f t="shared" si="7"/>
        <v>120</v>
      </c>
      <c r="R122" s="353">
        <f t="shared" si="6"/>
        <v>48738</v>
      </c>
      <c r="S122" s="663">
        <v>48771</v>
      </c>
      <c r="T122" s="664">
        <v>3.7587599999999999E-2</v>
      </c>
      <c r="U122" s="664">
        <v>3.6447199999999999E-2</v>
      </c>
      <c r="V122" s="664">
        <v>3.6614399999999998E-2</v>
      </c>
      <c r="W122" s="664">
        <v>4.7747199999999997E-2</v>
      </c>
      <c r="X122" s="664">
        <v>4.8614400000000002E-2</v>
      </c>
      <c r="Y122" s="665">
        <v>4.8468900000000002E-2</v>
      </c>
    </row>
    <row r="123" spans="16:25" ht="12.75" customHeight="1" thickBot="1" x14ac:dyDescent="0.25">
      <c r="P123" s="319">
        <f t="shared" si="4"/>
        <v>11</v>
      </c>
      <c r="Q123" s="319">
        <f t="shared" si="7"/>
        <v>121</v>
      </c>
      <c r="R123" s="353">
        <f t="shared" si="6"/>
        <v>48770</v>
      </c>
      <c r="S123" s="666">
        <v>48800</v>
      </c>
      <c r="T123" s="667">
        <v>3.7639400000000003E-2</v>
      </c>
      <c r="U123" s="667">
        <v>3.6498999999999997E-2</v>
      </c>
      <c r="V123" s="667">
        <v>3.6665900000000001E-2</v>
      </c>
      <c r="W123" s="667">
        <v>4.7899600000000001E-2</v>
      </c>
      <c r="X123" s="667">
        <v>4.8720199999999998E-2</v>
      </c>
      <c r="Y123" s="668">
        <v>4.8508000000000003E-2</v>
      </c>
    </row>
    <row r="124" spans="16:25" ht="12.75" customHeight="1" x14ac:dyDescent="0.2"/>
  </sheetData>
  <sheetProtection algorithmName="SHA-512" hashValue="Vcmtol5a+DSEOCDjzo2Am0Vgewmvz3MoFGmbi6MoXOeCh38iURTNr/7NTqB9OubLKEb/cYgleWXzLwdovbR2cg==" saltValue="iGKUajfIFMSfl0IUeZ7QaA==" spinCount="100000" sheet="1" objects="1" scenarios="1"/>
  <mergeCells count="2">
    <mergeCell ref="B37:M41"/>
    <mergeCell ref="B9:C9"/>
  </mergeCells>
  <hyperlinks>
    <hyperlink ref="F35:K35" r:id="rId1" tooltip="Click to visit Chatham Rates" display="https://www.chathamfinancial.com/technology/us-forward-curves" xr:uid="{00000000-0004-0000-1100-000000000000}"/>
    <hyperlink ref="G3" r:id="rId2" xr:uid="{3626D187-8299-443E-A18C-94683CBA87DB}"/>
  </hyperlinks>
  <pageMargins left="0.75" right="0.75" top="1" bottom="1" header="0.5" footer="0.5"/>
  <pageSetup paperSize="9" orientation="portrait"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6">
    <tabColor theme="9"/>
    <outlinePr summaryBelow="0" summaryRight="0"/>
  </sheetPr>
  <dimension ref="A1:EV300"/>
  <sheetViews>
    <sheetView showGridLines="0" workbookViewId="0">
      <pane xSplit="3" ySplit="10" topLeftCell="P11" activePane="bottomRight" state="frozen"/>
      <selection activeCell="B4" sqref="B4"/>
      <selection pane="topRight" activeCell="B4" sqref="B4"/>
      <selection pane="bottomLeft" activeCell="B4" sqref="B4"/>
      <selection pane="bottomRight" activeCell="Q7" sqref="Q7"/>
    </sheetView>
  </sheetViews>
  <sheetFormatPr defaultColWidth="0" defaultRowHeight="12" zeroHeight="1" outlineLevelRow="1" outlineLevelCol="1" x14ac:dyDescent="0.2"/>
  <cols>
    <col min="1" max="1" width="9.33203125" customWidth="1"/>
    <col min="2" max="2" width="33.6640625" bestFit="1" customWidth="1"/>
    <col min="3" max="3" width="9.33203125" customWidth="1"/>
    <col min="4" max="4" width="17" bestFit="1" customWidth="1"/>
    <col min="5" max="14" width="14.5" bestFit="1" customWidth="1"/>
    <col min="15" max="15" width="14.5" customWidth="1"/>
    <col min="16" max="16" width="9.33203125" customWidth="1" collapsed="1"/>
    <col min="17" max="17" width="10.83203125" hidden="1" customWidth="1" outlineLevel="1"/>
    <col min="18" max="18" width="12.5" hidden="1" customWidth="1" outlineLevel="1"/>
    <col min="19" max="26" width="11" hidden="1" customWidth="1" outlineLevel="1"/>
    <col min="27" max="116" width="12.1640625" hidden="1" customWidth="1" outlineLevel="1"/>
    <col min="117" max="149" width="13.5" hidden="1" customWidth="1" outlineLevel="1"/>
    <col min="150" max="152" width="0" hidden="1" customWidth="1"/>
    <col min="153" max="16384" width="9.33203125" hidden="1"/>
  </cols>
  <sheetData>
    <row r="1" spans="1:149" x14ac:dyDescent="0.2">
      <c r="A1" s="2"/>
      <c r="B1" s="2"/>
      <c r="C1" s="2"/>
      <c r="D1" s="2"/>
      <c r="E1" s="2"/>
      <c r="F1" s="2"/>
      <c r="G1" s="2"/>
      <c r="H1" s="2"/>
      <c r="I1" s="2"/>
      <c r="J1" s="2"/>
      <c r="K1" s="2"/>
      <c r="L1" s="2"/>
      <c r="M1" s="2"/>
      <c r="N1" s="2"/>
      <c r="O1" s="2"/>
      <c r="P1" s="2"/>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c r="BD1" s="143"/>
      <c r="BE1" s="143"/>
      <c r="BF1" s="143"/>
      <c r="BG1" s="143"/>
      <c r="BH1" s="143"/>
      <c r="BI1" s="143"/>
      <c r="BJ1" s="143"/>
      <c r="BK1" s="143"/>
      <c r="BL1" s="143"/>
      <c r="BM1" s="143"/>
      <c r="BN1" s="143"/>
      <c r="BO1" s="143"/>
      <c r="BP1" s="143"/>
      <c r="BQ1" s="143"/>
      <c r="BR1" s="143"/>
      <c r="BS1" s="143"/>
      <c r="BT1" s="143"/>
      <c r="BU1" s="143"/>
      <c r="BV1" s="143"/>
      <c r="BW1" s="143"/>
      <c r="BX1" s="143"/>
      <c r="BY1" s="143"/>
      <c r="BZ1" s="143"/>
      <c r="CA1" s="143"/>
      <c r="CB1" s="143"/>
      <c r="CC1" s="143"/>
      <c r="CD1" s="143"/>
      <c r="CE1" s="143"/>
      <c r="CF1" s="143"/>
      <c r="CG1" s="143"/>
      <c r="CH1" s="143"/>
      <c r="CI1" s="143"/>
      <c r="CJ1" s="143"/>
      <c r="CK1" s="143"/>
      <c r="CL1" s="143"/>
      <c r="CM1" s="143"/>
      <c r="CN1" s="143"/>
      <c r="CO1" s="143"/>
      <c r="CP1" s="143"/>
      <c r="CQ1" s="143"/>
      <c r="CR1" s="143"/>
      <c r="CS1" s="143"/>
      <c r="CT1" s="143"/>
      <c r="CU1" s="143"/>
      <c r="CV1" s="143"/>
      <c r="CW1" s="143"/>
      <c r="CX1" s="143"/>
      <c r="CY1" s="143"/>
      <c r="CZ1" s="143"/>
      <c r="DA1" s="143"/>
      <c r="DB1" s="143"/>
      <c r="DC1" s="143"/>
      <c r="DD1" s="143"/>
      <c r="DE1" s="143"/>
      <c r="DF1" s="143"/>
      <c r="DG1" s="143"/>
      <c r="DH1" s="143"/>
      <c r="DI1" s="143"/>
      <c r="DJ1" s="143"/>
      <c r="DK1" s="143"/>
      <c r="DL1" s="143"/>
      <c r="DM1" s="143"/>
      <c r="DN1" s="143"/>
      <c r="DO1" s="143"/>
      <c r="DP1" s="143"/>
      <c r="DQ1" s="143"/>
      <c r="DR1" s="143"/>
      <c r="DS1" s="143"/>
      <c r="DT1" s="143"/>
      <c r="DU1" s="143"/>
      <c r="DV1" s="143"/>
      <c r="DW1" s="143"/>
      <c r="DX1" s="143"/>
      <c r="DY1" s="143"/>
      <c r="DZ1" s="143"/>
      <c r="EA1" s="143"/>
      <c r="EB1" s="143"/>
      <c r="EC1" s="143"/>
      <c r="ED1" s="143"/>
      <c r="EE1" s="143"/>
      <c r="EF1" s="143"/>
      <c r="EG1" s="143"/>
    </row>
    <row r="2" spans="1:149" x14ac:dyDescent="0.2">
      <c r="A2" s="2"/>
      <c r="B2" s="2"/>
      <c r="C2" s="2"/>
      <c r="D2" s="2"/>
      <c r="E2" s="2"/>
      <c r="F2" s="2"/>
      <c r="G2" s="2"/>
      <c r="H2" s="2"/>
      <c r="I2" s="2"/>
      <c r="J2" s="2"/>
      <c r="K2" s="2"/>
      <c r="L2" s="2"/>
      <c r="M2" s="2"/>
      <c r="N2" s="2"/>
      <c r="O2" s="2"/>
      <c r="P2" s="2"/>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3"/>
      <c r="AV2" s="143"/>
      <c r="AW2" s="143"/>
      <c r="AX2" s="143"/>
      <c r="AY2" s="143"/>
      <c r="AZ2" s="143"/>
      <c r="BA2" s="143"/>
      <c r="BB2" s="143"/>
      <c r="BC2" s="143"/>
      <c r="BD2" s="143"/>
      <c r="BE2" s="143"/>
      <c r="BF2" s="143"/>
      <c r="BG2" s="143"/>
      <c r="BH2" s="143"/>
      <c r="BI2" s="143"/>
      <c r="BJ2" s="143"/>
      <c r="BK2" s="143"/>
      <c r="BL2" s="143"/>
      <c r="BM2" s="143"/>
      <c r="BN2" s="143"/>
      <c r="BO2" s="143"/>
      <c r="BP2" s="143"/>
      <c r="BQ2" s="143"/>
      <c r="BR2" s="143"/>
      <c r="BS2" s="143"/>
      <c r="BT2" s="143"/>
      <c r="BU2" s="143"/>
      <c r="BV2" s="143"/>
      <c r="BW2" s="143"/>
      <c r="BX2" s="143"/>
      <c r="BY2" s="143"/>
      <c r="BZ2" s="143"/>
      <c r="CA2" s="143"/>
      <c r="CB2" s="143"/>
      <c r="CC2" s="143"/>
      <c r="CD2" s="143"/>
      <c r="CE2" s="143"/>
      <c r="CF2" s="143"/>
      <c r="CG2" s="143"/>
      <c r="CH2" s="143"/>
      <c r="CI2" s="143"/>
      <c r="CJ2" s="143"/>
      <c r="CK2" s="143"/>
      <c r="CL2" s="143"/>
      <c r="CM2" s="143"/>
      <c r="CN2" s="143"/>
      <c r="CO2" s="143"/>
      <c r="CP2" s="143"/>
      <c r="CQ2" s="143"/>
      <c r="CR2" s="143"/>
      <c r="CS2" s="143"/>
      <c r="CT2" s="143"/>
      <c r="CU2" s="143"/>
      <c r="CV2" s="143"/>
      <c r="CW2" s="143"/>
      <c r="CX2" s="143"/>
      <c r="CY2" s="143"/>
      <c r="CZ2" s="143"/>
      <c r="DA2" s="143"/>
      <c r="DB2" s="143"/>
      <c r="DC2" s="143"/>
      <c r="DD2" s="143"/>
      <c r="DE2" s="143"/>
      <c r="DF2" s="143"/>
      <c r="DG2" s="143"/>
      <c r="DH2" s="143"/>
      <c r="DI2" s="143"/>
      <c r="DJ2" s="143"/>
      <c r="DK2" s="143"/>
      <c r="DL2" s="143"/>
      <c r="DM2" s="143"/>
      <c r="DN2" s="143"/>
      <c r="DO2" s="143"/>
      <c r="DP2" s="143"/>
      <c r="DQ2" s="143"/>
      <c r="DR2" s="143"/>
      <c r="DS2" s="143"/>
      <c r="DT2" s="143"/>
      <c r="DU2" s="143"/>
      <c r="DV2" s="143"/>
      <c r="DW2" s="143"/>
      <c r="DX2" s="143"/>
      <c r="DY2" s="143"/>
      <c r="DZ2" s="143"/>
      <c r="EA2" s="143"/>
      <c r="EB2" s="143"/>
      <c r="EC2" s="143"/>
      <c r="ED2" s="143"/>
      <c r="EE2" s="143"/>
      <c r="EF2" s="143"/>
      <c r="EG2" s="143"/>
    </row>
    <row r="3" spans="1:149" x14ac:dyDescent="0.2">
      <c r="A3" s="2"/>
      <c r="B3" s="1" t="str">
        <f ca="1">Assumptions!B3</f>
        <v>This template is an intellectual property of ©Clik Technologies Inc [2021-25]. All rights to update, modification, copy and distribution of the core are reserved.</v>
      </c>
      <c r="C3" s="2"/>
      <c r="D3" s="2"/>
      <c r="E3" s="2"/>
      <c r="F3" s="2"/>
      <c r="G3" s="2"/>
      <c r="H3" s="2"/>
      <c r="I3" s="2"/>
      <c r="J3" s="2"/>
      <c r="K3" s="2"/>
      <c r="L3" s="2"/>
      <c r="M3" s="2"/>
      <c r="P3" s="2"/>
      <c r="Q3" s="143"/>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4"/>
      <c r="AV3" s="274"/>
      <c r="AW3" s="274"/>
      <c r="AX3" s="274"/>
      <c r="AY3" s="274"/>
      <c r="AZ3" s="274"/>
      <c r="BA3" s="274"/>
      <c r="BB3" s="274"/>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143"/>
      <c r="CB3" s="143"/>
      <c r="CC3" s="143"/>
      <c r="CD3" s="143"/>
      <c r="CE3" s="143"/>
      <c r="CF3" s="143"/>
      <c r="CG3" s="143"/>
      <c r="CH3" s="143"/>
      <c r="CI3" s="143"/>
      <c r="CJ3" s="143"/>
      <c r="CK3" s="143"/>
      <c r="CL3" s="143"/>
      <c r="CM3" s="143"/>
      <c r="CN3" s="143"/>
      <c r="CO3" s="143"/>
      <c r="CP3" s="143"/>
      <c r="CQ3" s="143"/>
      <c r="CR3" s="143"/>
      <c r="CS3" s="143"/>
      <c r="CT3" s="143"/>
      <c r="CU3" s="143"/>
      <c r="CV3" s="143"/>
      <c r="CW3" s="143"/>
      <c r="CX3" s="143"/>
      <c r="CY3" s="143"/>
      <c r="CZ3" s="143"/>
      <c r="DA3" s="143"/>
      <c r="DB3" s="143"/>
      <c r="DC3" s="143"/>
      <c r="DD3" s="143"/>
      <c r="DE3" s="143"/>
      <c r="DF3" s="143"/>
      <c r="DG3" s="143"/>
      <c r="DH3" s="143"/>
      <c r="DI3" s="143"/>
      <c r="DJ3" s="143"/>
      <c r="DK3" s="143"/>
      <c r="DL3" s="143"/>
      <c r="DM3" s="143"/>
      <c r="DN3" s="143"/>
      <c r="DO3" s="143"/>
      <c r="DP3" s="143"/>
      <c r="DQ3" s="143"/>
      <c r="DR3" s="143"/>
      <c r="DS3" s="143"/>
      <c r="DT3" s="143"/>
      <c r="DU3" s="143"/>
      <c r="DV3" s="143"/>
      <c r="DW3" s="143"/>
      <c r="DX3" s="143"/>
      <c r="DY3" s="143"/>
      <c r="DZ3" s="143"/>
      <c r="EA3" s="143"/>
      <c r="EB3" s="143"/>
      <c r="EC3" s="143"/>
      <c r="ED3" s="143"/>
      <c r="EE3" s="143"/>
      <c r="EF3" s="143"/>
      <c r="EG3" s="143"/>
    </row>
    <row r="4" spans="1:149" ht="30" customHeight="1" x14ac:dyDescent="0.2">
      <c r="A4" s="2"/>
      <c r="B4" s="3" t="str">
        <f>Assumptions!B4</f>
        <v>MORGANS LANDING BOULEVARD</v>
      </c>
      <c r="C4" s="3"/>
      <c r="D4" s="3"/>
      <c r="E4" s="3"/>
      <c r="F4" s="3"/>
      <c r="G4" s="3"/>
      <c r="H4" s="3"/>
      <c r="I4" s="3"/>
      <c r="J4" s="3"/>
      <c r="K4" s="3"/>
      <c r="L4" s="3"/>
      <c r="M4" s="3"/>
      <c r="N4" s="3"/>
      <c r="O4" s="266" t="str">
        <f>Assumptions!L4</f>
        <v xml:space="preserve"> MORGANS LANDING BOULEVARD, LA PORTE, TEXAS, 77571</v>
      </c>
      <c r="P4" s="2"/>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row>
    <row r="5" spans="1:149" x14ac:dyDescent="0.2">
      <c r="A5" s="2"/>
      <c r="B5" s="2"/>
      <c r="C5" s="2"/>
      <c r="D5" s="2"/>
      <c r="E5" s="2"/>
      <c r="F5" s="2"/>
      <c r="G5" s="2"/>
      <c r="H5" s="2"/>
      <c r="I5" s="2"/>
      <c r="J5" s="2"/>
      <c r="K5" s="2"/>
      <c r="L5" s="2"/>
      <c r="M5" s="2"/>
      <c r="N5" s="2"/>
      <c r="O5" s="2"/>
      <c r="P5" s="2"/>
      <c r="Q5" s="143"/>
      <c r="R5" s="143"/>
      <c r="S5" s="143"/>
      <c r="T5" s="143"/>
      <c r="U5" s="143"/>
      <c r="V5" s="143"/>
      <c r="W5" s="143"/>
      <c r="X5" s="143"/>
      <c r="Y5" s="143"/>
      <c r="Z5" s="143"/>
      <c r="AA5" s="143"/>
      <c r="AB5" s="143"/>
      <c r="AC5" s="143"/>
      <c r="AD5" s="143"/>
      <c r="AE5" s="143"/>
      <c r="AF5" s="143"/>
      <c r="AG5" s="143"/>
      <c r="AH5" s="143"/>
      <c r="AI5" s="143"/>
      <c r="AJ5" s="143"/>
      <c r="AK5" s="143"/>
      <c r="AL5" s="143"/>
      <c r="AM5" s="143"/>
      <c r="AN5" s="143"/>
      <c r="AO5" s="143"/>
      <c r="AP5" s="143"/>
      <c r="AQ5" s="143"/>
      <c r="AR5" s="143"/>
      <c r="AS5" s="143"/>
      <c r="AT5" s="143"/>
      <c r="AU5" s="143"/>
      <c r="AV5" s="143"/>
      <c r="AW5" s="143"/>
      <c r="AX5" s="143"/>
      <c r="AY5" s="143"/>
      <c r="AZ5" s="143"/>
      <c r="BA5" s="143"/>
      <c r="BB5" s="143"/>
      <c r="BC5" s="143"/>
      <c r="BD5" s="143"/>
      <c r="BE5" s="143"/>
      <c r="BF5" s="143"/>
      <c r="BG5" s="143"/>
      <c r="BH5" s="143"/>
      <c r="BI5" s="143"/>
      <c r="BJ5" s="143"/>
      <c r="BK5" s="143"/>
      <c r="BL5" s="143"/>
      <c r="BM5" s="143"/>
      <c r="BN5" s="143"/>
      <c r="BO5" s="143"/>
      <c r="BP5" s="143"/>
      <c r="BQ5" s="143"/>
      <c r="BR5" s="143"/>
      <c r="BS5" s="143"/>
      <c r="BT5" s="143"/>
      <c r="BU5" s="143"/>
      <c r="BV5" s="143"/>
      <c r="BW5" s="143"/>
      <c r="BX5" s="143"/>
      <c r="BY5" s="143"/>
      <c r="BZ5" s="143"/>
      <c r="CA5" s="143"/>
      <c r="CB5" s="143"/>
      <c r="CC5" s="143"/>
      <c r="CD5" s="143"/>
      <c r="CE5" s="143"/>
      <c r="CF5" s="143"/>
      <c r="CG5" s="143"/>
      <c r="CH5" s="143"/>
      <c r="CI5" s="143"/>
      <c r="CJ5" s="143"/>
      <c r="CK5" s="143"/>
      <c r="CL5" s="143"/>
      <c r="CM5" s="143"/>
      <c r="CN5" s="143"/>
      <c r="CO5" s="143"/>
      <c r="CP5" s="143"/>
      <c r="CQ5" s="143"/>
      <c r="CR5" s="143"/>
      <c r="CS5" s="143"/>
      <c r="CT5" s="143"/>
      <c r="CU5" s="143"/>
      <c r="CV5" s="143"/>
      <c r="CW5" s="143"/>
      <c r="CX5" s="143"/>
      <c r="CY5" s="143"/>
      <c r="CZ5" s="143"/>
      <c r="DA5" s="143"/>
      <c r="DB5" s="143"/>
      <c r="DC5" s="143"/>
      <c r="DD5" s="143"/>
      <c r="DE5" s="143"/>
      <c r="DF5" s="143"/>
      <c r="DG5" s="143"/>
      <c r="DH5" s="143"/>
      <c r="DI5" s="143"/>
      <c r="DJ5" s="143"/>
      <c r="DK5" s="143"/>
      <c r="DL5" s="143"/>
      <c r="DM5" s="143"/>
      <c r="DN5" s="143"/>
      <c r="DO5" s="143"/>
      <c r="DP5" s="143"/>
      <c r="DQ5" s="143"/>
      <c r="DR5" s="143"/>
      <c r="DS5" s="143"/>
      <c r="DT5" s="143"/>
      <c r="DU5" s="143"/>
      <c r="DV5" s="143"/>
      <c r="DW5" s="143"/>
      <c r="DX5" s="143"/>
      <c r="DY5" s="143"/>
      <c r="DZ5" s="143"/>
      <c r="EA5" s="143"/>
      <c r="EB5" s="143"/>
      <c r="EC5" s="143"/>
      <c r="ED5" s="143"/>
      <c r="EE5" s="143"/>
      <c r="EF5" s="143"/>
      <c r="EG5" s="143"/>
      <c r="EH5" s="143"/>
      <c r="EI5" s="143"/>
      <c r="EJ5" s="143"/>
      <c r="EK5" s="143"/>
      <c r="EL5" s="143"/>
      <c r="EM5" s="143"/>
      <c r="EN5" s="143"/>
      <c r="EO5" s="143"/>
      <c r="EP5" s="143"/>
      <c r="EQ5" s="143"/>
      <c r="ER5" s="143"/>
      <c r="ES5" s="143"/>
    </row>
    <row r="6" spans="1:149" x14ac:dyDescent="0.2">
      <c r="A6" s="2"/>
      <c r="B6" s="2"/>
      <c r="C6" s="2"/>
      <c r="D6" s="464" t="s">
        <v>540</v>
      </c>
      <c r="E6" s="302" cm="1">
        <f t="array" aca="1" ref="E6" ca="1">(E8=MAX(rHoldPeriod,1)+fRvrYr)*1</f>
        <v>0</v>
      </c>
      <c r="F6" s="302" cm="1">
        <f t="array" aca="1" ref="F6" ca="1">(F8=MAX(rHoldPeriod,1)+fRvrYr)*1</f>
        <v>0</v>
      </c>
      <c r="G6" s="302" cm="1">
        <f t="array" aca="1" ref="G6" ca="1">(G8=MAX(rHoldPeriod,1)+fRvrYr)*1</f>
        <v>0</v>
      </c>
      <c r="H6" s="302" cm="1">
        <f t="array" aca="1" ref="H6" ca="1">(H8=MAX(rHoldPeriod,1)+fRvrYr)*1</f>
        <v>0</v>
      </c>
      <c r="I6" s="302" cm="1">
        <f t="array" aca="1" ref="I6" ca="1">(I8=MAX(rHoldPeriod,1)+fRvrYr)*1</f>
        <v>0</v>
      </c>
      <c r="J6" s="302" cm="1">
        <f t="array" aca="1" ref="J6" ca="1">(J8=MAX(rHoldPeriod,1)+fRvrYr)*1</f>
        <v>0</v>
      </c>
      <c r="K6" s="302" cm="1">
        <f t="array" aca="1" ref="K6" ca="1">(K8=MAX(rHoldPeriod,1)+fRvrYr)*1</f>
        <v>0</v>
      </c>
      <c r="L6" s="302" cm="1">
        <f t="array" aca="1" ref="L6" ca="1">(L8=MAX(rHoldPeriod,1)+fRvrYr)*1</f>
        <v>0</v>
      </c>
      <c r="M6" s="302" cm="1">
        <f t="array" aca="1" ref="M6" ca="1">(M8=MAX(rHoldPeriod,1)+fRvrYr)*1</f>
        <v>0</v>
      </c>
      <c r="N6" s="302" cm="1">
        <f t="array" aca="1" ref="N6" ca="1">(N8=MAX(rHoldPeriod,1)+fRvrYr)*1</f>
        <v>0</v>
      </c>
      <c r="O6" s="302" cm="1">
        <f t="array" aca="1" ref="O6" ca="1">(O8=MAX(rHoldPeriod,1)+fRvrYr)*1</f>
        <v>1</v>
      </c>
      <c r="P6" s="2"/>
      <c r="Q6" s="143">
        <f>ROUNDUP(Q8/12,)</f>
        <v>0</v>
      </c>
      <c r="R6" s="143">
        <f t="shared" ref="R6:CC6" si="0">ROUNDUP(R8/12,)</f>
        <v>1</v>
      </c>
      <c r="S6" s="143">
        <f t="shared" si="0"/>
        <v>1</v>
      </c>
      <c r="T6" s="143">
        <f t="shared" si="0"/>
        <v>1</v>
      </c>
      <c r="U6" s="143">
        <f t="shared" si="0"/>
        <v>1</v>
      </c>
      <c r="V6" s="143">
        <f t="shared" si="0"/>
        <v>1</v>
      </c>
      <c r="W6" s="143">
        <f t="shared" si="0"/>
        <v>1</v>
      </c>
      <c r="X6" s="143">
        <f t="shared" si="0"/>
        <v>1</v>
      </c>
      <c r="Y6" s="143">
        <f t="shared" si="0"/>
        <v>1</v>
      </c>
      <c r="Z6" s="143">
        <f t="shared" si="0"/>
        <v>1</v>
      </c>
      <c r="AA6" s="143">
        <f t="shared" si="0"/>
        <v>1</v>
      </c>
      <c r="AB6" s="143">
        <f t="shared" si="0"/>
        <v>1</v>
      </c>
      <c r="AC6" s="143">
        <f t="shared" si="0"/>
        <v>1</v>
      </c>
      <c r="AD6" s="143">
        <f t="shared" si="0"/>
        <v>2</v>
      </c>
      <c r="AE6" s="143">
        <f t="shared" si="0"/>
        <v>2</v>
      </c>
      <c r="AF6" s="143">
        <f t="shared" si="0"/>
        <v>2</v>
      </c>
      <c r="AG6" s="143">
        <f t="shared" si="0"/>
        <v>2</v>
      </c>
      <c r="AH6" s="143">
        <f t="shared" si="0"/>
        <v>2</v>
      </c>
      <c r="AI6" s="143">
        <f t="shared" si="0"/>
        <v>2</v>
      </c>
      <c r="AJ6" s="143">
        <f t="shared" si="0"/>
        <v>2</v>
      </c>
      <c r="AK6" s="143">
        <f t="shared" si="0"/>
        <v>2</v>
      </c>
      <c r="AL6" s="143">
        <f t="shared" si="0"/>
        <v>2</v>
      </c>
      <c r="AM6" s="143">
        <f t="shared" si="0"/>
        <v>2</v>
      </c>
      <c r="AN6" s="143">
        <f t="shared" si="0"/>
        <v>2</v>
      </c>
      <c r="AO6" s="143">
        <f t="shared" si="0"/>
        <v>2</v>
      </c>
      <c r="AP6" s="143">
        <f t="shared" si="0"/>
        <v>3</v>
      </c>
      <c r="AQ6" s="143">
        <f t="shared" si="0"/>
        <v>3</v>
      </c>
      <c r="AR6" s="143">
        <f t="shared" si="0"/>
        <v>3</v>
      </c>
      <c r="AS6" s="143">
        <f t="shared" si="0"/>
        <v>3</v>
      </c>
      <c r="AT6" s="143">
        <f t="shared" si="0"/>
        <v>3</v>
      </c>
      <c r="AU6" s="143">
        <f t="shared" si="0"/>
        <v>3</v>
      </c>
      <c r="AV6" s="143">
        <f t="shared" si="0"/>
        <v>3</v>
      </c>
      <c r="AW6" s="143">
        <f t="shared" si="0"/>
        <v>3</v>
      </c>
      <c r="AX6" s="143">
        <f t="shared" si="0"/>
        <v>3</v>
      </c>
      <c r="AY6" s="143">
        <f t="shared" si="0"/>
        <v>3</v>
      </c>
      <c r="AZ6" s="143">
        <f t="shared" si="0"/>
        <v>3</v>
      </c>
      <c r="BA6" s="143">
        <f t="shared" si="0"/>
        <v>3</v>
      </c>
      <c r="BB6" s="143">
        <f t="shared" si="0"/>
        <v>4</v>
      </c>
      <c r="BC6" s="143">
        <f t="shared" si="0"/>
        <v>4</v>
      </c>
      <c r="BD6" s="143">
        <f t="shared" si="0"/>
        <v>4</v>
      </c>
      <c r="BE6" s="143">
        <f t="shared" si="0"/>
        <v>4</v>
      </c>
      <c r="BF6" s="143">
        <f t="shared" si="0"/>
        <v>4</v>
      </c>
      <c r="BG6" s="143">
        <f t="shared" si="0"/>
        <v>4</v>
      </c>
      <c r="BH6" s="143">
        <f t="shared" si="0"/>
        <v>4</v>
      </c>
      <c r="BI6" s="143">
        <f t="shared" si="0"/>
        <v>4</v>
      </c>
      <c r="BJ6" s="143">
        <f t="shared" si="0"/>
        <v>4</v>
      </c>
      <c r="BK6" s="143">
        <f t="shared" si="0"/>
        <v>4</v>
      </c>
      <c r="BL6" s="143">
        <f t="shared" si="0"/>
        <v>4</v>
      </c>
      <c r="BM6" s="143">
        <f t="shared" si="0"/>
        <v>4</v>
      </c>
      <c r="BN6" s="143">
        <f t="shared" si="0"/>
        <v>5</v>
      </c>
      <c r="BO6" s="143">
        <f t="shared" si="0"/>
        <v>5</v>
      </c>
      <c r="BP6" s="143">
        <f t="shared" si="0"/>
        <v>5</v>
      </c>
      <c r="BQ6" s="143">
        <f t="shared" si="0"/>
        <v>5</v>
      </c>
      <c r="BR6" s="143">
        <f t="shared" si="0"/>
        <v>5</v>
      </c>
      <c r="BS6" s="143">
        <f t="shared" si="0"/>
        <v>5</v>
      </c>
      <c r="BT6" s="143">
        <f t="shared" si="0"/>
        <v>5</v>
      </c>
      <c r="BU6" s="143">
        <f t="shared" si="0"/>
        <v>5</v>
      </c>
      <c r="BV6" s="143">
        <f t="shared" si="0"/>
        <v>5</v>
      </c>
      <c r="BW6" s="143">
        <f t="shared" si="0"/>
        <v>5</v>
      </c>
      <c r="BX6" s="143">
        <f t="shared" si="0"/>
        <v>5</v>
      </c>
      <c r="BY6" s="143">
        <f t="shared" si="0"/>
        <v>5</v>
      </c>
      <c r="BZ6" s="143">
        <f t="shared" si="0"/>
        <v>6</v>
      </c>
      <c r="CA6" s="143">
        <f t="shared" si="0"/>
        <v>6</v>
      </c>
      <c r="CB6" s="143">
        <f t="shared" si="0"/>
        <v>6</v>
      </c>
      <c r="CC6" s="143">
        <f t="shared" si="0"/>
        <v>6</v>
      </c>
      <c r="CD6" s="143">
        <f t="shared" ref="CD6:EG6" si="1">ROUNDUP(CD8/12,)</f>
        <v>6</v>
      </c>
      <c r="CE6" s="143">
        <f t="shared" si="1"/>
        <v>6</v>
      </c>
      <c r="CF6" s="143">
        <f t="shared" si="1"/>
        <v>6</v>
      </c>
      <c r="CG6" s="143">
        <f t="shared" si="1"/>
        <v>6</v>
      </c>
      <c r="CH6" s="143">
        <f t="shared" si="1"/>
        <v>6</v>
      </c>
      <c r="CI6" s="143">
        <f t="shared" si="1"/>
        <v>6</v>
      </c>
      <c r="CJ6" s="143">
        <f t="shared" si="1"/>
        <v>6</v>
      </c>
      <c r="CK6" s="143">
        <f t="shared" si="1"/>
        <v>6</v>
      </c>
      <c r="CL6" s="143">
        <f t="shared" si="1"/>
        <v>7</v>
      </c>
      <c r="CM6" s="143">
        <f t="shared" si="1"/>
        <v>7</v>
      </c>
      <c r="CN6" s="143">
        <f t="shared" si="1"/>
        <v>7</v>
      </c>
      <c r="CO6" s="143">
        <f t="shared" si="1"/>
        <v>7</v>
      </c>
      <c r="CP6" s="143">
        <f t="shared" si="1"/>
        <v>7</v>
      </c>
      <c r="CQ6" s="143">
        <f t="shared" si="1"/>
        <v>7</v>
      </c>
      <c r="CR6" s="143">
        <f t="shared" si="1"/>
        <v>7</v>
      </c>
      <c r="CS6" s="143">
        <f t="shared" si="1"/>
        <v>7</v>
      </c>
      <c r="CT6" s="143">
        <f t="shared" si="1"/>
        <v>7</v>
      </c>
      <c r="CU6" s="143">
        <f t="shared" si="1"/>
        <v>7</v>
      </c>
      <c r="CV6" s="143">
        <f t="shared" si="1"/>
        <v>7</v>
      </c>
      <c r="CW6" s="143">
        <f t="shared" si="1"/>
        <v>7</v>
      </c>
      <c r="CX6" s="143">
        <f t="shared" si="1"/>
        <v>8</v>
      </c>
      <c r="CY6" s="143">
        <f t="shared" si="1"/>
        <v>8</v>
      </c>
      <c r="CZ6" s="143">
        <f t="shared" si="1"/>
        <v>8</v>
      </c>
      <c r="DA6" s="143">
        <f t="shared" si="1"/>
        <v>8</v>
      </c>
      <c r="DB6" s="143">
        <f t="shared" si="1"/>
        <v>8</v>
      </c>
      <c r="DC6" s="143">
        <f t="shared" si="1"/>
        <v>8</v>
      </c>
      <c r="DD6" s="143">
        <f t="shared" si="1"/>
        <v>8</v>
      </c>
      <c r="DE6" s="143">
        <f t="shared" si="1"/>
        <v>8</v>
      </c>
      <c r="DF6" s="143">
        <f t="shared" si="1"/>
        <v>8</v>
      </c>
      <c r="DG6" s="143">
        <f t="shared" si="1"/>
        <v>8</v>
      </c>
      <c r="DH6" s="143">
        <f t="shared" si="1"/>
        <v>8</v>
      </c>
      <c r="DI6" s="143">
        <f t="shared" si="1"/>
        <v>8</v>
      </c>
      <c r="DJ6" s="143">
        <f t="shared" si="1"/>
        <v>9</v>
      </c>
      <c r="DK6" s="143">
        <f t="shared" si="1"/>
        <v>9</v>
      </c>
      <c r="DL6" s="143">
        <f t="shared" si="1"/>
        <v>9</v>
      </c>
      <c r="DM6" s="143">
        <f t="shared" si="1"/>
        <v>9</v>
      </c>
      <c r="DN6" s="143">
        <f t="shared" si="1"/>
        <v>9</v>
      </c>
      <c r="DO6" s="143">
        <f t="shared" si="1"/>
        <v>9</v>
      </c>
      <c r="DP6" s="143">
        <f t="shared" si="1"/>
        <v>9</v>
      </c>
      <c r="DQ6" s="143">
        <f t="shared" si="1"/>
        <v>9</v>
      </c>
      <c r="DR6" s="143">
        <f t="shared" si="1"/>
        <v>9</v>
      </c>
      <c r="DS6" s="143">
        <f t="shared" si="1"/>
        <v>9</v>
      </c>
      <c r="DT6" s="143">
        <f t="shared" si="1"/>
        <v>9</v>
      </c>
      <c r="DU6" s="143">
        <f t="shared" si="1"/>
        <v>9</v>
      </c>
      <c r="DV6" s="143">
        <f t="shared" si="1"/>
        <v>10</v>
      </c>
      <c r="DW6" s="143">
        <f t="shared" si="1"/>
        <v>10</v>
      </c>
      <c r="DX6" s="143">
        <f t="shared" si="1"/>
        <v>10</v>
      </c>
      <c r="DY6" s="143">
        <f t="shared" si="1"/>
        <v>10</v>
      </c>
      <c r="DZ6" s="143">
        <f t="shared" si="1"/>
        <v>10</v>
      </c>
      <c r="EA6" s="143">
        <f t="shared" si="1"/>
        <v>10</v>
      </c>
      <c r="EB6" s="143">
        <f t="shared" si="1"/>
        <v>10</v>
      </c>
      <c r="EC6" s="143">
        <f t="shared" si="1"/>
        <v>10</v>
      </c>
      <c r="ED6" s="143">
        <f t="shared" si="1"/>
        <v>10</v>
      </c>
      <c r="EE6" s="143">
        <f t="shared" si="1"/>
        <v>10</v>
      </c>
      <c r="EF6" s="143">
        <f t="shared" si="1"/>
        <v>10</v>
      </c>
      <c r="EG6" s="143">
        <f t="shared" si="1"/>
        <v>10</v>
      </c>
      <c r="EH6" s="143">
        <f t="shared" ref="EH6:ES6" si="2">ROUNDUP(EH8/12,)</f>
        <v>11</v>
      </c>
      <c r="EI6" s="143">
        <f t="shared" si="2"/>
        <v>11</v>
      </c>
      <c r="EJ6" s="143">
        <f t="shared" si="2"/>
        <v>11</v>
      </c>
      <c r="EK6" s="143">
        <f t="shared" si="2"/>
        <v>11</v>
      </c>
      <c r="EL6" s="143">
        <f t="shared" si="2"/>
        <v>11</v>
      </c>
      <c r="EM6" s="143">
        <f t="shared" si="2"/>
        <v>11</v>
      </c>
      <c r="EN6" s="143">
        <f t="shared" si="2"/>
        <v>11</v>
      </c>
      <c r="EO6" s="143">
        <f t="shared" si="2"/>
        <v>11</v>
      </c>
      <c r="EP6" s="143">
        <f t="shared" si="2"/>
        <v>11</v>
      </c>
      <c r="EQ6" s="143">
        <f t="shared" si="2"/>
        <v>11</v>
      </c>
      <c r="ER6" s="143">
        <f t="shared" si="2"/>
        <v>11</v>
      </c>
      <c r="ES6" s="143">
        <f t="shared" si="2"/>
        <v>11</v>
      </c>
    </row>
    <row r="7" spans="1:149" x14ac:dyDescent="0.2">
      <c r="A7" s="2"/>
      <c r="B7" s="348"/>
      <c r="C7" s="2"/>
      <c r="D7" s="453">
        <f>EOMONTH(E7,-12)</f>
        <v>44926</v>
      </c>
      <c r="E7" s="144">
        <f>EOMONTH(R7,11)</f>
        <v>45291</v>
      </c>
      <c r="F7" s="144">
        <f>EOMONTH(E7,12)</f>
        <v>45657</v>
      </c>
      <c r="G7" s="144">
        <f t="shared" ref="G7:O7" si="3">EOMONTH(F7,12)</f>
        <v>46022</v>
      </c>
      <c r="H7" s="144">
        <f t="shared" si="3"/>
        <v>46387</v>
      </c>
      <c r="I7" s="144">
        <f t="shared" si="3"/>
        <v>46752</v>
      </c>
      <c r="J7" s="144">
        <f t="shared" si="3"/>
        <v>47118</v>
      </c>
      <c r="K7" s="144">
        <f t="shared" si="3"/>
        <v>47483</v>
      </c>
      <c r="L7" s="144">
        <f t="shared" si="3"/>
        <v>47848</v>
      </c>
      <c r="M7" s="144">
        <f t="shared" si="3"/>
        <v>48213</v>
      </c>
      <c r="N7" s="144">
        <f t="shared" si="3"/>
        <v>48579</v>
      </c>
      <c r="O7" s="144">
        <f t="shared" si="3"/>
        <v>48944</v>
      </c>
      <c r="P7" s="2"/>
      <c r="Q7" s="144">
        <f>IFERROR(EOMONTH(rClosingDate,0),)</f>
        <v>44926</v>
      </c>
      <c r="R7" s="144">
        <f t="shared" ref="R7:CD7" si="4">EOMONTH(Q7,1)</f>
        <v>44957</v>
      </c>
      <c r="S7" s="144">
        <f t="shared" si="4"/>
        <v>44985</v>
      </c>
      <c r="T7" s="144">
        <f t="shared" si="4"/>
        <v>45016</v>
      </c>
      <c r="U7" s="144">
        <f t="shared" si="4"/>
        <v>45046</v>
      </c>
      <c r="V7" s="144">
        <f t="shared" si="4"/>
        <v>45077</v>
      </c>
      <c r="W7" s="144">
        <f t="shared" si="4"/>
        <v>45107</v>
      </c>
      <c r="X7" s="144">
        <f t="shared" si="4"/>
        <v>45138</v>
      </c>
      <c r="Y7" s="144">
        <f t="shared" si="4"/>
        <v>45169</v>
      </c>
      <c r="Z7" s="144">
        <f t="shared" si="4"/>
        <v>45199</v>
      </c>
      <c r="AA7" s="144">
        <f t="shared" si="4"/>
        <v>45230</v>
      </c>
      <c r="AB7" s="144">
        <f t="shared" si="4"/>
        <v>45260</v>
      </c>
      <c r="AC7" s="144">
        <f t="shared" si="4"/>
        <v>45291</v>
      </c>
      <c r="AD7" s="144">
        <f t="shared" si="4"/>
        <v>45322</v>
      </c>
      <c r="AE7" s="144">
        <f t="shared" si="4"/>
        <v>45351</v>
      </c>
      <c r="AF7" s="144">
        <f t="shared" si="4"/>
        <v>45382</v>
      </c>
      <c r="AG7" s="144">
        <f t="shared" si="4"/>
        <v>45412</v>
      </c>
      <c r="AH7" s="144">
        <f t="shared" si="4"/>
        <v>45443</v>
      </c>
      <c r="AI7" s="144">
        <f t="shared" si="4"/>
        <v>45473</v>
      </c>
      <c r="AJ7" s="144">
        <f t="shared" si="4"/>
        <v>45504</v>
      </c>
      <c r="AK7" s="144">
        <f t="shared" si="4"/>
        <v>45535</v>
      </c>
      <c r="AL7" s="144">
        <f t="shared" si="4"/>
        <v>45565</v>
      </c>
      <c r="AM7" s="144">
        <f t="shared" si="4"/>
        <v>45596</v>
      </c>
      <c r="AN7" s="144">
        <f t="shared" si="4"/>
        <v>45626</v>
      </c>
      <c r="AO7" s="144">
        <f t="shared" si="4"/>
        <v>45657</v>
      </c>
      <c r="AP7" s="144">
        <f t="shared" si="4"/>
        <v>45688</v>
      </c>
      <c r="AQ7" s="144">
        <f t="shared" si="4"/>
        <v>45716</v>
      </c>
      <c r="AR7" s="144">
        <f t="shared" si="4"/>
        <v>45747</v>
      </c>
      <c r="AS7" s="144">
        <f t="shared" si="4"/>
        <v>45777</v>
      </c>
      <c r="AT7" s="144">
        <f t="shared" si="4"/>
        <v>45808</v>
      </c>
      <c r="AU7" s="144">
        <f t="shared" si="4"/>
        <v>45838</v>
      </c>
      <c r="AV7" s="144">
        <f t="shared" si="4"/>
        <v>45869</v>
      </c>
      <c r="AW7" s="144">
        <f t="shared" si="4"/>
        <v>45900</v>
      </c>
      <c r="AX7" s="144">
        <f t="shared" si="4"/>
        <v>45930</v>
      </c>
      <c r="AY7" s="144">
        <f t="shared" si="4"/>
        <v>45961</v>
      </c>
      <c r="AZ7" s="144">
        <f t="shared" si="4"/>
        <v>45991</v>
      </c>
      <c r="BA7" s="144">
        <f t="shared" si="4"/>
        <v>46022</v>
      </c>
      <c r="BB7" s="144">
        <f t="shared" si="4"/>
        <v>46053</v>
      </c>
      <c r="BC7" s="144">
        <f t="shared" si="4"/>
        <v>46081</v>
      </c>
      <c r="BD7" s="144">
        <f t="shared" si="4"/>
        <v>46112</v>
      </c>
      <c r="BE7" s="144">
        <f t="shared" si="4"/>
        <v>46142</v>
      </c>
      <c r="BF7" s="144">
        <f t="shared" si="4"/>
        <v>46173</v>
      </c>
      <c r="BG7" s="144">
        <f t="shared" si="4"/>
        <v>46203</v>
      </c>
      <c r="BH7" s="144">
        <f t="shared" si="4"/>
        <v>46234</v>
      </c>
      <c r="BI7" s="144">
        <f t="shared" si="4"/>
        <v>46265</v>
      </c>
      <c r="BJ7" s="144">
        <f t="shared" si="4"/>
        <v>46295</v>
      </c>
      <c r="BK7" s="144">
        <f t="shared" si="4"/>
        <v>46326</v>
      </c>
      <c r="BL7" s="144">
        <f t="shared" si="4"/>
        <v>46356</v>
      </c>
      <c r="BM7" s="144">
        <f t="shared" si="4"/>
        <v>46387</v>
      </c>
      <c r="BN7" s="144">
        <f t="shared" si="4"/>
        <v>46418</v>
      </c>
      <c r="BO7" s="144">
        <f t="shared" si="4"/>
        <v>46446</v>
      </c>
      <c r="BP7" s="144">
        <f t="shared" si="4"/>
        <v>46477</v>
      </c>
      <c r="BQ7" s="144">
        <f t="shared" si="4"/>
        <v>46507</v>
      </c>
      <c r="BR7" s="144">
        <f t="shared" si="4"/>
        <v>46538</v>
      </c>
      <c r="BS7" s="144">
        <f t="shared" si="4"/>
        <v>46568</v>
      </c>
      <c r="BT7" s="144">
        <f t="shared" si="4"/>
        <v>46599</v>
      </c>
      <c r="BU7" s="144">
        <f t="shared" si="4"/>
        <v>46630</v>
      </c>
      <c r="BV7" s="144">
        <f t="shared" si="4"/>
        <v>46660</v>
      </c>
      <c r="BW7" s="144">
        <f t="shared" si="4"/>
        <v>46691</v>
      </c>
      <c r="BX7" s="144">
        <f t="shared" si="4"/>
        <v>46721</v>
      </c>
      <c r="BY7" s="144">
        <f t="shared" si="4"/>
        <v>46752</v>
      </c>
      <c r="BZ7" s="144">
        <f t="shared" si="4"/>
        <v>46783</v>
      </c>
      <c r="CA7" s="144">
        <f t="shared" si="4"/>
        <v>46812</v>
      </c>
      <c r="CB7" s="144">
        <f t="shared" si="4"/>
        <v>46843</v>
      </c>
      <c r="CC7" s="144">
        <f t="shared" si="4"/>
        <v>46873</v>
      </c>
      <c r="CD7" s="144">
        <f t="shared" si="4"/>
        <v>46904</v>
      </c>
      <c r="CE7" s="144">
        <f t="shared" ref="CE7:EP7" si="5">EOMONTH(CD7,1)</f>
        <v>46934</v>
      </c>
      <c r="CF7" s="144">
        <f t="shared" si="5"/>
        <v>46965</v>
      </c>
      <c r="CG7" s="144">
        <f t="shared" si="5"/>
        <v>46996</v>
      </c>
      <c r="CH7" s="144">
        <f t="shared" si="5"/>
        <v>47026</v>
      </c>
      <c r="CI7" s="144">
        <f t="shared" si="5"/>
        <v>47057</v>
      </c>
      <c r="CJ7" s="144">
        <f t="shared" si="5"/>
        <v>47087</v>
      </c>
      <c r="CK7" s="144">
        <f t="shared" si="5"/>
        <v>47118</v>
      </c>
      <c r="CL7" s="144">
        <f t="shared" si="5"/>
        <v>47149</v>
      </c>
      <c r="CM7" s="144">
        <f t="shared" si="5"/>
        <v>47177</v>
      </c>
      <c r="CN7" s="144">
        <f t="shared" si="5"/>
        <v>47208</v>
      </c>
      <c r="CO7" s="144">
        <f t="shared" si="5"/>
        <v>47238</v>
      </c>
      <c r="CP7" s="144">
        <f t="shared" si="5"/>
        <v>47269</v>
      </c>
      <c r="CQ7" s="144">
        <f t="shared" si="5"/>
        <v>47299</v>
      </c>
      <c r="CR7" s="144">
        <f t="shared" si="5"/>
        <v>47330</v>
      </c>
      <c r="CS7" s="144">
        <f t="shared" si="5"/>
        <v>47361</v>
      </c>
      <c r="CT7" s="144">
        <f t="shared" si="5"/>
        <v>47391</v>
      </c>
      <c r="CU7" s="144">
        <f t="shared" si="5"/>
        <v>47422</v>
      </c>
      <c r="CV7" s="144">
        <f t="shared" si="5"/>
        <v>47452</v>
      </c>
      <c r="CW7" s="144">
        <f t="shared" si="5"/>
        <v>47483</v>
      </c>
      <c r="CX7" s="144">
        <f t="shared" si="5"/>
        <v>47514</v>
      </c>
      <c r="CY7" s="144">
        <f t="shared" si="5"/>
        <v>47542</v>
      </c>
      <c r="CZ7" s="144">
        <f t="shared" si="5"/>
        <v>47573</v>
      </c>
      <c r="DA7" s="144">
        <f t="shared" si="5"/>
        <v>47603</v>
      </c>
      <c r="DB7" s="144">
        <f t="shared" si="5"/>
        <v>47634</v>
      </c>
      <c r="DC7" s="144">
        <f t="shared" si="5"/>
        <v>47664</v>
      </c>
      <c r="DD7" s="144">
        <f t="shared" si="5"/>
        <v>47695</v>
      </c>
      <c r="DE7" s="144">
        <f t="shared" si="5"/>
        <v>47726</v>
      </c>
      <c r="DF7" s="144">
        <f t="shared" si="5"/>
        <v>47756</v>
      </c>
      <c r="DG7" s="144">
        <f t="shared" si="5"/>
        <v>47787</v>
      </c>
      <c r="DH7" s="144">
        <f t="shared" si="5"/>
        <v>47817</v>
      </c>
      <c r="DI7" s="144">
        <f t="shared" si="5"/>
        <v>47848</v>
      </c>
      <c r="DJ7" s="144">
        <f t="shared" si="5"/>
        <v>47879</v>
      </c>
      <c r="DK7" s="144">
        <f t="shared" si="5"/>
        <v>47907</v>
      </c>
      <c r="DL7" s="144">
        <f t="shared" si="5"/>
        <v>47938</v>
      </c>
      <c r="DM7" s="144">
        <f t="shared" si="5"/>
        <v>47968</v>
      </c>
      <c r="DN7" s="144">
        <f t="shared" si="5"/>
        <v>47999</v>
      </c>
      <c r="DO7" s="144">
        <f t="shared" si="5"/>
        <v>48029</v>
      </c>
      <c r="DP7" s="144">
        <f t="shared" si="5"/>
        <v>48060</v>
      </c>
      <c r="DQ7" s="144">
        <f t="shared" si="5"/>
        <v>48091</v>
      </c>
      <c r="DR7" s="144">
        <f t="shared" si="5"/>
        <v>48121</v>
      </c>
      <c r="DS7" s="144">
        <f t="shared" si="5"/>
        <v>48152</v>
      </c>
      <c r="DT7" s="144">
        <f t="shared" si="5"/>
        <v>48182</v>
      </c>
      <c r="DU7" s="144">
        <f t="shared" si="5"/>
        <v>48213</v>
      </c>
      <c r="DV7" s="144">
        <f t="shared" si="5"/>
        <v>48244</v>
      </c>
      <c r="DW7" s="144">
        <f t="shared" si="5"/>
        <v>48273</v>
      </c>
      <c r="DX7" s="144">
        <f t="shared" si="5"/>
        <v>48304</v>
      </c>
      <c r="DY7" s="144">
        <f t="shared" si="5"/>
        <v>48334</v>
      </c>
      <c r="DZ7" s="144">
        <f t="shared" si="5"/>
        <v>48365</v>
      </c>
      <c r="EA7" s="144">
        <f t="shared" si="5"/>
        <v>48395</v>
      </c>
      <c r="EB7" s="144">
        <f t="shared" si="5"/>
        <v>48426</v>
      </c>
      <c r="EC7" s="144">
        <f t="shared" si="5"/>
        <v>48457</v>
      </c>
      <c r="ED7" s="144">
        <f t="shared" si="5"/>
        <v>48487</v>
      </c>
      <c r="EE7" s="144">
        <f t="shared" si="5"/>
        <v>48518</v>
      </c>
      <c r="EF7" s="144">
        <f t="shared" si="5"/>
        <v>48548</v>
      </c>
      <c r="EG7" s="144">
        <f t="shared" si="5"/>
        <v>48579</v>
      </c>
      <c r="EH7" s="144">
        <f t="shared" si="5"/>
        <v>48610</v>
      </c>
      <c r="EI7" s="144">
        <f t="shared" si="5"/>
        <v>48638</v>
      </c>
      <c r="EJ7" s="144">
        <f t="shared" si="5"/>
        <v>48669</v>
      </c>
      <c r="EK7" s="144">
        <f t="shared" si="5"/>
        <v>48699</v>
      </c>
      <c r="EL7" s="144">
        <f t="shared" si="5"/>
        <v>48730</v>
      </c>
      <c r="EM7" s="144">
        <f t="shared" si="5"/>
        <v>48760</v>
      </c>
      <c r="EN7" s="144">
        <f t="shared" si="5"/>
        <v>48791</v>
      </c>
      <c r="EO7" s="144">
        <f t="shared" si="5"/>
        <v>48822</v>
      </c>
      <c r="EP7" s="144">
        <f t="shared" si="5"/>
        <v>48852</v>
      </c>
      <c r="EQ7" s="144">
        <f>EOMONTH(EP7,1)</f>
        <v>48883</v>
      </c>
      <c r="ER7" s="144">
        <f>EOMONTH(EQ7,1)</f>
        <v>48913</v>
      </c>
      <c r="ES7" s="144">
        <f>EOMONTH(ER7,1)</f>
        <v>48944</v>
      </c>
    </row>
    <row r="8" spans="1:149" x14ac:dyDescent="0.2">
      <c r="A8" s="2"/>
      <c r="B8" s="348"/>
      <c r="C8" s="2"/>
      <c r="D8" s="454">
        <f>rPFBase</f>
        <v>12</v>
      </c>
      <c r="E8" s="145">
        <v>1</v>
      </c>
      <c r="F8" s="145">
        <v>2</v>
      </c>
      <c r="G8" s="145">
        <v>3</v>
      </c>
      <c r="H8" s="145">
        <v>4</v>
      </c>
      <c r="I8" s="145">
        <v>5</v>
      </c>
      <c r="J8" s="145">
        <v>6</v>
      </c>
      <c r="K8" s="145">
        <v>7</v>
      </c>
      <c r="L8" s="145">
        <v>8</v>
      </c>
      <c r="M8" s="145">
        <v>9</v>
      </c>
      <c r="N8" s="145">
        <v>10</v>
      </c>
      <c r="O8" s="145">
        <v>11</v>
      </c>
      <c r="P8" s="2"/>
      <c r="Q8" s="146">
        <v>0</v>
      </c>
      <c r="R8" s="146">
        <v>1</v>
      </c>
      <c r="S8" s="146">
        <v>2</v>
      </c>
      <c r="T8" s="146">
        <v>3</v>
      </c>
      <c r="U8" s="146">
        <v>4</v>
      </c>
      <c r="V8" s="146">
        <v>5</v>
      </c>
      <c r="W8" s="146">
        <v>6</v>
      </c>
      <c r="X8" s="146">
        <v>7</v>
      </c>
      <c r="Y8" s="146">
        <v>8</v>
      </c>
      <c r="Z8" s="146">
        <v>9</v>
      </c>
      <c r="AA8" s="146">
        <v>10</v>
      </c>
      <c r="AB8" s="146">
        <v>11</v>
      </c>
      <c r="AC8" s="146">
        <v>12</v>
      </c>
      <c r="AD8" s="146">
        <v>13</v>
      </c>
      <c r="AE8" s="146">
        <v>14</v>
      </c>
      <c r="AF8" s="146">
        <v>15</v>
      </c>
      <c r="AG8" s="146">
        <v>16</v>
      </c>
      <c r="AH8" s="146">
        <v>17</v>
      </c>
      <c r="AI8" s="146">
        <v>18</v>
      </c>
      <c r="AJ8" s="146">
        <v>19</v>
      </c>
      <c r="AK8" s="146">
        <v>20</v>
      </c>
      <c r="AL8" s="146">
        <v>21</v>
      </c>
      <c r="AM8" s="146">
        <v>22</v>
      </c>
      <c r="AN8" s="146">
        <v>23</v>
      </c>
      <c r="AO8" s="146">
        <v>24</v>
      </c>
      <c r="AP8" s="146">
        <v>25</v>
      </c>
      <c r="AQ8" s="146">
        <v>26</v>
      </c>
      <c r="AR8" s="146">
        <v>27</v>
      </c>
      <c r="AS8" s="146">
        <v>28</v>
      </c>
      <c r="AT8" s="146">
        <v>29</v>
      </c>
      <c r="AU8" s="146">
        <v>30</v>
      </c>
      <c r="AV8" s="146">
        <v>31</v>
      </c>
      <c r="AW8" s="146">
        <v>32</v>
      </c>
      <c r="AX8" s="146">
        <v>33</v>
      </c>
      <c r="AY8" s="146">
        <v>34</v>
      </c>
      <c r="AZ8" s="146">
        <v>35</v>
      </c>
      <c r="BA8" s="146">
        <v>36</v>
      </c>
      <c r="BB8" s="146">
        <v>37</v>
      </c>
      <c r="BC8" s="146">
        <v>38</v>
      </c>
      <c r="BD8" s="146">
        <v>39</v>
      </c>
      <c r="BE8" s="146">
        <v>40</v>
      </c>
      <c r="BF8" s="146">
        <v>41</v>
      </c>
      <c r="BG8" s="146">
        <v>42</v>
      </c>
      <c r="BH8" s="146">
        <v>43</v>
      </c>
      <c r="BI8" s="146">
        <v>44</v>
      </c>
      <c r="BJ8" s="146">
        <v>45</v>
      </c>
      <c r="BK8" s="146">
        <v>46</v>
      </c>
      <c r="BL8" s="146">
        <v>47</v>
      </c>
      <c r="BM8" s="146">
        <v>48</v>
      </c>
      <c r="BN8" s="146">
        <v>49</v>
      </c>
      <c r="BO8" s="146">
        <v>50</v>
      </c>
      <c r="BP8" s="146">
        <v>51</v>
      </c>
      <c r="BQ8" s="146">
        <v>52</v>
      </c>
      <c r="BR8" s="146">
        <v>53</v>
      </c>
      <c r="BS8" s="146">
        <v>54</v>
      </c>
      <c r="BT8" s="146">
        <v>55</v>
      </c>
      <c r="BU8" s="146">
        <v>56</v>
      </c>
      <c r="BV8" s="146">
        <v>57</v>
      </c>
      <c r="BW8" s="146">
        <v>58</v>
      </c>
      <c r="BX8" s="146">
        <v>59</v>
      </c>
      <c r="BY8" s="146">
        <v>60</v>
      </c>
      <c r="BZ8" s="146">
        <v>61</v>
      </c>
      <c r="CA8" s="146">
        <v>62</v>
      </c>
      <c r="CB8" s="146">
        <v>63</v>
      </c>
      <c r="CC8" s="146">
        <v>64</v>
      </c>
      <c r="CD8" s="146">
        <v>65</v>
      </c>
      <c r="CE8" s="146">
        <v>66</v>
      </c>
      <c r="CF8" s="146">
        <v>67</v>
      </c>
      <c r="CG8" s="146">
        <v>68</v>
      </c>
      <c r="CH8" s="146">
        <v>69</v>
      </c>
      <c r="CI8" s="146">
        <v>70</v>
      </c>
      <c r="CJ8" s="146">
        <v>71</v>
      </c>
      <c r="CK8" s="146">
        <v>72</v>
      </c>
      <c r="CL8" s="146">
        <v>73</v>
      </c>
      <c r="CM8" s="146">
        <v>74</v>
      </c>
      <c r="CN8" s="146">
        <v>75</v>
      </c>
      <c r="CO8" s="146">
        <v>76</v>
      </c>
      <c r="CP8" s="146">
        <v>77</v>
      </c>
      <c r="CQ8" s="146">
        <v>78</v>
      </c>
      <c r="CR8" s="146">
        <v>79</v>
      </c>
      <c r="CS8" s="146">
        <v>80</v>
      </c>
      <c r="CT8" s="146">
        <v>81</v>
      </c>
      <c r="CU8" s="146">
        <v>82</v>
      </c>
      <c r="CV8" s="146">
        <v>83</v>
      </c>
      <c r="CW8" s="146">
        <v>84</v>
      </c>
      <c r="CX8" s="146">
        <v>85</v>
      </c>
      <c r="CY8" s="146">
        <v>86</v>
      </c>
      <c r="CZ8" s="146">
        <v>87</v>
      </c>
      <c r="DA8" s="146">
        <v>88</v>
      </c>
      <c r="DB8" s="146">
        <v>89</v>
      </c>
      <c r="DC8" s="146">
        <v>90</v>
      </c>
      <c r="DD8" s="146">
        <v>91</v>
      </c>
      <c r="DE8" s="146">
        <v>92</v>
      </c>
      <c r="DF8" s="146">
        <v>93</v>
      </c>
      <c r="DG8" s="146">
        <v>94</v>
      </c>
      <c r="DH8" s="146">
        <v>95</v>
      </c>
      <c r="DI8" s="146">
        <v>96</v>
      </c>
      <c r="DJ8" s="146">
        <v>97</v>
      </c>
      <c r="DK8" s="146">
        <v>98</v>
      </c>
      <c r="DL8" s="146">
        <v>99</v>
      </c>
      <c r="DM8" s="146">
        <v>100</v>
      </c>
      <c r="DN8" s="146">
        <v>101</v>
      </c>
      <c r="DO8" s="146">
        <v>102</v>
      </c>
      <c r="DP8" s="146">
        <v>103</v>
      </c>
      <c r="DQ8" s="146">
        <v>104</v>
      </c>
      <c r="DR8" s="146">
        <v>105</v>
      </c>
      <c r="DS8" s="146">
        <v>106</v>
      </c>
      <c r="DT8" s="146">
        <v>107</v>
      </c>
      <c r="DU8" s="146">
        <v>108</v>
      </c>
      <c r="DV8" s="146">
        <v>109</v>
      </c>
      <c r="DW8" s="146">
        <v>110</v>
      </c>
      <c r="DX8" s="146">
        <v>111</v>
      </c>
      <c r="DY8" s="146">
        <v>112</v>
      </c>
      <c r="DZ8" s="146">
        <v>113</v>
      </c>
      <c r="EA8" s="146">
        <v>114</v>
      </c>
      <c r="EB8" s="146">
        <v>115</v>
      </c>
      <c r="EC8" s="146">
        <v>116</v>
      </c>
      <c r="ED8" s="146">
        <v>117</v>
      </c>
      <c r="EE8" s="146">
        <v>118</v>
      </c>
      <c r="EF8" s="146">
        <v>119</v>
      </c>
      <c r="EG8" s="146">
        <v>120</v>
      </c>
      <c r="EH8" s="146">
        <v>121</v>
      </c>
      <c r="EI8" s="146">
        <v>122</v>
      </c>
      <c r="EJ8" s="146">
        <v>123</v>
      </c>
      <c r="EK8" s="146">
        <v>124</v>
      </c>
      <c r="EL8" s="146">
        <v>125</v>
      </c>
      <c r="EM8" s="146">
        <v>126</v>
      </c>
      <c r="EN8" s="146">
        <v>127</v>
      </c>
      <c r="EO8" s="146">
        <v>128</v>
      </c>
      <c r="EP8" s="146">
        <v>129</v>
      </c>
      <c r="EQ8" s="146">
        <v>130</v>
      </c>
      <c r="ER8" s="146">
        <v>131</v>
      </c>
      <c r="ES8" s="146">
        <v>132</v>
      </c>
    </row>
    <row r="9" spans="1:149" x14ac:dyDescent="0.2">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row>
    <row r="10" spans="1:149" x14ac:dyDescent="0.2">
      <c r="A10" s="2"/>
      <c r="B10" s="147" t="s">
        <v>0</v>
      </c>
      <c r="C10" s="147"/>
      <c r="D10" s="463"/>
      <c r="E10" s="147"/>
      <c r="F10" s="147"/>
      <c r="G10" s="147"/>
      <c r="H10" s="147"/>
      <c r="I10" s="147"/>
      <c r="J10" s="147"/>
      <c r="K10" s="147"/>
      <c r="L10" s="147"/>
      <c r="M10" s="147"/>
      <c r="N10" s="147"/>
      <c r="O10" s="147"/>
      <c r="P10" s="2"/>
      <c r="Q10" s="147"/>
      <c r="R10" s="147"/>
      <c r="S10" s="147"/>
      <c r="T10" s="147"/>
      <c r="U10" s="147"/>
      <c r="V10" s="147"/>
      <c r="W10" s="147"/>
      <c r="X10" s="147"/>
      <c r="Y10" s="147"/>
      <c r="Z10" s="147"/>
      <c r="AA10" s="147"/>
      <c r="AB10" s="147"/>
      <c r="AC10" s="147"/>
      <c r="AD10" s="147"/>
      <c r="AE10" s="147"/>
      <c r="AF10" s="147"/>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7"/>
      <c r="BK10" s="147"/>
      <c r="BL10" s="147"/>
      <c r="BM10" s="147"/>
      <c r="BN10" s="147"/>
      <c r="BO10" s="147"/>
      <c r="BP10" s="147"/>
      <c r="BQ10" s="147"/>
      <c r="BR10" s="147"/>
      <c r="BS10" s="147"/>
      <c r="BT10" s="147"/>
      <c r="BU10" s="147"/>
      <c r="BV10" s="147"/>
      <c r="BW10" s="147"/>
      <c r="BX10" s="147"/>
      <c r="BY10" s="147"/>
      <c r="BZ10" s="147"/>
      <c r="CA10" s="147"/>
      <c r="CB10" s="147"/>
      <c r="CC10" s="147"/>
      <c r="CD10" s="147"/>
      <c r="CE10" s="147"/>
      <c r="CF10" s="147"/>
      <c r="CG10" s="147"/>
      <c r="CH10" s="147"/>
      <c r="CI10" s="147"/>
      <c r="CJ10" s="147"/>
      <c r="CK10" s="147"/>
      <c r="CL10" s="147"/>
      <c r="CM10" s="147"/>
      <c r="CN10" s="147"/>
      <c r="CO10" s="147"/>
      <c r="CP10" s="147"/>
      <c r="CQ10" s="147"/>
      <c r="CR10" s="147"/>
      <c r="CS10" s="147"/>
      <c r="CT10" s="147"/>
      <c r="CU10" s="147"/>
      <c r="CV10" s="147"/>
      <c r="CW10" s="147"/>
      <c r="CX10" s="147"/>
      <c r="CY10" s="147"/>
      <c r="CZ10" s="147"/>
      <c r="DA10" s="147"/>
      <c r="DB10" s="147"/>
      <c r="DC10" s="147"/>
      <c r="DD10" s="147"/>
      <c r="DE10" s="147"/>
      <c r="DF10" s="147"/>
      <c r="DG10" s="147"/>
      <c r="DH10" s="147"/>
      <c r="DI10" s="147"/>
      <c r="DJ10" s="147"/>
      <c r="DK10" s="147"/>
      <c r="DL10" s="147"/>
      <c r="DM10" s="147"/>
      <c r="DN10" s="147"/>
      <c r="DO10" s="147"/>
      <c r="DP10" s="147"/>
      <c r="DQ10" s="147"/>
      <c r="DR10" s="147"/>
      <c r="DS10" s="147"/>
      <c r="DT10" s="147"/>
      <c r="DU10" s="147"/>
      <c r="DV10" s="147"/>
      <c r="DW10" s="147"/>
      <c r="DX10" s="147"/>
      <c r="DY10" s="147"/>
      <c r="DZ10" s="147"/>
      <c r="EA10" s="147"/>
      <c r="EB10" s="147"/>
      <c r="EC10" s="147"/>
      <c r="ED10" s="147"/>
      <c r="EE10" s="147"/>
      <c r="EF10" s="147"/>
      <c r="EG10" s="147"/>
      <c r="EH10" s="147"/>
      <c r="EI10" s="147"/>
      <c r="EJ10" s="147"/>
      <c r="EK10" s="147"/>
      <c r="EL10" s="147"/>
      <c r="EM10" s="147"/>
      <c r="EN10" s="147"/>
      <c r="EO10" s="147"/>
      <c r="EP10" s="147"/>
      <c r="EQ10" s="147"/>
      <c r="ER10" s="147"/>
      <c r="ES10" s="147"/>
    </row>
    <row r="11" spans="1:149" collapsed="1" x14ac:dyDescent="0.2">
      <c r="A11" s="2"/>
      <c r="B11" s="148" t="str">
        <f>'PF, Adj &amp; Notes'!$B10</f>
        <v>Market Rent</v>
      </c>
      <c r="C11" s="148"/>
      <c r="D11" s="455">
        <f ca="1">IFERROR(VLOOKUP($B11,rAdjCF,COLUMNS(rAdjCF),),)</f>
        <v>7298940</v>
      </c>
      <c r="E11" s="148">
        <f t="shared" ref="E11:N11" ca="1" si="6">SUBTOTAL(9,E12:E13)</f>
        <v>7660035.8400000008</v>
      </c>
      <c r="F11" s="148">
        <f t="shared" ca="1" si="6"/>
        <v>7889836.9151999997</v>
      </c>
      <c r="G11" s="148">
        <f t="shared" ca="1" si="6"/>
        <v>8126532.0226560039</v>
      </c>
      <c r="H11" s="148">
        <f t="shared" ca="1" si="6"/>
        <v>8370327.9833356803</v>
      </c>
      <c r="I11" s="148">
        <f t="shared" ca="1" si="6"/>
        <v>8621437.8228357509</v>
      </c>
      <c r="J11" s="148">
        <f t="shared" ca="1" si="6"/>
        <v>8880080.9575208258</v>
      </c>
      <c r="K11" s="148">
        <f t="shared" ca="1" si="6"/>
        <v>9146483.3862464484</v>
      </c>
      <c r="L11" s="148">
        <f t="shared" ca="1" si="6"/>
        <v>9420877.887833843</v>
      </c>
      <c r="M11" s="148">
        <f t="shared" ca="1" si="6"/>
        <v>9703504.2244688589</v>
      </c>
      <c r="N11" s="148">
        <f t="shared" ca="1" si="6"/>
        <v>9994609.3512029238</v>
      </c>
      <c r="O11" s="148">
        <f ca="1">SUBTOTAL(9,O12:O13)</f>
        <v>10294447.631739013</v>
      </c>
      <c r="P11" s="2"/>
      <c r="Q11" s="148"/>
      <c r="R11" s="148">
        <f t="shared" ref="R11:CC11" ca="1" si="7">SUBTOTAL(9,R12:R13)</f>
        <v>638336.31999999995</v>
      </c>
      <c r="S11" s="148">
        <f t="shared" ca="1" si="7"/>
        <v>638336.31999999995</v>
      </c>
      <c r="T11" s="148">
        <f t="shared" ca="1" si="7"/>
        <v>638336.31999999995</v>
      </c>
      <c r="U11" s="148">
        <f t="shared" ca="1" si="7"/>
        <v>638336.31999999995</v>
      </c>
      <c r="V11" s="148">
        <f t="shared" ca="1" si="7"/>
        <v>638336.31999999995</v>
      </c>
      <c r="W11" s="148">
        <f t="shared" ca="1" si="7"/>
        <v>638336.31999999995</v>
      </c>
      <c r="X11" s="148">
        <f t="shared" ca="1" si="7"/>
        <v>638336.31999999995</v>
      </c>
      <c r="Y11" s="148">
        <f t="shared" ca="1" si="7"/>
        <v>638336.31999999995</v>
      </c>
      <c r="Z11" s="148">
        <f t="shared" ca="1" si="7"/>
        <v>638336.31999999995</v>
      </c>
      <c r="AA11" s="148">
        <f t="shared" ca="1" si="7"/>
        <v>638336.31999999995</v>
      </c>
      <c r="AB11" s="148">
        <f t="shared" ca="1" si="7"/>
        <v>638336.31999999995</v>
      </c>
      <c r="AC11" s="148">
        <f t="shared" ca="1" si="7"/>
        <v>638336.31999999995</v>
      </c>
      <c r="AD11" s="148">
        <f t="shared" ca="1" si="7"/>
        <v>657486.40960000001</v>
      </c>
      <c r="AE11" s="148">
        <f t="shared" ca="1" si="7"/>
        <v>657486.40960000001</v>
      </c>
      <c r="AF11" s="148">
        <f t="shared" ca="1" si="7"/>
        <v>657486.40960000001</v>
      </c>
      <c r="AG11" s="148">
        <f t="shared" ca="1" si="7"/>
        <v>657486.40960000001</v>
      </c>
      <c r="AH11" s="148">
        <f t="shared" ca="1" si="7"/>
        <v>657486.40960000001</v>
      </c>
      <c r="AI11" s="148">
        <f t="shared" ca="1" si="7"/>
        <v>657486.40960000001</v>
      </c>
      <c r="AJ11" s="148">
        <f t="shared" ca="1" si="7"/>
        <v>657486.40960000001</v>
      </c>
      <c r="AK11" s="148">
        <f t="shared" ca="1" si="7"/>
        <v>657486.40960000001</v>
      </c>
      <c r="AL11" s="148">
        <f t="shared" ca="1" si="7"/>
        <v>657486.40960000001</v>
      </c>
      <c r="AM11" s="148">
        <f t="shared" ca="1" si="7"/>
        <v>657486.40960000001</v>
      </c>
      <c r="AN11" s="148">
        <f t="shared" ca="1" si="7"/>
        <v>657486.40960000001</v>
      </c>
      <c r="AO11" s="148">
        <f t="shared" ca="1" si="7"/>
        <v>657486.40960000001</v>
      </c>
      <c r="AP11" s="148">
        <f t="shared" ca="1" si="7"/>
        <v>677211.00188800029</v>
      </c>
      <c r="AQ11" s="148">
        <f t="shared" ca="1" si="7"/>
        <v>677211.00188800029</v>
      </c>
      <c r="AR11" s="148">
        <f t="shared" ca="1" si="7"/>
        <v>677211.00188800029</v>
      </c>
      <c r="AS11" s="148">
        <f t="shared" ca="1" si="7"/>
        <v>677211.00188800029</v>
      </c>
      <c r="AT11" s="148">
        <f t="shared" ca="1" si="7"/>
        <v>677211.00188800029</v>
      </c>
      <c r="AU11" s="148">
        <f t="shared" ca="1" si="7"/>
        <v>677211.00188800029</v>
      </c>
      <c r="AV11" s="148">
        <f t="shared" ca="1" si="7"/>
        <v>677211.00188800029</v>
      </c>
      <c r="AW11" s="148">
        <f t="shared" ca="1" si="7"/>
        <v>677211.00188800029</v>
      </c>
      <c r="AX11" s="148">
        <f t="shared" ca="1" si="7"/>
        <v>677211.00188800029</v>
      </c>
      <c r="AY11" s="148">
        <f t="shared" ca="1" si="7"/>
        <v>677211.00188800029</v>
      </c>
      <c r="AZ11" s="148">
        <f t="shared" ca="1" si="7"/>
        <v>677211.00188800029</v>
      </c>
      <c r="BA11" s="148">
        <f t="shared" ca="1" si="7"/>
        <v>677211.00188800029</v>
      </c>
      <c r="BB11" s="148">
        <f t="shared" ca="1" si="7"/>
        <v>697527.33194464014</v>
      </c>
      <c r="BC11" s="148">
        <f t="shared" ca="1" si="7"/>
        <v>697527.33194464014</v>
      </c>
      <c r="BD11" s="148">
        <f t="shared" ca="1" si="7"/>
        <v>697527.33194464014</v>
      </c>
      <c r="BE11" s="148">
        <f t="shared" ca="1" si="7"/>
        <v>697527.33194464014</v>
      </c>
      <c r="BF11" s="148">
        <f t="shared" ca="1" si="7"/>
        <v>697527.33194464014</v>
      </c>
      <c r="BG11" s="148">
        <f t="shared" ca="1" si="7"/>
        <v>697527.33194464014</v>
      </c>
      <c r="BH11" s="148">
        <f t="shared" ca="1" si="7"/>
        <v>697527.33194464014</v>
      </c>
      <c r="BI11" s="148">
        <f t="shared" ca="1" si="7"/>
        <v>697527.33194464014</v>
      </c>
      <c r="BJ11" s="148">
        <f t="shared" ca="1" si="7"/>
        <v>697527.33194464014</v>
      </c>
      <c r="BK11" s="148">
        <f t="shared" ca="1" si="7"/>
        <v>697527.33194464014</v>
      </c>
      <c r="BL11" s="148">
        <f t="shared" ca="1" si="7"/>
        <v>697527.33194464014</v>
      </c>
      <c r="BM11" s="148">
        <f t="shared" ca="1" si="7"/>
        <v>697527.33194464014</v>
      </c>
      <c r="BN11" s="148">
        <f t="shared" ca="1" si="7"/>
        <v>718453.15190297924</v>
      </c>
      <c r="BO11" s="148">
        <f t="shared" ca="1" si="7"/>
        <v>718453.15190297924</v>
      </c>
      <c r="BP11" s="148">
        <f t="shared" ca="1" si="7"/>
        <v>718453.15190297924</v>
      </c>
      <c r="BQ11" s="148">
        <f t="shared" ca="1" si="7"/>
        <v>718453.15190297924</v>
      </c>
      <c r="BR11" s="148">
        <f t="shared" ca="1" si="7"/>
        <v>718453.15190297924</v>
      </c>
      <c r="BS11" s="148">
        <f t="shared" ca="1" si="7"/>
        <v>718453.15190297924</v>
      </c>
      <c r="BT11" s="148">
        <f t="shared" ca="1" si="7"/>
        <v>718453.15190297924</v>
      </c>
      <c r="BU11" s="148">
        <f t="shared" ca="1" si="7"/>
        <v>718453.15190297924</v>
      </c>
      <c r="BV11" s="148">
        <f t="shared" ca="1" si="7"/>
        <v>718453.15190297924</v>
      </c>
      <c r="BW11" s="148">
        <f t="shared" ca="1" si="7"/>
        <v>718453.15190297924</v>
      </c>
      <c r="BX11" s="148">
        <f t="shared" ca="1" si="7"/>
        <v>718453.15190297924</v>
      </c>
      <c r="BY11" s="148">
        <f t="shared" ca="1" si="7"/>
        <v>718453.15190297924</v>
      </c>
      <c r="BZ11" s="148">
        <f t="shared" ca="1" si="7"/>
        <v>740006.74646006862</v>
      </c>
      <c r="CA11" s="148">
        <f t="shared" ca="1" si="7"/>
        <v>740006.74646006862</v>
      </c>
      <c r="CB11" s="148">
        <f t="shared" ca="1" si="7"/>
        <v>740006.74646006862</v>
      </c>
      <c r="CC11" s="148">
        <f t="shared" ca="1" si="7"/>
        <v>740006.74646006862</v>
      </c>
      <c r="CD11" s="148">
        <f t="shared" ref="CD11:EG11" ca="1" si="8">SUBTOTAL(9,CD12:CD13)</f>
        <v>740006.74646006862</v>
      </c>
      <c r="CE11" s="148">
        <f t="shared" ca="1" si="8"/>
        <v>740006.74646006862</v>
      </c>
      <c r="CF11" s="148">
        <f t="shared" ca="1" si="8"/>
        <v>740006.74646006862</v>
      </c>
      <c r="CG11" s="148">
        <f t="shared" ca="1" si="8"/>
        <v>740006.74646006862</v>
      </c>
      <c r="CH11" s="148">
        <f t="shared" ca="1" si="8"/>
        <v>740006.74646006862</v>
      </c>
      <c r="CI11" s="148">
        <f t="shared" ca="1" si="8"/>
        <v>740006.74646006862</v>
      </c>
      <c r="CJ11" s="148">
        <f t="shared" ca="1" si="8"/>
        <v>740006.74646006862</v>
      </c>
      <c r="CK11" s="148">
        <f t="shared" ca="1" si="8"/>
        <v>740006.74646006862</v>
      </c>
      <c r="CL11" s="148">
        <f t="shared" ca="1" si="8"/>
        <v>762206.94885387074</v>
      </c>
      <c r="CM11" s="148">
        <f t="shared" ca="1" si="8"/>
        <v>762206.94885387074</v>
      </c>
      <c r="CN11" s="148">
        <f t="shared" ca="1" si="8"/>
        <v>762206.94885387074</v>
      </c>
      <c r="CO11" s="148">
        <f t="shared" ca="1" si="8"/>
        <v>762206.94885387074</v>
      </c>
      <c r="CP11" s="148">
        <f t="shared" ca="1" si="8"/>
        <v>762206.94885387074</v>
      </c>
      <c r="CQ11" s="148">
        <f t="shared" ca="1" si="8"/>
        <v>762206.94885387074</v>
      </c>
      <c r="CR11" s="148">
        <f t="shared" ca="1" si="8"/>
        <v>762206.94885387074</v>
      </c>
      <c r="CS11" s="148">
        <f t="shared" ca="1" si="8"/>
        <v>762206.94885387074</v>
      </c>
      <c r="CT11" s="148">
        <f t="shared" ca="1" si="8"/>
        <v>762206.94885387074</v>
      </c>
      <c r="CU11" s="148">
        <f t="shared" ca="1" si="8"/>
        <v>762206.94885387074</v>
      </c>
      <c r="CV11" s="148">
        <f t="shared" ca="1" si="8"/>
        <v>762206.94885387074</v>
      </c>
      <c r="CW11" s="148">
        <f t="shared" ca="1" si="8"/>
        <v>762206.94885387074</v>
      </c>
      <c r="CX11" s="148">
        <f t="shared" ca="1" si="8"/>
        <v>785073.15731948696</v>
      </c>
      <c r="CY11" s="148">
        <f t="shared" ca="1" si="8"/>
        <v>785073.15731948696</v>
      </c>
      <c r="CZ11" s="148">
        <f t="shared" ca="1" si="8"/>
        <v>785073.15731948696</v>
      </c>
      <c r="DA11" s="148">
        <f t="shared" ca="1" si="8"/>
        <v>785073.15731948696</v>
      </c>
      <c r="DB11" s="148">
        <f t="shared" ca="1" si="8"/>
        <v>785073.15731948696</v>
      </c>
      <c r="DC11" s="148">
        <f t="shared" ca="1" si="8"/>
        <v>785073.15731948696</v>
      </c>
      <c r="DD11" s="148">
        <f t="shared" ca="1" si="8"/>
        <v>785073.15731948696</v>
      </c>
      <c r="DE11" s="148">
        <f t="shared" ca="1" si="8"/>
        <v>785073.15731948696</v>
      </c>
      <c r="DF11" s="148">
        <f t="shared" ca="1" si="8"/>
        <v>785073.15731948696</v>
      </c>
      <c r="DG11" s="148">
        <f t="shared" ca="1" si="8"/>
        <v>785073.15731948696</v>
      </c>
      <c r="DH11" s="148">
        <f t="shared" ca="1" si="8"/>
        <v>785073.15731948696</v>
      </c>
      <c r="DI11" s="148">
        <f t="shared" ca="1" si="8"/>
        <v>785073.15731948696</v>
      </c>
      <c r="DJ11" s="148">
        <f t="shared" ca="1" si="8"/>
        <v>808625.35203907161</v>
      </c>
      <c r="DK11" s="148">
        <f t="shared" ca="1" si="8"/>
        <v>808625.35203907161</v>
      </c>
      <c r="DL11" s="148">
        <f t="shared" ca="1" si="8"/>
        <v>808625.35203907161</v>
      </c>
      <c r="DM11" s="148">
        <f t="shared" ca="1" si="8"/>
        <v>808625.35203907161</v>
      </c>
      <c r="DN11" s="148">
        <f t="shared" ca="1" si="8"/>
        <v>808625.35203907161</v>
      </c>
      <c r="DO11" s="148">
        <f t="shared" ca="1" si="8"/>
        <v>808625.35203907161</v>
      </c>
      <c r="DP11" s="148">
        <f t="shared" ca="1" si="8"/>
        <v>808625.35203907161</v>
      </c>
      <c r="DQ11" s="148">
        <f t="shared" ca="1" si="8"/>
        <v>808625.35203907161</v>
      </c>
      <c r="DR11" s="148">
        <f t="shared" ca="1" si="8"/>
        <v>808625.35203907161</v>
      </c>
      <c r="DS11" s="148">
        <f t="shared" ca="1" si="8"/>
        <v>808625.35203907161</v>
      </c>
      <c r="DT11" s="148">
        <f t="shared" ca="1" si="8"/>
        <v>808625.35203907161</v>
      </c>
      <c r="DU11" s="148">
        <f t="shared" ca="1" si="8"/>
        <v>808625.35203907161</v>
      </c>
      <c r="DV11" s="148">
        <f t="shared" ca="1" si="8"/>
        <v>832884.11260024365</v>
      </c>
      <c r="DW11" s="148">
        <f t="shared" ca="1" si="8"/>
        <v>832884.11260024365</v>
      </c>
      <c r="DX11" s="148">
        <f t="shared" ca="1" si="8"/>
        <v>832884.11260024365</v>
      </c>
      <c r="DY11" s="148">
        <f t="shared" ca="1" si="8"/>
        <v>832884.11260024365</v>
      </c>
      <c r="DZ11" s="148">
        <f t="shared" ca="1" si="8"/>
        <v>832884.11260024365</v>
      </c>
      <c r="EA11" s="148">
        <f t="shared" ca="1" si="8"/>
        <v>832884.11260024365</v>
      </c>
      <c r="EB11" s="148">
        <f t="shared" ca="1" si="8"/>
        <v>832884.11260024365</v>
      </c>
      <c r="EC11" s="148">
        <f t="shared" ca="1" si="8"/>
        <v>832884.11260024365</v>
      </c>
      <c r="ED11" s="148">
        <f t="shared" ca="1" si="8"/>
        <v>832884.11260024365</v>
      </c>
      <c r="EE11" s="148">
        <f t="shared" ca="1" si="8"/>
        <v>832884.11260024365</v>
      </c>
      <c r="EF11" s="148">
        <f t="shared" ca="1" si="8"/>
        <v>832884.11260024365</v>
      </c>
      <c r="EG11" s="148">
        <f t="shared" ca="1" si="8"/>
        <v>832884.11260024365</v>
      </c>
      <c r="EH11" s="148">
        <f t="shared" ref="EH11:ES11" ca="1" si="9">SUBTOTAL(9,EH12:EH13)</f>
        <v>857870.635978251</v>
      </c>
      <c r="EI11" s="148">
        <f t="shared" ca="1" si="9"/>
        <v>857870.635978251</v>
      </c>
      <c r="EJ11" s="148">
        <f t="shared" ca="1" si="9"/>
        <v>857870.635978251</v>
      </c>
      <c r="EK11" s="148">
        <f t="shared" ca="1" si="9"/>
        <v>857870.635978251</v>
      </c>
      <c r="EL11" s="148">
        <f t="shared" ca="1" si="9"/>
        <v>857870.635978251</v>
      </c>
      <c r="EM11" s="148">
        <f t="shared" ca="1" si="9"/>
        <v>857870.635978251</v>
      </c>
      <c r="EN11" s="148">
        <f t="shared" ca="1" si="9"/>
        <v>857870.635978251</v>
      </c>
      <c r="EO11" s="148">
        <f t="shared" ca="1" si="9"/>
        <v>857870.635978251</v>
      </c>
      <c r="EP11" s="148">
        <f t="shared" ca="1" si="9"/>
        <v>857870.635978251</v>
      </c>
      <c r="EQ11" s="148">
        <f t="shared" ca="1" si="9"/>
        <v>857870.635978251</v>
      </c>
      <c r="ER11" s="148">
        <f t="shared" ca="1" si="9"/>
        <v>857870.635978251</v>
      </c>
      <c r="ES11" s="148">
        <f t="shared" ca="1" si="9"/>
        <v>857870.635978251</v>
      </c>
    </row>
    <row r="12" spans="1:149" hidden="1" outlineLevel="1" x14ac:dyDescent="0.2">
      <c r="A12" s="2"/>
      <c r="B12" s="149" t="s">
        <v>195</v>
      </c>
      <c r="C12" s="96"/>
      <c r="D12" s="456">
        <f>IFERROR(VLOOKUP($B12,rAdjCF,COLUMNS(rAdjCF),),)</f>
        <v>0</v>
      </c>
      <c r="E12" s="96">
        <f ca="1">SUMIF($Q$6:$ES$6,E$8,$Q12:$ES12)</f>
        <v>7660035.8400000008</v>
      </c>
      <c r="F12" s="96">
        <f t="shared" ref="F12:O13" ca="1" si="10">SUMIF($Q$6:$ES$6,F$8,$Q12:$ES12)</f>
        <v>7889836.9151999997</v>
      </c>
      <c r="G12" s="96">
        <f t="shared" ca="1" si="10"/>
        <v>8126532.0226560039</v>
      </c>
      <c r="H12" s="96">
        <f t="shared" ca="1" si="10"/>
        <v>8370327.9833356803</v>
      </c>
      <c r="I12" s="96">
        <f t="shared" ca="1" si="10"/>
        <v>8621437.8228357509</v>
      </c>
      <c r="J12" s="96">
        <f t="shared" ca="1" si="10"/>
        <v>8880080.9575208258</v>
      </c>
      <c r="K12" s="96">
        <f t="shared" ca="1" si="10"/>
        <v>9146483.3862464484</v>
      </c>
      <c r="L12" s="96">
        <f t="shared" ca="1" si="10"/>
        <v>9420877.887833843</v>
      </c>
      <c r="M12" s="96">
        <f t="shared" ca="1" si="10"/>
        <v>9703504.2244688589</v>
      </c>
      <c r="N12" s="96">
        <f t="shared" ca="1" si="10"/>
        <v>9994609.3512029238</v>
      </c>
      <c r="O12" s="96">
        <f t="shared" ca="1" si="10"/>
        <v>10294447.631739013</v>
      </c>
      <c r="P12" s="2"/>
      <c r="Q12" s="96"/>
      <c r="R12" s="96">
        <f>SUM(R201:R300)</f>
        <v>638336.31999999995</v>
      </c>
      <c r="S12" s="96">
        <f t="shared" ref="S12:CD12" ca="1" si="11">SUM(S201:S300)</f>
        <v>638336.31999999995</v>
      </c>
      <c r="T12" s="96">
        <f t="shared" ca="1" si="11"/>
        <v>638336.31999999995</v>
      </c>
      <c r="U12" s="96">
        <f t="shared" ca="1" si="11"/>
        <v>638336.31999999995</v>
      </c>
      <c r="V12" s="96">
        <f t="shared" ca="1" si="11"/>
        <v>638336.31999999995</v>
      </c>
      <c r="W12" s="96">
        <f t="shared" ca="1" si="11"/>
        <v>638336.31999999995</v>
      </c>
      <c r="X12" s="96">
        <f t="shared" ca="1" si="11"/>
        <v>638336.31999999995</v>
      </c>
      <c r="Y12" s="96">
        <f t="shared" ca="1" si="11"/>
        <v>638336.31999999995</v>
      </c>
      <c r="Z12" s="96">
        <f t="shared" ca="1" si="11"/>
        <v>638336.31999999995</v>
      </c>
      <c r="AA12" s="96">
        <f t="shared" ca="1" si="11"/>
        <v>638336.31999999995</v>
      </c>
      <c r="AB12" s="96">
        <f t="shared" ca="1" si="11"/>
        <v>638336.31999999995</v>
      </c>
      <c r="AC12" s="96">
        <f t="shared" ca="1" si="11"/>
        <v>638336.31999999995</v>
      </c>
      <c r="AD12" s="96">
        <f t="shared" ca="1" si="11"/>
        <v>657486.40960000001</v>
      </c>
      <c r="AE12" s="96">
        <f t="shared" ca="1" si="11"/>
        <v>657486.40960000001</v>
      </c>
      <c r="AF12" s="96">
        <f t="shared" ca="1" si="11"/>
        <v>657486.40960000001</v>
      </c>
      <c r="AG12" s="96">
        <f t="shared" ca="1" si="11"/>
        <v>657486.40960000001</v>
      </c>
      <c r="AH12" s="96">
        <f t="shared" ca="1" si="11"/>
        <v>657486.40960000001</v>
      </c>
      <c r="AI12" s="96">
        <f t="shared" ca="1" si="11"/>
        <v>657486.40960000001</v>
      </c>
      <c r="AJ12" s="96">
        <f t="shared" ca="1" si="11"/>
        <v>657486.40960000001</v>
      </c>
      <c r="AK12" s="96">
        <f t="shared" ca="1" si="11"/>
        <v>657486.40960000001</v>
      </c>
      <c r="AL12" s="96">
        <f t="shared" ca="1" si="11"/>
        <v>657486.40960000001</v>
      </c>
      <c r="AM12" s="96">
        <f t="shared" ca="1" si="11"/>
        <v>657486.40960000001</v>
      </c>
      <c r="AN12" s="96">
        <f t="shared" ca="1" si="11"/>
        <v>657486.40960000001</v>
      </c>
      <c r="AO12" s="96">
        <f t="shared" ca="1" si="11"/>
        <v>657486.40960000001</v>
      </c>
      <c r="AP12" s="96">
        <f t="shared" ca="1" si="11"/>
        <v>677211.00188800029</v>
      </c>
      <c r="AQ12" s="96">
        <f t="shared" ca="1" si="11"/>
        <v>677211.00188800029</v>
      </c>
      <c r="AR12" s="96">
        <f t="shared" ca="1" si="11"/>
        <v>677211.00188800029</v>
      </c>
      <c r="AS12" s="96">
        <f t="shared" ca="1" si="11"/>
        <v>677211.00188800029</v>
      </c>
      <c r="AT12" s="96">
        <f t="shared" ca="1" si="11"/>
        <v>677211.00188800029</v>
      </c>
      <c r="AU12" s="96">
        <f t="shared" ca="1" si="11"/>
        <v>677211.00188800029</v>
      </c>
      <c r="AV12" s="96">
        <f t="shared" ca="1" si="11"/>
        <v>677211.00188800029</v>
      </c>
      <c r="AW12" s="96">
        <f t="shared" ca="1" si="11"/>
        <v>677211.00188800029</v>
      </c>
      <c r="AX12" s="96">
        <f t="shared" ca="1" si="11"/>
        <v>677211.00188800029</v>
      </c>
      <c r="AY12" s="96">
        <f t="shared" ca="1" si="11"/>
        <v>677211.00188800029</v>
      </c>
      <c r="AZ12" s="96">
        <f t="shared" ca="1" si="11"/>
        <v>677211.00188800029</v>
      </c>
      <c r="BA12" s="96">
        <f t="shared" ca="1" si="11"/>
        <v>677211.00188800029</v>
      </c>
      <c r="BB12" s="96">
        <f t="shared" ca="1" si="11"/>
        <v>697527.33194464014</v>
      </c>
      <c r="BC12" s="96">
        <f t="shared" ca="1" si="11"/>
        <v>697527.33194464014</v>
      </c>
      <c r="BD12" s="96">
        <f t="shared" ca="1" si="11"/>
        <v>697527.33194464014</v>
      </c>
      <c r="BE12" s="96">
        <f t="shared" ca="1" si="11"/>
        <v>697527.33194464014</v>
      </c>
      <c r="BF12" s="96">
        <f t="shared" ca="1" si="11"/>
        <v>697527.33194464014</v>
      </c>
      <c r="BG12" s="96">
        <f t="shared" ca="1" si="11"/>
        <v>697527.33194464014</v>
      </c>
      <c r="BH12" s="96">
        <f t="shared" ca="1" si="11"/>
        <v>697527.33194464014</v>
      </c>
      <c r="BI12" s="96">
        <f t="shared" ca="1" si="11"/>
        <v>697527.33194464014</v>
      </c>
      <c r="BJ12" s="96">
        <f t="shared" ca="1" si="11"/>
        <v>697527.33194464014</v>
      </c>
      <c r="BK12" s="96">
        <f t="shared" ca="1" si="11"/>
        <v>697527.33194464014</v>
      </c>
      <c r="BL12" s="96">
        <f t="shared" ca="1" si="11"/>
        <v>697527.33194464014</v>
      </c>
      <c r="BM12" s="96">
        <f t="shared" ca="1" si="11"/>
        <v>697527.33194464014</v>
      </c>
      <c r="BN12" s="96">
        <f t="shared" ca="1" si="11"/>
        <v>718453.15190297924</v>
      </c>
      <c r="BO12" s="96">
        <f t="shared" ca="1" si="11"/>
        <v>718453.15190297924</v>
      </c>
      <c r="BP12" s="96">
        <f t="shared" ca="1" si="11"/>
        <v>718453.15190297924</v>
      </c>
      <c r="BQ12" s="96">
        <f t="shared" ca="1" si="11"/>
        <v>718453.15190297924</v>
      </c>
      <c r="BR12" s="96">
        <f t="shared" ca="1" si="11"/>
        <v>718453.15190297924</v>
      </c>
      <c r="BS12" s="96">
        <f t="shared" ca="1" si="11"/>
        <v>718453.15190297924</v>
      </c>
      <c r="BT12" s="96">
        <f t="shared" ca="1" si="11"/>
        <v>718453.15190297924</v>
      </c>
      <c r="BU12" s="96">
        <f t="shared" ca="1" si="11"/>
        <v>718453.15190297924</v>
      </c>
      <c r="BV12" s="96">
        <f t="shared" ca="1" si="11"/>
        <v>718453.15190297924</v>
      </c>
      <c r="BW12" s="96">
        <f t="shared" ca="1" si="11"/>
        <v>718453.15190297924</v>
      </c>
      <c r="BX12" s="96">
        <f t="shared" ca="1" si="11"/>
        <v>718453.15190297924</v>
      </c>
      <c r="BY12" s="96">
        <f t="shared" ca="1" si="11"/>
        <v>718453.15190297924</v>
      </c>
      <c r="BZ12" s="96">
        <f t="shared" ca="1" si="11"/>
        <v>740006.74646006862</v>
      </c>
      <c r="CA12" s="96">
        <f t="shared" ca="1" si="11"/>
        <v>740006.74646006862</v>
      </c>
      <c r="CB12" s="96">
        <f t="shared" ca="1" si="11"/>
        <v>740006.74646006862</v>
      </c>
      <c r="CC12" s="96">
        <f t="shared" ca="1" si="11"/>
        <v>740006.74646006862</v>
      </c>
      <c r="CD12" s="96">
        <f t="shared" ca="1" si="11"/>
        <v>740006.74646006862</v>
      </c>
      <c r="CE12" s="96">
        <f t="shared" ref="CE12:EP12" ca="1" si="12">SUM(CE201:CE300)</f>
        <v>740006.74646006862</v>
      </c>
      <c r="CF12" s="96">
        <f t="shared" ca="1" si="12"/>
        <v>740006.74646006862</v>
      </c>
      <c r="CG12" s="96">
        <f t="shared" ca="1" si="12"/>
        <v>740006.74646006862</v>
      </c>
      <c r="CH12" s="96">
        <f t="shared" ca="1" si="12"/>
        <v>740006.74646006862</v>
      </c>
      <c r="CI12" s="96">
        <f t="shared" ca="1" si="12"/>
        <v>740006.74646006862</v>
      </c>
      <c r="CJ12" s="96">
        <f t="shared" ca="1" si="12"/>
        <v>740006.74646006862</v>
      </c>
      <c r="CK12" s="96">
        <f t="shared" ca="1" si="12"/>
        <v>740006.74646006862</v>
      </c>
      <c r="CL12" s="96">
        <f t="shared" ca="1" si="12"/>
        <v>762206.94885387074</v>
      </c>
      <c r="CM12" s="96">
        <f t="shared" ca="1" si="12"/>
        <v>762206.94885387074</v>
      </c>
      <c r="CN12" s="96">
        <f t="shared" ca="1" si="12"/>
        <v>762206.94885387074</v>
      </c>
      <c r="CO12" s="96">
        <f t="shared" ca="1" si="12"/>
        <v>762206.94885387074</v>
      </c>
      <c r="CP12" s="96">
        <f t="shared" ca="1" si="12"/>
        <v>762206.94885387074</v>
      </c>
      <c r="CQ12" s="96">
        <f t="shared" ca="1" si="12"/>
        <v>762206.94885387074</v>
      </c>
      <c r="CR12" s="96">
        <f t="shared" ca="1" si="12"/>
        <v>762206.94885387074</v>
      </c>
      <c r="CS12" s="96">
        <f t="shared" ca="1" si="12"/>
        <v>762206.94885387074</v>
      </c>
      <c r="CT12" s="96">
        <f t="shared" ca="1" si="12"/>
        <v>762206.94885387074</v>
      </c>
      <c r="CU12" s="96">
        <f t="shared" ca="1" si="12"/>
        <v>762206.94885387074</v>
      </c>
      <c r="CV12" s="96">
        <f t="shared" ca="1" si="12"/>
        <v>762206.94885387074</v>
      </c>
      <c r="CW12" s="96">
        <f t="shared" ca="1" si="12"/>
        <v>762206.94885387074</v>
      </c>
      <c r="CX12" s="96">
        <f t="shared" ca="1" si="12"/>
        <v>785073.15731948696</v>
      </c>
      <c r="CY12" s="96">
        <f t="shared" ca="1" si="12"/>
        <v>785073.15731948696</v>
      </c>
      <c r="CZ12" s="96">
        <f t="shared" ca="1" si="12"/>
        <v>785073.15731948696</v>
      </c>
      <c r="DA12" s="96">
        <f t="shared" ca="1" si="12"/>
        <v>785073.15731948696</v>
      </c>
      <c r="DB12" s="96">
        <f t="shared" ca="1" si="12"/>
        <v>785073.15731948696</v>
      </c>
      <c r="DC12" s="96">
        <f t="shared" ca="1" si="12"/>
        <v>785073.15731948696</v>
      </c>
      <c r="DD12" s="96">
        <f t="shared" ca="1" si="12"/>
        <v>785073.15731948696</v>
      </c>
      <c r="DE12" s="96">
        <f t="shared" ca="1" si="12"/>
        <v>785073.15731948696</v>
      </c>
      <c r="DF12" s="96">
        <f t="shared" ca="1" si="12"/>
        <v>785073.15731948696</v>
      </c>
      <c r="DG12" s="96">
        <f t="shared" ca="1" si="12"/>
        <v>785073.15731948696</v>
      </c>
      <c r="DH12" s="96">
        <f t="shared" ca="1" si="12"/>
        <v>785073.15731948696</v>
      </c>
      <c r="DI12" s="96">
        <f t="shared" ca="1" si="12"/>
        <v>785073.15731948696</v>
      </c>
      <c r="DJ12" s="96">
        <f t="shared" ca="1" si="12"/>
        <v>808625.35203907161</v>
      </c>
      <c r="DK12" s="96">
        <f t="shared" ca="1" si="12"/>
        <v>808625.35203907161</v>
      </c>
      <c r="DL12" s="96">
        <f t="shared" ca="1" si="12"/>
        <v>808625.35203907161</v>
      </c>
      <c r="DM12" s="96">
        <f t="shared" ca="1" si="12"/>
        <v>808625.35203907161</v>
      </c>
      <c r="DN12" s="96">
        <f t="shared" ca="1" si="12"/>
        <v>808625.35203907161</v>
      </c>
      <c r="DO12" s="96">
        <f t="shared" ca="1" si="12"/>
        <v>808625.35203907161</v>
      </c>
      <c r="DP12" s="96">
        <f t="shared" ca="1" si="12"/>
        <v>808625.35203907161</v>
      </c>
      <c r="DQ12" s="96">
        <f t="shared" ca="1" si="12"/>
        <v>808625.35203907161</v>
      </c>
      <c r="DR12" s="96">
        <f t="shared" ca="1" si="12"/>
        <v>808625.35203907161</v>
      </c>
      <c r="DS12" s="96">
        <f t="shared" ca="1" si="12"/>
        <v>808625.35203907161</v>
      </c>
      <c r="DT12" s="96">
        <f t="shared" ca="1" si="12"/>
        <v>808625.35203907161</v>
      </c>
      <c r="DU12" s="96">
        <f t="shared" ca="1" si="12"/>
        <v>808625.35203907161</v>
      </c>
      <c r="DV12" s="96">
        <f t="shared" ca="1" si="12"/>
        <v>832884.11260024365</v>
      </c>
      <c r="DW12" s="96">
        <f t="shared" ca="1" si="12"/>
        <v>832884.11260024365</v>
      </c>
      <c r="DX12" s="96">
        <f t="shared" ca="1" si="12"/>
        <v>832884.11260024365</v>
      </c>
      <c r="DY12" s="96">
        <f t="shared" ca="1" si="12"/>
        <v>832884.11260024365</v>
      </c>
      <c r="DZ12" s="96">
        <f t="shared" ca="1" si="12"/>
        <v>832884.11260024365</v>
      </c>
      <c r="EA12" s="96">
        <f t="shared" ca="1" si="12"/>
        <v>832884.11260024365</v>
      </c>
      <c r="EB12" s="96">
        <f t="shared" ca="1" si="12"/>
        <v>832884.11260024365</v>
      </c>
      <c r="EC12" s="96">
        <f t="shared" ca="1" si="12"/>
        <v>832884.11260024365</v>
      </c>
      <c r="ED12" s="96">
        <f t="shared" ca="1" si="12"/>
        <v>832884.11260024365</v>
      </c>
      <c r="EE12" s="96">
        <f t="shared" ca="1" si="12"/>
        <v>832884.11260024365</v>
      </c>
      <c r="EF12" s="96">
        <f t="shared" ca="1" si="12"/>
        <v>832884.11260024365</v>
      </c>
      <c r="EG12" s="96">
        <f t="shared" ca="1" si="12"/>
        <v>832884.11260024365</v>
      </c>
      <c r="EH12" s="96">
        <f t="shared" ca="1" si="12"/>
        <v>857870.635978251</v>
      </c>
      <c r="EI12" s="96">
        <f t="shared" ca="1" si="12"/>
        <v>857870.635978251</v>
      </c>
      <c r="EJ12" s="96">
        <f t="shared" ca="1" si="12"/>
        <v>857870.635978251</v>
      </c>
      <c r="EK12" s="96">
        <f t="shared" ca="1" si="12"/>
        <v>857870.635978251</v>
      </c>
      <c r="EL12" s="96">
        <f t="shared" ca="1" si="12"/>
        <v>857870.635978251</v>
      </c>
      <c r="EM12" s="96">
        <f t="shared" ca="1" si="12"/>
        <v>857870.635978251</v>
      </c>
      <c r="EN12" s="96">
        <f t="shared" ca="1" si="12"/>
        <v>857870.635978251</v>
      </c>
      <c r="EO12" s="96">
        <f t="shared" ca="1" si="12"/>
        <v>857870.635978251</v>
      </c>
      <c r="EP12" s="96">
        <f t="shared" ca="1" si="12"/>
        <v>857870.635978251</v>
      </c>
      <c r="EQ12" s="96">
        <f ca="1">SUM(EQ201:EQ300)</f>
        <v>857870.635978251</v>
      </c>
      <c r="ER12" s="96">
        <f ca="1">SUM(ER201:ER300)</f>
        <v>857870.635978251</v>
      </c>
      <c r="ES12" s="96">
        <f ca="1">SUM(ES201:ES300)</f>
        <v>857870.635978251</v>
      </c>
    </row>
    <row r="13" spans="1:149" hidden="1" outlineLevel="1" x14ac:dyDescent="0.2">
      <c r="A13" s="2"/>
      <c r="B13" s="149" t="s">
        <v>518</v>
      </c>
      <c r="C13" s="96"/>
      <c r="D13" s="456">
        <f>IFERROR(VLOOKUP($B13,rAdjCF,COLUMNS(rAdjCF),),)</f>
        <v>0</v>
      </c>
      <c r="E13" s="96">
        <f ca="1">SUMIF($Q$6:$ES$6,E$8,$Q13:$ES13)</f>
        <v>0</v>
      </c>
      <c r="F13" s="96">
        <f t="shared" ca="1" si="10"/>
        <v>0</v>
      </c>
      <c r="G13" s="96">
        <f t="shared" ca="1" si="10"/>
        <v>0</v>
      </c>
      <c r="H13" s="96">
        <f t="shared" ca="1" si="10"/>
        <v>0</v>
      </c>
      <c r="I13" s="96">
        <f t="shared" ca="1" si="10"/>
        <v>0</v>
      </c>
      <c r="J13" s="96">
        <f t="shared" ca="1" si="10"/>
        <v>0</v>
      </c>
      <c r="K13" s="96">
        <f t="shared" ca="1" si="10"/>
        <v>0</v>
      </c>
      <c r="L13" s="96">
        <f t="shared" ca="1" si="10"/>
        <v>0</v>
      </c>
      <c r="M13" s="96">
        <f t="shared" ca="1" si="10"/>
        <v>0</v>
      </c>
      <c r="N13" s="96">
        <f t="shared" ca="1" si="10"/>
        <v>0</v>
      </c>
      <c r="O13" s="96">
        <f t="shared" ca="1" si="10"/>
        <v>0</v>
      </c>
      <c r="P13" s="2"/>
      <c r="Q13" s="96"/>
      <c r="R13" s="96" cm="1">
        <f t="array" aca="1" ref="R13" ca="1">(D$13/12+(rUMTotalRenovUnits/fRenovPeriod*rUMAvgRenovBump*(1+rGenInflPct*rRenovInflAppl)))*(R$8&gt;=MAX(rRenovStMnth,1))*(S$8&lt;=MAX(fRvrYr,1)*12)*rRenovReq</f>
        <v>0</v>
      </c>
      <c r="S13" s="96" cm="1">
        <f t="array" aca="1" ref="S13" ca="1">(R$13+(rUMTotalRenovUnits/fRenovPeriod*rUMAvgRenovBump*(1+rGenInflPct*rRenovInflAppl)))*(S$8&gt;=MAX(rRenovStMnth,1))*(S$8&lt;=MAX(fRvrYr,1)*12)*rRenovReq</f>
        <v>0</v>
      </c>
      <c r="T13" s="96" cm="1">
        <f t="array" aca="1" ref="T13" ca="1">(S$13+(rUMTotalRenovUnits/fRenovPeriod*rUMAvgRenovBump*(1+rGenInflPct*rRenovInflAppl)))*(T$8&gt;=MAX(rRenovStMnth,1))*(T$8&lt;=MAX(fRvrYr,1)*12)*rRenovReq</f>
        <v>0</v>
      </c>
      <c r="U13" s="96" cm="1">
        <f t="array" aca="1" ref="U13" ca="1">(T$13+(rUMTotalRenovUnits/fRenovPeriod*rUMAvgRenovBump*(1+rGenInflPct*rRenovInflAppl)))*(U$8&gt;=MAX(rRenovStMnth,1))*(U$8&lt;=MAX(fRvrYr,1)*12)*rRenovReq</f>
        <v>0</v>
      </c>
      <c r="V13" s="96" cm="1">
        <f t="array" aca="1" ref="V13" ca="1">(U$13+(rUMTotalRenovUnits/fRenovPeriod*rUMAvgRenovBump*(1+rGenInflPct*rRenovInflAppl)))*(V$8&gt;=MAX(rRenovStMnth,1))*(V$8&lt;=MAX(fRvrYr,1)*12)*rRenovReq</f>
        <v>0</v>
      </c>
      <c r="W13" s="96" cm="1">
        <f t="array" aca="1" ref="W13" ca="1">(V$13+(rUMTotalRenovUnits/fRenovPeriod*rUMAvgRenovBump*(1+rGenInflPct*rRenovInflAppl)))*(W$8&gt;=MAX(rRenovStMnth,1))*(W$8&lt;=MAX(fRvrYr,1)*12)*rRenovReq</f>
        <v>0</v>
      </c>
      <c r="X13" s="96" cm="1">
        <f t="array" aca="1" ref="X13" ca="1">(W$13+(rUMTotalRenovUnits/fRenovPeriod*rUMAvgRenovBump*(1+rGenInflPct*rRenovInflAppl)))*(X$8&gt;=MAX(rRenovStMnth,1))*(X$8&lt;=MAX(fRvrYr,1)*12)*rRenovReq</f>
        <v>0</v>
      </c>
      <c r="Y13" s="96" cm="1">
        <f t="array" aca="1" ref="Y13" ca="1">(X$13+(rUMTotalRenovUnits/fRenovPeriod*rUMAvgRenovBump*(1+rGenInflPct*rRenovInflAppl)))*(Y$8&gt;=MAX(rRenovStMnth,1))*(Y$8&lt;=MAX(fRvrYr,1)*12)*rRenovReq</f>
        <v>0</v>
      </c>
      <c r="Z13" s="96" cm="1">
        <f t="array" aca="1" ref="Z13" ca="1">(Y$13+(rUMTotalRenovUnits/fRenovPeriod*rUMAvgRenovBump*(1+rGenInflPct*rRenovInflAppl)))*(Z$8&gt;=MAX(rRenovStMnth,1))*(Z$8&lt;=MAX(fRvrYr,1)*12)*rRenovReq</f>
        <v>0</v>
      </c>
      <c r="AA13" s="96" cm="1">
        <f t="array" aca="1" ref="AA13" ca="1">(Z$13+(rUMTotalRenovUnits/fRenovPeriod*rUMAvgRenovBump*(1+rGenInflPct*rRenovInflAppl)))*(AA$8&gt;=MAX(rRenovStMnth,1))*(AA$8&lt;=MAX(fRvrYr,1)*12)*rRenovReq</f>
        <v>0</v>
      </c>
      <c r="AB13" s="96" cm="1">
        <f t="array" aca="1" ref="AB13" ca="1">(AA$13+(rUMTotalRenovUnits/fRenovPeriod*rUMAvgRenovBump*(1+rGenInflPct*rRenovInflAppl)))*(AB$8&gt;=MAX(rRenovStMnth,1))*(AB$8&lt;=MAX(fRvrYr,1)*12)*rRenovReq</f>
        <v>0</v>
      </c>
      <c r="AC13" s="96" cm="1">
        <f t="array" aca="1" ref="AC13" ca="1">(AB$13+(rUMTotalRenovUnits/fRenovPeriod*rUMAvgRenovBump*(1+rGenInflPct*rRenovInflAppl)))*(AC$8&gt;=MAX(rRenovStMnth,1))*(AC$8&lt;=MAX(fRvrYr,1)*12)*rRenovReq</f>
        <v>0</v>
      </c>
      <c r="AD13" s="96" cm="1">
        <f t="array" aca="1" ref="AD13" ca="1">(AC$13+(rUMTotalRenovUnits/fRenovPeriod*rUMAvgRenovBump*(1+rGenInflPct*rRenovInflAppl)))*(AD$8&gt;=MAX(rRenovStMnth,1))*(AD$8&lt;=MAX(fRvrYr,1)*12)*rRenovReq</f>
        <v>0</v>
      </c>
      <c r="AE13" s="96" cm="1">
        <f t="array" aca="1" ref="AE13" ca="1">(AD$13+(rUMTotalRenovUnits/fRenovPeriod*rUMAvgRenovBump*(1+rGenInflPct*rRenovInflAppl)))*(AE$8&gt;=MAX(rRenovStMnth,1))*(AE$8&lt;=MAX(fRvrYr,1)*12)*rRenovReq</f>
        <v>0</v>
      </c>
      <c r="AF13" s="96" cm="1">
        <f t="array" aca="1" ref="AF13" ca="1">(AE$13+(rUMTotalRenovUnits/fRenovPeriod*rUMAvgRenovBump*(1+rGenInflPct*rRenovInflAppl)))*(AF$8&gt;=MAX(rRenovStMnth,1))*(AF$8&lt;=MAX(fRvrYr,1)*12)*rRenovReq</f>
        <v>0</v>
      </c>
      <c r="AG13" s="96" cm="1">
        <f t="array" aca="1" ref="AG13" ca="1">(AF$13+(rUMTotalRenovUnits/fRenovPeriod*rUMAvgRenovBump*(1+rGenInflPct*rRenovInflAppl)))*(AG$8&gt;=MAX(rRenovStMnth,1))*(AG$8&lt;=MAX(fRvrYr,1)*12)*rRenovReq</f>
        <v>0</v>
      </c>
      <c r="AH13" s="96" cm="1">
        <f t="array" aca="1" ref="AH13" ca="1">(AG$13+(rUMTotalRenovUnits/fRenovPeriod*rUMAvgRenovBump*(1+rGenInflPct*rRenovInflAppl)))*(AH$8&gt;=MAX(rRenovStMnth,1))*(AH$8&lt;=MAX(fRvrYr,1)*12)*rRenovReq</f>
        <v>0</v>
      </c>
      <c r="AI13" s="96" cm="1">
        <f t="array" aca="1" ref="AI13" ca="1">(AH$13+(rUMTotalRenovUnits/fRenovPeriod*rUMAvgRenovBump*(1+rGenInflPct*rRenovInflAppl)))*(AI$8&gt;=MAX(rRenovStMnth,1))*(AI$8&lt;=MAX(fRvrYr,1)*12)*rRenovReq</f>
        <v>0</v>
      </c>
      <c r="AJ13" s="96" cm="1">
        <f t="array" aca="1" ref="AJ13" ca="1">(AI$13+(rUMTotalRenovUnits/fRenovPeriod*rUMAvgRenovBump*(1+rGenInflPct*rRenovInflAppl)))*(AJ$8&gt;=MAX(rRenovStMnth,1))*(AJ$8&lt;=MAX(fRvrYr,1)*12)*rRenovReq</f>
        <v>0</v>
      </c>
      <c r="AK13" s="96" cm="1">
        <f t="array" aca="1" ref="AK13" ca="1">(AJ$13+(rUMTotalRenovUnits/fRenovPeriod*rUMAvgRenovBump*(1+rGenInflPct*rRenovInflAppl)))*(AK$8&gt;=MAX(rRenovStMnth,1))*(AK$8&lt;=MAX(fRvrYr,1)*12)*rRenovReq</f>
        <v>0</v>
      </c>
      <c r="AL13" s="96" cm="1">
        <f t="array" aca="1" ref="AL13" ca="1">(AK$13+(rUMTotalRenovUnits/fRenovPeriod*rUMAvgRenovBump*(1+rGenInflPct*rRenovInflAppl)))*(AL$8&gt;=MAX(rRenovStMnth,1))*(AL$8&lt;=MAX(fRvrYr,1)*12)*rRenovReq</f>
        <v>0</v>
      </c>
      <c r="AM13" s="96" cm="1">
        <f t="array" aca="1" ref="AM13" ca="1">(AL$13+(rUMTotalRenovUnits/fRenovPeriod*rUMAvgRenovBump*(1+rGenInflPct*rRenovInflAppl)))*(AM$8&gt;=MAX(rRenovStMnth,1))*(AM$8&lt;=MAX(fRvrYr,1)*12)*rRenovReq</f>
        <v>0</v>
      </c>
      <c r="AN13" s="96" cm="1">
        <f t="array" aca="1" ref="AN13" ca="1">(AM$13+(rUMTotalRenovUnits/fRenovPeriod*rUMAvgRenovBump*(1+rGenInflPct*rRenovInflAppl)))*(AN$8&gt;=MAX(rRenovStMnth,1))*(AN$8&lt;=MAX(fRvrYr,1)*12)*rRenovReq</f>
        <v>0</v>
      </c>
      <c r="AO13" s="96" cm="1">
        <f t="array" aca="1" ref="AO13" ca="1">(AN$13+(rUMTotalRenovUnits/fRenovPeriod*rUMAvgRenovBump*(1+rGenInflPct*rRenovInflAppl)))*(AO$8&gt;=MAX(rRenovStMnth,1))*(AO$8&lt;=MAX(fRvrYr,1)*12)*rRenovReq</f>
        <v>0</v>
      </c>
      <c r="AP13" s="96" cm="1">
        <f t="array" aca="1" ref="AP13" ca="1">(AO$13+(rUMTotalRenovUnits/fRenovPeriod*rUMAvgRenovBump*(1+rGenInflPct*rRenovInflAppl)))*(AP$8&gt;=MAX(rRenovStMnth,1))*(AP$8&lt;=MAX(fRvrYr,1)*12)*rRenovReq</f>
        <v>0</v>
      </c>
      <c r="AQ13" s="96" cm="1">
        <f t="array" aca="1" ref="AQ13" ca="1">(AP$13+(rUMTotalRenovUnits/fRenovPeriod*rUMAvgRenovBump*(1+rGenInflPct*rRenovInflAppl)))*(AQ$8&gt;=MAX(rRenovStMnth,1))*(AQ$8&lt;=MAX(fRvrYr,1)*12)*rRenovReq</f>
        <v>0</v>
      </c>
      <c r="AR13" s="96" cm="1">
        <f t="array" aca="1" ref="AR13" ca="1">(AQ$13+(rUMTotalRenovUnits/fRenovPeriod*rUMAvgRenovBump*(1+rGenInflPct*rRenovInflAppl)))*(AR$8&gt;=MAX(rRenovStMnth,1))*(AR$8&lt;=MAX(fRvrYr,1)*12)*rRenovReq</f>
        <v>0</v>
      </c>
      <c r="AS13" s="96" cm="1">
        <f t="array" aca="1" ref="AS13" ca="1">(AR$13+(rUMTotalRenovUnits/fRenovPeriod*rUMAvgRenovBump*(1+rGenInflPct*rRenovInflAppl)))*(AS$8&gt;=MAX(rRenovStMnth,1))*(AS$8&lt;=MAX(fRvrYr,1)*12)*rRenovReq</f>
        <v>0</v>
      </c>
      <c r="AT13" s="96" cm="1">
        <f t="array" aca="1" ref="AT13" ca="1">(AS$13+(rUMTotalRenovUnits/fRenovPeriod*rUMAvgRenovBump*(1+rGenInflPct*rRenovInflAppl)))*(AT$8&gt;=MAX(rRenovStMnth,1))*(AT$8&lt;=MAX(fRvrYr,1)*12)*rRenovReq</f>
        <v>0</v>
      </c>
      <c r="AU13" s="96" cm="1">
        <f t="array" aca="1" ref="AU13" ca="1">(AT$13+(rUMTotalRenovUnits/fRenovPeriod*rUMAvgRenovBump*(1+rGenInflPct*rRenovInflAppl)))*(AU$8&gt;=MAX(rRenovStMnth,1))*(AU$8&lt;=MAX(fRvrYr,1)*12)*rRenovReq</f>
        <v>0</v>
      </c>
      <c r="AV13" s="96" cm="1">
        <f t="array" aca="1" ref="AV13" ca="1">(AU$13+(rUMTotalRenovUnits/fRenovPeriod*rUMAvgRenovBump*(1+rGenInflPct*rRenovInflAppl)))*(AV$8&gt;=MAX(rRenovStMnth,1))*(AV$8&lt;=MAX(fRvrYr,1)*12)*rRenovReq</f>
        <v>0</v>
      </c>
      <c r="AW13" s="96" cm="1">
        <f t="array" aca="1" ref="AW13" ca="1">(AV$13+(rUMTotalRenovUnits/fRenovPeriod*rUMAvgRenovBump*(1+rGenInflPct*rRenovInflAppl)))*(AW$8&gt;=MAX(rRenovStMnth,1))*(AW$8&lt;=MAX(fRvrYr,1)*12)*rRenovReq</f>
        <v>0</v>
      </c>
      <c r="AX13" s="96" cm="1">
        <f t="array" aca="1" ref="AX13" ca="1">(AW$13+(rUMTotalRenovUnits/fRenovPeriod*rUMAvgRenovBump*(1+rGenInflPct*rRenovInflAppl)))*(AX$8&gt;=MAX(rRenovStMnth,1))*(AX$8&lt;=MAX(fRvrYr,1)*12)*rRenovReq</f>
        <v>0</v>
      </c>
      <c r="AY13" s="96" cm="1">
        <f t="array" aca="1" ref="AY13" ca="1">(AX$13+(rUMTotalRenovUnits/fRenovPeriod*rUMAvgRenovBump*(1+rGenInflPct*rRenovInflAppl)))*(AY$8&gt;=MAX(rRenovStMnth,1))*(AY$8&lt;=MAX(fRvrYr,1)*12)*rRenovReq</f>
        <v>0</v>
      </c>
      <c r="AZ13" s="96" cm="1">
        <f t="array" aca="1" ref="AZ13" ca="1">(AY$13+(rUMTotalRenovUnits/fRenovPeriod*rUMAvgRenovBump*(1+rGenInflPct*rRenovInflAppl)))*(AZ$8&gt;=MAX(rRenovStMnth,1))*(AZ$8&lt;=MAX(fRvrYr,1)*12)*rRenovReq</f>
        <v>0</v>
      </c>
      <c r="BA13" s="96" cm="1">
        <f t="array" aca="1" ref="BA13" ca="1">(AZ$13+(rUMTotalRenovUnits/fRenovPeriod*rUMAvgRenovBump*(1+rGenInflPct*rRenovInflAppl)))*(BA$8&gt;=MAX(rRenovStMnth,1))*(BA$8&lt;=MAX(fRvrYr,1)*12)*rRenovReq</f>
        <v>0</v>
      </c>
      <c r="BB13" s="96" cm="1">
        <f t="array" aca="1" ref="BB13" ca="1">(BA$13+(rUMTotalRenovUnits/fRenovPeriod*rUMAvgRenovBump*(1+rGenInflPct*rRenovInflAppl)))*(BB$8&gt;=MAX(rRenovStMnth,1))*(BB$8&lt;=MAX(fRvrYr,1)*12)*rRenovReq</f>
        <v>0</v>
      </c>
      <c r="BC13" s="96" cm="1">
        <f t="array" aca="1" ref="BC13" ca="1">(BB$13+(rUMTotalRenovUnits/fRenovPeriod*rUMAvgRenovBump*(1+rGenInflPct*rRenovInflAppl)))*(BC$8&gt;=MAX(rRenovStMnth,1))*(BC$8&lt;=MAX(fRvrYr,1)*12)*rRenovReq</f>
        <v>0</v>
      </c>
      <c r="BD13" s="96" cm="1">
        <f t="array" aca="1" ref="BD13" ca="1">(BC$13+(rUMTotalRenovUnits/fRenovPeriod*rUMAvgRenovBump*(1+rGenInflPct*rRenovInflAppl)))*(BD$8&gt;=MAX(rRenovStMnth,1))*(BD$8&lt;=MAX(fRvrYr,1)*12)*rRenovReq</f>
        <v>0</v>
      </c>
      <c r="BE13" s="96" cm="1">
        <f t="array" aca="1" ref="BE13" ca="1">(BD$13+(rUMTotalRenovUnits/fRenovPeriod*rUMAvgRenovBump*(1+rGenInflPct*rRenovInflAppl)))*(BE$8&gt;=MAX(rRenovStMnth,1))*(BE$8&lt;=MAX(fRvrYr,1)*12)*rRenovReq</f>
        <v>0</v>
      </c>
      <c r="BF13" s="96" cm="1">
        <f t="array" aca="1" ref="BF13" ca="1">(BE$13+(rUMTotalRenovUnits/fRenovPeriod*rUMAvgRenovBump*(1+rGenInflPct*rRenovInflAppl)))*(BF$8&gt;=MAX(rRenovStMnth,1))*(BF$8&lt;=MAX(fRvrYr,1)*12)*rRenovReq</f>
        <v>0</v>
      </c>
      <c r="BG13" s="96" cm="1">
        <f t="array" aca="1" ref="BG13" ca="1">(BF$13+(rUMTotalRenovUnits/fRenovPeriod*rUMAvgRenovBump*(1+rGenInflPct*rRenovInflAppl)))*(BG$8&gt;=MAX(rRenovStMnth,1))*(BG$8&lt;=MAX(fRvrYr,1)*12)*rRenovReq</f>
        <v>0</v>
      </c>
      <c r="BH13" s="96" cm="1">
        <f t="array" aca="1" ref="BH13" ca="1">(BG$13+(rUMTotalRenovUnits/fRenovPeriod*rUMAvgRenovBump*(1+rGenInflPct*rRenovInflAppl)))*(BH$8&gt;=MAX(rRenovStMnth,1))*(BH$8&lt;=MAX(fRvrYr,1)*12)*rRenovReq</f>
        <v>0</v>
      </c>
      <c r="BI13" s="96" cm="1">
        <f t="array" aca="1" ref="BI13" ca="1">(BH$13+(rUMTotalRenovUnits/fRenovPeriod*rUMAvgRenovBump*(1+rGenInflPct*rRenovInflAppl)))*(BI$8&gt;=MAX(rRenovStMnth,1))*(BI$8&lt;=MAX(fRvrYr,1)*12)*rRenovReq</f>
        <v>0</v>
      </c>
      <c r="BJ13" s="96" cm="1">
        <f t="array" aca="1" ref="BJ13" ca="1">(BI$13+(rUMTotalRenovUnits/fRenovPeriod*rUMAvgRenovBump*(1+rGenInflPct*rRenovInflAppl)))*(BJ$8&gt;=MAX(rRenovStMnth,1))*(BJ$8&lt;=MAX(fRvrYr,1)*12)*rRenovReq</f>
        <v>0</v>
      </c>
      <c r="BK13" s="96" cm="1">
        <f t="array" aca="1" ref="BK13" ca="1">(BJ$13+(rUMTotalRenovUnits/fRenovPeriod*rUMAvgRenovBump*(1+rGenInflPct*rRenovInflAppl)))*(BK$8&gt;=MAX(rRenovStMnth,1))*(BK$8&lt;=MAX(fRvrYr,1)*12)*rRenovReq</f>
        <v>0</v>
      </c>
      <c r="BL13" s="96" cm="1">
        <f t="array" aca="1" ref="BL13" ca="1">(BK$13+(rUMTotalRenovUnits/fRenovPeriod*rUMAvgRenovBump*(1+rGenInflPct*rRenovInflAppl)))*(BL$8&gt;=MAX(rRenovStMnth,1))*(BL$8&lt;=MAX(fRvrYr,1)*12)*rRenovReq</f>
        <v>0</v>
      </c>
      <c r="BM13" s="96" cm="1">
        <f t="array" aca="1" ref="BM13" ca="1">(BL$13+(rUMTotalRenovUnits/fRenovPeriod*rUMAvgRenovBump*(1+rGenInflPct*rRenovInflAppl)))*(BM$8&gt;=MAX(rRenovStMnth,1))*(BM$8&lt;=MAX(fRvrYr,1)*12)*rRenovReq</f>
        <v>0</v>
      </c>
      <c r="BN13" s="96" cm="1">
        <f t="array" aca="1" ref="BN13" ca="1">(BM$13+(rUMTotalRenovUnits/fRenovPeriod*rUMAvgRenovBump*(1+rGenInflPct*rRenovInflAppl)))*(BN$8&gt;=MAX(rRenovStMnth,1))*(BN$8&lt;=MAX(fRvrYr,1)*12)*rRenovReq</f>
        <v>0</v>
      </c>
      <c r="BO13" s="96" cm="1">
        <f t="array" aca="1" ref="BO13" ca="1">(BN$13+(rUMTotalRenovUnits/fRenovPeriod*rUMAvgRenovBump*(1+rGenInflPct*rRenovInflAppl)))*(BO$8&gt;=MAX(rRenovStMnth,1))*(BO$8&lt;=MAX(fRvrYr,1)*12)*rRenovReq</f>
        <v>0</v>
      </c>
      <c r="BP13" s="96" cm="1">
        <f t="array" aca="1" ref="BP13" ca="1">(BO$13+(rUMTotalRenovUnits/fRenovPeriod*rUMAvgRenovBump*(1+rGenInflPct*rRenovInflAppl)))*(BP$8&gt;=MAX(rRenovStMnth,1))*(BP$8&lt;=MAX(fRvrYr,1)*12)*rRenovReq</f>
        <v>0</v>
      </c>
      <c r="BQ13" s="96" cm="1">
        <f t="array" aca="1" ref="BQ13" ca="1">(BP$13+(rUMTotalRenovUnits/fRenovPeriod*rUMAvgRenovBump*(1+rGenInflPct*rRenovInflAppl)))*(BQ$8&gt;=MAX(rRenovStMnth,1))*(BQ$8&lt;=MAX(fRvrYr,1)*12)*rRenovReq</f>
        <v>0</v>
      </c>
      <c r="BR13" s="96" cm="1">
        <f t="array" aca="1" ref="BR13" ca="1">(BQ$13+(rUMTotalRenovUnits/fRenovPeriod*rUMAvgRenovBump*(1+rGenInflPct*rRenovInflAppl)))*(BR$8&gt;=MAX(rRenovStMnth,1))*(BR$8&lt;=MAX(fRvrYr,1)*12)*rRenovReq</f>
        <v>0</v>
      </c>
      <c r="BS13" s="96" cm="1">
        <f t="array" aca="1" ref="BS13" ca="1">(BR$13+(rUMTotalRenovUnits/fRenovPeriod*rUMAvgRenovBump*(1+rGenInflPct*rRenovInflAppl)))*(BS$8&gt;=MAX(rRenovStMnth,1))*(BS$8&lt;=MAX(fRvrYr,1)*12)*rRenovReq</f>
        <v>0</v>
      </c>
      <c r="BT13" s="96" cm="1">
        <f t="array" aca="1" ref="BT13" ca="1">(BS$13+(rUMTotalRenovUnits/fRenovPeriod*rUMAvgRenovBump*(1+rGenInflPct*rRenovInflAppl)))*(BT$8&gt;=MAX(rRenovStMnth,1))*(BT$8&lt;=MAX(fRvrYr,1)*12)*rRenovReq</f>
        <v>0</v>
      </c>
      <c r="BU13" s="96" cm="1">
        <f t="array" aca="1" ref="BU13" ca="1">(BT$13+(rUMTotalRenovUnits/fRenovPeriod*rUMAvgRenovBump*(1+rGenInflPct*rRenovInflAppl)))*(BU$8&gt;=MAX(rRenovStMnth,1))*(BU$8&lt;=MAX(fRvrYr,1)*12)*rRenovReq</f>
        <v>0</v>
      </c>
      <c r="BV13" s="96" cm="1">
        <f t="array" aca="1" ref="BV13" ca="1">(BU$13+(rUMTotalRenovUnits/fRenovPeriod*rUMAvgRenovBump*(1+rGenInflPct*rRenovInflAppl)))*(BV$8&gt;=MAX(rRenovStMnth,1))*(BV$8&lt;=MAX(fRvrYr,1)*12)*rRenovReq</f>
        <v>0</v>
      </c>
      <c r="BW13" s="96" cm="1">
        <f t="array" aca="1" ref="BW13" ca="1">(BV$13+(rUMTotalRenovUnits/fRenovPeriod*rUMAvgRenovBump*(1+rGenInflPct*rRenovInflAppl)))*(BW$8&gt;=MAX(rRenovStMnth,1))*(BW$8&lt;=MAX(fRvrYr,1)*12)*rRenovReq</f>
        <v>0</v>
      </c>
      <c r="BX13" s="96" cm="1">
        <f t="array" aca="1" ref="BX13" ca="1">(BW$13+(rUMTotalRenovUnits/fRenovPeriod*rUMAvgRenovBump*(1+rGenInflPct*rRenovInflAppl)))*(BX$8&gt;=MAX(rRenovStMnth,1))*(BX$8&lt;=MAX(fRvrYr,1)*12)*rRenovReq</f>
        <v>0</v>
      </c>
      <c r="BY13" s="96" cm="1">
        <f t="array" aca="1" ref="BY13" ca="1">(BX$13+(rUMTotalRenovUnits/fRenovPeriod*rUMAvgRenovBump*(1+rGenInflPct*rRenovInflAppl)))*(BY$8&gt;=MAX(rRenovStMnth,1))*(BY$8&lt;=MAX(fRvrYr,1)*12)*rRenovReq</f>
        <v>0</v>
      </c>
      <c r="BZ13" s="96" cm="1">
        <f t="array" aca="1" ref="BZ13" ca="1">(BY$13+(rUMTotalRenovUnits/fRenovPeriod*rUMAvgRenovBump*(1+rGenInflPct*rRenovInflAppl)))*(BZ$8&gt;=MAX(rRenovStMnth,1))*(BZ$8&lt;=MAX(fRvrYr,1)*12)*rRenovReq</f>
        <v>0</v>
      </c>
      <c r="CA13" s="96" cm="1">
        <f t="array" aca="1" ref="CA13" ca="1">(BZ$13+(rUMTotalRenovUnits/fRenovPeriod*rUMAvgRenovBump*(1+rGenInflPct*rRenovInflAppl)))*(CA$8&gt;=MAX(rRenovStMnth,1))*(CA$8&lt;=MAX(fRvrYr,1)*12)*rRenovReq</f>
        <v>0</v>
      </c>
      <c r="CB13" s="96" cm="1">
        <f t="array" aca="1" ref="CB13" ca="1">(CA$13+(rUMTotalRenovUnits/fRenovPeriod*rUMAvgRenovBump*(1+rGenInflPct*rRenovInflAppl)))*(CB$8&gt;=MAX(rRenovStMnth,1))*(CB$8&lt;=MAX(fRvrYr,1)*12)*rRenovReq</f>
        <v>0</v>
      </c>
      <c r="CC13" s="96" cm="1">
        <f t="array" aca="1" ref="CC13" ca="1">(CB$13+(rUMTotalRenovUnits/fRenovPeriod*rUMAvgRenovBump*(1+rGenInflPct*rRenovInflAppl)))*(CC$8&gt;=MAX(rRenovStMnth,1))*(CC$8&lt;=MAX(fRvrYr,1)*12)*rRenovReq</f>
        <v>0</v>
      </c>
      <c r="CD13" s="96" cm="1">
        <f t="array" aca="1" ref="CD13" ca="1">(CC$13+(rUMTotalRenovUnits/fRenovPeriod*rUMAvgRenovBump*(1+rGenInflPct*rRenovInflAppl)))*(CD$8&gt;=MAX(rRenovStMnth,1))*(CD$8&lt;=MAX(fRvrYr,1)*12)*rRenovReq</f>
        <v>0</v>
      </c>
      <c r="CE13" s="96" cm="1">
        <f t="array" aca="1" ref="CE13" ca="1">(CD$13+(rUMTotalRenovUnits/fRenovPeriod*rUMAvgRenovBump*(1+rGenInflPct*rRenovInflAppl)))*(CE$8&gt;=MAX(rRenovStMnth,1))*(CE$8&lt;=MAX(fRvrYr,1)*12)*rRenovReq</f>
        <v>0</v>
      </c>
      <c r="CF13" s="96" cm="1">
        <f t="array" aca="1" ref="CF13" ca="1">(CE$13+(rUMTotalRenovUnits/fRenovPeriod*rUMAvgRenovBump*(1+rGenInflPct*rRenovInflAppl)))*(CF$8&gt;=MAX(rRenovStMnth,1))*(CF$8&lt;=MAX(fRvrYr,1)*12)*rRenovReq</f>
        <v>0</v>
      </c>
      <c r="CG13" s="96" cm="1">
        <f t="array" aca="1" ref="CG13" ca="1">(CF$13+(rUMTotalRenovUnits/fRenovPeriod*rUMAvgRenovBump*(1+rGenInflPct*rRenovInflAppl)))*(CG$8&gt;=MAX(rRenovStMnth,1))*(CG$8&lt;=MAX(fRvrYr,1)*12)*rRenovReq</f>
        <v>0</v>
      </c>
      <c r="CH13" s="96" cm="1">
        <f t="array" aca="1" ref="CH13" ca="1">(CG$13+(rUMTotalRenovUnits/fRenovPeriod*rUMAvgRenovBump*(1+rGenInflPct*rRenovInflAppl)))*(CH$8&gt;=MAX(rRenovStMnth,1))*(CH$8&lt;=MAX(fRvrYr,1)*12)*rRenovReq</f>
        <v>0</v>
      </c>
      <c r="CI13" s="96" cm="1">
        <f t="array" aca="1" ref="CI13" ca="1">(CH$13+(rUMTotalRenovUnits/fRenovPeriod*rUMAvgRenovBump*(1+rGenInflPct*rRenovInflAppl)))*(CI$8&gt;=MAX(rRenovStMnth,1))*(CI$8&lt;=MAX(fRvrYr,1)*12)*rRenovReq</f>
        <v>0</v>
      </c>
      <c r="CJ13" s="96" cm="1">
        <f t="array" aca="1" ref="CJ13" ca="1">(CI$13+(rUMTotalRenovUnits/fRenovPeriod*rUMAvgRenovBump*(1+rGenInflPct*rRenovInflAppl)))*(CJ$8&gt;=MAX(rRenovStMnth,1))*(CJ$8&lt;=MAX(fRvrYr,1)*12)*rRenovReq</f>
        <v>0</v>
      </c>
      <c r="CK13" s="96" cm="1">
        <f t="array" aca="1" ref="CK13" ca="1">(CJ$13+(rUMTotalRenovUnits/fRenovPeriod*rUMAvgRenovBump*(1+rGenInflPct*rRenovInflAppl)))*(CK$8&gt;=MAX(rRenovStMnth,1))*(CK$8&lt;=MAX(fRvrYr,1)*12)*rRenovReq</f>
        <v>0</v>
      </c>
      <c r="CL13" s="96" cm="1">
        <f t="array" aca="1" ref="CL13" ca="1">(CK$13+(rUMTotalRenovUnits/fRenovPeriod*rUMAvgRenovBump*(1+rGenInflPct*rRenovInflAppl)))*(CL$8&gt;=MAX(rRenovStMnth,1))*(CL$8&lt;=MAX(fRvrYr,1)*12)*rRenovReq</f>
        <v>0</v>
      </c>
      <c r="CM13" s="96" cm="1">
        <f t="array" aca="1" ref="CM13" ca="1">(CL$13+(rUMTotalRenovUnits/fRenovPeriod*rUMAvgRenovBump*(1+rGenInflPct*rRenovInflAppl)))*(CM$8&gt;=MAX(rRenovStMnth,1))*(CM$8&lt;=MAX(fRvrYr,1)*12)*rRenovReq</f>
        <v>0</v>
      </c>
      <c r="CN13" s="96" cm="1">
        <f t="array" aca="1" ref="CN13" ca="1">(CM$13+(rUMTotalRenovUnits/fRenovPeriod*rUMAvgRenovBump*(1+rGenInflPct*rRenovInflAppl)))*(CN$8&gt;=MAX(rRenovStMnth,1))*(CN$8&lt;=MAX(fRvrYr,1)*12)*rRenovReq</f>
        <v>0</v>
      </c>
      <c r="CO13" s="96" cm="1">
        <f t="array" aca="1" ref="CO13" ca="1">(CN$13+(rUMTotalRenovUnits/fRenovPeriod*rUMAvgRenovBump*(1+rGenInflPct*rRenovInflAppl)))*(CO$8&gt;=MAX(rRenovStMnth,1))*(CO$8&lt;=MAX(fRvrYr,1)*12)*rRenovReq</f>
        <v>0</v>
      </c>
      <c r="CP13" s="96" cm="1">
        <f t="array" aca="1" ref="CP13" ca="1">(CO$13+(rUMTotalRenovUnits/fRenovPeriod*rUMAvgRenovBump*(1+rGenInflPct*rRenovInflAppl)))*(CP$8&gt;=MAX(rRenovStMnth,1))*(CP$8&lt;=MAX(fRvrYr,1)*12)*rRenovReq</f>
        <v>0</v>
      </c>
      <c r="CQ13" s="96" cm="1">
        <f t="array" aca="1" ref="CQ13" ca="1">(CP$13+(rUMTotalRenovUnits/fRenovPeriod*rUMAvgRenovBump*(1+rGenInflPct*rRenovInflAppl)))*(CQ$8&gt;=MAX(rRenovStMnth,1))*(CQ$8&lt;=MAX(fRvrYr,1)*12)*rRenovReq</f>
        <v>0</v>
      </c>
      <c r="CR13" s="96" cm="1">
        <f t="array" aca="1" ref="CR13" ca="1">(CQ$13+(rUMTotalRenovUnits/fRenovPeriod*rUMAvgRenovBump*(1+rGenInflPct*rRenovInflAppl)))*(CR$8&gt;=MAX(rRenovStMnth,1))*(CR$8&lt;=MAX(fRvrYr,1)*12)*rRenovReq</f>
        <v>0</v>
      </c>
      <c r="CS13" s="96" cm="1">
        <f t="array" aca="1" ref="CS13" ca="1">(CR$13+(rUMTotalRenovUnits/fRenovPeriod*rUMAvgRenovBump*(1+rGenInflPct*rRenovInflAppl)))*(CS$8&gt;=MAX(rRenovStMnth,1))*(CS$8&lt;=MAX(fRvrYr,1)*12)*rRenovReq</f>
        <v>0</v>
      </c>
      <c r="CT13" s="96" cm="1">
        <f t="array" aca="1" ref="CT13" ca="1">(CS$13+(rUMTotalRenovUnits/fRenovPeriod*rUMAvgRenovBump*(1+rGenInflPct*rRenovInflAppl)))*(CT$8&gt;=MAX(rRenovStMnth,1))*(CT$8&lt;=MAX(fRvrYr,1)*12)*rRenovReq</f>
        <v>0</v>
      </c>
      <c r="CU13" s="96" cm="1">
        <f t="array" aca="1" ref="CU13" ca="1">(CT$13+(rUMTotalRenovUnits/fRenovPeriod*rUMAvgRenovBump*(1+rGenInflPct*rRenovInflAppl)))*(CU$8&gt;=MAX(rRenovStMnth,1))*(CU$8&lt;=MAX(fRvrYr,1)*12)*rRenovReq</f>
        <v>0</v>
      </c>
      <c r="CV13" s="96" cm="1">
        <f t="array" aca="1" ref="CV13" ca="1">(CU$13+(rUMTotalRenovUnits/fRenovPeriod*rUMAvgRenovBump*(1+rGenInflPct*rRenovInflAppl)))*(CV$8&gt;=MAX(rRenovStMnth,1))*(CV$8&lt;=MAX(fRvrYr,1)*12)*rRenovReq</f>
        <v>0</v>
      </c>
      <c r="CW13" s="96" cm="1">
        <f t="array" aca="1" ref="CW13" ca="1">(CV$13+(rUMTotalRenovUnits/fRenovPeriod*rUMAvgRenovBump*(1+rGenInflPct*rRenovInflAppl)))*(CW$8&gt;=MAX(rRenovStMnth,1))*(CW$8&lt;=MAX(fRvrYr,1)*12)*rRenovReq</f>
        <v>0</v>
      </c>
      <c r="CX13" s="96" cm="1">
        <f t="array" aca="1" ref="CX13" ca="1">(CW$13+(rUMTotalRenovUnits/fRenovPeriod*rUMAvgRenovBump*(1+rGenInflPct*rRenovInflAppl)))*(CX$8&gt;=MAX(rRenovStMnth,1))*(CX$8&lt;=MAX(fRvrYr,1)*12)*rRenovReq</f>
        <v>0</v>
      </c>
      <c r="CY13" s="96" cm="1">
        <f t="array" aca="1" ref="CY13" ca="1">(CX$13+(rUMTotalRenovUnits/fRenovPeriod*rUMAvgRenovBump*(1+rGenInflPct*rRenovInflAppl)))*(CY$8&gt;=MAX(rRenovStMnth,1))*(CY$8&lt;=MAX(fRvrYr,1)*12)*rRenovReq</f>
        <v>0</v>
      </c>
      <c r="CZ13" s="96" cm="1">
        <f t="array" aca="1" ref="CZ13" ca="1">(CY$13+(rUMTotalRenovUnits/fRenovPeriod*rUMAvgRenovBump*(1+rGenInflPct*rRenovInflAppl)))*(CZ$8&gt;=MAX(rRenovStMnth,1))*(CZ$8&lt;=MAX(fRvrYr,1)*12)*rRenovReq</f>
        <v>0</v>
      </c>
      <c r="DA13" s="96" cm="1">
        <f t="array" aca="1" ref="DA13" ca="1">(CZ$13+(rUMTotalRenovUnits/fRenovPeriod*rUMAvgRenovBump*(1+rGenInflPct*rRenovInflAppl)))*(DA$8&gt;=MAX(rRenovStMnth,1))*(DA$8&lt;=MAX(fRvrYr,1)*12)*rRenovReq</f>
        <v>0</v>
      </c>
      <c r="DB13" s="96" cm="1">
        <f t="array" aca="1" ref="DB13" ca="1">(DA$13+(rUMTotalRenovUnits/fRenovPeriod*rUMAvgRenovBump*(1+rGenInflPct*rRenovInflAppl)))*(DB$8&gt;=MAX(rRenovStMnth,1))*(DB$8&lt;=MAX(fRvrYr,1)*12)*rRenovReq</f>
        <v>0</v>
      </c>
      <c r="DC13" s="96" cm="1">
        <f t="array" aca="1" ref="DC13" ca="1">(DB$13+(rUMTotalRenovUnits/fRenovPeriod*rUMAvgRenovBump*(1+rGenInflPct*rRenovInflAppl)))*(DC$8&gt;=MAX(rRenovStMnth,1))*(DC$8&lt;=MAX(fRvrYr,1)*12)*rRenovReq</f>
        <v>0</v>
      </c>
      <c r="DD13" s="96" cm="1">
        <f t="array" aca="1" ref="DD13" ca="1">(DC$13+(rUMTotalRenovUnits/fRenovPeriod*rUMAvgRenovBump*(1+rGenInflPct*rRenovInflAppl)))*(DD$8&gt;=MAX(rRenovStMnth,1))*(DD$8&lt;=MAX(fRvrYr,1)*12)*rRenovReq</f>
        <v>0</v>
      </c>
      <c r="DE13" s="96" cm="1">
        <f t="array" aca="1" ref="DE13" ca="1">(DD$13+(rUMTotalRenovUnits/fRenovPeriod*rUMAvgRenovBump*(1+rGenInflPct*rRenovInflAppl)))*(DE$8&gt;=MAX(rRenovStMnth,1))*(DE$8&lt;=MAX(fRvrYr,1)*12)*rRenovReq</f>
        <v>0</v>
      </c>
      <c r="DF13" s="96" cm="1">
        <f t="array" aca="1" ref="DF13" ca="1">(DE$13+(rUMTotalRenovUnits/fRenovPeriod*rUMAvgRenovBump*(1+rGenInflPct*rRenovInflAppl)))*(DF$8&gt;=MAX(rRenovStMnth,1))*(DF$8&lt;=MAX(fRvrYr,1)*12)*rRenovReq</f>
        <v>0</v>
      </c>
      <c r="DG13" s="96" cm="1">
        <f t="array" aca="1" ref="DG13" ca="1">(DF$13+(rUMTotalRenovUnits/fRenovPeriod*rUMAvgRenovBump*(1+rGenInflPct*rRenovInflAppl)))*(DG$8&gt;=MAX(rRenovStMnth,1))*(DG$8&lt;=MAX(fRvrYr,1)*12)*rRenovReq</f>
        <v>0</v>
      </c>
      <c r="DH13" s="96" cm="1">
        <f t="array" aca="1" ref="DH13" ca="1">(DG$13+(rUMTotalRenovUnits/fRenovPeriod*rUMAvgRenovBump*(1+rGenInflPct*rRenovInflAppl)))*(DH$8&gt;=MAX(rRenovStMnth,1))*(DH$8&lt;=MAX(fRvrYr,1)*12)*rRenovReq</f>
        <v>0</v>
      </c>
      <c r="DI13" s="96" cm="1">
        <f t="array" aca="1" ref="DI13" ca="1">(DH$13+(rUMTotalRenovUnits/fRenovPeriod*rUMAvgRenovBump*(1+rGenInflPct*rRenovInflAppl)))*(DI$8&gt;=MAX(rRenovStMnth,1))*(DI$8&lt;=MAX(fRvrYr,1)*12)*rRenovReq</f>
        <v>0</v>
      </c>
      <c r="DJ13" s="96" cm="1">
        <f t="array" aca="1" ref="DJ13" ca="1">(DI$13+(rUMTotalRenovUnits/fRenovPeriod*rUMAvgRenovBump*(1+rGenInflPct*rRenovInflAppl)))*(DJ$8&gt;=MAX(rRenovStMnth,1))*(DJ$8&lt;=MAX(fRvrYr,1)*12)*rRenovReq</f>
        <v>0</v>
      </c>
      <c r="DK13" s="96" cm="1">
        <f t="array" aca="1" ref="DK13" ca="1">(DJ$13+(rUMTotalRenovUnits/fRenovPeriod*rUMAvgRenovBump*(1+rGenInflPct*rRenovInflAppl)))*(DK$8&gt;=MAX(rRenovStMnth,1))*(DK$8&lt;=MAX(fRvrYr,1)*12)*rRenovReq</f>
        <v>0</v>
      </c>
      <c r="DL13" s="96" cm="1">
        <f t="array" aca="1" ref="DL13" ca="1">(DK$13+(rUMTotalRenovUnits/fRenovPeriod*rUMAvgRenovBump*(1+rGenInflPct*rRenovInflAppl)))*(DL$8&gt;=MAX(rRenovStMnth,1))*(DL$8&lt;=MAX(fRvrYr,1)*12)*rRenovReq</f>
        <v>0</v>
      </c>
      <c r="DM13" s="96" cm="1">
        <f t="array" aca="1" ref="DM13" ca="1">(DL$13+(rUMTotalRenovUnits/fRenovPeriod*rUMAvgRenovBump*(1+rGenInflPct*rRenovInflAppl)))*(DM$8&gt;=MAX(rRenovStMnth,1))*(DM$8&lt;=MAX(fRvrYr,1)*12)*rRenovReq</f>
        <v>0</v>
      </c>
      <c r="DN13" s="96" cm="1">
        <f t="array" aca="1" ref="DN13" ca="1">(DM$13+(rUMTotalRenovUnits/fRenovPeriod*rUMAvgRenovBump*(1+rGenInflPct*rRenovInflAppl)))*(DN$8&gt;=MAX(rRenovStMnth,1))*(DN$8&lt;=MAX(fRvrYr,1)*12)*rRenovReq</f>
        <v>0</v>
      </c>
      <c r="DO13" s="96" cm="1">
        <f t="array" aca="1" ref="DO13" ca="1">(DN$13+(rUMTotalRenovUnits/fRenovPeriod*rUMAvgRenovBump*(1+rGenInflPct*rRenovInflAppl)))*(DO$8&gt;=MAX(rRenovStMnth,1))*(DO$8&lt;=MAX(fRvrYr,1)*12)*rRenovReq</f>
        <v>0</v>
      </c>
      <c r="DP13" s="96" cm="1">
        <f t="array" aca="1" ref="DP13" ca="1">(DO$13+(rUMTotalRenovUnits/fRenovPeriod*rUMAvgRenovBump*(1+rGenInflPct*rRenovInflAppl)))*(DP$8&gt;=MAX(rRenovStMnth,1))*(DP$8&lt;=MAX(fRvrYr,1)*12)*rRenovReq</f>
        <v>0</v>
      </c>
      <c r="DQ13" s="96" cm="1">
        <f t="array" aca="1" ref="DQ13" ca="1">(DP$13+(rUMTotalRenovUnits/fRenovPeriod*rUMAvgRenovBump*(1+rGenInflPct*rRenovInflAppl)))*(DQ$8&gt;=MAX(rRenovStMnth,1))*(DQ$8&lt;=MAX(fRvrYr,1)*12)*rRenovReq</f>
        <v>0</v>
      </c>
      <c r="DR13" s="96" cm="1">
        <f t="array" aca="1" ref="DR13" ca="1">(DQ$13+(rUMTotalRenovUnits/fRenovPeriod*rUMAvgRenovBump*(1+rGenInflPct*rRenovInflAppl)))*(DR$8&gt;=MAX(rRenovStMnth,1))*(DR$8&lt;=MAX(fRvrYr,1)*12)*rRenovReq</f>
        <v>0</v>
      </c>
      <c r="DS13" s="96" cm="1">
        <f t="array" aca="1" ref="DS13" ca="1">(DR$13+(rUMTotalRenovUnits/fRenovPeriod*rUMAvgRenovBump*(1+rGenInflPct*rRenovInflAppl)))*(DS$8&gt;=MAX(rRenovStMnth,1))*(DS$8&lt;=MAX(fRvrYr,1)*12)*rRenovReq</f>
        <v>0</v>
      </c>
      <c r="DT13" s="96" cm="1">
        <f t="array" aca="1" ref="DT13" ca="1">(DS$13+(rUMTotalRenovUnits/fRenovPeriod*rUMAvgRenovBump*(1+rGenInflPct*rRenovInflAppl)))*(DT$8&gt;=MAX(rRenovStMnth,1))*(DT$8&lt;=MAX(fRvrYr,1)*12)*rRenovReq</f>
        <v>0</v>
      </c>
      <c r="DU13" s="96" cm="1">
        <f t="array" aca="1" ref="DU13" ca="1">(DT$13+(rUMTotalRenovUnits/fRenovPeriod*rUMAvgRenovBump*(1+rGenInflPct*rRenovInflAppl)))*(DU$8&gt;=MAX(rRenovStMnth,1))*(DU$8&lt;=MAX(fRvrYr,1)*12)*rRenovReq</f>
        <v>0</v>
      </c>
      <c r="DV13" s="96" cm="1">
        <f t="array" aca="1" ref="DV13" ca="1">(DU$13+(rUMTotalRenovUnits/fRenovPeriod*rUMAvgRenovBump*(1+rGenInflPct*rRenovInflAppl)))*(DV$8&gt;=MAX(rRenovStMnth,1))*(DV$8&lt;=MAX(fRvrYr,1)*12)*rRenovReq</f>
        <v>0</v>
      </c>
      <c r="DW13" s="96" cm="1">
        <f t="array" aca="1" ref="DW13" ca="1">(DV$13+(rUMTotalRenovUnits/fRenovPeriod*rUMAvgRenovBump*(1+rGenInflPct*rRenovInflAppl)))*(DW$8&gt;=MAX(rRenovStMnth,1))*(DW$8&lt;=MAX(fRvrYr,1)*12)*rRenovReq</f>
        <v>0</v>
      </c>
      <c r="DX13" s="96" cm="1">
        <f t="array" aca="1" ref="DX13" ca="1">(DW$13+(rUMTotalRenovUnits/fRenovPeriod*rUMAvgRenovBump*(1+rGenInflPct*rRenovInflAppl)))*(DX$8&gt;=MAX(rRenovStMnth,1))*(DX$8&lt;=MAX(fRvrYr,1)*12)*rRenovReq</f>
        <v>0</v>
      </c>
      <c r="DY13" s="96" cm="1">
        <f t="array" aca="1" ref="DY13" ca="1">(DX$13+(rUMTotalRenovUnits/fRenovPeriod*rUMAvgRenovBump*(1+rGenInflPct*rRenovInflAppl)))*(DY$8&gt;=MAX(rRenovStMnth,1))*(DY$8&lt;=MAX(fRvrYr,1)*12)*rRenovReq</f>
        <v>0</v>
      </c>
      <c r="DZ13" s="96" cm="1">
        <f t="array" aca="1" ref="DZ13" ca="1">(DY$13+(rUMTotalRenovUnits/fRenovPeriod*rUMAvgRenovBump*(1+rGenInflPct*rRenovInflAppl)))*(DZ$8&gt;=MAX(rRenovStMnth,1))*(DZ$8&lt;=MAX(fRvrYr,1)*12)*rRenovReq</f>
        <v>0</v>
      </c>
      <c r="EA13" s="96" cm="1">
        <f t="array" aca="1" ref="EA13" ca="1">(DZ$13+(rUMTotalRenovUnits/fRenovPeriod*rUMAvgRenovBump*(1+rGenInflPct*rRenovInflAppl)))*(EA$8&gt;=MAX(rRenovStMnth,1))*(EA$8&lt;=MAX(fRvrYr,1)*12)*rRenovReq</f>
        <v>0</v>
      </c>
      <c r="EB13" s="96" cm="1">
        <f t="array" aca="1" ref="EB13" ca="1">(EA$13+(rUMTotalRenovUnits/fRenovPeriod*rUMAvgRenovBump*(1+rGenInflPct*rRenovInflAppl)))*(EB$8&gt;=MAX(rRenovStMnth,1))*(EB$8&lt;=MAX(fRvrYr,1)*12)*rRenovReq</f>
        <v>0</v>
      </c>
      <c r="EC13" s="96" cm="1">
        <f t="array" aca="1" ref="EC13" ca="1">(EB$13+(rUMTotalRenovUnits/fRenovPeriod*rUMAvgRenovBump*(1+rGenInflPct*rRenovInflAppl)))*(EC$8&gt;=MAX(rRenovStMnth,1))*(EC$8&lt;=MAX(fRvrYr,1)*12)*rRenovReq</f>
        <v>0</v>
      </c>
      <c r="ED13" s="96" cm="1">
        <f t="array" aca="1" ref="ED13" ca="1">(EC$13+(rUMTotalRenovUnits/fRenovPeriod*rUMAvgRenovBump*(1+rGenInflPct*rRenovInflAppl)))*(ED$8&gt;=MAX(rRenovStMnth,1))*(ED$8&lt;=MAX(fRvrYr,1)*12)*rRenovReq</f>
        <v>0</v>
      </c>
      <c r="EE13" s="96" cm="1">
        <f t="array" aca="1" ref="EE13" ca="1">(ED$13+(rUMTotalRenovUnits/fRenovPeriod*rUMAvgRenovBump*(1+rGenInflPct*rRenovInflAppl)))*(EE$8&gt;=MAX(rRenovStMnth,1))*(EE$8&lt;=MAX(fRvrYr,1)*12)*rRenovReq</f>
        <v>0</v>
      </c>
      <c r="EF13" s="96" cm="1">
        <f t="array" aca="1" ref="EF13" ca="1">(EE$13+(rUMTotalRenovUnits/fRenovPeriod*rUMAvgRenovBump*(1+rGenInflPct*rRenovInflAppl)))*(EF$8&gt;=MAX(rRenovStMnth,1))*(EF$8&lt;=MAX(fRvrYr,1)*12)*rRenovReq</f>
        <v>0</v>
      </c>
      <c r="EG13" s="96" cm="1">
        <f t="array" aca="1" ref="EG13" ca="1">(EF$13+(rUMTotalRenovUnits/fRenovPeriod*rUMAvgRenovBump*(1+rGenInflPct*rRenovInflAppl)))*(EG$8&gt;=MAX(rRenovStMnth,1))*(EG$8&lt;=MAX(fRvrYr,1)*12)*rRenovReq</f>
        <v>0</v>
      </c>
      <c r="EH13" s="96" cm="1">
        <f t="array" aca="1" ref="EH13" ca="1">(EG$13+(rUMTotalRenovUnits/fRenovPeriod*rUMAvgRenovBump*(1+rGenInflPct*rRenovInflAppl)))*(EH$8&gt;=MAX(rRenovStMnth,1))*(EH$8&lt;=MAX(fRvrYr,1)*12)*rRenovReq</f>
        <v>0</v>
      </c>
      <c r="EI13" s="96" cm="1">
        <f t="array" aca="1" ref="EI13" ca="1">(EH$13+(rUMTotalRenovUnits/fRenovPeriod*rUMAvgRenovBump*(1+rGenInflPct*rRenovInflAppl)))*(EI$8&gt;=MAX(rRenovStMnth,1))*(EI$8&lt;=MAX(fRvrYr,1)*12)*rRenovReq</f>
        <v>0</v>
      </c>
      <c r="EJ13" s="96" cm="1">
        <f t="array" aca="1" ref="EJ13" ca="1">(EI$13+(rUMTotalRenovUnits/fRenovPeriod*rUMAvgRenovBump*(1+rGenInflPct*rRenovInflAppl)))*(EJ$8&gt;=MAX(rRenovStMnth,1))*(EJ$8&lt;=MAX(fRvrYr,1)*12)*rRenovReq</f>
        <v>0</v>
      </c>
      <c r="EK13" s="96" cm="1">
        <f t="array" aca="1" ref="EK13" ca="1">(EJ$13+(rUMTotalRenovUnits/fRenovPeriod*rUMAvgRenovBump*(1+rGenInflPct*rRenovInflAppl)))*(EK$8&gt;=MAX(rRenovStMnth,1))*(EK$8&lt;=MAX(fRvrYr,1)*12)*rRenovReq</f>
        <v>0</v>
      </c>
      <c r="EL13" s="96" cm="1">
        <f t="array" aca="1" ref="EL13" ca="1">(EK$13+(rUMTotalRenovUnits/fRenovPeriod*rUMAvgRenovBump*(1+rGenInflPct*rRenovInflAppl)))*(EL$8&gt;=MAX(rRenovStMnth,1))*(EL$8&lt;=MAX(fRvrYr,1)*12)*rRenovReq</f>
        <v>0</v>
      </c>
      <c r="EM13" s="96" cm="1">
        <f t="array" aca="1" ref="EM13" ca="1">(EL$13+(rUMTotalRenovUnits/fRenovPeriod*rUMAvgRenovBump*(1+rGenInflPct*rRenovInflAppl)))*(EM$8&gt;=MAX(rRenovStMnth,1))*(EM$8&lt;=MAX(fRvrYr,1)*12)*rRenovReq</f>
        <v>0</v>
      </c>
      <c r="EN13" s="96" cm="1">
        <f t="array" aca="1" ref="EN13" ca="1">(EM$13+(rUMTotalRenovUnits/fRenovPeriod*rUMAvgRenovBump*(1+rGenInflPct*rRenovInflAppl)))*(EN$8&gt;=MAX(rRenovStMnth,1))*(EN$8&lt;=MAX(fRvrYr,1)*12)*rRenovReq</f>
        <v>0</v>
      </c>
      <c r="EO13" s="96" cm="1">
        <f t="array" aca="1" ref="EO13" ca="1">(EN$13+(rUMTotalRenovUnits/fRenovPeriod*rUMAvgRenovBump*(1+rGenInflPct*rRenovInflAppl)))*(EO$8&gt;=MAX(rRenovStMnth,1))*(EO$8&lt;=MAX(fRvrYr,1)*12)*rRenovReq</f>
        <v>0</v>
      </c>
      <c r="EP13" s="96" cm="1">
        <f t="array" aca="1" ref="EP13" ca="1">(EO$13+(rUMTotalRenovUnits/fRenovPeriod*rUMAvgRenovBump*(1+rGenInflPct*rRenovInflAppl)))*(EP$8&gt;=MAX(rRenovStMnth,1))*(EP$8&lt;=MAX(fRvrYr,1)*12)*rRenovReq</f>
        <v>0</v>
      </c>
      <c r="EQ13" s="96" cm="1">
        <f t="array" aca="1" ref="EQ13" ca="1">(EP$13+(rUMTotalRenovUnits/fRenovPeriod*rUMAvgRenovBump*(1+rGenInflPct*rRenovInflAppl)))*(EQ$8&gt;=MAX(rRenovStMnth,1))*(EQ$8&lt;=MAX(fRvrYr,1)*12)*rRenovReq</f>
        <v>0</v>
      </c>
      <c r="ER13" s="96" cm="1">
        <f t="array" aca="1" ref="ER13" ca="1">(EQ$13+(rUMTotalRenovUnits/fRenovPeriod*rUMAvgRenovBump*(1+rGenInflPct*rRenovInflAppl)))*(ER$8&gt;=MAX(rRenovStMnth,1))*(ER$8&lt;=MAX(fRvrYr,1)*12)*rRenovReq</f>
        <v>0</v>
      </c>
      <c r="ES13" s="96" cm="1">
        <f t="array" aca="1" ref="ES13" ca="1">(ER$13+(rUMTotalRenovUnits/fRenovPeriod*rUMAvgRenovBump*(1+rGenInflPct*rRenovInflAppl)))*(ES$8&gt;=MAX(rRenovStMnth,1))*(ES$8&lt;=MAX(fRvrYr,1)*12)*rRenovReq</f>
        <v>0</v>
      </c>
    </row>
    <row r="14" spans="1:149" ht="12.75" thickBot="1" x14ac:dyDescent="0.25">
      <c r="A14" s="2"/>
      <c r="B14" s="150" t="str">
        <f>'PF, Adj &amp; Notes'!$B11</f>
        <v>Loss to Lease</v>
      </c>
      <c r="C14" s="150"/>
      <c r="D14" s="457">
        <f ca="1">IFERROR(VLOOKUP($B14,rAdjCF,COLUMNS(rAdjCF),),)</f>
        <v>-592459</v>
      </c>
      <c r="E14" s="150">
        <f t="shared" ref="E14:O14" ca="1" si="13">(SUMIF($Q$6:$ES$6,E$8,$Q14:$ES14))</f>
        <v>-678653.11534435069</v>
      </c>
      <c r="F14" s="150">
        <f t="shared" ca="1" si="13"/>
        <v>-699012.70880468108</v>
      </c>
      <c r="G14" s="150">
        <f t="shared" ca="1" si="13"/>
        <v>-719983.09006882214</v>
      </c>
      <c r="H14" s="150">
        <f t="shared" ca="1" si="13"/>
        <v>-741582.58277088671</v>
      </c>
      <c r="I14" s="150">
        <f t="shared" ca="1" si="13"/>
        <v>-763830.06025401317</v>
      </c>
      <c r="J14" s="150">
        <f t="shared" ca="1" si="13"/>
        <v>-786744.96206163347</v>
      </c>
      <c r="K14" s="150">
        <f t="shared" ca="1" si="13"/>
        <v>-810347.31092348276</v>
      </c>
      <c r="L14" s="150">
        <f t="shared" ca="1" si="13"/>
        <v>-834657.73025118711</v>
      </c>
      <c r="M14" s="150">
        <f t="shared" ca="1" si="13"/>
        <v>-859697.46215872245</v>
      </c>
      <c r="N14" s="150">
        <f t="shared" ca="1" si="13"/>
        <v>-885488.38602348452</v>
      </c>
      <c r="O14" s="150">
        <f t="shared" ca="1" si="13"/>
        <v>-912053.03760418866</v>
      </c>
      <c r="P14" s="2"/>
      <c r="Q14" s="150"/>
      <c r="R14" s="150">
        <f ca="1">-R$11*IF(Assumptions!$F$69,Assumptions!$F$69,Assumptions!$E$69)*(R$8&lt;=(rHoldPeriod+1)*12)</f>
        <v>-56554.426278695893</v>
      </c>
      <c r="S14" s="150">
        <f ca="1">-S$11*IF(Assumptions!$F$69,Assumptions!$F$69,Assumptions!$E$69)*(S$8&lt;=(rHoldPeriod+1)*12)</f>
        <v>-56554.426278695893</v>
      </c>
      <c r="T14" s="150">
        <f ca="1">-T$11*IF(Assumptions!$F$69,Assumptions!$F$69,Assumptions!$E$69)*(T$8&lt;=(rHoldPeriod+1)*12)</f>
        <v>-56554.426278695893</v>
      </c>
      <c r="U14" s="150">
        <f ca="1">-U$11*IF(Assumptions!$F$69,Assumptions!$F$69,Assumptions!$E$69)*(U$8&lt;=(rHoldPeriod+1)*12)</f>
        <v>-56554.426278695893</v>
      </c>
      <c r="V14" s="150">
        <f ca="1">-V$11*IF(Assumptions!$F$69,Assumptions!$F$69,Assumptions!$E$69)*(V$8&lt;=(rHoldPeriod+1)*12)</f>
        <v>-56554.426278695893</v>
      </c>
      <c r="W14" s="150">
        <f ca="1">-W$11*IF(Assumptions!$F$69,Assumptions!$F$69,Assumptions!$E$69)*(W$8&lt;=(rHoldPeriod+1)*12)</f>
        <v>-56554.426278695893</v>
      </c>
      <c r="X14" s="150">
        <f ca="1">-X$11*IF(Assumptions!$F$69,Assumptions!$F$69,Assumptions!$E$69)*(X$8&lt;=(rHoldPeriod+1)*12)</f>
        <v>-56554.426278695893</v>
      </c>
      <c r="Y14" s="150">
        <f ca="1">-Y$11*IF(Assumptions!$F$69,Assumptions!$F$69,Assumptions!$E$69)*(Y$8&lt;=(rHoldPeriod+1)*12)</f>
        <v>-56554.426278695893</v>
      </c>
      <c r="Z14" s="150">
        <f ca="1">-Z$11*IF(Assumptions!$F$69,Assumptions!$F$69,Assumptions!$E$69)*(Z$8&lt;=(rHoldPeriod+1)*12)</f>
        <v>-56554.426278695893</v>
      </c>
      <c r="AA14" s="150">
        <f ca="1">-AA$11*IF(Assumptions!$F$69,Assumptions!$F$69,Assumptions!$E$69)*(AA$8&lt;=(rHoldPeriod+1)*12)</f>
        <v>-56554.426278695893</v>
      </c>
      <c r="AB14" s="150">
        <f ca="1">-AB$11*IF(Assumptions!$F$69,Assumptions!$F$69,Assumptions!$E$69)*(AB$8&lt;=(rHoldPeriod+1)*12)</f>
        <v>-56554.426278695893</v>
      </c>
      <c r="AC14" s="150">
        <f ca="1">-AC$11*IF(Assumptions!$F$69,Assumptions!$F$69,Assumptions!$E$69)*(AC$8&lt;=(rHoldPeriod+1)*12)</f>
        <v>-56554.426278695893</v>
      </c>
      <c r="AD14" s="150">
        <f ca="1">-AD$11*IF(Assumptions!$F$69,Assumptions!$F$69,Assumptions!$E$69)*(AD$8&lt;=(rHoldPeriod+1)*12)</f>
        <v>-58251.059067056776</v>
      </c>
      <c r="AE14" s="150">
        <f ca="1">-AE$11*IF(Assumptions!$F$69,Assumptions!$F$69,Assumptions!$E$69)*(AE$8&lt;=(rHoldPeriod+1)*12)</f>
        <v>-58251.059067056776</v>
      </c>
      <c r="AF14" s="150">
        <f ca="1">-AF$11*IF(Assumptions!$F$69,Assumptions!$F$69,Assumptions!$E$69)*(AF$8&lt;=(rHoldPeriod+1)*12)</f>
        <v>-58251.059067056776</v>
      </c>
      <c r="AG14" s="150">
        <f ca="1">-AG$11*IF(Assumptions!$F$69,Assumptions!$F$69,Assumptions!$E$69)*(AG$8&lt;=(rHoldPeriod+1)*12)</f>
        <v>-58251.059067056776</v>
      </c>
      <c r="AH14" s="150">
        <f ca="1">-AH$11*IF(Assumptions!$F$69,Assumptions!$F$69,Assumptions!$E$69)*(AH$8&lt;=(rHoldPeriod+1)*12)</f>
        <v>-58251.059067056776</v>
      </c>
      <c r="AI14" s="150">
        <f ca="1">-AI$11*IF(Assumptions!$F$69,Assumptions!$F$69,Assumptions!$E$69)*(AI$8&lt;=(rHoldPeriod+1)*12)</f>
        <v>-58251.059067056776</v>
      </c>
      <c r="AJ14" s="150">
        <f ca="1">-AJ$11*IF(Assumptions!$F$69,Assumptions!$F$69,Assumptions!$E$69)*(AJ$8&lt;=(rHoldPeriod+1)*12)</f>
        <v>-58251.059067056776</v>
      </c>
      <c r="AK14" s="150">
        <f ca="1">-AK$11*IF(Assumptions!$F$69,Assumptions!$F$69,Assumptions!$E$69)*(AK$8&lt;=(rHoldPeriod+1)*12)</f>
        <v>-58251.059067056776</v>
      </c>
      <c r="AL14" s="150">
        <f ca="1">-AL$11*IF(Assumptions!$F$69,Assumptions!$F$69,Assumptions!$E$69)*(AL$8&lt;=(rHoldPeriod+1)*12)</f>
        <v>-58251.059067056776</v>
      </c>
      <c r="AM14" s="150">
        <f ca="1">-AM$11*IF(Assumptions!$F$69,Assumptions!$F$69,Assumptions!$E$69)*(AM$8&lt;=(rHoldPeriod+1)*12)</f>
        <v>-58251.059067056776</v>
      </c>
      <c r="AN14" s="150">
        <f ca="1">-AN$11*IF(Assumptions!$F$69,Assumptions!$F$69,Assumptions!$E$69)*(AN$8&lt;=(rHoldPeriod+1)*12)</f>
        <v>-58251.059067056776</v>
      </c>
      <c r="AO14" s="150">
        <f ca="1">-AO$11*IF(Assumptions!$F$69,Assumptions!$F$69,Assumptions!$E$69)*(AO$8&lt;=(rHoldPeriod+1)*12)</f>
        <v>-58251.059067056776</v>
      </c>
      <c r="AP14" s="150">
        <f ca="1">-AP$11*IF(Assumptions!$F$69,Assumptions!$F$69,Assumptions!$E$69)*(AP$8&lt;=(rHoldPeriod+1)*12)</f>
        <v>-59998.590839068507</v>
      </c>
      <c r="AQ14" s="150">
        <f ca="1">-AQ$11*IF(Assumptions!$F$69,Assumptions!$F$69,Assumptions!$E$69)*(AQ$8&lt;=(rHoldPeriod+1)*12)</f>
        <v>-59998.590839068507</v>
      </c>
      <c r="AR14" s="150">
        <f ca="1">-AR$11*IF(Assumptions!$F$69,Assumptions!$F$69,Assumptions!$E$69)*(AR$8&lt;=(rHoldPeriod+1)*12)</f>
        <v>-59998.590839068507</v>
      </c>
      <c r="AS14" s="150">
        <f ca="1">-AS$11*IF(Assumptions!$F$69,Assumptions!$F$69,Assumptions!$E$69)*(AS$8&lt;=(rHoldPeriod+1)*12)</f>
        <v>-59998.590839068507</v>
      </c>
      <c r="AT14" s="150">
        <f ca="1">-AT$11*IF(Assumptions!$F$69,Assumptions!$F$69,Assumptions!$E$69)*(AT$8&lt;=(rHoldPeriod+1)*12)</f>
        <v>-59998.590839068507</v>
      </c>
      <c r="AU14" s="150">
        <f ca="1">-AU$11*IF(Assumptions!$F$69,Assumptions!$F$69,Assumptions!$E$69)*(AU$8&lt;=(rHoldPeriod+1)*12)</f>
        <v>-59998.590839068507</v>
      </c>
      <c r="AV14" s="150">
        <f ca="1">-AV$11*IF(Assumptions!$F$69,Assumptions!$F$69,Assumptions!$E$69)*(AV$8&lt;=(rHoldPeriod+1)*12)</f>
        <v>-59998.590839068507</v>
      </c>
      <c r="AW14" s="150">
        <f ca="1">-AW$11*IF(Assumptions!$F$69,Assumptions!$F$69,Assumptions!$E$69)*(AW$8&lt;=(rHoldPeriod+1)*12)</f>
        <v>-59998.590839068507</v>
      </c>
      <c r="AX14" s="150">
        <f ca="1">-AX$11*IF(Assumptions!$F$69,Assumptions!$F$69,Assumptions!$E$69)*(AX$8&lt;=(rHoldPeriod+1)*12)</f>
        <v>-59998.590839068507</v>
      </c>
      <c r="AY14" s="150">
        <f ca="1">-AY$11*IF(Assumptions!$F$69,Assumptions!$F$69,Assumptions!$E$69)*(AY$8&lt;=(rHoldPeriod+1)*12)</f>
        <v>-59998.590839068507</v>
      </c>
      <c r="AZ14" s="150">
        <f ca="1">-AZ$11*IF(Assumptions!$F$69,Assumptions!$F$69,Assumptions!$E$69)*(AZ$8&lt;=(rHoldPeriod+1)*12)</f>
        <v>-59998.590839068507</v>
      </c>
      <c r="BA14" s="150">
        <f ca="1">-BA$11*IF(Assumptions!$F$69,Assumptions!$F$69,Assumptions!$E$69)*(BA$8&lt;=(rHoldPeriod+1)*12)</f>
        <v>-59998.590839068507</v>
      </c>
      <c r="BB14" s="150">
        <f ca="1">-BB$11*IF(Assumptions!$F$69,Assumptions!$F$69,Assumptions!$E$69)*(BB$8&lt;=(rHoldPeriod+1)*12)</f>
        <v>-61798.548564240547</v>
      </c>
      <c r="BC14" s="150">
        <f ca="1">-BC$11*IF(Assumptions!$F$69,Assumptions!$F$69,Assumptions!$E$69)*(BC$8&lt;=(rHoldPeriod+1)*12)</f>
        <v>-61798.548564240547</v>
      </c>
      <c r="BD14" s="150">
        <f ca="1">-BD$11*IF(Assumptions!$F$69,Assumptions!$F$69,Assumptions!$E$69)*(BD$8&lt;=(rHoldPeriod+1)*12)</f>
        <v>-61798.548564240547</v>
      </c>
      <c r="BE14" s="150">
        <f ca="1">-BE$11*IF(Assumptions!$F$69,Assumptions!$F$69,Assumptions!$E$69)*(BE$8&lt;=(rHoldPeriod+1)*12)</f>
        <v>-61798.548564240547</v>
      </c>
      <c r="BF14" s="150">
        <f ca="1">-BF$11*IF(Assumptions!$F$69,Assumptions!$F$69,Assumptions!$E$69)*(BF$8&lt;=(rHoldPeriod+1)*12)</f>
        <v>-61798.548564240547</v>
      </c>
      <c r="BG14" s="150">
        <f ca="1">-BG$11*IF(Assumptions!$F$69,Assumptions!$F$69,Assumptions!$E$69)*(BG$8&lt;=(rHoldPeriod+1)*12)</f>
        <v>-61798.548564240547</v>
      </c>
      <c r="BH14" s="150">
        <f ca="1">-BH$11*IF(Assumptions!$F$69,Assumptions!$F$69,Assumptions!$E$69)*(BH$8&lt;=(rHoldPeriod+1)*12)</f>
        <v>-61798.548564240547</v>
      </c>
      <c r="BI14" s="150">
        <f ca="1">-BI$11*IF(Assumptions!$F$69,Assumptions!$F$69,Assumptions!$E$69)*(BI$8&lt;=(rHoldPeriod+1)*12)</f>
        <v>-61798.548564240547</v>
      </c>
      <c r="BJ14" s="150">
        <f ca="1">-BJ$11*IF(Assumptions!$F$69,Assumptions!$F$69,Assumptions!$E$69)*(BJ$8&lt;=(rHoldPeriod+1)*12)</f>
        <v>-61798.548564240547</v>
      </c>
      <c r="BK14" s="150">
        <f ca="1">-BK$11*IF(Assumptions!$F$69,Assumptions!$F$69,Assumptions!$E$69)*(BK$8&lt;=(rHoldPeriod+1)*12)</f>
        <v>-61798.548564240547</v>
      </c>
      <c r="BL14" s="150">
        <f ca="1">-BL$11*IF(Assumptions!$F$69,Assumptions!$F$69,Assumptions!$E$69)*(BL$8&lt;=(rHoldPeriod+1)*12)</f>
        <v>-61798.548564240547</v>
      </c>
      <c r="BM14" s="150">
        <f ca="1">-BM$11*IF(Assumptions!$F$69,Assumptions!$F$69,Assumptions!$E$69)*(BM$8&lt;=(rHoldPeriod+1)*12)</f>
        <v>-61798.548564240547</v>
      </c>
      <c r="BN14" s="150">
        <f ca="1">-BN$11*IF(Assumptions!$F$69,Assumptions!$F$69,Assumptions!$E$69)*(BN$8&lt;=(rHoldPeriod+1)*12)</f>
        <v>-63652.505021167752</v>
      </c>
      <c r="BO14" s="150">
        <f ca="1">-BO$11*IF(Assumptions!$F$69,Assumptions!$F$69,Assumptions!$E$69)*(BO$8&lt;=(rHoldPeriod+1)*12)</f>
        <v>-63652.505021167752</v>
      </c>
      <c r="BP14" s="150">
        <f ca="1">-BP$11*IF(Assumptions!$F$69,Assumptions!$F$69,Assumptions!$E$69)*(BP$8&lt;=(rHoldPeriod+1)*12)</f>
        <v>-63652.505021167752</v>
      </c>
      <c r="BQ14" s="150">
        <f ca="1">-BQ$11*IF(Assumptions!$F$69,Assumptions!$F$69,Assumptions!$E$69)*(BQ$8&lt;=(rHoldPeriod+1)*12)</f>
        <v>-63652.505021167752</v>
      </c>
      <c r="BR14" s="150">
        <f ca="1">-BR$11*IF(Assumptions!$F$69,Assumptions!$F$69,Assumptions!$E$69)*(BR$8&lt;=(rHoldPeriod+1)*12)</f>
        <v>-63652.505021167752</v>
      </c>
      <c r="BS14" s="150">
        <f ca="1">-BS$11*IF(Assumptions!$F$69,Assumptions!$F$69,Assumptions!$E$69)*(BS$8&lt;=(rHoldPeriod+1)*12)</f>
        <v>-63652.505021167752</v>
      </c>
      <c r="BT14" s="150">
        <f ca="1">-BT$11*IF(Assumptions!$F$69,Assumptions!$F$69,Assumptions!$E$69)*(BT$8&lt;=(rHoldPeriod+1)*12)</f>
        <v>-63652.505021167752</v>
      </c>
      <c r="BU14" s="150">
        <f ca="1">-BU$11*IF(Assumptions!$F$69,Assumptions!$F$69,Assumptions!$E$69)*(BU$8&lt;=(rHoldPeriod+1)*12)</f>
        <v>-63652.505021167752</v>
      </c>
      <c r="BV14" s="150">
        <f ca="1">-BV$11*IF(Assumptions!$F$69,Assumptions!$F$69,Assumptions!$E$69)*(BV$8&lt;=(rHoldPeriod+1)*12)</f>
        <v>-63652.505021167752</v>
      </c>
      <c r="BW14" s="150">
        <f ca="1">-BW$11*IF(Assumptions!$F$69,Assumptions!$F$69,Assumptions!$E$69)*(BW$8&lt;=(rHoldPeriod+1)*12)</f>
        <v>-63652.505021167752</v>
      </c>
      <c r="BX14" s="150">
        <f ca="1">-BX$11*IF(Assumptions!$F$69,Assumptions!$F$69,Assumptions!$E$69)*(BX$8&lt;=(rHoldPeriod+1)*12)</f>
        <v>-63652.505021167752</v>
      </c>
      <c r="BY14" s="150">
        <f ca="1">-BY$11*IF(Assumptions!$F$69,Assumptions!$F$69,Assumptions!$E$69)*(BY$8&lt;=(rHoldPeriod+1)*12)</f>
        <v>-63652.505021167752</v>
      </c>
      <c r="BZ14" s="150">
        <f ca="1">-BZ$11*IF(Assumptions!$F$69,Assumptions!$F$69,Assumptions!$E$69)*(BZ$8&lt;=(rHoldPeriod+1)*12)</f>
        <v>-65562.080171802794</v>
      </c>
      <c r="CA14" s="150">
        <f ca="1">-CA$11*IF(Assumptions!$F$69,Assumptions!$F$69,Assumptions!$E$69)*(CA$8&lt;=(rHoldPeriod+1)*12)</f>
        <v>-65562.080171802794</v>
      </c>
      <c r="CB14" s="150">
        <f ca="1">-CB$11*IF(Assumptions!$F$69,Assumptions!$F$69,Assumptions!$E$69)*(CB$8&lt;=(rHoldPeriod+1)*12)</f>
        <v>-65562.080171802794</v>
      </c>
      <c r="CC14" s="150">
        <f ca="1">-CC$11*IF(Assumptions!$F$69,Assumptions!$F$69,Assumptions!$E$69)*(CC$8&lt;=(rHoldPeriod+1)*12)</f>
        <v>-65562.080171802794</v>
      </c>
      <c r="CD14" s="150">
        <f ca="1">-CD$11*IF(Assumptions!$F$69,Assumptions!$F$69,Assumptions!$E$69)*(CD$8&lt;=(rHoldPeriod+1)*12)</f>
        <v>-65562.080171802794</v>
      </c>
      <c r="CE14" s="150">
        <f ca="1">-CE$11*IF(Assumptions!$F$69,Assumptions!$F$69,Assumptions!$E$69)*(CE$8&lt;=(rHoldPeriod+1)*12)</f>
        <v>-65562.080171802794</v>
      </c>
      <c r="CF14" s="150">
        <f ca="1">-CF$11*IF(Assumptions!$F$69,Assumptions!$F$69,Assumptions!$E$69)*(CF$8&lt;=(rHoldPeriod+1)*12)</f>
        <v>-65562.080171802794</v>
      </c>
      <c r="CG14" s="150">
        <f ca="1">-CG$11*IF(Assumptions!$F$69,Assumptions!$F$69,Assumptions!$E$69)*(CG$8&lt;=(rHoldPeriod+1)*12)</f>
        <v>-65562.080171802794</v>
      </c>
      <c r="CH14" s="150">
        <f ca="1">-CH$11*IF(Assumptions!$F$69,Assumptions!$F$69,Assumptions!$E$69)*(CH$8&lt;=(rHoldPeriod+1)*12)</f>
        <v>-65562.080171802794</v>
      </c>
      <c r="CI14" s="150">
        <f ca="1">-CI$11*IF(Assumptions!$F$69,Assumptions!$F$69,Assumptions!$E$69)*(CI$8&lt;=(rHoldPeriod+1)*12)</f>
        <v>-65562.080171802794</v>
      </c>
      <c r="CJ14" s="150">
        <f ca="1">-CJ$11*IF(Assumptions!$F$69,Assumptions!$F$69,Assumptions!$E$69)*(CJ$8&lt;=(rHoldPeriod+1)*12)</f>
        <v>-65562.080171802794</v>
      </c>
      <c r="CK14" s="150">
        <f ca="1">-CK$11*IF(Assumptions!$F$69,Assumptions!$F$69,Assumptions!$E$69)*(CK$8&lt;=(rHoldPeriod+1)*12)</f>
        <v>-65562.080171802794</v>
      </c>
      <c r="CL14" s="150">
        <f ca="1">-CL$11*IF(Assumptions!$F$69,Assumptions!$F$69,Assumptions!$E$69)*(CL$8&lt;=(rHoldPeriod+1)*12)</f>
        <v>-67528.942576956877</v>
      </c>
      <c r="CM14" s="150">
        <f ca="1">-CM$11*IF(Assumptions!$F$69,Assumptions!$F$69,Assumptions!$E$69)*(CM$8&lt;=(rHoldPeriod+1)*12)</f>
        <v>-67528.942576956877</v>
      </c>
      <c r="CN14" s="150">
        <f ca="1">-CN$11*IF(Assumptions!$F$69,Assumptions!$F$69,Assumptions!$E$69)*(CN$8&lt;=(rHoldPeriod+1)*12)</f>
        <v>-67528.942576956877</v>
      </c>
      <c r="CO14" s="150">
        <f ca="1">-CO$11*IF(Assumptions!$F$69,Assumptions!$F$69,Assumptions!$E$69)*(CO$8&lt;=(rHoldPeriod+1)*12)</f>
        <v>-67528.942576956877</v>
      </c>
      <c r="CP14" s="150">
        <f ca="1">-CP$11*IF(Assumptions!$F$69,Assumptions!$F$69,Assumptions!$E$69)*(CP$8&lt;=(rHoldPeriod+1)*12)</f>
        <v>-67528.942576956877</v>
      </c>
      <c r="CQ14" s="150">
        <f ca="1">-CQ$11*IF(Assumptions!$F$69,Assumptions!$F$69,Assumptions!$E$69)*(CQ$8&lt;=(rHoldPeriod+1)*12)</f>
        <v>-67528.942576956877</v>
      </c>
      <c r="CR14" s="150">
        <f ca="1">-CR$11*IF(Assumptions!$F$69,Assumptions!$F$69,Assumptions!$E$69)*(CR$8&lt;=(rHoldPeriod+1)*12)</f>
        <v>-67528.942576956877</v>
      </c>
      <c r="CS14" s="150">
        <f ca="1">-CS$11*IF(Assumptions!$F$69,Assumptions!$F$69,Assumptions!$E$69)*(CS$8&lt;=(rHoldPeriod+1)*12)</f>
        <v>-67528.942576956877</v>
      </c>
      <c r="CT14" s="150">
        <f ca="1">-CT$11*IF(Assumptions!$F$69,Assumptions!$F$69,Assumptions!$E$69)*(CT$8&lt;=(rHoldPeriod+1)*12)</f>
        <v>-67528.942576956877</v>
      </c>
      <c r="CU14" s="150">
        <f ca="1">-CU$11*IF(Assumptions!$F$69,Assumptions!$F$69,Assumptions!$E$69)*(CU$8&lt;=(rHoldPeriod+1)*12)</f>
        <v>-67528.942576956877</v>
      </c>
      <c r="CV14" s="150">
        <f ca="1">-CV$11*IF(Assumptions!$F$69,Assumptions!$F$69,Assumptions!$E$69)*(CV$8&lt;=(rHoldPeriod+1)*12)</f>
        <v>-67528.942576956877</v>
      </c>
      <c r="CW14" s="150">
        <f ca="1">-CW$11*IF(Assumptions!$F$69,Assumptions!$F$69,Assumptions!$E$69)*(CW$8&lt;=(rHoldPeriod+1)*12)</f>
        <v>-67528.942576956877</v>
      </c>
      <c r="CX14" s="150">
        <f ca="1">-CX$11*IF(Assumptions!$F$69,Assumptions!$F$69,Assumptions!$E$69)*(CX$8&lt;=(rHoldPeriod+1)*12)</f>
        <v>-69554.810854265597</v>
      </c>
      <c r="CY14" s="150">
        <f ca="1">-CY$11*IF(Assumptions!$F$69,Assumptions!$F$69,Assumptions!$E$69)*(CY$8&lt;=(rHoldPeriod+1)*12)</f>
        <v>-69554.810854265597</v>
      </c>
      <c r="CZ14" s="150">
        <f ca="1">-CZ$11*IF(Assumptions!$F$69,Assumptions!$F$69,Assumptions!$E$69)*(CZ$8&lt;=(rHoldPeriod+1)*12)</f>
        <v>-69554.810854265597</v>
      </c>
      <c r="DA14" s="150">
        <f ca="1">-DA$11*IF(Assumptions!$F$69,Assumptions!$F$69,Assumptions!$E$69)*(DA$8&lt;=(rHoldPeriod+1)*12)</f>
        <v>-69554.810854265597</v>
      </c>
      <c r="DB14" s="150">
        <f ca="1">-DB$11*IF(Assumptions!$F$69,Assumptions!$F$69,Assumptions!$E$69)*(DB$8&lt;=(rHoldPeriod+1)*12)</f>
        <v>-69554.810854265597</v>
      </c>
      <c r="DC14" s="150">
        <f ca="1">-DC$11*IF(Assumptions!$F$69,Assumptions!$F$69,Assumptions!$E$69)*(DC$8&lt;=(rHoldPeriod+1)*12)</f>
        <v>-69554.810854265597</v>
      </c>
      <c r="DD14" s="150">
        <f ca="1">-DD$11*IF(Assumptions!$F$69,Assumptions!$F$69,Assumptions!$E$69)*(DD$8&lt;=(rHoldPeriod+1)*12)</f>
        <v>-69554.810854265597</v>
      </c>
      <c r="DE14" s="150">
        <f ca="1">-DE$11*IF(Assumptions!$F$69,Assumptions!$F$69,Assumptions!$E$69)*(DE$8&lt;=(rHoldPeriod+1)*12)</f>
        <v>-69554.810854265597</v>
      </c>
      <c r="DF14" s="150">
        <f ca="1">-DF$11*IF(Assumptions!$F$69,Assumptions!$F$69,Assumptions!$E$69)*(DF$8&lt;=(rHoldPeriod+1)*12)</f>
        <v>-69554.810854265597</v>
      </c>
      <c r="DG14" s="150">
        <f ca="1">-DG$11*IF(Assumptions!$F$69,Assumptions!$F$69,Assumptions!$E$69)*(DG$8&lt;=(rHoldPeriod+1)*12)</f>
        <v>-69554.810854265597</v>
      </c>
      <c r="DH14" s="150">
        <f ca="1">-DH$11*IF(Assumptions!$F$69,Assumptions!$F$69,Assumptions!$E$69)*(DH$8&lt;=(rHoldPeriod+1)*12)</f>
        <v>-69554.810854265597</v>
      </c>
      <c r="DI14" s="150">
        <f ca="1">-DI$11*IF(Assumptions!$F$69,Assumptions!$F$69,Assumptions!$E$69)*(DI$8&lt;=(rHoldPeriod+1)*12)</f>
        <v>-69554.810854265597</v>
      </c>
      <c r="DJ14" s="150">
        <f ca="1">-DJ$11*IF(Assumptions!$F$69,Assumptions!$F$69,Assumptions!$E$69)*(DJ$8&lt;=(rHoldPeriod+1)*12)</f>
        <v>-71641.455179893557</v>
      </c>
      <c r="DK14" s="150">
        <f ca="1">-DK$11*IF(Assumptions!$F$69,Assumptions!$F$69,Assumptions!$E$69)*(DK$8&lt;=(rHoldPeriod+1)*12)</f>
        <v>-71641.455179893557</v>
      </c>
      <c r="DL14" s="150">
        <f ca="1">-DL$11*IF(Assumptions!$F$69,Assumptions!$F$69,Assumptions!$E$69)*(DL$8&lt;=(rHoldPeriod+1)*12)</f>
        <v>-71641.455179893557</v>
      </c>
      <c r="DM14" s="150">
        <f ca="1">-DM$11*IF(Assumptions!$F$69,Assumptions!$F$69,Assumptions!$E$69)*(DM$8&lt;=(rHoldPeriod+1)*12)</f>
        <v>-71641.455179893557</v>
      </c>
      <c r="DN14" s="150">
        <f ca="1">-DN$11*IF(Assumptions!$F$69,Assumptions!$F$69,Assumptions!$E$69)*(DN$8&lt;=(rHoldPeriod+1)*12)</f>
        <v>-71641.455179893557</v>
      </c>
      <c r="DO14" s="150">
        <f ca="1">-DO$11*IF(Assumptions!$F$69,Assumptions!$F$69,Assumptions!$E$69)*(DO$8&lt;=(rHoldPeriod+1)*12)</f>
        <v>-71641.455179893557</v>
      </c>
      <c r="DP14" s="150">
        <f ca="1">-DP$11*IF(Assumptions!$F$69,Assumptions!$F$69,Assumptions!$E$69)*(DP$8&lt;=(rHoldPeriod+1)*12)</f>
        <v>-71641.455179893557</v>
      </c>
      <c r="DQ14" s="150">
        <f ca="1">-DQ$11*IF(Assumptions!$F$69,Assumptions!$F$69,Assumptions!$E$69)*(DQ$8&lt;=(rHoldPeriod+1)*12)</f>
        <v>-71641.455179893557</v>
      </c>
      <c r="DR14" s="150">
        <f ca="1">-DR$11*IF(Assumptions!$F$69,Assumptions!$F$69,Assumptions!$E$69)*(DR$8&lt;=(rHoldPeriod+1)*12)</f>
        <v>-71641.455179893557</v>
      </c>
      <c r="DS14" s="150">
        <f ca="1">-DS$11*IF(Assumptions!$F$69,Assumptions!$F$69,Assumptions!$E$69)*(DS$8&lt;=(rHoldPeriod+1)*12)</f>
        <v>-71641.455179893557</v>
      </c>
      <c r="DT14" s="150">
        <f ca="1">-DT$11*IF(Assumptions!$F$69,Assumptions!$F$69,Assumptions!$E$69)*(DT$8&lt;=(rHoldPeriod+1)*12)</f>
        <v>-71641.455179893557</v>
      </c>
      <c r="DU14" s="150">
        <f ca="1">-DU$11*IF(Assumptions!$F$69,Assumptions!$F$69,Assumptions!$E$69)*(DU$8&lt;=(rHoldPeriod+1)*12)</f>
        <v>-71641.455179893557</v>
      </c>
      <c r="DV14" s="150">
        <f ca="1">-DV$11*IF(Assumptions!$F$69,Assumptions!$F$69,Assumptions!$E$69)*(DV$8&lt;=(rHoldPeriod+1)*12)</f>
        <v>-73790.698835290357</v>
      </c>
      <c r="DW14" s="150">
        <f ca="1">-DW$11*IF(Assumptions!$F$69,Assumptions!$F$69,Assumptions!$E$69)*(DW$8&lt;=(rHoldPeriod+1)*12)</f>
        <v>-73790.698835290357</v>
      </c>
      <c r="DX14" s="150">
        <f ca="1">-DX$11*IF(Assumptions!$F$69,Assumptions!$F$69,Assumptions!$E$69)*(DX$8&lt;=(rHoldPeriod+1)*12)</f>
        <v>-73790.698835290357</v>
      </c>
      <c r="DY14" s="150">
        <f ca="1">-DY$11*IF(Assumptions!$F$69,Assumptions!$F$69,Assumptions!$E$69)*(DY$8&lt;=(rHoldPeriod+1)*12)</f>
        <v>-73790.698835290357</v>
      </c>
      <c r="DZ14" s="150">
        <f ca="1">-DZ$11*IF(Assumptions!$F$69,Assumptions!$F$69,Assumptions!$E$69)*(DZ$8&lt;=(rHoldPeriod+1)*12)</f>
        <v>-73790.698835290357</v>
      </c>
      <c r="EA14" s="150">
        <f ca="1">-EA$11*IF(Assumptions!$F$69,Assumptions!$F$69,Assumptions!$E$69)*(EA$8&lt;=(rHoldPeriod+1)*12)</f>
        <v>-73790.698835290357</v>
      </c>
      <c r="EB14" s="150">
        <f ca="1">-EB$11*IF(Assumptions!$F$69,Assumptions!$F$69,Assumptions!$E$69)*(EB$8&lt;=(rHoldPeriod+1)*12)</f>
        <v>-73790.698835290357</v>
      </c>
      <c r="EC14" s="150">
        <f ca="1">-EC$11*IF(Assumptions!$F$69,Assumptions!$F$69,Assumptions!$E$69)*(EC$8&lt;=(rHoldPeriod+1)*12)</f>
        <v>-73790.698835290357</v>
      </c>
      <c r="ED14" s="150">
        <f ca="1">-ED$11*IF(Assumptions!$F$69,Assumptions!$F$69,Assumptions!$E$69)*(ED$8&lt;=(rHoldPeriod+1)*12)</f>
        <v>-73790.698835290357</v>
      </c>
      <c r="EE14" s="150">
        <f ca="1">-EE$11*IF(Assumptions!$F$69,Assumptions!$F$69,Assumptions!$E$69)*(EE$8&lt;=(rHoldPeriod+1)*12)</f>
        <v>-73790.698835290357</v>
      </c>
      <c r="EF14" s="150">
        <f ca="1">-EF$11*IF(Assumptions!$F$69,Assumptions!$F$69,Assumptions!$E$69)*(EF$8&lt;=(rHoldPeriod+1)*12)</f>
        <v>-73790.698835290357</v>
      </c>
      <c r="EG14" s="150">
        <f ca="1">-EG$11*IF(Assumptions!$F$69,Assumptions!$F$69,Assumptions!$E$69)*(EG$8&lt;=(rHoldPeriod+1)*12)</f>
        <v>-73790.698835290357</v>
      </c>
      <c r="EH14" s="150">
        <f ca="1">-EH$11*IF(Assumptions!$F$69,Assumptions!$F$69,Assumptions!$E$69)*(EH$8&lt;=(rHoldPeriod+1)*12)</f>
        <v>-76004.419800349075</v>
      </c>
      <c r="EI14" s="150">
        <f ca="1">-EI$11*IF(Assumptions!$F$69,Assumptions!$F$69,Assumptions!$E$69)*(EI$8&lt;=(rHoldPeriod+1)*12)</f>
        <v>-76004.419800349075</v>
      </c>
      <c r="EJ14" s="150">
        <f ca="1">-EJ$11*IF(Assumptions!$F$69,Assumptions!$F$69,Assumptions!$E$69)*(EJ$8&lt;=(rHoldPeriod+1)*12)</f>
        <v>-76004.419800349075</v>
      </c>
      <c r="EK14" s="150">
        <f ca="1">-EK$11*IF(Assumptions!$F$69,Assumptions!$F$69,Assumptions!$E$69)*(EK$8&lt;=(rHoldPeriod+1)*12)</f>
        <v>-76004.419800349075</v>
      </c>
      <c r="EL14" s="150">
        <f ca="1">-EL$11*IF(Assumptions!$F$69,Assumptions!$F$69,Assumptions!$E$69)*(EL$8&lt;=(rHoldPeriod+1)*12)</f>
        <v>-76004.419800349075</v>
      </c>
      <c r="EM14" s="150">
        <f ca="1">-EM$11*IF(Assumptions!$F$69,Assumptions!$F$69,Assumptions!$E$69)*(EM$8&lt;=(rHoldPeriod+1)*12)</f>
        <v>-76004.419800349075</v>
      </c>
      <c r="EN14" s="150">
        <f ca="1">-EN$11*IF(Assumptions!$F$69,Assumptions!$F$69,Assumptions!$E$69)*(EN$8&lt;=(rHoldPeriod+1)*12)</f>
        <v>-76004.419800349075</v>
      </c>
      <c r="EO14" s="150">
        <f ca="1">-EO$11*IF(Assumptions!$F$69,Assumptions!$F$69,Assumptions!$E$69)*(EO$8&lt;=(rHoldPeriod+1)*12)</f>
        <v>-76004.419800349075</v>
      </c>
      <c r="EP14" s="150">
        <f ca="1">-EP$11*IF(Assumptions!$F$69,Assumptions!$F$69,Assumptions!$E$69)*(EP$8&lt;=(rHoldPeriod+1)*12)</f>
        <v>-76004.419800349075</v>
      </c>
      <c r="EQ14" s="150">
        <f ca="1">-EQ$11*IF(Assumptions!$F$69,Assumptions!$F$69,Assumptions!$E$69)*(EQ$8&lt;=(rHoldPeriod+1)*12)</f>
        <v>-76004.419800349075</v>
      </c>
      <c r="ER14" s="150">
        <f ca="1">-ER$11*IF(Assumptions!$F$69,Assumptions!$F$69,Assumptions!$E$69)*(ER$8&lt;=(rHoldPeriod+1)*12)</f>
        <v>-76004.419800349075</v>
      </c>
      <c r="ES14" s="150">
        <f ca="1">-ES$11*IF(Assumptions!$F$69,Assumptions!$F$69,Assumptions!$E$69)*(ES$8&lt;=(rHoldPeriod+1)*12)</f>
        <v>-76004.419800349075</v>
      </c>
    </row>
    <row r="15" spans="1:149" ht="12.75" thickTop="1" x14ac:dyDescent="0.2">
      <c r="A15" s="2"/>
      <c r="B15" s="151" t="s">
        <v>3</v>
      </c>
      <c r="C15" s="151"/>
      <c r="D15" s="458">
        <f t="shared" ref="D15:N15" ca="1" si="14">SUBTOTAL(9,D11:D14)</f>
        <v>6706481</v>
      </c>
      <c r="E15" s="151">
        <f t="shared" ca="1" si="14"/>
        <v>6981382.7246556506</v>
      </c>
      <c r="F15" s="151">
        <f t="shared" ca="1" si="14"/>
        <v>7190824.2063953187</v>
      </c>
      <c r="G15" s="151">
        <f t="shared" ca="1" si="14"/>
        <v>7406548.9325871821</v>
      </c>
      <c r="H15" s="151">
        <f t="shared" ca="1" si="14"/>
        <v>7628745.4005647935</v>
      </c>
      <c r="I15" s="151">
        <f t="shared" ca="1" si="14"/>
        <v>7857607.7625817377</v>
      </c>
      <c r="J15" s="151">
        <f t="shared" ca="1" si="14"/>
        <v>8093335.9954591924</v>
      </c>
      <c r="K15" s="151">
        <f t="shared" ca="1" si="14"/>
        <v>8336136.0753229652</v>
      </c>
      <c r="L15" s="151">
        <f t="shared" ca="1" si="14"/>
        <v>8586220.1575826555</v>
      </c>
      <c r="M15" s="151">
        <f t="shared" ca="1" si="14"/>
        <v>8843806.7623101361</v>
      </c>
      <c r="N15" s="151">
        <f t="shared" ca="1" si="14"/>
        <v>9109120.9651794396</v>
      </c>
      <c r="O15" s="151">
        <f ca="1">SUBTOTAL(9,O11:O14)</f>
        <v>9382394.5941348244</v>
      </c>
      <c r="P15" s="2"/>
      <c r="Q15" s="151"/>
      <c r="R15" s="151">
        <f t="shared" ref="R15:CC15" ca="1" si="15">SUBTOTAL(9,R11:R14)</f>
        <v>581781.89372130402</v>
      </c>
      <c r="S15" s="151">
        <f t="shared" ca="1" si="15"/>
        <v>581781.89372130402</v>
      </c>
      <c r="T15" s="151">
        <f t="shared" ca="1" si="15"/>
        <v>581781.89372130402</v>
      </c>
      <c r="U15" s="151">
        <f t="shared" ca="1" si="15"/>
        <v>581781.89372130402</v>
      </c>
      <c r="V15" s="151">
        <f t="shared" ca="1" si="15"/>
        <v>581781.89372130402</v>
      </c>
      <c r="W15" s="151">
        <f t="shared" ca="1" si="15"/>
        <v>581781.89372130402</v>
      </c>
      <c r="X15" s="151">
        <f t="shared" ca="1" si="15"/>
        <v>581781.89372130402</v>
      </c>
      <c r="Y15" s="151">
        <f t="shared" ca="1" si="15"/>
        <v>581781.89372130402</v>
      </c>
      <c r="Z15" s="151">
        <f t="shared" ca="1" si="15"/>
        <v>581781.89372130402</v>
      </c>
      <c r="AA15" s="151">
        <f t="shared" ca="1" si="15"/>
        <v>581781.89372130402</v>
      </c>
      <c r="AB15" s="151">
        <f t="shared" ca="1" si="15"/>
        <v>581781.89372130402</v>
      </c>
      <c r="AC15" s="151">
        <f t="shared" ca="1" si="15"/>
        <v>581781.89372130402</v>
      </c>
      <c r="AD15" s="151">
        <f t="shared" ca="1" si="15"/>
        <v>599235.35053294327</v>
      </c>
      <c r="AE15" s="151">
        <f t="shared" ca="1" si="15"/>
        <v>599235.35053294327</v>
      </c>
      <c r="AF15" s="151">
        <f t="shared" ca="1" si="15"/>
        <v>599235.35053294327</v>
      </c>
      <c r="AG15" s="151">
        <f t="shared" ca="1" si="15"/>
        <v>599235.35053294327</v>
      </c>
      <c r="AH15" s="151">
        <f t="shared" ca="1" si="15"/>
        <v>599235.35053294327</v>
      </c>
      <c r="AI15" s="151">
        <f t="shared" ca="1" si="15"/>
        <v>599235.35053294327</v>
      </c>
      <c r="AJ15" s="151">
        <f t="shared" ca="1" si="15"/>
        <v>599235.35053294327</v>
      </c>
      <c r="AK15" s="151">
        <f t="shared" ca="1" si="15"/>
        <v>599235.35053294327</v>
      </c>
      <c r="AL15" s="151">
        <f t="shared" ca="1" si="15"/>
        <v>599235.35053294327</v>
      </c>
      <c r="AM15" s="151">
        <f t="shared" ca="1" si="15"/>
        <v>599235.35053294327</v>
      </c>
      <c r="AN15" s="151">
        <f t="shared" ca="1" si="15"/>
        <v>599235.35053294327</v>
      </c>
      <c r="AO15" s="151">
        <f t="shared" ca="1" si="15"/>
        <v>599235.35053294327</v>
      </c>
      <c r="AP15" s="151">
        <f t="shared" ca="1" si="15"/>
        <v>617212.41104893177</v>
      </c>
      <c r="AQ15" s="151">
        <f t="shared" ca="1" si="15"/>
        <v>617212.41104893177</v>
      </c>
      <c r="AR15" s="151">
        <f t="shared" ca="1" si="15"/>
        <v>617212.41104893177</v>
      </c>
      <c r="AS15" s="151">
        <f t="shared" ca="1" si="15"/>
        <v>617212.41104893177</v>
      </c>
      <c r="AT15" s="151">
        <f t="shared" ca="1" si="15"/>
        <v>617212.41104893177</v>
      </c>
      <c r="AU15" s="151">
        <f t="shared" ca="1" si="15"/>
        <v>617212.41104893177</v>
      </c>
      <c r="AV15" s="151">
        <f t="shared" ca="1" si="15"/>
        <v>617212.41104893177</v>
      </c>
      <c r="AW15" s="151">
        <f t="shared" ca="1" si="15"/>
        <v>617212.41104893177</v>
      </c>
      <c r="AX15" s="151">
        <f t="shared" ca="1" si="15"/>
        <v>617212.41104893177</v>
      </c>
      <c r="AY15" s="151">
        <f t="shared" ca="1" si="15"/>
        <v>617212.41104893177</v>
      </c>
      <c r="AZ15" s="151">
        <f t="shared" ca="1" si="15"/>
        <v>617212.41104893177</v>
      </c>
      <c r="BA15" s="151">
        <f t="shared" ca="1" si="15"/>
        <v>617212.41104893177</v>
      </c>
      <c r="BB15" s="151">
        <f t="shared" ca="1" si="15"/>
        <v>635728.78338039957</v>
      </c>
      <c r="BC15" s="151">
        <f t="shared" ca="1" si="15"/>
        <v>635728.78338039957</v>
      </c>
      <c r="BD15" s="151">
        <f t="shared" ca="1" si="15"/>
        <v>635728.78338039957</v>
      </c>
      <c r="BE15" s="151">
        <f t="shared" ca="1" si="15"/>
        <v>635728.78338039957</v>
      </c>
      <c r="BF15" s="151">
        <f t="shared" ca="1" si="15"/>
        <v>635728.78338039957</v>
      </c>
      <c r="BG15" s="151">
        <f t="shared" ca="1" si="15"/>
        <v>635728.78338039957</v>
      </c>
      <c r="BH15" s="151">
        <f t="shared" ca="1" si="15"/>
        <v>635728.78338039957</v>
      </c>
      <c r="BI15" s="151">
        <f t="shared" ca="1" si="15"/>
        <v>635728.78338039957</v>
      </c>
      <c r="BJ15" s="151">
        <f t="shared" ca="1" si="15"/>
        <v>635728.78338039957</v>
      </c>
      <c r="BK15" s="151">
        <f t="shared" ca="1" si="15"/>
        <v>635728.78338039957</v>
      </c>
      <c r="BL15" s="151">
        <f t="shared" ca="1" si="15"/>
        <v>635728.78338039957</v>
      </c>
      <c r="BM15" s="151">
        <f t="shared" ca="1" si="15"/>
        <v>635728.78338039957</v>
      </c>
      <c r="BN15" s="151">
        <f t="shared" ca="1" si="15"/>
        <v>654800.64688181144</v>
      </c>
      <c r="BO15" s="151">
        <f t="shared" ca="1" si="15"/>
        <v>654800.64688181144</v>
      </c>
      <c r="BP15" s="151">
        <f t="shared" ca="1" si="15"/>
        <v>654800.64688181144</v>
      </c>
      <c r="BQ15" s="151">
        <f t="shared" ca="1" si="15"/>
        <v>654800.64688181144</v>
      </c>
      <c r="BR15" s="151">
        <f t="shared" ca="1" si="15"/>
        <v>654800.64688181144</v>
      </c>
      <c r="BS15" s="151">
        <f t="shared" ca="1" si="15"/>
        <v>654800.64688181144</v>
      </c>
      <c r="BT15" s="151">
        <f t="shared" ca="1" si="15"/>
        <v>654800.64688181144</v>
      </c>
      <c r="BU15" s="151">
        <f t="shared" ca="1" si="15"/>
        <v>654800.64688181144</v>
      </c>
      <c r="BV15" s="151">
        <f t="shared" ca="1" si="15"/>
        <v>654800.64688181144</v>
      </c>
      <c r="BW15" s="151">
        <f t="shared" ca="1" si="15"/>
        <v>654800.64688181144</v>
      </c>
      <c r="BX15" s="151">
        <f t="shared" ca="1" si="15"/>
        <v>654800.64688181144</v>
      </c>
      <c r="BY15" s="151">
        <f t="shared" ca="1" si="15"/>
        <v>654800.64688181144</v>
      </c>
      <c r="BZ15" s="151">
        <f t="shared" ca="1" si="15"/>
        <v>674444.66628826584</v>
      </c>
      <c r="CA15" s="151">
        <f t="shared" ca="1" si="15"/>
        <v>674444.66628826584</v>
      </c>
      <c r="CB15" s="151">
        <f t="shared" ca="1" si="15"/>
        <v>674444.66628826584</v>
      </c>
      <c r="CC15" s="151">
        <f t="shared" ca="1" si="15"/>
        <v>674444.66628826584</v>
      </c>
      <c r="CD15" s="151">
        <f t="shared" ref="CD15:EO15" ca="1" si="16">SUBTOTAL(9,CD11:CD14)</f>
        <v>674444.66628826584</v>
      </c>
      <c r="CE15" s="151">
        <f t="shared" ca="1" si="16"/>
        <v>674444.66628826584</v>
      </c>
      <c r="CF15" s="151">
        <f t="shared" ca="1" si="16"/>
        <v>674444.66628826584</v>
      </c>
      <c r="CG15" s="151">
        <f t="shared" ca="1" si="16"/>
        <v>674444.66628826584</v>
      </c>
      <c r="CH15" s="151">
        <f t="shared" ca="1" si="16"/>
        <v>674444.66628826584</v>
      </c>
      <c r="CI15" s="151">
        <f t="shared" ca="1" si="16"/>
        <v>674444.66628826584</v>
      </c>
      <c r="CJ15" s="151">
        <f t="shared" ca="1" si="16"/>
        <v>674444.66628826584</v>
      </c>
      <c r="CK15" s="151">
        <f t="shared" ca="1" si="16"/>
        <v>674444.66628826584</v>
      </c>
      <c r="CL15" s="151">
        <f t="shared" ca="1" si="16"/>
        <v>694678.00627691392</v>
      </c>
      <c r="CM15" s="151">
        <f t="shared" ca="1" si="16"/>
        <v>694678.00627691392</v>
      </c>
      <c r="CN15" s="151">
        <f t="shared" ca="1" si="16"/>
        <v>694678.00627691392</v>
      </c>
      <c r="CO15" s="151">
        <f t="shared" ca="1" si="16"/>
        <v>694678.00627691392</v>
      </c>
      <c r="CP15" s="151">
        <f t="shared" ca="1" si="16"/>
        <v>694678.00627691392</v>
      </c>
      <c r="CQ15" s="151">
        <f t="shared" ca="1" si="16"/>
        <v>694678.00627691392</v>
      </c>
      <c r="CR15" s="151">
        <f t="shared" ca="1" si="16"/>
        <v>694678.00627691392</v>
      </c>
      <c r="CS15" s="151">
        <f t="shared" ca="1" si="16"/>
        <v>694678.00627691392</v>
      </c>
      <c r="CT15" s="151">
        <f t="shared" ca="1" si="16"/>
        <v>694678.00627691392</v>
      </c>
      <c r="CU15" s="151">
        <f t="shared" ca="1" si="16"/>
        <v>694678.00627691392</v>
      </c>
      <c r="CV15" s="151">
        <f t="shared" ca="1" si="16"/>
        <v>694678.00627691392</v>
      </c>
      <c r="CW15" s="151">
        <f t="shared" ca="1" si="16"/>
        <v>694678.00627691392</v>
      </c>
      <c r="CX15" s="151">
        <f t="shared" ca="1" si="16"/>
        <v>715518.34646522137</v>
      </c>
      <c r="CY15" s="151">
        <f t="shared" ca="1" si="16"/>
        <v>715518.34646522137</v>
      </c>
      <c r="CZ15" s="151">
        <f t="shared" ca="1" si="16"/>
        <v>715518.34646522137</v>
      </c>
      <c r="DA15" s="151">
        <f t="shared" ca="1" si="16"/>
        <v>715518.34646522137</v>
      </c>
      <c r="DB15" s="151">
        <f t="shared" ca="1" si="16"/>
        <v>715518.34646522137</v>
      </c>
      <c r="DC15" s="151">
        <f t="shared" ca="1" si="16"/>
        <v>715518.34646522137</v>
      </c>
      <c r="DD15" s="151">
        <f t="shared" ca="1" si="16"/>
        <v>715518.34646522137</v>
      </c>
      <c r="DE15" s="151">
        <f t="shared" ca="1" si="16"/>
        <v>715518.34646522137</v>
      </c>
      <c r="DF15" s="151">
        <f t="shared" ca="1" si="16"/>
        <v>715518.34646522137</v>
      </c>
      <c r="DG15" s="151">
        <f t="shared" ca="1" si="16"/>
        <v>715518.34646522137</v>
      </c>
      <c r="DH15" s="151">
        <f t="shared" ca="1" si="16"/>
        <v>715518.34646522137</v>
      </c>
      <c r="DI15" s="151">
        <f t="shared" ca="1" si="16"/>
        <v>715518.34646522137</v>
      </c>
      <c r="DJ15" s="151">
        <f t="shared" ca="1" si="16"/>
        <v>736983.89685917809</v>
      </c>
      <c r="DK15" s="151">
        <f t="shared" ca="1" si="16"/>
        <v>736983.89685917809</v>
      </c>
      <c r="DL15" s="151">
        <f t="shared" ca="1" si="16"/>
        <v>736983.89685917809</v>
      </c>
      <c r="DM15" s="151">
        <f t="shared" ca="1" si="16"/>
        <v>736983.89685917809</v>
      </c>
      <c r="DN15" s="151">
        <f t="shared" ca="1" si="16"/>
        <v>736983.89685917809</v>
      </c>
      <c r="DO15" s="151">
        <f t="shared" ca="1" si="16"/>
        <v>736983.89685917809</v>
      </c>
      <c r="DP15" s="151">
        <f t="shared" ca="1" si="16"/>
        <v>736983.89685917809</v>
      </c>
      <c r="DQ15" s="151">
        <f t="shared" ca="1" si="16"/>
        <v>736983.89685917809</v>
      </c>
      <c r="DR15" s="151">
        <f t="shared" ca="1" si="16"/>
        <v>736983.89685917809</v>
      </c>
      <c r="DS15" s="151">
        <f t="shared" ca="1" si="16"/>
        <v>736983.89685917809</v>
      </c>
      <c r="DT15" s="151">
        <f t="shared" ca="1" si="16"/>
        <v>736983.89685917809</v>
      </c>
      <c r="DU15" s="151">
        <f t="shared" ca="1" si="16"/>
        <v>736983.89685917809</v>
      </c>
      <c r="DV15" s="151">
        <f t="shared" ca="1" si="16"/>
        <v>759093.41376495326</v>
      </c>
      <c r="DW15" s="151">
        <f t="shared" ca="1" si="16"/>
        <v>759093.41376495326</v>
      </c>
      <c r="DX15" s="151">
        <f t="shared" ca="1" si="16"/>
        <v>759093.41376495326</v>
      </c>
      <c r="DY15" s="151">
        <f t="shared" ca="1" si="16"/>
        <v>759093.41376495326</v>
      </c>
      <c r="DZ15" s="151">
        <f t="shared" ca="1" si="16"/>
        <v>759093.41376495326</v>
      </c>
      <c r="EA15" s="151">
        <f t="shared" ca="1" si="16"/>
        <v>759093.41376495326</v>
      </c>
      <c r="EB15" s="151">
        <f t="shared" ca="1" si="16"/>
        <v>759093.41376495326</v>
      </c>
      <c r="EC15" s="151">
        <f t="shared" ca="1" si="16"/>
        <v>759093.41376495326</v>
      </c>
      <c r="ED15" s="151">
        <f t="shared" ca="1" si="16"/>
        <v>759093.41376495326</v>
      </c>
      <c r="EE15" s="151">
        <f t="shared" ca="1" si="16"/>
        <v>759093.41376495326</v>
      </c>
      <c r="EF15" s="151">
        <f t="shared" ca="1" si="16"/>
        <v>759093.41376495326</v>
      </c>
      <c r="EG15" s="151">
        <f t="shared" ca="1" si="16"/>
        <v>759093.41376495326</v>
      </c>
      <c r="EH15" s="151">
        <f t="shared" ca="1" si="16"/>
        <v>781866.21617790195</v>
      </c>
      <c r="EI15" s="151">
        <f t="shared" ca="1" si="16"/>
        <v>781866.21617790195</v>
      </c>
      <c r="EJ15" s="151">
        <f t="shared" ca="1" si="16"/>
        <v>781866.21617790195</v>
      </c>
      <c r="EK15" s="151">
        <f t="shared" ca="1" si="16"/>
        <v>781866.21617790195</v>
      </c>
      <c r="EL15" s="151">
        <f t="shared" ca="1" si="16"/>
        <v>781866.21617790195</v>
      </c>
      <c r="EM15" s="151">
        <f t="shared" ca="1" si="16"/>
        <v>781866.21617790195</v>
      </c>
      <c r="EN15" s="151">
        <f t="shared" ca="1" si="16"/>
        <v>781866.21617790195</v>
      </c>
      <c r="EO15" s="151">
        <f t="shared" ca="1" si="16"/>
        <v>781866.21617790195</v>
      </c>
      <c r="EP15" s="151">
        <f ca="1">SUBTOTAL(9,EP11:EP14)</f>
        <v>781866.21617790195</v>
      </c>
      <c r="EQ15" s="151">
        <f ca="1">SUBTOTAL(9,EQ11:EQ14)</f>
        <v>781866.21617790195</v>
      </c>
      <c r="ER15" s="151">
        <f ca="1">SUBTOTAL(9,ER11:ER14)</f>
        <v>781866.21617790195</v>
      </c>
      <c r="ES15" s="151">
        <f ca="1">SUBTOTAL(9,ES11:ES14)</f>
        <v>781866.21617790195</v>
      </c>
    </row>
    <row r="16" spans="1:149"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row>
    <row r="17" spans="1:149" collapsed="1" x14ac:dyDescent="0.2">
      <c r="A17" s="2"/>
      <c r="B17" s="148" t="str">
        <f>'PF, Adj &amp; Notes'!$B14</f>
        <v>Vacancy</v>
      </c>
      <c r="C17" s="148"/>
      <c r="D17" s="455">
        <f ca="1">SUBTOTAL(9,D18:D19)</f>
        <v>-160720.78</v>
      </c>
      <c r="E17" s="148">
        <f ca="1">SUBTOTAL(9,E18:E19)</f>
        <v>-172750.58282783881</v>
      </c>
      <c r="F17" s="148">
        <f t="shared" ref="F17:N17" ca="1" si="17">SUBTOTAL(9,F18:F19)</f>
        <v>-177933.10031267398</v>
      </c>
      <c r="G17" s="148">
        <f t="shared" ca="1" si="17"/>
        <v>-183271.09332205434</v>
      </c>
      <c r="H17" s="148">
        <f t="shared" ca="1" si="17"/>
        <v>-188769.22612171585</v>
      </c>
      <c r="I17" s="148">
        <f t="shared" ca="1" si="17"/>
        <v>-194432.30290536725</v>
      </c>
      <c r="J17" s="148">
        <f t="shared" ca="1" si="17"/>
        <v>-200265.27199252837</v>
      </c>
      <c r="K17" s="148">
        <f t="shared" ca="1" si="17"/>
        <v>-206273.23015230426</v>
      </c>
      <c r="L17" s="148">
        <f t="shared" ca="1" si="17"/>
        <v>-212461.4270568733</v>
      </c>
      <c r="M17" s="148">
        <f t="shared" ca="1" si="17"/>
        <v>-218835.26986857961</v>
      </c>
      <c r="N17" s="148">
        <f t="shared" ca="1" si="17"/>
        <v>-225400.32796463688</v>
      </c>
      <c r="O17" s="148">
        <f ca="1">SUBTOTAL(9,O18:O19)</f>
        <v>-232162.33780357603</v>
      </c>
      <c r="P17" s="2"/>
      <c r="Q17" s="148"/>
      <c r="R17" s="148">
        <f t="shared" ref="R17:CC17" ca="1" si="18">SUBTOTAL(9,R18:R19)</f>
        <v>-14395.881902319899</v>
      </c>
      <c r="S17" s="148">
        <f t="shared" ca="1" si="18"/>
        <v>-14395.881902319899</v>
      </c>
      <c r="T17" s="148">
        <f t="shared" ca="1" si="18"/>
        <v>-14395.881902319899</v>
      </c>
      <c r="U17" s="148">
        <f t="shared" ca="1" si="18"/>
        <v>-14395.881902319899</v>
      </c>
      <c r="V17" s="148">
        <f t="shared" ca="1" si="18"/>
        <v>-14395.881902319899</v>
      </c>
      <c r="W17" s="148">
        <f t="shared" ca="1" si="18"/>
        <v>-14395.881902319899</v>
      </c>
      <c r="X17" s="148">
        <f t="shared" ca="1" si="18"/>
        <v>-14395.881902319899</v>
      </c>
      <c r="Y17" s="148">
        <f t="shared" ca="1" si="18"/>
        <v>-14395.881902319899</v>
      </c>
      <c r="Z17" s="148">
        <f t="shared" ca="1" si="18"/>
        <v>-14395.881902319899</v>
      </c>
      <c r="AA17" s="148">
        <f t="shared" ca="1" si="18"/>
        <v>-14395.881902319899</v>
      </c>
      <c r="AB17" s="148">
        <f t="shared" ca="1" si="18"/>
        <v>-14395.881902319899</v>
      </c>
      <c r="AC17" s="148">
        <f t="shared" ca="1" si="18"/>
        <v>-14395.881902319899</v>
      </c>
      <c r="AD17" s="148">
        <f t="shared" ca="1" si="18"/>
        <v>-14827.758359389498</v>
      </c>
      <c r="AE17" s="148">
        <f t="shared" ca="1" si="18"/>
        <v>-14827.758359389498</v>
      </c>
      <c r="AF17" s="148">
        <f t="shared" ca="1" si="18"/>
        <v>-14827.758359389498</v>
      </c>
      <c r="AG17" s="148">
        <f t="shared" ca="1" si="18"/>
        <v>-14827.758359389498</v>
      </c>
      <c r="AH17" s="148">
        <f t="shared" ca="1" si="18"/>
        <v>-14827.758359389498</v>
      </c>
      <c r="AI17" s="148">
        <f t="shared" ca="1" si="18"/>
        <v>-14827.758359389498</v>
      </c>
      <c r="AJ17" s="148">
        <f t="shared" ca="1" si="18"/>
        <v>-14827.758359389498</v>
      </c>
      <c r="AK17" s="148">
        <f t="shared" ca="1" si="18"/>
        <v>-14827.758359389498</v>
      </c>
      <c r="AL17" s="148">
        <f t="shared" ca="1" si="18"/>
        <v>-14827.758359389498</v>
      </c>
      <c r="AM17" s="148">
        <f t="shared" ca="1" si="18"/>
        <v>-14827.758359389498</v>
      </c>
      <c r="AN17" s="148">
        <f t="shared" ca="1" si="18"/>
        <v>-14827.758359389498</v>
      </c>
      <c r="AO17" s="148">
        <f t="shared" ca="1" si="18"/>
        <v>-14827.758359389498</v>
      </c>
      <c r="AP17" s="148">
        <f t="shared" ca="1" si="18"/>
        <v>-15272.59111017119</v>
      </c>
      <c r="AQ17" s="148">
        <f t="shared" ca="1" si="18"/>
        <v>-15272.59111017119</v>
      </c>
      <c r="AR17" s="148">
        <f t="shared" ca="1" si="18"/>
        <v>-15272.59111017119</v>
      </c>
      <c r="AS17" s="148">
        <f t="shared" ca="1" si="18"/>
        <v>-15272.59111017119</v>
      </c>
      <c r="AT17" s="148">
        <f t="shared" ca="1" si="18"/>
        <v>-15272.59111017119</v>
      </c>
      <c r="AU17" s="148">
        <f t="shared" ca="1" si="18"/>
        <v>-15272.59111017119</v>
      </c>
      <c r="AV17" s="148">
        <f t="shared" ca="1" si="18"/>
        <v>-15272.59111017119</v>
      </c>
      <c r="AW17" s="148">
        <f t="shared" ca="1" si="18"/>
        <v>-15272.59111017119</v>
      </c>
      <c r="AX17" s="148">
        <f t="shared" ca="1" si="18"/>
        <v>-15272.59111017119</v>
      </c>
      <c r="AY17" s="148">
        <f t="shared" ca="1" si="18"/>
        <v>-15272.59111017119</v>
      </c>
      <c r="AZ17" s="148">
        <f t="shared" ca="1" si="18"/>
        <v>-15272.59111017119</v>
      </c>
      <c r="BA17" s="148">
        <f t="shared" ca="1" si="18"/>
        <v>-15272.59111017119</v>
      </c>
      <c r="BB17" s="148">
        <f t="shared" ca="1" si="18"/>
        <v>-15730.768843476322</v>
      </c>
      <c r="BC17" s="148">
        <f t="shared" ca="1" si="18"/>
        <v>-15730.768843476322</v>
      </c>
      <c r="BD17" s="148">
        <f t="shared" ca="1" si="18"/>
        <v>-15730.768843476322</v>
      </c>
      <c r="BE17" s="148">
        <f t="shared" ca="1" si="18"/>
        <v>-15730.768843476322</v>
      </c>
      <c r="BF17" s="148">
        <f t="shared" ca="1" si="18"/>
        <v>-15730.768843476322</v>
      </c>
      <c r="BG17" s="148">
        <f t="shared" ca="1" si="18"/>
        <v>-15730.768843476322</v>
      </c>
      <c r="BH17" s="148">
        <f t="shared" ca="1" si="18"/>
        <v>-15730.768843476322</v>
      </c>
      <c r="BI17" s="148">
        <f t="shared" ca="1" si="18"/>
        <v>-15730.768843476322</v>
      </c>
      <c r="BJ17" s="148">
        <f t="shared" ca="1" si="18"/>
        <v>-15730.768843476322</v>
      </c>
      <c r="BK17" s="148">
        <f t="shared" ca="1" si="18"/>
        <v>-15730.768843476322</v>
      </c>
      <c r="BL17" s="148">
        <f t="shared" ca="1" si="18"/>
        <v>-15730.768843476322</v>
      </c>
      <c r="BM17" s="148">
        <f t="shared" ca="1" si="18"/>
        <v>-15730.768843476322</v>
      </c>
      <c r="BN17" s="148">
        <f t="shared" ca="1" si="18"/>
        <v>-16202.691908780609</v>
      </c>
      <c r="BO17" s="148">
        <f t="shared" ca="1" si="18"/>
        <v>-16202.691908780609</v>
      </c>
      <c r="BP17" s="148">
        <f t="shared" ca="1" si="18"/>
        <v>-16202.691908780609</v>
      </c>
      <c r="BQ17" s="148">
        <f t="shared" ca="1" si="18"/>
        <v>-16202.691908780609</v>
      </c>
      <c r="BR17" s="148">
        <f t="shared" ca="1" si="18"/>
        <v>-16202.691908780609</v>
      </c>
      <c r="BS17" s="148">
        <f t="shared" ca="1" si="18"/>
        <v>-16202.691908780609</v>
      </c>
      <c r="BT17" s="148">
        <f t="shared" ca="1" si="18"/>
        <v>-16202.691908780609</v>
      </c>
      <c r="BU17" s="148">
        <f t="shared" ca="1" si="18"/>
        <v>-16202.691908780609</v>
      </c>
      <c r="BV17" s="148">
        <f t="shared" ca="1" si="18"/>
        <v>-16202.691908780609</v>
      </c>
      <c r="BW17" s="148">
        <f t="shared" ca="1" si="18"/>
        <v>-16202.691908780609</v>
      </c>
      <c r="BX17" s="148">
        <f t="shared" ca="1" si="18"/>
        <v>-16202.691908780609</v>
      </c>
      <c r="BY17" s="148">
        <f t="shared" ca="1" si="18"/>
        <v>-16202.691908780609</v>
      </c>
      <c r="BZ17" s="148">
        <f t="shared" ca="1" si="18"/>
        <v>-16688.772666044028</v>
      </c>
      <c r="CA17" s="148">
        <f t="shared" ca="1" si="18"/>
        <v>-16688.772666044028</v>
      </c>
      <c r="CB17" s="148">
        <f t="shared" ca="1" si="18"/>
        <v>-16688.772666044028</v>
      </c>
      <c r="CC17" s="148">
        <f t="shared" ca="1" si="18"/>
        <v>-16688.772666044028</v>
      </c>
      <c r="CD17" s="148">
        <f t="shared" ref="CD17:EG17" ca="1" si="19">SUBTOTAL(9,CD18:CD19)</f>
        <v>-16688.772666044028</v>
      </c>
      <c r="CE17" s="148">
        <f t="shared" ca="1" si="19"/>
        <v>-16688.772666044028</v>
      </c>
      <c r="CF17" s="148">
        <f t="shared" ca="1" si="19"/>
        <v>-16688.772666044028</v>
      </c>
      <c r="CG17" s="148">
        <f t="shared" ca="1" si="19"/>
        <v>-16688.772666044028</v>
      </c>
      <c r="CH17" s="148">
        <f t="shared" ca="1" si="19"/>
        <v>-16688.772666044028</v>
      </c>
      <c r="CI17" s="148">
        <f t="shared" ca="1" si="19"/>
        <v>-16688.772666044028</v>
      </c>
      <c r="CJ17" s="148">
        <f t="shared" ca="1" si="19"/>
        <v>-16688.772666044028</v>
      </c>
      <c r="CK17" s="148">
        <f t="shared" ca="1" si="19"/>
        <v>-16688.772666044028</v>
      </c>
      <c r="CL17" s="148">
        <f t="shared" ca="1" si="19"/>
        <v>-17189.43584602535</v>
      </c>
      <c r="CM17" s="148">
        <f t="shared" ca="1" si="19"/>
        <v>-17189.43584602535</v>
      </c>
      <c r="CN17" s="148">
        <f t="shared" ca="1" si="19"/>
        <v>-17189.43584602535</v>
      </c>
      <c r="CO17" s="148">
        <f t="shared" ca="1" si="19"/>
        <v>-17189.43584602535</v>
      </c>
      <c r="CP17" s="148">
        <f t="shared" ca="1" si="19"/>
        <v>-17189.43584602535</v>
      </c>
      <c r="CQ17" s="148">
        <f t="shared" ca="1" si="19"/>
        <v>-17189.43584602535</v>
      </c>
      <c r="CR17" s="148">
        <f t="shared" ca="1" si="19"/>
        <v>-17189.43584602535</v>
      </c>
      <c r="CS17" s="148">
        <f t="shared" ca="1" si="19"/>
        <v>-17189.43584602535</v>
      </c>
      <c r="CT17" s="148">
        <f t="shared" ca="1" si="19"/>
        <v>-17189.43584602535</v>
      </c>
      <c r="CU17" s="148">
        <f t="shared" ca="1" si="19"/>
        <v>-17189.43584602535</v>
      </c>
      <c r="CV17" s="148">
        <f t="shared" ca="1" si="19"/>
        <v>-17189.43584602535</v>
      </c>
      <c r="CW17" s="148">
        <f t="shared" ca="1" si="19"/>
        <v>-17189.43584602535</v>
      </c>
      <c r="CX17" s="148">
        <f t="shared" ca="1" si="19"/>
        <v>-17705.118921406112</v>
      </c>
      <c r="CY17" s="148">
        <f t="shared" ca="1" si="19"/>
        <v>-17705.118921406112</v>
      </c>
      <c r="CZ17" s="148">
        <f t="shared" ca="1" si="19"/>
        <v>-17705.118921406112</v>
      </c>
      <c r="DA17" s="148">
        <f t="shared" ca="1" si="19"/>
        <v>-17705.118921406112</v>
      </c>
      <c r="DB17" s="148">
        <f t="shared" ca="1" si="19"/>
        <v>-17705.118921406112</v>
      </c>
      <c r="DC17" s="148">
        <f t="shared" ca="1" si="19"/>
        <v>-17705.118921406112</v>
      </c>
      <c r="DD17" s="148">
        <f t="shared" ca="1" si="19"/>
        <v>-17705.118921406112</v>
      </c>
      <c r="DE17" s="148">
        <f t="shared" ca="1" si="19"/>
        <v>-17705.118921406112</v>
      </c>
      <c r="DF17" s="148">
        <f t="shared" ca="1" si="19"/>
        <v>-17705.118921406112</v>
      </c>
      <c r="DG17" s="148">
        <f t="shared" ca="1" si="19"/>
        <v>-17705.118921406112</v>
      </c>
      <c r="DH17" s="148">
        <f t="shared" ca="1" si="19"/>
        <v>-17705.118921406112</v>
      </c>
      <c r="DI17" s="148">
        <f t="shared" ca="1" si="19"/>
        <v>-17705.118921406112</v>
      </c>
      <c r="DJ17" s="148">
        <f t="shared" ca="1" si="19"/>
        <v>-18236.272489048297</v>
      </c>
      <c r="DK17" s="148">
        <f t="shared" ca="1" si="19"/>
        <v>-18236.272489048297</v>
      </c>
      <c r="DL17" s="148">
        <f t="shared" ca="1" si="19"/>
        <v>-18236.272489048297</v>
      </c>
      <c r="DM17" s="148">
        <f t="shared" ca="1" si="19"/>
        <v>-18236.272489048297</v>
      </c>
      <c r="DN17" s="148">
        <f t="shared" ca="1" si="19"/>
        <v>-18236.272489048297</v>
      </c>
      <c r="DO17" s="148">
        <f t="shared" ca="1" si="19"/>
        <v>-18236.272489048297</v>
      </c>
      <c r="DP17" s="148">
        <f t="shared" ca="1" si="19"/>
        <v>-18236.272489048297</v>
      </c>
      <c r="DQ17" s="148">
        <f t="shared" ca="1" si="19"/>
        <v>-18236.272489048297</v>
      </c>
      <c r="DR17" s="148">
        <f t="shared" ca="1" si="19"/>
        <v>-18236.272489048297</v>
      </c>
      <c r="DS17" s="148">
        <f t="shared" ca="1" si="19"/>
        <v>-18236.272489048297</v>
      </c>
      <c r="DT17" s="148">
        <f t="shared" ca="1" si="19"/>
        <v>-18236.272489048297</v>
      </c>
      <c r="DU17" s="148">
        <f t="shared" ca="1" si="19"/>
        <v>-18236.272489048297</v>
      </c>
      <c r="DV17" s="148">
        <f t="shared" ca="1" si="19"/>
        <v>-18783.360663719744</v>
      </c>
      <c r="DW17" s="148">
        <f t="shared" ca="1" si="19"/>
        <v>-18783.360663719744</v>
      </c>
      <c r="DX17" s="148">
        <f t="shared" ca="1" si="19"/>
        <v>-18783.360663719744</v>
      </c>
      <c r="DY17" s="148">
        <f t="shared" ca="1" si="19"/>
        <v>-18783.360663719744</v>
      </c>
      <c r="DZ17" s="148">
        <f t="shared" ca="1" si="19"/>
        <v>-18783.360663719744</v>
      </c>
      <c r="EA17" s="148">
        <f t="shared" ca="1" si="19"/>
        <v>-18783.360663719744</v>
      </c>
      <c r="EB17" s="148">
        <f t="shared" ca="1" si="19"/>
        <v>-18783.360663719744</v>
      </c>
      <c r="EC17" s="148">
        <f t="shared" ca="1" si="19"/>
        <v>-18783.360663719744</v>
      </c>
      <c r="ED17" s="148">
        <f t="shared" ca="1" si="19"/>
        <v>-18783.360663719744</v>
      </c>
      <c r="EE17" s="148">
        <f t="shared" ca="1" si="19"/>
        <v>-18783.360663719744</v>
      </c>
      <c r="EF17" s="148">
        <f t="shared" ca="1" si="19"/>
        <v>-18783.360663719744</v>
      </c>
      <c r="EG17" s="148">
        <f t="shared" ca="1" si="19"/>
        <v>-18783.360663719744</v>
      </c>
      <c r="EH17" s="148">
        <f t="shared" ref="EH17:ES17" ca="1" si="20">SUBTOTAL(9,EH18:EH19)</f>
        <v>-19346.861483631335</v>
      </c>
      <c r="EI17" s="148">
        <f t="shared" ca="1" si="20"/>
        <v>-19346.861483631335</v>
      </c>
      <c r="EJ17" s="148">
        <f t="shared" ca="1" si="20"/>
        <v>-19346.861483631335</v>
      </c>
      <c r="EK17" s="148">
        <f t="shared" ca="1" si="20"/>
        <v>-19346.861483631335</v>
      </c>
      <c r="EL17" s="148">
        <f t="shared" ca="1" si="20"/>
        <v>-19346.861483631335</v>
      </c>
      <c r="EM17" s="148">
        <f t="shared" ca="1" si="20"/>
        <v>-19346.861483631335</v>
      </c>
      <c r="EN17" s="148">
        <f t="shared" ca="1" si="20"/>
        <v>-19346.861483631335</v>
      </c>
      <c r="EO17" s="148">
        <f t="shared" ca="1" si="20"/>
        <v>-19346.861483631335</v>
      </c>
      <c r="EP17" s="148">
        <f t="shared" ca="1" si="20"/>
        <v>-19346.861483631335</v>
      </c>
      <c r="EQ17" s="148">
        <f t="shared" ca="1" si="20"/>
        <v>-19346.861483631335</v>
      </c>
      <c r="ER17" s="148">
        <f t="shared" ca="1" si="20"/>
        <v>-19346.861483631335</v>
      </c>
      <c r="ES17" s="148">
        <f t="shared" ca="1" si="20"/>
        <v>-19346.861483631335</v>
      </c>
    </row>
    <row r="18" spans="1:149" hidden="1" outlineLevel="1" x14ac:dyDescent="0.2">
      <c r="A18" s="2"/>
      <c r="B18" s="149" t="str">
        <f>'PF, Adj &amp; Notes'!$B15</f>
        <v>Physical Vacancy</v>
      </c>
      <c r="C18" s="96"/>
      <c r="D18" s="456">
        <f ca="1">IFERROR(VLOOKUP($B18,rAdjCF,COLUMNS(rAdjCF),),)</f>
        <v>-160720.78</v>
      </c>
      <c r="E18" s="96">
        <f ca="1">SUMIF($Q$6:$ES$6,E$8,$Q18:$ES18)</f>
        <v>-172750.58282783881</v>
      </c>
      <c r="F18" s="96">
        <f t="shared" ref="F18:O22" ca="1" si="21">SUMIF($Q$6:$ES$6,F$8,$Q18:$ES18)</f>
        <v>-177933.10031267398</v>
      </c>
      <c r="G18" s="96">
        <f t="shared" ca="1" si="21"/>
        <v>-183271.09332205434</v>
      </c>
      <c r="H18" s="96">
        <f t="shared" ca="1" si="21"/>
        <v>-188769.22612171585</v>
      </c>
      <c r="I18" s="96">
        <f t="shared" ca="1" si="21"/>
        <v>-194432.30290536725</v>
      </c>
      <c r="J18" s="96">
        <f t="shared" ca="1" si="21"/>
        <v>-200265.27199252837</v>
      </c>
      <c r="K18" s="96">
        <f t="shared" ca="1" si="21"/>
        <v>-206273.23015230426</v>
      </c>
      <c r="L18" s="96">
        <f t="shared" ca="1" si="21"/>
        <v>-212461.4270568733</v>
      </c>
      <c r="M18" s="96">
        <f t="shared" ca="1" si="21"/>
        <v>-218835.26986857961</v>
      </c>
      <c r="N18" s="96">
        <f t="shared" ca="1" si="21"/>
        <v>-225400.32796463688</v>
      </c>
      <c r="O18" s="96">
        <f t="shared" ca="1" si="21"/>
        <v>-232162.33780357603</v>
      </c>
      <c r="P18" s="2"/>
      <c r="Q18" s="96"/>
      <c r="R18" s="96">
        <f ca="1">-R$11*IF(Assumptions!$F$67,Assumptions!$F$67,Assumptions!$E$67)*(R$8&lt;=(rHoldPeriod+1)*12)</f>
        <v>-14395.881902319899</v>
      </c>
      <c r="S18" s="96">
        <f ca="1">-S$11*IF(Assumptions!$F$67,Assumptions!$F$67,Assumptions!$E$67)*(S$8&lt;=(rHoldPeriod+1)*12)</f>
        <v>-14395.881902319899</v>
      </c>
      <c r="T18" s="96">
        <f ca="1">-T$11*IF(Assumptions!$F$67,Assumptions!$F$67,Assumptions!$E$67)*(T$8&lt;=(rHoldPeriod+1)*12)</f>
        <v>-14395.881902319899</v>
      </c>
      <c r="U18" s="96">
        <f ca="1">-U$11*IF(Assumptions!$F$67,Assumptions!$F$67,Assumptions!$E$67)*(U$8&lt;=(rHoldPeriod+1)*12)</f>
        <v>-14395.881902319899</v>
      </c>
      <c r="V18" s="96">
        <f ca="1">-V$11*IF(Assumptions!$F$67,Assumptions!$F$67,Assumptions!$E$67)*(V$8&lt;=(rHoldPeriod+1)*12)</f>
        <v>-14395.881902319899</v>
      </c>
      <c r="W18" s="96">
        <f ca="1">-W$11*IF(Assumptions!$F$67,Assumptions!$F$67,Assumptions!$E$67)*(W$8&lt;=(rHoldPeriod+1)*12)</f>
        <v>-14395.881902319899</v>
      </c>
      <c r="X18" s="96">
        <f ca="1">-X$11*IF(Assumptions!$F$67,Assumptions!$F$67,Assumptions!$E$67)*(X$8&lt;=(rHoldPeriod+1)*12)</f>
        <v>-14395.881902319899</v>
      </c>
      <c r="Y18" s="96">
        <f ca="1">-Y$11*IF(Assumptions!$F$67,Assumptions!$F$67,Assumptions!$E$67)*(Y$8&lt;=(rHoldPeriod+1)*12)</f>
        <v>-14395.881902319899</v>
      </c>
      <c r="Z18" s="96">
        <f ca="1">-Z$11*IF(Assumptions!$F$67,Assumptions!$F$67,Assumptions!$E$67)*(Z$8&lt;=(rHoldPeriod+1)*12)</f>
        <v>-14395.881902319899</v>
      </c>
      <c r="AA18" s="96">
        <f ca="1">-AA$11*IF(Assumptions!$F$67,Assumptions!$F$67,Assumptions!$E$67)*(AA$8&lt;=(rHoldPeriod+1)*12)</f>
        <v>-14395.881902319899</v>
      </c>
      <c r="AB18" s="96">
        <f ca="1">-AB$11*IF(Assumptions!$F$67,Assumptions!$F$67,Assumptions!$E$67)*(AB$8&lt;=(rHoldPeriod+1)*12)</f>
        <v>-14395.881902319899</v>
      </c>
      <c r="AC18" s="96">
        <f ca="1">-AC$11*IF(Assumptions!$F$67,Assumptions!$F$67,Assumptions!$E$67)*(AC$8&lt;=(rHoldPeriod+1)*12)</f>
        <v>-14395.881902319899</v>
      </c>
      <c r="AD18" s="96">
        <f ca="1">-AD$11*IF(Assumptions!$F$67,Assumptions!$F$67,Assumptions!$E$67)*(AD$8&lt;=(rHoldPeriod+1)*12)</f>
        <v>-14827.758359389498</v>
      </c>
      <c r="AE18" s="96">
        <f ca="1">-AE$11*IF(Assumptions!$F$67,Assumptions!$F$67,Assumptions!$E$67)*(AE$8&lt;=(rHoldPeriod+1)*12)</f>
        <v>-14827.758359389498</v>
      </c>
      <c r="AF18" s="96">
        <f ca="1">-AF$11*IF(Assumptions!$F$67,Assumptions!$F$67,Assumptions!$E$67)*(AF$8&lt;=(rHoldPeriod+1)*12)</f>
        <v>-14827.758359389498</v>
      </c>
      <c r="AG18" s="96">
        <f ca="1">-AG$11*IF(Assumptions!$F$67,Assumptions!$F$67,Assumptions!$E$67)*(AG$8&lt;=(rHoldPeriod+1)*12)</f>
        <v>-14827.758359389498</v>
      </c>
      <c r="AH18" s="96">
        <f ca="1">-AH$11*IF(Assumptions!$F$67,Assumptions!$F$67,Assumptions!$E$67)*(AH$8&lt;=(rHoldPeriod+1)*12)</f>
        <v>-14827.758359389498</v>
      </c>
      <c r="AI18" s="96">
        <f ca="1">-AI$11*IF(Assumptions!$F$67,Assumptions!$F$67,Assumptions!$E$67)*(AI$8&lt;=(rHoldPeriod+1)*12)</f>
        <v>-14827.758359389498</v>
      </c>
      <c r="AJ18" s="96">
        <f ca="1">-AJ$11*IF(Assumptions!$F$67,Assumptions!$F$67,Assumptions!$E$67)*(AJ$8&lt;=(rHoldPeriod+1)*12)</f>
        <v>-14827.758359389498</v>
      </c>
      <c r="AK18" s="96">
        <f ca="1">-AK$11*IF(Assumptions!$F$67,Assumptions!$F$67,Assumptions!$E$67)*(AK$8&lt;=(rHoldPeriod+1)*12)</f>
        <v>-14827.758359389498</v>
      </c>
      <c r="AL18" s="96">
        <f ca="1">-AL$11*IF(Assumptions!$F$67,Assumptions!$F$67,Assumptions!$E$67)*(AL$8&lt;=(rHoldPeriod+1)*12)</f>
        <v>-14827.758359389498</v>
      </c>
      <c r="AM18" s="96">
        <f ca="1">-AM$11*IF(Assumptions!$F$67,Assumptions!$F$67,Assumptions!$E$67)*(AM$8&lt;=(rHoldPeriod+1)*12)</f>
        <v>-14827.758359389498</v>
      </c>
      <c r="AN18" s="96">
        <f ca="1">-AN$11*IF(Assumptions!$F$67,Assumptions!$F$67,Assumptions!$E$67)*(AN$8&lt;=(rHoldPeriod+1)*12)</f>
        <v>-14827.758359389498</v>
      </c>
      <c r="AO18" s="96">
        <f ca="1">-AO$11*IF(Assumptions!$F$67,Assumptions!$F$67,Assumptions!$E$67)*(AO$8&lt;=(rHoldPeriod+1)*12)</f>
        <v>-14827.758359389498</v>
      </c>
      <c r="AP18" s="96">
        <f ca="1">-AP$11*IF(Assumptions!$F$67,Assumptions!$F$67,Assumptions!$E$67)*(AP$8&lt;=(rHoldPeriod+1)*12)</f>
        <v>-15272.59111017119</v>
      </c>
      <c r="AQ18" s="96">
        <f ca="1">-AQ$11*IF(Assumptions!$F$67,Assumptions!$F$67,Assumptions!$E$67)*(AQ$8&lt;=(rHoldPeriod+1)*12)</f>
        <v>-15272.59111017119</v>
      </c>
      <c r="AR18" s="96">
        <f ca="1">-AR$11*IF(Assumptions!$F$67,Assumptions!$F$67,Assumptions!$E$67)*(AR$8&lt;=(rHoldPeriod+1)*12)</f>
        <v>-15272.59111017119</v>
      </c>
      <c r="AS18" s="96">
        <f ca="1">-AS$11*IF(Assumptions!$F$67,Assumptions!$F$67,Assumptions!$E$67)*(AS$8&lt;=(rHoldPeriod+1)*12)</f>
        <v>-15272.59111017119</v>
      </c>
      <c r="AT18" s="96">
        <f ca="1">-AT$11*IF(Assumptions!$F$67,Assumptions!$F$67,Assumptions!$E$67)*(AT$8&lt;=(rHoldPeriod+1)*12)</f>
        <v>-15272.59111017119</v>
      </c>
      <c r="AU18" s="96">
        <f ca="1">-AU$11*IF(Assumptions!$F$67,Assumptions!$F$67,Assumptions!$E$67)*(AU$8&lt;=(rHoldPeriod+1)*12)</f>
        <v>-15272.59111017119</v>
      </c>
      <c r="AV18" s="96">
        <f ca="1">-AV$11*IF(Assumptions!$F$67,Assumptions!$F$67,Assumptions!$E$67)*(AV$8&lt;=(rHoldPeriod+1)*12)</f>
        <v>-15272.59111017119</v>
      </c>
      <c r="AW18" s="96">
        <f ca="1">-AW$11*IF(Assumptions!$F$67,Assumptions!$F$67,Assumptions!$E$67)*(AW$8&lt;=(rHoldPeriod+1)*12)</f>
        <v>-15272.59111017119</v>
      </c>
      <c r="AX18" s="96">
        <f ca="1">-AX$11*IF(Assumptions!$F$67,Assumptions!$F$67,Assumptions!$E$67)*(AX$8&lt;=(rHoldPeriod+1)*12)</f>
        <v>-15272.59111017119</v>
      </c>
      <c r="AY18" s="96">
        <f ca="1">-AY$11*IF(Assumptions!$F$67,Assumptions!$F$67,Assumptions!$E$67)*(AY$8&lt;=(rHoldPeriod+1)*12)</f>
        <v>-15272.59111017119</v>
      </c>
      <c r="AZ18" s="96">
        <f ca="1">-AZ$11*IF(Assumptions!$F$67,Assumptions!$F$67,Assumptions!$E$67)*(AZ$8&lt;=(rHoldPeriod+1)*12)</f>
        <v>-15272.59111017119</v>
      </c>
      <c r="BA18" s="96">
        <f ca="1">-BA$11*IF(Assumptions!$F$67,Assumptions!$F$67,Assumptions!$E$67)*(BA$8&lt;=(rHoldPeriod+1)*12)</f>
        <v>-15272.59111017119</v>
      </c>
      <c r="BB18" s="96">
        <f ca="1">-BB$11*IF(Assumptions!$F$67,Assumptions!$F$67,Assumptions!$E$67)*(BB$8&lt;=(rHoldPeriod+1)*12)</f>
        <v>-15730.768843476322</v>
      </c>
      <c r="BC18" s="96">
        <f ca="1">-BC$11*IF(Assumptions!$F$67,Assumptions!$F$67,Assumptions!$E$67)*(BC$8&lt;=(rHoldPeriod+1)*12)</f>
        <v>-15730.768843476322</v>
      </c>
      <c r="BD18" s="96">
        <f ca="1">-BD$11*IF(Assumptions!$F$67,Assumptions!$F$67,Assumptions!$E$67)*(BD$8&lt;=(rHoldPeriod+1)*12)</f>
        <v>-15730.768843476322</v>
      </c>
      <c r="BE18" s="96">
        <f ca="1">-BE$11*IF(Assumptions!$F$67,Assumptions!$F$67,Assumptions!$E$67)*(BE$8&lt;=(rHoldPeriod+1)*12)</f>
        <v>-15730.768843476322</v>
      </c>
      <c r="BF18" s="96">
        <f ca="1">-BF$11*IF(Assumptions!$F$67,Assumptions!$F$67,Assumptions!$E$67)*(BF$8&lt;=(rHoldPeriod+1)*12)</f>
        <v>-15730.768843476322</v>
      </c>
      <c r="BG18" s="96">
        <f ca="1">-BG$11*IF(Assumptions!$F$67,Assumptions!$F$67,Assumptions!$E$67)*(BG$8&lt;=(rHoldPeriod+1)*12)</f>
        <v>-15730.768843476322</v>
      </c>
      <c r="BH18" s="96">
        <f ca="1">-BH$11*IF(Assumptions!$F$67,Assumptions!$F$67,Assumptions!$E$67)*(BH$8&lt;=(rHoldPeriod+1)*12)</f>
        <v>-15730.768843476322</v>
      </c>
      <c r="BI18" s="96">
        <f ca="1">-BI$11*IF(Assumptions!$F$67,Assumptions!$F$67,Assumptions!$E$67)*(BI$8&lt;=(rHoldPeriod+1)*12)</f>
        <v>-15730.768843476322</v>
      </c>
      <c r="BJ18" s="96">
        <f ca="1">-BJ$11*IF(Assumptions!$F$67,Assumptions!$F$67,Assumptions!$E$67)*(BJ$8&lt;=(rHoldPeriod+1)*12)</f>
        <v>-15730.768843476322</v>
      </c>
      <c r="BK18" s="96">
        <f ca="1">-BK$11*IF(Assumptions!$F$67,Assumptions!$F$67,Assumptions!$E$67)*(BK$8&lt;=(rHoldPeriod+1)*12)</f>
        <v>-15730.768843476322</v>
      </c>
      <c r="BL18" s="96">
        <f ca="1">-BL$11*IF(Assumptions!$F$67,Assumptions!$F$67,Assumptions!$E$67)*(BL$8&lt;=(rHoldPeriod+1)*12)</f>
        <v>-15730.768843476322</v>
      </c>
      <c r="BM18" s="96">
        <f ca="1">-BM$11*IF(Assumptions!$F$67,Assumptions!$F$67,Assumptions!$E$67)*(BM$8&lt;=(rHoldPeriod+1)*12)</f>
        <v>-15730.768843476322</v>
      </c>
      <c r="BN18" s="96">
        <f ca="1">-BN$11*IF(Assumptions!$F$67,Assumptions!$F$67,Assumptions!$E$67)*(BN$8&lt;=(rHoldPeriod+1)*12)</f>
        <v>-16202.691908780609</v>
      </c>
      <c r="BO18" s="96">
        <f ca="1">-BO$11*IF(Assumptions!$F$67,Assumptions!$F$67,Assumptions!$E$67)*(BO$8&lt;=(rHoldPeriod+1)*12)</f>
        <v>-16202.691908780609</v>
      </c>
      <c r="BP18" s="96">
        <f ca="1">-BP$11*IF(Assumptions!$F$67,Assumptions!$F$67,Assumptions!$E$67)*(BP$8&lt;=(rHoldPeriod+1)*12)</f>
        <v>-16202.691908780609</v>
      </c>
      <c r="BQ18" s="96">
        <f ca="1">-BQ$11*IF(Assumptions!$F$67,Assumptions!$F$67,Assumptions!$E$67)*(BQ$8&lt;=(rHoldPeriod+1)*12)</f>
        <v>-16202.691908780609</v>
      </c>
      <c r="BR18" s="96">
        <f ca="1">-BR$11*IF(Assumptions!$F$67,Assumptions!$F$67,Assumptions!$E$67)*(BR$8&lt;=(rHoldPeriod+1)*12)</f>
        <v>-16202.691908780609</v>
      </c>
      <c r="BS18" s="96">
        <f ca="1">-BS$11*IF(Assumptions!$F$67,Assumptions!$F$67,Assumptions!$E$67)*(BS$8&lt;=(rHoldPeriod+1)*12)</f>
        <v>-16202.691908780609</v>
      </c>
      <c r="BT18" s="96">
        <f ca="1">-BT$11*IF(Assumptions!$F$67,Assumptions!$F$67,Assumptions!$E$67)*(BT$8&lt;=(rHoldPeriod+1)*12)</f>
        <v>-16202.691908780609</v>
      </c>
      <c r="BU18" s="96">
        <f ca="1">-BU$11*IF(Assumptions!$F$67,Assumptions!$F$67,Assumptions!$E$67)*(BU$8&lt;=(rHoldPeriod+1)*12)</f>
        <v>-16202.691908780609</v>
      </c>
      <c r="BV18" s="96">
        <f ca="1">-BV$11*IF(Assumptions!$F$67,Assumptions!$F$67,Assumptions!$E$67)*(BV$8&lt;=(rHoldPeriod+1)*12)</f>
        <v>-16202.691908780609</v>
      </c>
      <c r="BW18" s="96">
        <f ca="1">-BW$11*IF(Assumptions!$F$67,Assumptions!$F$67,Assumptions!$E$67)*(BW$8&lt;=(rHoldPeriod+1)*12)</f>
        <v>-16202.691908780609</v>
      </c>
      <c r="BX18" s="96">
        <f ca="1">-BX$11*IF(Assumptions!$F$67,Assumptions!$F$67,Assumptions!$E$67)*(BX$8&lt;=(rHoldPeriod+1)*12)</f>
        <v>-16202.691908780609</v>
      </c>
      <c r="BY18" s="96">
        <f ca="1">-BY$11*IF(Assumptions!$F$67,Assumptions!$F$67,Assumptions!$E$67)*(BY$8&lt;=(rHoldPeriod+1)*12)</f>
        <v>-16202.691908780609</v>
      </c>
      <c r="BZ18" s="96">
        <f ca="1">-BZ$11*IF(Assumptions!$F$67,Assumptions!$F$67,Assumptions!$E$67)*(BZ$8&lt;=(rHoldPeriod+1)*12)</f>
        <v>-16688.772666044028</v>
      </c>
      <c r="CA18" s="96">
        <f ca="1">-CA$11*IF(Assumptions!$F$67,Assumptions!$F$67,Assumptions!$E$67)*(CA$8&lt;=(rHoldPeriod+1)*12)</f>
        <v>-16688.772666044028</v>
      </c>
      <c r="CB18" s="96">
        <f ca="1">-CB$11*IF(Assumptions!$F$67,Assumptions!$F$67,Assumptions!$E$67)*(CB$8&lt;=(rHoldPeriod+1)*12)</f>
        <v>-16688.772666044028</v>
      </c>
      <c r="CC18" s="96">
        <f ca="1">-CC$11*IF(Assumptions!$F$67,Assumptions!$F$67,Assumptions!$E$67)*(CC$8&lt;=(rHoldPeriod+1)*12)</f>
        <v>-16688.772666044028</v>
      </c>
      <c r="CD18" s="96">
        <f ca="1">-CD$11*IF(Assumptions!$F$67,Assumptions!$F$67,Assumptions!$E$67)*(CD$8&lt;=(rHoldPeriod+1)*12)</f>
        <v>-16688.772666044028</v>
      </c>
      <c r="CE18" s="96">
        <f ca="1">-CE$11*IF(Assumptions!$F$67,Assumptions!$F$67,Assumptions!$E$67)*(CE$8&lt;=(rHoldPeriod+1)*12)</f>
        <v>-16688.772666044028</v>
      </c>
      <c r="CF18" s="96">
        <f ca="1">-CF$11*IF(Assumptions!$F$67,Assumptions!$F$67,Assumptions!$E$67)*(CF$8&lt;=(rHoldPeriod+1)*12)</f>
        <v>-16688.772666044028</v>
      </c>
      <c r="CG18" s="96">
        <f ca="1">-CG$11*IF(Assumptions!$F$67,Assumptions!$F$67,Assumptions!$E$67)*(CG$8&lt;=(rHoldPeriod+1)*12)</f>
        <v>-16688.772666044028</v>
      </c>
      <c r="CH18" s="96">
        <f ca="1">-CH$11*IF(Assumptions!$F$67,Assumptions!$F$67,Assumptions!$E$67)*(CH$8&lt;=(rHoldPeriod+1)*12)</f>
        <v>-16688.772666044028</v>
      </c>
      <c r="CI18" s="96">
        <f ca="1">-CI$11*IF(Assumptions!$F$67,Assumptions!$F$67,Assumptions!$E$67)*(CI$8&lt;=(rHoldPeriod+1)*12)</f>
        <v>-16688.772666044028</v>
      </c>
      <c r="CJ18" s="96">
        <f ca="1">-CJ$11*IF(Assumptions!$F$67,Assumptions!$F$67,Assumptions!$E$67)*(CJ$8&lt;=(rHoldPeriod+1)*12)</f>
        <v>-16688.772666044028</v>
      </c>
      <c r="CK18" s="96">
        <f ca="1">-CK$11*IF(Assumptions!$F$67,Assumptions!$F$67,Assumptions!$E$67)*(CK$8&lt;=(rHoldPeriod+1)*12)</f>
        <v>-16688.772666044028</v>
      </c>
      <c r="CL18" s="96">
        <f ca="1">-CL$11*IF(Assumptions!$F$67,Assumptions!$F$67,Assumptions!$E$67)*(CL$8&lt;=(rHoldPeriod+1)*12)</f>
        <v>-17189.43584602535</v>
      </c>
      <c r="CM18" s="96">
        <f ca="1">-CM$11*IF(Assumptions!$F$67,Assumptions!$F$67,Assumptions!$E$67)*(CM$8&lt;=(rHoldPeriod+1)*12)</f>
        <v>-17189.43584602535</v>
      </c>
      <c r="CN18" s="96">
        <f ca="1">-CN$11*IF(Assumptions!$F$67,Assumptions!$F$67,Assumptions!$E$67)*(CN$8&lt;=(rHoldPeriod+1)*12)</f>
        <v>-17189.43584602535</v>
      </c>
      <c r="CO18" s="96">
        <f ca="1">-CO$11*IF(Assumptions!$F$67,Assumptions!$F$67,Assumptions!$E$67)*(CO$8&lt;=(rHoldPeriod+1)*12)</f>
        <v>-17189.43584602535</v>
      </c>
      <c r="CP18" s="96">
        <f ca="1">-CP$11*IF(Assumptions!$F$67,Assumptions!$F$67,Assumptions!$E$67)*(CP$8&lt;=(rHoldPeriod+1)*12)</f>
        <v>-17189.43584602535</v>
      </c>
      <c r="CQ18" s="96">
        <f ca="1">-CQ$11*IF(Assumptions!$F$67,Assumptions!$F$67,Assumptions!$E$67)*(CQ$8&lt;=(rHoldPeriod+1)*12)</f>
        <v>-17189.43584602535</v>
      </c>
      <c r="CR18" s="96">
        <f ca="1">-CR$11*IF(Assumptions!$F$67,Assumptions!$F$67,Assumptions!$E$67)*(CR$8&lt;=(rHoldPeriod+1)*12)</f>
        <v>-17189.43584602535</v>
      </c>
      <c r="CS18" s="96">
        <f ca="1">-CS$11*IF(Assumptions!$F$67,Assumptions!$F$67,Assumptions!$E$67)*(CS$8&lt;=(rHoldPeriod+1)*12)</f>
        <v>-17189.43584602535</v>
      </c>
      <c r="CT18" s="96">
        <f ca="1">-CT$11*IF(Assumptions!$F$67,Assumptions!$F$67,Assumptions!$E$67)*(CT$8&lt;=(rHoldPeriod+1)*12)</f>
        <v>-17189.43584602535</v>
      </c>
      <c r="CU18" s="96">
        <f ca="1">-CU$11*IF(Assumptions!$F$67,Assumptions!$F$67,Assumptions!$E$67)*(CU$8&lt;=(rHoldPeriod+1)*12)</f>
        <v>-17189.43584602535</v>
      </c>
      <c r="CV18" s="96">
        <f ca="1">-CV$11*IF(Assumptions!$F$67,Assumptions!$F$67,Assumptions!$E$67)*(CV$8&lt;=(rHoldPeriod+1)*12)</f>
        <v>-17189.43584602535</v>
      </c>
      <c r="CW18" s="96">
        <f ca="1">-CW$11*IF(Assumptions!$F$67,Assumptions!$F$67,Assumptions!$E$67)*(CW$8&lt;=(rHoldPeriod+1)*12)</f>
        <v>-17189.43584602535</v>
      </c>
      <c r="CX18" s="96">
        <f ca="1">-CX$11*IF(Assumptions!$F$67,Assumptions!$F$67,Assumptions!$E$67)*(CX$8&lt;=(rHoldPeriod+1)*12)</f>
        <v>-17705.118921406112</v>
      </c>
      <c r="CY18" s="96">
        <f ca="1">-CY$11*IF(Assumptions!$F$67,Assumptions!$F$67,Assumptions!$E$67)*(CY$8&lt;=(rHoldPeriod+1)*12)</f>
        <v>-17705.118921406112</v>
      </c>
      <c r="CZ18" s="96">
        <f ca="1">-CZ$11*IF(Assumptions!$F$67,Assumptions!$F$67,Assumptions!$E$67)*(CZ$8&lt;=(rHoldPeriod+1)*12)</f>
        <v>-17705.118921406112</v>
      </c>
      <c r="DA18" s="96">
        <f ca="1">-DA$11*IF(Assumptions!$F$67,Assumptions!$F$67,Assumptions!$E$67)*(DA$8&lt;=(rHoldPeriod+1)*12)</f>
        <v>-17705.118921406112</v>
      </c>
      <c r="DB18" s="96">
        <f ca="1">-DB$11*IF(Assumptions!$F$67,Assumptions!$F$67,Assumptions!$E$67)*(DB$8&lt;=(rHoldPeriod+1)*12)</f>
        <v>-17705.118921406112</v>
      </c>
      <c r="DC18" s="96">
        <f ca="1">-DC$11*IF(Assumptions!$F$67,Assumptions!$F$67,Assumptions!$E$67)*(DC$8&lt;=(rHoldPeriod+1)*12)</f>
        <v>-17705.118921406112</v>
      </c>
      <c r="DD18" s="96">
        <f ca="1">-DD$11*IF(Assumptions!$F$67,Assumptions!$F$67,Assumptions!$E$67)*(DD$8&lt;=(rHoldPeriod+1)*12)</f>
        <v>-17705.118921406112</v>
      </c>
      <c r="DE18" s="96">
        <f ca="1">-DE$11*IF(Assumptions!$F$67,Assumptions!$F$67,Assumptions!$E$67)*(DE$8&lt;=(rHoldPeriod+1)*12)</f>
        <v>-17705.118921406112</v>
      </c>
      <c r="DF18" s="96">
        <f ca="1">-DF$11*IF(Assumptions!$F$67,Assumptions!$F$67,Assumptions!$E$67)*(DF$8&lt;=(rHoldPeriod+1)*12)</f>
        <v>-17705.118921406112</v>
      </c>
      <c r="DG18" s="96">
        <f ca="1">-DG$11*IF(Assumptions!$F$67,Assumptions!$F$67,Assumptions!$E$67)*(DG$8&lt;=(rHoldPeriod+1)*12)</f>
        <v>-17705.118921406112</v>
      </c>
      <c r="DH18" s="96">
        <f ca="1">-DH$11*IF(Assumptions!$F$67,Assumptions!$F$67,Assumptions!$E$67)*(DH$8&lt;=(rHoldPeriod+1)*12)</f>
        <v>-17705.118921406112</v>
      </c>
      <c r="DI18" s="96">
        <f ca="1">-DI$11*IF(Assumptions!$F$67,Assumptions!$F$67,Assumptions!$E$67)*(DI$8&lt;=(rHoldPeriod+1)*12)</f>
        <v>-17705.118921406112</v>
      </c>
      <c r="DJ18" s="96">
        <f ca="1">-DJ$11*IF(Assumptions!$F$67,Assumptions!$F$67,Assumptions!$E$67)*(DJ$8&lt;=(rHoldPeriod+1)*12)</f>
        <v>-18236.272489048297</v>
      </c>
      <c r="DK18" s="96">
        <f ca="1">-DK$11*IF(Assumptions!$F$67,Assumptions!$F$67,Assumptions!$E$67)*(DK$8&lt;=(rHoldPeriod+1)*12)</f>
        <v>-18236.272489048297</v>
      </c>
      <c r="DL18" s="96">
        <f ca="1">-DL$11*IF(Assumptions!$F$67,Assumptions!$F$67,Assumptions!$E$67)*(DL$8&lt;=(rHoldPeriod+1)*12)</f>
        <v>-18236.272489048297</v>
      </c>
      <c r="DM18" s="96">
        <f ca="1">-DM$11*IF(Assumptions!$F$67,Assumptions!$F$67,Assumptions!$E$67)*(DM$8&lt;=(rHoldPeriod+1)*12)</f>
        <v>-18236.272489048297</v>
      </c>
      <c r="DN18" s="96">
        <f ca="1">-DN$11*IF(Assumptions!$F$67,Assumptions!$F$67,Assumptions!$E$67)*(DN$8&lt;=(rHoldPeriod+1)*12)</f>
        <v>-18236.272489048297</v>
      </c>
      <c r="DO18" s="96">
        <f ca="1">-DO$11*IF(Assumptions!$F$67,Assumptions!$F$67,Assumptions!$E$67)*(DO$8&lt;=(rHoldPeriod+1)*12)</f>
        <v>-18236.272489048297</v>
      </c>
      <c r="DP18" s="96">
        <f ca="1">-DP$11*IF(Assumptions!$F$67,Assumptions!$F$67,Assumptions!$E$67)*(DP$8&lt;=(rHoldPeriod+1)*12)</f>
        <v>-18236.272489048297</v>
      </c>
      <c r="DQ18" s="96">
        <f ca="1">-DQ$11*IF(Assumptions!$F$67,Assumptions!$F$67,Assumptions!$E$67)*(DQ$8&lt;=(rHoldPeriod+1)*12)</f>
        <v>-18236.272489048297</v>
      </c>
      <c r="DR18" s="96">
        <f ca="1">-DR$11*IF(Assumptions!$F$67,Assumptions!$F$67,Assumptions!$E$67)*(DR$8&lt;=(rHoldPeriod+1)*12)</f>
        <v>-18236.272489048297</v>
      </c>
      <c r="DS18" s="96">
        <f ca="1">-DS$11*IF(Assumptions!$F$67,Assumptions!$F$67,Assumptions!$E$67)*(DS$8&lt;=(rHoldPeriod+1)*12)</f>
        <v>-18236.272489048297</v>
      </c>
      <c r="DT18" s="96">
        <f ca="1">-DT$11*IF(Assumptions!$F$67,Assumptions!$F$67,Assumptions!$E$67)*(DT$8&lt;=(rHoldPeriod+1)*12)</f>
        <v>-18236.272489048297</v>
      </c>
      <c r="DU18" s="96">
        <f ca="1">-DU$11*IF(Assumptions!$F$67,Assumptions!$F$67,Assumptions!$E$67)*(DU$8&lt;=(rHoldPeriod+1)*12)</f>
        <v>-18236.272489048297</v>
      </c>
      <c r="DV18" s="96">
        <f ca="1">-DV$11*IF(Assumptions!$F$67,Assumptions!$F$67,Assumptions!$E$67)*(DV$8&lt;=(rHoldPeriod+1)*12)</f>
        <v>-18783.360663719744</v>
      </c>
      <c r="DW18" s="96">
        <f ca="1">-DW$11*IF(Assumptions!$F$67,Assumptions!$F$67,Assumptions!$E$67)*(DW$8&lt;=(rHoldPeriod+1)*12)</f>
        <v>-18783.360663719744</v>
      </c>
      <c r="DX18" s="96">
        <f ca="1">-DX$11*IF(Assumptions!$F$67,Assumptions!$F$67,Assumptions!$E$67)*(DX$8&lt;=(rHoldPeriod+1)*12)</f>
        <v>-18783.360663719744</v>
      </c>
      <c r="DY18" s="96">
        <f ca="1">-DY$11*IF(Assumptions!$F$67,Assumptions!$F$67,Assumptions!$E$67)*(DY$8&lt;=(rHoldPeriod+1)*12)</f>
        <v>-18783.360663719744</v>
      </c>
      <c r="DZ18" s="96">
        <f ca="1">-DZ$11*IF(Assumptions!$F$67,Assumptions!$F$67,Assumptions!$E$67)*(DZ$8&lt;=(rHoldPeriod+1)*12)</f>
        <v>-18783.360663719744</v>
      </c>
      <c r="EA18" s="96">
        <f ca="1">-EA$11*IF(Assumptions!$F$67,Assumptions!$F$67,Assumptions!$E$67)*(EA$8&lt;=(rHoldPeriod+1)*12)</f>
        <v>-18783.360663719744</v>
      </c>
      <c r="EB18" s="96">
        <f ca="1">-EB$11*IF(Assumptions!$F$67,Assumptions!$F$67,Assumptions!$E$67)*(EB$8&lt;=(rHoldPeriod+1)*12)</f>
        <v>-18783.360663719744</v>
      </c>
      <c r="EC18" s="96">
        <f ca="1">-EC$11*IF(Assumptions!$F$67,Assumptions!$F$67,Assumptions!$E$67)*(EC$8&lt;=(rHoldPeriod+1)*12)</f>
        <v>-18783.360663719744</v>
      </c>
      <c r="ED18" s="96">
        <f ca="1">-ED$11*IF(Assumptions!$F$67,Assumptions!$F$67,Assumptions!$E$67)*(ED$8&lt;=(rHoldPeriod+1)*12)</f>
        <v>-18783.360663719744</v>
      </c>
      <c r="EE18" s="96">
        <f ca="1">-EE$11*IF(Assumptions!$F$67,Assumptions!$F$67,Assumptions!$E$67)*(EE$8&lt;=(rHoldPeriod+1)*12)</f>
        <v>-18783.360663719744</v>
      </c>
      <c r="EF18" s="96">
        <f ca="1">-EF$11*IF(Assumptions!$F$67,Assumptions!$F$67,Assumptions!$E$67)*(EF$8&lt;=(rHoldPeriod+1)*12)</f>
        <v>-18783.360663719744</v>
      </c>
      <c r="EG18" s="96">
        <f ca="1">-EG$11*IF(Assumptions!$F$67,Assumptions!$F$67,Assumptions!$E$67)*(EG$8&lt;=(rHoldPeriod+1)*12)</f>
        <v>-18783.360663719744</v>
      </c>
      <c r="EH18" s="96">
        <f ca="1">-EH$11*IF(Assumptions!$F$67,Assumptions!$F$67,Assumptions!$E$67)*(EH$8&lt;=(rHoldPeriod+1)*12)</f>
        <v>-19346.861483631335</v>
      </c>
      <c r="EI18" s="96">
        <f ca="1">-EI$11*IF(Assumptions!$F$67,Assumptions!$F$67,Assumptions!$E$67)*(EI$8&lt;=(rHoldPeriod+1)*12)</f>
        <v>-19346.861483631335</v>
      </c>
      <c r="EJ18" s="96">
        <f ca="1">-EJ$11*IF(Assumptions!$F$67,Assumptions!$F$67,Assumptions!$E$67)*(EJ$8&lt;=(rHoldPeriod+1)*12)</f>
        <v>-19346.861483631335</v>
      </c>
      <c r="EK18" s="96">
        <f ca="1">-EK$11*IF(Assumptions!$F$67,Assumptions!$F$67,Assumptions!$E$67)*(EK$8&lt;=(rHoldPeriod+1)*12)</f>
        <v>-19346.861483631335</v>
      </c>
      <c r="EL18" s="96">
        <f ca="1">-EL$11*IF(Assumptions!$F$67,Assumptions!$F$67,Assumptions!$E$67)*(EL$8&lt;=(rHoldPeriod+1)*12)</f>
        <v>-19346.861483631335</v>
      </c>
      <c r="EM18" s="96">
        <f ca="1">-EM$11*IF(Assumptions!$F$67,Assumptions!$F$67,Assumptions!$E$67)*(EM$8&lt;=(rHoldPeriod+1)*12)</f>
        <v>-19346.861483631335</v>
      </c>
      <c r="EN18" s="96">
        <f ca="1">-EN$11*IF(Assumptions!$F$67,Assumptions!$F$67,Assumptions!$E$67)*(EN$8&lt;=(rHoldPeriod+1)*12)</f>
        <v>-19346.861483631335</v>
      </c>
      <c r="EO18" s="96">
        <f ca="1">-EO$11*IF(Assumptions!$F$67,Assumptions!$F$67,Assumptions!$E$67)*(EO$8&lt;=(rHoldPeriod+1)*12)</f>
        <v>-19346.861483631335</v>
      </c>
      <c r="EP18" s="96">
        <f ca="1">-EP$11*IF(Assumptions!$F$67,Assumptions!$F$67,Assumptions!$E$67)*(EP$8&lt;=(rHoldPeriod+1)*12)</f>
        <v>-19346.861483631335</v>
      </c>
      <c r="EQ18" s="96">
        <f ca="1">-EQ$11*IF(Assumptions!$F$67,Assumptions!$F$67,Assumptions!$E$67)*(EQ$8&lt;=(rHoldPeriod+1)*12)</f>
        <v>-19346.861483631335</v>
      </c>
      <c r="ER18" s="96">
        <f ca="1">-ER$11*IF(Assumptions!$F$67,Assumptions!$F$67,Assumptions!$E$67)*(ER$8&lt;=(rHoldPeriod+1)*12)</f>
        <v>-19346.861483631335</v>
      </c>
      <c r="ES18" s="96">
        <f ca="1">-ES$11*IF(Assumptions!$F$67,Assumptions!$F$67,Assumptions!$E$67)*(ES$8&lt;=(rHoldPeriod+1)*12)</f>
        <v>-19346.861483631335</v>
      </c>
    </row>
    <row r="19" spans="1:149" hidden="1" outlineLevel="1" x14ac:dyDescent="0.2">
      <c r="A19" s="2"/>
      <c r="B19" s="149" t="str">
        <f>'PF, Adj &amp; Notes'!$B16</f>
        <v>Renovation Vacancy</v>
      </c>
      <c r="C19" s="96"/>
      <c r="D19" s="456">
        <f ca="1">IFERROR(VLOOKUP($B19,rAdjCF,COLUMNS(rAdjCF),),)</f>
        <v>0</v>
      </c>
      <c r="E19" s="96">
        <f ca="1">SUMIF($Q$6:$ES$6,E$8,$Q19:$ES19)</f>
        <v>0</v>
      </c>
      <c r="F19" s="96">
        <f t="shared" ca="1" si="21"/>
        <v>0</v>
      </c>
      <c r="G19" s="96">
        <f t="shared" ca="1" si="21"/>
        <v>0</v>
      </c>
      <c r="H19" s="96">
        <f t="shared" ca="1" si="21"/>
        <v>0</v>
      </c>
      <c r="I19" s="96">
        <f t="shared" ca="1" si="21"/>
        <v>0</v>
      </c>
      <c r="J19" s="96">
        <f t="shared" ca="1" si="21"/>
        <v>0</v>
      </c>
      <c r="K19" s="96">
        <f t="shared" ca="1" si="21"/>
        <v>0</v>
      </c>
      <c r="L19" s="96">
        <f t="shared" ca="1" si="21"/>
        <v>0</v>
      </c>
      <c r="M19" s="96">
        <f t="shared" ca="1" si="21"/>
        <v>0</v>
      </c>
      <c r="N19" s="96">
        <f t="shared" ca="1" si="21"/>
        <v>0</v>
      </c>
      <c r="O19" s="96">
        <f t="shared" ca="1" si="21"/>
        <v>0</v>
      </c>
      <c r="P19" s="2"/>
      <c r="Q19" s="96"/>
      <c r="R19" s="96">
        <f t="shared" ref="R19:AW19" si="22">-SUM(R97:R196)</f>
        <v>0</v>
      </c>
      <c r="S19" s="96">
        <f t="shared" ca="1" si="22"/>
        <v>0</v>
      </c>
      <c r="T19" s="96">
        <f t="shared" ca="1" si="22"/>
        <v>0</v>
      </c>
      <c r="U19" s="96">
        <f t="shared" ca="1" si="22"/>
        <v>0</v>
      </c>
      <c r="V19" s="96">
        <f t="shared" ca="1" si="22"/>
        <v>0</v>
      </c>
      <c r="W19" s="96">
        <f t="shared" ca="1" si="22"/>
        <v>0</v>
      </c>
      <c r="X19" s="96">
        <f t="shared" ca="1" si="22"/>
        <v>0</v>
      </c>
      <c r="Y19" s="96">
        <f t="shared" ca="1" si="22"/>
        <v>0</v>
      </c>
      <c r="Z19" s="96">
        <f t="shared" ca="1" si="22"/>
        <v>0</v>
      </c>
      <c r="AA19" s="96">
        <f t="shared" ca="1" si="22"/>
        <v>0</v>
      </c>
      <c r="AB19" s="96">
        <f t="shared" ca="1" si="22"/>
        <v>0</v>
      </c>
      <c r="AC19" s="96">
        <f t="shared" ca="1" si="22"/>
        <v>0</v>
      </c>
      <c r="AD19" s="96">
        <f t="shared" ca="1" si="22"/>
        <v>0</v>
      </c>
      <c r="AE19" s="96">
        <f t="shared" ca="1" si="22"/>
        <v>0</v>
      </c>
      <c r="AF19" s="96">
        <f t="shared" ca="1" si="22"/>
        <v>0</v>
      </c>
      <c r="AG19" s="96">
        <f t="shared" ca="1" si="22"/>
        <v>0</v>
      </c>
      <c r="AH19" s="96">
        <f t="shared" ca="1" si="22"/>
        <v>0</v>
      </c>
      <c r="AI19" s="96">
        <f t="shared" ca="1" si="22"/>
        <v>0</v>
      </c>
      <c r="AJ19" s="96">
        <f t="shared" ca="1" si="22"/>
        <v>0</v>
      </c>
      <c r="AK19" s="96">
        <f t="shared" ca="1" si="22"/>
        <v>0</v>
      </c>
      <c r="AL19" s="96">
        <f t="shared" ca="1" si="22"/>
        <v>0</v>
      </c>
      <c r="AM19" s="96">
        <f t="shared" ca="1" si="22"/>
        <v>0</v>
      </c>
      <c r="AN19" s="96">
        <f t="shared" ca="1" si="22"/>
        <v>0</v>
      </c>
      <c r="AO19" s="96">
        <f t="shared" ca="1" si="22"/>
        <v>0</v>
      </c>
      <c r="AP19" s="96">
        <f t="shared" ca="1" si="22"/>
        <v>0</v>
      </c>
      <c r="AQ19" s="96">
        <f t="shared" ca="1" si="22"/>
        <v>0</v>
      </c>
      <c r="AR19" s="96">
        <f t="shared" ca="1" si="22"/>
        <v>0</v>
      </c>
      <c r="AS19" s="96">
        <f t="shared" ca="1" si="22"/>
        <v>0</v>
      </c>
      <c r="AT19" s="96">
        <f t="shared" ca="1" si="22"/>
        <v>0</v>
      </c>
      <c r="AU19" s="96">
        <f t="shared" ca="1" si="22"/>
        <v>0</v>
      </c>
      <c r="AV19" s="96">
        <f t="shared" ca="1" si="22"/>
        <v>0</v>
      </c>
      <c r="AW19" s="96">
        <f t="shared" ca="1" si="22"/>
        <v>0</v>
      </c>
      <c r="AX19" s="96">
        <f t="shared" ref="AX19:CC19" ca="1" si="23">-SUM(AX97:AX196)</f>
        <v>0</v>
      </c>
      <c r="AY19" s="96">
        <f t="shared" ca="1" si="23"/>
        <v>0</v>
      </c>
      <c r="AZ19" s="96">
        <f t="shared" ca="1" si="23"/>
        <v>0</v>
      </c>
      <c r="BA19" s="96">
        <f t="shared" ca="1" si="23"/>
        <v>0</v>
      </c>
      <c r="BB19" s="96">
        <f t="shared" ca="1" si="23"/>
        <v>0</v>
      </c>
      <c r="BC19" s="96">
        <f t="shared" ca="1" si="23"/>
        <v>0</v>
      </c>
      <c r="BD19" s="96">
        <f t="shared" ca="1" si="23"/>
        <v>0</v>
      </c>
      <c r="BE19" s="96">
        <f t="shared" ca="1" si="23"/>
        <v>0</v>
      </c>
      <c r="BF19" s="96">
        <f t="shared" ca="1" si="23"/>
        <v>0</v>
      </c>
      <c r="BG19" s="96">
        <f t="shared" ca="1" si="23"/>
        <v>0</v>
      </c>
      <c r="BH19" s="96">
        <f t="shared" ca="1" si="23"/>
        <v>0</v>
      </c>
      <c r="BI19" s="96">
        <f t="shared" ca="1" si="23"/>
        <v>0</v>
      </c>
      <c r="BJ19" s="96">
        <f t="shared" ca="1" si="23"/>
        <v>0</v>
      </c>
      <c r="BK19" s="96">
        <f t="shared" ca="1" si="23"/>
        <v>0</v>
      </c>
      <c r="BL19" s="96">
        <f t="shared" ca="1" si="23"/>
        <v>0</v>
      </c>
      <c r="BM19" s="96">
        <f t="shared" ca="1" si="23"/>
        <v>0</v>
      </c>
      <c r="BN19" s="96">
        <f t="shared" ca="1" si="23"/>
        <v>0</v>
      </c>
      <c r="BO19" s="96">
        <f t="shared" ca="1" si="23"/>
        <v>0</v>
      </c>
      <c r="BP19" s="96">
        <f t="shared" ca="1" si="23"/>
        <v>0</v>
      </c>
      <c r="BQ19" s="96">
        <f t="shared" ca="1" si="23"/>
        <v>0</v>
      </c>
      <c r="BR19" s="96">
        <f t="shared" ca="1" si="23"/>
        <v>0</v>
      </c>
      <c r="BS19" s="96">
        <f t="shared" ca="1" si="23"/>
        <v>0</v>
      </c>
      <c r="BT19" s="96">
        <f t="shared" ca="1" si="23"/>
        <v>0</v>
      </c>
      <c r="BU19" s="96">
        <f t="shared" ca="1" si="23"/>
        <v>0</v>
      </c>
      <c r="BV19" s="96">
        <f t="shared" ca="1" si="23"/>
        <v>0</v>
      </c>
      <c r="BW19" s="96">
        <f t="shared" ca="1" si="23"/>
        <v>0</v>
      </c>
      <c r="BX19" s="96">
        <f t="shared" ca="1" si="23"/>
        <v>0</v>
      </c>
      <c r="BY19" s="96">
        <f t="shared" ca="1" si="23"/>
        <v>0</v>
      </c>
      <c r="BZ19" s="96">
        <f t="shared" ca="1" si="23"/>
        <v>0</v>
      </c>
      <c r="CA19" s="96">
        <f t="shared" ca="1" si="23"/>
        <v>0</v>
      </c>
      <c r="CB19" s="96">
        <f t="shared" ca="1" si="23"/>
        <v>0</v>
      </c>
      <c r="CC19" s="96">
        <f t="shared" ca="1" si="23"/>
        <v>0</v>
      </c>
      <c r="CD19" s="96">
        <f t="shared" ref="CD19:DI19" ca="1" si="24">-SUM(CD97:CD196)</f>
        <v>0</v>
      </c>
      <c r="CE19" s="96">
        <f t="shared" ca="1" si="24"/>
        <v>0</v>
      </c>
      <c r="CF19" s="96">
        <f t="shared" ca="1" si="24"/>
        <v>0</v>
      </c>
      <c r="CG19" s="96">
        <f t="shared" ca="1" si="24"/>
        <v>0</v>
      </c>
      <c r="CH19" s="96">
        <f t="shared" ca="1" si="24"/>
        <v>0</v>
      </c>
      <c r="CI19" s="96">
        <f t="shared" ca="1" si="24"/>
        <v>0</v>
      </c>
      <c r="CJ19" s="96">
        <f t="shared" ca="1" si="24"/>
        <v>0</v>
      </c>
      <c r="CK19" s="96">
        <f t="shared" ca="1" si="24"/>
        <v>0</v>
      </c>
      <c r="CL19" s="96">
        <f t="shared" ca="1" si="24"/>
        <v>0</v>
      </c>
      <c r="CM19" s="96">
        <f t="shared" ca="1" si="24"/>
        <v>0</v>
      </c>
      <c r="CN19" s="96">
        <f t="shared" ca="1" si="24"/>
        <v>0</v>
      </c>
      <c r="CO19" s="96">
        <f t="shared" ca="1" si="24"/>
        <v>0</v>
      </c>
      <c r="CP19" s="96">
        <f t="shared" ca="1" si="24"/>
        <v>0</v>
      </c>
      <c r="CQ19" s="96">
        <f t="shared" ca="1" si="24"/>
        <v>0</v>
      </c>
      <c r="CR19" s="96">
        <f t="shared" ca="1" si="24"/>
        <v>0</v>
      </c>
      <c r="CS19" s="96">
        <f t="shared" ca="1" si="24"/>
        <v>0</v>
      </c>
      <c r="CT19" s="96">
        <f t="shared" ca="1" si="24"/>
        <v>0</v>
      </c>
      <c r="CU19" s="96">
        <f t="shared" ca="1" si="24"/>
        <v>0</v>
      </c>
      <c r="CV19" s="96">
        <f t="shared" ca="1" si="24"/>
        <v>0</v>
      </c>
      <c r="CW19" s="96">
        <f t="shared" ca="1" si="24"/>
        <v>0</v>
      </c>
      <c r="CX19" s="96">
        <f t="shared" ca="1" si="24"/>
        <v>0</v>
      </c>
      <c r="CY19" s="96">
        <f t="shared" ca="1" si="24"/>
        <v>0</v>
      </c>
      <c r="CZ19" s="96">
        <f t="shared" ca="1" si="24"/>
        <v>0</v>
      </c>
      <c r="DA19" s="96">
        <f t="shared" ca="1" si="24"/>
        <v>0</v>
      </c>
      <c r="DB19" s="96">
        <f t="shared" ca="1" si="24"/>
        <v>0</v>
      </c>
      <c r="DC19" s="96">
        <f t="shared" ca="1" si="24"/>
        <v>0</v>
      </c>
      <c r="DD19" s="96">
        <f t="shared" ca="1" si="24"/>
        <v>0</v>
      </c>
      <c r="DE19" s="96">
        <f t="shared" ca="1" si="24"/>
        <v>0</v>
      </c>
      <c r="DF19" s="96">
        <f t="shared" ca="1" si="24"/>
        <v>0</v>
      </c>
      <c r="DG19" s="96">
        <f t="shared" ca="1" si="24"/>
        <v>0</v>
      </c>
      <c r="DH19" s="96">
        <f t="shared" ca="1" si="24"/>
        <v>0</v>
      </c>
      <c r="DI19" s="96">
        <f t="shared" ca="1" si="24"/>
        <v>0</v>
      </c>
      <c r="DJ19" s="96">
        <f t="shared" ref="DJ19:ES19" ca="1" si="25">-SUM(DJ97:DJ196)</f>
        <v>0</v>
      </c>
      <c r="DK19" s="96">
        <f t="shared" ca="1" si="25"/>
        <v>0</v>
      </c>
      <c r="DL19" s="96">
        <f t="shared" ca="1" si="25"/>
        <v>0</v>
      </c>
      <c r="DM19" s="96">
        <f t="shared" ca="1" si="25"/>
        <v>0</v>
      </c>
      <c r="DN19" s="96">
        <f t="shared" ca="1" si="25"/>
        <v>0</v>
      </c>
      <c r="DO19" s="96">
        <f t="shared" ca="1" si="25"/>
        <v>0</v>
      </c>
      <c r="DP19" s="96">
        <f t="shared" ca="1" si="25"/>
        <v>0</v>
      </c>
      <c r="DQ19" s="96">
        <f t="shared" ca="1" si="25"/>
        <v>0</v>
      </c>
      <c r="DR19" s="96">
        <f t="shared" ca="1" si="25"/>
        <v>0</v>
      </c>
      <c r="DS19" s="96">
        <f t="shared" ca="1" si="25"/>
        <v>0</v>
      </c>
      <c r="DT19" s="96">
        <f t="shared" ca="1" si="25"/>
        <v>0</v>
      </c>
      <c r="DU19" s="96">
        <f t="shared" ca="1" si="25"/>
        <v>0</v>
      </c>
      <c r="DV19" s="96">
        <f t="shared" ca="1" si="25"/>
        <v>0</v>
      </c>
      <c r="DW19" s="96">
        <f t="shared" ca="1" si="25"/>
        <v>0</v>
      </c>
      <c r="DX19" s="96">
        <f t="shared" ca="1" si="25"/>
        <v>0</v>
      </c>
      <c r="DY19" s="96">
        <f t="shared" ca="1" si="25"/>
        <v>0</v>
      </c>
      <c r="DZ19" s="96">
        <f t="shared" ca="1" si="25"/>
        <v>0</v>
      </c>
      <c r="EA19" s="96">
        <f t="shared" ca="1" si="25"/>
        <v>0</v>
      </c>
      <c r="EB19" s="96">
        <f t="shared" ca="1" si="25"/>
        <v>0</v>
      </c>
      <c r="EC19" s="96">
        <f t="shared" ca="1" si="25"/>
        <v>0</v>
      </c>
      <c r="ED19" s="96">
        <f t="shared" ca="1" si="25"/>
        <v>0</v>
      </c>
      <c r="EE19" s="96">
        <f t="shared" ca="1" si="25"/>
        <v>0</v>
      </c>
      <c r="EF19" s="96">
        <f t="shared" ca="1" si="25"/>
        <v>0</v>
      </c>
      <c r="EG19" s="96">
        <f t="shared" ca="1" si="25"/>
        <v>0</v>
      </c>
      <c r="EH19" s="96">
        <f t="shared" ca="1" si="25"/>
        <v>0</v>
      </c>
      <c r="EI19" s="96">
        <f t="shared" ca="1" si="25"/>
        <v>0</v>
      </c>
      <c r="EJ19" s="96">
        <f t="shared" ca="1" si="25"/>
        <v>0</v>
      </c>
      <c r="EK19" s="96">
        <f t="shared" ca="1" si="25"/>
        <v>0</v>
      </c>
      <c r="EL19" s="96">
        <f t="shared" ca="1" si="25"/>
        <v>0</v>
      </c>
      <c r="EM19" s="96">
        <f t="shared" ca="1" si="25"/>
        <v>0</v>
      </c>
      <c r="EN19" s="96">
        <f t="shared" ca="1" si="25"/>
        <v>0</v>
      </c>
      <c r="EO19" s="96">
        <f t="shared" ca="1" si="25"/>
        <v>0</v>
      </c>
      <c r="EP19" s="96">
        <f t="shared" ca="1" si="25"/>
        <v>0</v>
      </c>
      <c r="EQ19" s="96">
        <f t="shared" ca="1" si="25"/>
        <v>0</v>
      </c>
      <c r="ER19" s="96">
        <f t="shared" ca="1" si="25"/>
        <v>0</v>
      </c>
      <c r="ES19" s="96">
        <f t="shared" ca="1" si="25"/>
        <v>0</v>
      </c>
    </row>
    <row r="20" spans="1:149" x14ac:dyDescent="0.2">
      <c r="A20" s="2"/>
      <c r="B20" s="96" t="str">
        <f>'PF, Adj &amp; Notes'!$B17</f>
        <v>Non - Revenue Units</v>
      </c>
      <c r="C20" s="96"/>
      <c r="D20" s="456">
        <f ca="1">IFERROR(VLOOKUP($B20,rAdjCF,COLUMNS(rAdjCF),),)</f>
        <v>0</v>
      </c>
      <c r="E20" s="96">
        <f ca="1">SUMIF($Q$6:$ES$6,E$8,$Q20:$ES20)</f>
        <v>-85972.924366300358</v>
      </c>
      <c r="F20" s="96">
        <f t="shared" ca="1" si="21"/>
        <v>-88552.112097289399</v>
      </c>
      <c r="G20" s="96">
        <f t="shared" ca="1" si="21"/>
        <v>-91208.675460208091</v>
      </c>
      <c r="H20" s="96">
        <f t="shared" ca="1" si="21"/>
        <v>-93944.935724014314</v>
      </c>
      <c r="I20" s="96">
        <f t="shared" ca="1" si="21"/>
        <v>-96763.283795734751</v>
      </c>
      <c r="J20" s="96">
        <f t="shared" ca="1" si="21"/>
        <v>-99666.182309606753</v>
      </c>
      <c r="K20" s="96">
        <f t="shared" ca="1" si="21"/>
        <v>-102656.167778895</v>
      </c>
      <c r="L20" s="96">
        <f t="shared" ca="1" si="21"/>
        <v>-105735.85281226189</v>
      </c>
      <c r="M20" s="96">
        <f t="shared" ca="1" si="21"/>
        <v>-108907.92839662971</v>
      </c>
      <c r="N20" s="96">
        <f t="shared" ca="1" si="21"/>
        <v>-112175.16624852858</v>
      </c>
      <c r="O20" s="96">
        <f t="shared" ca="1" si="21"/>
        <v>-115540.42123598444</v>
      </c>
      <c r="P20" s="2"/>
      <c r="Q20" s="96"/>
      <c r="R20" s="96">
        <f ca="1">-R$11*IF(Assumptions!$F$68,Assumptions!$F$68,Assumptions!$E$68)*(R$8&lt;=(rHoldPeriod+1)*12)</f>
        <v>-7164.4103638583638</v>
      </c>
      <c r="S20" s="96">
        <f ca="1">-S$11*IF(Assumptions!$F$68,Assumptions!$F$68,Assumptions!$E$68)*(S$8&lt;=(rHoldPeriod+1)*12)</f>
        <v>-7164.4103638583638</v>
      </c>
      <c r="T20" s="96">
        <f ca="1">-T$11*IF(Assumptions!$F$68,Assumptions!$F$68,Assumptions!$E$68)*(T$8&lt;=(rHoldPeriod+1)*12)</f>
        <v>-7164.4103638583638</v>
      </c>
      <c r="U20" s="96">
        <f ca="1">-U$11*IF(Assumptions!$F$68,Assumptions!$F$68,Assumptions!$E$68)*(U$8&lt;=(rHoldPeriod+1)*12)</f>
        <v>-7164.4103638583638</v>
      </c>
      <c r="V20" s="96">
        <f ca="1">-V$11*IF(Assumptions!$F$68,Assumptions!$F$68,Assumptions!$E$68)*(V$8&lt;=(rHoldPeriod+1)*12)</f>
        <v>-7164.4103638583638</v>
      </c>
      <c r="W20" s="96">
        <f ca="1">-W$11*IF(Assumptions!$F$68,Assumptions!$F$68,Assumptions!$E$68)*(W$8&lt;=(rHoldPeriod+1)*12)</f>
        <v>-7164.4103638583638</v>
      </c>
      <c r="X20" s="96">
        <f ca="1">-X$11*IF(Assumptions!$F$68,Assumptions!$F$68,Assumptions!$E$68)*(X$8&lt;=(rHoldPeriod+1)*12)</f>
        <v>-7164.4103638583638</v>
      </c>
      <c r="Y20" s="96">
        <f ca="1">-Y$11*IF(Assumptions!$F$68,Assumptions!$F$68,Assumptions!$E$68)*(Y$8&lt;=(rHoldPeriod+1)*12)</f>
        <v>-7164.4103638583638</v>
      </c>
      <c r="Z20" s="96">
        <f ca="1">-Z$11*IF(Assumptions!$F$68,Assumptions!$F$68,Assumptions!$E$68)*(Z$8&lt;=(rHoldPeriod+1)*12)</f>
        <v>-7164.4103638583638</v>
      </c>
      <c r="AA20" s="96">
        <f ca="1">-AA$11*IF(Assumptions!$F$68,Assumptions!$F$68,Assumptions!$E$68)*(AA$8&lt;=(rHoldPeriod+1)*12)</f>
        <v>-7164.4103638583638</v>
      </c>
      <c r="AB20" s="96">
        <f ca="1">-AB$11*IF(Assumptions!$F$68,Assumptions!$F$68,Assumptions!$E$68)*(AB$8&lt;=(rHoldPeriod+1)*12)</f>
        <v>-7164.4103638583638</v>
      </c>
      <c r="AC20" s="96">
        <f ca="1">-AC$11*IF(Assumptions!$F$68,Assumptions!$F$68,Assumptions!$E$68)*(AC$8&lt;=(rHoldPeriod+1)*12)</f>
        <v>-7164.4103638583638</v>
      </c>
      <c r="AD20" s="96">
        <f ca="1">-AD$11*IF(Assumptions!$F$68,Assumptions!$F$68,Assumptions!$E$68)*(AD$8&lt;=(rHoldPeriod+1)*12)</f>
        <v>-7379.342674774115</v>
      </c>
      <c r="AE20" s="96">
        <f ca="1">-AE$11*IF(Assumptions!$F$68,Assumptions!$F$68,Assumptions!$E$68)*(AE$8&lt;=(rHoldPeriod+1)*12)</f>
        <v>-7379.342674774115</v>
      </c>
      <c r="AF20" s="96">
        <f ca="1">-AF$11*IF(Assumptions!$F$68,Assumptions!$F$68,Assumptions!$E$68)*(AF$8&lt;=(rHoldPeriod+1)*12)</f>
        <v>-7379.342674774115</v>
      </c>
      <c r="AG20" s="96">
        <f ca="1">-AG$11*IF(Assumptions!$F$68,Assumptions!$F$68,Assumptions!$E$68)*(AG$8&lt;=(rHoldPeriod+1)*12)</f>
        <v>-7379.342674774115</v>
      </c>
      <c r="AH20" s="96">
        <f ca="1">-AH$11*IF(Assumptions!$F$68,Assumptions!$F$68,Assumptions!$E$68)*(AH$8&lt;=(rHoldPeriod+1)*12)</f>
        <v>-7379.342674774115</v>
      </c>
      <c r="AI20" s="96">
        <f ca="1">-AI$11*IF(Assumptions!$F$68,Assumptions!$F$68,Assumptions!$E$68)*(AI$8&lt;=(rHoldPeriod+1)*12)</f>
        <v>-7379.342674774115</v>
      </c>
      <c r="AJ20" s="96">
        <f ca="1">-AJ$11*IF(Assumptions!$F$68,Assumptions!$F$68,Assumptions!$E$68)*(AJ$8&lt;=(rHoldPeriod+1)*12)</f>
        <v>-7379.342674774115</v>
      </c>
      <c r="AK20" s="96">
        <f ca="1">-AK$11*IF(Assumptions!$F$68,Assumptions!$F$68,Assumptions!$E$68)*(AK$8&lt;=(rHoldPeriod+1)*12)</f>
        <v>-7379.342674774115</v>
      </c>
      <c r="AL20" s="96">
        <f ca="1">-AL$11*IF(Assumptions!$F$68,Assumptions!$F$68,Assumptions!$E$68)*(AL$8&lt;=(rHoldPeriod+1)*12)</f>
        <v>-7379.342674774115</v>
      </c>
      <c r="AM20" s="96">
        <f ca="1">-AM$11*IF(Assumptions!$F$68,Assumptions!$F$68,Assumptions!$E$68)*(AM$8&lt;=(rHoldPeriod+1)*12)</f>
        <v>-7379.342674774115</v>
      </c>
      <c r="AN20" s="96">
        <f ca="1">-AN$11*IF(Assumptions!$F$68,Assumptions!$F$68,Assumptions!$E$68)*(AN$8&lt;=(rHoldPeriod+1)*12)</f>
        <v>-7379.342674774115</v>
      </c>
      <c r="AO20" s="96">
        <f ca="1">-AO$11*IF(Assumptions!$F$68,Assumptions!$F$68,Assumptions!$E$68)*(AO$8&lt;=(rHoldPeriod+1)*12)</f>
        <v>-7379.342674774115</v>
      </c>
      <c r="AP20" s="96">
        <f ca="1">-AP$11*IF(Assumptions!$F$68,Assumptions!$F$68,Assumptions!$E$68)*(AP$8&lt;=(rHoldPeriod+1)*12)</f>
        <v>-7600.7229550173415</v>
      </c>
      <c r="AQ20" s="96">
        <f ca="1">-AQ$11*IF(Assumptions!$F$68,Assumptions!$F$68,Assumptions!$E$68)*(AQ$8&lt;=(rHoldPeriod+1)*12)</f>
        <v>-7600.7229550173415</v>
      </c>
      <c r="AR20" s="96">
        <f ca="1">-AR$11*IF(Assumptions!$F$68,Assumptions!$F$68,Assumptions!$E$68)*(AR$8&lt;=(rHoldPeriod+1)*12)</f>
        <v>-7600.7229550173415</v>
      </c>
      <c r="AS20" s="96">
        <f ca="1">-AS$11*IF(Assumptions!$F$68,Assumptions!$F$68,Assumptions!$E$68)*(AS$8&lt;=(rHoldPeriod+1)*12)</f>
        <v>-7600.7229550173415</v>
      </c>
      <c r="AT20" s="96">
        <f ca="1">-AT$11*IF(Assumptions!$F$68,Assumptions!$F$68,Assumptions!$E$68)*(AT$8&lt;=(rHoldPeriod+1)*12)</f>
        <v>-7600.7229550173415</v>
      </c>
      <c r="AU20" s="96">
        <f ca="1">-AU$11*IF(Assumptions!$F$68,Assumptions!$F$68,Assumptions!$E$68)*(AU$8&lt;=(rHoldPeriod+1)*12)</f>
        <v>-7600.7229550173415</v>
      </c>
      <c r="AV20" s="96">
        <f ca="1">-AV$11*IF(Assumptions!$F$68,Assumptions!$F$68,Assumptions!$E$68)*(AV$8&lt;=(rHoldPeriod+1)*12)</f>
        <v>-7600.7229550173415</v>
      </c>
      <c r="AW20" s="96">
        <f ca="1">-AW$11*IF(Assumptions!$F$68,Assumptions!$F$68,Assumptions!$E$68)*(AW$8&lt;=(rHoldPeriod+1)*12)</f>
        <v>-7600.7229550173415</v>
      </c>
      <c r="AX20" s="96">
        <f ca="1">-AX$11*IF(Assumptions!$F$68,Assumptions!$F$68,Assumptions!$E$68)*(AX$8&lt;=(rHoldPeriod+1)*12)</f>
        <v>-7600.7229550173415</v>
      </c>
      <c r="AY20" s="96">
        <f ca="1">-AY$11*IF(Assumptions!$F$68,Assumptions!$F$68,Assumptions!$E$68)*(AY$8&lt;=(rHoldPeriod+1)*12)</f>
        <v>-7600.7229550173415</v>
      </c>
      <c r="AZ20" s="96">
        <f ca="1">-AZ$11*IF(Assumptions!$F$68,Assumptions!$F$68,Assumptions!$E$68)*(AZ$8&lt;=(rHoldPeriod+1)*12)</f>
        <v>-7600.7229550173415</v>
      </c>
      <c r="BA20" s="96">
        <f ca="1">-BA$11*IF(Assumptions!$F$68,Assumptions!$F$68,Assumptions!$E$68)*(BA$8&lt;=(rHoldPeriod+1)*12)</f>
        <v>-7600.7229550173415</v>
      </c>
      <c r="BB20" s="96">
        <f ca="1">-BB$11*IF(Assumptions!$F$68,Assumptions!$F$68,Assumptions!$E$68)*(BB$8&lt;=(rHoldPeriod+1)*12)</f>
        <v>-7828.7446436678601</v>
      </c>
      <c r="BC20" s="96">
        <f ca="1">-BC$11*IF(Assumptions!$F$68,Assumptions!$F$68,Assumptions!$E$68)*(BC$8&lt;=(rHoldPeriod+1)*12)</f>
        <v>-7828.7446436678601</v>
      </c>
      <c r="BD20" s="96">
        <f ca="1">-BD$11*IF(Assumptions!$F$68,Assumptions!$F$68,Assumptions!$E$68)*(BD$8&lt;=(rHoldPeriod+1)*12)</f>
        <v>-7828.7446436678601</v>
      </c>
      <c r="BE20" s="96">
        <f ca="1">-BE$11*IF(Assumptions!$F$68,Assumptions!$F$68,Assumptions!$E$68)*(BE$8&lt;=(rHoldPeriod+1)*12)</f>
        <v>-7828.7446436678601</v>
      </c>
      <c r="BF20" s="96">
        <f ca="1">-BF$11*IF(Assumptions!$F$68,Assumptions!$F$68,Assumptions!$E$68)*(BF$8&lt;=(rHoldPeriod+1)*12)</f>
        <v>-7828.7446436678601</v>
      </c>
      <c r="BG20" s="96">
        <f ca="1">-BG$11*IF(Assumptions!$F$68,Assumptions!$F$68,Assumptions!$E$68)*(BG$8&lt;=(rHoldPeriod+1)*12)</f>
        <v>-7828.7446436678601</v>
      </c>
      <c r="BH20" s="96">
        <f ca="1">-BH$11*IF(Assumptions!$F$68,Assumptions!$F$68,Assumptions!$E$68)*(BH$8&lt;=(rHoldPeriod+1)*12)</f>
        <v>-7828.7446436678601</v>
      </c>
      <c r="BI20" s="96">
        <f ca="1">-BI$11*IF(Assumptions!$F$68,Assumptions!$F$68,Assumptions!$E$68)*(BI$8&lt;=(rHoldPeriod+1)*12)</f>
        <v>-7828.7446436678601</v>
      </c>
      <c r="BJ20" s="96">
        <f ca="1">-BJ$11*IF(Assumptions!$F$68,Assumptions!$F$68,Assumptions!$E$68)*(BJ$8&lt;=(rHoldPeriod+1)*12)</f>
        <v>-7828.7446436678601</v>
      </c>
      <c r="BK20" s="96">
        <f ca="1">-BK$11*IF(Assumptions!$F$68,Assumptions!$F$68,Assumptions!$E$68)*(BK$8&lt;=(rHoldPeriod+1)*12)</f>
        <v>-7828.7446436678601</v>
      </c>
      <c r="BL20" s="96">
        <f ca="1">-BL$11*IF(Assumptions!$F$68,Assumptions!$F$68,Assumptions!$E$68)*(BL$8&lt;=(rHoldPeriod+1)*12)</f>
        <v>-7828.7446436678601</v>
      </c>
      <c r="BM20" s="96">
        <f ca="1">-BM$11*IF(Assumptions!$F$68,Assumptions!$F$68,Assumptions!$E$68)*(BM$8&lt;=(rHoldPeriod+1)*12)</f>
        <v>-7828.7446436678601</v>
      </c>
      <c r="BN20" s="96">
        <f ca="1">-BN$11*IF(Assumptions!$F$68,Assumptions!$F$68,Assumptions!$E$68)*(BN$8&lt;=(rHoldPeriod+1)*12)</f>
        <v>-8063.6069829778953</v>
      </c>
      <c r="BO20" s="96">
        <f ca="1">-BO$11*IF(Assumptions!$F$68,Assumptions!$F$68,Assumptions!$E$68)*(BO$8&lt;=(rHoldPeriod+1)*12)</f>
        <v>-8063.6069829778953</v>
      </c>
      <c r="BP20" s="96">
        <f ca="1">-BP$11*IF(Assumptions!$F$68,Assumptions!$F$68,Assumptions!$E$68)*(BP$8&lt;=(rHoldPeriod+1)*12)</f>
        <v>-8063.6069829778953</v>
      </c>
      <c r="BQ20" s="96">
        <f ca="1">-BQ$11*IF(Assumptions!$F$68,Assumptions!$F$68,Assumptions!$E$68)*(BQ$8&lt;=(rHoldPeriod+1)*12)</f>
        <v>-8063.6069829778953</v>
      </c>
      <c r="BR20" s="96">
        <f ca="1">-BR$11*IF(Assumptions!$F$68,Assumptions!$F$68,Assumptions!$E$68)*(BR$8&lt;=(rHoldPeriod+1)*12)</f>
        <v>-8063.6069829778953</v>
      </c>
      <c r="BS20" s="96">
        <f ca="1">-BS$11*IF(Assumptions!$F$68,Assumptions!$F$68,Assumptions!$E$68)*(BS$8&lt;=(rHoldPeriod+1)*12)</f>
        <v>-8063.6069829778953</v>
      </c>
      <c r="BT20" s="96">
        <f ca="1">-BT$11*IF(Assumptions!$F$68,Assumptions!$F$68,Assumptions!$E$68)*(BT$8&lt;=(rHoldPeriod+1)*12)</f>
        <v>-8063.6069829778953</v>
      </c>
      <c r="BU20" s="96">
        <f ca="1">-BU$11*IF(Assumptions!$F$68,Assumptions!$F$68,Assumptions!$E$68)*(BU$8&lt;=(rHoldPeriod+1)*12)</f>
        <v>-8063.6069829778953</v>
      </c>
      <c r="BV20" s="96">
        <f ca="1">-BV$11*IF(Assumptions!$F$68,Assumptions!$F$68,Assumptions!$E$68)*(BV$8&lt;=(rHoldPeriod+1)*12)</f>
        <v>-8063.6069829778953</v>
      </c>
      <c r="BW20" s="96">
        <f ca="1">-BW$11*IF(Assumptions!$F$68,Assumptions!$F$68,Assumptions!$E$68)*(BW$8&lt;=(rHoldPeriod+1)*12)</f>
        <v>-8063.6069829778953</v>
      </c>
      <c r="BX20" s="96">
        <f ca="1">-BX$11*IF(Assumptions!$F$68,Assumptions!$F$68,Assumptions!$E$68)*(BX$8&lt;=(rHoldPeriod+1)*12)</f>
        <v>-8063.6069829778953</v>
      </c>
      <c r="BY20" s="96">
        <f ca="1">-BY$11*IF(Assumptions!$F$68,Assumptions!$F$68,Assumptions!$E$68)*(BY$8&lt;=(rHoldPeriod+1)*12)</f>
        <v>-8063.6069829778953</v>
      </c>
      <c r="BZ20" s="96">
        <f ca="1">-BZ$11*IF(Assumptions!$F$68,Assumptions!$F$68,Assumptions!$E$68)*(BZ$8&lt;=(rHoldPeriod+1)*12)</f>
        <v>-8305.5151924672318</v>
      </c>
      <c r="CA20" s="96">
        <f ca="1">-CA$11*IF(Assumptions!$F$68,Assumptions!$F$68,Assumptions!$E$68)*(CA$8&lt;=(rHoldPeriod+1)*12)</f>
        <v>-8305.5151924672318</v>
      </c>
      <c r="CB20" s="96">
        <f ca="1">-CB$11*IF(Assumptions!$F$68,Assumptions!$F$68,Assumptions!$E$68)*(CB$8&lt;=(rHoldPeriod+1)*12)</f>
        <v>-8305.5151924672318</v>
      </c>
      <c r="CC20" s="96">
        <f ca="1">-CC$11*IF(Assumptions!$F$68,Assumptions!$F$68,Assumptions!$E$68)*(CC$8&lt;=(rHoldPeriod+1)*12)</f>
        <v>-8305.5151924672318</v>
      </c>
      <c r="CD20" s="96">
        <f ca="1">-CD$11*IF(Assumptions!$F$68,Assumptions!$F$68,Assumptions!$E$68)*(CD$8&lt;=(rHoldPeriod+1)*12)</f>
        <v>-8305.5151924672318</v>
      </c>
      <c r="CE20" s="96">
        <f ca="1">-CE$11*IF(Assumptions!$F$68,Assumptions!$F$68,Assumptions!$E$68)*(CE$8&lt;=(rHoldPeriod+1)*12)</f>
        <v>-8305.5151924672318</v>
      </c>
      <c r="CF20" s="96">
        <f ca="1">-CF$11*IF(Assumptions!$F$68,Assumptions!$F$68,Assumptions!$E$68)*(CF$8&lt;=(rHoldPeriod+1)*12)</f>
        <v>-8305.5151924672318</v>
      </c>
      <c r="CG20" s="96">
        <f ca="1">-CG$11*IF(Assumptions!$F$68,Assumptions!$F$68,Assumptions!$E$68)*(CG$8&lt;=(rHoldPeriod+1)*12)</f>
        <v>-8305.5151924672318</v>
      </c>
      <c r="CH20" s="96">
        <f ca="1">-CH$11*IF(Assumptions!$F$68,Assumptions!$F$68,Assumptions!$E$68)*(CH$8&lt;=(rHoldPeriod+1)*12)</f>
        <v>-8305.5151924672318</v>
      </c>
      <c r="CI20" s="96">
        <f ca="1">-CI$11*IF(Assumptions!$F$68,Assumptions!$F$68,Assumptions!$E$68)*(CI$8&lt;=(rHoldPeriod+1)*12)</f>
        <v>-8305.5151924672318</v>
      </c>
      <c r="CJ20" s="96">
        <f ca="1">-CJ$11*IF(Assumptions!$F$68,Assumptions!$F$68,Assumptions!$E$68)*(CJ$8&lt;=(rHoldPeriod+1)*12)</f>
        <v>-8305.5151924672318</v>
      </c>
      <c r="CK20" s="96">
        <f ca="1">-CK$11*IF(Assumptions!$F$68,Assumptions!$F$68,Assumptions!$E$68)*(CK$8&lt;=(rHoldPeriod+1)*12)</f>
        <v>-8305.5151924672318</v>
      </c>
      <c r="CL20" s="96">
        <f ca="1">-CL$11*IF(Assumptions!$F$68,Assumptions!$F$68,Assumptions!$E$68)*(CL$8&lt;=(rHoldPeriod+1)*12)</f>
        <v>-8554.6806482412503</v>
      </c>
      <c r="CM20" s="96">
        <f ca="1">-CM$11*IF(Assumptions!$F$68,Assumptions!$F$68,Assumptions!$E$68)*(CM$8&lt;=(rHoldPeriod+1)*12)</f>
        <v>-8554.6806482412503</v>
      </c>
      <c r="CN20" s="96">
        <f ca="1">-CN$11*IF(Assumptions!$F$68,Assumptions!$F$68,Assumptions!$E$68)*(CN$8&lt;=(rHoldPeriod+1)*12)</f>
        <v>-8554.6806482412503</v>
      </c>
      <c r="CO20" s="96">
        <f ca="1">-CO$11*IF(Assumptions!$F$68,Assumptions!$F$68,Assumptions!$E$68)*(CO$8&lt;=(rHoldPeriod+1)*12)</f>
        <v>-8554.6806482412503</v>
      </c>
      <c r="CP20" s="96">
        <f ca="1">-CP$11*IF(Assumptions!$F$68,Assumptions!$F$68,Assumptions!$E$68)*(CP$8&lt;=(rHoldPeriod+1)*12)</f>
        <v>-8554.6806482412503</v>
      </c>
      <c r="CQ20" s="96">
        <f ca="1">-CQ$11*IF(Assumptions!$F$68,Assumptions!$F$68,Assumptions!$E$68)*(CQ$8&lt;=(rHoldPeriod+1)*12)</f>
        <v>-8554.6806482412503</v>
      </c>
      <c r="CR20" s="96">
        <f ca="1">-CR$11*IF(Assumptions!$F$68,Assumptions!$F$68,Assumptions!$E$68)*(CR$8&lt;=(rHoldPeriod+1)*12)</f>
        <v>-8554.6806482412503</v>
      </c>
      <c r="CS20" s="96">
        <f ca="1">-CS$11*IF(Assumptions!$F$68,Assumptions!$F$68,Assumptions!$E$68)*(CS$8&lt;=(rHoldPeriod+1)*12)</f>
        <v>-8554.6806482412503</v>
      </c>
      <c r="CT20" s="96">
        <f ca="1">-CT$11*IF(Assumptions!$F$68,Assumptions!$F$68,Assumptions!$E$68)*(CT$8&lt;=(rHoldPeriod+1)*12)</f>
        <v>-8554.6806482412503</v>
      </c>
      <c r="CU20" s="96">
        <f ca="1">-CU$11*IF(Assumptions!$F$68,Assumptions!$F$68,Assumptions!$E$68)*(CU$8&lt;=(rHoldPeriod+1)*12)</f>
        <v>-8554.6806482412503</v>
      </c>
      <c r="CV20" s="96">
        <f ca="1">-CV$11*IF(Assumptions!$F$68,Assumptions!$F$68,Assumptions!$E$68)*(CV$8&lt;=(rHoldPeriod+1)*12)</f>
        <v>-8554.6806482412503</v>
      </c>
      <c r="CW20" s="96">
        <f ca="1">-CW$11*IF(Assumptions!$F$68,Assumptions!$F$68,Assumptions!$E$68)*(CW$8&lt;=(rHoldPeriod+1)*12)</f>
        <v>-8554.6806482412503</v>
      </c>
      <c r="CX20" s="96">
        <f ca="1">-CX$11*IF(Assumptions!$F$68,Assumptions!$F$68,Assumptions!$E$68)*(CX$8&lt;=(rHoldPeriod+1)*12)</f>
        <v>-8811.3210676884883</v>
      </c>
      <c r="CY20" s="96">
        <f ca="1">-CY$11*IF(Assumptions!$F$68,Assumptions!$F$68,Assumptions!$E$68)*(CY$8&lt;=(rHoldPeriod+1)*12)</f>
        <v>-8811.3210676884883</v>
      </c>
      <c r="CZ20" s="96">
        <f ca="1">-CZ$11*IF(Assumptions!$F$68,Assumptions!$F$68,Assumptions!$E$68)*(CZ$8&lt;=(rHoldPeriod+1)*12)</f>
        <v>-8811.3210676884883</v>
      </c>
      <c r="DA20" s="96">
        <f ca="1">-DA$11*IF(Assumptions!$F$68,Assumptions!$F$68,Assumptions!$E$68)*(DA$8&lt;=(rHoldPeriod+1)*12)</f>
        <v>-8811.3210676884883</v>
      </c>
      <c r="DB20" s="96">
        <f ca="1">-DB$11*IF(Assumptions!$F$68,Assumptions!$F$68,Assumptions!$E$68)*(DB$8&lt;=(rHoldPeriod+1)*12)</f>
        <v>-8811.3210676884883</v>
      </c>
      <c r="DC20" s="96">
        <f ca="1">-DC$11*IF(Assumptions!$F$68,Assumptions!$F$68,Assumptions!$E$68)*(DC$8&lt;=(rHoldPeriod+1)*12)</f>
        <v>-8811.3210676884883</v>
      </c>
      <c r="DD20" s="96">
        <f ca="1">-DD$11*IF(Assumptions!$F$68,Assumptions!$F$68,Assumptions!$E$68)*(DD$8&lt;=(rHoldPeriod+1)*12)</f>
        <v>-8811.3210676884883</v>
      </c>
      <c r="DE20" s="96">
        <f ca="1">-DE$11*IF(Assumptions!$F$68,Assumptions!$F$68,Assumptions!$E$68)*(DE$8&lt;=(rHoldPeriod+1)*12)</f>
        <v>-8811.3210676884883</v>
      </c>
      <c r="DF20" s="96">
        <f ca="1">-DF$11*IF(Assumptions!$F$68,Assumptions!$F$68,Assumptions!$E$68)*(DF$8&lt;=(rHoldPeriod+1)*12)</f>
        <v>-8811.3210676884883</v>
      </c>
      <c r="DG20" s="96">
        <f ca="1">-DG$11*IF(Assumptions!$F$68,Assumptions!$F$68,Assumptions!$E$68)*(DG$8&lt;=(rHoldPeriod+1)*12)</f>
        <v>-8811.3210676884883</v>
      </c>
      <c r="DH20" s="96">
        <f ca="1">-DH$11*IF(Assumptions!$F$68,Assumptions!$F$68,Assumptions!$E$68)*(DH$8&lt;=(rHoldPeriod+1)*12)</f>
        <v>-8811.3210676884883</v>
      </c>
      <c r="DI20" s="96">
        <f ca="1">-DI$11*IF(Assumptions!$F$68,Assumptions!$F$68,Assumptions!$E$68)*(DI$8&lt;=(rHoldPeriod+1)*12)</f>
        <v>-8811.3210676884883</v>
      </c>
      <c r="DJ20" s="96">
        <f ca="1">-DJ$11*IF(Assumptions!$F$68,Assumptions!$F$68,Assumptions!$E$68)*(DJ$8&lt;=(rHoldPeriod+1)*12)</f>
        <v>-9075.6606997191429</v>
      </c>
      <c r="DK20" s="96">
        <f ca="1">-DK$11*IF(Assumptions!$F$68,Assumptions!$F$68,Assumptions!$E$68)*(DK$8&lt;=(rHoldPeriod+1)*12)</f>
        <v>-9075.6606997191429</v>
      </c>
      <c r="DL20" s="96">
        <f ca="1">-DL$11*IF(Assumptions!$F$68,Assumptions!$F$68,Assumptions!$E$68)*(DL$8&lt;=(rHoldPeriod+1)*12)</f>
        <v>-9075.6606997191429</v>
      </c>
      <c r="DM20" s="96">
        <f ca="1">-DM$11*IF(Assumptions!$F$68,Assumptions!$F$68,Assumptions!$E$68)*(DM$8&lt;=(rHoldPeriod+1)*12)</f>
        <v>-9075.6606997191429</v>
      </c>
      <c r="DN20" s="96">
        <f ca="1">-DN$11*IF(Assumptions!$F$68,Assumptions!$F$68,Assumptions!$E$68)*(DN$8&lt;=(rHoldPeriod+1)*12)</f>
        <v>-9075.6606997191429</v>
      </c>
      <c r="DO20" s="96">
        <f ca="1">-DO$11*IF(Assumptions!$F$68,Assumptions!$F$68,Assumptions!$E$68)*(DO$8&lt;=(rHoldPeriod+1)*12)</f>
        <v>-9075.6606997191429</v>
      </c>
      <c r="DP20" s="96">
        <f ca="1">-DP$11*IF(Assumptions!$F$68,Assumptions!$F$68,Assumptions!$E$68)*(DP$8&lt;=(rHoldPeriod+1)*12)</f>
        <v>-9075.6606997191429</v>
      </c>
      <c r="DQ20" s="96">
        <f ca="1">-DQ$11*IF(Assumptions!$F$68,Assumptions!$F$68,Assumptions!$E$68)*(DQ$8&lt;=(rHoldPeriod+1)*12)</f>
        <v>-9075.6606997191429</v>
      </c>
      <c r="DR20" s="96">
        <f ca="1">-DR$11*IF(Assumptions!$F$68,Assumptions!$F$68,Assumptions!$E$68)*(DR$8&lt;=(rHoldPeriod+1)*12)</f>
        <v>-9075.6606997191429</v>
      </c>
      <c r="DS20" s="96">
        <f ca="1">-DS$11*IF(Assumptions!$F$68,Assumptions!$F$68,Assumptions!$E$68)*(DS$8&lt;=(rHoldPeriod+1)*12)</f>
        <v>-9075.6606997191429</v>
      </c>
      <c r="DT20" s="96">
        <f ca="1">-DT$11*IF(Assumptions!$F$68,Assumptions!$F$68,Assumptions!$E$68)*(DT$8&lt;=(rHoldPeriod+1)*12)</f>
        <v>-9075.6606997191429</v>
      </c>
      <c r="DU20" s="96">
        <f ca="1">-DU$11*IF(Assumptions!$F$68,Assumptions!$F$68,Assumptions!$E$68)*(DU$8&lt;=(rHoldPeriod+1)*12)</f>
        <v>-9075.6606997191429</v>
      </c>
      <c r="DV20" s="96">
        <f ca="1">-DV$11*IF(Assumptions!$F$68,Assumptions!$F$68,Assumptions!$E$68)*(DV$8&lt;=(rHoldPeriod+1)*12)</f>
        <v>-9347.9305207107172</v>
      </c>
      <c r="DW20" s="96">
        <f ca="1">-DW$11*IF(Assumptions!$F$68,Assumptions!$F$68,Assumptions!$E$68)*(DW$8&lt;=(rHoldPeriod+1)*12)</f>
        <v>-9347.9305207107172</v>
      </c>
      <c r="DX20" s="96">
        <f ca="1">-DX$11*IF(Assumptions!$F$68,Assumptions!$F$68,Assumptions!$E$68)*(DX$8&lt;=(rHoldPeriod+1)*12)</f>
        <v>-9347.9305207107172</v>
      </c>
      <c r="DY20" s="96">
        <f ca="1">-DY$11*IF(Assumptions!$F$68,Assumptions!$F$68,Assumptions!$E$68)*(DY$8&lt;=(rHoldPeriod+1)*12)</f>
        <v>-9347.9305207107172</v>
      </c>
      <c r="DZ20" s="96">
        <f ca="1">-DZ$11*IF(Assumptions!$F$68,Assumptions!$F$68,Assumptions!$E$68)*(DZ$8&lt;=(rHoldPeriod+1)*12)</f>
        <v>-9347.9305207107172</v>
      </c>
      <c r="EA20" s="96">
        <f ca="1">-EA$11*IF(Assumptions!$F$68,Assumptions!$F$68,Assumptions!$E$68)*(EA$8&lt;=(rHoldPeriod+1)*12)</f>
        <v>-9347.9305207107172</v>
      </c>
      <c r="EB20" s="96">
        <f ca="1">-EB$11*IF(Assumptions!$F$68,Assumptions!$F$68,Assumptions!$E$68)*(EB$8&lt;=(rHoldPeriod+1)*12)</f>
        <v>-9347.9305207107172</v>
      </c>
      <c r="EC20" s="96">
        <f ca="1">-EC$11*IF(Assumptions!$F$68,Assumptions!$F$68,Assumptions!$E$68)*(EC$8&lt;=(rHoldPeriod+1)*12)</f>
        <v>-9347.9305207107172</v>
      </c>
      <c r="ED20" s="96">
        <f ca="1">-ED$11*IF(Assumptions!$F$68,Assumptions!$F$68,Assumptions!$E$68)*(ED$8&lt;=(rHoldPeriod+1)*12)</f>
        <v>-9347.9305207107172</v>
      </c>
      <c r="EE20" s="96">
        <f ca="1">-EE$11*IF(Assumptions!$F$68,Assumptions!$F$68,Assumptions!$E$68)*(EE$8&lt;=(rHoldPeriod+1)*12)</f>
        <v>-9347.9305207107172</v>
      </c>
      <c r="EF20" s="96">
        <f ca="1">-EF$11*IF(Assumptions!$F$68,Assumptions!$F$68,Assumptions!$E$68)*(EF$8&lt;=(rHoldPeriod+1)*12)</f>
        <v>-9347.9305207107172</v>
      </c>
      <c r="EG20" s="96">
        <f ca="1">-EG$11*IF(Assumptions!$F$68,Assumptions!$F$68,Assumptions!$E$68)*(EG$8&lt;=(rHoldPeriod+1)*12)</f>
        <v>-9347.9305207107172</v>
      </c>
      <c r="EH20" s="96">
        <f ca="1">-EH$11*IF(Assumptions!$F$68,Assumptions!$F$68,Assumptions!$E$68)*(EH$8&lt;=(rHoldPeriod+1)*12)</f>
        <v>-9628.368436332039</v>
      </c>
      <c r="EI20" s="96">
        <f ca="1">-EI$11*IF(Assumptions!$F$68,Assumptions!$F$68,Assumptions!$E$68)*(EI$8&lt;=(rHoldPeriod+1)*12)</f>
        <v>-9628.368436332039</v>
      </c>
      <c r="EJ20" s="96">
        <f ca="1">-EJ$11*IF(Assumptions!$F$68,Assumptions!$F$68,Assumptions!$E$68)*(EJ$8&lt;=(rHoldPeriod+1)*12)</f>
        <v>-9628.368436332039</v>
      </c>
      <c r="EK20" s="96">
        <f ca="1">-EK$11*IF(Assumptions!$F$68,Assumptions!$F$68,Assumptions!$E$68)*(EK$8&lt;=(rHoldPeriod+1)*12)</f>
        <v>-9628.368436332039</v>
      </c>
      <c r="EL20" s="96">
        <f ca="1">-EL$11*IF(Assumptions!$F$68,Assumptions!$F$68,Assumptions!$E$68)*(EL$8&lt;=(rHoldPeriod+1)*12)</f>
        <v>-9628.368436332039</v>
      </c>
      <c r="EM20" s="96">
        <f ca="1">-EM$11*IF(Assumptions!$F$68,Assumptions!$F$68,Assumptions!$E$68)*(EM$8&lt;=(rHoldPeriod+1)*12)</f>
        <v>-9628.368436332039</v>
      </c>
      <c r="EN20" s="96">
        <f ca="1">-EN$11*IF(Assumptions!$F$68,Assumptions!$F$68,Assumptions!$E$68)*(EN$8&lt;=(rHoldPeriod+1)*12)</f>
        <v>-9628.368436332039</v>
      </c>
      <c r="EO20" s="96">
        <f ca="1">-EO$11*IF(Assumptions!$F$68,Assumptions!$F$68,Assumptions!$E$68)*(EO$8&lt;=(rHoldPeriod+1)*12)</f>
        <v>-9628.368436332039</v>
      </c>
      <c r="EP20" s="96">
        <f ca="1">-EP$11*IF(Assumptions!$F$68,Assumptions!$F$68,Assumptions!$E$68)*(EP$8&lt;=(rHoldPeriod+1)*12)</f>
        <v>-9628.368436332039</v>
      </c>
      <c r="EQ20" s="96">
        <f ca="1">-EQ$11*IF(Assumptions!$F$68,Assumptions!$F$68,Assumptions!$E$68)*(EQ$8&lt;=(rHoldPeriod+1)*12)</f>
        <v>-9628.368436332039</v>
      </c>
      <c r="ER20" s="96">
        <f ca="1">-ER$11*IF(Assumptions!$F$68,Assumptions!$F$68,Assumptions!$E$68)*(ER$8&lt;=(rHoldPeriod+1)*12)</f>
        <v>-9628.368436332039</v>
      </c>
      <c r="ES20" s="96">
        <f ca="1">-ES$11*IF(Assumptions!$F$68,Assumptions!$F$68,Assumptions!$E$68)*(ES$8&lt;=(rHoldPeriod+1)*12)</f>
        <v>-9628.368436332039</v>
      </c>
    </row>
    <row r="21" spans="1:149" x14ac:dyDescent="0.2">
      <c r="A21" s="2"/>
      <c r="B21" s="96" t="str">
        <f>'PF, Adj &amp; Notes'!$B18</f>
        <v>Concessions</v>
      </c>
      <c r="C21" s="96"/>
      <c r="D21" s="456">
        <f ca="1">IFERROR(VLOOKUP($B21,rAdjCF,COLUMNS(rAdjCF),),)</f>
        <v>-4859.26</v>
      </c>
      <c r="E21" s="96">
        <f ca="1">SUMIF($Q$6:$ES$6,E$8,$Q21:$ES21)</f>
        <v>-4990.581373456117</v>
      </c>
      <c r="F21" s="96">
        <f t="shared" ca="1" si="21"/>
        <v>-5140.2988146598018</v>
      </c>
      <c r="G21" s="96">
        <f t="shared" ca="1" si="21"/>
        <v>-5294.5077790995992</v>
      </c>
      <c r="H21" s="96">
        <f t="shared" ca="1" si="21"/>
        <v>-5453.3430124725846</v>
      </c>
      <c r="I21" s="96">
        <f t="shared" ca="1" si="21"/>
        <v>-5616.9433028467583</v>
      </c>
      <c r="J21" s="96">
        <f t="shared" ca="1" si="21"/>
        <v>-5785.4516019321636</v>
      </c>
      <c r="K21" s="96">
        <f t="shared" ca="1" si="21"/>
        <v>-5959.0151499901303</v>
      </c>
      <c r="L21" s="96">
        <f t="shared" ca="1" si="21"/>
        <v>-6137.7856044898354</v>
      </c>
      <c r="M21" s="96">
        <f t="shared" ca="1" si="21"/>
        <v>-6321.9191726245308</v>
      </c>
      <c r="N21" s="96">
        <f t="shared" ca="1" si="21"/>
        <v>-6511.5767478032622</v>
      </c>
      <c r="O21" s="96">
        <f t="shared" ca="1" si="21"/>
        <v>-6706.9240502373623</v>
      </c>
      <c r="P21" s="2"/>
      <c r="Q21" s="96"/>
      <c r="R21" s="96">
        <f ca="1">-SUM(R15,R17,R20)*IF(Assumptions!$F$71,Assumptions!$F$71,Assumptions!$E$71)*(R$8&lt;=(rHoldPeriod+1)*12)</f>
        <v>-415.88178112134312</v>
      </c>
      <c r="S21" s="96">
        <f ca="1">-SUM(S15,S17,S20)*IF(Assumptions!$F$71,Assumptions!$F$71,Assumptions!$E$71)*(S$8&lt;=(rHoldPeriod+1)*12)</f>
        <v>-415.88178112134312</v>
      </c>
      <c r="T21" s="96">
        <f ca="1">-SUM(T15,T17,T20)*IF(Assumptions!$F$71,Assumptions!$F$71,Assumptions!$E$71)*(T$8&lt;=(rHoldPeriod+1)*12)</f>
        <v>-415.88178112134312</v>
      </c>
      <c r="U21" s="96">
        <f ca="1">-SUM(U15,U17,U20)*IF(Assumptions!$F$71,Assumptions!$F$71,Assumptions!$E$71)*(U$8&lt;=(rHoldPeriod+1)*12)</f>
        <v>-415.88178112134312</v>
      </c>
      <c r="V21" s="96">
        <f ca="1">-SUM(V15,V17,V20)*IF(Assumptions!$F$71,Assumptions!$F$71,Assumptions!$E$71)*(V$8&lt;=(rHoldPeriod+1)*12)</f>
        <v>-415.88178112134312</v>
      </c>
      <c r="W21" s="96">
        <f ca="1">-SUM(W15,W17,W20)*IF(Assumptions!$F$71,Assumptions!$F$71,Assumptions!$E$71)*(W$8&lt;=(rHoldPeriod+1)*12)</f>
        <v>-415.88178112134312</v>
      </c>
      <c r="X21" s="96">
        <f ca="1">-SUM(X15,X17,X20)*IF(Assumptions!$F$71,Assumptions!$F$71,Assumptions!$E$71)*(X$8&lt;=(rHoldPeriod+1)*12)</f>
        <v>-415.88178112134312</v>
      </c>
      <c r="Y21" s="96">
        <f ca="1">-SUM(Y15,Y17,Y20)*IF(Assumptions!$F$71,Assumptions!$F$71,Assumptions!$E$71)*(Y$8&lt;=(rHoldPeriod+1)*12)</f>
        <v>-415.88178112134312</v>
      </c>
      <c r="Z21" s="96">
        <f ca="1">-SUM(Z15,Z17,Z20)*IF(Assumptions!$F$71,Assumptions!$F$71,Assumptions!$E$71)*(Z$8&lt;=(rHoldPeriod+1)*12)</f>
        <v>-415.88178112134312</v>
      </c>
      <c r="AA21" s="96">
        <f ca="1">-SUM(AA15,AA17,AA20)*IF(Assumptions!$F$71,Assumptions!$F$71,Assumptions!$E$71)*(AA$8&lt;=(rHoldPeriod+1)*12)</f>
        <v>-415.88178112134312</v>
      </c>
      <c r="AB21" s="96">
        <f ca="1">-SUM(AB15,AB17,AB20)*IF(Assumptions!$F$71,Assumptions!$F$71,Assumptions!$E$71)*(AB$8&lt;=(rHoldPeriod+1)*12)</f>
        <v>-415.88178112134312</v>
      </c>
      <c r="AC21" s="96">
        <f ca="1">-SUM(AC15,AC17,AC20)*IF(Assumptions!$F$71,Assumptions!$F$71,Assumptions!$E$71)*(AC$8&lt;=(rHoldPeriod+1)*12)</f>
        <v>-415.88178112134312</v>
      </c>
      <c r="AD21" s="96">
        <f ca="1">-SUM(AD15,AD17,AD20)*IF(Assumptions!$F$71,Assumptions!$F$71,Assumptions!$E$71)*(AD$8&lt;=(rHoldPeriod+1)*12)</f>
        <v>-428.35823455498348</v>
      </c>
      <c r="AE21" s="96">
        <f ca="1">-SUM(AE15,AE17,AE20)*IF(Assumptions!$F$71,Assumptions!$F$71,Assumptions!$E$71)*(AE$8&lt;=(rHoldPeriod+1)*12)</f>
        <v>-428.35823455498348</v>
      </c>
      <c r="AF21" s="96">
        <f ca="1">-SUM(AF15,AF17,AF20)*IF(Assumptions!$F$71,Assumptions!$F$71,Assumptions!$E$71)*(AF$8&lt;=(rHoldPeriod+1)*12)</f>
        <v>-428.35823455498348</v>
      </c>
      <c r="AG21" s="96">
        <f ca="1">-SUM(AG15,AG17,AG20)*IF(Assumptions!$F$71,Assumptions!$F$71,Assumptions!$E$71)*(AG$8&lt;=(rHoldPeriod+1)*12)</f>
        <v>-428.35823455498348</v>
      </c>
      <c r="AH21" s="96">
        <f ca="1">-SUM(AH15,AH17,AH20)*IF(Assumptions!$F$71,Assumptions!$F$71,Assumptions!$E$71)*(AH$8&lt;=(rHoldPeriod+1)*12)</f>
        <v>-428.35823455498348</v>
      </c>
      <c r="AI21" s="96">
        <f ca="1">-SUM(AI15,AI17,AI20)*IF(Assumptions!$F$71,Assumptions!$F$71,Assumptions!$E$71)*(AI$8&lt;=(rHoldPeriod+1)*12)</f>
        <v>-428.35823455498348</v>
      </c>
      <c r="AJ21" s="96">
        <f ca="1">-SUM(AJ15,AJ17,AJ20)*IF(Assumptions!$F$71,Assumptions!$F$71,Assumptions!$E$71)*(AJ$8&lt;=(rHoldPeriod+1)*12)</f>
        <v>-428.35823455498348</v>
      </c>
      <c r="AK21" s="96">
        <f ca="1">-SUM(AK15,AK17,AK20)*IF(Assumptions!$F$71,Assumptions!$F$71,Assumptions!$E$71)*(AK$8&lt;=(rHoldPeriod+1)*12)</f>
        <v>-428.35823455498348</v>
      </c>
      <c r="AL21" s="96">
        <f ca="1">-SUM(AL15,AL17,AL20)*IF(Assumptions!$F$71,Assumptions!$F$71,Assumptions!$E$71)*(AL$8&lt;=(rHoldPeriod+1)*12)</f>
        <v>-428.35823455498348</v>
      </c>
      <c r="AM21" s="96">
        <f ca="1">-SUM(AM15,AM17,AM20)*IF(Assumptions!$F$71,Assumptions!$F$71,Assumptions!$E$71)*(AM$8&lt;=(rHoldPeriod+1)*12)</f>
        <v>-428.35823455498348</v>
      </c>
      <c r="AN21" s="96">
        <f ca="1">-SUM(AN15,AN17,AN20)*IF(Assumptions!$F$71,Assumptions!$F$71,Assumptions!$E$71)*(AN$8&lt;=(rHoldPeriod+1)*12)</f>
        <v>-428.35823455498348</v>
      </c>
      <c r="AO21" s="96">
        <f ca="1">-SUM(AO15,AO17,AO20)*IF(Assumptions!$F$71,Assumptions!$F$71,Assumptions!$E$71)*(AO$8&lt;=(rHoldPeriod+1)*12)</f>
        <v>-428.35823455498348</v>
      </c>
      <c r="AP21" s="96">
        <f ca="1">-SUM(AP15,AP17,AP20)*IF(Assumptions!$F$71,Assumptions!$F$71,Assumptions!$E$71)*(AP$8&lt;=(rHoldPeriod+1)*12)</f>
        <v>-441.20898159163312</v>
      </c>
      <c r="AQ21" s="96">
        <f ca="1">-SUM(AQ15,AQ17,AQ20)*IF(Assumptions!$F$71,Assumptions!$F$71,Assumptions!$E$71)*(AQ$8&lt;=(rHoldPeriod+1)*12)</f>
        <v>-441.20898159163312</v>
      </c>
      <c r="AR21" s="96">
        <f ca="1">-SUM(AR15,AR17,AR20)*IF(Assumptions!$F$71,Assumptions!$F$71,Assumptions!$E$71)*(AR$8&lt;=(rHoldPeriod+1)*12)</f>
        <v>-441.20898159163312</v>
      </c>
      <c r="AS21" s="96">
        <f ca="1">-SUM(AS15,AS17,AS20)*IF(Assumptions!$F$71,Assumptions!$F$71,Assumptions!$E$71)*(AS$8&lt;=(rHoldPeriod+1)*12)</f>
        <v>-441.20898159163312</v>
      </c>
      <c r="AT21" s="96">
        <f ca="1">-SUM(AT15,AT17,AT20)*IF(Assumptions!$F$71,Assumptions!$F$71,Assumptions!$E$71)*(AT$8&lt;=(rHoldPeriod+1)*12)</f>
        <v>-441.20898159163312</v>
      </c>
      <c r="AU21" s="96">
        <f ca="1">-SUM(AU15,AU17,AU20)*IF(Assumptions!$F$71,Assumptions!$F$71,Assumptions!$E$71)*(AU$8&lt;=(rHoldPeriod+1)*12)</f>
        <v>-441.20898159163312</v>
      </c>
      <c r="AV21" s="96">
        <f ca="1">-SUM(AV15,AV17,AV20)*IF(Assumptions!$F$71,Assumptions!$F$71,Assumptions!$E$71)*(AV$8&lt;=(rHoldPeriod+1)*12)</f>
        <v>-441.20898159163312</v>
      </c>
      <c r="AW21" s="96">
        <f ca="1">-SUM(AW15,AW17,AW20)*IF(Assumptions!$F$71,Assumptions!$F$71,Assumptions!$E$71)*(AW$8&lt;=(rHoldPeriod+1)*12)</f>
        <v>-441.20898159163312</v>
      </c>
      <c r="AX21" s="96">
        <f ca="1">-SUM(AX15,AX17,AX20)*IF(Assumptions!$F$71,Assumptions!$F$71,Assumptions!$E$71)*(AX$8&lt;=(rHoldPeriod+1)*12)</f>
        <v>-441.20898159163312</v>
      </c>
      <c r="AY21" s="96">
        <f ca="1">-SUM(AY15,AY17,AY20)*IF(Assumptions!$F$71,Assumptions!$F$71,Assumptions!$E$71)*(AY$8&lt;=(rHoldPeriod+1)*12)</f>
        <v>-441.20898159163312</v>
      </c>
      <c r="AZ21" s="96">
        <f ca="1">-SUM(AZ15,AZ17,AZ20)*IF(Assumptions!$F$71,Assumptions!$F$71,Assumptions!$E$71)*(AZ$8&lt;=(rHoldPeriod+1)*12)</f>
        <v>-441.20898159163312</v>
      </c>
      <c r="BA21" s="96">
        <f ca="1">-SUM(BA15,BA17,BA20)*IF(Assumptions!$F$71,Assumptions!$F$71,Assumptions!$E$71)*(BA$8&lt;=(rHoldPeriod+1)*12)</f>
        <v>-441.20898159163312</v>
      </c>
      <c r="BB21" s="96">
        <f ca="1">-SUM(BB15,BB17,BB20)*IF(Assumptions!$F$71,Assumptions!$F$71,Assumptions!$E$71)*(BB$8&lt;=(rHoldPeriod+1)*12)</f>
        <v>-454.44525103938201</v>
      </c>
      <c r="BC21" s="96">
        <f ca="1">-SUM(BC15,BC17,BC20)*IF(Assumptions!$F$71,Assumptions!$F$71,Assumptions!$E$71)*(BC$8&lt;=(rHoldPeriod+1)*12)</f>
        <v>-454.44525103938201</v>
      </c>
      <c r="BD21" s="96">
        <f ca="1">-SUM(BD15,BD17,BD20)*IF(Assumptions!$F$71,Assumptions!$F$71,Assumptions!$E$71)*(BD$8&lt;=(rHoldPeriod+1)*12)</f>
        <v>-454.44525103938201</v>
      </c>
      <c r="BE21" s="96">
        <f ca="1">-SUM(BE15,BE17,BE20)*IF(Assumptions!$F$71,Assumptions!$F$71,Assumptions!$E$71)*(BE$8&lt;=(rHoldPeriod+1)*12)</f>
        <v>-454.44525103938201</v>
      </c>
      <c r="BF21" s="96">
        <f ca="1">-SUM(BF15,BF17,BF20)*IF(Assumptions!$F$71,Assumptions!$F$71,Assumptions!$E$71)*(BF$8&lt;=(rHoldPeriod+1)*12)</f>
        <v>-454.44525103938201</v>
      </c>
      <c r="BG21" s="96">
        <f ca="1">-SUM(BG15,BG17,BG20)*IF(Assumptions!$F$71,Assumptions!$F$71,Assumptions!$E$71)*(BG$8&lt;=(rHoldPeriod+1)*12)</f>
        <v>-454.44525103938201</v>
      </c>
      <c r="BH21" s="96">
        <f ca="1">-SUM(BH15,BH17,BH20)*IF(Assumptions!$F$71,Assumptions!$F$71,Assumptions!$E$71)*(BH$8&lt;=(rHoldPeriod+1)*12)</f>
        <v>-454.44525103938201</v>
      </c>
      <c r="BI21" s="96">
        <f ca="1">-SUM(BI15,BI17,BI20)*IF(Assumptions!$F$71,Assumptions!$F$71,Assumptions!$E$71)*(BI$8&lt;=(rHoldPeriod+1)*12)</f>
        <v>-454.44525103938201</v>
      </c>
      <c r="BJ21" s="96">
        <f ca="1">-SUM(BJ15,BJ17,BJ20)*IF(Assumptions!$F$71,Assumptions!$F$71,Assumptions!$E$71)*(BJ$8&lt;=(rHoldPeriod+1)*12)</f>
        <v>-454.44525103938201</v>
      </c>
      <c r="BK21" s="96">
        <f ca="1">-SUM(BK15,BK17,BK20)*IF(Assumptions!$F$71,Assumptions!$F$71,Assumptions!$E$71)*(BK$8&lt;=(rHoldPeriod+1)*12)</f>
        <v>-454.44525103938201</v>
      </c>
      <c r="BL21" s="96">
        <f ca="1">-SUM(BL15,BL17,BL20)*IF(Assumptions!$F$71,Assumptions!$F$71,Assumptions!$E$71)*(BL$8&lt;=(rHoldPeriod+1)*12)</f>
        <v>-454.44525103938201</v>
      </c>
      <c r="BM21" s="96">
        <f ca="1">-SUM(BM15,BM17,BM20)*IF(Assumptions!$F$71,Assumptions!$F$71,Assumptions!$E$71)*(BM$8&lt;=(rHoldPeriod+1)*12)</f>
        <v>-454.44525103938201</v>
      </c>
      <c r="BN21" s="96">
        <f ca="1">-SUM(BN15,BN17,BN20)*IF(Assumptions!$F$71,Assumptions!$F$71,Assumptions!$E$71)*(BN$8&lt;=(rHoldPeriod+1)*12)</f>
        <v>-468.07860857056335</v>
      </c>
      <c r="BO21" s="96">
        <f ca="1">-SUM(BO15,BO17,BO20)*IF(Assumptions!$F$71,Assumptions!$F$71,Assumptions!$E$71)*(BO$8&lt;=(rHoldPeriod+1)*12)</f>
        <v>-468.07860857056335</v>
      </c>
      <c r="BP21" s="96">
        <f ca="1">-SUM(BP15,BP17,BP20)*IF(Assumptions!$F$71,Assumptions!$F$71,Assumptions!$E$71)*(BP$8&lt;=(rHoldPeriod+1)*12)</f>
        <v>-468.07860857056335</v>
      </c>
      <c r="BQ21" s="96">
        <f ca="1">-SUM(BQ15,BQ17,BQ20)*IF(Assumptions!$F$71,Assumptions!$F$71,Assumptions!$E$71)*(BQ$8&lt;=(rHoldPeriod+1)*12)</f>
        <v>-468.07860857056335</v>
      </c>
      <c r="BR21" s="96">
        <f ca="1">-SUM(BR15,BR17,BR20)*IF(Assumptions!$F$71,Assumptions!$F$71,Assumptions!$E$71)*(BR$8&lt;=(rHoldPeriod+1)*12)</f>
        <v>-468.07860857056335</v>
      </c>
      <c r="BS21" s="96">
        <f ca="1">-SUM(BS15,BS17,BS20)*IF(Assumptions!$F$71,Assumptions!$F$71,Assumptions!$E$71)*(BS$8&lt;=(rHoldPeriod+1)*12)</f>
        <v>-468.07860857056335</v>
      </c>
      <c r="BT21" s="96">
        <f ca="1">-SUM(BT15,BT17,BT20)*IF(Assumptions!$F$71,Assumptions!$F$71,Assumptions!$E$71)*(BT$8&lt;=(rHoldPeriod+1)*12)</f>
        <v>-468.07860857056335</v>
      </c>
      <c r="BU21" s="96">
        <f ca="1">-SUM(BU15,BU17,BU20)*IF(Assumptions!$F$71,Assumptions!$F$71,Assumptions!$E$71)*(BU$8&lt;=(rHoldPeriod+1)*12)</f>
        <v>-468.07860857056335</v>
      </c>
      <c r="BV21" s="96">
        <f ca="1">-SUM(BV15,BV17,BV20)*IF(Assumptions!$F$71,Assumptions!$F$71,Assumptions!$E$71)*(BV$8&lt;=(rHoldPeriod+1)*12)</f>
        <v>-468.07860857056335</v>
      </c>
      <c r="BW21" s="96">
        <f ca="1">-SUM(BW15,BW17,BW20)*IF(Assumptions!$F$71,Assumptions!$F$71,Assumptions!$E$71)*(BW$8&lt;=(rHoldPeriod+1)*12)</f>
        <v>-468.07860857056335</v>
      </c>
      <c r="BX21" s="96">
        <f ca="1">-SUM(BX15,BX17,BX20)*IF(Assumptions!$F$71,Assumptions!$F$71,Assumptions!$E$71)*(BX$8&lt;=(rHoldPeriod+1)*12)</f>
        <v>-468.07860857056335</v>
      </c>
      <c r="BY21" s="96">
        <f ca="1">-SUM(BY15,BY17,BY20)*IF(Assumptions!$F$71,Assumptions!$F$71,Assumptions!$E$71)*(BY$8&lt;=(rHoldPeriod+1)*12)</f>
        <v>-468.07860857056335</v>
      </c>
      <c r="BZ21" s="96">
        <f ca="1">-SUM(BZ15,BZ17,BZ20)*IF(Assumptions!$F$71,Assumptions!$F$71,Assumptions!$E$71)*(BZ$8&lt;=(rHoldPeriod+1)*12)</f>
        <v>-482.12096682768026</v>
      </c>
      <c r="CA21" s="96">
        <f ca="1">-SUM(CA15,CA17,CA20)*IF(Assumptions!$F$71,Assumptions!$F$71,Assumptions!$E$71)*(CA$8&lt;=(rHoldPeriod+1)*12)</f>
        <v>-482.12096682768026</v>
      </c>
      <c r="CB21" s="96">
        <f ca="1">-SUM(CB15,CB17,CB20)*IF(Assumptions!$F$71,Assumptions!$F$71,Assumptions!$E$71)*(CB$8&lt;=(rHoldPeriod+1)*12)</f>
        <v>-482.12096682768026</v>
      </c>
      <c r="CC21" s="96">
        <f ca="1">-SUM(CC15,CC17,CC20)*IF(Assumptions!$F$71,Assumptions!$F$71,Assumptions!$E$71)*(CC$8&lt;=(rHoldPeriod+1)*12)</f>
        <v>-482.12096682768026</v>
      </c>
      <c r="CD21" s="96">
        <f ca="1">-SUM(CD15,CD17,CD20)*IF(Assumptions!$F$71,Assumptions!$F$71,Assumptions!$E$71)*(CD$8&lt;=(rHoldPeriod+1)*12)</f>
        <v>-482.12096682768026</v>
      </c>
      <c r="CE21" s="96">
        <f ca="1">-SUM(CE15,CE17,CE20)*IF(Assumptions!$F$71,Assumptions!$F$71,Assumptions!$E$71)*(CE$8&lt;=(rHoldPeriod+1)*12)</f>
        <v>-482.12096682768026</v>
      </c>
      <c r="CF21" s="96">
        <f ca="1">-SUM(CF15,CF17,CF20)*IF(Assumptions!$F$71,Assumptions!$F$71,Assumptions!$E$71)*(CF$8&lt;=(rHoldPeriod+1)*12)</f>
        <v>-482.12096682768026</v>
      </c>
      <c r="CG21" s="96">
        <f ca="1">-SUM(CG15,CG17,CG20)*IF(Assumptions!$F$71,Assumptions!$F$71,Assumptions!$E$71)*(CG$8&lt;=(rHoldPeriod+1)*12)</f>
        <v>-482.12096682768026</v>
      </c>
      <c r="CH21" s="96">
        <f ca="1">-SUM(CH15,CH17,CH20)*IF(Assumptions!$F$71,Assumptions!$F$71,Assumptions!$E$71)*(CH$8&lt;=(rHoldPeriod+1)*12)</f>
        <v>-482.12096682768026</v>
      </c>
      <c r="CI21" s="96">
        <f ca="1">-SUM(CI15,CI17,CI20)*IF(Assumptions!$F$71,Assumptions!$F$71,Assumptions!$E$71)*(CI$8&lt;=(rHoldPeriod+1)*12)</f>
        <v>-482.12096682768026</v>
      </c>
      <c r="CJ21" s="96">
        <f ca="1">-SUM(CJ15,CJ17,CJ20)*IF(Assumptions!$F$71,Assumptions!$F$71,Assumptions!$E$71)*(CJ$8&lt;=(rHoldPeriod+1)*12)</f>
        <v>-482.12096682768026</v>
      </c>
      <c r="CK21" s="96">
        <f ca="1">-SUM(CK15,CK17,CK20)*IF(Assumptions!$F$71,Assumptions!$F$71,Assumptions!$E$71)*(CK$8&lt;=(rHoldPeriod+1)*12)</f>
        <v>-482.12096682768026</v>
      </c>
      <c r="CL21" s="96">
        <f ca="1">-SUM(CL15,CL17,CL20)*IF(Assumptions!$F$71,Assumptions!$F$71,Assumptions!$E$71)*(CL$8&lt;=(rHoldPeriod+1)*12)</f>
        <v>-496.58459583251084</v>
      </c>
      <c r="CM21" s="96">
        <f ca="1">-SUM(CM15,CM17,CM20)*IF(Assumptions!$F$71,Assumptions!$F$71,Assumptions!$E$71)*(CM$8&lt;=(rHoldPeriod+1)*12)</f>
        <v>-496.58459583251084</v>
      </c>
      <c r="CN21" s="96">
        <f ca="1">-SUM(CN15,CN17,CN20)*IF(Assumptions!$F$71,Assumptions!$F$71,Assumptions!$E$71)*(CN$8&lt;=(rHoldPeriod+1)*12)</f>
        <v>-496.58459583251084</v>
      </c>
      <c r="CO21" s="96">
        <f ca="1">-SUM(CO15,CO17,CO20)*IF(Assumptions!$F$71,Assumptions!$F$71,Assumptions!$E$71)*(CO$8&lt;=(rHoldPeriod+1)*12)</f>
        <v>-496.58459583251084</v>
      </c>
      <c r="CP21" s="96">
        <f ca="1">-SUM(CP15,CP17,CP20)*IF(Assumptions!$F$71,Assumptions!$F$71,Assumptions!$E$71)*(CP$8&lt;=(rHoldPeriod+1)*12)</f>
        <v>-496.58459583251084</v>
      </c>
      <c r="CQ21" s="96">
        <f ca="1">-SUM(CQ15,CQ17,CQ20)*IF(Assumptions!$F$71,Assumptions!$F$71,Assumptions!$E$71)*(CQ$8&lt;=(rHoldPeriod+1)*12)</f>
        <v>-496.58459583251084</v>
      </c>
      <c r="CR21" s="96">
        <f ca="1">-SUM(CR15,CR17,CR20)*IF(Assumptions!$F$71,Assumptions!$F$71,Assumptions!$E$71)*(CR$8&lt;=(rHoldPeriod+1)*12)</f>
        <v>-496.58459583251084</v>
      </c>
      <c r="CS21" s="96">
        <f ca="1">-SUM(CS15,CS17,CS20)*IF(Assumptions!$F$71,Assumptions!$F$71,Assumptions!$E$71)*(CS$8&lt;=(rHoldPeriod+1)*12)</f>
        <v>-496.58459583251084</v>
      </c>
      <c r="CT21" s="96">
        <f ca="1">-SUM(CT15,CT17,CT20)*IF(Assumptions!$F$71,Assumptions!$F$71,Assumptions!$E$71)*(CT$8&lt;=(rHoldPeriod+1)*12)</f>
        <v>-496.58459583251084</v>
      </c>
      <c r="CU21" s="96">
        <f ca="1">-SUM(CU15,CU17,CU20)*IF(Assumptions!$F$71,Assumptions!$F$71,Assumptions!$E$71)*(CU$8&lt;=(rHoldPeriod+1)*12)</f>
        <v>-496.58459583251084</v>
      </c>
      <c r="CV21" s="96">
        <f ca="1">-SUM(CV15,CV17,CV20)*IF(Assumptions!$F$71,Assumptions!$F$71,Assumptions!$E$71)*(CV$8&lt;=(rHoldPeriod+1)*12)</f>
        <v>-496.58459583251084</v>
      </c>
      <c r="CW21" s="96">
        <f ca="1">-SUM(CW15,CW17,CW20)*IF(Assumptions!$F$71,Assumptions!$F$71,Assumptions!$E$71)*(CW$8&lt;=(rHoldPeriod+1)*12)</f>
        <v>-496.58459583251084</v>
      </c>
      <c r="CX21" s="96">
        <f ca="1">-SUM(CX15,CX17,CX20)*IF(Assumptions!$F$71,Assumptions!$F$71,Assumptions!$E$71)*(CX$8&lt;=(rHoldPeriod+1)*12)</f>
        <v>-511.48213370748613</v>
      </c>
      <c r="CY21" s="96">
        <f ca="1">-SUM(CY15,CY17,CY20)*IF(Assumptions!$F$71,Assumptions!$F$71,Assumptions!$E$71)*(CY$8&lt;=(rHoldPeriod+1)*12)</f>
        <v>-511.48213370748613</v>
      </c>
      <c r="CZ21" s="96">
        <f ca="1">-SUM(CZ15,CZ17,CZ20)*IF(Assumptions!$F$71,Assumptions!$F$71,Assumptions!$E$71)*(CZ$8&lt;=(rHoldPeriod+1)*12)</f>
        <v>-511.48213370748613</v>
      </c>
      <c r="DA21" s="96">
        <f ca="1">-SUM(DA15,DA17,DA20)*IF(Assumptions!$F$71,Assumptions!$F$71,Assumptions!$E$71)*(DA$8&lt;=(rHoldPeriod+1)*12)</f>
        <v>-511.48213370748613</v>
      </c>
      <c r="DB21" s="96">
        <f ca="1">-SUM(DB15,DB17,DB20)*IF(Assumptions!$F$71,Assumptions!$F$71,Assumptions!$E$71)*(DB$8&lt;=(rHoldPeriod+1)*12)</f>
        <v>-511.48213370748613</v>
      </c>
      <c r="DC21" s="96">
        <f ca="1">-SUM(DC15,DC17,DC20)*IF(Assumptions!$F$71,Assumptions!$F$71,Assumptions!$E$71)*(DC$8&lt;=(rHoldPeriod+1)*12)</f>
        <v>-511.48213370748613</v>
      </c>
      <c r="DD21" s="96">
        <f ca="1">-SUM(DD15,DD17,DD20)*IF(Assumptions!$F$71,Assumptions!$F$71,Assumptions!$E$71)*(DD$8&lt;=(rHoldPeriod+1)*12)</f>
        <v>-511.48213370748613</v>
      </c>
      <c r="DE21" s="96">
        <f ca="1">-SUM(DE15,DE17,DE20)*IF(Assumptions!$F$71,Assumptions!$F$71,Assumptions!$E$71)*(DE$8&lt;=(rHoldPeriod+1)*12)</f>
        <v>-511.48213370748613</v>
      </c>
      <c r="DF21" s="96">
        <f ca="1">-SUM(DF15,DF17,DF20)*IF(Assumptions!$F$71,Assumptions!$F$71,Assumptions!$E$71)*(DF$8&lt;=(rHoldPeriod+1)*12)</f>
        <v>-511.48213370748613</v>
      </c>
      <c r="DG21" s="96">
        <f ca="1">-SUM(DG15,DG17,DG20)*IF(Assumptions!$F$71,Assumptions!$F$71,Assumptions!$E$71)*(DG$8&lt;=(rHoldPeriod+1)*12)</f>
        <v>-511.48213370748613</v>
      </c>
      <c r="DH21" s="96">
        <f ca="1">-SUM(DH15,DH17,DH20)*IF(Assumptions!$F$71,Assumptions!$F$71,Assumptions!$E$71)*(DH$8&lt;=(rHoldPeriod+1)*12)</f>
        <v>-511.48213370748613</v>
      </c>
      <c r="DI21" s="96">
        <f ca="1">-SUM(DI15,DI17,DI20)*IF(Assumptions!$F$71,Assumptions!$F$71,Assumptions!$E$71)*(DI$8&lt;=(rHoldPeriod+1)*12)</f>
        <v>-511.48213370748613</v>
      </c>
      <c r="DJ21" s="96">
        <f ca="1">-SUM(DJ15,DJ17,DJ20)*IF(Assumptions!$F$71,Assumptions!$F$71,Assumptions!$E$71)*(DJ$8&lt;=(rHoldPeriod+1)*12)</f>
        <v>-526.82659771871079</v>
      </c>
      <c r="DK21" s="96">
        <f ca="1">-SUM(DK15,DK17,DK20)*IF(Assumptions!$F$71,Assumptions!$F$71,Assumptions!$E$71)*(DK$8&lt;=(rHoldPeriod+1)*12)</f>
        <v>-526.82659771871079</v>
      </c>
      <c r="DL21" s="96">
        <f ca="1">-SUM(DL15,DL17,DL20)*IF(Assumptions!$F$71,Assumptions!$F$71,Assumptions!$E$71)*(DL$8&lt;=(rHoldPeriod+1)*12)</f>
        <v>-526.82659771871079</v>
      </c>
      <c r="DM21" s="96">
        <f ca="1">-SUM(DM15,DM17,DM20)*IF(Assumptions!$F$71,Assumptions!$F$71,Assumptions!$E$71)*(DM$8&lt;=(rHoldPeriod+1)*12)</f>
        <v>-526.82659771871079</v>
      </c>
      <c r="DN21" s="96">
        <f ca="1">-SUM(DN15,DN17,DN20)*IF(Assumptions!$F$71,Assumptions!$F$71,Assumptions!$E$71)*(DN$8&lt;=(rHoldPeriod+1)*12)</f>
        <v>-526.82659771871079</v>
      </c>
      <c r="DO21" s="96">
        <f ca="1">-SUM(DO15,DO17,DO20)*IF(Assumptions!$F$71,Assumptions!$F$71,Assumptions!$E$71)*(DO$8&lt;=(rHoldPeriod+1)*12)</f>
        <v>-526.82659771871079</v>
      </c>
      <c r="DP21" s="96">
        <f ca="1">-SUM(DP15,DP17,DP20)*IF(Assumptions!$F$71,Assumptions!$F$71,Assumptions!$E$71)*(DP$8&lt;=(rHoldPeriod+1)*12)</f>
        <v>-526.82659771871079</v>
      </c>
      <c r="DQ21" s="96">
        <f ca="1">-SUM(DQ15,DQ17,DQ20)*IF(Assumptions!$F$71,Assumptions!$F$71,Assumptions!$E$71)*(DQ$8&lt;=(rHoldPeriod+1)*12)</f>
        <v>-526.82659771871079</v>
      </c>
      <c r="DR21" s="96">
        <f ca="1">-SUM(DR15,DR17,DR20)*IF(Assumptions!$F$71,Assumptions!$F$71,Assumptions!$E$71)*(DR$8&lt;=(rHoldPeriod+1)*12)</f>
        <v>-526.82659771871079</v>
      </c>
      <c r="DS21" s="96">
        <f ca="1">-SUM(DS15,DS17,DS20)*IF(Assumptions!$F$71,Assumptions!$F$71,Assumptions!$E$71)*(DS$8&lt;=(rHoldPeriod+1)*12)</f>
        <v>-526.82659771871079</v>
      </c>
      <c r="DT21" s="96">
        <f ca="1">-SUM(DT15,DT17,DT20)*IF(Assumptions!$F$71,Assumptions!$F$71,Assumptions!$E$71)*(DT$8&lt;=(rHoldPeriod+1)*12)</f>
        <v>-526.82659771871079</v>
      </c>
      <c r="DU21" s="96">
        <f ca="1">-SUM(DU15,DU17,DU20)*IF(Assumptions!$F$71,Assumptions!$F$71,Assumptions!$E$71)*(DU$8&lt;=(rHoldPeriod+1)*12)</f>
        <v>-526.82659771871079</v>
      </c>
      <c r="DV21" s="96">
        <f ca="1">-SUM(DV15,DV17,DV20)*IF(Assumptions!$F$71,Assumptions!$F$71,Assumptions!$E$71)*(DV$8&lt;=(rHoldPeriod+1)*12)</f>
        <v>-542.631395650272</v>
      </c>
      <c r="DW21" s="96">
        <f ca="1">-SUM(DW15,DW17,DW20)*IF(Assumptions!$F$71,Assumptions!$F$71,Assumptions!$E$71)*(DW$8&lt;=(rHoldPeriod+1)*12)</f>
        <v>-542.631395650272</v>
      </c>
      <c r="DX21" s="96">
        <f ca="1">-SUM(DX15,DX17,DX20)*IF(Assumptions!$F$71,Assumptions!$F$71,Assumptions!$E$71)*(DX$8&lt;=(rHoldPeriod+1)*12)</f>
        <v>-542.631395650272</v>
      </c>
      <c r="DY21" s="96">
        <f ca="1">-SUM(DY15,DY17,DY20)*IF(Assumptions!$F$71,Assumptions!$F$71,Assumptions!$E$71)*(DY$8&lt;=(rHoldPeriod+1)*12)</f>
        <v>-542.631395650272</v>
      </c>
      <c r="DZ21" s="96">
        <f ca="1">-SUM(DZ15,DZ17,DZ20)*IF(Assumptions!$F$71,Assumptions!$F$71,Assumptions!$E$71)*(DZ$8&lt;=(rHoldPeriod+1)*12)</f>
        <v>-542.631395650272</v>
      </c>
      <c r="EA21" s="96">
        <f ca="1">-SUM(EA15,EA17,EA20)*IF(Assumptions!$F$71,Assumptions!$F$71,Assumptions!$E$71)*(EA$8&lt;=(rHoldPeriod+1)*12)</f>
        <v>-542.631395650272</v>
      </c>
      <c r="EB21" s="96">
        <f ca="1">-SUM(EB15,EB17,EB20)*IF(Assumptions!$F$71,Assumptions!$F$71,Assumptions!$E$71)*(EB$8&lt;=(rHoldPeriod+1)*12)</f>
        <v>-542.631395650272</v>
      </c>
      <c r="EC21" s="96">
        <f ca="1">-SUM(EC15,EC17,EC20)*IF(Assumptions!$F$71,Assumptions!$F$71,Assumptions!$E$71)*(EC$8&lt;=(rHoldPeriod+1)*12)</f>
        <v>-542.631395650272</v>
      </c>
      <c r="ED21" s="96">
        <f ca="1">-SUM(ED15,ED17,ED20)*IF(Assumptions!$F$71,Assumptions!$F$71,Assumptions!$E$71)*(ED$8&lt;=(rHoldPeriod+1)*12)</f>
        <v>-542.631395650272</v>
      </c>
      <c r="EE21" s="96">
        <f ca="1">-SUM(EE15,EE17,EE20)*IF(Assumptions!$F$71,Assumptions!$F$71,Assumptions!$E$71)*(EE$8&lt;=(rHoldPeriod+1)*12)</f>
        <v>-542.631395650272</v>
      </c>
      <c r="EF21" s="96">
        <f ca="1">-SUM(EF15,EF17,EF20)*IF(Assumptions!$F$71,Assumptions!$F$71,Assumptions!$E$71)*(EF$8&lt;=(rHoldPeriod+1)*12)</f>
        <v>-542.631395650272</v>
      </c>
      <c r="EG21" s="96">
        <f ca="1">-SUM(EG15,EG17,EG20)*IF(Assumptions!$F$71,Assumptions!$F$71,Assumptions!$E$71)*(EG$8&lt;=(rHoldPeriod+1)*12)</f>
        <v>-542.631395650272</v>
      </c>
      <c r="EH21" s="96">
        <f ca="1">-SUM(EH15,EH17,EH20)*IF(Assumptions!$F$71,Assumptions!$F$71,Assumptions!$E$71)*(EH$8&lt;=(rHoldPeriod+1)*12)</f>
        <v>-558.91033751978023</v>
      </c>
      <c r="EI21" s="96">
        <f ca="1">-SUM(EI15,EI17,EI20)*IF(Assumptions!$F$71,Assumptions!$F$71,Assumptions!$E$71)*(EI$8&lt;=(rHoldPeriod+1)*12)</f>
        <v>-558.91033751978023</v>
      </c>
      <c r="EJ21" s="96">
        <f ca="1">-SUM(EJ15,EJ17,EJ20)*IF(Assumptions!$F$71,Assumptions!$F$71,Assumptions!$E$71)*(EJ$8&lt;=(rHoldPeriod+1)*12)</f>
        <v>-558.91033751978023</v>
      </c>
      <c r="EK21" s="96">
        <f ca="1">-SUM(EK15,EK17,EK20)*IF(Assumptions!$F$71,Assumptions!$F$71,Assumptions!$E$71)*(EK$8&lt;=(rHoldPeriod+1)*12)</f>
        <v>-558.91033751978023</v>
      </c>
      <c r="EL21" s="96">
        <f ca="1">-SUM(EL15,EL17,EL20)*IF(Assumptions!$F$71,Assumptions!$F$71,Assumptions!$E$71)*(EL$8&lt;=(rHoldPeriod+1)*12)</f>
        <v>-558.91033751978023</v>
      </c>
      <c r="EM21" s="96">
        <f ca="1">-SUM(EM15,EM17,EM20)*IF(Assumptions!$F$71,Assumptions!$F$71,Assumptions!$E$71)*(EM$8&lt;=(rHoldPeriod+1)*12)</f>
        <v>-558.91033751978023</v>
      </c>
      <c r="EN21" s="96">
        <f ca="1">-SUM(EN15,EN17,EN20)*IF(Assumptions!$F$71,Assumptions!$F$71,Assumptions!$E$71)*(EN$8&lt;=(rHoldPeriod+1)*12)</f>
        <v>-558.91033751978023</v>
      </c>
      <c r="EO21" s="96">
        <f ca="1">-SUM(EO15,EO17,EO20)*IF(Assumptions!$F$71,Assumptions!$F$71,Assumptions!$E$71)*(EO$8&lt;=(rHoldPeriod+1)*12)</f>
        <v>-558.91033751978023</v>
      </c>
      <c r="EP21" s="96">
        <f ca="1">-SUM(EP15,EP17,EP20)*IF(Assumptions!$F$71,Assumptions!$F$71,Assumptions!$E$71)*(EP$8&lt;=(rHoldPeriod+1)*12)</f>
        <v>-558.91033751978023</v>
      </c>
      <c r="EQ21" s="96">
        <f ca="1">-SUM(EQ15,EQ17,EQ20)*IF(Assumptions!$F$71,Assumptions!$F$71,Assumptions!$E$71)*(EQ$8&lt;=(rHoldPeriod+1)*12)</f>
        <v>-558.91033751978023</v>
      </c>
      <c r="ER21" s="96">
        <f ca="1">-SUM(ER15,ER17,ER20)*IF(Assumptions!$F$71,Assumptions!$F$71,Assumptions!$E$71)*(ER$8&lt;=(rHoldPeriod+1)*12)</f>
        <v>-558.91033751978023</v>
      </c>
      <c r="ES21" s="96">
        <f ca="1">-SUM(ES15,ES17,ES20)*IF(Assumptions!$F$71,Assumptions!$F$71,Assumptions!$E$71)*(ES$8&lt;=(rHoldPeriod+1)*12)</f>
        <v>-558.91033751978023</v>
      </c>
    </row>
    <row r="22" spans="1:149" ht="12.75" thickBot="1" x14ac:dyDescent="0.25">
      <c r="A22" s="2"/>
      <c r="B22" s="150" t="str">
        <f>'PF, Adj &amp; Notes'!$B19</f>
        <v>Collection Loss</v>
      </c>
      <c r="C22" s="150"/>
      <c r="D22" s="457">
        <f ca="1">IFERROR(VLOOKUP($B22,rAdjCF,COLUMNS(rAdjCF),),)</f>
        <v>-28851.9</v>
      </c>
      <c r="E22" s="150">
        <f ca="1">SUMIF($Q$6:$ES$6,E$8,$Q22:$ES22)</f>
        <v>-29631.621837238297</v>
      </c>
      <c r="F22" s="150">
        <f t="shared" ca="1" si="21"/>
        <v>-30520.57049235544</v>
      </c>
      <c r="G22" s="150">
        <f t="shared" ca="1" si="21"/>
        <v>-31436.187607126118</v>
      </c>
      <c r="H22" s="150">
        <f t="shared" ca="1" si="21"/>
        <v>-32379.273235339908</v>
      </c>
      <c r="I22" s="150">
        <f t="shared" ca="1" si="21"/>
        <v>-33350.651432400096</v>
      </c>
      <c r="J22" s="150">
        <f t="shared" ca="1" si="21"/>
        <v>-34351.170975372086</v>
      </c>
      <c r="K22" s="150">
        <f t="shared" ca="1" si="21"/>
        <v>-35381.706104633267</v>
      </c>
      <c r="L22" s="150">
        <f t="shared" ca="1" si="21"/>
        <v>-36443.157287772257</v>
      </c>
      <c r="M22" s="150">
        <f t="shared" ca="1" si="21"/>
        <v>-37536.452006405438</v>
      </c>
      <c r="N22" s="150">
        <f t="shared" ca="1" si="21"/>
        <v>-38662.545566597582</v>
      </c>
      <c r="O22" s="150">
        <f t="shared" ca="1" si="21"/>
        <v>-39822.42193359552</v>
      </c>
      <c r="P22" s="2"/>
      <c r="Q22" s="150"/>
      <c r="R22" s="150">
        <f ca="1">-SUM(R15,R17,R20)*IF(Assumptions!$F$70,Assumptions!$F$70,Assumptions!$E$70)*(R$8&lt;=(rHoldPeriod+1)*12)</f>
        <v>-2469.301819769858</v>
      </c>
      <c r="S22" s="150">
        <f ca="1">-SUM(S15,S17,S20)*IF(Assumptions!$F$70,Assumptions!$F$70,Assumptions!$E$70)*(S$8&lt;=(rHoldPeriod+1)*12)</f>
        <v>-2469.301819769858</v>
      </c>
      <c r="T22" s="150">
        <f ca="1">-SUM(T15,T17,T20)*IF(Assumptions!$F$70,Assumptions!$F$70,Assumptions!$E$70)*(T$8&lt;=(rHoldPeriod+1)*12)</f>
        <v>-2469.301819769858</v>
      </c>
      <c r="U22" s="150">
        <f ca="1">-SUM(U15,U17,U20)*IF(Assumptions!$F$70,Assumptions!$F$70,Assumptions!$E$70)*(U$8&lt;=(rHoldPeriod+1)*12)</f>
        <v>-2469.301819769858</v>
      </c>
      <c r="V22" s="150">
        <f ca="1">-SUM(V15,V17,V20)*IF(Assumptions!$F$70,Assumptions!$F$70,Assumptions!$E$70)*(V$8&lt;=(rHoldPeriod+1)*12)</f>
        <v>-2469.301819769858</v>
      </c>
      <c r="W22" s="150">
        <f ca="1">-SUM(W15,W17,W20)*IF(Assumptions!$F$70,Assumptions!$F$70,Assumptions!$E$70)*(W$8&lt;=(rHoldPeriod+1)*12)</f>
        <v>-2469.301819769858</v>
      </c>
      <c r="X22" s="150">
        <f ca="1">-SUM(X15,X17,X20)*IF(Assumptions!$F$70,Assumptions!$F$70,Assumptions!$E$70)*(X$8&lt;=(rHoldPeriod+1)*12)</f>
        <v>-2469.301819769858</v>
      </c>
      <c r="Y22" s="150">
        <f ca="1">-SUM(Y15,Y17,Y20)*IF(Assumptions!$F$70,Assumptions!$F$70,Assumptions!$E$70)*(Y$8&lt;=(rHoldPeriod+1)*12)</f>
        <v>-2469.301819769858</v>
      </c>
      <c r="Z22" s="150">
        <f ca="1">-SUM(Z15,Z17,Z20)*IF(Assumptions!$F$70,Assumptions!$F$70,Assumptions!$E$70)*(Z$8&lt;=(rHoldPeriod+1)*12)</f>
        <v>-2469.301819769858</v>
      </c>
      <c r="AA22" s="150">
        <f ca="1">-SUM(AA15,AA17,AA20)*IF(Assumptions!$F$70,Assumptions!$F$70,Assumptions!$E$70)*(AA$8&lt;=(rHoldPeriod+1)*12)</f>
        <v>-2469.301819769858</v>
      </c>
      <c r="AB22" s="150">
        <f ca="1">-SUM(AB15,AB17,AB20)*IF(Assumptions!$F$70,Assumptions!$F$70,Assumptions!$E$70)*(AB$8&lt;=(rHoldPeriod+1)*12)</f>
        <v>-2469.301819769858</v>
      </c>
      <c r="AC22" s="150">
        <f ca="1">-SUM(AC15,AC17,AC20)*IF(Assumptions!$F$70,Assumptions!$F$70,Assumptions!$E$70)*(AC$8&lt;=(rHoldPeriod+1)*12)</f>
        <v>-2469.301819769858</v>
      </c>
      <c r="AD22" s="150">
        <f ca="1">-SUM(AD15,AD17,AD20)*IF(Assumptions!$F$70,Assumptions!$F$70,Assumptions!$E$70)*(AD$8&lt;=(rHoldPeriod+1)*12)</f>
        <v>-2543.3808743629538</v>
      </c>
      <c r="AE22" s="150">
        <f ca="1">-SUM(AE15,AE17,AE20)*IF(Assumptions!$F$70,Assumptions!$F$70,Assumptions!$E$70)*(AE$8&lt;=(rHoldPeriod+1)*12)</f>
        <v>-2543.3808743629538</v>
      </c>
      <c r="AF22" s="150">
        <f ca="1">-SUM(AF15,AF17,AF20)*IF(Assumptions!$F$70,Assumptions!$F$70,Assumptions!$E$70)*(AF$8&lt;=(rHoldPeriod+1)*12)</f>
        <v>-2543.3808743629538</v>
      </c>
      <c r="AG22" s="150">
        <f ca="1">-SUM(AG15,AG17,AG20)*IF(Assumptions!$F$70,Assumptions!$F$70,Assumptions!$E$70)*(AG$8&lt;=(rHoldPeriod+1)*12)</f>
        <v>-2543.3808743629538</v>
      </c>
      <c r="AH22" s="150">
        <f ca="1">-SUM(AH15,AH17,AH20)*IF(Assumptions!$F$70,Assumptions!$F$70,Assumptions!$E$70)*(AH$8&lt;=(rHoldPeriod+1)*12)</f>
        <v>-2543.3808743629538</v>
      </c>
      <c r="AI22" s="150">
        <f ca="1">-SUM(AI15,AI17,AI20)*IF(Assumptions!$F$70,Assumptions!$F$70,Assumptions!$E$70)*(AI$8&lt;=(rHoldPeriod+1)*12)</f>
        <v>-2543.3808743629538</v>
      </c>
      <c r="AJ22" s="150">
        <f ca="1">-SUM(AJ15,AJ17,AJ20)*IF(Assumptions!$F$70,Assumptions!$F$70,Assumptions!$E$70)*(AJ$8&lt;=(rHoldPeriod+1)*12)</f>
        <v>-2543.3808743629538</v>
      </c>
      <c r="AK22" s="150">
        <f ca="1">-SUM(AK15,AK17,AK20)*IF(Assumptions!$F$70,Assumptions!$F$70,Assumptions!$E$70)*(AK$8&lt;=(rHoldPeriod+1)*12)</f>
        <v>-2543.3808743629538</v>
      </c>
      <c r="AL22" s="150">
        <f ca="1">-SUM(AL15,AL17,AL20)*IF(Assumptions!$F$70,Assumptions!$F$70,Assumptions!$E$70)*(AL$8&lt;=(rHoldPeriod+1)*12)</f>
        <v>-2543.3808743629538</v>
      </c>
      <c r="AM22" s="150">
        <f ca="1">-SUM(AM15,AM17,AM20)*IF(Assumptions!$F$70,Assumptions!$F$70,Assumptions!$E$70)*(AM$8&lt;=(rHoldPeriod+1)*12)</f>
        <v>-2543.3808743629538</v>
      </c>
      <c r="AN22" s="150">
        <f ca="1">-SUM(AN15,AN17,AN20)*IF(Assumptions!$F$70,Assumptions!$F$70,Assumptions!$E$70)*(AN$8&lt;=(rHoldPeriod+1)*12)</f>
        <v>-2543.3808743629538</v>
      </c>
      <c r="AO22" s="150">
        <f ca="1">-SUM(AO15,AO17,AO20)*IF(Assumptions!$F$70,Assumptions!$F$70,Assumptions!$E$70)*(AO$8&lt;=(rHoldPeriod+1)*12)</f>
        <v>-2543.3808743629538</v>
      </c>
      <c r="AP22" s="150">
        <f ca="1">-SUM(AP15,AP17,AP20)*IF(Assumptions!$F$70,Assumptions!$F$70,Assumptions!$E$70)*(AP$8&lt;=(rHoldPeriod+1)*12)</f>
        <v>-2619.6823005938436</v>
      </c>
      <c r="AQ22" s="150">
        <f ca="1">-SUM(AQ15,AQ17,AQ20)*IF(Assumptions!$F$70,Assumptions!$F$70,Assumptions!$E$70)*(AQ$8&lt;=(rHoldPeriod+1)*12)</f>
        <v>-2619.6823005938436</v>
      </c>
      <c r="AR22" s="150">
        <f ca="1">-SUM(AR15,AR17,AR20)*IF(Assumptions!$F$70,Assumptions!$F$70,Assumptions!$E$70)*(AR$8&lt;=(rHoldPeriod+1)*12)</f>
        <v>-2619.6823005938436</v>
      </c>
      <c r="AS22" s="150">
        <f ca="1">-SUM(AS15,AS17,AS20)*IF(Assumptions!$F$70,Assumptions!$F$70,Assumptions!$E$70)*(AS$8&lt;=(rHoldPeriod+1)*12)</f>
        <v>-2619.6823005938436</v>
      </c>
      <c r="AT22" s="150">
        <f ca="1">-SUM(AT15,AT17,AT20)*IF(Assumptions!$F$70,Assumptions!$F$70,Assumptions!$E$70)*(AT$8&lt;=(rHoldPeriod+1)*12)</f>
        <v>-2619.6823005938436</v>
      </c>
      <c r="AU22" s="150">
        <f ca="1">-SUM(AU15,AU17,AU20)*IF(Assumptions!$F$70,Assumptions!$F$70,Assumptions!$E$70)*(AU$8&lt;=(rHoldPeriod+1)*12)</f>
        <v>-2619.6823005938436</v>
      </c>
      <c r="AV22" s="150">
        <f ca="1">-SUM(AV15,AV17,AV20)*IF(Assumptions!$F$70,Assumptions!$F$70,Assumptions!$E$70)*(AV$8&lt;=(rHoldPeriod+1)*12)</f>
        <v>-2619.6823005938436</v>
      </c>
      <c r="AW22" s="150">
        <f ca="1">-SUM(AW15,AW17,AW20)*IF(Assumptions!$F$70,Assumptions!$F$70,Assumptions!$E$70)*(AW$8&lt;=(rHoldPeriod+1)*12)</f>
        <v>-2619.6823005938436</v>
      </c>
      <c r="AX22" s="150">
        <f ca="1">-SUM(AX15,AX17,AX20)*IF(Assumptions!$F$70,Assumptions!$F$70,Assumptions!$E$70)*(AX$8&lt;=(rHoldPeriod+1)*12)</f>
        <v>-2619.6823005938436</v>
      </c>
      <c r="AY22" s="150">
        <f ca="1">-SUM(AY15,AY17,AY20)*IF(Assumptions!$F$70,Assumptions!$F$70,Assumptions!$E$70)*(AY$8&lt;=(rHoldPeriod+1)*12)</f>
        <v>-2619.6823005938436</v>
      </c>
      <c r="AZ22" s="150">
        <f ca="1">-SUM(AZ15,AZ17,AZ20)*IF(Assumptions!$F$70,Assumptions!$F$70,Assumptions!$E$70)*(AZ$8&lt;=(rHoldPeriod+1)*12)</f>
        <v>-2619.6823005938436</v>
      </c>
      <c r="BA22" s="150">
        <f ca="1">-SUM(BA15,BA17,BA20)*IF(Assumptions!$F$70,Assumptions!$F$70,Assumptions!$E$70)*(BA$8&lt;=(rHoldPeriod+1)*12)</f>
        <v>-2619.6823005938436</v>
      </c>
      <c r="BB22" s="150">
        <f ca="1">-SUM(BB15,BB17,BB20)*IF(Assumptions!$F$70,Assumptions!$F$70,Assumptions!$E$70)*(BB$8&lt;=(rHoldPeriod+1)*12)</f>
        <v>-2698.2727696116585</v>
      </c>
      <c r="BC22" s="150">
        <f ca="1">-SUM(BC15,BC17,BC20)*IF(Assumptions!$F$70,Assumptions!$F$70,Assumptions!$E$70)*(BC$8&lt;=(rHoldPeriod+1)*12)</f>
        <v>-2698.2727696116585</v>
      </c>
      <c r="BD22" s="150">
        <f ca="1">-SUM(BD15,BD17,BD20)*IF(Assumptions!$F$70,Assumptions!$F$70,Assumptions!$E$70)*(BD$8&lt;=(rHoldPeriod+1)*12)</f>
        <v>-2698.2727696116585</v>
      </c>
      <c r="BE22" s="150">
        <f ca="1">-SUM(BE15,BE17,BE20)*IF(Assumptions!$F$70,Assumptions!$F$70,Assumptions!$E$70)*(BE$8&lt;=(rHoldPeriod+1)*12)</f>
        <v>-2698.2727696116585</v>
      </c>
      <c r="BF22" s="150">
        <f ca="1">-SUM(BF15,BF17,BF20)*IF(Assumptions!$F$70,Assumptions!$F$70,Assumptions!$E$70)*(BF$8&lt;=(rHoldPeriod+1)*12)</f>
        <v>-2698.2727696116585</v>
      </c>
      <c r="BG22" s="150">
        <f ca="1">-SUM(BG15,BG17,BG20)*IF(Assumptions!$F$70,Assumptions!$F$70,Assumptions!$E$70)*(BG$8&lt;=(rHoldPeriod+1)*12)</f>
        <v>-2698.2727696116585</v>
      </c>
      <c r="BH22" s="150">
        <f ca="1">-SUM(BH15,BH17,BH20)*IF(Assumptions!$F$70,Assumptions!$F$70,Assumptions!$E$70)*(BH$8&lt;=(rHoldPeriod+1)*12)</f>
        <v>-2698.2727696116585</v>
      </c>
      <c r="BI22" s="150">
        <f ca="1">-SUM(BI15,BI17,BI20)*IF(Assumptions!$F$70,Assumptions!$F$70,Assumptions!$E$70)*(BI$8&lt;=(rHoldPeriod+1)*12)</f>
        <v>-2698.2727696116585</v>
      </c>
      <c r="BJ22" s="150">
        <f ca="1">-SUM(BJ15,BJ17,BJ20)*IF(Assumptions!$F$70,Assumptions!$F$70,Assumptions!$E$70)*(BJ$8&lt;=(rHoldPeriod+1)*12)</f>
        <v>-2698.2727696116585</v>
      </c>
      <c r="BK22" s="150">
        <f ca="1">-SUM(BK15,BK17,BK20)*IF(Assumptions!$F$70,Assumptions!$F$70,Assumptions!$E$70)*(BK$8&lt;=(rHoldPeriod+1)*12)</f>
        <v>-2698.2727696116585</v>
      </c>
      <c r="BL22" s="150">
        <f ca="1">-SUM(BL15,BL17,BL20)*IF(Assumptions!$F$70,Assumptions!$F$70,Assumptions!$E$70)*(BL$8&lt;=(rHoldPeriod+1)*12)</f>
        <v>-2698.2727696116585</v>
      </c>
      <c r="BM22" s="150">
        <f ca="1">-SUM(BM15,BM17,BM20)*IF(Assumptions!$F$70,Assumptions!$F$70,Assumptions!$E$70)*(BM$8&lt;=(rHoldPeriod+1)*12)</f>
        <v>-2698.2727696116585</v>
      </c>
      <c r="BN22" s="150">
        <f ca="1">-SUM(BN15,BN17,BN20)*IF(Assumptions!$F$70,Assumptions!$F$70,Assumptions!$E$70)*(BN$8&lt;=(rHoldPeriod+1)*12)</f>
        <v>-2779.2209527000073</v>
      </c>
      <c r="BO22" s="150">
        <f ca="1">-SUM(BO15,BO17,BO20)*IF(Assumptions!$F$70,Assumptions!$F$70,Assumptions!$E$70)*(BO$8&lt;=(rHoldPeriod+1)*12)</f>
        <v>-2779.2209527000073</v>
      </c>
      <c r="BP22" s="150">
        <f ca="1">-SUM(BP15,BP17,BP20)*IF(Assumptions!$F$70,Assumptions!$F$70,Assumptions!$E$70)*(BP$8&lt;=(rHoldPeriod+1)*12)</f>
        <v>-2779.2209527000073</v>
      </c>
      <c r="BQ22" s="150">
        <f ca="1">-SUM(BQ15,BQ17,BQ20)*IF(Assumptions!$F$70,Assumptions!$F$70,Assumptions!$E$70)*(BQ$8&lt;=(rHoldPeriod+1)*12)</f>
        <v>-2779.2209527000073</v>
      </c>
      <c r="BR22" s="150">
        <f ca="1">-SUM(BR15,BR17,BR20)*IF(Assumptions!$F$70,Assumptions!$F$70,Assumptions!$E$70)*(BR$8&lt;=(rHoldPeriod+1)*12)</f>
        <v>-2779.2209527000073</v>
      </c>
      <c r="BS22" s="150">
        <f ca="1">-SUM(BS15,BS17,BS20)*IF(Assumptions!$F$70,Assumptions!$F$70,Assumptions!$E$70)*(BS$8&lt;=(rHoldPeriod+1)*12)</f>
        <v>-2779.2209527000073</v>
      </c>
      <c r="BT22" s="150">
        <f ca="1">-SUM(BT15,BT17,BT20)*IF(Assumptions!$F$70,Assumptions!$F$70,Assumptions!$E$70)*(BT$8&lt;=(rHoldPeriod+1)*12)</f>
        <v>-2779.2209527000073</v>
      </c>
      <c r="BU22" s="150">
        <f ca="1">-SUM(BU15,BU17,BU20)*IF(Assumptions!$F$70,Assumptions!$F$70,Assumptions!$E$70)*(BU$8&lt;=(rHoldPeriod+1)*12)</f>
        <v>-2779.2209527000073</v>
      </c>
      <c r="BV22" s="150">
        <f ca="1">-SUM(BV15,BV17,BV20)*IF(Assumptions!$F$70,Assumptions!$F$70,Assumptions!$E$70)*(BV$8&lt;=(rHoldPeriod+1)*12)</f>
        <v>-2779.2209527000073</v>
      </c>
      <c r="BW22" s="150">
        <f ca="1">-SUM(BW15,BW17,BW20)*IF(Assumptions!$F$70,Assumptions!$F$70,Assumptions!$E$70)*(BW$8&lt;=(rHoldPeriod+1)*12)</f>
        <v>-2779.2209527000073</v>
      </c>
      <c r="BX22" s="150">
        <f ca="1">-SUM(BX15,BX17,BX20)*IF(Assumptions!$F$70,Assumptions!$F$70,Assumptions!$E$70)*(BX$8&lt;=(rHoldPeriod+1)*12)</f>
        <v>-2779.2209527000073</v>
      </c>
      <c r="BY22" s="150">
        <f ca="1">-SUM(BY15,BY17,BY20)*IF(Assumptions!$F$70,Assumptions!$F$70,Assumptions!$E$70)*(BY$8&lt;=(rHoldPeriod+1)*12)</f>
        <v>-2779.2209527000073</v>
      </c>
      <c r="BZ22" s="150">
        <f ca="1">-SUM(BZ15,BZ17,BZ20)*IF(Assumptions!$F$70,Assumptions!$F$70,Assumptions!$E$70)*(BZ$8&lt;=(rHoldPeriod+1)*12)</f>
        <v>-2862.5975812810075</v>
      </c>
      <c r="CA22" s="150">
        <f ca="1">-SUM(CA15,CA17,CA20)*IF(Assumptions!$F$70,Assumptions!$F$70,Assumptions!$E$70)*(CA$8&lt;=(rHoldPeriod+1)*12)</f>
        <v>-2862.5975812810075</v>
      </c>
      <c r="CB22" s="150">
        <f ca="1">-SUM(CB15,CB17,CB20)*IF(Assumptions!$F$70,Assumptions!$F$70,Assumptions!$E$70)*(CB$8&lt;=(rHoldPeriod+1)*12)</f>
        <v>-2862.5975812810075</v>
      </c>
      <c r="CC22" s="150">
        <f ca="1">-SUM(CC15,CC17,CC20)*IF(Assumptions!$F$70,Assumptions!$F$70,Assumptions!$E$70)*(CC$8&lt;=(rHoldPeriod+1)*12)</f>
        <v>-2862.5975812810075</v>
      </c>
      <c r="CD22" s="150">
        <f ca="1">-SUM(CD15,CD17,CD20)*IF(Assumptions!$F$70,Assumptions!$F$70,Assumptions!$E$70)*(CD$8&lt;=(rHoldPeriod+1)*12)</f>
        <v>-2862.5975812810075</v>
      </c>
      <c r="CE22" s="150">
        <f ca="1">-SUM(CE15,CE17,CE20)*IF(Assumptions!$F$70,Assumptions!$F$70,Assumptions!$E$70)*(CE$8&lt;=(rHoldPeriod+1)*12)</f>
        <v>-2862.5975812810075</v>
      </c>
      <c r="CF22" s="150">
        <f ca="1">-SUM(CF15,CF17,CF20)*IF(Assumptions!$F$70,Assumptions!$F$70,Assumptions!$E$70)*(CF$8&lt;=(rHoldPeriod+1)*12)</f>
        <v>-2862.5975812810075</v>
      </c>
      <c r="CG22" s="150">
        <f ca="1">-SUM(CG15,CG17,CG20)*IF(Assumptions!$F$70,Assumptions!$F$70,Assumptions!$E$70)*(CG$8&lt;=(rHoldPeriod+1)*12)</f>
        <v>-2862.5975812810075</v>
      </c>
      <c r="CH22" s="150">
        <f ca="1">-SUM(CH15,CH17,CH20)*IF(Assumptions!$F$70,Assumptions!$F$70,Assumptions!$E$70)*(CH$8&lt;=(rHoldPeriod+1)*12)</f>
        <v>-2862.5975812810075</v>
      </c>
      <c r="CI22" s="150">
        <f ca="1">-SUM(CI15,CI17,CI20)*IF(Assumptions!$F$70,Assumptions!$F$70,Assumptions!$E$70)*(CI$8&lt;=(rHoldPeriod+1)*12)</f>
        <v>-2862.5975812810075</v>
      </c>
      <c r="CJ22" s="150">
        <f ca="1">-SUM(CJ15,CJ17,CJ20)*IF(Assumptions!$F$70,Assumptions!$F$70,Assumptions!$E$70)*(CJ$8&lt;=(rHoldPeriod+1)*12)</f>
        <v>-2862.5975812810075</v>
      </c>
      <c r="CK22" s="150">
        <f ca="1">-SUM(CK15,CK17,CK20)*IF(Assumptions!$F$70,Assumptions!$F$70,Assumptions!$E$70)*(CK$8&lt;=(rHoldPeriod+1)*12)</f>
        <v>-2862.5975812810075</v>
      </c>
      <c r="CL22" s="150">
        <f ca="1">-SUM(CL15,CL17,CL20)*IF(Assumptions!$F$70,Assumptions!$F$70,Assumptions!$E$70)*(CL$8&lt;=(rHoldPeriod+1)*12)</f>
        <v>-2948.4755087194389</v>
      </c>
      <c r="CM22" s="150">
        <f ca="1">-SUM(CM15,CM17,CM20)*IF(Assumptions!$F$70,Assumptions!$F$70,Assumptions!$E$70)*(CM$8&lt;=(rHoldPeriod+1)*12)</f>
        <v>-2948.4755087194389</v>
      </c>
      <c r="CN22" s="150">
        <f ca="1">-SUM(CN15,CN17,CN20)*IF(Assumptions!$F$70,Assumptions!$F$70,Assumptions!$E$70)*(CN$8&lt;=(rHoldPeriod+1)*12)</f>
        <v>-2948.4755087194389</v>
      </c>
      <c r="CO22" s="150">
        <f ca="1">-SUM(CO15,CO17,CO20)*IF(Assumptions!$F$70,Assumptions!$F$70,Assumptions!$E$70)*(CO$8&lt;=(rHoldPeriod+1)*12)</f>
        <v>-2948.4755087194389</v>
      </c>
      <c r="CP22" s="150">
        <f ca="1">-SUM(CP15,CP17,CP20)*IF(Assumptions!$F$70,Assumptions!$F$70,Assumptions!$E$70)*(CP$8&lt;=(rHoldPeriod+1)*12)</f>
        <v>-2948.4755087194389</v>
      </c>
      <c r="CQ22" s="150">
        <f ca="1">-SUM(CQ15,CQ17,CQ20)*IF(Assumptions!$F$70,Assumptions!$F$70,Assumptions!$E$70)*(CQ$8&lt;=(rHoldPeriod+1)*12)</f>
        <v>-2948.4755087194389</v>
      </c>
      <c r="CR22" s="150">
        <f ca="1">-SUM(CR15,CR17,CR20)*IF(Assumptions!$F$70,Assumptions!$F$70,Assumptions!$E$70)*(CR$8&lt;=(rHoldPeriod+1)*12)</f>
        <v>-2948.4755087194389</v>
      </c>
      <c r="CS22" s="150">
        <f ca="1">-SUM(CS15,CS17,CS20)*IF(Assumptions!$F$70,Assumptions!$F$70,Assumptions!$E$70)*(CS$8&lt;=(rHoldPeriod+1)*12)</f>
        <v>-2948.4755087194389</v>
      </c>
      <c r="CT22" s="150">
        <f ca="1">-SUM(CT15,CT17,CT20)*IF(Assumptions!$F$70,Assumptions!$F$70,Assumptions!$E$70)*(CT$8&lt;=(rHoldPeriod+1)*12)</f>
        <v>-2948.4755087194389</v>
      </c>
      <c r="CU22" s="150">
        <f ca="1">-SUM(CU15,CU17,CU20)*IF(Assumptions!$F$70,Assumptions!$F$70,Assumptions!$E$70)*(CU$8&lt;=(rHoldPeriod+1)*12)</f>
        <v>-2948.4755087194389</v>
      </c>
      <c r="CV22" s="150">
        <f ca="1">-SUM(CV15,CV17,CV20)*IF(Assumptions!$F$70,Assumptions!$F$70,Assumptions!$E$70)*(CV$8&lt;=(rHoldPeriod+1)*12)</f>
        <v>-2948.4755087194389</v>
      </c>
      <c r="CW22" s="150">
        <f ca="1">-SUM(CW15,CW17,CW20)*IF(Assumptions!$F$70,Assumptions!$F$70,Assumptions!$E$70)*(CW$8&lt;=(rHoldPeriod+1)*12)</f>
        <v>-2948.4755087194389</v>
      </c>
      <c r="CX22" s="150">
        <f ca="1">-SUM(CX15,CX17,CX20)*IF(Assumptions!$F$70,Assumptions!$F$70,Assumptions!$E$70)*(CX$8&lt;=(rHoldPeriod+1)*12)</f>
        <v>-3036.9297739810218</v>
      </c>
      <c r="CY22" s="150">
        <f ca="1">-SUM(CY15,CY17,CY20)*IF(Assumptions!$F$70,Assumptions!$F$70,Assumptions!$E$70)*(CY$8&lt;=(rHoldPeriod+1)*12)</f>
        <v>-3036.9297739810218</v>
      </c>
      <c r="CZ22" s="150">
        <f ca="1">-SUM(CZ15,CZ17,CZ20)*IF(Assumptions!$F$70,Assumptions!$F$70,Assumptions!$E$70)*(CZ$8&lt;=(rHoldPeriod+1)*12)</f>
        <v>-3036.9297739810218</v>
      </c>
      <c r="DA22" s="150">
        <f ca="1">-SUM(DA15,DA17,DA20)*IF(Assumptions!$F$70,Assumptions!$F$70,Assumptions!$E$70)*(DA$8&lt;=(rHoldPeriod+1)*12)</f>
        <v>-3036.9297739810218</v>
      </c>
      <c r="DB22" s="150">
        <f ca="1">-SUM(DB15,DB17,DB20)*IF(Assumptions!$F$70,Assumptions!$F$70,Assumptions!$E$70)*(DB$8&lt;=(rHoldPeriod+1)*12)</f>
        <v>-3036.9297739810218</v>
      </c>
      <c r="DC22" s="150">
        <f ca="1">-SUM(DC15,DC17,DC20)*IF(Assumptions!$F$70,Assumptions!$F$70,Assumptions!$E$70)*(DC$8&lt;=(rHoldPeriod+1)*12)</f>
        <v>-3036.9297739810218</v>
      </c>
      <c r="DD22" s="150">
        <f ca="1">-SUM(DD15,DD17,DD20)*IF(Assumptions!$F$70,Assumptions!$F$70,Assumptions!$E$70)*(DD$8&lt;=(rHoldPeriod+1)*12)</f>
        <v>-3036.9297739810218</v>
      </c>
      <c r="DE22" s="150">
        <f ca="1">-SUM(DE15,DE17,DE20)*IF(Assumptions!$F$70,Assumptions!$F$70,Assumptions!$E$70)*(DE$8&lt;=(rHoldPeriod+1)*12)</f>
        <v>-3036.9297739810218</v>
      </c>
      <c r="DF22" s="150">
        <f ca="1">-SUM(DF15,DF17,DF20)*IF(Assumptions!$F$70,Assumptions!$F$70,Assumptions!$E$70)*(DF$8&lt;=(rHoldPeriod+1)*12)</f>
        <v>-3036.9297739810218</v>
      </c>
      <c r="DG22" s="150">
        <f ca="1">-SUM(DG15,DG17,DG20)*IF(Assumptions!$F$70,Assumptions!$F$70,Assumptions!$E$70)*(DG$8&lt;=(rHoldPeriod+1)*12)</f>
        <v>-3036.9297739810218</v>
      </c>
      <c r="DH22" s="150">
        <f ca="1">-SUM(DH15,DH17,DH20)*IF(Assumptions!$F$70,Assumptions!$F$70,Assumptions!$E$70)*(DH$8&lt;=(rHoldPeriod+1)*12)</f>
        <v>-3036.9297739810218</v>
      </c>
      <c r="DI22" s="150">
        <f ca="1">-SUM(DI15,DI17,DI20)*IF(Assumptions!$F$70,Assumptions!$F$70,Assumptions!$E$70)*(DI$8&lt;=(rHoldPeriod+1)*12)</f>
        <v>-3036.9297739810218</v>
      </c>
      <c r="DJ22" s="150">
        <f ca="1">-SUM(DJ15,DJ17,DJ20)*IF(Assumptions!$F$70,Assumptions!$F$70,Assumptions!$E$70)*(DJ$8&lt;=(rHoldPeriod+1)*12)</f>
        <v>-3128.0376672004531</v>
      </c>
      <c r="DK22" s="150">
        <f ca="1">-SUM(DK15,DK17,DK20)*IF(Assumptions!$F$70,Assumptions!$F$70,Assumptions!$E$70)*(DK$8&lt;=(rHoldPeriod+1)*12)</f>
        <v>-3128.0376672004531</v>
      </c>
      <c r="DL22" s="150">
        <f ca="1">-SUM(DL15,DL17,DL20)*IF(Assumptions!$F$70,Assumptions!$F$70,Assumptions!$E$70)*(DL$8&lt;=(rHoldPeriod+1)*12)</f>
        <v>-3128.0376672004531</v>
      </c>
      <c r="DM22" s="150">
        <f ca="1">-SUM(DM15,DM17,DM20)*IF(Assumptions!$F$70,Assumptions!$F$70,Assumptions!$E$70)*(DM$8&lt;=(rHoldPeriod+1)*12)</f>
        <v>-3128.0376672004531</v>
      </c>
      <c r="DN22" s="150">
        <f ca="1">-SUM(DN15,DN17,DN20)*IF(Assumptions!$F$70,Assumptions!$F$70,Assumptions!$E$70)*(DN$8&lt;=(rHoldPeriod+1)*12)</f>
        <v>-3128.0376672004531</v>
      </c>
      <c r="DO22" s="150">
        <f ca="1">-SUM(DO15,DO17,DO20)*IF(Assumptions!$F$70,Assumptions!$F$70,Assumptions!$E$70)*(DO$8&lt;=(rHoldPeriod+1)*12)</f>
        <v>-3128.0376672004531</v>
      </c>
      <c r="DP22" s="150">
        <f ca="1">-SUM(DP15,DP17,DP20)*IF(Assumptions!$F$70,Assumptions!$F$70,Assumptions!$E$70)*(DP$8&lt;=(rHoldPeriod+1)*12)</f>
        <v>-3128.0376672004531</v>
      </c>
      <c r="DQ22" s="150">
        <f ca="1">-SUM(DQ15,DQ17,DQ20)*IF(Assumptions!$F$70,Assumptions!$F$70,Assumptions!$E$70)*(DQ$8&lt;=(rHoldPeriod+1)*12)</f>
        <v>-3128.0376672004531</v>
      </c>
      <c r="DR22" s="150">
        <f ca="1">-SUM(DR15,DR17,DR20)*IF(Assumptions!$F$70,Assumptions!$F$70,Assumptions!$E$70)*(DR$8&lt;=(rHoldPeriod+1)*12)</f>
        <v>-3128.0376672004531</v>
      </c>
      <c r="DS22" s="150">
        <f ca="1">-SUM(DS15,DS17,DS20)*IF(Assumptions!$F$70,Assumptions!$F$70,Assumptions!$E$70)*(DS$8&lt;=(rHoldPeriod+1)*12)</f>
        <v>-3128.0376672004531</v>
      </c>
      <c r="DT22" s="150">
        <f ca="1">-SUM(DT15,DT17,DT20)*IF(Assumptions!$F$70,Assumptions!$F$70,Assumptions!$E$70)*(DT$8&lt;=(rHoldPeriod+1)*12)</f>
        <v>-3128.0376672004531</v>
      </c>
      <c r="DU22" s="150">
        <f ca="1">-SUM(DU15,DU17,DU20)*IF(Assumptions!$F$70,Assumptions!$F$70,Assumptions!$E$70)*(DU$8&lt;=(rHoldPeriod+1)*12)</f>
        <v>-3128.0376672004531</v>
      </c>
      <c r="DV22" s="150">
        <f ca="1">-SUM(DV15,DV17,DV20)*IF(Assumptions!$F$70,Assumptions!$F$70,Assumptions!$E$70)*(DV$8&lt;=(rHoldPeriod+1)*12)</f>
        <v>-3221.8787972164655</v>
      </c>
      <c r="DW22" s="150">
        <f ca="1">-SUM(DW15,DW17,DW20)*IF(Assumptions!$F$70,Assumptions!$F$70,Assumptions!$E$70)*(DW$8&lt;=(rHoldPeriod+1)*12)</f>
        <v>-3221.8787972164655</v>
      </c>
      <c r="DX22" s="150">
        <f ca="1">-SUM(DX15,DX17,DX20)*IF(Assumptions!$F$70,Assumptions!$F$70,Assumptions!$E$70)*(DX$8&lt;=(rHoldPeriod+1)*12)</f>
        <v>-3221.8787972164655</v>
      </c>
      <c r="DY22" s="150">
        <f ca="1">-SUM(DY15,DY17,DY20)*IF(Assumptions!$F$70,Assumptions!$F$70,Assumptions!$E$70)*(DY$8&lt;=(rHoldPeriod+1)*12)</f>
        <v>-3221.8787972164655</v>
      </c>
      <c r="DZ22" s="150">
        <f ca="1">-SUM(DZ15,DZ17,DZ20)*IF(Assumptions!$F$70,Assumptions!$F$70,Assumptions!$E$70)*(DZ$8&lt;=(rHoldPeriod+1)*12)</f>
        <v>-3221.8787972164655</v>
      </c>
      <c r="EA22" s="150">
        <f ca="1">-SUM(EA15,EA17,EA20)*IF(Assumptions!$F$70,Assumptions!$F$70,Assumptions!$E$70)*(EA$8&lt;=(rHoldPeriod+1)*12)</f>
        <v>-3221.8787972164655</v>
      </c>
      <c r="EB22" s="150">
        <f ca="1">-SUM(EB15,EB17,EB20)*IF(Assumptions!$F$70,Assumptions!$F$70,Assumptions!$E$70)*(EB$8&lt;=(rHoldPeriod+1)*12)</f>
        <v>-3221.8787972164655</v>
      </c>
      <c r="EC22" s="150">
        <f ca="1">-SUM(EC15,EC17,EC20)*IF(Assumptions!$F$70,Assumptions!$F$70,Assumptions!$E$70)*(EC$8&lt;=(rHoldPeriod+1)*12)</f>
        <v>-3221.8787972164655</v>
      </c>
      <c r="ED22" s="150">
        <f ca="1">-SUM(ED15,ED17,ED20)*IF(Assumptions!$F$70,Assumptions!$F$70,Assumptions!$E$70)*(ED$8&lt;=(rHoldPeriod+1)*12)</f>
        <v>-3221.8787972164655</v>
      </c>
      <c r="EE22" s="150">
        <f ca="1">-SUM(EE15,EE17,EE20)*IF(Assumptions!$F$70,Assumptions!$F$70,Assumptions!$E$70)*(EE$8&lt;=(rHoldPeriod+1)*12)</f>
        <v>-3221.8787972164655</v>
      </c>
      <c r="EF22" s="150">
        <f ca="1">-SUM(EF15,EF17,EF20)*IF(Assumptions!$F$70,Assumptions!$F$70,Assumptions!$E$70)*(EF$8&lt;=(rHoldPeriod+1)*12)</f>
        <v>-3221.8787972164655</v>
      </c>
      <c r="EG22" s="150">
        <f ca="1">-SUM(EG15,EG17,EG20)*IF(Assumptions!$F$70,Assumptions!$F$70,Assumptions!$E$70)*(EG$8&lt;=(rHoldPeriod+1)*12)</f>
        <v>-3221.8787972164655</v>
      </c>
      <c r="EH22" s="150">
        <f ca="1">-SUM(EH15,EH17,EH20)*IF(Assumptions!$F$70,Assumptions!$F$70,Assumptions!$E$70)*(EH$8&lt;=(rHoldPeriod+1)*12)</f>
        <v>-3318.5351611329597</v>
      </c>
      <c r="EI22" s="150">
        <f ca="1">-SUM(EI15,EI17,EI20)*IF(Assumptions!$F$70,Assumptions!$F$70,Assumptions!$E$70)*(EI$8&lt;=(rHoldPeriod+1)*12)</f>
        <v>-3318.5351611329597</v>
      </c>
      <c r="EJ22" s="150">
        <f ca="1">-SUM(EJ15,EJ17,EJ20)*IF(Assumptions!$F$70,Assumptions!$F$70,Assumptions!$E$70)*(EJ$8&lt;=(rHoldPeriod+1)*12)</f>
        <v>-3318.5351611329597</v>
      </c>
      <c r="EK22" s="150">
        <f ca="1">-SUM(EK15,EK17,EK20)*IF(Assumptions!$F$70,Assumptions!$F$70,Assumptions!$E$70)*(EK$8&lt;=(rHoldPeriod+1)*12)</f>
        <v>-3318.5351611329597</v>
      </c>
      <c r="EL22" s="150">
        <f ca="1">-SUM(EL15,EL17,EL20)*IF(Assumptions!$F$70,Assumptions!$F$70,Assumptions!$E$70)*(EL$8&lt;=(rHoldPeriod+1)*12)</f>
        <v>-3318.5351611329597</v>
      </c>
      <c r="EM22" s="150">
        <f ca="1">-SUM(EM15,EM17,EM20)*IF(Assumptions!$F$70,Assumptions!$F$70,Assumptions!$E$70)*(EM$8&lt;=(rHoldPeriod+1)*12)</f>
        <v>-3318.5351611329597</v>
      </c>
      <c r="EN22" s="150">
        <f ca="1">-SUM(EN15,EN17,EN20)*IF(Assumptions!$F$70,Assumptions!$F$70,Assumptions!$E$70)*(EN$8&lt;=(rHoldPeriod+1)*12)</f>
        <v>-3318.5351611329597</v>
      </c>
      <c r="EO22" s="150">
        <f ca="1">-SUM(EO15,EO17,EO20)*IF(Assumptions!$F$70,Assumptions!$F$70,Assumptions!$E$70)*(EO$8&lt;=(rHoldPeriod+1)*12)</f>
        <v>-3318.5351611329597</v>
      </c>
      <c r="EP22" s="150">
        <f ca="1">-SUM(EP15,EP17,EP20)*IF(Assumptions!$F$70,Assumptions!$F$70,Assumptions!$E$70)*(EP$8&lt;=(rHoldPeriod+1)*12)</f>
        <v>-3318.5351611329597</v>
      </c>
      <c r="EQ22" s="150">
        <f ca="1">-SUM(EQ15,EQ17,EQ20)*IF(Assumptions!$F$70,Assumptions!$F$70,Assumptions!$E$70)*(EQ$8&lt;=(rHoldPeriod+1)*12)</f>
        <v>-3318.5351611329597</v>
      </c>
      <c r="ER22" s="150">
        <f ca="1">-SUM(ER15,ER17,ER20)*IF(Assumptions!$F$70,Assumptions!$F$70,Assumptions!$E$70)*(ER$8&lt;=(rHoldPeriod+1)*12)</f>
        <v>-3318.5351611329597</v>
      </c>
      <c r="ES22" s="150">
        <f ca="1">-SUM(ES15,ES17,ES20)*IF(Assumptions!$F$70,Assumptions!$F$70,Assumptions!$E$70)*(ES$8&lt;=(rHoldPeriod+1)*12)</f>
        <v>-3318.5351611329597</v>
      </c>
    </row>
    <row r="23" spans="1:149" ht="12.75" thickTop="1" x14ac:dyDescent="0.2">
      <c r="A23" s="2"/>
      <c r="B23" s="151" t="s">
        <v>10</v>
      </c>
      <c r="C23" s="151"/>
      <c r="D23" s="458">
        <f t="shared" ref="D23:N23" ca="1" si="26">SUBTOTAL(9,D11:D22)</f>
        <v>6512049.0599999996</v>
      </c>
      <c r="E23" s="151">
        <f t="shared" ca="1" si="26"/>
        <v>6688037.0142508177</v>
      </c>
      <c r="F23" s="151">
        <f t="shared" ca="1" si="26"/>
        <v>6888678.1246783398</v>
      </c>
      <c r="G23" s="151">
        <f t="shared" ca="1" si="26"/>
        <v>7095338.4684186932</v>
      </c>
      <c r="H23" s="151">
        <f t="shared" ca="1" si="26"/>
        <v>7308198.6224712506</v>
      </c>
      <c r="I23" s="151">
        <f t="shared" ca="1" si="26"/>
        <v>7527444.581145389</v>
      </c>
      <c r="J23" s="151">
        <f t="shared" ca="1" si="26"/>
        <v>7753267.9185797526</v>
      </c>
      <c r="K23" s="151">
        <f t="shared" ca="1" si="26"/>
        <v>7985865.9561371421</v>
      </c>
      <c r="L23" s="151">
        <f t="shared" ca="1" si="26"/>
        <v>8225441.9348212583</v>
      </c>
      <c r="M23" s="151">
        <f t="shared" ca="1" si="26"/>
        <v>8472205.1928658988</v>
      </c>
      <c r="N23" s="151">
        <f t="shared" ca="1" si="26"/>
        <v>8726371.3486518729</v>
      </c>
      <c r="O23" s="151">
        <f ca="1">SUBTOTAL(9,O11:O22)</f>
        <v>8988162.4891114309</v>
      </c>
      <c r="P23" s="2"/>
      <c r="Q23" s="152"/>
      <c r="R23" s="152">
        <f ca="1">SUBTOTAL(9,R11:R22)</f>
        <v>557336.41785423458</v>
      </c>
      <c r="S23" s="152">
        <f t="shared" ref="S23:CD23" ca="1" si="27">SUBTOTAL(9,S11:S22)</f>
        <v>557336.41785423458</v>
      </c>
      <c r="T23" s="152">
        <f t="shared" ca="1" si="27"/>
        <v>557336.41785423458</v>
      </c>
      <c r="U23" s="152">
        <f t="shared" ca="1" si="27"/>
        <v>557336.41785423458</v>
      </c>
      <c r="V23" s="152">
        <f t="shared" ca="1" si="27"/>
        <v>557336.41785423458</v>
      </c>
      <c r="W23" s="152">
        <f t="shared" ca="1" si="27"/>
        <v>557336.41785423458</v>
      </c>
      <c r="X23" s="152">
        <f t="shared" ca="1" si="27"/>
        <v>557336.41785423458</v>
      </c>
      <c r="Y23" s="152">
        <f t="shared" ca="1" si="27"/>
        <v>557336.41785423458</v>
      </c>
      <c r="Z23" s="152">
        <f t="shared" ca="1" si="27"/>
        <v>557336.41785423458</v>
      </c>
      <c r="AA23" s="152">
        <f t="shared" ca="1" si="27"/>
        <v>557336.41785423458</v>
      </c>
      <c r="AB23" s="152">
        <f t="shared" ca="1" si="27"/>
        <v>557336.41785423458</v>
      </c>
      <c r="AC23" s="152">
        <f t="shared" ca="1" si="27"/>
        <v>557336.41785423458</v>
      </c>
      <c r="AD23" s="152">
        <f t="shared" ca="1" si="27"/>
        <v>574056.51038986165</v>
      </c>
      <c r="AE23" s="152">
        <f t="shared" ca="1" si="27"/>
        <v>574056.51038986165</v>
      </c>
      <c r="AF23" s="152">
        <f t="shared" ca="1" si="27"/>
        <v>574056.51038986165</v>
      </c>
      <c r="AG23" s="152">
        <f t="shared" ca="1" si="27"/>
        <v>574056.51038986165</v>
      </c>
      <c r="AH23" s="152">
        <f t="shared" ca="1" si="27"/>
        <v>574056.51038986165</v>
      </c>
      <c r="AI23" s="152">
        <f t="shared" ca="1" si="27"/>
        <v>574056.51038986165</v>
      </c>
      <c r="AJ23" s="152">
        <f t="shared" ca="1" si="27"/>
        <v>574056.51038986165</v>
      </c>
      <c r="AK23" s="152">
        <f t="shared" ca="1" si="27"/>
        <v>574056.51038986165</v>
      </c>
      <c r="AL23" s="152">
        <f t="shared" ca="1" si="27"/>
        <v>574056.51038986165</v>
      </c>
      <c r="AM23" s="152">
        <f t="shared" ca="1" si="27"/>
        <v>574056.51038986165</v>
      </c>
      <c r="AN23" s="152">
        <f t="shared" ca="1" si="27"/>
        <v>574056.51038986165</v>
      </c>
      <c r="AO23" s="152">
        <f t="shared" ca="1" si="27"/>
        <v>574056.51038986165</v>
      </c>
      <c r="AP23" s="152">
        <f t="shared" ca="1" si="27"/>
        <v>591278.2057015578</v>
      </c>
      <c r="AQ23" s="152">
        <f t="shared" ca="1" si="27"/>
        <v>591278.2057015578</v>
      </c>
      <c r="AR23" s="152">
        <f t="shared" ca="1" si="27"/>
        <v>591278.2057015578</v>
      </c>
      <c r="AS23" s="152">
        <f t="shared" ca="1" si="27"/>
        <v>591278.2057015578</v>
      </c>
      <c r="AT23" s="152">
        <f t="shared" ca="1" si="27"/>
        <v>591278.2057015578</v>
      </c>
      <c r="AU23" s="152">
        <f t="shared" ca="1" si="27"/>
        <v>591278.2057015578</v>
      </c>
      <c r="AV23" s="152">
        <f t="shared" ca="1" si="27"/>
        <v>591278.2057015578</v>
      </c>
      <c r="AW23" s="152">
        <f t="shared" ca="1" si="27"/>
        <v>591278.2057015578</v>
      </c>
      <c r="AX23" s="152">
        <f t="shared" ca="1" si="27"/>
        <v>591278.2057015578</v>
      </c>
      <c r="AY23" s="152">
        <f t="shared" ca="1" si="27"/>
        <v>591278.2057015578</v>
      </c>
      <c r="AZ23" s="152">
        <f t="shared" ca="1" si="27"/>
        <v>591278.2057015578</v>
      </c>
      <c r="BA23" s="152">
        <f t="shared" ca="1" si="27"/>
        <v>591278.2057015578</v>
      </c>
      <c r="BB23" s="152">
        <f t="shared" ca="1" si="27"/>
        <v>609016.55187260441</v>
      </c>
      <c r="BC23" s="152">
        <f t="shared" ca="1" si="27"/>
        <v>609016.55187260441</v>
      </c>
      <c r="BD23" s="152">
        <f t="shared" ca="1" si="27"/>
        <v>609016.55187260441</v>
      </c>
      <c r="BE23" s="152">
        <f t="shared" ca="1" si="27"/>
        <v>609016.55187260441</v>
      </c>
      <c r="BF23" s="152">
        <f t="shared" ca="1" si="27"/>
        <v>609016.55187260441</v>
      </c>
      <c r="BG23" s="152">
        <f t="shared" ca="1" si="27"/>
        <v>609016.55187260441</v>
      </c>
      <c r="BH23" s="152">
        <f t="shared" ca="1" si="27"/>
        <v>609016.55187260441</v>
      </c>
      <c r="BI23" s="152">
        <f t="shared" ca="1" si="27"/>
        <v>609016.55187260441</v>
      </c>
      <c r="BJ23" s="152">
        <f t="shared" ca="1" si="27"/>
        <v>609016.55187260441</v>
      </c>
      <c r="BK23" s="152">
        <f t="shared" ca="1" si="27"/>
        <v>609016.55187260441</v>
      </c>
      <c r="BL23" s="152">
        <f t="shared" ca="1" si="27"/>
        <v>609016.55187260441</v>
      </c>
      <c r="BM23" s="152">
        <f t="shared" ca="1" si="27"/>
        <v>609016.55187260441</v>
      </c>
      <c r="BN23" s="152">
        <f t="shared" ca="1" si="27"/>
        <v>627287.04842878226</v>
      </c>
      <c r="BO23" s="152">
        <f t="shared" ca="1" si="27"/>
        <v>627287.04842878226</v>
      </c>
      <c r="BP23" s="152">
        <f t="shared" ca="1" si="27"/>
        <v>627287.04842878226</v>
      </c>
      <c r="BQ23" s="152">
        <f t="shared" ca="1" si="27"/>
        <v>627287.04842878226</v>
      </c>
      <c r="BR23" s="152">
        <f t="shared" ca="1" si="27"/>
        <v>627287.04842878226</v>
      </c>
      <c r="BS23" s="152">
        <f t="shared" ca="1" si="27"/>
        <v>627287.04842878226</v>
      </c>
      <c r="BT23" s="152">
        <f t="shared" ca="1" si="27"/>
        <v>627287.04842878226</v>
      </c>
      <c r="BU23" s="152">
        <f t="shared" ca="1" si="27"/>
        <v>627287.04842878226</v>
      </c>
      <c r="BV23" s="152">
        <f t="shared" ca="1" si="27"/>
        <v>627287.04842878226</v>
      </c>
      <c r="BW23" s="152">
        <f t="shared" ca="1" si="27"/>
        <v>627287.04842878226</v>
      </c>
      <c r="BX23" s="152">
        <f t="shared" ca="1" si="27"/>
        <v>627287.04842878226</v>
      </c>
      <c r="BY23" s="152">
        <f t="shared" ca="1" si="27"/>
        <v>627287.04842878226</v>
      </c>
      <c r="BZ23" s="152">
        <f t="shared" ca="1" si="27"/>
        <v>646105.65988164581</v>
      </c>
      <c r="CA23" s="152">
        <f t="shared" ca="1" si="27"/>
        <v>646105.65988164581</v>
      </c>
      <c r="CB23" s="152">
        <f t="shared" ca="1" si="27"/>
        <v>646105.65988164581</v>
      </c>
      <c r="CC23" s="152">
        <f t="shared" ca="1" si="27"/>
        <v>646105.65988164581</v>
      </c>
      <c r="CD23" s="152">
        <f t="shared" ca="1" si="27"/>
        <v>646105.65988164581</v>
      </c>
      <c r="CE23" s="152">
        <f t="shared" ref="CE23:EG23" ca="1" si="28">SUBTOTAL(9,CE11:CE22)</f>
        <v>646105.65988164581</v>
      </c>
      <c r="CF23" s="152">
        <f t="shared" ca="1" si="28"/>
        <v>646105.65988164581</v>
      </c>
      <c r="CG23" s="152">
        <f t="shared" ca="1" si="28"/>
        <v>646105.65988164581</v>
      </c>
      <c r="CH23" s="152">
        <f t="shared" ca="1" si="28"/>
        <v>646105.65988164581</v>
      </c>
      <c r="CI23" s="152">
        <f t="shared" ca="1" si="28"/>
        <v>646105.65988164581</v>
      </c>
      <c r="CJ23" s="152">
        <f t="shared" ca="1" si="28"/>
        <v>646105.65988164581</v>
      </c>
      <c r="CK23" s="152">
        <f t="shared" ca="1" si="28"/>
        <v>646105.65988164581</v>
      </c>
      <c r="CL23" s="152">
        <f t="shared" ca="1" si="28"/>
        <v>665488.82967809541</v>
      </c>
      <c r="CM23" s="152">
        <f t="shared" ca="1" si="28"/>
        <v>665488.82967809541</v>
      </c>
      <c r="CN23" s="152">
        <f t="shared" ca="1" si="28"/>
        <v>665488.82967809541</v>
      </c>
      <c r="CO23" s="152">
        <f t="shared" ca="1" si="28"/>
        <v>665488.82967809541</v>
      </c>
      <c r="CP23" s="152">
        <f t="shared" ca="1" si="28"/>
        <v>665488.82967809541</v>
      </c>
      <c r="CQ23" s="152">
        <f t="shared" ca="1" si="28"/>
        <v>665488.82967809541</v>
      </c>
      <c r="CR23" s="152">
        <f t="shared" ca="1" si="28"/>
        <v>665488.82967809541</v>
      </c>
      <c r="CS23" s="152">
        <f t="shared" ca="1" si="28"/>
        <v>665488.82967809541</v>
      </c>
      <c r="CT23" s="152">
        <f t="shared" ca="1" si="28"/>
        <v>665488.82967809541</v>
      </c>
      <c r="CU23" s="152">
        <f t="shared" ca="1" si="28"/>
        <v>665488.82967809541</v>
      </c>
      <c r="CV23" s="152">
        <f t="shared" ca="1" si="28"/>
        <v>665488.82967809541</v>
      </c>
      <c r="CW23" s="152">
        <f t="shared" ca="1" si="28"/>
        <v>665488.82967809541</v>
      </c>
      <c r="CX23" s="152">
        <f t="shared" ca="1" si="28"/>
        <v>685453.49456843827</v>
      </c>
      <c r="CY23" s="152">
        <f t="shared" ca="1" si="28"/>
        <v>685453.49456843827</v>
      </c>
      <c r="CZ23" s="152">
        <f t="shared" ca="1" si="28"/>
        <v>685453.49456843827</v>
      </c>
      <c r="DA23" s="152">
        <f t="shared" ca="1" si="28"/>
        <v>685453.49456843827</v>
      </c>
      <c r="DB23" s="152">
        <f t="shared" ca="1" si="28"/>
        <v>685453.49456843827</v>
      </c>
      <c r="DC23" s="152">
        <f t="shared" ca="1" si="28"/>
        <v>685453.49456843827</v>
      </c>
      <c r="DD23" s="152">
        <f t="shared" ca="1" si="28"/>
        <v>685453.49456843827</v>
      </c>
      <c r="DE23" s="152">
        <f t="shared" ca="1" si="28"/>
        <v>685453.49456843827</v>
      </c>
      <c r="DF23" s="152">
        <f t="shared" ca="1" si="28"/>
        <v>685453.49456843827</v>
      </c>
      <c r="DG23" s="152">
        <f t="shared" ca="1" si="28"/>
        <v>685453.49456843827</v>
      </c>
      <c r="DH23" s="152">
        <f t="shared" ca="1" si="28"/>
        <v>685453.49456843827</v>
      </c>
      <c r="DI23" s="152">
        <f t="shared" ca="1" si="28"/>
        <v>685453.49456843827</v>
      </c>
      <c r="DJ23" s="152">
        <f t="shared" ca="1" si="28"/>
        <v>706017.09940549149</v>
      </c>
      <c r="DK23" s="152">
        <f t="shared" ca="1" si="28"/>
        <v>706017.09940549149</v>
      </c>
      <c r="DL23" s="152">
        <f t="shared" ca="1" si="28"/>
        <v>706017.09940549149</v>
      </c>
      <c r="DM23" s="152">
        <f t="shared" ca="1" si="28"/>
        <v>706017.09940549149</v>
      </c>
      <c r="DN23" s="152">
        <f t="shared" ca="1" si="28"/>
        <v>706017.09940549149</v>
      </c>
      <c r="DO23" s="152">
        <f t="shared" ca="1" si="28"/>
        <v>706017.09940549149</v>
      </c>
      <c r="DP23" s="152">
        <f t="shared" ca="1" si="28"/>
        <v>706017.09940549149</v>
      </c>
      <c r="DQ23" s="152">
        <f t="shared" ca="1" si="28"/>
        <v>706017.09940549149</v>
      </c>
      <c r="DR23" s="152">
        <f t="shared" ca="1" si="28"/>
        <v>706017.09940549149</v>
      </c>
      <c r="DS23" s="152">
        <f t="shared" ca="1" si="28"/>
        <v>706017.09940549149</v>
      </c>
      <c r="DT23" s="152">
        <f t="shared" ca="1" si="28"/>
        <v>706017.09940549149</v>
      </c>
      <c r="DU23" s="152">
        <f t="shared" ca="1" si="28"/>
        <v>706017.09940549149</v>
      </c>
      <c r="DV23" s="152">
        <f t="shared" ca="1" si="28"/>
        <v>727197.612387656</v>
      </c>
      <c r="DW23" s="152">
        <f t="shared" ca="1" si="28"/>
        <v>727197.612387656</v>
      </c>
      <c r="DX23" s="152">
        <f t="shared" ca="1" si="28"/>
        <v>727197.612387656</v>
      </c>
      <c r="DY23" s="152">
        <f t="shared" ca="1" si="28"/>
        <v>727197.612387656</v>
      </c>
      <c r="DZ23" s="152">
        <f t="shared" ca="1" si="28"/>
        <v>727197.612387656</v>
      </c>
      <c r="EA23" s="152">
        <f t="shared" ca="1" si="28"/>
        <v>727197.612387656</v>
      </c>
      <c r="EB23" s="152">
        <f t="shared" ca="1" si="28"/>
        <v>727197.612387656</v>
      </c>
      <c r="EC23" s="152">
        <f t="shared" ca="1" si="28"/>
        <v>727197.612387656</v>
      </c>
      <c r="ED23" s="152">
        <f t="shared" ca="1" si="28"/>
        <v>727197.612387656</v>
      </c>
      <c r="EE23" s="152">
        <f t="shared" ca="1" si="28"/>
        <v>727197.612387656</v>
      </c>
      <c r="EF23" s="152">
        <f t="shared" ca="1" si="28"/>
        <v>727197.612387656</v>
      </c>
      <c r="EG23" s="152">
        <f t="shared" ca="1" si="28"/>
        <v>727197.612387656</v>
      </c>
      <c r="EH23" s="152">
        <f t="shared" ref="EH23:ES23" ca="1" si="29">SUBTOTAL(9,EH11:EH22)</f>
        <v>749013.5407592858</v>
      </c>
      <c r="EI23" s="152">
        <f t="shared" ca="1" si="29"/>
        <v>749013.5407592858</v>
      </c>
      <c r="EJ23" s="152">
        <f t="shared" ca="1" si="29"/>
        <v>749013.5407592858</v>
      </c>
      <c r="EK23" s="152">
        <f t="shared" ca="1" si="29"/>
        <v>749013.5407592858</v>
      </c>
      <c r="EL23" s="152">
        <f t="shared" ca="1" si="29"/>
        <v>749013.5407592858</v>
      </c>
      <c r="EM23" s="152">
        <f t="shared" ca="1" si="29"/>
        <v>749013.5407592858</v>
      </c>
      <c r="EN23" s="152">
        <f t="shared" ca="1" si="29"/>
        <v>749013.5407592858</v>
      </c>
      <c r="EO23" s="152">
        <f t="shared" ca="1" si="29"/>
        <v>749013.5407592858</v>
      </c>
      <c r="EP23" s="152">
        <f t="shared" ca="1" si="29"/>
        <v>749013.5407592858</v>
      </c>
      <c r="EQ23" s="152">
        <f t="shared" ca="1" si="29"/>
        <v>749013.5407592858</v>
      </c>
      <c r="ER23" s="152">
        <f t="shared" ca="1" si="29"/>
        <v>749013.5407592858</v>
      </c>
      <c r="ES23" s="152">
        <f t="shared" ca="1" si="29"/>
        <v>749013.5407592858</v>
      </c>
    </row>
    <row r="24" spans="1:149" x14ac:dyDescent="0.2">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row>
    <row r="25" spans="1:149"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row>
    <row r="26" spans="1:149" x14ac:dyDescent="0.2">
      <c r="A26" s="2"/>
      <c r="B26" s="148" t="str">
        <f>'PF, Adj &amp; Notes'!$B22</f>
        <v>Expense Reimbursements</v>
      </c>
      <c r="C26" s="148"/>
      <c r="D26" s="455">
        <f t="shared" ref="D26:D33" ca="1" si="30">IFERROR(VLOOKUP($B26,rAdjCF,COLUMNS(rAdjCF),),)</f>
        <v>0</v>
      </c>
      <c r="E26" s="148">
        <f ca="1">IFERROR(Assumptions!$K67*(1+IF(Assumptions!$L67,Assumptions!$L67,rOthIncIncrPct)),SUMIF(Assumptions!$J$83:$J$91,iIncome,Assumptions!$L$83:$L$91))</f>
        <v>0</v>
      </c>
      <c r="F26" s="148" cm="1">
        <f t="array" aca="1" ref="F26" ca="1">E26*(1+rOthIncIncrPct)*(F$8&lt;=MAX(rHoldPeriod,1)+fRvrYr)</f>
        <v>0</v>
      </c>
      <c r="G26" s="148" cm="1">
        <f t="array" aca="1" ref="G26" ca="1">F26*(1+rOthIncIncrPct)*(G$8&lt;=MAX(rHoldPeriod,1)+fRvrYr)</f>
        <v>0</v>
      </c>
      <c r="H26" s="148" cm="1">
        <f t="array" aca="1" ref="H26" ca="1">G26*(1+rOthIncIncrPct)*(H$8&lt;=MAX(rHoldPeriod,1)+fRvrYr)</f>
        <v>0</v>
      </c>
      <c r="I26" s="148" cm="1">
        <f t="array" aca="1" ref="I26" ca="1">H26*(1+rOthIncIncrPct)*(I$8&lt;=MAX(rHoldPeriod,1)+fRvrYr)</f>
        <v>0</v>
      </c>
      <c r="J26" s="148" cm="1">
        <f t="array" aca="1" ref="J26" ca="1">I26*(1+rOthIncIncrPct)*(J$8&lt;=MAX(rHoldPeriod,1)+fRvrYr)</f>
        <v>0</v>
      </c>
      <c r="K26" s="148" cm="1">
        <f t="array" aca="1" ref="K26" ca="1">J26*(1+rOthIncIncrPct)*(K$8&lt;=MAX(rHoldPeriod,1)+fRvrYr)</f>
        <v>0</v>
      </c>
      <c r="L26" s="148" cm="1">
        <f t="array" aca="1" ref="L26" ca="1">K26*(1+rOthIncIncrPct)*(L$8&lt;=MAX(rHoldPeriod,1)+fRvrYr)</f>
        <v>0</v>
      </c>
      <c r="M26" s="148" cm="1">
        <f t="array" aca="1" ref="M26" ca="1">L26*(1+rOthIncIncrPct)*(M$8&lt;=MAX(rHoldPeriod,1)+fRvrYr)</f>
        <v>0</v>
      </c>
      <c r="N26" s="148" cm="1">
        <f t="array" aca="1" ref="N26" ca="1">M26*(1+rOthIncIncrPct)*(N$8&lt;=MAX(rHoldPeriod,1)+fRvrYr)</f>
        <v>0</v>
      </c>
      <c r="O26" s="148" cm="1">
        <f t="array" aca="1" ref="O26" ca="1">N26*(1+rOthIncIncrPct)*(O$8&lt;=MAX(rHoldPeriod,1)+fRvrYr)</f>
        <v>0</v>
      </c>
      <c r="P26" s="2"/>
      <c r="Q26" s="148"/>
      <c r="R26" s="148" cm="1">
        <f t="array" aca="1" ref="R26" ca="1">INDEX($E26:$O26,1,R$6)/12</f>
        <v>0</v>
      </c>
      <c r="S26" s="148" cm="1">
        <f t="array" aca="1" ref="S26" ca="1">INDEX($E26:$O26,1,S$6)/12</f>
        <v>0</v>
      </c>
      <c r="T26" s="148" cm="1">
        <f t="array" aca="1" ref="T26" ca="1">INDEX($E26:$O26,1,T$6)/12</f>
        <v>0</v>
      </c>
      <c r="U26" s="148" cm="1">
        <f t="array" aca="1" ref="U26" ca="1">INDEX($E26:$O26,1,U$6)/12</f>
        <v>0</v>
      </c>
      <c r="V26" s="148" cm="1">
        <f t="array" aca="1" ref="V26" ca="1">INDEX($E26:$O26,1,V$6)/12</f>
        <v>0</v>
      </c>
      <c r="W26" s="148" cm="1">
        <f t="array" aca="1" ref="W26" ca="1">INDEX($E26:$O26,1,W$6)/12</f>
        <v>0</v>
      </c>
      <c r="X26" s="148" cm="1">
        <f t="array" aca="1" ref="X26" ca="1">INDEX($E26:$O26,1,X$6)/12</f>
        <v>0</v>
      </c>
      <c r="Y26" s="148" cm="1">
        <f t="array" aca="1" ref="Y26" ca="1">INDEX($E26:$O26,1,Y$6)/12</f>
        <v>0</v>
      </c>
      <c r="Z26" s="148" cm="1">
        <f t="array" aca="1" ref="Z26" ca="1">INDEX($E26:$O26,1,Z$6)/12</f>
        <v>0</v>
      </c>
      <c r="AA26" s="148" cm="1">
        <f t="array" aca="1" ref="AA26" ca="1">INDEX($E26:$O26,1,AA$6)/12</f>
        <v>0</v>
      </c>
      <c r="AB26" s="148" cm="1">
        <f t="array" aca="1" ref="AB26" ca="1">INDEX($E26:$O26,1,AB$6)/12</f>
        <v>0</v>
      </c>
      <c r="AC26" s="148" cm="1">
        <f t="array" aca="1" ref="AC26" ca="1">INDEX($E26:$O26,1,AC$6)/12</f>
        <v>0</v>
      </c>
      <c r="AD26" s="148" cm="1">
        <f t="array" aca="1" ref="AD26" ca="1">INDEX($E26:$O26,1,AD$6)/12</f>
        <v>0</v>
      </c>
      <c r="AE26" s="148" cm="1">
        <f t="array" aca="1" ref="AE26" ca="1">INDEX($E26:$O26,1,AE$6)/12</f>
        <v>0</v>
      </c>
      <c r="AF26" s="148" cm="1">
        <f t="array" aca="1" ref="AF26" ca="1">INDEX($E26:$O26,1,AF$6)/12</f>
        <v>0</v>
      </c>
      <c r="AG26" s="148" cm="1">
        <f t="array" aca="1" ref="AG26" ca="1">INDEX($E26:$O26,1,AG$6)/12</f>
        <v>0</v>
      </c>
      <c r="AH26" s="148" cm="1">
        <f t="array" aca="1" ref="AH26" ca="1">INDEX($E26:$O26,1,AH$6)/12</f>
        <v>0</v>
      </c>
      <c r="AI26" s="148" cm="1">
        <f t="array" aca="1" ref="AI26" ca="1">INDEX($E26:$O26,1,AI$6)/12</f>
        <v>0</v>
      </c>
      <c r="AJ26" s="148" cm="1">
        <f t="array" aca="1" ref="AJ26" ca="1">INDEX($E26:$O26,1,AJ$6)/12</f>
        <v>0</v>
      </c>
      <c r="AK26" s="148" cm="1">
        <f t="array" aca="1" ref="AK26" ca="1">INDEX($E26:$O26,1,AK$6)/12</f>
        <v>0</v>
      </c>
      <c r="AL26" s="148" cm="1">
        <f t="array" aca="1" ref="AL26" ca="1">INDEX($E26:$O26,1,AL$6)/12</f>
        <v>0</v>
      </c>
      <c r="AM26" s="148" cm="1">
        <f t="array" aca="1" ref="AM26" ca="1">INDEX($E26:$O26,1,AM$6)/12</f>
        <v>0</v>
      </c>
      <c r="AN26" s="148" cm="1">
        <f t="array" aca="1" ref="AN26" ca="1">INDEX($E26:$O26,1,AN$6)/12</f>
        <v>0</v>
      </c>
      <c r="AO26" s="148" cm="1">
        <f t="array" aca="1" ref="AO26" ca="1">INDEX($E26:$O26,1,AO$6)/12</f>
        <v>0</v>
      </c>
      <c r="AP26" s="148" cm="1">
        <f t="array" aca="1" ref="AP26" ca="1">INDEX($E26:$O26,1,AP$6)/12</f>
        <v>0</v>
      </c>
      <c r="AQ26" s="148" cm="1">
        <f t="array" aca="1" ref="AQ26" ca="1">INDEX($E26:$O26,1,AQ$6)/12</f>
        <v>0</v>
      </c>
      <c r="AR26" s="148" cm="1">
        <f t="array" aca="1" ref="AR26" ca="1">INDEX($E26:$O26,1,AR$6)/12</f>
        <v>0</v>
      </c>
      <c r="AS26" s="148" cm="1">
        <f t="array" aca="1" ref="AS26" ca="1">INDEX($E26:$O26,1,AS$6)/12</f>
        <v>0</v>
      </c>
      <c r="AT26" s="148" cm="1">
        <f t="array" aca="1" ref="AT26" ca="1">INDEX($E26:$O26,1,AT$6)/12</f>
        <v>0</v>
      </c>
      <c r="AU26" s="148" cm="1">
        <f t="array" aca="1" ref="AU26" ca="1">INDEX($E26:$O26,1,AU$6)/12</f>
        <v>0</v>
      </c>
      <c r="AV26" s="148" cm="1">
        <f t="array" aca="1" ref="AV26" ca="1">INDEX($E26:$O26,1,AV$6)/12</f>
        <v>0</v>
      </c>
      <c r="AW26" s="148" cm="1">
        <f t="array" aca="1" ref="AW26" ca="1">INDEX($E26:$O26,1,AW$6)/12</f>
        <v>0</v>
      </c>
      <c r="AX26" s="148" cm="1">
        <f t="array" aca="1" ref="AX26" ca="1">INDEX($E26:$O26,1,AX$6)/12</f>
        <v>0</v>
      </c>
      <c r="AY26" s="148" cm="1">
        <f t="array" aca="1" ref="AY26" ca="1">INDEX($E26:$O26,1,AY$6)/12</f>
        <v>0</v>
      </c>
      <c r="AZ26" s="148" cm="1">
        <f t="array" aca="1" ref="AZ26" ca="1">INDEX($E26:$O26,1,AZ$6)/12</f>
        <v>0</v>
      </c>
      <c r="BA26" s="148" cm="1">
        <f t="array" aca="1" ref="BA26" ca="1">INDEX($E26:$O26,1,BA$6)/12</f>
        <v>0</v>
      </c>
      <c r="BB26" s="148" cm="1">
        <f t="array" aca="1" ref="BB26" ca="1">INDEX($E26:$O26,1,BB$6)/12</f>
        <v>0</v>
      </c>
      <c r="BC26" s="148" cm="1">
        <f t="array" aca="1" ref="BC26" ca="1">INDEX($E26:$O26,1,BC$6)/12</f>
        <v>0</v>
      </c>
      <c r="BD26" s="148" cm="1">
        <f t="array" aca="1" ref="BD26" ca="1">INDEX($E26:$O26,1,BD$6)/12</f>
        <v>0</v>
      </c>
      <c r="BE26" s="148" cm="1">
        <f t="array" aca="1" ref="BE26" ca="1">INDEX($E26:$O26,1,BE$6)/12</f>
        <v>0</v>
      </c>
      <c r="BF26" s="148" cm="1">
        <f t="array" aca="1" ref="BF26" ca="1">INDEX($E26:$O26,1,BF$6)/12</f>
        <v>0</v>
      </c>
      <c r="BG26" s="148" cm="1">
        <f t="array" aca="1" ref="BG26" ca="1">INDEX($E26:$O26,1,BG$6)/12</f>
        <v>0</v>
      </c>
      <c r="BH26" s="148" cm="1">
        <f t="array" aca="1" ref="BH26" ca="1">INDEX($E26:$O26,1,BH$6)/12</f>
        <v>0</v>
      </c>
      <c r="BI26" s="148" cm="1">
        <f t="array" aca="1" ref="BI26" ca="1">INDEX($E26:$O26,1,BI$6)/12</f>
        <v>0</v>
      </c>
      <c r="BJ26" s="148" cm="1">
        <f t="array" aca="1" ref="BJ26" ca="1">INDEX($E26:$O26,1,BJ$6)/12</f>
        <v>0</v>
      </c>
      <c r="BK26" s="148" cm="1">
        <f t="array" aca="1" ref="BK26" ca="1">INDEX($E26:$O26,1,BK$6)/12</f>
        <v>0</v>
      </c>
      <c r="BL26" s="148" cm="1">
        <f t="array" aca="1" ref="BL26" ca="1">INDEX($E26:$O26,1,BL$6)/12</f>
        <v>0</v>
      </c>
      <c r="BM26" s="148" cm="1">
        <f t="array" aca="1" ref="BM26" ca="1">INDEX($E26:$O26,1,BM$6)/12</f>
        <v>0</v>
      </c>
      <c r="BN26" s="148" cm="1">
        <f t="array" aca="1" ref="BN26" ca="1">INDEX($E26:$O26,1,BN$6)/12</f>
        <v>0</v>
      </c>
      <c r="BO26" s="148" cm="1">
        <f t="array" aca="1" ref="BO26" ca="1">INDEX($E26:$O26,1,BO$6)/12</f>
        <v>0</v>
      </c>
      <c r="BP26" s="148" cm="1">
        <f t="array" aca="1" ref="BP26" ca="1">INDEX($E26:$O26,1,BP$6)/12</f>
        <v>0</v>
      </c>
      <c r="BQ26" s="148" cm="1">
        <f t="array" aca="1" ref="BQ26" ca="1">INDEX($E26:$O26,1,BQ$6)/12</f>
        <v>0</v>
      </c>
      <c r="BR26" s="148" cm="1">
        <f t="array" aca="1" ref="BR26" ca="1">INDEX($E26:$O26,1,BR$6)/12</f>
        <v>0</v>
      </c>
      <c r="BS26" s="148" cm="1">
        <f t="array" aca="1" ref="BS26" ca="1">INDEX($E26:$O26,1,BS$6)/12</f>
        <v>0</v>
      </c>
      <c r="BT26" s="148" cm="1">
        <f t="array" aca="1" ref="BT26" ca="1">INDEX($E26:$O26,1,BT$6)/12</f>
        <v>0</v>
      </c>
      <c r="BU26" s="148" cm="1">
        <f t="array" aca="1" ref="BU26" ca="1">INDEX($E26:$O26,1,BU$6)/12</f>
        <v>0</v>
      </c>
      <c r="BV26" s="148" cm="1">
        <f t="array" aca="1" ref="BV26" ca="1">INDEX($E26:$O26,1,BV$6)/12</f>
        <v>0</v>
      </c>
      <c r="BW26" s="148" cm="1">
        <f t="array" aca="1" ref="BW26" ca="1">INDEX($E26:$O26,1,BW$6)/12</f>
        <v>0</v>
      </c>
      <c r="BX26" s="148" cm="1">
        <f t="array" aca="1" ref="BX26" ca="1">INDEX($E26:$O26,1,BX$6)/12</f>
        <v>0</v>
      </c>
      <c r="BY26" s="148" cm="1">
        <f t="array" aca="1" ref="BY26" ca="1">INDEX($E26:$O26,1,BY$6)/12</f>
        <v>0</v>
      </c>
      <c r="BZ26" s="148" cm="1">
        <f t="array" aca="1" ref="BZ26" ca="1">INDEX($E26:$O26,1,BZ$6)/12</f>
        <v>0</v>
      </c>
      <c r="CA26" s="148" cm="1">
        <f t="array" aca="1" ref="CA26" ca="1">INDEX($E26:$O26,1,CA$6)/12</f>
        <v>0</v>
      </c>
      <c r="CB26" s="148" cm="1">
        <f t="array" aca="1" ref="CB26" ca="1">INDEX($E26:$O26,1,CB$6)/12</f>
        <v>0</v>
      </c>
      <c r="CC26" s="148" cm="1">
        <f t="array" aca="1" ref="CC26" ca="1">INDEX($E26:$O26,1,CC$6)/12</f>
        <v>0</v>
      </c>
      <c r="CD26" s="148" cm="1">
        <f t="array" aca="1" ref="CD26" ca="1">INDEX($E26:$O26,1,CD$6)/12</f>
        <v>0</v>
      </c>
      <c r="CE26" s="148" cm="1">
        <f t="array" aca="1" ref="CE26" ca="1">INDEX($E26:$O26,1,CE$6)/12</f>
        <v>0</v>
      </c>
      <c r="CF26" s="148" cm="1">
        <f t="array" aca="1" ref="CF26" ca="1">INDEX($E26:$O26,1,CF$6)/12</f>
        <v>0</v>
      </c>
      <c r="CG26" s="148" cm="1">
        <f t="array" aca="1" ref="CG26" ca="1">INDEX($E26:$O26,1,CG$6)/12</f>
        <v>0</v>
      </c>
      <c r="CH26" s="148" cm="1">
        <f t="array" aca="1" ref="CH26" ca="1">INDEX($E26:$O26,1,CH$6)/12</f>
        <v>0</v>
      </c>
      <c r="CI26" s="148" cm="1">
        <f t="array" aca="1" ref="CI26" ca="1">INDEX($E26:$O26,1,CI$6)/12</f>
        <v>0</v>
      </c>
      <c r="CJ26" s="148" cm="1">
        <f t="array" aca="1" ref="CJ26" ca="1">INDEX($E26:$O26,1,CJ$6)/12</f>
        <v>0</v>
      </c>
      <c r="CK26" s="148" cm="1">
        <f t="array" aca="1" ref="CK26" ca="1">INDEX($E26:$O26,1,CK$6)/12</f>
        <v>0</v>
      </c>
      <c r="CL26" s="148" cm="1">
        <f t="array" aca="1" ref="CL26" ca="1">INDEX($E26:$O26,1,CL$6)/12</f>
        <v>0</v>
      </c>
      <c r="CM26" s="148" cm="1">
        <f t="array" aca="1" ref="CM26" ca="1">INDEX($E26:$O26,1,CM$6)/12</f>
        <v>0</v>
      </c>
      <c r="CN26" s="148" cm="1">
        <f t="array" aca="1" ref="CN26" ca="1">INDEX($E26:$O26,1,CN$6)/12</f>
        <v>0</v>
      </c>
      <c r="CO26" s="148" cm="1">
        <f t="array" aca="1" ref="CO26" ca="1">INDEX($E26:$O26,1,CO$6)/12</f>
        <v>0</v>
      </c>
      <c r="CP26" s="148" cm="1">
        <f t="array" aca="1" ref="CP26" ca="1">INDEX($E26:$O26,1,CP$6)/12</f>
        <v>0</v>
      </c>
      <c r="CQ26" s="148" cm="1">
        <f t="array" aca="1" ref="CQ26" ca="1">INDEX($E26:$O26,1,CQ$6)/12</f>
        <v>0</v>
      </c>
      <c r="CR26" s="148" cm="1">
        <f t="array" aca="1" ref="CR26" ca="1">INDEX($E26:$O26,1,CR$6)/12</f>
        <v>0</v>
      </c>
      <c r="CS26" s="148" cm="1">
        <f t="array" aca="1" ref="CS26" ca="1">INDEX($E26:$O26,1,CS$6)/12</f>
        <v>0</v>
      </c>
      <c r="CT26" s="148" cm="1">
        <f t="array" aca="1" ref="CT26" ca="1">INDEX($E26:$O26,1,CT$6)/12</f>
        <v>0</v>
      </c>
      <c r="CU26" s="148" cm="1">
        <f t="array" aca="1" ref="CU26" ca="1">INDEX($E26:$O26,1,CU$6)/12</f>
        <v>0</v>
      </c>
      <c r="CV26" s="148" cm="1">
        <f t="array" aca="1" ref="CV26" ca="1">INDEX($E26:$O26,1,CV$6)/12</f>
        <v>0</v>
      </c>
      <c r="CW26" s="148" cm="1">
        <f t="array" aca="1" ref="CW26" ca="1">INDEX($E26:$O26,1,CW$6)/12</f>
        <v>0</v>
      </c>
      <c r="CX26" s="148" cm="1">
        <f t="array" aca="1" ref="CX26" ca="1">INDEX($E26:$O26,1,CX$6)/12</f>
        <v>0</v>
      </c>
      <c r="CY26" s="148" cm="1">
        <f t="array" aca="1" ref="CY26" ca="1">INDEX($E26:$O26,1,CY$6)/12</f>
        <v>0</v>
      </c>
      <c r="CZ26" s="148" cm="1">
        <f t="array" aca="1" ref="CZ26" ca="1">INDEX($E26:$O26,1,CZ$6)/12</f>
        <v>0</v>
      </c>
      <c r="DA26" s="148" cm="1">
        <f t="array" aca="1" ref="DA26" ca="1">INDEX($E26:$O26,1,DA$6)/12</f>
        <v>0</v>
      </c>
      <c r="DB26" s="148" cm="1">
        <f t="array" aca="1" ref="DB26" ca="1">INDEX($E26:$O26,1,DB$6)/12</f>
        <v>0</v>
      </c>
      <c r="DC26" s="148" cm="1">
        <f t="array" aca="1" ref="DC26" ca="1">INDEX($E26:$O26,1,DC$6)/12</f>
        <v>0</v>
      </c>
      <c r="DD26" s="148" cm="1">
        <f t="array" aca="1" ref="DD26" ca="1">INDEX($E26:$O26,1,DD$6)/12</f>
        <v>0</v>
      </c>
      <c r="DE26" s="148" cm="1">
        <f t="array" aca="1" ref="DE26" ca="1">INDEX($E26:$O26,1,DE$6)/12</f>
        <v>0</v>
      </c>
      <c r="DF26" s="148" cm="1">
        <f t="array" aca="1" ref="DF26" ca="1">INDEX($E26:$O26,1,DF$6)/12</f>
        <v>0</v>
      </c>
      <c r="DG26" s="148" cm="1">
        <f t="array" aca="1" ref="DG26" ca="1">INDEX($E26:$O26,1,DG$6)/12</f>
        <v>0</v>
      </c>
      <c r="DH26" s="148" cm="1">
        <f t="array" aca="1" ref="DH26" ca="1">INDEX($E26:$O26,1,DH$6)/12</f>
        <v>0</v>
      </c>
      <c r="DI26" s="148" cm="1">
        <f t="array" aca="1" ref="DI26" ca="1">INDEX($E26:$O26,1,DI$6)/12</f>
        <v>0</v>
      </c>
      <c r="DJ26" s="148" cm="1">
        <f t="array" aca="1" ref="DJ26" ca="1">INDEX($E26:$O26,1,DJ$6)/12</f>
        <v>0</v>
      </c>
      <c r="DK26" s="148" cm="1">
        <f t="array" aca="1" ref="DK26" ca="1">INDEX($E26:$O26,1,DK$6)/12</f>
        <v>0</v>
      </c>
      <c r="DL26" s="148" cm="1">
        <f t="array" aca="1" ref="DL26" ca="1">INDEX($E26:$O26,1,DL$6)/12</f>
        <v>0</v>
      </c>
      <c r="DM26" s="148" cm="1">
        <f t="array" aca="1" ref="DM26" ca="1">INDEX($E26:$O26,1,DM$6)/12</f>
        <v>0</v>
      </c>
      <c r="DN26" s="148" cm="1">
        <f t="array" aca="1" ref="DN26" ca="1">INDEX($E26:$O26,1,DN$6)/12</f>
        <v>0</v>
      </c>
      <c r="DO26" s="148" cm="1">
        <f t="array" aca="1" ref="DO26" ca="1">INDEX($E26:$O26,1,DO$6)/12</f>
        <v>0</v>
      </c>
      <c r="DP26" s="148" cm="1">
        <f t="array" aca="1" ref="DP26" ca="1">INDEX($E26:$O26,1,DP$6)/12</f>
        <v>0</v>
      </c>
      <c r="DQ26" s="148" cm="1">
        <f t="array" aca="1" ref="DQ26" ca="1">INDEX($E26:$O26,1,DQ$6)/12</f>
        <v>0</v>
      </c>
      <c r="DR26" s="148" cm="1">
        <f t="array" aca="1" ref="DR26" ca="1">INDEX($E26:$O26,1,DR$6)/12</f>
        <v>0</v>
      </c>
      <c r="DS26" s="148" cm="1">
        <f t="array" aca="1" ref="DS26" ca="1">INDEX($E26:$O26,1,DS$6)/12</f>
        <v>0</v>
      </c>
      <c r="DT26" s="148" cm="1">
        <f t="array" aca="1" ref="DT26" ca="1">INDEX($E26:$O26,1,DT$6)/12</f>
        <v>0</v>
      </c>
      <c r="DU26" s="148" cm="1">
        <f t="array" aca="1" ref="DU26" ca="1">INDEX($E26:$O26,1,DU$6)/12</f>
        <v>0</v>
      </c>
      <c r="DV26" s="148" cm="1">
        <f t="array" aca="1" ref="DV26" ca="1">INDEX($E26:$O26,1,DV$6)/12</f>
        <v>0</v>
      </c>
      <c r="DW26" s="148" cm="1">
        <f t="array" aca="1" ref="DW26" ca="1">INDEX($E26:$O26,1,DW$6)/12</f>
        <v>0</v>
      </c>
      <c r="DX26" s="148" cm="1">
        <f t="array" aca="1" ref="DX26" ca="1">INDEX($E26:$O26,1,DX$6)/12</f>
        <v>0</v>
      </c>
      <c r="DY26" s="148" cm="1">
        <f t="array" aca="1" ref="DY26" ca="1">INDEX($E26:$O26,1,DY$6)/12</f>
        <v>0</v>
      </c>
      <c r="DZ26" s="148" cm="1">
        <f t="array" aca="1" ref="DZ26" ca="1">INDEX($E26:$O26,1,DZ$6)/12</f>
        <v>0</v>
      </c>
      <c r="EA26" s="148" cm="1">
        <f t="array" aca="1" ref="EA26" ca="1">INDEX($E26:$O26,1,EA$6)/12</f>
        <v>0</v>
      </c>
      <c r="EB26" s="148" cm="1">
        <f t="array" aca="1" ref="EB26" ca="1">INDEX($E26:$O26,1,EB$6)/12</f>
        <v>0</v>
      </c>
      <c r="EC26" s="148" cm="1">
        <f t="array" aca="1" ref="EC26" ca="1">INDEX($E26:$O26,1,EC$6)/12</f>
        <v>0</v>
      </c>
      <c r="ED26" s="148" cm="1">
        <f t="array" aca="1" ref="ED26" ca="1">INDEX($E26:$O26,1,ED$6)/12</f>
        <v>0</v>
      </c>
      <c r="EE26" s="148" cm="1">
        <f t="array" aca="1" ref="EE26" ca="1">INDEX($E26:$O26,1,EE$6)/12</f>
        <v>0</v>
      </c>
      <c r="EF26" s="148" cm="1">
        <f t="array" aca="1" ref="EF26" ca="1">INDEX($E26:$O26,1,EF$6)/12</f>
        <v>0</v>
      </c>
      <c r="EG26" s="148" cm="1">
        <f t="array" aca="1" ref="EG26" ca="1">INDEX($E26:$O26,1,EG$6)/12</f>
        <v>0</v>
      </c>
      <c r="EH26" s="148" cm="1">
        <f t="array" aca="1" ref="EH26" ca="1">INDEX($E26:$O26,1,EH$6)/12</f>
        <v>0</v>
      </c>
      <c r="EI26" s="148" cm="1">
        <f t="array" aca="1" ref="EI26" ca="1">INDEX($E26:$O26,1,EI$6)/12</f>
        <v>0</v>
      </c>
      <c r="EJ26" s="148" cm="1">
        <f t="array" aca="1" ref="EJ26" ca="1">INDEX($E26:$O26,1,EJ$6)/12</f>
        <v>0</v>
      </c>
      <c r="EK26" s="148" cm="1">
        <f t="array" aca="1" ref="EK26" ca="1">INDEX($E26:$O26,1,EK$6)/12</f>
        <v>0</v>
      </c>
      <c r="EL26" s="148" cm="1">
        <f t="array" aca="1" ref="EL26" ca="1">INDEX($E26:$O26,1,EL$6)/12</f>
        <v>0</v>
      </c>
      <c r="EM26" s="148" cm="1">
        <f t="array" aca="1" ref="EM26" ca="1">INDEX($E26:$O26,1,EM$6)/12</f>
        <v>0</v>
      </c>
      <c r="EN26" s="148" cm="1">
        <f t="array" aca="1" ref="EN26" ca="1">INDEX($E26:$O26,1,EN$6)/12</f>
        <v>0</v>
      </c>
      <c r="EO26" s="148" cm="1">
        <f t="array" aca="1" ref="EO26" ca="1">INDEX($E26:$O26,1,EO$6)/12</f>
        <v>0</v>
      </c>
      <c r="EP26" s="148" cm="1">
        <f t="array" aca="1" ref="EP26" ca="1">INDEX($E26:$O26,1,EP$6)/12</f>
        <v>0</v>
      </c>
      <c r="EQ26" s="148" cm="1">
        <f t="array" aca="1" ref="EQ26" ca="1">INDEX($E26:$O26,1,EQ$6)/12</f>
        <v>0</v>
      </c>
      <c r="ER26" s="148" cm="1">
        <f t="array" aca="1" ref="ER26" ca="1">INDEX($E26:$O26,1,ER$6)/12</f>
        <v>0</v>
      </c>
      <c r="ES26" s="148" cm="1">
        <f t="array" aca="1" ref="ES26" ca="1">INDEX($E26:$O26,1,ES$6)/12</f>
        <v>0</v>
      </c>
    </row>
    <row r="27" spans="1:149" x14ac:dyDescent="0.2">
      <c r="A27" s="2"/>
      <c r="B27" s="96" t="str">
        <f>'PF, Adj &amp; Notes'!$B23</f>
        <v>Garage &amp; Parking</v>
      </c>
      <c r="C27" s="96"/>
      <c r="D27" s="456">
        <f t="shared" ca="1" si="30"/>
        <v>55582.84</v>
      </c>
      <c r="E27" s="96">
        <f ca="1">Assumptions!$K68*(1+IF(Assumptions!$L68,Assumptions!$L68,rOthIncIncrPct))</f>
        <v>57250.325199999999</v>
      </c>
      <c r="F27" s="96" cm="1">
        <f t="array" aca="1" ref="F27" ca="1">E27*(1+rOthIncIncrPct)*(F$8&lt;=MAX(rHoldPeriod,1)+fRvrYr)</f>
        <v>58967.834955999999</v>
      </c>
      <c r="G27" s="96" cm="1">
        <f t="array" aca="1" ref="G27" ca="1">F27*(1+rOthIncIncrPct)*(G$8&lt;=MAX(rHoldPeriod,1)+fRvrYr)</f>
        <v>60736.87000468</v>
      </c>
      <c r="H27" s="96" cm="1">
        <f t="array" aca="1" ref="H27" ca="1">G27*(1+rOthIncIncrPct)*(H$8&lt;=MAX(rHoldPeriod,1)+fRvrYr)</f>
        <v>62558.976104820402</v>
      </c>
      <c r="I27" s="96" cm="1">
        <f t="array" aca="1" ref="I27" ca="1">H27*(1+rOthIncIncrPct)*(I$8&lt;=MAX(rHoldPeriod,1)+fRvrYr)</f>
        <v>64435.745387965013</v>
      </c>
      <c r="J27" s="96" cm="1">
        <f t="array" aca="1" ref="J27" ca="1">I27*(1+rOthIncIncrPct)*(J$8&lt;=MAX(rHoldPeriod,1)+fRvrYr)</f>
        <v>66368.817749603972</v>
      </c>
      <c r="K27" s="96" cm="1">
        <f t="array" aca="1" ref="K27" ca="1">J27*(1+rOthIncIncrPct)*(K$8&lt;=MAX(rHoldPeriod,1)+fRvrYr)</f>
        <v>68359.88228209209</v>
      </c>
      <c r="L27" s="96" cm="1">
        <f t="array" aca="1" ref="L27" ca="1">K27*(1+rOthIncIncrPct)*(L$8&lt;=MAX(rHoldPeriod,1)+fRvrYr)</f>
        <v>70410.678750554856</v>
      </c>
      <c r="M27" s="96" cm="1">
        <f t="array" aca="1" ref="M27" ca="1">L27*(1+rOthIncIncrPct)*(M$8&lt;=MAX(rHoldPeriod,1)+fRvrYr)</f>
        <v>72522.999113071506</v>
      </c>
      <c r="N27" s="96" cm="1">
        <f t="array" aca="1" ref="N27" ca="1">M27*(1+rOthIncIncrPct)*(N$8&lt;=MAX(rHoldPeriod,1)+fRvrYr)</f>
        <v>74698.689086463652</v>
      </c>
      <c r="O27" s="96" cm="1">
        <f t="array" aca="1" ref="O27" ca="1">N27*(1+rOthIncIncrPct)*(O$8&lt;=MAX(rHoldPeriod,1)+fRvrYr)</f>
        <v>76939.64975905756</v>
      </c>
      <c r="P27" s="2"/>
      <c r="Q27" s="96"/>
      <c r="R27" s="96" cm="1">
        <f t="array" aca="1" ref="R27" ca="1">INDEX($E27:$O27,1,R$6)/12</f>
        <v>4770.8604333333333</v>
      </c>
      <c r="S27" s="96" cm="1">
        <f t="array" aca="1" ref="S27" ca="1">INDEX($E27:$O27,1,S$6)/12</f>
        <v>4770.8604333333333</v>
      </c>
      <c r="T27" s="96" cm="1">
        <f t="array" aca="1" ref="T27" ca="1">INDEX($E27:$O27,1,T$6)/12</f>
        <v>4770.8604333333333</v>
      </c>
      <c r="U27" s="96" cm="1">
        <f t="array" aca="1" ref="U27" ca="1">INDEX($E27:$O27,1,U$6)/12</f>
        <v>4770.8604333333333</v>
      </c>
      <c r="V27" s="96" cm="1">
        <f t="array" aca="1" ref="V27" ca="1">INDEX($E27:$O27,1,V$6)/12</f>
        <v>4770.8604333333333</v>
      </c>
      <c r="W27" s="96" cm="1">
        <f t="array" aca="1" ref="W27" ca="1">INDEX($E27:$O27,1,W$6)/12</f>
        <v>4770.8604333333333</v>
      </c>
      <c r="X27" s="96" cm="1">
        <f t="array" aca="1" ref="X27" ca="1">INDEX($E27:$O27,1,X$6)/12</f>
        <v>4770.8604333333333</v>
      </c>
      <c r="Y27" s="96" cm="1">
        <f t="array" aca="1" ref="Y27" ca="1">INDEX($E27:$O27,1,Y$6)/12</f>
        <v>4770.8604333333333</v>
      </c>
      <c r="Z27" s="96" cm="1">
        <f t="array" aca="1" ref="Z27" ca="1">INDEX($E27:$O27,1,Z$6)/12</f>
        <v>4770.8604333333333</v>
      </c>
      <c r="AA27" s="96" cm="1">
        <f t="array" aca="1" ref="AA27" ca="1">INDEX($E27:$O27,1,AA$6)/12</f>
        <v>4770.8604333333333</v>
      </c>
      <c r="AB27" s="96" cm="1">
        <f t="array" aca="1" ref="AB27" ca="1">INDEX($E27:$O27,1,AB$6)/12</f>
        <v>4770.8604333333333</v>
      </c>
      <c r="AC27" s="96" cm="1">
        <f t="array" aca="1" ref="AC27" ca="1">INDEX($E27:$O27,1,AC$6)/12</f>
        <v>4770.8604333333333</v>
      </c>
      <c r="AD27" s="96" cm="1">
        <f t="array" aca="1" ref="AD27" ca="1">INDEX($E27:$O27,1,AD$6)/12</f>
        <v>4913.9862463333329</v>
      </c>
      <c r="AE27" s="96" cm="1">
        <f t="array" aca="1" ref="AE27" ca="1">INDEX($E27:$O27,1,AE$6)/12</f>
        <v>4913.9862463333329</v>
      </c>
      <c r="AF27" s="96" cm="1">
        <f t="array" aca="1" ref="AF27" ca="1">INDEX($E27:$O27,1,AF$6)/12</f>
        <v>4913.9862463333329</v>
      </c>
      <c r="AG27" s="96" cm="1">
        <f t="array" aca="1" ref="AG27" ca="1">INDEX($E27:$O27,1,AG$6)/12</f>
        <v>4913.9862463333329</v>
      </c>
      <c r="AH27" s="96" cm="1">
        <f t="array" aca="1" ref="AH27" ca="1">INDEX($E27:$O27,1,AH$6)/12</f>
        <v>4913.9862463333329</v>
      </c>
      <c r="AI27" s="96" cm="1">
        <f t="array" aca="1" ref="AI27" ca="1">INDEX($E27:$O27,1,AI$6)/12</f>
        <v>4913.9862463333329</v>
      </c>
      <c r="AJ27" s="96" cm="1">
        <f t="array" aca="1" ref="AJ27" ca="1">INDEX($E27:$O27,1,AJ$6)/12</f>
        <v>4913.9862463333329</v>
      </c>
      <c r="AK27" s="96" cm="1">
        <f t="array" aca="1" ref="AK27" ca="1">INDEX($E27:$O27,1,AK$6)/12</f>
        <v>4913.9862463333329</v>
      </c>
      <c r="AL27" s="96" cm="1">
        <f t="array" aca="1" ref="AL27" ca="1">INDEX($E27:$O27,1,AL$6)/12</f>
        <v>4913.9862463333329</v>
      </c>
      <c r="AM27" s="96" cm="1">
        <f t="array" aca="1" ref="AM27" ca="1">INDEX($E27:$O27,1,AM$6)/12</f>
        <v>4913.9862463333329</v>
      </c>
      <c r="AN27" s="96" cm="1">
        <f t="array" aca="1" ref="AN27" ca="1">INDEX($E27:$O27,1,AN$6)/12</f>
        <v>4913.9862463333329</v>
      </c>
      <c r="AO27" s="96" cm="1">
        <f t="array" aca="1" ref="AO27" ca="1">INDEX($E27:$O27,1,AO$6)/12</f>
        <v>4913.9862463333329</v>
      </c>
      <c r="AP27" s="96" cm="1">
        <f t="array" aca="1" ref="AP27" ca="1">INDEX($E27:$O27,1,AP$6)/12</f>
        <v>5061.4058337233337</v>
      </c>
      <c r="AQ27" s="96" cm="1">
        <f t="array" aca="1" ref="AQ27" ca="1">INDEX($E27:$O27,1,AQ$6)/12</f>
        <v>5061.4058337233337</v>
      </c>
      <c r="AR27" s="96" cm="1">
        <f t="array" aca="1" ref="AR27" ca="1">INDEX($E27:$O27,1,AR$6)/12</f>
        <v>5061.4058337233337</v>
      </c>
      <c r="AS27" s="96" cm="1">
        <f t="array" aca="1" ref="AS27" ca="1">INDEX($E27:$O27,1,AS$6)/12</f>
        <v>5061.4058337233337</v>
      </c>
      <c r="AT27" s="96" cm="1">
        <f t="array" aca="1" ref="AT27" ca="1">INDEX($E27:$O27,1,AT$6)/12</f>
        <v>5061.4058337233337</v>
      </c>
      <c r="AU27" s="96" cm="1">
        <f t="array" aca="1" ref="AU27" ca="1">INDEX($E27:$O27,1,AU$6)/12</f>
        <v>5061.4058337233337</v>
      </c>
      <c r="AV27" s="96" cm="1">
        <f t="array" aca="1" ref="AV27" ca="1">INDEX($E27:$O27,1,AV$6)/12</f>
        <v>5061.4058337233337</v>
      </c>
      <c r="AW27" s="96" cm="1">
        <f t="array" aca="1" ref="AW27" ca="1">INDEX($E27:$O27,1,AW$6)/12</f>
        <v>5061.4058337233337</v>
      </c>
      <c r="AX27" s="96" cm="1">
        <f t="array" aca="1" ref="AX27" ca="1">INDEX($E27:$O27,1,AX$6)/12</f>
        <v>5061.4058337233337</v>
      </c>
      <c r="AY27" s="96" cm="1">
        <f t="array" aca="1" ref="AY27" ca="1">INDEX($E27:$O27,1,AY$6)/12</f>
        <v>5061.4058337233337</v>
      </c>
      <c r="AZ27" s="96" cm="1">
        <f t="array" aca="1" ref="AZ27" ca="1">INDEX($E27:$O27,1,AZ$6)/12</f>
        <v>5061.4058337233337</v>
      </c>
      <c r="BA27" s="96" cm="1">
        <f t="array" aca="1" ref="BA27" ca="1">INDEX($E27:$O27,1,BA$6)/12</f>
        <v>5061.4058337233337</v>
      </c>
      <c r="BB27" s="96" cm="1">
        <f t="array" aca="1" ref="BB27" ca="1">INDEX($E27:$O27,1,BB$6)/12</f>
        <v>5213.2480087350332</v>
      </c>
      <c r="BC27" s="96" cm="1">
        <f t="array" aca="1" ref="BC27" ca="1">INDEX($E27:$O27,1,BC$6)/12</f>
        <v>5213.2480087350332</v>
      </c>
      <c r="BD27" s="96" cm="1">
        <f t="array" aca="1" ref="BD27" ca="1">INDEX($E27:$O27,1,BD$6)/12</f>
        <v>5213.2480087350332</v>
      </c>
      <c r="BE27" s="96" cm="1">
        <f t="array" aca="1" ref="BE27" ca="1">INDEX($E27:$O27,1,BE$6)/12</f>
        <v>5213.2480087350332</v>
      </c>
      <c r="BF27" s="96" cm="1">
        <f t="array" aca="1" ref="BF27" ca="1">INDEX($E27:$O27,1,BF$6)/12</f>
        <v>5213.2480087350332</v>
      </c>
      <c r="BG27" s="96" cm="1">
        <f t="array" aca="1" ref="BG27" ca="1">INDEX($E27:$O27,1,BG$6)/12</f>
        <v>5213.2480087350332</v>
      </c>
      <c r="BH27" s="96" cm="1">
        <f t="array" aca="1" ref="BH27" ca="1">INDEX($E27:$O27,1,BH$6)/12</f>
        <v>5213.2480087350332</v>
      </c>
      <c r="BI27" s="96" cm="1">
        <f t="array" aca="1" ref="BI27" ca="1">INDEX($E27:$O27,1,BI$6)/12</f>
        <v>5213.2480087350332</v>
      </c>
      <c r="BJ27" s="96" cm="1">
        <f t="array" aca="1" ref="BJ27" ca="1">INDEX($E27:$O27,1,BJ$6)/12</f>
        <v>5213.2480087350332</v>
      </c>
      <c r="BK27" s="96" cm="1">
        <f t="array" aca="1" ref="BK27" ca="1">INDEX($E27:$O27,1,BK$6)/12</f>
        <v>5213.2480087350332</v>
      </c>
      <c r="BL27" s="96" cm="1">
        <f t="array" aca="1" ref="BL27" ca="1">INDEX($E27:$O27,1,BL$6)/12</f>
        <v>5213.2480087350332</v>
      </c>
      <c r="BM27" s="96" cm="1">
        <f t="array" aca="1" ref="BM27" ca="1">INDEX($E27:$O27,1,BM$6)/12</f>
        <v>5213.2480087350332</v>
      </c>
      <c r="BN27" s="96" cm="1">
        <f t="array" aca="1" ref="BN27" ca="1">INDEX($E27:$O27,1,BN$6)/12</f>
        <v>5369.6454489970847</v>
      </c>
      <c r="BO27" s="96" cm="1">
        <f t="array" aca="1" ref="BO27" ca="1">INDEX($E27:$O27,1,BO$6)/12</f>
        <v>5369.6454489970847</v>
      </c>
      <c r="BP27" s="96" cm="1">
        <f t="array" aca="1" ref="BP27" ca="1">INDEX($E27:$O27,1,BP$6)/12</f>
        <v>5369.6454489970847</v>
      </c>
      <c r="BQ27" s="96" cm="1">
        <f t="array" aca="1" ref="BQ27" ca="1">INDEX($E27:$O27,1,BQ$6)/12</f>
        <v>5369.6454489970847</v>
      </c>
      <c r="BR27" s="96" cm="1">
        <f t="array" aca="1" ref="BR27" ca="1">INDEX($E27:$O27,1,BR$6)/12</f>
        <v>5369.6454489970847</v>
      </c>
      <c r="BS27" s="96" cm="1">
        <f t="array" aca="1" ref="BS27" ca="1">INDEX($E27:$O27,1,BS$6)/12</f>
        <v>5369.6454489970847</v>
      </c>
      <c r="BT27" s="96" cm="1">
        <f t="array" aca="1" ref="BT27" ca="1">INDEX($E27:$O27,1,BT$6)/12</f>
        <v>5369.6454489970847</v>
      </c>
      <c r="BU27" s="96" cm="1">
        <f t="array" aca="1" ref="BU27" ca="1">INDEX($E27:$O27,1,BU$6)/12</f>
        <v>5369.6454489970847</v>
      </c>
      <c r="BV27" s="96" cm="1">
        <f t="array" aca="1" ref="BV27" ca="1">INDEX($E27:$O27,1,BV$6)/12</f>
        <v>5369.6454489970847</v>
      </c>
      <c r="BW27" s="96" cm="1">
        <f t="array" aca="1" ref="BW27" ca="1">INDEX($E27:$O27,1,BW$6)/12</f>
        <v>5369.6454489970847</v>
      </c>
      <c r="BX27" s="96" cm="1">
        <f t="array" aca="1" ref="BX27" ca="1">INDEX($E27:$O27,1,BX$6)/12</f>
        <v>5369.6454489970847</v>
      </c>
      <c r="BY27" s="96" cm="1">
        <f t="array" aca="1" ref="BY27" ca="1">INDEX($E27:$O27,1,BY$6)/12</f>
        <v>5369.6454489970847</v>
      </c>
      <c r="BZ27" s="96" cm="1">
        <f t="array" aca="1" ref="BZ27" ca="1">INDEX($E27:$O27,1,BZ$6)/12</f>
        <v>5530.7348124669979</v>
      </c>
      <c r="CA27" s="96" cm="1">
        <f t="array" aca="1" ref="CA27" ca="1">INDEX($E27:$O27,1,CA$6)/12</f>
        <v>5530.7348124669979</v>
      </c>
      <c r="CB27" s="96" cm="1">
        <f t="array" aca="1" ref="CB27" ca="1">INDEX($E27:$O27,1,CB$6)/12</f>
        <v>5530.7348124669979</v>
      </c>
      <c r="CC27" s="96" cm="1">
        <f t="array" aca="1" ref="CC27" ca="1">INDEX($E27:$O27,1,CC$6)/12</f>
        <v>5530.7348124669979</v>
      </c>
      <c r="CD27" s="96" cm="1">
        <f t="array" aca="1" ref="CD27" ca="1">INDEX($E27:$O27,1,CD$6)/12</f>
        <v>5530.7348124669979</v>
      </c>
      <c r="CE27" s="96" cm="1">
        <f t="array" aca="1" ref="CE27" ca="1">INDEX($E27:$O27,1,CE$6)/12</f>
        <v>5530.7348124669979</v>
      </c>
      <c r="CF27" s="96" cm="1">
        <f t="array" aca="1" ref="CF27" ca="1">INDEX($E27:$O27,1,CF$6)/12</f>
        <v>5530.7348124669979</v>
      </c>
      <c r="CG27" s="96" cm="1">
        <f t="array" aca="1" ref="CG27" ca="1">INDEX($E27:$O27,1,CG$6)/12</f>
        <v>5530.7348124669979</v>
      </c>
      <c r="CH27" s="96" cm="1">
        <f t="array" aca="1" ref="CH27" ca="1">INDEX($E27:$O27,1,CH$6)/12</f>
        <v>5530.7348124669979</v>
      </c>
      <c r="CI27" s="96" cm="1">
        <f t="array" aca="1" ref="CI27" ca="1">INDEX($E27:$O27,1,CI$6)/12</f>
        <v>5530.7348124669979</v>
      </c>
      <c r="CJ27" s="96" cm="1">
        <f t="array" aca="1" ref="CJ27" ca="1">INDEX($E27:$O27,1,CJ$6)/12</f>
        <v>5530.7348124669979</v>
      </c>
      <c r="CK27" s="96" cm="1">
        <f t="array" aca="1" ref="CK27" ca="1">INDEX($E27:$O27,1,CK$6)/12</f>
        <v>5530.7348124669979</v>
      </c>
      <c r="CL27" s="96" cm="1">
        <f t="array" aca="1" ref="CL27" ca="1">INDEX($E27:$O27,1,CL$6)/12</f>
        <v>5696.6568568410075</v>
      </c>
      <c r="CM27" s="96" cm="1">
        <f t="array" aca="1" ref="CM27" ca="1">INDEX($E27:$O27,1,CM$6)/12</f>
        <v>5696.6568568410075</v>
      </c>
      <c r="CN27" s="96" cm="1">
        <f t="array" aca="1" ref="CN27" ca="1">INDEX($E27:$O27,1,CN$6)/12</f>
        <v>5696.6568568410075</v>
      </c>
      <c r="CO27" s="96" cm="1">
        <f t="array" aca="1" ref="CO27" ca="1">INDEX($E27:$O27,1,CO$6)/12</f>
        <v>5696.6568568410075</v>
      </c>
      <c r="CP27" s="96" cm="1">
        <f t="array" aca="1" ref="CP27" ca="1">INDEX($E27:$O27,1,CP$6)/12</f>
        <v>5696.6568568410075</v>
      </c>
      <c r="CQ27" s="96" cm="1">
        <f t="array" aca="1" ref="CQ27" ca="1">INDEX($E27:$O27,1,CQ$6)/12</f>
        <v>5696.6568568410075</v>
      </c>
      <c r="CR27" s="96" cm="1">
        <f t="array" aca="1" ref="CR27" ca="1">INDEX($E27:$O27,1,CR$6)/12</f>
        <v>5696.6568568410075</v>
      </c>
      <c r="CS27" s="96" cm="1">
        <f t="array" aca="1" ref="CS27" ca="1">INDEX($E27:$O27,1,CS$6)/12</f>
        <v>5696.6568568410075</v>
      </c>
      <c r="CT27" s="96" cm="1">
        <f t="array" aca="1" ref="CT27" ca="1">INDEX($E27:$O27,1,CT$6)/12</f>
        <v>5696.6568568410075</v>
      </c>
      <c r="CU27" s="96" cm="1">
        <f t="array" aca="1" ref="CU27" ca="1">INDEX($E27:$O27,1,CU$6)/12</f>
        <v>5696.6568568410075</v>
      </c>
      <c r="CV27" s="96" cm="1">
        <f t="array" aca="1" ref="CV27" ca="1">INDEX($E27:$O27,1,CV$6)/12</f>
        <v>5696.6568568410075</v>
      </c>
      <c r="CW27" s="96" cm="1">
        <f t="array" aca="1" ref="CW27" ca="1">INDEX($E27:$O27,1,CW$6)/12</f>
        <v>5696.6568568410075</v>
      </c>
      <c r="CX27" s="96" cm="1">
        <f t="array" aca="1" ref="CX27" ca="1">INDEX($E27:$O27,1,CX$6)/12</f>
        <v>5867.5565625462377</v>
      </c>
      <c r="CY27" s="96" cm="1">
        <f t="array" aca="1" ref="CY27" ca="1">INDEX($E27:$O27,1,CY$6)/12</f>
        <v>5867.5565625462377</v>
      </c>
      <c r="CZ27" s="96" cm="1">
        <f t="array" aca="1" ref="CZ27" ca="1">INDEX($E27:$O27,1,CZ$6)/12</f>
        <v>5867.5565625462377</v>
      </c>
      <c r="DA27" s="96" cm="1">
        <f t="array" aca="1" ref="DA27" ca="1">INDEX($E27:$O27,1,DA$6)/12</f>
        <v>5867.5565625462377</v>
      </c>
      <c r="DB27" s="96" cm="1">
        <f t="array" aca="1" ref="DB27" ca="1">INDEX($E27:$O27,1,DB$6)/12</f>
        <v>5867.5565625462377</v>
      </c>
      <c r="DC27" s="96" cm="1">
        <f t="array" aca="1" ref="DC27" ca="1">INDEX($E27:$O27,1,DC$6)/12</f>
        <v>5867.5565625462377</v>
      </c>
      <c r="DD27" s="96" cm="1">
        <f t="array" aca="1" ref="DD27" ca="1">INDEX($E27:$O27,1,DD$6)/12</f>
        <v>5867.5565625462377</v>
      </c>
      <c r="DE27" s="96" cm="1">
        <f t="array" aca="1" ref="DE27" ca="1">INDEX($E27:$O27,1,DE$6)/12</f>
        <v>5867.5565625462377</v>
      </c>
      <c r="DF27" s="96" cm="1">
        <f t="array" aca="1" ref="DF27" ca="1">INDEX($E27:$O27,1,DF$6)/12</f>
        <v>5867.5565625462377</v>
      </c>
      <c r="DG27" s="96" cm="1">
        <f t="array" aca="1" ref="DG27" ca="1">INDEX($E27:$O27,1,DG$6)/12</f>
        <v>5867.5565625462377</v>
      </c>
      <c r="DH27" s="96" cm="1">
        <f t="array" aca="1" ref="DH27" ca="1">INDEX($E27:$O27,1,DH$6)/12</f>
        <v>5867.5565625462377</v>
      </c>
      <c r="DI27" s="96" cm="1">
        <f t="array" aca="1" ref="DI27" ca="1">INDEX($E27:$O27,1,DI$6)/12</f>
        <v>5867.5565625462377</v>
      </c>
      <c r="DJ27" s="96" cm="1">
        <f t="array" aca="1" ref="DJ27" ca="1">INDEX($E27:$O27,1,DJ$6)/12</f>
        <v>6043.5832594226258</v>
      </c>
      <c r="DK27" s="96" cm="1">
        <f t="array" aca="1" ref="DK27" ca="1">INDEX($E27:$O27,1,DK$6)/12</f>
        <v>6043.5832594226258</v>
      </c>
      <c r="DL27" s="96" cm="1">
        <f t="array" aca="1" ref="DL27" ca="1">INDEX($E27:$O27,1,DL$6)/12</f>
        <v>6043.5832594226258</v>
      </c>
      <c r="DM27" s="96" cm="1">
        <f t="array" aca="1" ref="DM27" ca="1">INDEX($E27:$O27,1,DM$6)/12</f>
        <v>6043.5832594226258</v>
      </c>
      <c r="DN27" s="96" cm="1">
        <f t="array" aca="1" ref="DN27" ca="1">INDEX($E27:$O27,1,DN$6)/12</f>
        <v>6043.5832594226258</v>
      </c>
      <c r="DO27" s="96" cm="1">
        <f t="array" aca="1" ref="DO27" ca="1">INDEX($E27:$O27,1,DO$6)/12</f>
        <v>6043.5832594226258</v>
      </c>
      <c r="DP27" s="96" cm="1">
        <f t="array" aca="1" ref="DP27" ca="1">INDEX($E27:$O27,1,DP$6)/12</f>
        <v>6043.5832594226258</v>
      </c>
      <c r="DQ27" s="96" cm="1">
        <f t="array" aca="1" ref="DQ27" ca="1">INDEX($E27:$O27,1,DQ$6)/12</f>
        <v>6043.5832594226258</v>
      </c>
      <c r="DR27" s="96" cm="1">
        <f t="array" aca="1" ref="DR27" ca="1">INDEX($E27:$O27,1,DR$6)/12</f>
        <v>6043.5832594226258</v>
      </c>
      <c r="DS27" s="96" cm="1">
        <f t="array" aca="1" ref="DS27" ca="1">INDEX($E27:$O27,1,DS$6)/12</f>
        <v>6043.5832594226258</v>
      </c>
      <c r="DT27" s="96" cm="1">
        <f t="array" aca="1" ref="DT27" ca="1">INDEX($E27:$O27,1,DT$6)/12</f>
        <v>6043.5832594226258</v>
      </c>
      <c r="DU27" s="96" cm="1">
        <f t="array" aca="1" ref="DU27" ca="1">INDEX($E27:$O27,1,DU$6)/12</f>
        <v>6043.5832594226258</v>
      </c>
      <c r="DV27" s="96" cm="1">
        <f t="array" aca="1" ref="DV27" ca="1">INDEX($E27:$O27,1,DV$6)/12</f>
        <v>6224.890757205304</v>
      </c>
      <c r="DW27" s="96" cm="1">
        <f t="array" aca="1" ref="DW27" ca="1">INDEX($E27:$O27,1,DW$6)/12</f>
        <v>6224.890757205304</v>
      </c>
      <c r="DX27" s="96" cm="1">
        <f t="array" aca="1" ref="DX27" ca="1">INDEX($E27:$O27,1,DX$6)/12</f>
        <v>6224.890757205304</v>
      </c>
      <c r="DY27" s="96" cm="1">
        <f t="array" aca="1" ref="DY27" ca="1">INDEX($E27:$O27,1,DY$6)/12</f>
        <v>6224.890757205304</v>
      </c>
      <c r="DZ27" s="96" cm="1">
        <f t="array" aca="1" ref="DZ27" ca="1">INDEX($E27:$O27,1,DZ$6)/12</f>
        <v>6224.890757205304</v>
      </c>
      <c r="EA27" s="96" cm="1">
        <f t="array" aca="1" ref="EA27" ca="1">INDEX($E27:$O27,1,EA$6)/12</f>
        <v>6224.890757205304</v>
      </c>
      <c r="EB27" s="96" cm="1">
        <f t="array" aca="1" ref="EB27" ca="1">INDEX($E27:$O27,1,EB$6)/12</f>
        <v>6224.890757205304</v>
      </c>
      <c r="EC27" s="96" cm="1">
        <f t="array" aca="1" ref="EC27" ca="1">INDEX($E27:$O27,1,EC$6)/12</f>
        <v>6224.890757205304</v>
      </c>
      <c r="ED27" s="96" cm="1">
        <f t="array" aca="1" ref="ED27" ca="1">INDEX($E27:$O27,1,ED$6)/12</f>
        <v>6224.890757205304</v>
      </c>
      <c r="EE27" s="96" cm="1">
        <f t="array" aca="1" ref="EE27" ca="1">INDEX($E27:$O27,1,EE$6)/12</f>
        <v>6224.890757205304</v>
      </c>
      <c r="EF27" s="96" cm="1">
        <f t="array" aca="1" ref="EF27" ca="1">INDEX($E27:$O27,1,EF$6)/12</f>
        <v>6224.890757205304</v>
      </c>
      <c r="EG27" s="96" cm="1">
        <f t="array" aca="1" ref="EG27" ca="1">INDEX($E27:$O27,1,EG$6)/12</f>
        <v>6224.890757205304</v>
      </c>
      <c r="EH27" s="96" cm="1">
        <f t="array" aca="1" ref="EH27" ca="1">INDEX($E27:$O27,1,EH$6)/12</f>
        <v>6411.6374799214636</v>
      </c>
      <c r="EI27" s="96" cm="1">
        <f t="array" aca="1" ref="EI27" ca="1">INDEX($E27:$O27,1,EI$6)/12</f>
        <v>6411.6374799214636</v>
      </c>
      <c r="EJ27" s="96" cm="1">
        <f t="array" aca="1" ref="EJ27" ca="1">INDEX($E27:$O27,1,EJ$6)/12</f>
        <v>6411.6374799214636</v>
      </c>
      <c r="EK27" s="96" cm="1">
        <f t="array" aca="1" ref="EK27" ca="1">INDEX($E27:$O27,1,EK$6)/12</f>
        <v>6411.6374799214636</v>
      </c>
      <c r="EL27" s="96" cm="1">
        <f t="array" aca="1" ref="EL27" ca="1">INDEX($E27:$O27,1,EL$6)/12</f>
        <v>6411.6374799214636</v>
      </c>
      <c r="EM27" s="96" cm="1">
        <f t="array" aca="1" ref="EM27" ca="1">INDEX($E27:$O27,1,EM$6)/12</f>
        <v>6411.6374799214636</v>
      </c>
      <c r="EN27" s="96" cm="1">
        <f t="array" aca="1" ref="EN27" ca="1">INDEX($E27:$O27,1,EN$6)/12</f>
        <v>6411.6374799214636</v>
      </c>
      <c r="EO27" s="96" cm="1">
        <f t="array" aca="1" ref="EO27" ca="1">INDEX($E27:$O27,1,EO$6)/12</f>
        <v>6411.6374799214636</v>
      </c>
      <c r="EP27" s="96" cm="1">
        <f t="array" aca="1" ref="EP27" ca="1">INDEX($E27:$O27,1,EP$6)/12</f>
        <v>6411.6374799214636</v>
      </c>
      <c r="EQ27" s="96" cm="1">
        <f t="array" aca="1" ref="EQ27" ca="1">INDEX($E27:$O27,1,EQ$6)/12</f>
        <v>6411.6374799214636</v>
      </c>
      <c r="ER27" s="96" cm="1">
        <f t="array" aca="1" ref="ER27" ca="1">INDEX($E27:$O27,1,ER$6)/12</f>
        <v>6411.6374799214636</v>
      </c>
      <c r="ES27" s="96" cm="1">
        <f t="array" aca="1" ref="ES27" ca="1">INDEX($E27:$O27,1,ES$6)/12</f>
        <v>6411.6374799214636</v>
      </c>
    </row>
    <row r="28" spans="1:149" x14ac:dyDescent="0.2">
      <c r="A28" s="2"/>
      <c r="B28" s="96" t="str">
        <f>'PF, Adj &amp; Notes'!$B24</f>
        <v>Storage</v>
      </c>
      <c r="C28" s="96"/>
      <c r="D28" s="456">
        <f t="shared" ca="1" si="30"/>
        <v>0</v>
      </c>
      <c r="E28" s="96">
        <f ca="1">Assumptions!$K69*(1+IF(Assumptions!$L69,Assumptions!$L69,rOthIncIncrPct))</f>
        <v>0</v>
      </c>
      <c r="F28" s="96" cm="1">
        <f t="array" aca="1" ref="F28" ca="1">E28*(1+rOthIncIncrPct)*(F$8&lt;=MAX(rHoldPeriod,1)+fRvrYr)</f>
        <v>0</v>
      </c>
      <c r="G28" s="96" cm="1">
        <f t="array" aca="1" ref="G28" ca="1">F28*(1+rOthIncIncrPct)*(G$8&lt;=MAX(rHoldPeriod,1)+fRvrYr)</f>
        <v>0</v>
      </c>
      <c r="H28" s="96" cm="1">
        <f t="array" aca="1" ref="H28" ca="1">G28*(1+rOthIncIncrPct)*(H$8&lt;=MAX(rHoldPeriod,1)+fRvrYr)</f>
        <v>0</v>
      </c>
      <c r="I28" s="96" cm="1">
        <f t="array" aca="1" ref="I28" ca="1">H28*(1+rOthIncIncrPct)*(I$8&lt;=MAX(rHoldPeriod,1)+fRvrYr)</f>
        <v>0</v>
      </c>
      <c r="J28" s="96" cm="1">
        <f t="array" aca="1" ref="J28" ca="1">I28*(1+rOthIncIncrPct)*(J$8&lt;=MAX(rHoldPeriod,1)+fRvrYr)</f>
        <v>0</v>
      </c>
      <c r="K28" s="96" cm="1">
        <f t="array" aca="1" ref="K28" ca="1">J28*(1+rOthIncIncrPct)*(K$8&lt;=MAX(rHoldPeriod,1)+fRvrYr)</f>
        <v>0</v>
      </c>
      <c r="L28" s="96" cm="1">
        <f t="array" aca="1" ref="L28" ca="1">K28*(1+rOthIncIncrPct)*(L$8&lt;=MAX(rHoldPeriod,1)+fRvrYr)</f>
        <v>0</v>
      </c>
      <c r="M28" s="96" cm="1">
        <f t="array" aca="1" ref="M28" ca="1">L28*(1+rOthIncIncrPct)*(M$8&lt;=MAX(rHoldPeriod,1)+fRvrYr)</f>
        <v>0</v>
      </c>
      <c r="N28" s="96" cm="1">
        <f t="array" aca="1" ref="N28" ca="1">M28*(1+rOthIncIncrPct)*(N$8&lt;=MAX(rHoldPeriod,1)+fRvrYr)</f>
        <v>0</v>
      </c>
      <c r="O28" s="96" cm="1">
        <f t="array" aca="1" ref="O28" ca="1">N28*(1+rOthIncIncrPct)*(O$8&lt;=MAX(rHoldPeriod,1)+fRvrYr)</f>
        <v>0</v>
      </c>
      <c r="P28" s="2"/>
      <c r="Q28" s="96"/>
      <c r="R28" s="96" cm="1">
        <f t="array" aca="1" ref="R28" ca="1">INDEX($E28:$O28,1,R$6)/12</f>
        <v>0</v>
      </c>
      <c r="S28" s="96" cm="1">
        <f t="array" aca="1" ref="S28" ca="1">INDEX($E28:$O28,1,S$6)/12</f>
        <v>0</v>
      </c>
      <c r="T28" s="96" cm="1">
        <f t="array" aca="1" ref="T28" ca="1">INDEX($E28:$O28,1,T$6)/12</f>
        <v>0</v>
      </c>
      <c r="U28" s="96" cm="1">
        <f t="array" aca="1" ref="U28" ca="1">INDEX($E28:$O28,1,U$6)/12</f>
        <v>0</v>
      </c>
      <c r="V28" s="96" cm="1">
        <f t="array" aca="1" ref="V28" ca="1">INDEX($E28:$O28,1,V$6)/12</f>
        <v>0</v>
      </c>
      <c r="W28" s="96" cm="1">
        <f t="array" aca="1" ref="W28" ca="1">INDEX($E28:$O28,1,W$6)/12</f>
        <v>0</v>
      </c>
      <c r="X28" s="96" cm="1">
        <f t="array" aca="1" ref="X28" ca="1">INDEX($E28:$O28,1,X$6)/12</f>
        <v>0</v>
      </c>
      <c r="Y28" s="96" cm="1">
        <f t="array" aca="1" ref="Y28" ca="1">INDEX($E28:$O28,1,Y$6)/12</f>
        <v>0</v>
      </c>
      <c r="Z28" s="96" cm="1">
        <f t="array" aca="1" ref="Z28" ca="1">INDEX($E28:$O28,1,Z$6)/12</f>
        <v>0</v>
      </c>
      <c r="AA28" s="96" cm="1">
        <f t="array" aca="1" ref="AA28" ca="1">INDEX($E28:$O28,1,AA$6)/12</f>
        <v>0</v>
      </c>
      <c r="AB28" s="96" cm="1">
        <f t="array" aca="1" ref="AB28" ca="1">INDEX($E28:$O28,1,AB$6)/12</f>
        <v>0</v>
      </c>
      <c r="AC28" s="96" cm="1">
        <f t="array" aca="1" ref="AC28" ca="1">INDEX($E28:$O28,1,AC$6)/12</f>
        <v>0</v>
      </c>
      <c r="AD28" s="96" cm="1">
        <f t="array" aca="1" ref="AD28" ca="1">INDEX($E28:$O28,1,AD$6)/12</f>
        <v>0</v>
      </c>
      <c r="AE28" s="96" cm="1">
        <f t="array" aca="1" ref="AE28" ca="1">INDEX($E28:$O28,1,AE$6)/12</f>
        <v>0</v>
      </c>
      <c r="AF28" s="96" cm="1">
        <f t="array" aca="1" ref="AF28" ca="1">INDEX($E28:$O28,1,AF$6)/12</f>
        <v>0</v>
      </c>
      <c r="AG28" s="96" cm="1">
        <f t="array" aca="1" ref="AG28" ca="1">INDEX($E28:$O28,1,AG$6)/12</f>
        <v>0</v>
      </c>
      <c r="AH28" s="96" cm="1">
        <f t="array" aca="1" ref="AH28" ca="1">INDEX($E28:$O28,1,AH$6)/12</f>
        <v>0</v>
      </c>
      <c r="AI28" s="96" cm="1">
        <f t="array" aca="1" ref="AI28" ca="1">INDEX($E28:$O28,1,AI$6)/12</f>
        <v>0</v>
      </c>
      <c r="AJ28" s="96" cm="1">
        <f t="array" aca="1" ref="AJ28" ca="1">INDEX($E28:$O28,1,AJ$6)/12</f>
        <v>0</v>
      </c>
      <c r="AK28" s="96" cm="1">
        <f t="array" aca="1" ref="AK28" ca="1">INDEX($E28:$O28,1,AK$6)/12</f>
        <v>0</v>
      </c>
      <c r="AL28" s="96" cm="1">
        <f t="array" aca="1" ref="AL28" ca="1">INDEX($E28:$O28,1,AL$6)/12</f>
        <v>0</v>
      </c>
      <c r="AM28" s="96" cm="1">
        <f t="array" aca="1" ref="AM28" ca="1">INDEX($E28:$O28,1,AM$6)/12</f>
        <v>0</v>
      </c>
      <c r="AN28" s="96" cm="1">
        <f t="array" aca="1" ref="AN28" ca="1">INDEX($E28:$O28,1,AN$6)/12</f>
        <v>0</v>
      </c>
      <c r="AO28" s="96" cm="1">
        <f t="array" aca="1" ref="AO28" ca="1">INDEX($E28:$O28,1,AO$6)/12</f>
        <v>0</v>
      </c>
      <c r="AP28" s="96" cm="1">
        <f t="array" aca="1" ref="AP28" ca="1">INDEX($E28:$O28,1,AP$6)/12</f>
        <v>0</v>
      </c>
      <c r="AQ28" s="96" cm="1">
        <f t="array" aca="1" ref="AQ28" ca="1">INDEX($E28:$O28,1,AQ$6)/12</f>
        <v>0</v>
      </c>
      <c r="AR28" s="96" cm="1">
        <f t="array" aca="1" ref="AR28" ca="1">INDEX($E28:$O28,1,AR$6)/12</f>
        <v>0</v>
      </c>
      <c r="AS28" s="96" cm="1">
        <f t="array" aca="1" ref="AS28" ca="1">INDEX($E28:$O28,1,AS$6)/12</f>
        <v>0</v>
      </c>
      <c r="AT28" s="96" cm="1">
        <f t="array" aca="1" ref="AT28" ca="1">INDEX($E28:$O28,1,AT$6)/12</f>
        <v>0</v>
      </c>
      <c r="AU28" s="96" cm="1">
        <f t="array" aca="1" ref="AU28" ca="1">INDEX($E28:$O28,1,AU$6)/12</f>
        <v>0</v>
      </c>
      <c r="AV28" s="96" cm="1">
        <f t="array" aca="1" ref="AV28" ca="1">INDEX($E28:$O28,1,AV$6)/12</f>
        <v>0</v>
      </c>
      <c r="AW28" s="96" cm="1">
        <f t="array" aca="1" ref="AW28" ca="1">INDEX($E28:$O28,1,AW$6)/12</f>
        <v>0</v>
      </c>
      <c r="AX28" s="96" cm="1">
        <f t="array" aca="1" ref="AX28" ca="1">INDEX($E28:$O28,1,AX$6)/12</f>
        <v>0</v>
      </c>
      <c r="AY28" s="96" cm="1">
        <f t="array" aca="1" ref="AY28" ca="1">INDEX($E28:$O28,1,AY$6)/12</f>
        <v>0</v>
      </c>
      <c r="AZ28" s="96" cm="1">
        <f t="array" aca="1" ref="AZ28" ca="1">INDEX($E28:$O28,1,AZ$6)/12</f>
        <v>0</v>
      </c>
      <c r="BA28" s="96" cm="1">
        <f t="array" aca="1" ref="BA28" ca="1">INDEX($E28:$O28,1,BA$6)/12</f>
        <v>0</v>
      </c>
      <c r="BB28" s="96" cm="1">
        <f t="array" aca="1" ref="BB28" ca="1">INDEX($E28:$O28,1,BB$6)/12</f>
        <v>0</v>
      </c>
      <c r="BC28" s="96" cm="1">
        <f t="array" aca="1" ref="BC28" ca="1">INDEX($E28:$O28,1,BC$6)/12</f>
        <v>0</v>
      </c>
      <c r="BD28" s="96" cm="1">
        <f t="array" aca="1" ref="BD28" ca="1">INDEX($E28:$O28,1,BD$6)/12</f>
        <v>0</v>
      </c>
      <c r="BE28" s="96" cm="1">
        <f t="array" aca="1" ref="BE28" ca="1">INDEX($E28:$O28,1,BE$6)/12</f>
        <v>0</v>
      </c>
      <c r="BF28" s="96" cm="1">
        <f t="array" aca="1" ref="BF28" ca="1">INDEX($E28:$O28,1,BF$6)/12</f>
        <v>0</v>
      </c>
      <c r="BG28" s="96" cm="1">
        <f t="array" aca="1" ref="BG28" ca="1">INDEX($E28:$O28,1,BG$6)/12</f>
        <v>0</v>
      </c>
      <c r="BH28" s="96" cm="1">
        <f t="array" aca="1" ref="BH28" ca="1">INDEX($E28:$O28,1,BH$6)/12</f>
        <v>0</v>
      </c>
      <c r="BI28" s="96" cm="1">
        <f t="array" aca="1" ref="BI28" ca="1">INDEX($E28:$O28,1,BI$6)/12</f>
        <v>0</v>
      </c>
      <c r="BJ28" s="96" cm="1">
        <f t="array" aca="1" ref="BJ28" ca="1">INDEX($E28:$O28,1,BJ$6)/12</f>
        <v>0</v>
      </c>
      <c r="BK28" s="96" cm="1">
        <f t="array" aca="1" ref="BK28" ca="1">INDEX($E28:$O28,1,BK$6)/12</f>
        <v>0</v>
      </c>
      <c r="BL28" s="96" cm="1">
        <f t="array" aca="1" ref="BL28" ca="1">INDEX($E28:$O28,1,BL$6)/12</f>
        <v>0</v>
      </c>
      <c r="BM28" s="96" cm="1">
        <f t="array" aca="1" ref="BM28" ca="1">INDEX($E28:$O28,1,BM$6)/12</f>
        <v>0</v>
      </c>
      <c r="BN28" s="96" cm="1">
        <f t="array" aca="1" ref="BN28" ca="1">INDEX($E28:$O28,1,BN$6)/12</f>
        <v>0</v>
      </c>
      <c r="BO28" s="96" cm="1">
        <f t="array" aca="1" ref="BO28" ca="1">INDEX($E28:$O28,1,BO$6)/12</f>
        <v>0</v>
      </c>
      <c r="BP28" s="96" cm="1">
        <f t="array" aca="1" ref="BP28" ca="1">INDEX($E28:$O28,1,BP$6)/12</f>
        <v>0</v>
      </c>
      <c r="BQ28" s="96" cm="1">
        <f t="array" aca="1" ref="BQ28" ca="1">INDEX($E28:$O28,1,BQ$6)/12</f>
        <v>0</v>
      </c>
      <c r="BR28" s="96" cm="1">
        <f t="array" aca="1" ref="BR28" ca="1">INDEX($E28:$O28,1,BR$6)/12</f>
        <v>0</v>
      </c>
      <c r="BS28" s="96" cm="1">
        <f t="array" aca="1" ref="BS28" ca="1">INDEX($E28:$O28,1,BS$6)/12</f>
        <v>0</v>
      </c>
      <c r="BT28" s="96" cm="1">
        <f t="array" aca="1" ref="BT28" ca="1">INDEX($E28:$O28,1,BT$6)/12</f>
        <v>0</v>
      </c>
      <c r="BU28" s="96" cm="1">
        <f t="array" aca="1" ref="BU28" ca="1">INDEX($E28:$O28,1,BU$6)/12</f>
        <v>0</v>
      </c>
      <c r="BV28" s="96" cm="1">
        <f t="array" aca="1" ref="BV28" ca="1">INDEX($E28:$O28,1,BV$6)/12</f>
        <v>0</v>
      </c>
      <c r="BW28" s="96" cm="1">
        <f t="array" aca="1" ref="BW28" ca="1">INDEX($E28:$O28,1,BW$6)/12</f>
        <v>0</v>
      </c>
      <c r="BX28" s="96" cm="1">
        <f t="array" aca="1" ref="BX28" ca="1">INDEX($E28:$O28,1,BX$6)/12</f>
        <v>0</v>
      </c>
      <c r="BY28" s="96" cm="1">
        <f t="array" aca="1" ref="BY28" ca="1">INDEX($E28:$O28,1,BY$6)/12</f>
        <v>0</v>
      </c>
      <c r="BZ28" s="96" cm="1">
        <f t="array" aca="1" ref="BZ28" ca="1">INDEX($E28:$O28,1,BZ$6)/12</f>
        <v>0</v>
      </c>
      <c r="CA28" s="96" cm="1">
        <f t="array" aca="1" ref="CA28" ca="1">INDEX($E28:$O28,1,CA$6)/12</f>
        <v>0</v>
      </c>
      <c r="CB28" s="96" cm="1">
        <f t="array" aca="1" ref="CB28" ca="1">INDEX($E28:$O28,1,CB$6)/12</f>
        <v>0</v>
      </c>
      <c r="CC28" s="96" cm="1">
        <f t="array" aca="1" ref="CC28" ca="1">INDEX($E28:$O28,1,CC$6)/12</f>
        <v>0</v>
      </c>
      <c r="CD28" s="96" cm="1">
        <f t="array" aca="1" ref="CD28" ca="1">INDEX($E28:$O28,1,CD$6)/12</f>
        <v>0</v>
      </c>
      <c r="CE28" s="96" cm="1">
        <f t="array" aca="1" ref="CE28" ca="1">INDEX($E28:$O28,1,CE$6)/12</f>
        <v>0</v>
      </c>
      <c r="CF28" s="96" cm="1">
        <f t="array" aca="1" ref="CF28" ca="1">INDEX($E28:$O28,1,CF$6)/12</f>
        <v>0</v>
      </c>
      <c r="CG28" s="96" cm="1">
        <f t="array" aca="1" ref="CG28" ca="1">INDEX($E28:$O28,1,CG$6)/12</f>
        <v>0</v>
      </c>
      <c r="CH28" s="96" cm="1">
        <f t="array" aca="1" ref="CH28" ca="1">INDEX($E28:$O28,1,CH$6)/12</f>
        <v>0</v>
      </c>
      <c r="CI28" s="96" cm="1">
        <f t="array" aca="1" ref="CI28" ca="1">INDEX($E28:$O28,1,CI$6)/12</f>
        <v>0</v>
      </c>
      <c r="CJ28" s="96" cm="1">
        <f t="array" aca="1" ref="CJ28" ca="1">INDEX($E28:$O28,1,CJ$6)/12</f>
        <v>0</v>
      </c>
      <c r="CK28" s="96" cm="1">
        <f t="array" aca="1" ref="CK28" ca="1">INDEX($E28:$O28,1,CK$6)/12</f>
        <v>0</v>
      </c>
      <c r="CL28" s="96" cm="1">
        <f t="array" aca="1" ref="CL28" ca="1">INDEX($E28:$O28,1,CL$6)/12</f>
        <v>0</v>
      </c>
      <c r="CM28" s="96" cm="1">
        <f t="array" aca="1" ref="CM28" ca="1">INDEX($E28:$O28,1,CM$6)/12</f>
        <v>0</v>
      </c>
      <c r="CN28" s="96" cm="1">
        <f t="array" aca="1" ref="CN28" ca="1">INDEX($E28:$O28,1,CN$6)/12</f>
        <v>0</v>
      </c>
      <c r="CO28" s="96" cm="1">
        <f t="array" aca="1" ref="CO28" ca="1">INDEX($E28:$O28,1,CO$6)/12</f>
        <v>0</v>
      </c>
      <c r="CP28" s="96" cm="1">
        <f t="array" aca="1" ref="CP28" ca="1">INDEX($E28:$O28,1,CP$6)/12</f>
        <v>0</v>
      </c>
      <c r="CQ28" s="96" cm="1">
        <f t="array" aca="1" ref="CQ28" ca="1">INDEX($E28:$O28,1,CQ$6)/12</f>
        <v>0</v>
      </c>
      <c r="CR28" s="96" cm="1">
        <f t="array" aca="1" ref="CR28" ca="1">INDEX($E28:$O28,1,CR$6)/12</f>
        <v>0</v>
      </c>
      <c r="CS28" s="96" cm="1">
        <f t="array" aca="1" ref="CS28" ca="1">INDEX($E28:$O28,1,CS$6)/12</f>
        <v>0</v>
      </c>
      <c r="CT28" s="96" cm="1">
        <f t="array" aca="1" ref="CT28" ca="1">INDEX($E28:$O28,1,CT$6)/12</f>
        <v>0</v>
      </c>
      <c r="CU28" s="96" cm="1">
        <f t="array" aca="1" ref="CU28" ca="1">INDEX($E28:$O28,1,CU$6)/12</f>
        <v>0</v>
      </c>
      <c r="CV28" s="96" cm="1">
        <f t="array" aca="1" ref="CV28" ca="1">INDEX($E28:$O28,1,CV$6)/12</f>
        <v>0</v>
      </c>
      <c r="CW28" s="96" cm="1">
        <f t="array" aca="1" ref="CW28" ca="1">INDEX($E28:$O28,1,CW$6)/12</f>
        <v>0</v>
      </c>
      <c r="CX28" s="96" cm="1">
        <f t="array" aca="1" ref="CX28" ca="1">INDEX($E28:$O28,1,CX$6)/12</f>
        <v>0</v>
      </c>
      <c r="CY28" s="96" cm="1">
        <f t="array" aca="1" ref="CY28" ca="1">INDEX($E28:$O28,1,CY$6)/12</f>
        <v>0</v>
      </c>
      <c r="CZ28" s="96" cm="1">
        <f t="array" aca="1" ref="CZ28" ca="1">INDEX($E28:$O28,1,CZ$6)/12</f>
        <v>0</v>
      </c>
      <c r="DA28" s="96" cm="1">
        <f t="array" aca="1" ref="DA28" ca="1">INDEX($E28:$O28,1,DA$6)/12</f>
        <v>0</v>
      </c>
      <c r="DB28" s="96" cm="1">
        <f t="array" aca="1" ref="DB28" ca="1">INDEX($E28:$O28,1,DB$6)/12</f>
        <v>0</v>
      </c>
      <c r="DC28" s="96" cm="1">
        <f t="array" aca="1" ref="DC28" ca="1">INDEX($E28:$O28,1,DC$6)/12</f>
        <v>0</v>
      </c>
      <c r="DD28" s="96" cm="1">
        <f t="array" aca="1" ref="DD28" ca="1">INDEX($E28:$O28,1,DD$6)/12</f>
        <v>0</v>
      </c>
      <c r="DE28" s="96" cm="1">
        <f t="array" aca="1" ref="DE28" ca="1">INDEX($E28:$O28,1,DE$6)/12</f>
        <v>0</v>
      </c>
      <c r="DF28" s="96" cm="1">
        <f t="array" aca="1" ref="DF28" ca="1">INDEX($E28:$O28,1,DF$6)/12</f>
        <v>0</v>
      </c>
      <c r="DG28" s="96" cm="1">
        <f t="array" aca="1" ref="DG28" ca="1">INDEX($E28:$O28,1,DG$6)/12</f>
        <v>0</v>
      </c>
      <c r="DH28" s="96" cm="1">
        <f t="array" aca="1" ref="DH28" ca="1">INDEX($E28:$O28,1,DH$6)/12</f>
        <v>0</v>
      </c>
      <c r="DI28" s="96" cm="1">
        <f t="array" aca="1" ref="DI28" ca="1">INDEX($E28:$O28,1,DI$6)/12</f>
        <v>0</v>
      </c>
      <c r="DJ28" s="96" cm="1">
        <f t="array" aca="1" ref="DJ28" ca="1">INDEX($E28:$O28,1,DJ$6)/12</f>
        <v>0</v>
      </c>
      <c r="DK28" s="96" cm="1">
        <f t="array" aca="1" ref="DK28" ca="1">INDEX($E28:$O28,1,DK$6)/12</f>
        <v>0</v>
      </c>
      <c r="DL28" s="96" cm="1">
        <f t="array" aca="1" ref="DL28" ca="1">INDEX($E28:$O28,1,DL$6)/12</f>
        <v>0</v>
      </c>
      <c r="DM28" s="96" cm="1">
        <f t="array" aca="1" ref="DM28" ca="1">INDEX($E28:$O28,1,DM$6)/12</f>
        <v>0</v>
      </c>
      <c r="DN28" s="96" cm="1">
        <f t="array" aca="1" ref="DN28" ca="1">INDEX($E28:$O28,1,DN$6)/12</f>
        <v>0</v>
      </c>
      <c r="DO28" s="96" cm="1">
        <f t="array" aca="1" ref="DO28" ca="1">INDEX($E28:$O28,1,DO$6)/12</f>
        <v>0</v>
      </c>
      <c r="DP28" s="96" cm="1">
        <f t="array" aca="1" ref="DP28" ca="1">INDEX($E28:$O28,1,DP$6)/12</f>
        <v>0</v>
      </c>
      <c r="DQ28" s="96" cm="1">
        <f t="array" aca="1" ref="DQ28" ca="1">INDEX($E28:$O28,1,DQ$6)/12</f>
        <v>0</v>
      </c>
      <c r="DR28" s="96" cm="1">
        <f t="array" aca="1" ref="DR28" ca="1">INDEX($E28:$O28,1,DR$6)/12</f>
        <v>0</v>
      </c>
      <c r="DS28" s="96" cm="1">
        <f t="array" aca="1" ref="DS28" ca="1">INDEX($E28:$O28,1,DS$6)/12</f>
        <v>0</v>
      </c>
      <c r="DT28" s="96" cm="1">
        <f t="array" aca="1" ref="DT28" ca="1">INDEX($E28:$O28,1,DT$6)/12</f>
        <v>0</v>
      </c>
      <c r="DU28" s="96" cm="1">
        <f t="array" aca="1" ref="DU28" ca="1">INDEX($E28:$O28,1,DU$6)/12</f>
        <v>0</v>
      </c>
      <c r="DV28" s="96" cm="1">
        <f t="array" aca="1" ref="DV28" ca="1">INDEX($E28:$O28,1,DV$6)/12</f>
        <v>0</v>
      </c>
      <c r="DW28" s="96" cm="1">
        <f t="array" aca="1" ref="DW28" ca="1">INDEX($E28:$O28,1,DW$6)/12</f>
        <v>0</v>
      </c>
      <c r="DX28" s="96" cm="1">
        <f t="array" aca="1" ref="DX28" ca="1">INDEX($E28:$O28,1,DX$6)/12</f>
        <v>0</v>
      </c>
      <c r="DY28" s="96" cm="1">
        <f t="array" aca="1" ref="DY28" ca="1">INDEX($E28:$O28,1,DY$6)/12</f>
        <v>0</v>
      </c>
      <c r="DZ28" s="96" cm="1">
        <f t="array" aca="1" ref="DZ28" ca="1">INDEX($E28:$O28,1,DZ$6)/12</f>
        <v>0</v>
      </c>
      <c r="EA28" s="96" cm="1">
        <f t="array" aca="1" ref="EA28" ca="1">INDEX($E28:$O28,1,EA$6)/12</f>
        <v>0</v>
      </c>
      <c r="EB28" s="96" cm="1">
        <f t="array" aca="1" ref="EB28" ca="1">INDEX($E28:$O28,1,EB$6)/12</f>
        <v>0</v>
      </c>
      <c r="EC28" s="96" cm="1">
        <f t="array" aca="1" ref="EC28" ca="1">INDEX($E28:$O28,1,EC$6)/12</f>
        <v>0</v>
      </c>
      <c r="ED28" s="96" cm="1">
        <f t="array" aca="1" ref="ED28" ca="1">INDEX($E28:$O28,1,ED$6)/12</f>
        <v>0</v>
      </c>
      <c r="EE28" s="96" cm="1">
        <f t="array" aca="1" ref="EE28" ca="1">INDEX($E28:$O28,1,EE$6)/12</f>
        <v>0</v>
      </c>
      <c r="EF28" s="96" cm="1">
        <f t="array" aca="1" ref="EF28" ca="1">INDEX($E28:$O28,1,EF$6)/12</f>
        <v>0</v>
      </c>
      <c r="EG28" s="96" cm="1">
        <f t="array" aca="1" ref="EG28" ca="1">INDEX($E28:$O28,1,EG$6)/12</f>
        <v>0</v>
      </c>
      <c r="EH28" s="96" cm="1">
        <f t="array" aca="1" ref="EH28" ca="1">INDEX($E28:$O28,1,EH$6)/12</f>
        <v>0</v>
      </c>
      <c r="EI28" s="96" cm="1">
        <f t="array" aca="1" ref="EI28" ca="1">INDEX($E28:$O28,1,EI$6)/12</f>
        <v>0</v>
      </c>
      <c r="EJ28" s="96" cm="1">
        <f t="array" aca="1" ref="EJ28" ca="1">INDEX($E28:$O28,1,EJ$6)/12</f>
        <v>0</v>
      </c>
      <c r="EK28" s="96" cm="1">
        <f t="array" aca="1" ref="EK28" ca="1">INDEX($E28:$O28,1,EK$6)/12</f>
        <v>0</v>
      </c>
      <c r="EL28" s="96" cm="1">
        <f t="array" aca="1" ref="EL28" ca="1">INDEX($E28:$O28,1,EL$6)/12</f>
        <v>0</v>
      </c>
      <c r="EM28" s="96" cm="1">
        <f t="array" aca="1" ref="EM28" ca="1">INDEX($E28:$O28,1,EM$6)/12</f>
        <v>0</v>
      </c>
      <c r="EN28" s="96" cm="1">
        <f t="array" aca="1" ref="EN28" ca="1">INDEX($E28:$O28,1,EN$6)/12</f>
        <v>0</v>
      </c>
      <c r="EO28" s="96" cm="1">
        <f t="array" aca="1" ref="EO28" ca="1">INDEX($E28:$O28,1,EO$6)/12</f>
        <v>0</v>
      </c>
      <c r="EP28" s="96" cm="1">
        <f t="array" aca="1" ref="EP28" ca="1">INDEX($E28:$O28,1,EP$6)/12</f>
        <v>0</v>
      </c>
      <c r="EQ28" s="96" cm="1">
        <f t="array" aca="1" ref="EQ28" ca="1">INDEX($E28:$O28,1,EQ$6)/12</f>
        <v>0</v>
      </c>
      <c r="ER28" s="96" cm="1">
        <f t="array" aca="1" ref="ER28" ca="1">INDEX($E28:$O28,1,ER$6)/12</f>
        <v>0</v>
      </c>
      <c r="ES28" s="96" cm="1">
        <f t="array" aca="1" ref="ES28" ca="1">INDEX($E28:$O28,1,ES$6)/12</f>
        <v>0</v>
      </c>
    </row>
    <row r="29" spans="1:149" x14ac:dyDescent="0.2">
      <c r="A29" s="2"/>
      <c r="B29" s="153" t="str">
        <f>'PF, Adj &amp; Notes'!$B25</f>
        <v>Cable &amp; Internet</v>
      </c>
      <c r="C29" s="96"/>
      <c r="D29" s="456">
        <f t="shared" ca="1" si="30"/>
        <v>30819.869999999995</v>
      </c>
      <c r="E29" s="96">
        <f ca="1">Assumptions!$K70*(1+IF(Assumptions!$L70,Assumptions!$L70,rOthIncIncrPct))</f>
        <v>31744.466099999998</v>
      </c>
      <c r="F29" s="96" cm="1">
        <f t="array" aca="1" ref="F29" ca="1">E29*(1+rOthIncIncrPct)*(F$8&lt;=MAX(rHoldPeriod,1)+fRvrYr)</f>
        <v>32696.800082999998</v>
      </c>
      <c r="G29" s="96" cm="1">
        <f t="array" aca="1" ref="G29" ca="1">F29*(1+rOthIncIncrPct)*(G$8&lt;=MAX(rHoldPeriod,1)+fRvrYr)</f>
        <v>33677.704085489997</v>
      </c>
      <c r="H29" s="96" cm="1">
        <f t="array" aca="1" ref="H29" ca="1">G29*(1+rOthIncIncrPct)*(H$8&lt;=MAX(rHoldPeriod,1)+fRvrYr)</f>
        <v>34688.035208054695</v>
      </c>
      <c r="I29" s="96" cm="1">
        <f t="array" aca="1" ref="I29" ca="1">H29*(1+rOthIncIncrPct)*(I$8&lt;=MAX(rHoldPeriod,1)+fRvrYr)</f>
        <v>35728.676264296337</v>
      </c>
      <c r="J29" s="96" cm="1">
        <f t="array" aca="1" ref="J29" ca="1">I29*(1+rOthIncIncrPct)*(J$8&lt;=MAX(rHoldPeriod,1)+fRvrYr)</f>
        <v>36800.536552225225</v>
      </c>
      <c r="K29" s="96" cm="1">
        <f t="array" aca="1" ref="K29" ca="1">J29*(1+rOthIncIncrPct)*(K$8&lt;=MAX(rHoldPeriod,1)+fRvrYr)</f>
        <v>37904.552648791985</v>
      </c>
      <c r="L29" s="96" cm="1">
        <f t="array" aca="1" ref="L29" ca="1">K29*(1+rOthIncIncrPct)*(L$8&lt;=MAX(rHoldPeriod,1)+fRvrYr)</f>
        <v>39041.689228255746</v>
      </c>
      <c r="M29" s="96" cm="1">
        <f t="array" aca="1" ref="M29" ca="1">L29*(1+rOthIncIncrPct)*(M$8&lt;=MAX(rHoldPeriod,1)+fRvrYr)</f>
        <v>40212.93990510342</v>
      </c>
      <c r="N29" s="96" cm="1">
        <f t="array" aca="1" ref="N29" ca="1">M29*(1+rOthIncIncrPct)*(N$8&lt;=MAX(rHoldPeriod,1)+fRvrYr)</f>
        <v>41419.328102256521</v>
      </c>
      <c r="O29" s="96" cm="1">
        <f t="array" aca="1" ref="O29" ca="1">N29*(1+rOthIncIncrPct)*(O$8&lt;=MAX(rHoldPeriod,1)+fRvrYr)</f>
        <v>42661.907945324216</v>
      </c>
      <c r="P29" s="2"/>
      <c r="Q29" s="96"/>
      <c r="R29" s="96" cm="1">
        <f t="array" aca="1" ref="R29" ca="1">INDEX($E29:$O29,1,R$6)/12</f>
        <v>2645.372175</v>
      </c>
      <c r="S29" s="96" cm="1">
        <f t="array" aca="1" ref="S29" ca="1">INDEX($E29:$O29,1,S$6)/12</f>
        <v>2645.372175</v>
      </c>
      <c r="T29" s="96" cm="1">
        <f t="array" aca="1" ref="T29" ca="1">INDEX($E29:$O29,1,T$6)/12</f>
        <v>2645.372175</v>
      </c>
      <c r="U29" s="96" cm="1">
        <f t="array" aca="1" ref="U29" ca="1">INDEX($E29:$O29,1,U$6)/12</f>
        <v>2645.372175</v>
      </c>
      <c r="V29" s="96" cm="1">
        <f t="array" aca="1" ref="V29" ca="1">INDEX($E29:$O29,1,V$6)/12</f>
        <v>2645.372175</v>
      </c>
      <c r="W29" s="96" cm="1">
        <f t="array" aca="1" ref="W29" ca="1">INDEX($E29:$O29,1,W$6)/12</f>
        <v>2645.372175</v>
      </c>
      <c r="X29" s="96" cm="1">
        <f t="array" aca="1" ref="X29" ca="1">INDEX($E29:$O29,1,X$6)/12</f>
        <v>2645.372175</v>
      </c>
      <c r="Y29" s="96" cm="1">
        <f t="array" aca="1" ref="Y29" ca="1">INDEX($E29:$O29,1,Y$6)/12</f>
        <v>2645.372175</v>
      </c>
      <c r="Z29" s="96" cm="1">
        <f t="array" aca="1" ref="Z29" ca="1">INDEX($E29:$O29,1,Z$6)/12</f>
        <v>2645.372175</v>
      </c>
      <c r="AA29" s="96" cm="1">
        <f t="array" aca="1" ref="AA29" ca="1">INDEX($E29:$O29,1,AA$6)/12</f>
        <v>2645.372175</v>
      </c>
      <c r="AB29" s="96" cm="1">
        <f t="array" aca="1" ref="AB29" ca="1">INDEX($E29:$O29,1,AB$6)/12</f>
        <v>2645.372175</v>
      </c>
      <c r="AC29" s="96" cm="1">
        <f t="array" aca="1" ref="AC29" ca="1">INDEX($E29:$O29,1,AC$6)/12</f>
        <v>2645.372175</v>
      </c>
      <c r="AD29" s="96" cm="1">
        <f t="array" aca="1" ref="AD29" ca="1">INDEX($E29:$O29,1,AD$6)/12</f>
        <v>2724.7333402499999</v>
      </c>
      <c r="AE29" s="96" cm="1">
        <f t="array" aca="1" ref="AE29" ca="1">INDEX($E29:$O29,1,AE$6)/12</f>
        <v>2724.7333402499999</v>
      </c>
      <c r="AF29" s="96" cm="1">
        <f t="array" aca="1" ref="AF29" ca="1">INDEX($E29:$O29,1,AF$6)/12</f>
        <v>2724.7333402499999</v>
      </c>
      <c r="AG29" s="96" cm="1">
        <f t="array" aca="1" ref="AG29" ca="1">INDEX($E29:$O29,1,AG$6)/12</f>
        <v>2724.7333402499999</v>
      </c>
      <c r="AH29" s="96" cm="1">
        <f t="array" aca="1" ref="AH29" ca="1">INDEX($E29:$O29,1,AH$6)/12</f>
        <v>2724.7333402499999</v>
      </c>
      <c r="AI29" s="96" cm="1">
        <f t="array" aca="1" ref="AI29" ca="1">INDEX($E29:$O29,1,AI$6)/12</f>
        <v>2724.7333402499999</v>
      </c>
      <c r="AJ29" s="96" cm="1">
        <f t="array" aca="1" ref="AJ29" ca="1">INDEX($E29:$O29,1,AJ$6)/12</f>
        <v>2724.7333402499999</v>
      </c>
      <c r="AK29" s="96" cm="1">
        <f t="array" aca="1" ref="AK29" ca="1">INDEX($E29:$O29,1,AK$6)/12</f>
        <v>2724.7333402499999</v>
      </c>
      <c r="AL29" s="96" cm="1">
        <f t="array" aca="1" ref="AL29" ca="1">INDEX($E29:$O29,1,AL$6)/12</f>
        <v>2724.7333402499999</v>
      </c>
      <c r="AM29" s="96" cm="1">
        <f t="array" aca="1" ref="AM29" ca="1">INDEX($E29:$O29,1,AM$6)/12</f>
        <v>2724.7333402499999</v>
      </c>
      <c r="AN29" s="96" cm="1">
        <f t="array" aca="1" ref="AN29" ca="1">INDEX($E29:$O29,1,AN$6)/12</f>
        <v>2724.7333402499999</v>
      </c>
      <c r="AO29" s="96" cm="1">
        <f t="array" aca="1" ref="AO29" ca="1">INDEX($E29:$O29,1,AO$6)/12</f>
        <v>2724.7333402499999</v>
      </c>
      <c r="AP29" s="96" cm="1">
        <f t="array" aca="1" ref="AP29" ca="1">INDEX($E29:$O29,1,AP$6)/12</f>
        <v>2806.4753404574999</v>
      </c>
      <c r="AQ29" s="96" cm="1">
        <f t="array" aca="1" ref="AQ29" ca="1">INDEX($E29:$O29,1,AQ$6)/12</f>
        <v>2806.4753404574999</v>
      </c>
      <c r="AR29" s="96" cm="1">
        <f t="array" aca="1" ref="AR29" ca="1">INDEX($E29:$O29,1,AR$6)/12</f>
        <v>2806.4753404574999</v>
      </c>
      <c r="AS29" s="96" cm="1">
        <f t="array" aca="1" ref="AS29" ca="1">INDEX($E29:$O29,1,AS$6)/12</f>
        <v>2806.4753404574999</v>
      </c>
      <c r="AT29" s="96" cm="1">
        <f t="array" aca="1" ref="AT29" ca="1">INDEX($E29:$O29,1,AT$6)/12</f>
        <v>2806.4753404574999</v>
      </c>
      <c r="AU29" s="96" cm="1">
        <f t="array" aca="1" ref="AU29" ca="1">INDEX($E29:$O29,1,AU$6)/12</f>
        <v>2806.4753404574999</v>
      </c>
      <c r="AV29" s="96" cm="1">
        <f t="array" aca="1" ref="AV29" ca="1">INDEX($E29:$O29,1,AV$6)/12</f>
        <v>2806.4753404574999</v>
      </c>
      <c r="AW29" s="96" cm="1">
        <f t="array" aca="1" ref="AW29" ca="1">INDEX($E29:$O29,1,AW$6)/12</f>
        <v>2806.4753404574999</v>
      </c>
      <c r="AX29" s="96" cm="1">
        <f t="array" aca="1" ref="AX29" ca="1">INDEX($E29:$O29,1,AX$6)/12</f>
        <v>2806.4753404574999</v>
      </c>
      <c r="AY29" s="96" cm="1">
        <f t="array" aca="1" ref="AY29" ca="1">INDEX($E29:$O29,1,AY$6)/12</f>
        <v>2806.4753404574999</v>
      </c>
      <c r="AZ29" s="96" cm="1">
        <f t="array" aca="1" ref="AZ29" ca="1">INDEX($E29:$O29,1,AZ$6)/12</f>
        <v>2806.4753404574999</v>
      </c>
      <c r="BA29" s="96" cm="1">
        <f t="array" aca="1" ref="BA29" ca="1">INDEX($E29:$O29,1,BA$6)/12</f>
        <v>2806.4753404574999</v>
      </c>
      <c r="BB29" s="96" cm="1">
        <f t="array" aca="1" ref="BB29" ca="1">INDEX($E29:$O29,1,BB$6)/12</f>
        <v>2890.6696006712245</v>
      </c>
      <c r="BC29" s="96" cm="1">
        <f t="array" aca="1" ref="BC29" ca="1">INDEX($E29:$O29,1,BC$6)/12</f>
        <v>2890.6696006712245</v>
      </c>
      <c r="BD29" s="96" cm="1">
        <f t="array" aca="1" ref="BD29" ca="1">INDEX($E29:$O29,1,BD$6)/12</f>
        <v>2890.6696006712245</v>
      </c>
      <c r="BE29" s="96" cm="1">
        <f t="array" aca="1" ref="BE29" ca="1">INDEX($E29:$O29,1,BE$6)/12</f>
        <v>2890.6696006712245</v>
      </c>
      <c r="BF29" s="96" cm="1">
        <f t="array" aca="1" ref="BF29" ca="1">INDEX($E29:$O29,1,BF$6)/12</f>
        <v>2890.6696006712245</v>
      </c>
      <c r="BG29" s="96" cm="1">
        <f t="array" aca="1" ref="BG29" ca="1">INDEX($E29:$O29,1,BG$6)/12</f>
        <v>2890.6696006712245</v>
      </c>
      <c r="BH29" s="96" cm="1">
        <f t="array" aca="1" ref="BH29" ca="1">INDEX($E29:$O29,1,BH$6)/12</f>
        <v>2890.6696006712245</v>
      </c>
      <c r="BI29" s="96" cm="1">
        <f t="array" aca="1" ref="BI29" ca="1">INDEX($E29:$O29,1,BI$6)/12</f>
        <v>2890.6696006712245</v>
      </c>
      <c r="BJ29" s="96" cm="1">
        <f t="array" aca="1" ref="BJ29" ca="1">INDEX($E29:$O29,1,BJ$6)/12</f>
        <v>2890.6696006712245</v>
      </c>
      <c r="BK29" s="96" cm="1">
        <f t="array" aca="1" ref="BK29" ca="1">INDEX($E29:$O29,1,BK$6)/12</f>
        <v>2890.6696006712245</v>
      </c>
      <c r="BL29" s="96" cm="1">
        <f t="array" aca="1" ref="BL29" ca="1">INDEX($E29:$O29,1,BL$6)/12</f>
        <v>2890.6696006712245</v>
      </c>
      <c r="BM29" s="96" cm="1">
        <f t="array" aca="1" ref="BM29" ca="1">INDEX($E29:$O29,1,BM$6)/12</f>
        <v>2890.6696006712245</v>
      </c>
      <c r="BN29" s="96" cm="1">
        <f t="array" aca="1" ref="BN29" ca="1">INDEX($E29:$O29,1,BN$6)/12</f>
        <v>2977.3896886913612</v>
      </c>
      <c r="BO29" s="96" cm="1">
        <f t="array" aca="1" ref="BO29" ca="1">INDEX($E29:$O29,1,BO$6)/12</f>
        <v>2977.3896886913612</v>
      </c>
      <c r="BP29" s="96" cm="1">
        <f t="array" aca="1" ref="BP29" ca="1">INDEX($E29:$O29,1,BP$6)/12</f>
        <v>2977.3896886913612</v>
      </c>
      <c r="BQ29" s="96" cm="1">
        <f t="array" aca="1" ref="BQ29" ca="1">INDEX($E29:$O29,1,BQ$6)/12</f>
        <v>2977.3896886913612</v>
      </c>
      <c r="BR29" s="96" cm="1">
        <f t="array" aca="1" ref="BR29" ca="1">INDEX($E29:$O29,1,BR$6)/12</f>
        <v>2977.3896886913612</v>
      </c>
      <c r="BS29" s="96" cm="1">
        <f t="array" aca="1" ref="BS29" ca="1">INDEX($E29:$O29,1,BS$6)/12</f>
        <v>2977.3896886913612</v>
      </c>
      <c r="BT29" s="96" cm="1">
        <f t="array" aca="1" ref="BT29" ca="1">INDEX($E29:$O29,1,BT$6)/12</f>
        <v>2977.3896886913612</v>
      </c>
      <c r="BU29" s="96" cm="1">
        <f t="array" aca="1" ref="BU29" ca="1">INDEX($E29:$O29,1,BU$6)/12</f>
        <v>2977.3896886913612</v>
      </c>
      <c r="BV29" s="96" cm="1">
        <f t="array" aca="1" ref="BV29" ca="1">INDEX($E29:$O29,1,BV$6)/12</f>
        <v>2977.3896886913612</v>
      </c>
      <c r="BW29" s="96" cm="1">
        <f t="array" aca="1" ref="BW29" ca="1">INDEX($E29:$O29,1,BW$6)/12</f>
        <v>2977.3896886913612</v>
      </c>
      <c r="BX29" s="96" cm="1">
        <f t="array" aca="1" ref="BX29" ca="1">INDEX($E29:$O29,1,BX$6)/12</f>
        <v>2977.3896886913612</v>
      </c>
      <c r="BY29" s="96" cm="1">
        <f t="array" aca="1" ref="BY29" ca="1">INDEX($E29:$O29,1,BY$6)/12</f>
        <v>2977.3896886913612</v>
      </c>
      <c r="BZ29" s="96" cm="1">
        <f t="array" aca="1" ref="BZ29" ca="1">INDEX($E29:$O29,1,BZ$6)/12</f>
        <v>3066.7113793521021</v>
      </c>
      <c r="CA29" s="96" cm="1">
        <f t="array" aca="1" ref="CA29" ca="1">INDEX($E29:$O29,1,CA$6)/12</f>
        <v>3066.7113793521021</v>
      </c>
      <c r="CB29" s="96" cm="1">
        <f t="array" aca="1" ref="CB29" ca="1">INDEX($E29:$O29,1,CB$6)/12</f>
        <v>3066.7113793521021</v>
      </c>
      <c r="CC29" s="96" cm="1">
        <f t="array" aca="1" ref="CC29" ca="1">INDEX($E29:$O29,1,CC$6)/12</f>
        <v>3066.7113793521021</v>
      </c>
      <c r="CD29" s="96" cm="1">
        <f t="array" aca="1" ref="CD29" ca="1">INDEX($E29:$O29,1,CD$6)/12</f>
        <v>3066.7113793521021</v>
      </c>
      <c r="CE29" s="96" cm="1">
        <f t="array" aca="1" ref="CE29" ca="1">INDEX($E29:$O29,1,CE$6)/12</f>
        <v>3066.7113793521021</v>
      </c>
      <c r="CF29" s="96" cm="1">
        <f t="array" aca="1" ref="CF29" ca="1">INDEX($E29:$O29,1,CF$6)/12</f>
        <v>3066.7113793521021</v>
      </c>
      <c r="CG29" s="96" cm="1">
        <f t="array" aca="1" ref="CG29" ca="1">INDEX($E29:$O29,1,CG$6)/12</f>
        <v>3066.7113793521021</v>
      </c>
      <c r="CH29" s="96" cm="1">
        <f t="array" aca="1" ref="CH29" ca="1">INDEX($E29:$O29,1,CH$6)/12</f>
        <v>3066.7113793521021</v>
      </c>
      <c r="CI29" s="96" cm="1">
        <f t="array" aca="1" ref="CI29" ca="1">INDEX($E29:$O29,1,CI$6)/12</f>
        <v>3066.7113793521021</v>
      </c>
      <c r="CJ29" s="96" cm="1">
        <f t="array" aca="1" ref="CJ29" ca="1">INDEX($E29:$O29,1,CJ$6)/12</f>
        <v>3066.7113793521021</v>
      </c>
      <c r="CK29" s="96" cm="1">
        <f t="array" aca="1" ref="CK29" ca="1">INDEX($E29:$O29,1,CK$6)/12</f>
        <v>3066.7113793521021</v>
      </c>
      <c r="CL29" s="96" cm="1">
        <f t="array" aca="1" ref="CL29" ca="1">INDEX($E29:$O29,1,CL$6)/12</f>
        <v>3158.7127207326653</v>
      </c>
      <c r="CM29" s="96" cm="1">
        <f t="array" aca="1" ref="CM29" ca="1">INDEX($E29:$O29,1,CM$6)/12</f>
        <v>3158.7127207326653</v>
      </c>
      <c r="CN29" s="96" cm="1">
        <f t="array" aca="1" ref="CN29" ca="1">INDEX($E29:$O29,1,CN$6)/12</f>
        <v>3158.7127207326653</v>
      </c>
      <c r="CO29" s="96" cm="1">
        <f t="array" aca="1" ref="CO29" ca="1">INDEX($E29:$O29,1,CO$6)/12</f>
        <v>3158.7127207326653</v>
      </c>
      <c r="CP29" s="96" cm="1">
        <f t="array" aca="1" ref="CP29" ca="1">INDEX($E29:$O29,1,CP$6)/12</f>
        <v>3158.7127207326653</v>
      </c>
      <c r="CQ29" s="96" cm="1">
        <f t="array" aca="1" ref="CQ29" ca="1">INDEX($E29:$O29,1,CQ$6)/12</f>
        <v>3158.7127207326653</v>
      </c>
      <c r="CR29" s="96" cm="1">
        <f t="array" aca="1" ref="CR29" ca="1">INDEX($E29:$O29,1,CR$6)/12</f>
        <v>3158.7127207326653</v>
      </c>
      <c r="CS29" s="96" cm="1">
        <f t="array" aca="1" ref="CS29" ca="1">INDEX($E29:$O29,1,CS$6)/12</f>
        <v>3158.7127207326653</v>
      </c>
      <c r="CT29" s="96" cm="1">
        <f t="array" aca="1" ref="CT29" ca="1">INDEX($E29:$O29,1,CT$6)/12</f>
        <v>3158.7127207326653</v>
      </c>
      <c r="CU29" s="96" cm="1">
        <f t="array" aca="1" ref="CU29" ca="1">INDEX($E29:$O29,1,CU$6)/12</f>
        <v>3158.7127207326653</v>
      </c>
      <c r="CV29" s="96" cm="1">
        <f t="array" aca="1" ref="CV29" ca="1">INDEX($E29:$O29,1,CV$6)/12</f>
        <v>3158.7127207326653</v>
      </c>
      <c r="CW29" s="96" cm="1">
        <f t="array" aca="1" ref="CW29" ca="1">INDEX($E29:$O29,1,CW$6)/12</f>
        <v>3158.7127207326653</v>
      </c>
      <c r="CX29" s="96" cm="1">
        <f t="array" aca="1" ref="CX29" ca="1">INDEX($E29:$O29,1,CX$6)/12</f>
        <v>3253.4741023546453</v>
      </c>
      <c r="CY29" s="96" cm="1">
        <f t="array" aca="1" ref="CY29" ca="1">INDEX($E29:$O29,1,CY$6)/12</f>
        <v>3253.4741023546453</v>
      </c>
      <c r="CZ29" s="96" cm="1">
        <f t="array" aca="1" ref="CZ29" ca="1">INDEX($E29:$O29,1,CZ$6)/12</f>
        <v>3253.4741023546453</v>
      </c>
      <c r="DA29" s="96" cm="1">
        <f t="array" aca="1" ref="DA29" ca="1">INDEX($E29:$O29,1,DA$6)/12</f>
        <v>3253.4741023546453</v>
      </c>
      <c r="DB29" s="96" cm="1">
        <f t="array" aca="1" ref="DB29" ca="1">INDEX($E29:$O29,1,DB$6)/12</f>
        <v>3253.4741023546453</v>
      </c>
      <c r="DC29" s="96" cm="1">
        <f t="array" aca="1" ref="DC29" ca="1">INDEX($E29:$O29,1,DC$6)/12</f>
        <v>3253.4741023546453</v>
      </c>
      <c r="DD29" s="96" cm="1">
        <f t="array" aca="1" ref="DD29" ca="1">INDEX($E29:$O29,1,DD$6)/12</f>
        <v>3253.4741023546453</v>
      </c>
      <c r="DE29" s="96" cm="1">
        <f t="array" aca="1" ref="DE29" ca="1">INDEX($E29:$O29,1,DE$6)/12</f>
        <v>3253.4741023546453</v>
      </c>
      <c r="DF29" s="96" cm="1">
        <f t="array" aca="1" ref="DF29" ca="1">INDEX($E29:$O29,1,DF$6)/12</f>
        <v>3253.4741023546453</v>
      </c>
      <c r="DG29" s="96" cm="1">
        <f t="array" aca="1" ref="DG29" ca="1">INDEX($E29:$O29,1,DG$6)/12</f>
        <v>3253.4741023546453</v>
      </c>
      <c r="DH29" s="96" cm="1">
        <f t="array" aca="1" ref="DH29" ca="1">INDEX($E29:$O29,1,DH$6)/12</f>
        <v>3253.4741023546453</v>
      </c>
      <c r="DI29" s="96" cm="1">
        <f t="array" aca="1" ref="DI29" ca="1">INDEX($E29:$O29,1,DI$6)/12</f>
        <v>3253.4741023546453</v>
      </c>
      <c r="DJ29" s="96" cm="1">
        <f t="array" aca="1" ref="DJ29" ca="1">INDEX($E29:$O29,1,DJ$6)/12</f>
        <v>3351.0783254252851</v>
      </c>
      <c r="DK29" s="96" cm="1">
        <f t="array" aca="1" ref="DK29" ca="1">INDEX($E29:$O29,1,DK$6)/12</f>
        <v>3351.0783254252851</v>
      </c>
      <c r="DL29" s="96" cm="1">
        <f t="array" aca="1" ref="DL29" ca="1">INDEX($E29:$O29,1,DL$6)/12</f>
        <v>3351.0783254252851</v>
      </c>
      <c r="DM29" s="96" cm="1">
        <f t="array" aca="1" ref="DM29" ca="1">INDEX($E29:$O29,1,DM$6)/12</f>
        <v>3351.0783254252851</v>
      </c>
      <c r="DN29" s="96" cm="1">
        <f t="array" aca="1" ref="DN29" ca="1">INDEX($E29:$O29,1,DN$6)/12</f>
        <v>3351.0783254252851</v>
      </c>
      <c r="DO29" s="96" cm="1">
        <f t="array" aca="1" ref="DO29" ca="1">INDEX($E29:$O29,1,DO$6)/12</f>
        <v>3351.0783254252851</v>
      </c>
      <c r="DP29" s="96" cm="1">
        <f t="array" aca="1" ref="DP29" ca="1">INDEX($E29:$O29,1,DP$6)/12</f>
        <v>3351.0783254252851</v>
      </c>
      <c r="DQ29" s="96" cm="1">
        <f t="array" aca="1" ref="DQ29" ca="1">INDEX($E29:$O29,1,DQ$6)/12</f>
        <v>3351.0783254252851</v>
      </c>
      <c r="DR29" s="96" cm="1">
        <f t="array" aca="1" ref="DR29" ca="1">INDEX($E29:$O29,1,DR$6)/12</f>
        <v>3351.0783254252851</v>
      </c>
      <c r="DS29" s="96" cm="1">
        <f t="array" aca="1" ref="DS29" ca="1">INDEX($E29:$O29,1,DS$6)/12</f>
        <v>3351.0783254252851</v>
      </c>
      <c r="DT29" s="96" cm="1">
        <f t="array" aca="1" ref="DT29" ca="1">INDEX($E29:$O29,1,DT$6)/12</f>
        <v>3351.0783254252851</v>
      </c>
      <c r="DU29" s="96" cm="1">
        <f t="array" aca="1" ref="DU29" ca="1">INDEX($E29:$O29,1,DU$6)/12</f>
        <v>3351.0783254252851</v>
      </c>
      <c r="DV29" s="96" cm="1">
        <f t="array" aca="1" ref="DV29" ca="1">INDEX($E29:$O29,1,DV$6)/12</f>
        <v>3451.6106751880434</v>
      </c>
      <c r="DW29" s="96" cm="1">
        <f t="array" aca="1" ref="DW29" ca="1">INDEX($E29:$O29,1,DW$6)/12</f>
        <v>3451.6106751880434</v>
      </c>
      <c r="DX29" s="96" cm="1">
        <f t="array" aca="1" ref="DX29" ca="1">INDEX($E29:$O29,1,DX$6)/12</f>
        <v>3451.6106751880434</v>
      </c>
      <c r="DY29" s="96" cm="1">
        <f t="array" aca="1" ref="DY29" ca="1">INDEX($E29:$O29,1,DY$6)/12</f>
        <v>3451.6106751880434</v>
      </c>
      <c r="DZ29" s="96" cm="1">
        <f t="array" aca="1" ref="DZ29" ca="1">INDEX($E29:$O29,1,DZ$6)/12</f>
        <v>3451.6106751880434</v>
      </c>
      <c r="EA29" s="96" cm="1">
        <f t="array" aca="1" ref="EA29" ca="1">INDEX($E29:$O29,1,EA$6)/12</f>
        <v>3451.6106751880434</v>
      </c>
      <c r="EB29" s="96" cm="1">
        <f t="array" aca="1" ref="EB29" ca="1">INDEX($E29:$O29,1,EB$6)/12</f>
        <v>3451.6106751880434</v>
      </c>
      <c r="EC29" s="96" cm="1">
        <f t="array" aca="1" ref="EC29" ca="1">INDEX($E29:$O29,1,EC$6)/12</f>
        <v>3451.6106751880434</v>
      </c>
      <c r="ED29" s="96" cm="1">
        <f t="array" aca="1" ref="ED29" ca="1">INDEX($E29:$O29,1,ED$6)/12</f>
        <v>3451.6106751880434</v>
      </c>
      <c r="EE29" s="96" cm="1">
        <f t="array" aca="1" ref="EE29" ca="1">INDEX($E29:$O29,1,EE$6)/12</f>
        <v>3451.6106751880434</v>
      </c>
      <c r="EF29" s="96" cm="1">
        <f t="array" aca="1" ref="EF29" ca="1">INDEX($E29:$O29,1,EF$6)/12</f>
        <v>3451.6106751880434</v>
      </c>
      <c r="EG29" s="96" cm="1">
        <f t="array" aca="1" ref="EG29" ca="1">INDEX($E29:$O29,1,EG$6)/12</f>
        <v>3451.6106751880434</v>
      </c>
      <c r="EH29" s="96" cm="1">
        <f t="array" aca="1" ref="EH29" ca="1">INDEX($E29:$O29,1,EH$6)/12</f>
        <v>3555.1589954436845</v>
      </c>
      <c r="EI29" s="96" cm="1">
        <f t="array" aca="1" ref="EI29" ca="1">INDEX($E29:$O29,1,EI$6)/12</f>
        <v>3555.1589954436845</v>
      </c>
      <c r="EJ29" s="96" cm="1">
        <f t="array" aca="1" ref="EJ29" ca="1">INDEX($E29:$O29,1,EJ$6)/12</f>
        <v>3555.1589954436845</v>
      </c>
      <c r="EK29" s="96" cm="1">
        <f t="array" aca="1" ref="EK29" ca="1">INDEX($E29:$O29,1,EK$6)/12</f>
        <v>3555.1589954436845</v>
      </c>
      <c r="EL29" s="96" cm="1">
        <f t="array" aca="1" ref="EL29" ca="1">INDEX($E29:$O29,1,EL$6)/12</f>
        <v>3555.1589954436845</v>
      </c>
      <c r="EM29" s="96" cm="1">
        <f t="array" aca="1" ref="EM29" ca="1">INDEX($E29:$O29,1,EM$6)/12</f>
        <v>3555.1589954436845</v>
      </c>
      <c r="EN29" s="96" cm="1">
        <f t="array" aca="1" ref="EN29" ca="1">INDEX($E29:$O29,1,EN$6)/12</f>
        <v>3555.1589954436845</v>
      </c>
      <c r="EO29" s="96" cm="1">
        <f t="array" aca="1" ref="EO29" ca="1">INDEX($E29:$O29,1,EO$6)/12</f>
        <v>3555.1589954436845</v>
      </c>
      <c r="EP29" s="96" cm="1">
        <f t="array" aca="1" ref="EP29" ca="1">INDEX($E29:$O29,1,EP$6)/12</f>
        <v>3555.1589954436845</v>
      </c>
      <c r="EQ29" s="96" cm="1">
        <f t="array" aca="1" ref="EQ29" ca="1">INDEX($E29:$O29,1,EQ$6)/12</f>
        <v>3555.1589954436845</v>
      </c>
      <c r="ER29" s="96" cm="1">
        <f t="array" aca="1" ref="ER29" ca="1">INDEX($E29:$O29,1,ER$6)/12</f>
        <v>3555.1589954436845</v>
      </c>
      <c r="ES29" s="96" cm="1">
        <f t="array" aca="1" ref="ES29" ca="1">INDEX($E29:$O29,1,ES$6)/12</f>
        <v>3555.1589954436845</v>
      </c>
    </row>
    <row r="30" spans="1:149" x14ac:dyDescent="0.2">
      <c r="A30" s="2"/>
      <c r="B30" s="153" t="str">
        <f>'PF, Adj &amp; Notes'!$B26</f>
        <v>Valet Trash</v>
      </c>
      <c r="C30" s="96"/>
      <c r="D30" s="456">
        <f t="shared" ca="1" si="30"/>
        <v>0</v>
      </c>
      <c r="E30" s="96">
        <f ca="1">Assumptions!$K71*(1+IF(Assumptions!$L71,Assumptions!$L71,rOthIncIncrPct))</f>
        <v>0</v>
      </c>
      <c r="F30" s="96" cm="1">
        <f t="array" aca="1" ref="F30" ca="1">E30*(1+rOthIncIncrPct)*(F$8&lt;=MAX(rHoldPeriod,1)+fRvrYr)</f>
        <v>0</v>
      </c>
      <c r="G30" s="96" cm="1">
        <f t="array" aca="1" ref="G30" ca="1">F30*(1+rOthIncIncrPct)*(G$8&lt;=MAX(rHoldPeriod,1)+fRvrYr)</f>
        <v>0</v>
      </c>
      <c r="H30" s="96" cm="1">
        <f t="array" aca="1" ref="H30" ca="1">G30*(1+rOthIncIncrPct)*(H$8&lt;=MAX(rHoldPeriod,1)+fRvrYr)</f>
        <v>0</v>
      </c>
      <c r="I30" s="96" cm="1">
        <f t="array" aca="1" ref="I30" ca="1">H30*(1+rOthIncIncrPct)*(I$8&lt;=MAX(rHoldPeriod,1)+fRvrYr)</f>
        <v>0</v>
      </c>
      <c r="J30" s="96" cm="1">
        <f t="array" aca="1" ref="J30" ca="1">I30*(1+rOthIncIncrPct)*(J$8&lt;=MAX(rHoldPeriod,1)+fRvrYr)</f>
        <v>0</v>
      </c>
      <c r="K30" s="96" cm="1">
        <f t="array" aca="1" ref="K30" ca="1">J30*(1+rOthIncIncrPct)*(K$8&lt;=MAX(rHoldPeriod,1)+fRvrYr)</f>
        <v>0</v>
      </c>
      <c r="L30" s="96" cm="1">
        <f t="array" aca="1" ref="L30" ca="1">K30*(1+rOthIncIncrPct)*(L$8&lt;=MAX(rHoldPeriod,1)+fRvrYr)</f>
        <v>0</v>
      </c>
      <c r="M30" s="96" cm="1">
        <f t="array" aca="1" ref="M30" ca="1">L30*(1+rOthIncIncrPct)*(M$8&lt;=MAX(rHoldPeriod,1)+fRvrYr)</f>
        <v>0</v>
      </c>
      <c r="N30" s="96" cm="1">
        <f t="array" aca="1" ref="N30" ca="1">M30*(1+rOthIncIncrPct)*(N$8&lt;=MAX(rHoldPeriod,1)+fRvrYr)</f>
        <v>0</v>
      </c>
      <c r="O30" s="96" cm="1">
        <f t="array" aca="1" ref="O30" ca="1">N30*(1+rOthIncIncrPct)*(O$8&lt;=MAX(rHoldPeriod,1)+fRvrYr)</f>
        <v>0</v>
      </c>
      <c r="P30" s="2"/>
      <c r="Q30" s="96"/>
      <c r="R30" s="96" cm="1">
        <f t="array" aca="1" ref="R30" ca="1">INDEX($E30:$O30,1,R$6)/12</f>
        <v>0</v>
      </c>
      <c r="S30" s="96" cm="1">
        <f t="array" aca="1" ref="S30" ca="1">INDEX($E30:$O30,1,S$6)/12</f>
        <v>0</v>
      </c>
      <c r="T30" s="96" cm="1">
        <f t="array" aca="1" ref="T30" ca="1">INDEX($E30:$O30,1,T$6)/12</f>
        <v>0</v>
      </c>
      <c r="U30" s="96" cm="1">
        <f t="array" aca="1" ref="U30" ca="1">INDEX($E30:$O30,1,U$6)/12</f>
        <v>0</v>
      </c>
      <c r="V30" s="96" cm="1">
        <f t="array" aca="1" ref="V30" ca="1">INDEX($E30:$O30,1,V$6)/12</f>
        <v>0</v>
      </c>
      <c r="W30" s="96" cm="1">
        <f t="array" aca="1" ref="W30" ca="1">INDEX($E30:$O30,1,W$6)/12</f>
        <v>0</v>
      </c>
      <c r="X30" s="96" cm="1">
        <f t="array" aca="1" ref="X30" ca="1">INDEX($E30:$O30,1,X$6)/12</f>
        <v>0</v>
      </c>
      <c r="Y30" s="96" cm="1">
        <f t="array" aca="1" ref="Y30" ca="1">INDEX($E30:$O30,1,Y$6)/12</f>
        <v>0</v>
      </c>
      <c r="Z30" s="96" cm="1">
        <f t="array" aca="1" ref="Z30" ca="1">INDEX($E30:$O30,1,Z$6)/12</f>
        <v>0</v>
      </c>
      <c r="AA30" s="96" cm="1">
        <f t="array" aca="1" ref="AA30" ca="1">INDEX($E30:$O30,1,AA$6)/12</f>
        <v>0</v>
      </c>
      <c r="AB30" s="96" cm="1">
        <f t="array" aca="1" ref="AB30" ca="1">INDEX($E30:$O30,1,AB$6)/12</f>
        <v>0</v>
      </c>
      <c r="AC30" s="96" cm="1">
        <f t="array" aca="1" ref="AC30" ca="1">INDEX($E30:$O30,1,AC$6)/12</f>
        <v>0</v>
      </c>
      <c r="AD30" s="96" cm="1">
        <f t="array" aca="1" ref="AD30" ca="1">INDEX($E30:$O30,1,AD$6)/12</f>
        <v>0</v>
      </c>
      <c r="AE30" s="96" cm="1">
        <f t="array" aca="1" ref="AE30" ca="1">INDEX($E30:$O30,1,AE$6)/12</f>
        <v>0</v>
      </c>
      <c r="AF30" s="96" cm="1">
        <f t="array" aca="1" ref="AF30" ca="1">INDEX($E30:$O30,1,AF$6)/12</f>
        <v>0</v>
      </c>
      <c r="AG30" s="96" cm="1">
        <f t="array" aca="1" ref="AG30" ca="1">INDEX($E30:$O30,1,AG$6)/12</f>
        <v>0</v>
      </c>
      <c r="AH30" s="96" cm="1">
        <f t="array" aca="1" ref="AH30" ca="1">INDEX($E30:$O30,1,AH$6)/12</f>
        <v>0</v>
      </c>
      <c r="AI30" s="96" cm="1">
        <f t="array" aca="1" ref="AI30" ca="1">INDEX($E30:$O30,1,AI$6)/12</f>
        <v>0</v>
      </c>
      <c r="AJ30" s="96" cm="1">
        <f t="array" aca="1" ref="AJ30" ca="1">INDEX($E30:$O30,1,AJ$6)/12</f>
        <v>0</v>
      </c>
      <c r="AK30" s="96" cm="1">
        <f t="array" aca="1" ref="AK30" ca="1">INDEX($E30:$O30,1,AK$6)/12</f>
        <v>0</v>
      </c>
      <c r="AL30" s="96" cm="1">
        <f t="array" aca="1" ref="AL30" ca="1">INDEX($E30:$O30,1,AL$6)/12</f>
        <v>0</v>
      </c>
      <c r="AM30" s="96" cm="1">
        <f t="array" aca="1" ref="AM30" ca="1">INDEX($E30:$O30,1,AM$6)/12</f>
        <v>0</v>
      </c>
      <c r="AN30" s="96" cm="1">
        <f t="array" aca="1" ref="AN30" ca="1">INDEX($E30:$O30,1,AN$6)/12</f>
        <v>0</v>
      </c>
      <c r="AO30" s="96" cm="1">
        <f t="array" aca="1" ref="AO30" ca="1">INDEX($E30:$O30,1,AO$6)/12</f>
        <v>0</v>
      </c>
      <c r="AP30" s="96" cm="1">
        <f t="array" aca="1" ref="AP30" ca="1">INDEX($E30:$O30,1,AP$6)/12</f>
        <v>0</v>
      </c>
      <c r="AQ30" s="96" cm="1">
        <f t="array" aca="1" ref="AQ30" ca="1">INDEX($E30:$O30,1,AQ$6)/12</f>
        <v>0</v>
      </c>
      <c r="AR30" s="96" cm="1">
        <f t="array" aca="1" ref="AR30" ca="1">INDEX($E30:$O30,1,AR$6)/12</f>
        <v>0</v>
      </c>
      <c r="AS30" s="96" cm="1">
        <f t="array" aca="1" ref="AS30" ca="1">INDEX($E30:$O30,1,AS$6)/12</f>
        <v>0</v>
      </c>
      <c r="AT30" s="96" cm="1">
        <f t="array" aca="1" ref="AT30" ca="1">INDEX($E30:$O30,1,AT$6)/12</f>
        <v>0</v>
      </c>
      <c r="AU30" s="96" cm="1">
        <f t="array" aca="1" ref="AU30" ca="1">INDEX($E30:$O30,1,AU$6)/12</f>
        <v>0</v>
      </c>
      <c r="AV30" s="96" cm="1">
        <f t="array" aca="1" ref="AV30" ca="1">INDEX($E30:$O30,1,AV$6)/12</f>
        <v>0</v>
      </c>
      <c r="AW30" s="96" cm="1">
        <f t="array" aca="1" ref="AW30" ca="1">INDEX($E30:$O30,1,AW$6)/12</f>
        <v>0</v>
      </c>
      <c r="AX30" s="96" cm="1">
        <f t="array" aca="1" ref="AX30" ca="1">INDEX($E30:$O30,1,AX$6)/12</f>
        <v>0</v>
      </c>
      <c r="AY30" s="96" cm="1">
        <f t="array" aca="1" ref="AY30" ca="1">INDEX($E30:$O30,1,AY$6)/12</f>
        <v>0</v>
      </c>
      <c r="AZ30" s="96" cm="1">
        <f t="array" aca="1" ref="AZ30" ca="1">INDEX($E30:$O30,1,AZ$6)/12</f>
        <v>0</v>
      </c>
      <c r="BA30" s="96" cm="1">
        <f t="array" aca="1" ref="BA30" ca="1">INDEX($E30:$O30,1,BA$6)/12</f>
        <v>0</v>
      </c>
      <c r="BB30" s="96" cm="1">
        <f t="array" aca="1" ref="BB30" ca="1">INDEX($E30:$O30,1,BB$6)/12</f>
        <v>0</v>
      </c>
      <c r="BC30" s="96" cm="1">
        <f t="array" aca="1" ref="BC30" ca="1">INDEX($E30:$O30,1,BC$6)/12</f>
        <v>0</v>
      </c>
      <c r="BD30" s="96" cm="1">
        <f t="array" aca="1" ref="BD30" ca="1">INDEX($E30:$O30,1,BD$6)/12</f>
        <v>0</v>
      </c>
      <c r="BE30" s="96" cm="1">
        <f t="array" aca="1" ref="BE30" ca="1">INDEX($E30:$O30,1,BE$6)/12</f>
        <v>0</v>
      </c>
      <c r="BF30" s="96" cm="1">
        <f t="array" aca="1" ref="BF30" ca="1">INDEX($E30:$O30,1,BF$6)/12</f>
        <v>0</v>
      </c>
      <c r="BG30" s="96" cm="1">
        <f t="array" aca="1" ref="BG30" ca="1">INDEX($E30:$O30,1,BG$6)/12</f>
        <v>0</v>
      </c>
      <c r="BH30" s="96" cm="1">
        <f t="array" aca="1" ref="BH30" ca="1">INDEX($E30:$O30,1,BH$6)/12</f>
        <v>0</v>
      </c>
      <c r="BI30" s="96" cm="1">
        <f t="array" aca="1" ref="BI30" ca="1">INDEX($E30:$O30,1,BI$6)/12</f>
        <v>0</v>
      </c>
      <c r="BJ30" s="96" cm="1">
        <f t="array" aca="1" ref="BJ30" ca="1">INDEX($E30:$O30,1,BJ$6)/12</f>
        <v>0</v>
      </c>
      <c r="BK30" s="96" cm="1">
        <f t="array" aca="1" ref="BK30" ca="1">INDEX($E30:$O30,1,BK$6)/12</f>
        <v>0</v>
      </c>
      <c r="BL30" s="96" cm="1">
        <f t="array" aca="1" ref="BL30" ca="1">INDEX($E30:$O30,1,BL$6)/12</f>
        <v>0</v>
      </c>
      <c r="BM30" s="96" cm="1">
        <f t="array" aca="1" ref="BM30" ca="1">INDEX($E30:$O30,1,BM$6)/12</f>
        <v>0</v>
      </c>
      <c r="BN30" s="96" cm="1">
        <f t="array" aca="1" ref="BN30" ca="1">INDEX($E30:$O30,1,BN$6)/12</f>
        <v>0</v>
      </c>
      <c r="BO30" s="96" cm="1">
        <f t="array" aca="1" ref="BO30" ca="1">INDEX($E30:$O30,1,BO$6)/12</f>
        <v>0</v>
      </c>
      <c r="BP30" s="96" cm="1">
        <f t="array" aca="1" ref="BP30" ca="1">INDEX($E30:$O30,1,BP$6)/12</f>
        <v>0</v>
      </c>
      <c r="BQ30" s="96" cm="1">
        <f t="array" aca="1" ref="BQ30" ca="1">INDEX($E30:$O30,1,BQ$6)/12</f>
        <v>0</v>
      </c>
      <c r="BR30" s="96" cm="1">
        <f t="array" aca="1" ref="BR30" ca="1">INDEX($E30:$O30,1,BR$6)/12</f>
        <v>0</v>
      </c>
      <c r="BS30" s="96" cm="1">
        <f t="array" aca="1" ref="BS30" ca="1">INDEX($E30:$O30,1,BS$6)/12</f>
        <v>0</v>
      </c>
      <c r="BT30" s="96" cm="1">
        <f t="array" aca="1" ref="BT30" ca="1">INDEX($E30:$O30,1,BT$6)/12</f>
        <v>0</v>
      </c>
      <c r="BU30" s="96" cm="1">
        <f t="array" aca="1" ref="BU30" ca="1">INDEX($E30:$O30,1,BU$6)/12</f>
        <v>0</v>
      </c>
      <c r="BV30" s="96" cm="1">
        <f t="array" aca="1" ref="BV30" ca="1">INDEX($E30:$O30,1,BV$6)/12</f>
        <v>0</v>
      </c>
      <c r="BW30" s="96" cm="1">
        <f t="array" aca="1" ref="BW30" ca="1">INDEX($E30:$O30,1,BW$6)/12</f>
        <v>0</v>
      </c>
      <c r="BX30" s="96" cm="1">
        <f t="array" aca="1" ref="BX30" ca="1">INDEX($E30:$O30,1,BX$6)/12</f>
        <v>0</v>
      </c>
      <c r="BY30" s="96" cm="1">
        <f t="array" aca="1" ref="BY30" ca="1">INDEX($E30:$O30,1,BY$6)/12</f>
        <v>0</v>
      </c>
      <c r="BZ30" s="96" cm="1">
        <f t="array" aca="1" ref="BZ30" ca="1">INDEX($E30:$O30,1,BZ$6)/12</f>
        <v>0</v>
      </c>
      <c r="CA30" s="96" cm="1">
        <f t="array" aca="1" ref="CA30" ca="1">INDEX($E30:$O30,1,CA$6)/12</f>
        <v>0</v>
      </c>
      <c r="CB30" s="96" cm="1">
        <f t="array" aca="1" ref="CB30" ca="1">INDEX($E30:$O30,1,CB$6)/12</f>
        <v>0</v>
      </c>
      <c r="CC30" s="96" cm="1">
        <f t="array" aca="1" ref="CC30" ca="1">INDEX($E30:$O30,1,CC$6)/12</f>
        <v>0</v>
      </c>
      <c r="CD30" s="96" cm="1">
        <f t="array" aca="1" ref="CD30" ca="1">INDEX($E30:$O30,1,CD$6)/12</f>
        <v>0</v>
      </c>
      <c r="CE30" s="96" cm="1">
        <f t="array" aca="1" ref="CE30" ca="1">INDEX($E30:$O30,1,CE$6)/12</f>
        <v>0</v>
      </c>
      <c r="CF30" s="96" cm="1">
        <f t="array" aca="1" ref="CF30" ca="1">INDEX($E30:$O30,1,CF$6)/12</f>
        <v>0</v>
      </c>
      <c r="CG30" s="96" cm="1">
        <f t="array" aca="1" ref="CG30" ca="1">INDEX($E30:$O30,1,CG$6)/12</f>
        <v>0</v>
      </c>
      <c r="CH30" s="96" cm="1">
        <f t="array" aca="1" ref="CH30" ca="1">INDEX($E30:$O30,1,CH$6)/12</f>
        <v>0</v>
      </c>
      <c r="CI30" s="96" cm="1">
        <f t="array" aca="1" ref="CI30" ca="1">INDEX($E30:$O30,1,CI$6)/12</f>
        <v>0</v>
      </c>
      <c r="CJ30" s="96" cm="1">
        <f t="array" aca="1" ref="CJ30" ca="1">INDEX($E30:$O30,1,CJ$6)/12</f>
        <v>0</v>
      </c>
      <c r="CK30" s="96" cm="1">
        <f t="array" aca="1" ref="CK30" ca="1">INDEX($E30:$O30,1,CK$6)/12</f>
        <v>0</v>
      </c>
      <c r="CL30" s="96" cm="1">
        <f t="array" aca="1" ref="CL30" ca="1">INDEX($E30:$O30,1,CL$6)/12</f>
        <v>0</v>
      </c>
      <c r="CM30" s="96" cm="1">
        <f t="array" aca="1" ref="CM30" ca="1">INDEX($E30:$O30,1,CM$6)/12</f>
        <v>0</v>
      </c>
      <c r="CN30" s="96" cm="1">
        <f t="array" aca="1" ref="CN30" ca="1">INDEX($E30:$O30,1,CN$6)/12</f>
        <v>0</v>
      </c>
      <c r="CO30" s="96" cm="1">
        <f t="array" aca="1" ref="CO30" ca="1">INDEX($E30:$O30,1,CO$6)/12</f>
        <v>0</v>
      </c>
      <c r="CP30" s="96" cm="1">
        <f t="array" aca="1" ref="CP30" ca="1">INDEX($E30:$O30,1,CP$6)/12</f>
        <v>0</v>
      </c>
      <c r="CQ30" s="96" cm="1">
        <f t="array" aca="1" ref="CQ30" ca="1">INDEX($E30:$O30,1,CQ$6)/12</f>
        <v>0</v>
      </c>
      <c r="CR30" s="96" cm="1">
        <f t="array" aca="1" ref="CR30" ca="1">INDEX($E30:$O30,1,CR$6)/12</f>
        <v>0</v>
      </c>
      <c r="CS30" s="96" cm="1">
        <f t="array" aca="1" ref="CS30" ca="1">INDEX($E30:$O30,1,CS$6)/12</f>
        <v>0</v>
      </c>
      <c r="CT30" s="96" cm="1">
        <f t="array" aca="1" ref="CT30" ca="1">INDEX($E30:$O30,1,CT$6)/12</f>
        <v>0</v>
      </c>
      <c r="CU30" s="96" cm="1">
        <f t="array" aca="1" ref="CU30" ca="1">INDEX($E30:$O30,1,CU$6)/12</f>
        <v>0</v>
      </c>
      <c r="CV30" s="96" cm="1">
        <f t="array" aca="1" ref="CV30" ca="1">INDEX($E30:$O30,1,CV$6)/12</f>
        <v>0</v>
      </c>
      <c r="CW30" s="96" cm="1">
        <f t="array" aca="1" ref="CW30" ca="1">INDEX($E30:$O30,1,CW$6)/12</f>
        <v>0</v>
      </c>
      <c r="CX30" s="96" cm="1">
        <f t="array" aca="1" ref="CX30" ca="1">INDEX($E30:$O30,1,CX$6)/12</f>
        <v>0</v>
      </c>
      <c r="CY30" s="96" cm="1">
        <f t="array" aca="1" ref="CY30" ca="1">INDEX($E30:$O30,1,CY$6)/12</f>
        <v>0</v>
      </c>
      <c r="CZ30" s="96" cm="1">
        <f t="array" aca="1" ref="CZ30" ca="1">INDEX($E30:$O30,1,CZ$6)/12</f>
        <v>0</v>
      </c>
      <c r="DA30" s="96" cm="1">
        <f t="array" aca="1" ref="DA30" ca="1">INDEX($E30:$O30,1,DA$6)/12</f>
        <v>0</v>
      </c>
      <c r="DB30" s="96" cm="1">
        <f t="array" aca="1" ref="DB30" ca="1">INDEX($E30:$O30,1,DB$6)/12</f>
        <v>0</v>
      </c>
      <c r="DC30" s="96" cm="1">
        <f t="array" aca="1" ref="DC30" ca="1">INDEX($E30:$O30,1,DC$6)/12</f>
        <v>0</v>
      </c>
      <c r="DD30" s="96" cm="1">
        <f t="array" aca="1" ref="DD30" ca="1">INDEX($E30:$O30,1,DD$6)/12</f>
        <v>0</v>
      </c>
      <c r="DE30" s="96" cm="1">
        <f t="array" aca="1" ref="DE30" ca="1">INDEX($E30:$O30,1,DE$6)/12</f>
        <v>0</v>
      </c>
      <c r="DF30" s="96" cm="1">
        <f t="array" aca="1" ref="DF30" ca="1">INDEX($E30:$O30,1,DF$6)/12</f>
        <v>0</v>
      </c>
      <c r="DG30" s="96" cm="1">
        <f t="array" aca="1" ref="DG30" ca="1">INDEX($E30:$O30,1,DG$6)/12</f>
        <v>0</v>
      </c>
      <c r="DH30" s="96" cm="1">
        <f t="array" aca="1" ref="DH30" ca="1">INDEX($E30:$O30,1,DH$6)/12</f>
        <v>0</v>
      </c>
      <c r="DI30" s="96" cm="1">
        <f t="array" aca="1" ref="DI30" ca="1">INDEX($E30:$O30,1,DI$6)/12</f>
        <v>0</v>
      </c>
      <c r="DJ30" s="96" cm="1">
        <f t="array" aca="1" ref="DJ30" ca="1">INDEX($E30:$O30,1,DJ$6)/12</f>
        <v>0</v>
      </c>
      <c r="DK30" s="96" cm="1">
        <f t="array" aca="1" ref="DK30" ca="1">INDEX($E30:$O30,1,DK$6)/12</f>
        <v>0</v>
      </c>
      <c r="DL30" s="96" cm="1">
        <f t="array" aca="1" ref="DL30" ca="1">INDEX($E30:$O30,1,DL$6)/12</f>
        <v>0</v>
      </c>
      <c r="DM30" s="96" cm="1">
        <f t="array" aca="1" ref="DM30" ca="1">INDEX($E30:$O30,1,DM$6)/12</f>
        <v>0</v>
      </c>
      <c r="DN30" s="96" cm="1">
        <f t="array" aca="1" ref="DN30" ca="1">INDEX($E30:$O30,1,DN$6)/12</f>
        <v>0</v>
      </c>
      <c r="DO30" s="96" cm="1">
        <f t="array" aca="1" ref="DO30" ca="1">INDEX($E30:$O30,1,DO$6)/12</f>
        <v>0</v>
      </c>
      <c r="DP30" s="96" cm="1">
        <f t="array" aca="1" ref="DP30" ca="1">INDEX($E30:$O30,1,DP$6)/12</f>
        <v>0</v>
      </c>
      <c r="DQ30" s="96" cm="1">
        <f t="array" aca="1" ref="DQ30" ca="1">INDEX($E30:$O30,1,DQ$6)/12</f>
        <v>0</v>
      </c>
      <c r="DR30" s="96" cm="1">
        <f t="array" aca="1" ref="DR30" ca="1">INDEX($E30:$O30,1,DR$6)/12</f>
        <v>0</v>
      </c>
      <c r="DS30" s="96" cm="1">
        <f t="array" aca="1" ref="DS30" ca="1">INDEX($E30:$O30,1,DS$6)/12</f>
        <v>0</v>
      </c>
      <c r="DT30" s="96" cm="1">
        <f t="array" aca="1" ref="DT30" ca="1">INDEX($E30:$O30,1,DT$6)/12</f>
        <v>0</v>
      </c>
      <c r="DU30" s="96" cm="1">
        <f t="array" aca="1" ref="DU30" ca="1">INDEX($E30:$O30,1,DU$6)/12</f>
        <v>0</v>
      </c>
      <c r="DV30" s="96" cm="1">
        <f t="array" aca="1" ref="DV30" ca="1">INDEX($E30:$O30,1,DV$6)/12</f>
        <v>0</v>
      </c>
      <c r="DW30" s="96" cm="1">
        <f t="array" aca="1" ref="DW30" ca="1">INDEX($E30:$O30,1,DW$6)/12</f>
        <v>0</v>
      </c>
      <c r="DX30" s="96" cm="1">
        <f t="array" aca="1" ref="DX30" ca="1">INDEX($E30:$O30,1,DX$6)/12</f>
        <v>0</v>
      </c>
      <c r="DY30" s="96" cm="1">
        <f t="array" aca="1" ref="DY30" ca="1">INDEX($E30:$O30,1,DY$6)/12</f>
        <v>0</v>
      </c>
      <c r="DZ30" s="96" cm="1">
        <f t="array" aca="1" ref="DZ30" ca="1">INDEX($E30:$O30,1,DZ$6)/12</f>
        <v>0</v>
      </c>
      <c r="EA30" s="96" cm="1">
        <f t="array" aca="1" ref="EA30" ca="1">INDEX($E30:$O30,1,EA$6)/12</f>
        <v>0</v>
      </c>
      <c r="EB30" s="96" cm="1">
        <f t="array" aca="1" ref="EB30" ca="1">INDEX($E30:$O30,1,EB$6)/12</f>
        <v>0</v>
      </c>
      <c r="EC30" s="96" cm="1">
        <f t="array" aca="1" ref="EC30" ca="1">INDEX($E30:$O30,1,EC$6)/12</f>
        <v>0</v>
      </c>
      <c r="ED30" s="96" cm="1">
        <f t="array" aca="1" ref="ED30" ca="1">INDEX($E30:$O30,1,ED$6)/12</f>
        <v>0</v>
      </c>
      <c r="EE30" s="96" cm="1">
        <f t="array" aca="1" ref="EE30" ca="1">INDEX($E30:$O30,1,EE$6)/12</f>
        <v>0</v>
      </c>
      <c r="EF30" s="96" cm="1">
        <f t="array" aca="1" ref="EF30" ca="1">INDEX($E30:$O30,1,EF$6)/12</f>
        <v>0</v>
      </c>
      <c r="EG30" s="96" cm="1">
        <f t="array" aca="1" ref="EG30" ca="1">INDEX($E30:$O30,1,EG$6)/12</f>
        <v>0</v>
      </c>
      <c r="EH30" s="96" cm="1">
        <f t="array" aca="1" ref="EH30" ca="1">INDEX($E30:$O30,1,EH$6)/12</f>
        <v>0</v>
      </c>
      <c r="EI30" s="96" cm="1">
        <f t="array" aca="1" ref="EI30" ca="1">INDEX($E30:$O30,1,EI$6)/12</f>
        <v>0</v>
      </c>
      <c r="EJ30" s="96" cm="1">
        <f t="array" aca="1" ref="EJ30" ca="1">INDEX($E30:$O30,1,EJ$6)/12</f>
        <v>0</v>
      </c>
      <c r="EK30" s="96" cm="1">
        <f t="array" aca="1" ref="EK30" ca="1">INDEX($E30:$O30,1,EK$6)/12</f>
        <v>0</v>
      </c>
      <c r="EL30" s="96" cm="1">
        <f t="array" aca="1" ref="EL30" ca="1">INDEX($E30:$O30,1,EL$6)/12</f>
        <v>0</v>
      </c>
      <c r="EM30" s="96" cm="1">
        <f t="array" aca="1" ref="EM30" ca="1">INDEX($E30:$O30,1,EM$6)/12</f>
        <v>0</v>
      </c>
      <c r="EN30" s="96" cm="1">
        <f t="array" aca="1" ref="EN30" ca="1">INDEX($E30:$O30,1,EN$6)/12</f>
        <v>0</v>
      </c>
      <c r="EO30" s="96" cm="1">
        <f t="array" aca="1" ref="EO30" ca="1">INDEX($E30:$O30,1,EO$6)/12</f>
        <v>0</v>
      </c>
      <c r="EP30" s="96" cm="1">
        <f t="array" aca="1" ref="EP30" ca="1">INDEX($E30:$O30,1,EP$6)/12</f>
        <v>0</v>
      </c>
      <c r="EQ30" s="96" cm="1">
        <f t="array" aca="1" ref="EQ30" ca="1">INDEX($E30:$O30,1,EQ$6)/12</f>
        <v>0</v>
      </c>
      <c r="ER30" s="96" cm="1">
        <f t="array" aca="1" ref="ER30" ca="1">INDEX($E30:$O30,1,ER$6)/12</f>
        <v>0</v>
      </c>
      <c r="ES30" s="96" cm="1">
        <f t="array" aca="1" ref="ES30" ca="1">INDEX($E30:$O30,1,ES$6)/12</f>
        <v>0</v>
      </c>
    </row>
    <row r="31" spans="1:149" x14ac:dyDescent="0.2">
      <c r="A31" s="2"/>
      <c r="B31" s="153" t="str">
        <f>'PF, Adj &amp; Notes'!$B27</f>
        <v>Deposit Forfeiture</v>
      </c>
      <c r="C31" s="96"/>
      <c r="D31" s="456">
        <f t="shared" ca="1" si="30"/>
        <v>0</v>
      </c>
      <c r="E31" s="96">
        <f ca="1">Assumptions!$K72*(1+IF(Assumptions!$L72,Assumptions!$L72,rOthIncIncrPct))</f>
        <v>0</v>
      </c>
      <c r="F31" s="96" cm="1">
        <f t="array" aca="1" ref="F31" ca="1">E31*(1+rOthIncIncrPct)*(F$8&lt;=MAX(rHoldPeriod,1)+fRvrYr)</f>
        <v>0</v>
      </c>
      <c r="G31" s="96" cm="1">
        <f t="array" aca="1" ref="G31" ca="1">F31*(1+rOthIncIncrPct)*(G$8&lt;=MAX(rHoldPeriod,1)+fRvrYr)</f>
        <v>0</v>
      </c>
      <c r="H31" s="96" cm="1">
        <f t="array" aca="1" ref="H31" ca="1">G31*(1+rOthIncIncrPct)*(H$8&lt;=MAX(rHoldPeriod,1)+fRvrYr)</f>
        <v>0</v>
      </c>
      <c r="I31" s="96" cm="1">
        <f t="array" aca="1" ref="I31" ca="1">H31*(1+rOthIncIncrPct)*(I$8&lt;=MAX(rHoldPeriod,1)+fRvrYr)</f>
        <v>0</v>
      </c>
      <c r="J31" s="96" cm="1">
        <f t="array" aca="1" ref="J31" ca="1">I31*(1+rOthIncIncrPct)*(J$8&lt;=MAX(rHoldPeriod,1)+fRvrYr)</f>
        <v>0</v>
      </c>
      <c r="K31" s="96" cm="1">
        <f t="array" aca="1" ref="K31" ca="1">J31*(1+rOthIncIncrPct)*(K$8&lt;=MAX(rHoldPeriod,1)+fRvrYr)</f>
        <v>0</v>
      </c>
      <c r="L31" s="96" cm="1">
        <f t="array" aca="1" ref="L31" ca="1">K31*(1+rOthIncIncrPct)*(L$8&lt;=MAX(rHoldPeriod,1)+fRvrYr)</f>
        <v>0</v>
      </c>
      <c r="M31" s="96" cm="1">
        <f t="array" aca="1" ref="M31" ca="1">L31*(1+rOthIncIncrPct)*(M$8&lt;=MAX(rHoldPeriod,1)+fRvrYr)</f>
        <v>0</v>
      </c>
      <c r="N31" s="96" cm="1">
        <f t="array" aca="1" ref="N31" ca="1">M31*(1+rOthIncIncrPct)*(N$8&lt;=MAX(rHoldPeriod,1)+fRvrYr)</f>
        <v>0</v>
      </c>
      <c r="O31" s="96" cm="1">
        <f t="array" aca="1" ref="O31" ca="1">N31*(1+rOthIncIncrPct)*(O$8&lt;=MAX(rHoldPeriod,1)+fRvrYr)</f>
        <v>0</v>
      </c>
      <c r="P31" s="2"/>
      <c r="Q31" s="96"/>
      <c r="R31" s="96" cm="1">
        <f t="array" aca="1" ref="R31" ca="1">INDEX($E31:$O31,1,R$6)/12</f>
        <v>0</v>
      </c>
      <c r="S31" s="96" cm="1">
        <f t="array" aca="1" ref="S31" ca="1">INDEX($E31:$O31,1,S$6)/12</f>
        <v>0</v>
      </c>
      <c r="T31" s="96" cm="1">
        <f t="array" aca="1" ref="T31" ca="1">INDEX($E31:$O31,1,T$6)/12</f>
        <v>0</v>
      </c>
      <c r="U31" s="96" cm="1">
        <f t="array" aca="1" ref="U31" ca="1">INDEX($E31:$O31,1,U$6)/12</f>
        <v>0</v>
      </c>
      <c r="V31" s="96" cm="1">
        <f t="array" aca="1" ref="V31" ca="1">INDEX($E31:$O31,1,V$6)/12</f>
        <v>0</v>
      </c>
      <c r="W31" s="96" cm="1">
        <f t="array" aca="1" ref="W31" ca="1">INDEX($E31:$O31,1,W$6)/12</f>
        <v>0</v>
      </c>
      <c r="X31" s="96" cm="1">
        <f t="array" aca="1" ref="X31" ca="1">INDEX($E31:$O31,1,X$6)/12</f>
        <v>0</v>
      </c>
      <c r="Y31" s="96" cm="1">
        <f t="array" aca="1" ref="Y31" ca="1">INDEX($E31:$O31,1,Y$6)/12</f>
        <v>0</v>
      </c>
      <c r="Z31" s="96" cm="1">
        <f t="array" aca="1" ref="Z31" ca="1">INDEX($E31:$O31,1,Z$6)/12</f>
        <v>0</v>
      </c>
      <c r="AA31" s="96" cm="1">
        <f t="array" aca="1" ref="AA31" ca="1">INDEX($E31:$O31,1,AA$6)/12</f>
        <v>0</v>
      </c>
      <c r="AB31" s="96" cm="1">
        <f t="array" aca="1" ref="AB31" ca="1">INDEX($E31:$O31,1,AB$6)/12</f>
        <v>0</v>
      </c>
      <c r="AC31" s="96" cm="1">
        <f t="array" aca="1" ref="AC31" ca="1">INDEX($E31:$O31,1,AC$6)/12</f>
        <v>0</v>
      </c>
      <c r="AD31" s="96" cm="1">
        <f t="array" aca="1" ref="AD31" ca="1">INDEX($E31:$O31,1,AD$6)/12</f>
        <v>0</v>
      </c>
      <c r="AE31" s="96" cm="1">
        <f t="array" aca="1" ref="AE31" ca="1">INDEX($E31:$O31,1,AE$6)/12</f>
        <v>0</v>
      </c>
      <c r="AF31" s="96" cm="1">
        <f t="array" aca="1" ref="AF31" ca="1">INDEX($E31:$O31,1,AF$6)/12</f>
        <v>0</v>
      </c>
      <c r="AG31" s="96" cm="1">
        <f t="array" aca="1" ref="AG31" ca="1">INDEX($E31:$O31,1,AG$6)/12</f>
        <v>0</v>
      </c>
      <c r="AH31" s="96" cm="1">
        <f t="array" aca="1" ref="AH31" ca="1">INDEX($E31:$O31,1,AH$6)/12</f>
        <v>0</v>
      </c>
      <c r="AI31" s="96" cm="1">
        <f t="array" aca="1" ref="AI31" ca="1">INDEX($E31:$O31,1,AI$6)/12</f>
        <v>0</v>
      </c>
      <c r="AJ31" s="96" cm="1">
        <f t="array" aca="1" ref="AJ31" ca="1">INDEX($E31:$O31,1,AJ$6)/12</f>
        <v>0</v>
      </c>
      <c r="AK31" s="96" cm="1">
        <f t="array" aca="1" ref="AK31" ca="1">INDEX($E31:$O31,1,AK$6)/12</f>
        <v>0</v>
      </c>
      <c r="AL31" s="96" cm="1">
        <f t="array" aca="1" ref="AL31" ca="1">INDEX($E31:$O31,1,AL$6)/12</f>
        <v>0</v>
      </c>
      <c r="AM31" s="96" cm="1">
        <f t="array" aca="1" ref="AM31" ca="1">INDEX($E31:$O31,1,AM$6)/12</f>
        <v>0</v>
      </c>
      <c r="AN31" s="96" cm="1">
        <f t="array" aca="1" ref="AN31" ca="1">INDEX($E31:$O31,1,AN$6)/12</f>
        <v>0</v>
      </c>
      <c r="AO31" s="96" cm="1">
        <f t="array" aca="1" ref="AO31" ca="1">INDEX($E31:$O31,1,AO$6)/12</f>
        <v>0</v>
      </c>
      <c r="AP31" s="96" cm="1">
        <f t="array" aca="1" ref="AP31" ca="1">INDEX($E31:$O31,1,AP$6)/12</f>
        <v>0</v>
      </c>
      <c r="AQ31" s="96" cm="1">
        <f t="array" aca="1" ref="AQ31" ca="1">INDEX($E31:$O31,1,AQ$6)/12</f>
        <v>0</v>
      </c>
      <c r="AR31" s="96" cm="1">
        <f t="array" aca="1" ref="AR31" ca="1">INDEX($E31:$O31,1,AR$6)/12</f>
        <v>0</v>
      </c>
      <c r="AS31" s="96" cm="1">
        <f t="array" aca="1" ref="AS31" ca="1">INDEX($E31:$O31,1,AS$6)/12</f>
        <v>0</v>
      </c>
      <c r="AT31" s="96" cm="1">
        <f t="array" aca="1" ref="AT31" ca="1">INDEX($E31:$O31,1,AT$6)/12</f>
        <v>0</v>
      </c>
      <c r="AU31" s="96" cm="1">
        <f t="array" aca="1" ref="AU31" ca="1">INDEX($E31:$O31,1,AU$6)/12</f>
        <v>0</v>
      </c>
      <c r="AV31" s="96" cm="1">
        <f t="array" aca="1" ref="AV31" ca="1">INDEX($E31:$O31,1,AV$6)/12</f>
        <v>0</v>
      </c>
      <c r="AW31" s="96" cm="1">
        <f t="array" aca="1" ref="AW31" ca="1">INDEX($E31:$O31,1,AW$6)/12</f>
        <v>0</v>
      </c>
      <c r="AX31" s="96" cm="1">
        <f t="array" aca="1" ref="AX31" ca="1">INDEX($E31:$O31,1,AX$6)/12</f>
        <v>0</v>
      </c>
      <c r="AY31" s="96" cm="1">
        <f t="array" aca="1" ref="AY31" ca="1">INDEX($E31:$O31,1,AY$6)/12</f>
        <v>0</v>
      </c>
      <c r="AZ31" s="96" cm="1">
        <f t="array" aca="1" ref="AZ31" ca="1">INDEX($E31:$O31,1,AZ$6)/12</f>
        <v>0</v>
      </c>
      <c r="BA31" s="96" cm="1">
        <f t="array" aca="1" ref="BA31" ca="1">INDEX($E31:$O31,1,BA$6)/12</f>
        <v>0</v>
      </c>
      <c r="BB31" s="96" cm="1">
        <f t="array" aca="1" ref="BB31" ca="1">INDEX($E31:$O31,1,BB$6)/12</f>
        <v>0</v>
      </c>
      <c r="BC31" s="96" cm="1">
        <f t="array" aca="1" ref="BC31" ca="1">INDEX($E31:$O31,1,BC$6)/12</f>
        <v>0</v>
      </c>
      <c r="BD31" s="96" cm="1">
        <f t="array" aca="1" ref="BD31" ca="1">INDEX($E31:$O31,1,BD$6)/12</f>
        <v>0</v>
      </c>
      <c r="BE31" s="96" cm="1">
        <f t="array" aca="1" ref="BE31" ca="1">INDEX($E31:$O31,1,BE$6)/12</f>
        <v>0</v>
      </c>
      <c r="BF31" s="96" cm="1">
        <f t="array" aca="1" ref="BF31" ca="1">INDEX($E31:$O31,1,BF$6)/12</f>
        <v>0</v>
      </c>
      <c r="BG31" s="96" cm="1">
        <f t="array" aca="1" ref="BG31" ca="1">INDEX($E31:$O31,1,BG$6)/12</f>
        <v>0</v>
      </c>
      <c r="BH31" s="96" cm="1">
        <f t="array" aca="1" ref="BH31" ca="1">INDEX($E31:$O31,1,BH$6)/12</f>
        <v>0</v>
      </c>
      <c r="BI31" s="96" cm="1">
        <f t="array" aca="1" ref="BI31" ca="1">INDEX($E31:$O31,1,BI$6)/12</f>
        <v>0</v>
      </c>
      <c r="BJ31" s="96" cm="1">
        <f t="array" aca="1" ref="BJ31" ca="1">INDEX($E31:$O31,1,BJ$6)/12</f>
        <v>0</v>
      </c>
      <c r="BK31" s="96" cm="1">
        <f t="array" aca="1" ref="BK31" ca="1">INDEX($E31:$O31,1,BK$6)/12</f>
        <v>0</v>
      </c>
      <c r="BL31" s="96" cm="1">
        <f t="array" aca="1" ref="BL31" ca="1">INDEX($E31:$O31,1,BL$6)/12</f>
        <v>0</v>
      </c>
      <c r="BM31" s="96" cm="1">
        <f t="array" aca="1" ref="BM31" ca="1">INDEX($E31:$O31,1,BM$6)/12</f>
        <v>0</v>
      </c>
      <c r="BN31" s="96" cm="1">
        <f t="array" aca="1" ref="BN31" ca="1">INDEX($E31:$O31,1,BN$6)/12</f>
        <v>0</v>
      </c>
      <c r="BO31" s="96" cm="1">
        <f t="array" aca="1" ref="BO31" ca="1">INDEX($E31:$O31,1,BO$6)/12</f>
        <v>0</v>
      </c>
      <c r="BP31" s="96" cm="1">
        <f t="array" aca="1" ref="BP31" ca="1">INDEX($E31:$O31,1,BP$6)/12</f>
        <v>0</v>
      </c>
      <c r="BQ31" s="96" cm="1">
        <f t="array" aca="1" ref="BQ31" ca="1">INDEX($E31:$O31,1,BQ$6)/12</f>
        <v>0</v>
      </c>
      <c r="BR31" s="96" cm="1">
        <f t="array" aca="1" ref="BR31" ca="1">INDEX($E31:$O31,1,BR$6)/12</f>
        <v>0</v>
      </c>
      <c r="BS31" s="96" cm="1">
        <f t="array" aca="1" ref="BS31" ca="1">INDEX($E31:$O31,1,BS$6)/12</f>
        <v>0</v>
      </c>
      <c r="BT31" s="96" cm="1">
        <f t="array" aca="1" ref="BT31" ca="1">INDEX($E31:$O31,1,BT$6)/12</f>
        <v>0</v>
      </c>
      <c r="BU31" s="96" cm="1">
        <f t="array" aca="1" ref="BU31" ca="1">INDEX($E31:$O31,1,BU$6)/12</f>
        <v>0</v>
      </c>
      <c r="BV31" s="96" cm="1">
        <f t="array" aca="1" ref="BV31" ca="1">INDEX($E31:$O31,1,BV$6)/12</f>
        <v>0</v>
      </c>
      <c r="BW31" s="96" cm="1">
        <f t="array" aca="1" ref="BW31" ca="1">INDEX($E31:$O31,1,BW$6)/12</f>
        <v>0</v>
      </c>
      <c r="BX31" s="96" cm="1">
        <f t="array" aca="1" ref="BX31" ca="1">INDEX($E31:$O31,1,BX$6)/12</f>
        <v>0</v>
      </c>
      <c r="BY31" s="96" cm="1">
        <f t="array" aca="1" ref="BY31" ca="1">INDEX($E31:$O31,1,BY$6)/12</f>
        <v>0</v>
      </c>
      <c r="BZ31" s="96" cm="1">
        <f t="array" aca="1" ref="BZ31" ca="1">INDEX($E31:$O31,1,BZ$6)/12</f>
        <v>0</v>
      </c>
      <c r="CA31" s="96" cm="1">
        <f t="array" aca="1" ref="CA31" ca="1">INDEX($E31:$O31,1,CA$6)/12</f>
        <v>0</v>
      </c>
      <c r="CB31" s="96" cm="1">
        <f t="array" aca="1" ref="CB31" ca="1">INDEX($E31:$O31,1,CB$6)/12</f>
        <v>0</v>
      </c>
      <c r="CC31" s="96" cm="1">
        <f t="array" aca="1" ref="CC31" ca="1">INDEX($E31:$O31,1,CC$6)/12</f>
        <v>0</v>
      </c>
      <c r="CD31" s="96" cm="1">
        <f t="array" aca="1" ref="CD31" ca="1">INDEX($E31:$O31,1,CD$6)/12</f>
        <v>0</v>
      </c>
      <c r="CE31" s="96" cm="1">
        <f t="array" aca="1" ref="CE31" ca="1">INDEX($E31:$O31,1,CE$6)/12</f>
        <v>0</v>
      </c>
      <c r="CF31" s="96" cm="1">
        <f t="array" aca="1" ref="CF31" ca="1">INDEX($E31:$O31,1,CF$6)/12</f>
        <v>0</v>
      </c>
      <c r="CG31" s="96" cm="1">
        <f t="array" aca="1" ref="CG31" ca="1">INDEX($E31:$O31,1,CG$6)/12</f>
        <v>0</v>
      </c>
      <c r="CH31" s="96" cm="1">
        <f t="array" aca="1" ref="CH31" ca="1">INDEX($E31:$O31,1,CH$6)/12</f>
        <v>0</v>
      </c>
      <c r="CI31" s="96" cm="1">
        <f t="array" aca="1" ref="CI31" ca="1">INDEX($E31:$O31,1,CI$6)/12</f>
        <v>0</v>
      </c>
      <c r="CJ31" s="96" cm="1">
        <f t="array" aca="1" ref="CJ31" ca="1">INDEX($E31:$O31,1,CJ$6)/12</f>
        <v>0</v>
      </c>
      <c r="CK31" s="96" cm="1">
        <f t="array" aca="1" ref="CK31" ca="1">INDEX($E31:$O31,1,CK$6)/12</f>
        <v>0</v>
      </c>
      <c r="CL31" s="96" cm="1">
        <f t="array" aca="1" ref="CL31" ca="1">INDEX($E31:$O31,1,CL$6)/12</f>
        <v>0</v>
      </c>
      <c r="CM31" s="96" cm="1">
        <f t="array" aca="1" ref="CM31" ca="1">INDEX($E31:$O31,1,CM$6)/12</f>
        <v>0</v>
      </c>
      <c r="CN31" s="96" cm="1">
        <f t="array" aca="1" ref="CN31" ca="1">INDEX($E31:$O31,1,CN$6)/12</f>
        <v>0</v>
      </c>
      <c r="CO31" s="96" cm="1">
        <f t="array" aca="1" ref="CO31" ca="1">INDEX($E31:$O31,1,CO$6)/12</f>
        <v>0</v>
      </c>
      <c r="CP31" s="96" cm="1">
        <f t="array" aca="1" ref="CP31" ca="1">INDEX($E31:$O31,1,CP$6)/12</f>
        <v>0</v>
      </c>
      <c r="CQ31" s="96" cm="1">
        <f t="array" aca="1" ref="CQ31" ca="1">INDEX($E31:$O31,1,CQ$6)/12</f>
        <v>0</v>
      </c>
      <c r="CR31" s="96" cm="1">
        <f t="array" aca="1" ref="CR31" ca="1">INDEX($E31:$O31,1,CR$6)/12</f>
        <v>0</v>
      </c>
      <c r="CS31" s="96" cm="1">
        <f t="array" aca="1" ref="CS31" ca="1">INDEX($E31:$O31,1,CS$6)/12</f>
        <v>0</v>
      </c>
      <c r="CT31" s="96" cm="1">
        <f t="array" aca="1" ref="CT31" ca="1">INDEX($E31:$O31,1,CT$6)/12</f>
        <v>0</v>
      </c>
      <c r="CU31" s="96" cm="1">
        <f t="array" aca="1" ref="CU31" ca="1">INDEX($E31:$O31,1,CU$6)/12</f>
        <v>0</v>
      </c>
      <c r="CV31" s="96" cm="1">
        <f t="array" aca="1" ref="CV31" ca="1">INDEX($E31:$O31,1,CV$6)/12</f>
        <v>0</v>
      </c>
      <c r="CW31" s="96" cm="1">
        <f t="array" aca="1" ref="CW31" ca="1">INDEX($E31:$O31,1,CW$6)/12</f>
        <v>0</v>
      </c>
      <c r="CX31" s="96" cm="1">
        <f t="array" aca="1" ref="CX31" ca="1">INDEX($E31:$O31,1,CX$6)/12</f>
        <v>0</v>
      </c>
      <c r="CY31" s="96" cm="1">
        <f t="array" aca="1" ref="CY31" ca="1">INDEX($E31:$O31,1,CY$6)/12</f>
        <v>0</v>
      </c>
      <c r="CZ31" s="96" cm="1">
        <f t="array" aca="1" ref="CZ31" ca="1">INDEX($E31:$O31,1,CZ$6)/12</f>
        <v>0</v>
      </c>
      <c r="DA31" s="96" cm="1">
        <f t="array" aca="1" ref="DA31" ca="1">INDEX($E31:$O31,1,DA$6)/12</f>
        <v>0</v>
      </c>
      <c r="DB31" s="96" cm="1">
        <f t="array" aca="1" ref="DB31" ca="1">INDEX($E31:$O31,1,DB$6)/12</f>
        <v>0</v>
      </c>
      <c r="DC31" s="96" cm="1">
        <f t="array" aca="1" ref="DC31" ca="1">INDEX($E31:$O31,1,DC$6)/12</f>
        <v>0</v>
      </c>
      <c r="DD31" s="96" cm="1">
        <f t="array" aca="1" ref="DD31" ca="1">INDEX($E31:$O31,1,DD$6)/12</f>
        <v>0</v>
      </c>
      <c r="DE31" s="96" cm="1">
        <f t="array" aca="1" ref="DE31" ca="1">INDEX($E31:$O31,1,DE$6)/12</f>
        <v>0</v>
      </c>
      <c r="DF31" s="96" cm="1">
        <f t="array" aca="1" ref="DF31" ca="1">INDEX($E31:$O31,1,DF$6)/12</f>
        <v>0</v>
      </c>
      <c r="DG31" s="96" cm="1">
        <f t="array" aca="1" ref="DG31" ca="1">INDEX($E31:$O31,1,DG$6)/12</f>
        <v>0</v>
      </c>
      <c r="DH31" s="96" cm="1">
        <f t="array" aca="1" ref="DH31" ca="1">INDEX($E31:$O31,1,DH$6)/12</f>
        <v>0</v>
      </c>
      <c r="DI31" s="96" cm="1">
        <f t="array" aca="1" ref="DI31" ca="1">INDEX($E31:$O31,1,DI$6)/12</f>
        <v>0</v>
      </c>
      <c r="DJ31" s="96" cm="1">
        <f t="array" aca="1" ref="DJ31" ca="1">INDEX($E31:$O31,1,DJ$6)/12</f>
        <v>0</v>
      </c>
      <c r="DK31" s="96" cm="1">
        <f t="array" aca="1" ref="DK31" ca="1">INDEX($E31:$O31,1,DK$6)/12</f>
        <v>0</v>
      </c>
      <c r="DL31" s="96" cm="1">
        <f t="array" aca="1" ref="DL31" ca="1">INDEX($E31:$O31,1,DL$6)/12</f>
        <v>0</v>
      </c>
      <c r="DM31" s="96" cm="1">
        <f t="array" aca="1" ref="DM31" ca="1">INDEX($E31:$O31,1,DM$6)/12</f>
        <v>0</v>
      </c>
      <c r="DN31" s="96" cm="1">
        <f t="array" aca="1" ref="DN31" ca="1">INDEX($E31:$O31,1,DN$6)/12</f>
        <v>0</v>
      </c>
      <c r="DO31" s="96" cm="1">
        <f t="array" aca="1" ref="DO31" ca="1">INDEX($E31:$O31,1,DO$6)/12</f>
        <v>0</v>
      </c>
      <c r="DP31" s="96" cm="1">
        <f t="array" aca="1" ref="DP31" ca="1">INDEX($E31:$O31,1,DP$6)/12</f>
        <v>0</v>
      </c>
      <c r="DQ31" s="96" cm="1">
        <f t="array" aca="1" ref="DQ31" ca="1">INDEX($E31:$O31,1,DQ$6)/12</f>
        <v>0</v>
      </c>
      <c r="DR31" s="96" cm="1">
        <f t="array" aca="1" ref="DR31" ca="1">INDEX($E31:$O31,1,DR$6)/12</f>
        <v>0</v>
      </c>
      <c r="DS31" s="96" cm="1">
        <f t="array" aca="1" ref="DS31" ca="1">INDEX($E31:$O31,1,DS$6)/12</f>
        <v>0</v>
      </c>
      <c r="DT31" s="96" cm="1">
        <f t="array" aca="1" ref="DT31" ca="1">INDEX($E31:$O31,1,DT$6)/12</f>
        <v>0</v>
      </c>
      <c r="DU31" s="96" cm="1">
        <f t="array" aca="1" ref="DU31" ca="1">INDEX($E31:$O31,1,DU$6)/12</f>
        <v>0</v>
      </c>
      <c r="DV31" s="96" cm="1">
        <f t="array" aca="1" ref="DV31" ca="1">INDEX($E31:$O31,1,DV$6)/12</f>
        <v>0</v>
      </c>
      <c r="DW31" s="96" cm="1">
        <f t="array" aca="1" ref="DW31" ca="1">INDEX($E31:$O31,1,DW$6)/12</f>
        <v>0</v>
      </c>
      <c r="DX31" s="96" cm="1">
        <f t="array" aca="1" ref="DX31" ca="1">INDEX($E31:$O31,1,DX$6)/12</f>
        <v>0</v>
      </c>
      <c r="DY31" s="96" cm="1">
        <f t="array" aca="1" ref="DY31" ca="1">INDEX($E31:$O31,1,DY$6)/12</f>
        <v>0</v>
      </c>
      <c r="DZ31" s="96" cm="1">
        <f t="array" aca="1" ref="DZ31" ca="1">INDEX($E31:$O31,1,DZ$6)/12</f>
        <v>0</v>
      </c>
      <c r="EA31" s="96" cm="1">
        <f t="array" aca="1" ref="EA31" ca="1">INDEX($E31:$O31,1,EA$6)/12</f>
        <v>0</v>
      </c>
      <c r="EB31" s="96" cm="1">
        <f t="array" aca="1" ref="EB31" ca="1">INDEX($E31:$O31,1,EB$6)/12</f>
        <v>0</v>
      </c>
      <c r="EC31" s="96" cm="1">
        <f t="array" aca="1" ref="EC31" ca="1">INDEX($E31:$O31,1,EC$6)/12</f>
        <v>0</v>
      </c>
      <c r="ED31" s="96" cm="1">
        <f t="array" aca="1" ref="ED31" ca="1">INDEX($E31:$O31,1,ED$6)/12</f>
        <v>0</v>
      </c>
      <c r="EE31" s="96" cm="1">
        <f t="array" aca="1" ref="EE31" ca="1">INDEX($E31:$O31,1,EE$6)/12</f>
        <v>0</v>
      </c>
      <c r="EF31" s="96" cm="1">
        <f t="array" aca="1" ref="EF31" ca="1">INDEX($E31:$O31,1,EF$6)/12</f>
        <v>0</v>
      </c>
      <c r="EG31" s="96" cm="1">
        <f t="array" aca="1" ref="EG31" ca="1">INDEX($E31:$O31,1,EG$6)/12</f>
        <v>0</v>
      </c>
      <c r="EH31" s="96" cm="1">
        <f t="array" aca="1" ref="EH31" ca="1">INDEX($E31:$O31,1,EH$6)/12</f>
        <v>0</v>
      </c>
      <c r="EI31" s="96" cm="1">
        <f t="array" aca="1" ref="EI31" ca="1">INDEX($E31:$O31,1,EI$6)/12</f>
        <v>0</v>
      </c>
      <c r="EJ31" s="96" cm="1">
        <f t="array" aca="1" ref="EJ31" ca="1">INDEX($E31:$O31,1,EJ$6)/12</f>
        <v>0</v>
      </c>
      <c r="EK31" s="96" cm="1">
        <f t="array" aca="1" ref="EK31" ca="1">INDEX($E31:$O31,1,EK$6)/12</f>
        <v>0</v>
      </c>
      <c r="EL31" s="96" cm="1">
        <f t="array" aca="1" ref="EL31" ca="1">INDEX($E31:$O31,1,EL$6)/12</f>
        <v>0</v>
      </c>
      <c r="EM31" s="96" cm="1">
        <f t="array" aca="1" ref="EM31" ca="1">INDEX($E31:$O31,1,EM$6)/12</f>
        <v>0</v>
      </c>
      <c r="EN31" s="96" cm="1">
        <f t="array" aca="1" ref="EN31" ca="1">INDEX($E31:$O31,1,EN$6)/12</f>
        <v>0</v>
      </c>
      <c r="EO31" s="96" cm="1">
        <f t="array" aca="1" ref="EO31" ca="1">INDEX($E31:$O31,1,EO$6)/12</f>
        <v>0</v>
      </c>
      <c r="EP31" s="96" cm="1">
        <f t="array" aca="1" ref="EP31" ca="1">INDEX($E31:$O31,1,EP$6)/12</f>
        <v>0</v>
      </c>
      <c r="EQ31" s="96" cm="1">
        <f t="array" aca="1" ref="EQ31" ca="1">INDEX($E31:$O31,1,EQ$6)/12</f>
        <v>0</v>
      </c>
      <c r="ER31" s="96" cm="1">
        <f t="array" aca="1" ref="ER31" ca="1">INDEX($E31:$O31,1,ER$6)/12</f>
        <v>0</v>
      </c>
      <c r="ES31" s="96" cm="1">
        <f t="array" aca="1" ref="ES31" ca="1">INDEX($E31:$O31,1,ES$6)/12</f>
        <v>0</v>
      </c>
    </row>
    <row r="32" spans="1:149" x14ac:dyDescent="0.2">
      <c r="A32" s="2"/>
      <c r="B32" s="153" t="str">
        <f>'PF, Adj &amp; Notes'!$B28</f>
        <v>Pet Fees</v>
      </c>
      <c r="C32" s="96"/>
      <c r="D32" s="456">
        <f t="shared" ca="1" si="30"/>
        <v>28677.199999999997</v>
      </c>
      <c r="E32" s="96">
        <f ca="1">Assumptions!$K73*(1+IF(Assumptions!$L73,Assumptions!$L73,rOthIncIncrPct))</f>
        <v>29537.515999999996</v>
      </c>
      <c r="F32" s="96" cm="1">
        <f t="array" aca="1" ref="F32" ca="1">E32*(1+rOthIncIncrPct)*(F$8&lt;=MAX(rHoldPeriod,1)+fRvrYr)</f>
        <v>30423.641479999998</v>
      </c>
      <c r="G32" s="96" cm="1">
        <f t="array" aca="1" ref="G32" ca="1">F32*(1+rOthIncIncrPct)*(G$8&lt;=MAX(rHoldPeriod,1)+fRvrYr)</f>
        <v>31336.350724399999</v>
      </c>
      <c r="H32" s="96" cm="1">
        <f t="array" aca="1" ref="H32" ca="1">G32*(1+rOthIncIncrPct)*(H$8&lt;=MAX(rHoldPeriod,1)+fRvrYr)</f>
        <v>32276.441246131999</v>
      </c>
      <c r="I32" s="96" cm="1">
        <f t="array" aca="1" ref="I32" ca="1">H32*(1+rOthIncIncrPct)*(I$8&lt;=MAX(rHoldPeriod,1)+fRvrYr)</f>
        <v>33244.73448351596</v>
      </c>
      <c r="J32" s="96" cm="1">
        <f t="array" aca="1" ref="J32" ca="1">I32*(1+rOthIncIncrPct)*(J$8&lt;=MAX(rHoldPeriod,1)+fRvrYr)</f>
        <v>34242.076518021437</v>
      </c>
      <c r="K32" s="96" cm="1">
        <f t="array" aca="1" ref="K32" ca="1">J32*(1+rOthIncIncrPct)*(K$8&lt;=MAX(rHoldPeriod,1)+fRvrYr)</f>
        <v>35269.338813562077</v>
      </c>
      <c r="L32" s="96" cm="1">
        <f t="array" aca="1" ref="L32" ca="1">K32*(1+rOthIncIncrPct)*(L$8&lt;=MAX(rHoldPeriod,1)+fRvrYr)</f>
        <v>36327.41897796894</v>
      </c>
      <c r="M32" s="96" cm="1">
        <f t="array" aca="1" ref="M32" ca="1">L32*(1+rOthIncIncrPct)*(M$8&lt;=MAX(rHoldPeriod,1)+fRvrYr)</f>
        <v>37417.241547308011</v>
      </c>
      <c r="N32" s="96" cm="1">
        <f t="array" aca="1" ref="N32" ca="1">M32*(1+rOthIncIncrPct)*(N$8&lt;=MAX(rHoldPeriod,1)+fRvrYr)</f>
        <v>38539.758793727255</v>
      </c>
      <c r="O32" s="96" cm="1">
        <f t="array" aca="1" ref="O32" ca="1">N32*(1+rOthIncIncrPct)*(O$8&lt;=MAX(rHoldPeriod,1)+fRvrYr)</f>
        <v>39695.951557539076</v>
      </c>
      <c r="P32" s="2"/>
      <c r="Q32" s="96"/>
      <c r="R32" s="96" cm="1">
        <f t="array" aca="1" ref="R32" ca="1">INDEX($E32:$O32,1,R$6)/12</f>
        <v>2461.4596666666662</v>
      </c>
      <c r="S32" s="96" cm="1">
        <f t="array" aca="1" ref="S32" ca="1">INDEX($E32:$O32,1,S$6)/12</f>
        <v>2461.4596666666662</v>
      </c>
      <c r="T32" s="96" cm="1">
        <f t="array" aca="1" ref="T32" ca="1">INDEX($E32:$O32,1,T$6)/12</f>
        <v>2461.4596666666662</v>
      </c>
      <c r="U32" s="96" cm="1">
        <f t="array" aca="1" ref="U32" ca="1">INDEX($E32:$O32,1,U$6)/12</f>
        <v>2461.4596666666662</v>
      </c>
      <c r="V32" s="96" cm="1">
        <f t="array" aca="1" ref="V32" ca="1">INDEX($E32:$O32,1,V$6)/12</f>
        <v>2461.4596666666662</v>
      </c>
      <c r="W32" s="96" cm="1">
        <f t="array" aca="1" ref="W32" ca="1">INDEX($E32:$O32,1,W$6)/12</f>
        <v>2461.4596666666662</v>
      </c>
      <c r="X32" s="96" cm="1">
        <f t="array" aca="1" ref="X32" ca="1">INDEX($E32:$O32,1,X$6)/12</f>
        <v>2461.4596666666662</v>
      </c>
      <c r="Y32" s="96" cm="1">
        <f t="array" aca="1" ref="Y32" ca="1">INDEX($E32:$O32,1,Y$6)/12</f>
        <v>2461.4596666666662</v>
      </c>
      <c r="Z32" s="96" cm="1">
        <f t="array" aca="1" ref="Z32" ca="1">INDEX($E32:$O32,1,Z$6)/12</f>
        <v>2461.4596666666662</v>
      </c>
      <c r="AA32" s="96" cm="1">
        <f t="array" aca="1" ref="AA32" ca="1">INDEX($E32:$O32,1,AA$6)/12</f>
        <v>2461.4596666666662</v>
      </c>
      <c r="AB32" s="96" cm="1">
        <f t="array" aca="1" ref="AB32" ca="1">INDEX($E32:$O32,1,AB$6)/12</f>
        <v>2461.4596666666662</v>
      </c>
      <c r="AC32" s="96" cm="1">
        <f t="array" aca="1" ref="AC32" ca="1">INDEX($E32:$O32,1,AC$6)/12</f>
        <v>2461.4596666666662</v>
      </c>
      <c r="AD32" s="96" cm="1">
        <f t="array" aca="1" ref="AD32" ca="1">INDEX($E32:$O32,1,AD$6)/12</f>
        <v>2535.3034566666665</v>
      </c>
      <c r="AE32" s="96" cm="1">
        <f t="array" aca="1" ref="AE32" ca="1">INDEX($E32:$O32,1,AE$6)/12</f>
        <v>2535.3034566666665</v>
      </c>
      <c r="AF32" s="96" cm="1">
        <f t="array" aca="1" ref="AF32" ca="1">INDEX($E32:$O32,1,AF$6)/12</f>
        <v>2535.3034566666665</v>
      </c>
      <c r="AG32" s="96" cm="1">
        <f t="array" aca="1" ref="AG32" ca="1">INDEX($E32:$O32,1,AG$6)/12</f>
        <v>2535.3034566666665</v>
      </c>
      <c r="AH32" s="96" cm="1">
        <f t="array" aca="1" ref="AH32" ca="1">INDEX($E32:$O32,1,AH$6)/12</f>
        <v>2535.3034566666665</v>
      </c>
      <c r="AI32" s="96" cm="1">
        <f t="array" aca="1" ref="AI32" ca="1">INDEX($E32:$O32,1,AI$6)/12</f>
        <v>2535.3034566666665</v>
      </c>
      <c r="AJ32" s="96" cm="1">
        <f t="array" aca="1" ref="AJ32" ca="1">INDEX($E32:$O32,1,AJ$6)/12</f>
        <v>2535.3034566666665</v>
      </c>
      <c r="AK32" s="96" cm="1">
        <f t="array" aca="1" ref="AK32" ca="1">INDEX($E32:$O32,1,AK$6)/12</f>
        <v>2535.3034566666665</v>
      </c>
      <c r="AL32" s="96" cm="1">
        <f t="array" aca="1" ref="AL32" ca="1">INDEX($E32:$O32,1,AL$6)/12</f>
        <v>2535.3034566666665</v>
      </c>
      <c r="AM32" s="96" cm="1">
        <f t="array" aca="1" ref="AM32" ca="1">INDEX($E32:$O32,1,AM$6)/12</f>
        <v>2535.3034566666665</v>
      </c>
      <c r="AN32" s="96" cm="1">
        <f t="array" aca="1" ref="AN32" ca="1">INDEX($E32:$O32,1,AN$6)/12</f>
        <v>2535.3034566666665</v>
      </c>
      <c r="AO32" s="96" cm="1">
        <f t="array" aca="1" ref="AO32" ca="1">INDEX($E32:$O32,1,AO$6)/12</f>
        <v>2535.3034566666665</v>
      </c>
      <c r="AP32" s="96" cm="1">
        <f t="array" aca="1" ref="AP32" ca="1">INDEX($E32:$O32,1,AP$6)/12</f>
        <v>2611.3625603666665</v>
      </c>
      <c r="AQ32" s="96" cm="1">
        <f t="array" aca="1" ref="AQ32" ca="1">INDEX($E32:$O32,1,AQ$6)/12</f>
        <v>2611.3625603666665</v>
      </c>
      <c r="AR32" s="96" cm="1">
        <f t="array" aca="1" ref="AR32" ca="1">INDEX($E32:$O32,1,AR$6)/12</f>
        <v>2611.3625603666665</v>
      </c>
      <c r="AS32" s="96" cm="1">
        <f t="array" aca="1" ref="AS32" ca="1">INDEX($E32:$O32,1,AS$6)/12</f>
        <v>2611.3625603666665</v>
      </c>
      <c r="AT32" s="96" cm="1">
        <f t="array" aca="1" ref="AT32" ca="1">INDEX($E32:$O32,1,AT$6)/12</f>
        <v>2611.3625603666665</v>
      </c>
      <c r="AU32" s="96" cm="1">
        <f t="array" aca="1" ref="AU32" ca="1">INDEX($E32:$O32,1,AU$6)/12</f>
        <v>2611.3625603666665</v>
      </c>
      <c r="AV32" s="96" cm="1">
        <f t="array" aca="1" ref="AV32" ca="1">INDEX($E32:$O32,1,AV$6)/12</f>
        <v>2611.3625603666665</v>
      </c>
      <c r="AW32" s="96" cm="1">
        <f t="array" aca="1" ref="AW32" ca="1">INDEX($E32:$O32,1,AW$6)/12</f>
        <v>2611.3625603666665</v>
      </c>
      <c r="AX32" s="96" cm="1">
        <f t="array" aca="1" ref="AX32" ca="1">INDEX($E32:$O32,1,AX$6)/12</f>
        <v>2611.3625603666665</v>
      </c>
      <c r="AY32" s="96" cm="1">
        <f t="array" aca="1" ref="AY32" ca="1">INDEX($E32:$O32,1,AY$6)/12</f>
        <v>2611.3625603666665</v>
      </c>
      <c r="AZ32" s="96" cm="1">
        <f t="array" aca="1" ref="AZ32" ca="1">INDEX($E32:$O32,1,AZ$6)/12</f>
        <v>2611.3625603666665</v>
      </c>
      <c r="BA32" s="96" cm="1">
        <f t="array" aca="1" ref="BA32" ca="1">INDEX($E32:$O32,1,BA$6)/12</f>
        <v>2611.3625603666665</v>
      </c>
      <c r="BB32" s="96" cm="1">
        <f t="array" aca="1" ref="BB32" ca="1">INDEX($E32:$O32,1,BB$6)/12</f>
        <v>2689.7034371776667</v>
      </c>
      <c r="BC32" s="96" cm="1">
        <f t="array" aca="1" ref="BC32" ca="1">INDEX($E32:$O32,1,BC$6)/12</f>
        <v>2689.7034371776667</v>
      </c>
      <c r="BD32" s="96" cm="1">
        <f t="array" aca="1" ref="BD32" ca="1">INDEX($E32:$O32,1,BD$6)/12</f>
        <v>2689.7034371776667</v>
      </c>
      <c r="BE32" s="96" cm="1">
        <f t="array" aca="1" ref="BE32" ca="1">INDEX($E32:$O32,1,BE$6)/12</f>
        <v>2689.7034371776667</v>
      </c>
      <c r="BF32" s="96" cm="1">
        <f t="array" aca="1" ref="BF32" ca="1">INDEX($E32:$O32,1,BF$6)/12</f>
        <v>2689.7034371776667</v>
      </c>
      <c r="BG32" s="96" cm="1">
        <f t="array" aca="1" ref="BG32" ca="1">INDEX($E32:$O32,1,BG$6)/12</f>
        <v>2689.7034371776667</v>
      </c>
      <c r="BH32" s="96" cm="1">
        <f t="array" aca="1" ref="BH32" ca="1">INDEX($E32:$O32,1,BH$6)/12</f>
        <v>2689.7034371776667</v>
      </c>
      <c r="BI32" s="96" cm="1">
        <f t="array" aca="1" ref="BI32" ca="1">INDEX($E32:$O32,1,BI$6)/12</f>
        <v>2689.7034371776667</v>
      </c>
      <c r="BJ32" s="96" cm="1">
        <f t="array" aca="1" ref="BJ32" ca="1">INDEX($E32:$O32,1,BJ$6)/12</f>
        <v>2689.7034371776667</v>
      </c>
      <c r="BK32" s="96" cm="1">
        <f t="array" aca="1" ref="BK32" ca="1">INDEX($E32:$O32,1,BK$6)/12</f>
        <v>2689.7034371776667</v>
      </c>
      <c r="BL32" s="96" cm="1">
        <f t="array" aca="1" ref="BL32" ca="1">INDEX($E32:$O32,1,BL$6)/12</f>
        <v>2689.7034371776667</v>
      </c>
      <c r="BM32" s="96" cm="1">
        <f t="array" aca="1" ref="BM32" ca="1">INDEX($E32:$O32,1,BM$6)/12</f>
        <v>2689.7034371776667</v>
      </c>
      <c r="BN32" s="96" cm="1">
        <f t="array" aca="1" ref="BN32" ca="1">INDEX($E32:$O32,1,BN$6)/12</f>
        <v>2770.3945402929967</v>
      </c>
      <c r="BO32" s="96" cm="1">
        <f t="array" aca="1" ref="BO32" ca="1">INDEX($E32:$O32,1,BO$6)/12</f>
        <v>2770.3945402929967</v>
      </c>
      <c r="BP32" s="96" cm="1">
        <f t="array" aca="1" ref="BP32" ca="1">INDEX($E32:$O32,1,BP$6)/12</f>
        <v>2770.3945402929967</v>
      </c>
      <c r="BQ32" s="96" cm="1">
        <f t="array" aca="1" ref="BQ32" ca="1">INDEX($E32:$O32,1,BQ$6)/12</f>
        <v>2770.3945402929967</v>
      </c>
      <c r="BR32" s="96" cm="1">
        <f t="array" aca="1" ref="BR32" ca="1">INDEX($E32:$O32,1,BR$6)/12</f>
        <v>2770.3945402929967</v>
      </c>
      <c r="BS32" s="96" cm="1">
        <f t="array" aca="1" ref="BS32" ca="1">INDEX($E32:$O32,1,BS$6)/12</f>
        <v>2770.3945402929967</v>
      </c>
      <c r="BT32" s="96" cm="1">
        <f t="array" aca="1" ref="BT32" ca="1">INDEX($E32:$O32,1,BT$6)/12</f>
        <v>2770.3945402929967</v>
      </c>
      <c r="BU32" s="96" cm="1">
        <f t="array" aca="1" ref="BU32" ca="1">INDEX($E32:$O32,1,BU$6)/12</f>
        <v>2770.3945402929967</v>
      </c>
      <c r="BV32" s="96" cm="1">
        <f t="array" aca="1" ref="BV32" ca="1">INDEX($E32:$O32,1,BV$6)/12</f>
        <v>2770.3945402929967</v>
      </c>
      <c r="BW32" s="96" cm="1">
        <f t="array" aca="1" ref="BW32" ca="1">INDEX($E32:$O32,1,BW$6)/12</f>
        <v>2770.3945402929967</v>
      </c>
      <c r="BX32" s="96" cm="1">
        <f t="array" aca="1" ref="BX32" ca="1">INDEX($E32:$O32,1,BX$6)/12</f>
        <v>2770.3945402929967</v>
      </c>
      <c r="BY32" s="96" cm="1">
        <f t="array" aca="1" ref="BY32" ca="1">INDEX($E32:$O32,1,BY$6)/12</f>
        <v>2770.3945402929967</v>
      </c>
      <c r="BZ32" s="96" cm="1">
        <f t="array" aca="1" ref="BZ32" ca="1">INDEX($E32:$O32,1,BZ$6)/12</f>
        <v>2853.5063765017862</v>
      </c>
      <c r="CA32" s="96" cm="1">
        <f t="array" aca="1" ref="CA32" ca="1">INDEX($E32:$O32,1,CA$6)/12</f>
        <v>2853.5063765017862</v>
      </c>
      <c r="CB32" s="96" cm="1">
        <f t="array" aca="1" ref="CB32" ca="1">INDEX($E32:$O32,1,CB$6)/12</f>
        <v>2853.5063765017862</v>
      </c>
      <c r="CC32" s="96" cm="1">
        <f t="array" aca="1" ref="CC32" ca="1">INDEX($E32:$O32,1,CC$6)/12</f>
        <v>2853.5063765017862</v>
      </c>
      <c r="CD32" s="96" cm="1">
        <f t="array" aca="1" ref="CD32" ca="1">INDEX($E32:$O32,1,CD$6)/12</f>
        <v>2853.5063765017862</v>
      </c>
      <c r="CE32" s="96" cm="1">
        <f t="array" aca="1" ref="CE32" ca="1">INDEX($E32:$O32,1,CE$6)/12</f>
        <v>2853.5063765017862</v>
      </c>
      <c r="CF32" s="96" cm="1">
        <f t="array" aca="1" ref="CF32" ca="1">INDEX($E32:$O32,1,CF$6)/12</f>
        <v>2853.5063765017862</v>
      </c>
      <c r="CG32" s="96" cm="1">
        <f t="array" aca="1" ref="CG32" ca="1">INDEX($E32:$O32,1,CG$6)/12</f>
        <v>2853.5063765017862</v>
      </c>
      <c r="CH32" s="96" cm="1">
        <f t="array" aca="1" ref="CH32" ca="1">INDEX($E32:$O32,1,CH$6)/12</f>
        <v>2853.5063765017862</v>
      </c>
      <c r="CI32" s="96" cm="1">
        <f t="array" aca="1" ref="CI32" ca="1">INDEX($E32:$O32,1,CI$6)/12</f>
        <v>2853.5063765017862</v>
      </c>
      <c r="CJ32" s="96" cm="1">
        <f t="array" aca="1" ref="CJ32" ca="1">INDEX($E32:$O32,1,CJ$6)/12</f>
        <v>2853.5063765017862</v>
      </c>
      <c r="CK32" s="96" cm="1">
        <f t="array" aca="1" ref="CK32" ca="1">INDEX($E32:$O32,1,CK$6)/12</f>
        <v>2853.5063765017862</v>
      </c>
      <c r="CL32" s="96" cm="1">
        <f t="array" aca="1" ref="CL32" ca="1">INDEX($E32:$O32,1,CL$6)/12</f>
        <v>2939.1115677968396</v>
      </c>
      <c r="CM32" s="96" cm="1">
        <f t="array" aca="1" ref="CM32" ca="1">INDEX($E32:$O32,1,CM$6)/12</f>
        <v>2939.1115677968396</v>
      </c>
      <c r="CN32" s="96" cm="1">
        <f t="array" aca="1" ref="CN32" ca="1">INDEX($E32:$O32,1,CN$6)/12</f>
        <v>2939.1115677968396</v>
      </c>
      <c r="CO32" s="96" cm="1">
        <f t="array" aca="1" ref="CO32" ca="1">INDEX($E32:$O32,1,CO$6)/12</f>
        <v>2939.1115677968396</v>
      </c>
      <c r="CP32" s="96" cm="1">
        <f t="array" aca="1" ref="CP32" ca="1">INDEX($E32:$O32,1,CP$6)/12</f>
        <v>2939.1115677968396</v>
      </c>
      <c r="CQ32" s="96" cm="1">
        <f t="array" aca="1" ref="CQ32" ca="1">INDEX($E32:$O32,1,CQ$6)/12</f>
        <v>2939.1115677968396</v>
      </c>
      <c r="CR32" s="96" cm="1">
        <f t="array" aca="1" ref="CR32" ca="1">INDEX($E32:$O32,1,CR$6)/12</f>
        <v>2939.1115677968396</v>
      </c>
      <c r="CS32" s="96" cm="1">
        <f t="array" aca="1" ref="CS32" ca="1">INDEX($E32:$O32,1,CS$6)/12</f>
        <v>2939.1115677968396</v>
      </c>
      <c r="CT32" s="96" cm="1">
        <f t="array" aca="1" ref="CT32" ca="1">INDEX($E32:$O32,1,CT$6)/12</f>
        <v>2939.1115677968396</v>
      </c>
      <c r="CU32" s="96" cm="1">
        <f t="array" aca="1" ref="CU32" ca="1">INDEX($E32:$O32,1,CU$6)/12</f>
        <v>2939.1115677968396</v>
      </c>
      <c r="CV32" s="96" cm="1">
        <f t="array" aca="1" ref="CV32" ca="1">INDEX($E32:$O32,1,CV$6)/12</f>
        <v>2939.1115677968396</v>
      </c>
      <c r="CW32" s="96" cm="1">
        <f t="array" aca="1" ref="CW32" ca="1">INDEX($E32:$O32,1,CW$6)/12</f>
        <v>2939.1115677968396</v>
      </c>
      <c r="CX32" s="96" cm="1">
        <f t="array" aca="1" ref="CX32" ca="1">INDEX($E32:$O32,1,CX$6)/12</f>
        <v>3027.284914830745</v>
      </c>
      <c r="CY32" s="96" cm="1">
        <f t="array" aca="1" ref="CY32" ca="1">INDEX($E32:$O32,1,CY$6)/12</f>
        <v>3027.284914830745</v>
      </c>
      <c r="CZ32" s="96" cm="1">
        <f t="array" aca="1" ref="CZ32" ca="1">INDEX($E32:$O32,1,CZ$6)/12</f>
        <v>3027.284914830745</v>
      </c>
      <c r="DA32" s="96" cm="1">
        <f t="array" aca="1" ref="DA32" ca="1">INDEX($E32:$O32,1,DA$6)/12</f>
        <v>3027.284914830745</v>
      </c>
      <c r="DB32" s="96" cm="1">
        <f t="array" aca="1" ref="DB32" ca="1">INDEX($E32:$O32,1,DB$6)/12</f>
        <v>3027.284914830745</v>
      </c>
      <c r="DC32" s="96" cm="1">
        <f t="array" aca="1" ref="DC32" ca="1">INDEX($E32:$O32,1,DC$6)/12</f>
        <v>3027.284914830745</v>
      </c>
      <c r="DD32" s="96" cm="1">
        <f t="array" aca="1" ref="DD32" ca="1">INDEX($E32:$O32,1,DD$6)/12</f>
        <v>3027.284914830745</v>
      </c>
      <c r="DE32" s="96" cm="1">
        <f t="array" aca="1" ref="DE32" ca="1">INDEX($E32:$O32,1,DE$6)/12</f>
        <v>3027.284914830745</v>
      </c>
      <c r="DF32" s="96" cm="1">
        <f t="array" aca="1" ref="DF32" ca="1">INDEX($E32:$O32,1,DF$6)/12</f>
        <v>3027.284914830745</v>
      </c>
      <c r="DG32" s="96" cm="1">
        <f t="array" aca="1" ref="DG32" ca="1">INDEX($E32:$O32,1,DG$6)/12</f>
        <v>3027.284914830745</v>
      </c>
      <c r="DH32" s="96" cm="1">
        <f t="array" aca="1" ref="DH32" ca="1">INDEX($E32:$O32,1,DH$6)/12</f>
        <v>3027.284914830745</v>
      </c>
      <c r="DI32" s="96" cm="1">
        <f t="array" aca="1" ref="DI32" ca="1">INDEX($E32:$O32,1,DI$6)/12</f>
        <v>3027.284914830745</v>
      </c>
      <c r="DJ32" s="96" cm="1">
        <f t="array" aca="1" ref="DJ32" ca="1">INDEX($E32:$O32,1,DJ$6)/12</f>
        <v>3118.1034622756674</v>
      </c>
      <c r="DK32" s="96" cm="1">
        <f t="array" aca="1" ref="DK32" ca="1">INDEX($E32:$O32,1,DK$6)/12</f>
        <v>3118.1034622756674</v>
      </c>
      <c r="DL32" s="96" cm="1">
        <f t="array" aca="1" ref="DL32" ca="1">INDEX($E32:$O32,1,DL$6)/12</f>
        <v>3118.1034622756674</v>
      </c>
      <c r="DM32" s="96" cm="1">
        <f t="array" aca="1" ref="DM32" ca="1">INDEX($E32:$O32,1,DM$6)/12</f>
        <v>3118.1034622756674</v>
      </c>
      <c r="DN32" s="96" cm="1">
        <f t="array" aca="1" ref="DN32" ca="1">INDEX($E32:$O32,1,DN$6)/12</f>
        <v>3118.1034622756674</v>
      </c>
      <c r="DO32" s="96" cm="1">
        <f t="array" aca="1" ref="DO32" ca="1">INDEX($E32:$O32,1,DO$6)/12</f>
        <v>3118.1034622756674</v>
      </c>
      <c r="DP32" s="96" cm="1">
        <f t="array" aca="1" ref="DP32" ca="1">INDEX($E32:$O32,1,DP$6)/12</f>
        <v>3118.1034622756674</v>
      </c>
      <c r="DQ32" s="96" cm="1">
        <f t="array" aca="1" ref="DQ32" ca="1">INDEX($E32:$O32,1,DQ$6)/12</f>
        <v>3118.1034622756674</v>
      </c>
      <c r="DR32" s="96" cm="1">
        <f t="array" aca="1" ref="DR32" ca="1">INDEX($E32:$O32,1,DR$6)/12</f>
        <v>3118.1034622756674</v>
      </c>
      <c r="DS32" s="96" cm="1">
        <f t="array" aca="1" ref="DS32" ca="1">INDEX($E32:$O32,1,DS$6)/12</f>
        <v>3118.1034622756674</v>
      </c>
      <c r="DT32" s="96" cm="1">
        <f t="array" aca="1" ref="DT32" ca="1">INDEX($E32:$O32,1,DT$6)/12</f>
        <v>3118.1034622756674</v>
      </c>
      <c r="DU32" s="96" cm="1">
        <f t="array" aca="1" ref="DU32" ca="1">INDEX($E32:$O32,1,DU$6)/12</f>
        <v>3118.1034622756674</v>
      </c>
      <c r="DV32" s="96" cm="1">
        <f t="array" aca="1" ref="DV32" ca="1">INDEX($E32:$O32,1,DV$6)/12</f>
        <v>3211.6465661439379</v>
      </c>
      <c r="DW32" s="96" cm="1">
        <f t="array" aca="1" ref="DW32" ca="1">INDEX($E32:$O32,1,DW$6)/12</f>
        <v>3211.6465661439379</v>
      </c>
      <c r="DX32" s="96" cm="1">
        <f t="array" aca="1" ref="DX32" ca="1">INDEX($E32:$O32,1,DX$6)/12</f>
        <v>3211.6465661439379</v>
      </c>
      <c r="DY32" s="96" cm="1">
        <f t="array" aca="1" ref="DY32" ca="1">INDEX($E32:$O32,1,DY$6)/12</f>
        <v>3211.6465661439379</v>
      </c>
      <c r="DZ32" s="96" cm="1">
        <f t="array" aca="1" ref="DZ32" ca="1">INDEX($E32:$O32,1,DZ$6)/12</f>
        <v>3211.6465661439379</v>
      </c>
      <c r="EA32" s="96" cm="1">
        <f t="array" aca="1" ref="EA32" ca="1">INDEX($E32:$O32,1,EA$6)/12</f>
        <v>3211.6465661439379</v>
      </c>
      <c r="EB32" s="96" cm="1">
        <f t="array" aca="1" ref="EB32" ca="1">INDEX($E32:$O32,1,EB$6)/12</f>
        <v>3211.6465661439379</v>
      </c>
      <c r="EC32" s="96" cm="1">
        <f t="array" aca="1" ref="EC32" ca="1">INDEX($E32:$O32,1,EC$6)/12</f>
        <v>3211.6465661439379</v>
      </c>
      <c r="ED32" s="96" cm="1">
        <f t="array" aca="1" ref="ED32" ca="1">INDEX($E32:$O32,1,ED$6)/12</f>
        <v>3211.6465661439379</v>
      </c>
      <c r="EE32" s="96" cm="1">
        <f t="array" aca="1" ref="EE32" ca="1">INDEX($E32:$O32,1,EE$6)/12</f>
        <v>3211.6465661439379</v>
      </c>
      <c r="EF32" s="96" cm="1">
        <f t="array" aca="1" ref="EF32" ca="1">INDEX($E32:$O32,1,EF$6)/12</f>
        <v>3211.6465661439379</v>
      </c>
      <c r="EG32" s="96" cm="1">
        <f t="array" aca="1" ref="EG32" ca="1">INDEX($E32:$O32,1,EG$6)/12</f>
        <v>3211.6465661439379</v>
      </c>
      <c r="EH32" s="96" cm="1">
        <f t="array" aca="1" ref="EH32" ca="1">INDEX($E32:$O32,1,EH$6)/12</f>
        <v>3307.9959631282563</v>
      </c>
      <c r="EI32" s="96" cm="1">
        <f t="array" aca="1" ref="EI32" ca="1">INDEX($E32:$O32,1,EI$6)/12</f>
        <v>3307.9959631282563</v>
      </c>
      <c r="EJ32" s="96" cm="1">
        <f t="array" aca="1" ref="EJ32" ca="1">INDEX($E32:$O32,1,EJ$6)/12</f>
        <v>3307.9959631282563</v>
      </c>
      <c r="EK32" s="96" cm="1">
        <f t="array" aca="1" ref="EK32" ca="1">INDEX($E32:$O32,1,EK$6)/12</f>
        <v>3307.9959631282563</v>
      </c>
      <c r="EL32" s="96" cm="1">
        <f t="array" aca="1" ref="EL32" ca="1">INDEX($E32:$O32,1,EL$6)/12</f>
        <v>3307.9959631282563</v>
      </c>
      <c r="EM32" s="96" cm="1">
        <f t="array" aca="1" ref="EM32" ca="1">INDEX($E32:$O32,1,EM$6)/12</f>
        <v>3307.9959631282563</v>
      </c>
      <c r="EN32" s="96" cm="1">
        <f t="array" aca="1" ref="EN32" ca="1">INDEX($E32:$O32,1,EN$6)/12</f>
        <v>3307.9959631282563</v>
      </c>
      <c r="EO32" s="96" cm="1">
        <f t="array" aca="1" ref="EO32" ca="1">INDEX($E32:$O32,1,EO$6)/12</f>
        <v>3307.9959631282563</v>
      </c>
      <c r="EP32" s="96" cm="1">
        <f t="array" aca="1" ref="EP32" ca="1">INDEX($E32:$O32,1,EP$6)/12</f>
        <v>3307.9959631282563</v>
      </c>
      <c r="EQ32" s="96" cm="1">
        <f t="array" aca="1" ref="EQ32" ca="1">INDEX($E32:$O32,1,EQ$6)/12</f>
        <v>3307.9959631282563</v>
      </c>
      <c r="ER32" s="96" cm="1">
        <f t="array" aca="1" ref="ER32" ca="1">INDEX($E32:$O32,1,ER$6)/12</f>
        <v>3307.9959631282563</v>
      </c>
      <c r="ES32" s="96" cm="1">
        <f t="array" aca="1" ref="ES32" ca="1">INDEX($E32:$O32,1,ES$6)/12</f>
        <v>3307.9959631282563</v>
      </c>
    </row>
    <row r="33" spans="1:149" x14ac:dyDescent="0.2">
      <c r="A33" s="2"/>
      <c r="B33" s="96" t="str">
        <f>'PF, Adj &amp; Notes'!$B29</f>
        <v>Miscellaneous Other Income</v>
      </c>
      <c r="C33" s="96"/>
      <c r="D33" s="456">
        <f t="shared" ca="1" si="30"/>
        <v>210396.54000000004</v>
      </c>
      <c r="E33" s="96">
        <f ca="1">Assumptions!$K74*(1+IF(Assumptions!$L74,Assumptions!$L74,rOthIncIncrPct))</f>
        <v>216708.43620000005</v>
      </c>
      <c r="F33" s="96" cm="1">
        <f t="array" aca="1" ref="F33" ca="1">E33*(1+rOthIncIncrPct)*(F$8&lt;=MAX(rHoldPeriod,1)+fRvrYr)</f>
        <v>223209.68928600007</v>
      </c>
      <c r="G33" s="96" cm="1">
        <f t="array" aca="1" ref="G33" ca="1">F33*(1+rOthIncIncrPct)*(G$8&lt;=MAX(rHoldPeriod,1)+fRvrYr)</f>
        <v>229905.97996458007</v>
      </c>
      <c r="H33" s="96" cm="1">
        <f t="array" aca="1" ref="H33" ca="1">G33*(1+rOthIncIncrPct)*(H$8&lt;=MAX(rHoldPeriod,1)+fRvrYr)</f>
        <v>236803.15936351748</v>
      </c>
      <c r="I33" s="96" cm="1">
        <f t="array" aca="1" ref="I33" ca="1">H33*(1+rOthIncIncrPct)*(I$8&lt;=MAX(rHoldPeriod,1)+fRvrYr)</f>
        <v>243907.254144423</v>
      </c>
      <c r="J33" s="96" cm="1">
        <f t="array" aca="1" ref="J33" ca="1">I33*(1+rOthIncIncrPct)*(J$8&lt;=MAX(rHoldPeriod,1)+fRvrYr)</f>
        <v>251224.4717687557</v>
      </c>
      <c r="K33" s="96" cm="1">
        <f t="array" aca="1" ref="K33" ca="1">J33*(1+rOthIncIncrPct)*(K$8&lt;=MAX(rHoldPeriod,1)+fRvrYr)</f>
        <v>258761.20592181839</v>
      </c>
      <c r="L33" s="96" cm="1">
        <f t="array" aca="1" ref="L33" ca="1">K33*(1+rOthIncIncrPct)*(L$8&lt;=MAX(rHoldPeriod,1)+fRvrYr)</f>
        <v>266524.04209947295</v>
      </c>
      <c r="M33" s="96" cm="1">
        <f t="array" aca="1" ref="M33" ca="1">L33*(1+rOthIncIncrPct)*(M$8&lt;=MAX(rHoldPeriod,1)+fRvrYr)</f>
        <v>274519.76336245716</v>
      </c>
      <c r="N33" s="96" cm="1">
        <f t="array" aca="1" ref="N33" ca="1">M33*(1+rOthIncIncrPct)*(N$8&lt;=MAX(rHoldPeriod,1)+fRvrYr)</f>
        <v>282755.3562633309</v>
      </c>
      <c r="O33" s="96" cm="1">
        <f t="array" aca="1" ref="O33" ca="1">N33*(1+rOthIncIncrPct)*(O$8&lt;=MAX(rHoldPeriod,1)+fRvrYr)</f>
        <v>291238.01695123082</v>
      </c>
      <c r="P33" s="2"/>
      <c r="Q33" s="96"/>
      <c r="R33" s="96" cm="1">
        <f t="array" aca="1" ref="R33" ca="1">INDEX($E33:$O33,1,R$6)/12</f>
        <v>18059.036350000006</v>
      </c>
      <c r="S33" s="96" cm="1">
        <f t="array" aca="1" ref="S33" ca="1">INDEX($E33:$O33,1,S$6)/12</f>
        <v>18059.036350000006</v>
      </c>
      <c r="T33" s="96" cm="1">
        <f t="array" aca="1" ref="T33" ca="1">INDEX($E33:$O33,1,T$6)/12</f>
        <v>18059.036350000006</v>
      </c>
      <c r="U33" s="96" cm="1">
        <f t="array" aca="1" ref="U33" ca="1">INDEX($E33:$O33,1,U$6)/12</f>
        <v>18059.036350000006</v>
      </c>
      <c r="V33" s="96" cm="1">
        <f t="array" aca="1" ref="V33" ca="1">INDEX($E33:$O33,1,V$6)/12</f>
        <v>18059.036350000006</v>
      </c>
      <c r="W33" s="96" cm="1">
        <f t="array" aca="1" ref="W33" ca="1">INDEX($E33:$O33,1,W$6)/12</f>
        <v>18059.036350000006</v>
      </c>
      <c r="X33" s="96" cm="1">
        <f t="array" aca="1" ref="X33" ca="1">INDEX($E33:$O33,1,X$6)/12</f>
        <v>18059.036350000006</v>
      </c>
      <c r="Y33" s="96" cm="1">
        <f t="array" aca="1" ref="Y33" ca="1">INDEX($E33:$O33,1,Y$6)/12</f>
        <v>18059.036350000006</v>
      </c>
      <c r="Z33" s="96" cm="1">
        <f t="array" aca="1" ref="Z33" ca="1">INDEX($E33:$O33,1,Z$6)/12</f>
        <v>18059.036350000006</v>
      </c>
      <c r="AA33" s="96" cm="1">
        <f t="array" aca="1" ref="AA33" ca="1">INDEX($E33:$O33,1,AA$6)/12</f>
        <v>18059.036350000006</v>
      </c>
      <c r="AB33" s="96" cm="1">
        <f t="array" aca="1" ref="AB33" ca="1">INDEX($E33:$O33,1,AB$6)/12</f>
        <v>18059.036350000006</v>
      </c>
      <c r="AC33" s="96" cm="1">
        <f t="array" aca="1" ref="AC33" ca="1">INDEX($E33:$O33,1,AC$6)/12</f>
        <v>18059.036350000006</v>
      </c>
      <c r="AD33" s="96" cm="1">
        <f t="array" aca="1" ref="AD33" ca="1">INDEX($E33:$O33,1,AD$6)/12</f>
        <v>18600.807440500004</v>
      </c>
      <c r="AE33" s="96" cm="1">
        <f t="array" aca="1" ref="AE33" ca="1">INDEX($E33:$O33,1,AE$6)/12</f>
        <v>18600.807440500004</v>
      </c>
      <c r="AF33" s="96" cm="1">
        <f t="array" aca="1" ref="AF33" ca="1">INDEX($E33:$O33,1,AF$6)/12</f>
        <v>18600.807440500004</v>
      </c>
      <c r="AG33" s="96" cm="1">
        <f t="array" aca="1" ref="AG33" ca="1">INDEX($E33:$O33,1,AG$6)/12</f>
        <v>18600.807440500004</v>
      </c>
      <c r="AH33" s="96" cm="1">
        <f t="array" aca="1" ref="AH33" ca="1">INDEX($E33:$O33,1,AH$6)/12</f>
        <v>18600.807440500004</v>
      </c>
      <c r="AI33" s="96" cm="1">
        <f t="array" aca="1" ref="AI33" ca="1">INDEX($E33:$O33,1,AI$6)/12</f>
        <v>18600.807440500004</v>
      </c>
      <c r="AJ33" s="96" cm="1">
        <f t="array" aca="1" ref="AJ33" ca="1">INDEX($E33:$O33,1,AJ$6)/12</f>
        <v>18600.807440500004</v>
      </c>
      <c r="AK33" s="96" cm="1">
        <f t="array" aca="1" ref="AK33" ca="1">INDEX($E33:$O33,1,AK$6)/12</f>
        <v>18600.807440500004</v>
      </c>
      <c r="AL33" s="96" cm="1">
        <f t="array" aca="1" ref="AL33" ca="1">INDEX($E33:$O33,1,AL$6)/12</f>
        <v>18600.807440500004</v>
      </c>
      <c r="AM33" s="96" cm="1">
        <f t="array" aca="1" ref="AM33" ca="1">INDEX($E33:$O33,1,AM$6)/12</f>
        <v>18600.807440500004</v>
      </c>
      <c r="AN33" s="96" cm="1">
        <f t="array" aca="1" ref="AN33" ca="1">INDEX($E33:$O33,1,AN$6)/12</f>
        <v>18600.807440500004</v>
      </c>
      <c r="AO33" s="96" cm="1">
        <f t="array" aca="1" ref="AO33" ca="1">INDEX($E33:$O33,1,AO$6)/12</f>
        <v>18600.807440500004</v>
      </c>
      <c r="AP33" s="96" cm="1">
        <f t="array" aca="1" ref="AP33" ca="1">INDEX($E33:$O33,1,AP$6)/12</f>
        <v>19158.831663715006</v>
      </c>
      <c r="AQ33" s="96" cm="1">
        <f t="array" aca="1" ref="AQ33" ca="1">INDEX($E33:$O33,1,AQ$6)/12</f>
        <v>19158.831663715006</v>
      </c>
      <c r="AR33" s="96" cm="1">
        <f t="array" aca="1" ref="AR33" ca="1">INDEX($E33:$O33,1,AR$6)/12</f>
        <v>19158.831663715006</v>
      </c>
      <c r="AS33" s="96" cm="1">
        <f t="array" aca="1" ref="AS33" ca="1">INDEX($E33:$O33,1,AS$6)/12</f>
        <v>19158.831663715006</v>
      </c>
      <c r="AT33" s="96" cm="1">
        <f t="array" aca="1" ref="AT33" ca="1">INDEX($E33:$O33,1,AT$6)/12</f>
        <v>19158.831663715006</v>
      </c>
      <c r="AU33" s="96" cm="1">
        <f t="array" aca="1" ref="AU33" ca="1">INDEX($E33:$O33,1,AU$6)/12</f>
        <v>19158.831663715006</v>
      </c>
      <c r="AV33" s="96" cm="1">
        <f t="array" aca="1" ref="AV33" ca="1">INDEX($E33:$O33,1,AV$6)/12</f>
        <v>19158.831663715006</v>
      </c>
      <c r="AW33" s="96" cm="1">
        <f t="array" aca="1" ref="AW33" ca="1">INDEX($E33:$O33,1,AW$6)/12</f>
        <v>19158.831663715006</v>
      </c>
      <c r="AX33" s="96" cm="1">
        <f t="array" aca="1" ref="AX33" ca="1">INDEX($E33:$O33,1,AX$6)/12</f>
        <v>19158.831663715006</v>
      </c>
      <c r="AY33" s="96" cm="1">
        <f t="array" aca="1" ref="AY33" ca="1">INDEX($E33:$O33,1,AY$6)/12</f>
        <v>19158.831663715006</v>
      </c>
      <c r="AZ33" s="96" cm="1">
        <f t="array" aca="1" ref="AZ33" ca="1">INDEX($E33:$O33,1,AZ$6)/12</f>
        <v>19158.831663715006</v>
      </c>
      <c r="BA33" s="96" cm="1">
        <f t="array" aca="1" ref="BA33" ca="1">INDEX($E33:$O33,1,BA$6)/12</f>
        <v>19158.831663715006</v>
      </c>
      <c r="BB33" s="96" cm="1">
        <f t="array" aca="1" ref="BB33" ca="1">INDEX($E33:$O33,1,BB$6)/12</f>
        <v>19733.596613626458</v>
      </c>
      <c r="BC33" s="96" cm="1">
        <f t="array" aca="1" ref="BC33" ca="1">INDEX($E33:$O33,1,BC$6)/12</f>
        <v>19733.596613626458</v>
      </c>
      <c r="BD33" s="96" cm="1">
        <f t="array" aca="1" ref="BD33" ca="1">INDEX($E33:$O33,1,BD$6)/12</f>
        <v>19733.596613626458</v>
      </c>
      <c r="BE33" s="96" cm="1">
        <f t="array" aca="1" ref="BE33" ca="1">INDEX($E33:$O33,1,BE$6)/12</f>
        <v>19733.596613626458</v>
      </c>
      <c r="BF33" s="96" cm="1">
        <f t="array" aca="1" ref="BF33" ca="1">INDEX($E33:$O33,1,BF$6)/12</f>
        <v>19733.596613626458</v>
      </c>
      <c r="BG33" s="96" cm="1">
        <f t="array" aca="1" ref="BG33" ca="1">INDEX($E33:$O33,1,BG$6)/12</f>
        <v>19733.596613626458</v>
      </c>
      <c r="BH33" s="96" cm="1">
        <f t="array" aca="1" ref="BH33" ca="1">INDEX($E33:$O33,1,BH$6)/12</f>
        <v>19733.596613626458</v>
      </c>
      <c r="BI33" s="96" cm="1">
        <f t="array" aca="1" ref="BI33" ca="1">INDEX($E33:$O33,1,BI$6)/12</f>
        <v>19733.596613626458</v>
      </c>
      <c r="BJ33" s="96" cm="1">
        <f t="array" aca="1" ref="BJ33" ca="1">INDEX($E33:$O33,1,BJ$6)/12</f>
        <v>19733.596613626458</v>
      </c>
      <c r="BK33" s="96" cm="1">
        <f t="array" aca="1" ref="BK33" ca="1">INDEX($E33:$O33,1,BK$6)/12</f>
        <v>19733.596613626458</v>
      </c>
      <c r="BL33" s="96" cm="1">
        <f t="array" aca="1" ref="BL33" ca="1">INDEX($E33:$O33,1,BL$6)/12</f>
        <v>19733.596613626458</v>
      </c>
      <c r="BM33" s="96" cm="1">
        <f t="array" aca="1" ref="BM33" ca="1">INDEX($E33:$O33,1,BM$6)/12</f>
        <v>19733.596613626458</v>
      </c>
      <c r="BN33" s="96" cm="1">
        <f t="array" aca="1" ref="BN33" ca="1">INDEX($E33:$O33,1,BN$6)/12</f>
        <v>20325.60451203525</v>
      </c>
      <c r="BO33" s="96" cm="1">
        <f t="array" aca="1" ref="BO33" ca="1">INDEX($E33:$O33,1,BO$6)/12</f>
        <v>20325.60451203525</v>
      </c>
      <c r="BP33" s="96" cm="1">
        <f t="array" aca="1" ref="BP33" ca="1">INDEX($E33:$O33,1,BP$6)/12</f>
        <v>20325.60451203525</v>
      </c>
      <c r="BQ33" s="96" cm="1">
        <f t="array" aca="1" ref="BQ33" ca="1">INDEX($E33:$O33,1,BQ$6)/12</f>
        <v>20325.60451203525</v>
      </c>
      <c r="BR33" s="96" cm="1">
        <f t="array" aca="1" ref="BR33" ca="1">INDEX($E33:$O33,1,BR$6)/12</f>
        <v>20325.60451203525</v>
      </c>
      <c r="BS33" s="96" cm="1">
        <f t="array" aca="1" ref="BS33" ca="1">INDEX($E33:$O33,1,BS$6)/12</f>
        <v>20325.60451203525</v>
      </c>
      <c r="BT33" s="96" cm="1">
        <f t="array" aca="1" ref="BT33" ca="1">INDEX($E33:$O33,1,BT$6)/12</f>
        <v>20325.60451203525</v>
      </c>
      <c r="BU33" s="96" cm="1">
        <f t="array" aca="1" ref="BU33" ca="1">INDEX($E33:$O33,1,BU$6)/12</f>
        <v>20325.60451203525</v>
      </c>
      <c r="BV33" s="96" cm="1">
        <f t="array" aca="1" ref="BV33" ca="1">INDEX($E33:$O33,1,BV$6)/12</f>
        <v>20325.60451203525</v>
      </c>
      <c r="BW33" s="96" cm="1">
        <f t="array" aca="1" ref="BW33" ca="1">INDEX($E33:$O33,1,BW$6)/12</f>
        <v>20325.60451203525</v>
      </c>
      <c r="BX33" s="96" cm="1">
        <f t="array" aca="1" ref="BX33" ca="1">INDEX($E33:$O33,1,BX$6)/12</f>
        <v>20325.60451203525</v>
      </c>
      <c r="BY33" s="96" cm="1">
        <f t="array" aca="1" ref="BY33" ca="1">INDEX($E33:$O33,1,BY$6)/12</f>
        <v>20325.60451203525</v>
      </c>
      <c r="BZ33" s="96" cm="1">
        <f t="array" aca="1" ref="BZ33" ca="1">INDEX($E33:$O33,1,BZ$6)/12</f>
        <v>20935.372647396307</v>
      </c>
      <c r="CA33" s="96" cm="1">
        <f t="array" aca="1" ref="CA33" ca="1">INDEX($E33:$O33,1,CA$6)/12</f>
        <v>20935.372647396307</v>
      </c>
      <c r="CB33" s="96" cm="1">
        <f t="array" aca="1" ref="CB33" ca="1">INDEX($E33:$O33,1,CB$6)/12</f>
        <v>20935.372647396307</v>
      </c>
      <c r="CC33" s="96" cm="1">
        <f t="array" aca="1" ref="CC33" ca="1">INDEX($E33:$O33,1,CC$6)/12</f>
        <v>20935.372647396307</v>
      </c>
      <c r="CD33" s="96" cm="1">
        <f t="array" aca="1" ref="CD33" ca="1">INDEX($E33:$O33,1,CD$6)/12</f>
        <v>20935.372647396307</v>
      </c>
      <c r="CE33" s="96" cm="1">
        <f t="array" aca="1" ref="CE33" ca="1">INDEX($E33:$O33,1,CE$6)/12</f>
        <v>20935.372647396307</v>
      </c>
      <c r="CF33" s="96" cm="1">
        <f t="array" aca="1" ref="CF33" ca="1">INDEX($E33:$O33,1,CF$6)/12</f>
        <v>20935.372647396307</v>
      </c>
      <c r="CG33" s="96" cm="1">
        <f t="array" aca="1" ref="CG33" ca="1">INDEX($E33:$O33,1,CG$6)/12</f>
        <v>20935.372647396307</v>
      </c>
      <c r="CH33" s="96" cm="1">
        <f t="array" aca="1" ref="CH33" ca="1">INDEX($E33:$O33,1,CH$6)/12</f>
        <v>20935.372647396307</v>
      </c>
      <c r="CI33" s="96" cm="1">
        <f t="array" aca="1" ref="CI33" ca="1">INDEX($E33:$O33,1,CI$6)/12</f>
        <v>20935.372647396307</v>
      </c>
      <c r="CJ33" s="96" cm="1">
        <f t="array" aca="1" ref="CJ33" ca="1">INDEX($E33:$O33,1,CJ$6)/12</f>
        <v>20935.372647396307</v>
      </c>
      <c r="CK33" s="96" cm="1">
        <f t="array" aca="1" ref="CK33" ca="1">INDEX($E33:$O33,1,CK$6)/12</f>
        <v>20935.372647396307</v>
      </c>
      <c r="CL33" s="96" cm="1">
        <f t="array" aca="1" ref="CL33" ca="1">INDEX($E33:$O33,1,CL$6)/12</f>
        <v>21563.4338268182</v>
      </c>
      <c r="CM33" s="96" cm="1">
        <f t="array" aca="1" ref="CM33" ca="1">INDEX($E33:$O33,1,CM$6)/12</f>
        <v>21563.4338268182</v>
      </c>
      <c r="CN33" s="96" cm="1">
        <f t="array" aca="1" ref="CN33" ca="1">INDEX($E33:$O33,1,CN$6)/12</f>
        <v>21563.4338268182</v>
      </c>
      <c r="CO33" s="96" cm="1">
        <f t="array" aca="1" ref="CO33" ca="1">INDEX($E33:$O33,1,CO$6)/12</f>
        <v>21563.4338268182</v>
      </c>
      <c r="CP33" s="96" cm="1">
        <f t="array" aca="1" ref="CP33" ca="1">INDEX($E33:$O33,1,CP$6)/12</f>
        <v>21563.4338268182</v>
      </c>
      <c r="CQ33" s="96" cm="1">
        <f t="array" aca="1" ref="CQ33" ca="1">INDEX($E33:$O33,1,CQ$6)/12</f>
        <v>21563.4338268182</v>
      </c>
      <c r="CR33" s="96" cm="1">
        <f t="array" aca="1" ref="CR33" ca="1">INDEX($E33:$O33,1,CR$6)/12</f>
        <v>21563.4338268182</v>
      </c>
      <c r="CS33" s="96" cm="1">
        <f t="array" aca="1" ref="CS33" ca="1">INDEX($E33:$O33,1,CS$6)/12</f>
        <v>21563.4338268182</v>
      </c>
      <c r="CT33" s="96" cm="1">
        <f t="array" aca="1" ref="CT33" ca="1">INDEX($E33:$O33,1,CT$6)/12</f>
        <v>21563.4338268182</v>
      </c>
      <c r="CU33" s="96" cm="1">
        <f t="array" aca="1" ref="CU33" ca="1">INDEX($E33:$O33,1,CU$6)/12</f>
        <v>21563.4338268182</v>
      </c>
      <c r="CV33" s="96" cm="1">
        <f t="array" aca="1" ref="CV33" ca="1">INDEX($E33:$O33,1,CV$6)/12</f>
        <v>21563.4338268182</v>
      </c>
      <c r="CW33" s="96" cm="1">
        <f t="array" aca="1" ref="CW33" ca="1">INDEX($E33:$O33,1,CW$6)/12</f>
        <v>21563.4338268182</v>
      </c>
      <c r="CX33" s="96" cm="1">
        <f t="array" aca="1" ref="CX33" ca="1">INDEX($E33:$O33,1,CX$6)/12</f>
        <v>22210.336841622746</v>
      </c>
      <c r="CY33" s="96" cm="1">
        <f t="array" aca="1" ref="CY33" ca="1">INDEX($E33:$O33,1,CY$6)/12</f>
        <v>22210.336841622746</v>
      </c>
      <c r="CZ33" s="96" cm="1">
        <f t="array" aca="1" ref="CZ33" ca="1">INDEX($E33:$O33,1,CZ$6)/12</f>
        <v>22210.336841622746</v>
      </c>
      <c r="DA33" s="96" cm="1">
        <f t="array" aca="1" ref="DA33" ca="1">INDEX($E33:$O33,1,DA$6)/12</f>
        <v>22210.336841622746</v>
      </c>
      <c r="DB33" s="96" cm="1">
        <f t="array" aca="1" ref="DB33" ca="1">INDEX($E33:$O33,1,DB$6)/12</f>
        <v>22210.336841622746</v>
      </c>
      <c r="DC33" s="96" cm="1">
        <f t="array" aca="1" ref="DC33" ca="1">INDEX($E33:$O33,1,DC$6)/12</f>
        <v>22210.336841622746</v>
      </c>
      <c r="DD33" s="96" cm="1">
        <f t="array" aca="1" ref="DD33" ca="1">INDEX($E33:$O33,1,DD$6)/12</f>
        <v>22210.336841622746</v>
      </c>
      <c r="DE33" s="96" cm="1">
        <f t="array" aca="1" ref="DE33" ca="1">INDEX($E33:$O33,1,DE$6)/12</f>
        <v>22210.336841622746</v>
      </c>
      <c r="DF33" s="96" cm="1">
        <f t="array" aca="1" ref="DF33" ca="1">INDEX($E33:$O33,1,DF$6)/12</f>
        <v>22210.336841622746</v>
      </c>
      <c r="DG33" s="96" cm="1">
        <f t="array" aca="1" ref="DG33" ca="1">INDEX($E33:$O33,1,DG$6)/12</f>
        <v>22210.336841622746</v>
      </c>
      <c r="DH33" s="96" cm="1">
        <f t="array" aca="1" ref="DH33" ca="1">INDEX($E33:$O33,1,DH$6)/12</f>
        <v>22210.336841622746</v>
      </c>
      <c r="DI33" s="96" cm="1">
        <f t="array" aca="1" ref="DI33" ca="1">INDEX($E33:$O33,1,DI$6)/12</f>
        <v>22210.336841622746</v>
      </c>
      <c r="DJ33" s="96" cm="1">
        <f t="array" aca="1" ref="DJ33" ca="1">INDEX($E33:$O33,1,DJ$6)/12</f>
        <v>22876.646946871431</v>
      </c>
      <c r="DK33" s="96" cm="1">
        <f t="array" aca="1" ref="DK33" ca="1">INDEX($E33:$O33,1,DK$6)/12</f>
        <v>22876.646946871431</v>
      </c>
      <c r="DL33" s="96" cm="1">
        <f t="array" aca="1" ref="DL33" ca="1">INDEX($E33:$O33,1,DL$6)/12</f>
        <v>22876.646946871431</v>
      </c>
      <c r="DM33" s="96" cm="1">
        <f t="array" aca="1" ref="DM33" ca="1">INDEX($E33:$O33,1,DM$6)/12</f>
        <v>22876.646946871431</v>
      </c>
      <c r="DN33" s="96" cm="1">
        <f t="array" aca="1" ref="DN33" ca="1">INDEX($E33:$O33,1,DN$6)/12</f>
        <v>22876.646946871431</v>
      </c>
      <c r="DO33" s="96" cm="1">
        <f t="array" aca="1" ref="DO33" ca="1">INDEX($E33:$O33,1,DO$6)/12</f>
        <v>22876.646946871431</v>
      </c>
      <c r="DP33" s="96" cm="1">
        <f t="array" aca="1" ref="DP33" ca="1">INDEX($E33:$O33,1,DP$6)/12</f>
        <v>22876.646946871431</v>
      </c>
      <c r="DQ33" s="96" cm="1">
        <f t="array" aca="1" ref="DQ33" ca="1">INDEX($E33:$O33,1,DQ$6)/12</f>
        <v>22876.646946871431</v>
      </c>
      <c r="DR33" s="96" cm="1">
        <f t="array" aca="1" ref="DR33" ca="1">INDEX($E33:$O33,1,DR$6)/12</f>
        <v>22876.646946871431</v>
      </c>
      <c r="DS33" s="96" cm="1">
        <f t="array" aca="1" ref="DS33" ca="1">INDEX($E33:$O33,1,DS$6)/12</f>
        <v>22876.646946871431</v>
      </c>
      <c r="DT33" s="96" cm="1">
        <f t="array" aca="1" ref="DT33" ca="1">INDEX($E33:$O33,1,DT$6)/12</f>
        <v>22876.646946871431</v>
      </c>
      <c r="DU33" s="96" cm="1">
        <f t="array" aca="1" ref="DU33" ca="1">INDEX($E33:$O33,1,DU$6)/12</f>
        <v>22876.646946871431</v>
      </c>
      <c r="DV33" s="96" cm="1">
        <f t="array" aca="1" ref="DV33" ca="1">INDEX($E33:$O33,1,DV$6)/12</f>
        <v>23562.946355277574</v>
      </c>
      <c r="DW33" s="96" cm="1">
        <f t="array" aca="1" ref="DW33" ca="1">INDEX($E33:$O33,1,DW$6)/12</f>
        <v>23562.946355277574</v>
      </c>
      <c r="DX33" s="96" cm="1">
        <f t="array" aca="1" ref="DX33" ca="1">INDEX($E33:$O33,1,DX$6)/12</f>
        <v>23562.946355277574</v>
      </c>
      <c r="DY33" s="96" cm="1">
        <f t="array" aca="1" ref="DY33" ca="1">INDEX($E33:$O33,1,DY$6)/12</f>
        <v>23562.946355277574</v>
      </c>
      <c r="DZ33" s="96" cm="1">
        <f t="array" aca="1" ref="DZ33" ca="1">INDEX($E33:$O33,1,DZ$6)/12</f>
        <v>23562.946355277574</v>
      </c>
      <c r="EA33" s="96" cm="1">
        <f t="array" aca="1" ref="EA33" ca="1">INDEX($E33:$O33,1,EA$6)/12</f>
        <v>23562.946355277574</v>
      </c>
      <c r="EB33" s="96" cm="1">
        <f t="array" aca="1" ref="EB33" ca="1">INDEX($E33:$O33,1,EB$6)/12</f>
        <v>23562.946355277574</v>
      </c>
      <c r="EC33" s="96" cm="1">
        <f t="array" aca="1" ref="EC33" ca="1">INDEX($E33:$O33,1,EC$6)/12</f>
        <v>23562.946355277574</v>
      </c>
      <c r="ED33" s="96" cm="1">
        <f t="array" aca="1" ref="ED33" ca="1">INDEX($E33:$O33,1,ED$6)/12</f>
        <v>23562.946355277574</v>
      </c>
      <c r="EE33" s="96" cm="1">
        <f t="array" aca="1" ref="EE33" ca="1">INDEX($E33:$O33,1,EE$6)/12</f>
        <v>23562.946355277574</v>
      </c>
      <c r="EF33" s="96" cm="1">
        <f t="array" aca="1" ref="EF33" ca="1">INDEX($E33:$O33,1,EF$6)/12</f>
        <v>23562.946355277574</v>
      </c>
      <c r="EG33" s="96" cm="1">
        <f t="array" aca="1" ref="EG33" ca="1">INDEX($E33:$O33,1,EG$6)/12</f>
        <v>23562.946355277574</v>
      </c>
      <c r="EH33" s="96" cm="1">
        <f t="array" aca="1" ref="EH33" ca="1">INDEX($E33:$O33,1,EH$6)/12</f>
        <v>24269.834745935903</v>
      </c>
      <c r="EI33" s="96" cm="1">
        <f t="array" aca="1" ref="EI33" ca="1">INDEX($E33:$O33,1,EI$6)/12</f>
        <v>24269.834745935903</v>
      </c>
      <c r="EJ33" s="96" cm="1">
        <f t="array" aca="1" ref="EJ33" ca="1">INDEX($E33:$O33,1,EJ$6)/12</f>
        <v>24269.834745935903</v>
      </c>
      <c r="EK33" s="96" cm="1">
        <f t="array" aca="1" ref="EK33" ca="1">INDEX($E33:$O33,1,EK$6)/12</f>
        <v>24269.834745935903</v>
      </c>
      <c r="EL33" s="96" cm="1">
        <f t="array" aca="1" ref="EL33" ca="1">INDEX($E33:$O33,1,EL$6)/12</f>
        <v>24269.834745935903</v>
      </c>
      <c r="EM33" s="96" cm="1">
        <f t="array" aca="1" ref="EM33" ca="1">INDEX($E33:$O33,1,EM$6)/12</f>
        <v>24269.834745935903</v>
      </c>
      <c r="EN33" s="96" cm="1">
        <f t="array" aca="1" ref="EN33" ca="1">INDEX($E33:$O33,1,EN$6)/12</f>
        <v>24269.834745935903</v>
      </c>
      <c r="EO33" s="96" cm="1">
        <f t="array" aca="1" ref="EO33" ca="1">INDEX($E33:$O33,1,EO$6)/12</f>
        <v>24269.834745935903</v>
      </c>
      <c r="EP33" s="96" cm="1">
        <f t="array" aca="1" ref="EP33" ca="1">INDEX($E33:$O33,1,EP$6)/12</f>
        <v>24269.834745935903</v>
      </c>
      <c r="EQ33" s="96" cm="1">
        <f t="array" aca="1" ref="EQ33" ca="1">INDEX($E33:$O33,1,EQ$6)/12</f>
        <v>24269.834745935903</v>
      </c>
      <c r="ER33" s="96" cm="1">
        <f t="array" aca="1" ref="ER33" ca="1">INDEX($E33:$O33,1,ER$6)/12</f>
        <v>24269.834745935903</v>
      </c>
      <c r="ES33" s="96" cm="1">
        <f t="array" aca="1" ref="ES33" ca="1">INDEX($E33:$O33,1,ES$6)/12</f>
        <v>24269.834745935903</v>
      </c>
    </row>
    <row r="34" spans="1:149" x14ac:dyDescent="0.2">
      <c r="A34" s="2"/>
      <c r="B34" s="149">
        <f>'PF, Adj &amp; Notes'!$B31</f>
        <v>0</v>
      </c>
      <c r="C34" s="96"/>
      <c r="D34" s="456">
        <f>'PF, Adj &amp; Notes'!G31</f>
        <v>0</v>
      </c>
      <c r="E34" s="96">
        <f>Assumptions!$K76*(1+IF(Assumptions!$L76,Assumptions!$L76,rOthIncIncrPct))</f>
        <v>0</v>
      </c>
      <c r="F34" s="96" cm="1">
        <f t="array" aca="1" ref="F34" ca="1">E34*(1+rOthIncIncrPct)*(F$8&lt;=MAX(rHoldPeriod,1)+fRvrYr)</f>
        <v>0</v>
      </c>
      <c r="G34" s="96" cm="1">
        <f t="array" aca="1" ref="G34" ca="1">F34*(1+rOthIncIncrPct)*(G$8&lt;=MAX(rHoldPeriod,1)+fRvrYr)</f>
        <v>0</v>
      </c>
      <c r="H34" s="96" cm="1">
        <f t="array" aca="1" ref="H34" ca="1">G34*(1+rOthIncIncrPct)*(H$8&lt;=MAX(rHoldPeriod,1)+fRvrYr)</f>
        <v>0</v>
      </c>
      <c r="I34" s="96" cm="1">
        <f t="array" aca="1" ref="I34" ca="1">H34*(1+rOthIncIncrPct)*(I$8&lt;=MAX(rHoldPeriod,1)+fRvrYr)</f>
        <v>0</v>
      </c>
      <c r="J34" s="96" cm="1">
        <f t="array" aca="1" ref="J34" ca="1">I34*(1+rOthIncIncrPct)*(J$8&lt;=MAX(rHoldPeriod,1)+fRvrYr)</f>
        <v>0</v>
      </c>
      <c r="K34" s="96" cm="1">
        <f t="array" aca="1" ref="K34" ca="1">J34*(1+rOthIncIncrPct)*(K$8&lt;=MAX(rHoldPeriod,1)+fRvrYr)</f>
        <v>0</v>
      </c>
      <c r="L34" s="96" cm="1">
        <f t="array" aca="1" ref="L34" ca="1">K34*(1+rOthIncIncrPct)*(L$8&lt;=MAX(rHoldPeriod,1)+fRvrYr)</f>
        <v>0</v>
      </c>
      <c r="M34" s="96" cm="1">
        <f t="array" aca="1" ref="M34" ca="1">L34*(1+rOthIncIncrPct)*(M$8&lt;=MAX(rHoldPeriod,1)+fRvrYr)</f>
        <v>0</v>
      </c>
      <c r="N34" s="96" cm="1">
        <f t="array" aca="1" ref="N34" ca="1">M34*(1+rOthIncIncrPct)*(N$8&lt;=MAX(rHoldPeriod,1)+fRvrYr)</f>
        <v>0</v>
      </c>
      <c r="O34" s="96" cm="1">
        <f t="array" aca="1" ref="O34" ca="1">N34*(1+rOthIncIncrPct)*(O$8&lt;=MAX(rHoldPeriod,1)+fRvrYr)</f>
        <v>0</v>
      </c>
      <c r="P34" s="2"/>
      <c r="Q34" s="96"/>
      <c r="R34" s="96" cm="1">
        <f t="array" ref="R34">INDEX($E34:$O34,1,R$6)/12</f>
        <v>0</v>
      </c>
      <c r="S34" s="96" cm="1">
        <f t="array" ref="S34">INDEX($E34:$O34,1,S$6)/12</f>
        <v>0</v>
      </c>
      <c r="T34" s="96" cm="1">
        <f t="array" ref="T34">INDEX($E34:$O34,1,T$6)/12</f>
        <v>0</v>
      </c>
      <c r="U34" s="96" cm="1">
        <f t="array" ref="U34">INDEX($E34:$O34,1,U$6)/12</f>
        <v>0</v>
      </c>
      <c r="V34" s="96" cm="1">
        <f t="array" ref="V34">INDEX($E34:$O34,1,V$6)/12</f>
        <v>0</v>
      </c>
      <c r="W34" s="96" cm="1">
        <f t="array" ref="W34">INDEX($E34:$O34,1,W$6)/12</f>
        <v>0</v>
      </c>
      <c r="X34" s="96" cm="1">
        <f t="array" ref="X34">INDEX($E34:$O34,1,X$6)/12</f>
        <v>0</v>
      </c>
      <c r="Y34" s="96" cm="1">
        <f t="array" ref="Y34">INDEX($E34:$O34,1,Y$6)/12</f>
        <v>0</v>
      </c>
      <c r="Z34" s="96" cm="1">
        <f t="array" ref="Z34">INDEX($E34:$O34,1,Z$6)/12</f>
        <v>0</v>
      </c>
      <c r="AA34" s="96" cm="1">
        <f t="array" ref="AA34">INDEX($E34:$O34,1,AA$6)/12</f>
        <v>0</v>
      </c>
      <c r="AB34" s="96" cm="1">
        <f t="array" ref="AB34">INDEX($E34:$O34,1,AB$6)/12</f>
        <v>0</v>
      </c>
      <c r="AC34" s="96" cm="1">
        <f t="array" ref="AC34">INDEX($E34:$O34,1,AC$6)/12</f>
        <v>0</v>
      </c>
      <c r="AD34" s="96" cm="1">
        <f t="array" aca="1" ref="AD34" ca="1">INDEX($E34:$O34,1,AD$6)/12</f>
        <v>0</v>
      </c>
      <c r="AE34" s="96" cm="1">
        <f t="array" aca="1" ref="AE34" ca="1">INDEX($E34:$O34,1,AE$6)/12</f>
        <v>0</v>
      </c>
      <c r="AF34" s="96" cm="1">
        <f t="array" aca="1" ref="AF34" ca="1">INDEX($E34:$O34,1,AF$6)/12</f>
        <v>0</v>
      </c>
      <c r="AG34" s="96" cm="1">
        <f t="array" aca="1" ref="AG34" ca="1">INDEX($E34:$O34,1,AG$6)/12</f>
        <v>0</v>
      </c>
      <c r="AH34" s="96" cm="1">
        <f t="array" aca="1" ref="AH34" ca="1">INDEX($E34:$O34,1,AH$6)/12</f>
        <v>0</v>
      </c>
      <c r="AI34" s="96" cm="1">
        <f t="array" aca="1" ref="AI34" ca="1">INDEX($E34:$O34,1,AI$6)/12</f>
        <v>0</v>
      </c>
      <c r="AJ34" s="96" cm="1">
        <f t="array" aca="1" ref="AJ34" ca="1">INDEX($E34:$O34,1,AJ$6)/12</f>
        <v>0</v>
      </c>
      <c r="AK34" s="96" cm="1">
        <f t="array" aca="1" ref="AK34" ca="1">INDEX($E34:$O34,1,AK$6)/12</f>
        <v>0</v>
      </c>
      <c r="AL34" s="96" cm="1">
        <f t="array" aca="1" ref="AL34" ca="1">INDEX($E34:$O34,1,AL$6)/12</f>
        <v>0</v>
      </c>
      <c r="AM34" s="96" cm="1">
        <f t="array" aca="1" ref="AM34" ca="1">INDEX($E34:$O34,1,AM$6)/12</f>
        <v>0</v>
      </c>
      <c r="AN34" s="96" cm="1">
        <f t="array" aca="1" ref="AN34" ca="1">INDEX($E34:$O34,1,AN$6)/12</f>
        <v>0</v>
      </c>
      <c r="AO34" s="96" cm="1">
        <f t="array" aca="1" ref="AO34" ca="1">INDEX($E34:$O34,1,AO$6)/12</f>
        <v>0</v>
      </c>
      <c r="AP34" s="96" cm="1">
        <f t="array" aca="1" ref="AP34" ca="1">INDEX($E34:$O34,1,AP$6)/12</f>
        <v>0</v>
      </c>
      <c r="AQ34" s="96" cm="1">
        <f t="array" aca="1" ref="AQ34" ca="1">INDEX($E34:$O34,1,AQ$6)/12</f>
        <v>0</v>
      </c>
      <c r="AR34" s="96" cm="1">
        <f t="array" aca="1" ref="AR34" ca="1">INDEX($E34:$O34,1,AR$6)/12</f>
        <v>0</v>
      </c>
      <c r="AS34" s="96" cm="1">
        <f t="array" aca="1" ref="AS34" ca="1">INDEX($E34:$O34,1,AS$6)/12</f>
        <v>0</v>
      </c>
      <c r="AT34" s="96" cm="1">
        <f t="array" aca="1" ref="AT34" ca="1">INDEX($E34:$O34,1,AT$6)/12</f>
        <v>0</v>
      </c>
      <c r="AU34" s="96" cm="1">
        <f t="array" aca="1" ref="AU34" ca="1">INDEX($E34:$O34,1,AU$6)/12</f>
        <v>0</v>
      </c>
      <c r="AV34" s="96" cm="1">
        <f t="array" aca="1" ref="AV34" ca="1">INDEX($E34:$O34,1,AV$6)/12</f>
        <v>0</v>
      </c>
      <c r="AW34" s="96" cm="1">
        <f t="array" aca="1" ref="AW34" ca="1">INDEX($E34:$O34,1,AW$6)/12</f>
        <v>0</v>
      </c>
      <c r="AX34" s="96" cm="1">
        <f t="array" aca="1" ref="AX34" ca="1">INDEX($E34:$O34,1,AX$6)/12</f>
        <v>0</v>
      </c>
      <c r="AY34" s="96" cm="1">
        <f t="array" aca="1" ref="AY34" ca="1">INDEX($E34:$O34,1,AY$6)/12</f>
        <v>0</v>
      </c>
      <c r="AZ34" s="96" cm="1">
        <f t="array" aca="1" ref="AZ34" ca="1">INDEX($E34:$O34,1,AZ$6)/12</f>
        <v>0</v>
      </c>
      <c r="BA34" s="96" cm="1">
        <f t="array" aca="1" ref="BA34" ca="1">INDEX($E34:$O34,1,BA$6)/12</f>
        <v>0</v>
      </c>
      <c r="BB34" s="96" cm="1">
        <f t="array" aca="1" ref="BB34" ca="1">INDEX($E34:$O34,1,BB$6)/12</f>
        <v>0</v>
      </c>
      <c r="BC34" s="96" cm="1">
        <f t="array" aca="1" ref="BC34" ca="1">INDEX($E34:$O34,1,BC$6)/12</f>
        <v>0</v>
      </c>
      <c r="BD34" s="96" cm="1">
        <f t="array" aca="1" ref="BD34" ca="1">INDEX($E34:$O34,1,BD$6)/12</f>
        <v>0</v>
      </c>
      <c r="BE34" s="96" cm="1">
        <f t="array" aca="1" ref="BE34" ca="1">INDEX($E34:$O34,1,BE$6)/12</f>
        <v>0</v>
      </c>
      <c r="BF34" s="96" cm="1">
        <f t="array" aca="1" ref="BF34" ca="1">INDEX($E34:$O34,1,BF$6)/12</f>
        <v>0</v>
      </c>
      <c r="BG34" s="96" cm="1">
        <f t="array" aca="1" ref="BG34" ca="1">INDEX($E34:$O34,1,BG$6)/12</f>
        <v>0</v>
      </c>
      <c r="BH34" s="96" cm="1">
        <f t="array" aca="1" ref="BH34" ca="1">INDEX($E34:$O34,1,BH$6)/12</f>
        <v>0</v>
      </c>
      <c r="BI34" s="96" cm="1">
        <f t="array" aca="1" ref="BI34" ca="1">INDEX($E34:$O34,1,BI$6)/12</f>
        <v>0</v>
      </c>
      <c r="BJ34" s="96" cm="1">
        <f t="array" aca="1" ref="BJ34" ca="1">INDEX($E34:$O34,1,BJ$6)/12</f>
        <v>0</v>
      </c>
      <c r="BK34" s="96" cm="1">
        <f t="array" aca="1" ref="BK34" ca="1">INDEX($E34:$O34,1,BK$6)/12</f>
        <v>0</v>
      </c>
      <c r="BL34" s="96" cm="1">
        <f t="array" aca="1" ref="BL34" ca="1">INDEX($E34:$O34,1,BL$6)/12</f>
        <v>0</v>
      </c>
      <c r="BM34" s="96" cm="1">
        <f t="array" aca="1" ref="BM34" ca="1">INDEX($E34:$O34,1,BM$6)/12</f>
        <v>0</v>
      </c>
      <c r="BN34" s="96" cm="1">
        <f t="array" aca="1" ref="BN34" ca="1">INDEX($E34:$O34,1,BN$6)/12</f>
        <v>0</v>
      </c>
      <c r="BO34" s="96" cm="1">
        <f t="array" aca="1" ref="BO34" ca="1">INDEX($E34:$O34,1,BO$6)/12</f>
        <v>0</v>
      </c>
      <c r="BP34" s="96" cm="1">
        <f t="array" aca="1" ref="BP34" ca="1">INDEX($E34:$O34,1,BP$6)/12</f>
        <v>0</v>
      </c>
      <c r="BQ34" s="96" cm="1">
        <f t="array" aca="1" ref="BQ34" ca="1">INDEX($E34:$O34,1,BQ$6)/12</f>
        <v>0</v>
      </c>
      <c r="BR34" s="96" cm="1">
        <f t="array" aca="1" ref="BR34" ca="1">INDEX($E34:$O34,1,BR$6)/12</f>
        <v>0</v>
      </c>
      <c r="BS34" s="96" cm="1">
        <f t="array" aca="1" ref="BS34" ca="1">INDEX($E34:$O34,1,BS$6)/12</f>
        <v>0</v>
      </c>
      <c r="BT34" s="96" cm="1">
        <f t="array" aca="1" ref="BT34" ca="1">INDEX($E34:$O34,1,BT$6)/12</f>
        <v>0</v>
      </c>
      <c r="BU34" s="96" cm="1">
        <f t="array" aca="1" ref="BU34" ca="1">INDEX($E34:$O34,1,BU$6)/12</f>
        <v>0</v>
      </c>
      <c r="BV34" s="96" cm="1">
        <f t="array" aca="1" ref="BV34" ca="1">INDEX($E34:$O34,1,BV$6)/12</f>
        <v>0</v>
      </c>
      <c r="BW34" s="96" cm="1">
        <f t="array" aca="1" ref="BW34" ca="1">INDEX($E34:$O34,1,BW$6)/12</f>
        <v>0</v>
      </c>
      <c r="BX34" s="96" cm="1">
        <f t="array" aca="1" ref="BX34" ca="1">INDEX($E34:$O34,1,BX$6)/12</f>
        <v>0</v>
      </c>
      <c r="BY34" s="96" cm="1">
        <f t="array" aca="1" ref="BY34" ca="1">INDEX($E34:$O34,1,BY$6)/12</f>
        <v>0</v>
      </c>
      <c r="BZ34" s="96" cm="1">
        <f t="array" aca="1" ref="BZ34" ca="1">INDEX($E34:$O34,1,BZ$6)/12</f>
        <v>0</v>
      </c>
      <c r="CA34" s="96" cm="1">
        <f t="array" aca="1" ref="CA34" ca="1">INDEX($E34:$O34,1,CA$6)/12</f>
        <v>0</v>
      </c>
      <c r="CB34" s="96" cm="1">
        <f t="array" aca="1" ref="CB34" ca="1">INDEX($E34:$O34,1,CB$6)/12</f>
        <v>0</v>
      </c>
      <c r="CC34" s="96" cm="1">
        <f t="array" aca="1" ref="CC34" ca="1">INDEX($E34:$O34,1,CC$6)/12</f>
        <v>0</v>
      </c>
      <c r="CD34" s="96" cm="1">
        <f t="array" aca="1" ref="CD34" ca="1">INDEX($E34:$O34,1,CD$6)/12</f>
        <v>0</v>
      </c>
      <c r="CE34" s="96" cm="1">
        <f t="array" aca="1" ref="CE34" ca="1">INDEX($E34:$O34,1,CE$6)/12</f>
        <v>0</v>
      </c>
      <c r="CF34" s="96" cm="1">
        <f t="array" aca="1" ref="CF34" ca="1">INDEX($E34:$O34,1,CF$6)/12</f>
        <v>0</v>
      </c>
      <c r="CG34" s="96" cm="1">
        <f t="array" aca="1" ref="CG34" ca="1">INDEX($E34:$O34,1,CG$6)/12</f>
        <v>0</v>
      </c>
      <c r="CH34" s="96" cm="1">
        <f t="array" aca="1" ref="CH34" ca="1">INDEX($E34:$O34,1,CH$6)/12</f>
        <v>0</v>
      </c>
      <c r="CI34" s="96" cm="1">
        <f t="array" aca="1" ref="CI34" ca="1">INDEX($E34:$O34,1,CI$6)/12</f>
        <v>0</v>
      </c>
      <c r="CJ34" s="96" cm="1">
        <f t="array" aca="1" ref="CJ34" ca="1">INDEX($E34:$O34,1,CJ$6)/12</f>
        <v>0</v>
      </c>
      <c r="CK34" s="96" cm="1">
        <f t="array" aca="1" ref="CK34" ca="1">INDEX($E34:$O34,1,CK$6)/12</f>
        <v>0</v>
      </c>
      <c r="CL34" s="96" cm="1">
        <f t="array" aca="1" ref="CL34" ca="1">INDEX($E34:$O34,1,CL$6)/12</f>
        <v>0</v>
      </c>
      <c r="CM34" s="96" cm="1">
        <f t="array" aca="1" ref="CM34" ca="1">INDEX($E34:$O34,1,CM$6)/12</f>
        <v>0</v>
      </c>
      <c r="CN34" s="96" cm="1">
        <f t="array" aca="1" ref="CN34" ca="1">INDEX($E34:$O34,1,CN$6)/12</f>
        <v>0</v>
      </c>
      <c r="CO34" s="96" cm="1">
        <f t="array" aca="1" ref="CO34" ca="1">INDEX($E34:$O34,1,CO$6)/12</f>
        <v>0</v>
      </c>
      <c r="CP34" s="96" cm="1">
        <f t="array" aca="1" ref="CP34" ca="1">INDEX($E34:$O34,1,CP$6)/12</f>
        <v>0</v>
      </c>
      <c r="CQ34" s="96" cm="1">
        <f t="array" aca="1" ref="CQ34" ca="1">INDEX($E34:$O34,1,CQ$6)/12</f>
        <v>0</v>
      </c>
      <c r="CR34" s="96" cm="1">
        <f t="array" aca="1" ref="CR34" ca="1">INDEX($E34:$O34,1,CR$6)/12</f>
        <v>0</v>
      </c>
      <c r="CS34" s="96" cm="1">
        <f t="array" aca="1" ref="CS34" ca="1">INDEX($E34:$O34,1,CS$6)/12</f>
        <v>0</v>
      </c>
      <c r="CT34" s="96" cm="1">
        <f t="array" aca="1" ref="CT34" ca="1">INDEX($E34:$O34,1,CT$6)/12</f>
        <v>0</v>
      </c>
      <c r="CU34" s="96" cm="1">
        <f t="array" aca="1" ref="CU34" ca="1">INDEX($E34:$O34,1,CU$6)/12</f>
        <v>0</v>
      </c>
      <c r="CV34" s="96" cm="1">
        <f t="array" aca="1" ref="CV34" ca="1">INDEX($E34:$O34,1,CV$6)/12</f>
        <v>0</v>
      </c>
      <c r="CW34" s="96" cm="1">
        <f t="array" aca="1" ref="CW34" ca="1">INDEX($E34:$O34,1,CW$6)/12</f>
        <v>0</v>
      </c>
      <c r="CX34" s="96" cm="1">
        <f t="array" aca="1" ref="CX34" ca="1">INDEX($E34:$O34,1,CX$6)/12</f>
        <v>0</v>
      </c>
      <c r="CY34" s="96" cm="1">
        <f t="array" aca="1" ref="CY34" ca="1">INDEX($E34:$O34,1,CY$6)/12</f>
        <v>0</v>
      </c>
      <c r="CZ34" s="96" cm="1">
        <f t="array" aca="1" ref="CZ34" ca="1">INDEX($E34:$O34,1,CZ$6)/12</f>
        <v>0</v>
      </c>
      <c r="DA34" s="96" cm="1">
        <f t="array" aca="1" ref="DA34" ca="1">INDEX($E34:$O34,1,DA$6)/12</f>
        <v>0</v>
      </c>
      <c r="DB34" s="96" cm="1">
        <f t="array" aca="1" ref="DB34" ca="1">INDEX($E34:$O34,1,DB$6)/12</f>
        <v>0</v>
      </c>
      <c r="DC34" s="96" cm="1">
        <f t="array" aca="1" ref="DC34" ca="1">INDEX($E34:$O34,1,DC$6)/12</f>
        <v>0</v>
      </c>
      <c r="DD34" s="96" cm="1">
        <f t="array" aca="1" ref="DD34" ca="1">INDEX($E34:$O34,1,DD$6)/12</f>
        <v>0</v>
      </c>
      <c r="DE34" s="96" cm="1">
        <f t="array" aca="1" ref="DE34" ca="1">INDEX($E34:$O34,1,DE$6)/12</f>
        <v>0</v>
      </c>
      <c r="DF34" s="96" cm="1">
        <f t="array" aca="1" ref="DF34" ca="1">INDEX($E34:$O34,1,DF$6)/12</f>
        <v>0</v>
      </c>
      <c r="DG34" s="96" cm="1">
        <f t="array" aca="1" ref="DG34" ca="1">INDEX($E34:$O34,1,DG$6)/12</f>
        <v>0</v>
      </c>
      <c r="DH34" s="96" cm="1">
        <f t="array" aca="1" ref="DH34" ca="1">INDEX($E34:$O34,1,DH$6)/12</f>
        <v>0</v>
      </c>
      <c r="DI34" s="96" cm="1">
        <f t="array" aca="1" ref="DI34" ca="1">INDEX($E34:$O34,1,DI$6)/12</f>
        <v>0</v>
      </c>
      <c r="DJ34" s="96" cm="1">
        <f t="array" aca="1" ref="DJ34" ca="1">INDEX($E34:$O34,1,DJ$6)/12</f>
        <v>0</v>
      </c>
      <c r="DK34" s="96" cm="1">
        <f t="array" aca="1" ref="DK34" ca="1">INDEX($E34:$O34,1,DK$6)/12</f>
        <v>0</v>
      </c>
      <c r="DL34" s="96" cm="1">
        <f t="array" aca="1" ref="DL34" ca="1">INDEX($E34:$O34,1,DL$6)/12</f>
        <v>0</v>
      </c>
      <c r="DM34" s="96" cm="1">
        <f t="array" aca="1" ref="DM34" ca="1">INDEX($E34:$O34,1,DM$6)/12</f>
        <v>0</v>
      </c>
      <c r="DN34" s="96" cm="1">
        <f t="array" aca="1" ref="DN34" ca="1">INDEX($E34:$O34,1,DN$6)/12</f>
        <v>0</v>
      </c>
      <c r="DO34" s="96" cm="1">
        <f t="array" aca="1" ref="DO34" ca="1">INDEX($E34:$O34,1,DO$6)/12</f>
        <v>0</v>
      </c>
      <c r="DP34" s="96" cm="1">
        <f t="array" aca="1" ref="DP34" ca="1">INDEX($E34:$O34,1,DP$6)/12</f>
        <v>0</v>
      </c>
      <c r="DQ34" s="96" cm="1">
        <f t="array" aca="1" ref="DQ34" ca="1">INDEX($E34:$O34,1,DQ$6)/12</f>
        <v>0</v>
      </c>
      <c r="DR34" s="96" cm="1">
        <f t="array" aca="1" ref="DR34" ca="1">INDEX($E34:$O34,1,DR$6)/12</f>
        <v>0</v>
      </c>
      <c r="DS34" s="96" cm="1">
        <f t="array" aca="1" ref="DS34" ca="1">INDEX($E34:$O34,1,DS$6)/12</f>
        <v>0</v>
      </c>
      <c r="DT34" s="96" cm="1">
        <f t="array" aca="1" ref="DT34" ca="1">INDEX($E34:$O34,1,DT$6)/12</f>
        <v>0</v>
      </c>
      <c r="DU34" s="96" cm="1">
        <f t="array" aca="1" ref="DU34" ca="1">INDEX($E34:$O34,1,DU$6)/12</f>
        <v>0</v>
      </c>
      <c r="DV34" s="96" cm="1">
        <f t="array" aca="1" ref="DV34" ca="1">INDEX($E34:$O34,1,DV$6)/12</f>
        <v>0</v>
      </c>
      <c r="DW34" s="96" cm="1">
        <f t="array" aca="1" ref="DW34" ca="1">INDEX($E34:$O34,1,DW$6)/12</f>
        <v>0</v>
      </c>
      <c r="DX34" s="96" cm="1">
        <f t="array" aca="1" ref="DX34" ca="1">INDEX($E34:$O34,1,DX$6)/12</f>
        <v>0</v>
      </c>
      <c r="DY34" s="96" cm="1">
        <f t="array" aca="1" ref="DY34" ca="1">INDEX($E34:$O34,1,DY$6)/12</f>
        <v>0</v>
      </c>
      <c r="DZ34" s="96" cm="1">
        <f t="array" aca="1" ref="DZ34" ca="1">INDEX($E34:$O34,1,DZ$6)/12</f>
        <v>0</v>
      </c>
      <c r="EA34" s="96" cm="1">
        <f t="array" aca="1" ref="EA34" ca="1">INDEX($E34:$O34,1,EA$6)/12</f>
        <v>0</v>
      </c>
      <c r="EB34" s="96" cm="1">
        <f t="array" aca="1" ref="EB34" ca="1">INDEX($E34:$O34,1,EB$6)/12</f>
        <v>0</v>
      </c>
      <c r="EC34" s="96" cm="1">
        <f t="array" aca="1" ref="EC34" ca="1">INDEX($E34:$O34,1,EC$6)/12</f>
        <v>0</v>
      </c>
      <c r="ED34" s="96" cm="1">
        <f t="array" aca="1" ref="ED34" ca="1">INDEX($E34:$O34,1,ED$6)/12</f>
        <v>0</v>
      </c>
      <c r="EE34" s="96" cm="1">
        <f t="array" aca="1" ref="EE34" ca="1">INDEX($E34:$O34,1,EE$6)/12</f>
        <v>0</v>
      </c>
      <c r="EF34" s="96" cm="1">
        <f t="array" aca="1" ref="EF34" ca="1">INDEX($E34:$O34,1,EF$6)/12</f>
        <v>0</v>
      </c>
      <c r="EG34" s="96" cm="1">
        <f t="array" aca="1" ref="EG34" ca="1">INDEX($E34:$O34,1,EG$6)/12</f>
        <v>0</v>
      </c>
      <c r="EH34" s="96" cm="1">
        <f t="array" aca="1" ref="EH34" ca="1">INDEX($E34:$O34,1,EH$6)/12</f>
        <v>0</v>
      </c>
      <c r="EI34" s="96" cm="1">
        <f t="array" aca="1" ref="EI34" ca="1">INDEX($E34:$O34,1,EI$6)/12</f>
        <v>0</v>
      </c>
      <c r="EJ34" s="96" cm="1">
        <f t="array" aca="1" ref="EJ34" ca="1">INDEX($E34:$O34,1,EJ$6)/12</f>
        <v>0</v>
      </c>
      <c r="EK34" s="96" cm="1">
        <f t="array" aca="1" ref="EK34" ca="1">INDEX($E34:$O34,1,EK$6)/12</f>
        <v>0</v>
      </c>
      <c r="EL34" s="96" cm="1">
        <f t="array" aca="1" ref="EL34" ca="1">INDEX($E34:$O34,1,EL$6)/12</f>
        <v>0</v>
      </c>
      <c r="EM34" s="96" cm="1">
        <f t="array" aca="1" ref="EM34" ca="1">INDEX($E34:$O34,1,EM$6)/12</f>
        <v>0</v>
      </c>
      <c r="EN34" s="96" cm="1">
        <f t="array" aca="1" ref="EN34" ca="1">INDEX($E34:$O34,1,EN$6)/12</f>
        <v>0</v>
      </c>
      <c r="EO34" s="96" cm="1">
        <f t="array" aca="1" ref="EO34" ca="1">INDEX($E34:$O34,1,EO$6)/12</f>
        <v>0</v>
      </c>
      <c r="EP34" s="96" cm="1">
        <f t="array" aca="1" ref="EP34" ca="1">INDEX($E34:$O34,1,EP$6)/12</f>
        <v>0</v>
      </c>
      <c r="EQ34" s="96" cm="1">
        <f t="array" aca="1" ref="EQ34" ca="1">INDEX($E34:$O34,1,EQ$6)/12</f>
        <v>0</v>
      </c>
      <c r="ER34" s="96" cm="1">
        <f t="array" aca="1" ref="ER34" ca="1">INDEX($E34:$O34,1,ER$6)/12</f>
        <v>0</v>
      </c>
      <c r="ES34" s="96" cm="1">
        <f t="array" aca="1" ref="ES34" ca="1">INDEX($E34:$O34,1,ES$6)/12</f>
        <v>0</v>
      </c>
    </row>
    <row r="35" spans="1:149" x14ac:dyDescent="0.2">
      <c r="A35" s="2"/>
      <c r="B35" s="451">
        <f>'PF, Adj &amp; Notes'!$B32</f>
        <v>0</v>
      </c>
      <c r="C35" s="154"/>
      <c r="D35" s="459">
        <f>'PF, Adj &amp; Notes'!G32</f>
        <v>0</v>
      </c>
      <c r="E35" s="154">
        <f>Assumptions!$K77*(1+IF(Assumptions!$L77,Assumptions!$L77,rOthIncIncrPct))</f>
        <v>0</v>
      </c>
      <c r="F35" s="154" cm="1">
        <f t="array" aca="1" ref="F35" ca="1">E35*(1+rOthIncIncrPct)*(F$8&lt;=MAX(rHoldPeriod,1)+fRvrYr)</f>
        <v>0</v>
      </c>
      <c r="G35" s="154" cm="1">
        <f t="array" aca="1" ref="G35" ca="1">F35*(1+rOthIncIncrPct)*(G$8&lt;=MAX(rHoldPeriod,1)+fRvrYr)</f>
        <v>0</v>
      </c>
      <c r="H35" s="154" cm="1">
        <f t="array" aca="1" ref="H35" ca="1">G35*(1+rOthIncIncrPct)*(H$8&lt;=MAX(rHoldPeriod,1)+fRvrYr)</f>
        <v>0</v>
      </c>
      <c r="I35" s="154" cm="1">
        <f t="array" aca="1" ref="I35" ca="1">H35*(1+rOthIncIncrPct)*(I$8&lt;=MAX(rHoldPeriod,1)+fRvrYr)</f>
        <v>0</v>
      </c>
      <c r="J35" s="154" cm="1">
        <f t="array" aca="1" ref="J35" ca="1">I35*(1+rOthIncIncrPct)*(J$8&lt;=MAX(rHoldPeriod,1)+fRvrYr)</f>
        <v>0</v>
      </c>
      <c r="K35" s="154" cm="1">
        <f t="array" aca="1" ref="K35" ca="1">J35*(1+rOthIncIncrPct)*(K$8&lt;=MAX(rHoldPeriod,1)+fRvrYr)</f>
        <v>0</v>
      </c>
      <c r="L35" s="154" cm="1">
        <f t="array" aca="1" ref="L35" ca="1">K35*(1+rOthIncIncrPct)*(L$8&lt;=MAX(rHoldPeriod,1)+fRvrYr)</f>
        <v>0</v>
      </c>
      <c r="M35" s="154" cm="1">
        <f t="array" aca="1" ref="M35" ca="1">L35*(1+rOthIncIncrPct)*(M$8&lt;=MAX(rHoldPeriod,1)+fRvrYr)</f>
        <v>0</v>
      </c>
      <c r="N35" s="154" cm="1">
        <f t="array" aca="1" ref="N35" ca="1">M35*(1+rOthIncIncrPct)*(N$8&lt;=MAX(rHoldPeriod,1)+fRvrYr)</f>
        <v>0</v>
      </c>
      <c r="O35" s="154" cm="1">
        <f t="array" aca="1" ref="O35" ca="1">N35*(1+rOthIncIncrPct)*(O$8&lt;=MAX(rHoldPeriod,1)+fRvrYr)</f>
        <v>0</v>
      </c>
      <c r="P35" s="2"/>
      <c r="Q35" s="154"/>
      <c r="R35" s="154" cm="1">
        <f t="array" ref="R35">INDEX($E35:$O35,1,R$6)/12</f>
        <v>0</v>
      </c>
      <c r="S35" s="154" cm="1">
        <f t="array" ref="S35">INDEX($E35:$O35,1,S$6)/12</f>
        <v>0</v>
      </c>
      <c r="T35" s="154" cm="1">
        <f t="array" ref="T35">INDEX($E35:$O35,1,T$6)/12</f>
        <v>0</v>
      </c>
      <c r="U35" s="154" cm="1">
        <f t="array" ref="U35">INDEX($E35:$O35,1,U$6)/12</f>
        <v>0</v>
      </c>
      <c r="V35" s="154" cm="1">
        <f t="array" ref="V35">INDEX($E35:$O35,1,V$6)/12</f>
        <v>0</v>
      </c>
      <c r="W35" s="154" cm="1">
        <f t="array" ref="W35">INDEX($E35:$O35,1,W$6)/12</f>
        <v>0</v>
      </c>
      <c r="X35" s="154" cm="1">
        <f t="array" ref="X35">INDEX($E35:$O35,1,X$6)/12</f>
        <v>0</v>
      </c>
      <c r="Y35" s="154" cm="1">
        <f t="array" ref="Y35">INDEX($E35:$O35,1,Y$6)/12</f>
        <v>0</v>
      </c>
      <c r="Z35" s="154" cm="1">
        <f t="array" ref="Z35">INDEX($E35:$O35,1,Z$6)/12</f>
        <v>0</v>
      </c>
      <c r="AA35" s="154" cm="1">
        <f t="array" ref="AA35">INDEX($E35:$O35,1,AA$6)/12</f>
        <v>0</v>
      </c>
      <c r="AB35" s="154" cm="1">
        <f t="array" ref="AB35">INDEX($E35:$O35,1,AB$6)/12</f>
        <v>0</v>
      </c>
      <c r="AC35" s="154" cm="1">
        <f t="array" ref="AC35">INDEX($E35:$O35,1,AC$6)/12</f>
        <v>0</v>
      </c>
      <c r="AD35" s="154" cm="1">
        <f t="array" aca="1" ref="AD35" ca="1">INDEX($E35:$O35,1,AD$6)/12</f>
        <v>0</v>
      </c>
      <c r="AE35" s="154" cm="1">
        <f t="array" aca="1" ref="AE35" ca="1">INDEX($E35:$O35,1,AE$6)/12</f>
        <v>0</v>
      </c>
      <c r="AF35" s="154" cm="1">
        <f t="array" aca="1" ref="AF35" ca="1">INDEX($E35:$O35,1,AF$6)/12</f>
        <v>0</v>
      </c>
      <c r="AG35" s="154" cm="1">
        <f t="array" aca="1" ref="AG35" ca="1">INDEX($E35:$O35,1,AG$6)/12</f>
        <v>0</v>
      </c>
      <c r="AH35" s="154" cm="1">
        <f t="array" aca="1" ref="AH35" ca="1">INDEX($E35:$O35,1,AH$6)/12</f>
        <v>0</v>
      </c>
      <c r="AI35" s="154" cm="1">
        <f t="array" aca="1" ref="AI35" ca="1">INDEX($E35:$O35,1,AI$6)/12</f>
        <v>0</v>
      </c>
      <c r="AJ35" s="154" cm="1">
        <f t="array" aca="1" ref="AJ35" ca="1">INDEX($E35:$O35,1,AJ$6)/12</f>
        <v>0</v>
      </c>
      <c r="AK35" s="154" cm="1">
        <f t="array" aca="1" ref="AK35" ca="1">INDEX($E35:$O35,1,AK$6)/12</f>
        <v>0</v>
      </c>
      <c r="AL35" s="154" cm="1">
        <f t="array" aca="1" ref="AL35" ca="1">INDEX($E35:$O35,1,AL$6)/12</f>
        <v>0</v>
      </c>
      <c r="AM35" s="154" cm="1">
        <f t="array" aca="1" ref="AM35" ca="1">INDEX($E35:$O35,1,AM$6)/12</f>
        <v>0</v>
      </c>
      <c r="AN35" s="154" cm="1">
        <f t="array" aca="1" ref="AN35" ca="1">INDEX($E35:$O35,1,AN$6)/12</f>
        <v>0</v>
      </c>
      <c r="AO35" s="154" cm="1">
        <f t="array" aca="1" ref="AO35" ca="1">INDEX($E35:$O35,1,AO$6)/12</f>
        <v>0</v>
      </c>
      <c r="AP35" s="154" cm="1">
        <f t="array" aca="1" ref="AP35" ca="1">INDEX($E35:$O35,1,AP$6)/12</f>
        <v>0</v>
      </c>
      <c r="AQ35" s="154" cm="1">
        <f t="array" aca="1" ref="AQ35" ca="1">INDEX($E35:$O35,1,AQ$6)/12</f>
        <v>0</v>
      </c>
      <c r="AR35" s="154" cm="1">
        <f t="array" aca="1" ref="AR35" ca="1">INDEX($E35:$O35,1,AR$6)/12</f>
        <v>0</v>
      </c>
      <c r="AS35" s="154" cm="1">
        <f t="array" aca="1" ref="AS35" ca="1">INDEX($E35:$O35,1,AS$6)/12</f>
        <v>0</v>
      </c>
      <c r="AT35" s="154" cm="1">
        <f t="array" aca="1" ref="AT35" ca="1">INDEX($E35:$O35,1,AT$6)/12</f>
        <v>0</v>
      </c>
      <c r="AU35" s="154" cm="1">
        <f t="array" aca="1" ref="AU35" ca="1">INDEX($E35:$O35,1,AU$6)/12</f>
        <v>0</v>
      </c>
      <c r="AV35" s="154" cm="1">
        <f t="array" aca="1" ref="AV35" ca="1">INDEX($E35:$O35,1,AV$6)/12</f>
        <v>0</v>
      </c>
      <c r="AW35" s="154" cm="1">
        <f t="array" aca="1" ref="AW35" ca="1">INDEX($E35:$O35,1,AW$6)/12</f>
        <v>0</v>
      </c>
      <c r="AX35" s="154" cm="1">
        <f t="array" aca="1" ref="AX35" ca="1">INDEX($E35:$O35,1,AX$6)/12</f>
        <v>0</v>
      </c>
      <c r="AY35" s="154" cm="1">
        <f t="array" aca="1" ref="AY35" ca="1">INDEX($E35:$O35,1,AY$6)/12</f>
        <v>0</v>
      </c>
      <c r="AZ35" s="154" cm="1">
        <f t="array" aca="1" ref="AZ35" ca="1">INDEX($E35:$O35,1,AZ$6)/12</f>
        <v>0</v>
      </c>
      <c r="BA35" s="154" cm="1">
        <f t="array" aca="1" ref="BA35" ca="1">INDEX($E35:$O35,1,BA$6)/12</f>
        <v>0</v>
      </c>
      <c r="BB35" s="154" cm="1">
        <f t="array" aca="1" ref="BB35" ca="1">INDEX($E35:$O35,1,BB$6)/12</f>
        <v>0</v>
      </c>
      <c r="BC35" s="154" cm="1">
        <f t="array" aca="1" ref="BC35" ca="1">INDEX($E35:$O35,1,BC$6)/12</f>
        <v>0</v>
      </c>
      <c r="BD35" s="154" cm="1">
        <f t="array" aca="1" ref="BD35" ca="1">INDEX($E35:$O35,1,BD$6)/12</f>
        <v>0</v>
      </c>
      <c r="BE35" s="154" cm="1">
        <f t="array" aca="1" ref="BE35" ca="1">INDEX($E35:$O35,1,BE$6)/12</f>
        <v>0</v>
      </c>
      <c r="BF35" s="154" cm="1">
        <f t="array" aca="1" ref="BF35" ca="1">INDEX($E35:$O35,1,BF$6)/12</f>
        <v>0</v>
      </c>
      <c r="BG35" s="154" cm="1">
        <f t="array" aca="1" ref="BG35" ca="1">INDEX($E35:$O35,1,BG$6)/12</f>
        <v>0</v>
      </c>
      <c r="BH35" s="154" cm="1">
        <f t="array" aca="1" ref="BH35" ca="1">INDEX($E35:$O35,1,BH$6)/12</f>
        <v>0</v>
      </c>
      <c r="BI35" s="154" cm="1">
        <f t="array" aca="1" ref="BI35" ca="1">INDEX($E35:$O35,1,BI$6)/12</f>
        <v>0</v>
      </c>
      <c r="BJ35" s="154" cm="1">
        <f t="array" aca="1" ref="BJ35" ca="1">INDEX($E35:$O35,1,BJ$6)/12</f>
        <v>0</v>
      </c>
      <c r="BK35" s="154" cm="1">
        <f t="array" aca="1" ref="BK35" ca="1">INDEX($E35:$O35,1,BK$6)/12</f>
        <v>0</v>
      </c>
      <c r="BL35" s="154" cm="1">
        <f t="array" aca="1" ref="BL35" ca="1">INDEX($E35:$O35,1,BL$6)/12</f>
        <v>0</v>
      </c>
      <c r="BM35" s="154" cm="1">
        <f t="array" aca="1" ref="BM35" ca="1">INDEX($E35:$O35,1,BM$6)/12</f>
        <v>0</v>
      </c>
      <c r="BN35" s="154" cm="1">
        <f t="array" aca="1" ref="BN35" ca="1">INDEX($E35:$O35,1,BN$6)/12</f>
        <v>0</v>
      </c>
      <c r="BO35" s="154" cm="1">
        <f t="array" aca="1" ref="BO35" ca="1">INDEX($E35:$O35,1,BO$6)/12</f>
        <v>0</v>
      </c>
      <c r="BP35" s="154" cm="1">
        <f t="array" aca="1" ref="BP35" ca="1">INDEX($E35:$O35,1,BP$6)/12</f>
        <v>0</v>
      </c>
      <c r="BQ35" s="154" cm="1">
        <f t="array" aca="1" ref="BQ35" ca="1">INDEX($E35:$O35,1,BQ$6)/12</f>
        <v>0</v>
      </c>
      <c r="BR35" s="154" cm="1">
        <f t="array" aca="1" ref="BR35" ca="1">INDEX($E35:$O35,1,BR$6)/12</f>
        <v>0</v>
      </c>
      <c r="BS35" s="154" cm="1">
        <f t="array" aca="1" ref="BS35" ca="1">INDEX($E35:$O35,1,BS$6)/12</f>
        <v>0</v>
      </c>
      <c r="BT35" s="154" cm="1">
        <f t="array" aca="1" ref="BT35" ca="1">INDEX($E35:$O35,1,BT$6)/12</f>
        <v>0</v>
      </c>
      <c r="BU35" s="154" cm="1">
        <f t="array" aca="1" ref="BU35" ca="1">INDEX($E35:$O35,1,BU$6)/12</f>
        <v>0</v>
      </c>
      <c r="BV35" s="154" cm="1">
        <f t="array" aca="1" ref="BV35" ca="1">INDEX($E35:$O35,1,BV$6)/12</f>
        <v>0</v>
      </c>
      <c r="BW35" s="154" cm="1">
        <f t="array" aca="1" ref="BW35" ca="1">INDEX($E35:$O35,1,BW$6)/12</f>
        <v>0</v>
      </c>
      <c r="BX35" s="154" cm="1">
        <f t="array" aca="1" ref="BX35" ca="1">INDEX($E35:$O35,1,BX$6)/12</f>
        <v>0</v>
      </c>
      <c r="BY35" s="154" cm="1">
        <f t="array" aca="1" ref="BY35" ca="1">INDEX($E35:$O35,1,BY$6)/12</f>
        <v>0</v>
      </c>
      <c r="BZ35" s="154" cm="1">
        <f t="array" aca="1" ref="BZ35" ca="1">INDEX($E35:$O35,1,BZ$6)/12</f>
        <v>0</v>
      </c>
      <c r="CA35" s="154" cm="1">
        <f t="array" aca="1" ref="CA35" ca="1">INDEX($E35:$O35,1,CA$6)/12</f>
        <v>0</v>
      </c>
      <c r="CB35" s="154" cm="1">
        <f t="array" aca="1" ref="CB35" ca="1">INDEX($E35:$O35,1,CB$6)/12</f>
        <v>0</v>
      </c>
      <c r="CC35" s="154" cm="1">
        <f t="array" aca="1" ref="CC35" ca="1">INDEX($E35:$O35,1,CC$6)/12</f>
        <v>0</v>
      </c>
      <c r="CD35" s="154" cm="1">
        <f t="array" aca="1" ref="CD35" ca="1">INDEX($E35:$O35,1,CD$6)/12</f>
        <v>0</v>
      </c>
      <c r="CE35" s="154" cm="1">
        <f t="array" aca="1" ref="CE35" ca="1">INDEX($E35:$O35,1,CE$6)/12</f>
        <v>0</v>
      </c>
      <c r="CF35" s="154" cm="1">
        <f t="array" aca="1" ref="CF35" ca="1">INDEX($E35:$O35,1,CF$6)/12</f>
        <v>0</v>
      </c>
      <c r="CG35" s="154" cm="1">
        <f t="array" aca="1" ref="CG35" ca="1">INDEX($E35:$O35,1,CG$6)/12</f>
        <v>0</v>
      </c>
      <c r="CH35" s="154" cm="1">
        <f t="array" aca="1" ref="CH35" ca="1">INDEX($E35:$O35,1,CH$6)/12</f>
        <v>0</v>
      </c>
      <c r="CI35" s="154" cm="1">
        <f t="array" aca="1" ref="CI35" ca="1">INDEX($E35:$O35,1,CI$6)/12</f>
        <v>0</v>
      </c>
      <c r="CJ35" s="154" cm="1">
        <f t="array" aca="1" ref="CJ35" ca="1">INDEX($E35:$O35,1,CJ$6)/12</f>
        <v>0</v>
      </c>
      <c r="CK35" s="154" cm="1">
        <f t="array" aca="1" ref="CK35" ca="1">INDEX($E35:$O35,1,CK$6)/12</f>
        <v>0</v>
      </c>
      <c r="CL35" s="154" cm="1">
        <f t="array" aca="1" ref="CL35" ca="1">INDEX($E35:$O35,1,CL$6)/12</f>
        <v>0</v>
      </c>
      <c r="CM35" s="154" cm="1">
        <f t="array" aca="1" ref="CM35" ca="1">INDEX($E35:$O35,1,CM$6)/12</f>
        <v>0</v>
      </c>
      <c r="CN35" s="154" cm="1">
        <f t="array" aca="1" ref="CN35" ca="1">INDEX($E35:$O35,1,CN$6)/12</f>
        <v>0</v>
      </c>
      <c r="CO35" s="154" cm="1">
        <f t="array" aca="1" ref="CO35" ca="1">INDEX($E35:$O35,1,CO$6)/12</f>
        <v>0</v>
      </c>
      <c r="CP35" s="154" cm="1">
        <f t="array" aca="1" ref="CP35" ca="1">INDEX($E35:$O35,1,CP$6)/12</f>
        <v>0</v>
      </c>
      <c r="CQ35" s="154" cm="1">
        <f t="array" aca="1" ref="CQ35" ca="1">INDEX($E35:$O35,1,CQ$6)/12</f>
        <v>0</v>
      </c>
      <c r="CR35" s="154" cm="1">
        <f t="array" aca="1" ref="CR35" ca="1">INDEX($E35:$O35,1,CR$6)/12</f>
        <v>0</v>
      </c>
      <c r="CS35" s="154" cm="1">
        <f t="array" aca="1" ref="CS35" ca="1">INDEX($E35:$O35,1,CS$6)/12</f>
        <v>0</v>
      </c>
      <c r="CT35" s="154" cm="1">
        <f t="array" aca="1" ref="CT35" ca="1">INDEX($E35:$O35,1,CT$6)/12</f>
        <v>0</v>
      </c>
      <c r="CU35" s="154" cm="1">
        <f t="array" aca="1" ref="CU35" ca="1">INDEX($E35:$O35,1,CU$6)/12</f>
        <v>0</v>
      </c>
      <c r="CV35" s="154" cm="1">
        <f t="array" aca="1" ref="CV35" ca="1">INDEX($E35:$O35,1,CV$6)/12</f>
        <v>0</v>
      </c>
      <c r="CW35" s="154" cm="1">
        <f t="array" aca="1" ref="CW35" ca="1">INDEX($E35:$O35,1,CW$6)/12</f>
        <v>0</v>
      </c>
      <c r="CX35" s="154" cm="1">
        <f t="array" aca="1" ref="CX35" ca="1">INDEX($E35:$O35,1,CX$6)/12</f>
        <v>0</v>
      </c>
      <c r="CY35" s="154" cm="1">
        <f t="array" aca="1" ref="CY35" ca="1">INDEX($E35:$O35,1,CY$6)/12</f>
        <v>0</v>
      </c>
      <c r="CZ35" s="154" cm="1">
        <f t="array" aca="1" ref="CZ35" ca="1">INDEX($E35:$O35,1,CZ$6)/12</f>
        <v>0</v>
      </c>
      <c r="DA35" s="154" cm="1">
        <f t="array" aca="1" ref="DA35" ca="1">INDEX($E35:$O35,1,DA$6)/12</f>
        <v>0</v>
      </c>
      <c r="DB35" s="154" cm="1">
        <f t="array" aca="1" ref="DB35" ca="1">INDEX($E35:$O35,1,DB$6)/12</f>
        <v>0</v>
      </c>
      <c r="DC35" s="154" cm="1">
        <f t="array" aca="1" ref="DC35" ca="1">INDEX($E35:$O35,1,DC$6)/12</f>
        <v>0</v>
      </c>
      <c r="DD35" s="154" cm="1">
        <f t="array" aca="1" ref="DD35" ca="1">INDEX($E35:$O35,1,DD$6)/12</f>
        <v>0</v>
      </c>
      <c r="DE35" s="154" cm="1">
        <f t="array" aca="1" ref="DE35" ca="1">INDEX($E35:$O35,1,DE$6)/12</f>
        <v>0</v>
      </c>
      <c r="DF35" s="154" cm="1">
        <f t="array" aca="1" ref="DF35" ca="1">INDEX($E35:$O35,1,DF$6)/12</f>
        <v>0</v>
      </c>
      <c r="DG35" s="154" cm="1">
        <f t="array" aca="1" ref="DG35" ca="1">INDEX($E35:$O35,1,DG$6)/12</f>
        <v>0</v>
      </c>
      <c r="DH35" s="154" cm="1">
        <f t="array" aca="1" ref="DH35" ca="1">INDEX($E35:$O35,1,DH$6)/12</f>
        <v>0</v>
      </c>
      <c r="DI35" s="154" cm="1">
        <f t="array" aca="1" ref="DI35" ca="1">INDEX($E35:$O35,1,DI$6)/12</f>
        <v>0</v>
      </c>
      <c r="DJ35" s="154" cm="1">
        <f t="array" aca="1" ref="DJ35" ca="1">INDEX($E35:$O35,1,DJ$6)/12</f>
        <v>0</v>
      </c>
      <c r="DK35" s="154" cm="1">
        <f t="array" aca="1" ref="DK35" ca="1">INDEX($E35:$O35,1,DK$6)/12</f>
        <v>0</v>
      </c>
      <c r="DL35" s="154" cm="1">
        <f t="array" aca="1" ref="DL35" ca="1">INDEX($E35:$O35,1,DL$6)/12</f>
        <v>0</v>
      </c>
      <c r="DM35" s="154" cm="1">
        <f t="array" aca="1" ref="DM35" ca="1">INDEX($E35:$O35,1,DM$6)/12</f>
        <v>0</v>
      </c>
      <c r="DN35" s="154" cm="1">
        <f t="array" aca="1" ref="DN35" ca="1">INDEX($E35:$O35,1,DN$6)/12</f>
        <v>0</v>
      </c>
      <c r="DO35" s="154" cm="1">
        <f t="array" aca="1" ref="DO35" ca="1">INDEX($E35:$O35,1,DO$6)/12</f>
        <v>0</v>
      </c>
      <c r="DP35" s="154" cm="1">
        <f t="array" aca="1" ref="DP35" ca="1">INDEX($E35:$O35,1,DP$6)/12</f>
        <v>0</v>
      </c>
      <c r="DQ35" s="154" cm="1">
        <f t="array" aca="1" ref="DQ35" ca="1">INDEX($E35:$O35,1,DQ$6)/12</f>
        <v>0</v>
      </c>
      <c r="DR35" s="154" cm="1">
        <f t="array" aca="1" ref="DR35" ca="1">INDEX($E35:$O35,1,DR$6)/12</f>
        <v>0</v>
      </c>
      <c r="DS35" s="154" cm="1">
        <f t="array" aca="1" ref="DS35" ca="1">INDEX($E35:$O35,1,DS$6)/12</f>
        <v>0</v>
      </c>
      <c r="DT35" s="154" cm="1">
        <f t="array" aca="1" ref="DT35" ca="1">INDEX($E35:$O35,1,DT$6)/12</f>
        <v>0</v>
      </c>
      <c r="DU35" s="154" cm="1">
        <f t="array" aca="1" ref="DU35" ca="1">INDEX($E35:$O35,1,DU$6)/12</f>
        <v>0</v>
      </c>
      <c r="DV35" s="154" cm="1">
        <f t="array" aca="1" ref="DV35" ca="1">INDEX($E35:$O35,1,DV$6)/12</f>
        <v>0</v>
      </c>
      <c r="DW35" s="154" cm="1">
        <f t="array" aca="1" ref="DW35" ca="1">INDEX($E35:$O35,1,DW$6)/12</f>
        <v>0</v>
      </c>
      <c r="DX35" s="154" cm="1">
        <f t="array" aca="1" ref="DX35" ca="1">INDEX($E35:$O35,1,DX$6)/12</f>
        <v>0</v>
      </c>
      <c r="DY35" s="154" cm="1">
        <f t="array" aca="1" ref="DY35" ca="1">INDEX($E35:$O35,1,DY$6)/12</f>
        <v>0</v>
      </c>
      <c r="DZ35" s="154" cm="1">
        <f t="array" aca="1" ref="DZ35" ca="1">INDEX($E35:$O35,1,DZ$6)/12</f>
        <v>0</v>
      </c>
      <c r="EA35" s="154" cm="1">
        <f t="array" aca="1" ref="EA35" ca="1">INDEX($E35:$O35,1,EA$6)/12</f>
        <v>0</v>
      </c>
      <c r="EB35" s="154" cm="1">
        <f t="array" aca="1" ref="EB35" ca="1">INDEX($E35:$O35,1,EB$6)/12</f>
        <v>0</v>
      </c>
      <c r="EC35" s="154" cm="1">
        <f t="array" aca="1" ref="EC35" ca="1">INDEX($E35:$O35,1,EC$6)/12</f>
        <v>0</v>
      </c>
      <c r="ED35" s="154" cm="1">
        <f t="array" aca="1" ref="ED35" ca="1">INDEX($E35:$O35,1,ED$6)/12</f>
        <v>0</v>
      </c>
      <c r="EE35" s="154" cm="1">
        <f t="array" aca="1" ref="EE35" ca="1">INDEX($E35:$O35,1,EE$6)/12</f>
        <v>0</v>
      </c>
      <c r="EF35" s="154" cm="1">
        <f t="array" aca="1" ref="EF35" ca="1">INDEX($E35:$O35,1,EF$6)/12</f>
        <v>0</v>
      </c>
      <c r="EG35" s="154" cm="1">
        <f t="array" aca="1" ref="EG35" ca="1">INDEX($E35:$O35,1,EG$6)/12</f>
        <v>0</v>
      </c>
      <c r="EH35" s="154" cm="1">
        <f t="array" aca="1" ref="EH35" ca="1">INDEX($E35:$O35,1,EH$6)/12</f>
        <v>0</v>
      </c>
      <c r="EI35" s="154" cm="1">
        <f t="array" aca="1" ref="EI35" ca="1">INDEX($E35:$O35,1,EI$6)/12</f>
        <v>0</v>
      </c>
      <c r="EJ35" s="154" cm="1">
        <f t="array" aca="1" ref="EJ35" ca="1">INDEX($E35:$O35,1,EJ$6)/12</f>
        <v>0</v>
      </c>
      <c r="EK35" s="154" cm="1">
        <f t="array" aca="1" ref="EK35" ca="1">INDEX($E35:$O35,1,EK$6)/12</f>
        <v>0</v>
      </c>
      <c r="EL35" s="154" cm="1">
        <f t="array" aca="1" ref="EL35" ca="1">INDEX($E35:$O35,1,EL$6)/12</f>
        <v>0</v>
      </c>
      <c r="EM35" s="154" cm="1">
        <f t="array" aca="1" ref="EM35" ca="1">INDEX($E35:$O35,1,EM$6)/12</f>
        <v>0</v>
      </c>
      <c r="EN35" s="154" cm="1">
        <f t="array" aca="1" ref="EN35" ca="1">INDEX($E35:$O35,1,EN$6)/12</f>
        <v>0</v>
      </c>
      <c r="EO35" s="154" cm="1">
        <f t="array" aca="1" ref="EO35" ca="1">INDEX($E35:$O35,1,EO$6)/12</f>
        <v>0</v>
      </c>
      <c r="EP35" s="154" cm="1">
        <f t="array" aca="1" ref="EP35" ca="1">INDEX($E35:$O35,1,EP$6)/12</f>
        <v>0</v>
      </c>
      <c r="EQ35" s="154" cm="1">
        <f t="array" aca="1" ref="EQ35" ca="1">INDEX($E35:$O35,1,EQ$6)/12</f>
        <v>0</v>
      </c>
      <c r="ER35" s="154" cm="1">
        <f t="array" aca="1" ref="ER35" ca="1">INDEX($E35:$O35,1,ER$6)/12</f>
        <v>0</v>
      </c>
      <c r="ES35" s="154" cm="1">
        <f t="array" aca="1" ref="ES35" ca="1">INDEX($E35:$O35,1,ES$6)/12</f>
        <v>0</v>
      </c>
    </row>
    <row r="36" spans="1:149" ht="12.75" thickBot="1" x14ac:dyDescent="0.25">
      <c r="A36" s="2"/>
      <c r="B36" s="96" t="str">
        <f>'PF, Adj &amp; Notes'!$B30</f>
        <v>Commercial Net Income</v>
      </c>
      <c r="C36" s="96"/>
      <c r="D36" s="456">
        <f ca="1">IFERROR(VLOOKUP($B36,rAdjCF,COLUMNS(rAdjCF),),)</f>
        <v>0</v>
      </c>
      <c r="E36" s="96">
        <f ca="1">Assumptions!$K75*(1+IF(Assumptions!$L75,Assumptions!$L75,rOthIncIncrPct))</f>
        <v>0</v>
      </c>
      <c r="F36" s="96" cm="1">
        <f t="array" aca="1" ref="F36" ca="1">E36*(1+rOthIncIncrPct)*(F$8&lt;=MAX(rHoldPeriod,1)+fRvrYr)</f>
        <v>0</v>
      </c>
      <c r="G36" s="96" cm="1">
        <f t="array" aca="1" ref="G36" ca="1">F36*(1+rOthIncIncrPct)*(G$8&lt;=MAX(rHoldPeriod,1)+fRvrYr)</f>
        <v>0</v>
      </c>
      <c r="H36" s="96" cm="1">
        <f t="array" aca="1" ref="H36" ca="1">G36*(1+rOthIncIncrPct)*(H$8&lt;=MAX(rHoldPeriod,1)+fRvrYr)</f>
        <v>0</v>
      </c>
      <c r="I36" s="96" cm="1">
        <f t="array" aca="1" ref="I36" ca="1">H36*(1+rOthIncIncrPct)*(I$8&lt;=MAX(rHoldPeriod,1)+fRvrYr)</f>
        <v>0</v>
      </c>
      <c r="J36" s="96" cm="1">
        <f t="array" aca="1" ref="J36" ca="1">I36*(1+rOthIncIncrPct)*(J$8&lt;=MAX(rHoldPeriod,1)+fRvrYr)</f>
        <v>0</v>
      </c>
      <c r="K36" s="96" cm="1">
        <f t="array" aca="1" ref="K36" ca="1">J36*(1+rOthIncIncrPct)*(K$8&lt;=MAX(rHoldPeriod,1)+fRvrYr)</f>
        <v>0</v>
      </c>
      <c r="L36" s="96" cm="1">
        <f t="array" aca="1" ref="L36" ca="1">K36*(1+rOthIncIncrPct)*(L$8&lt;=MAX(rHoldPeriod,1)+fRvrYr)</f>
        <v>0</v>
      </c>
      <c r="M36" s="96" cm="1">
        <f t="array" aca="1" ref="M36" ca="1">L36*(1+rOthIncIncrPct)*(M$8&lt;=MAX(rHoldPeriod,1)+fRvrYr)</f>
        <v>0</v>
      </c>
      <c r="N36" s="96" cm="1">
        <f t="array" aca="1" ref="N36" ca="1">M36*(1+rOthIncIncrPct)*(N$8&lt;=MAX(rHoldPeriod,1)+fRvrYr)</f>
        <v>0</v>
      </c>
      <c r="O36" s="96" cm="1">
        <f t="array" aca="1" ref="O36" ca="1">N36*(1+rOthIncIncrPct)*(O$8&lt;=MAX(rHoldPeriod,1)+fRvrYr)</f>
        <v>0</v>
      </c>
      <c r="P36" s="2"/>
      <c r="Q36" s="96"/>
      <c r="R36" s="96" cm="1">
        <f t="array" aca="1" ref="R36" ca="1">INDEX($E36:$O36,1,R$6)/12</f>
        <v>0</v>
      </c>
      <c r="S36" s="96" cm="1">
        <f t="array" aca="1" ref="S36" ca="1">INDEX($E36:$O36,1,S$6)/12</f>
        <v>0</v>
      </c>
      <c r="T36" s="96" cm="1">
        <f t="array" aca="1" ref="T36" ca="1">INDEX($E36:$O36,1,T$6)/12</f>
        <v>0</v>
      </c>
      <c r="U36" s="96" cm="1">
        <f t="array" aca="1" ref="U36" ca="1">INDEX($E36:$O36,1,U$6)/12</f>
        <v>0</v>
      </c>
      <c r="V36" s="96" cm="1">
        <f t="array" aca="1" ref="V36" ca="1">INDEX($E36:$O36,1,V$6)/12</f>
        <v>0</v>
      </c>
      <c r="W36" s="96" cm="1">
        <f t="array" aca="1" ref="W36" ca="1">INDEX($E36:$O36,1,W$6)/12</f>
        <v>0</v>
      </c>
      <c r="X36" s="96" cm="1">
        <f t="array" aca="1" ref="X36" ca="1">INDEX($E36:$O36,1,X$6)/12</f>
        <v>0</v>
      </c>
      <c r="Y36" s="96" cm="1">
        <f t="array" aca="1" ref="Y36" ca="1">INDEX($E36:$O36,1,Y$6)/12</f>
        <v>0</v>
      </c>
      <c r="Z36" s="96" cm="1">
        <f t="array" aca="1" ref="Z36" ca="1">INDEX($E36:$O36,1,Z$6)/12</f>
        <v>0</v>
      </c>
      <c r="AA36" s="96" cm="1">
        <f t="array" aca="1" ref="AA36" ca="1">INDEX($E36:$O36,1,AA$6)/12</f>
        <v>0</v>
      </c>
      <c r="AB36" s="96" cm="1">
        <f t="array" aca="1" ref="AB36" ca="1">INDEX($E36:$O36,1,AB$6)/12</f>
        <v>0</v>
      </c>
      <c r="AC36" s="96" cm="1">
        <f t="array" aca="1" ref="AC36" ca="1">INDEX($E36:$O36,1,AC$6)/12</f>
        <v>0</v>
      </c>
      <c r="AD36" s="96" cm="1">
        <f t="array" aca="1" ref="AD36" ca="1">INDEX($E36:$O36,1,AD$6)/12</f>
        <v>0</v>
      </c>
      <c r="AE36" s="96" cm="1">
        <f t="array" aca="1" ref="AE36" ca="1">INDEX($E36:$O36,1,AE$6)/12</f>
        <v>0</v>
      </c>
      <c r="AF36" s="96" cm="1">
        <f t="array" aca="1" ref="AF36" ca="1">INDEX($E36:$O36,1,AF$6)/12</f>
        <v>0</v>
      </c>
      <c r="AG36" s="96" cm="1">
        <f t="array" aca="1" ref="AG36" ca="1">INDEX($E36:$O36,1,AG$6)/12</f>
        <v>0</v>
      </c>
      <c r="AH36" s="96" cm="1">
        <f t="array" aca="1" ref="AH36" ca="1">INDEX($E36:$O36,1,AH$6)/12</f>
        <v>0</v>
      </c>
      <c r="AI36" s="96" cm="1">
        <f t="array" aca="1" ref="AI36" ca="1">INDEX($E36:$O36,1,AI$6)/12</f>
        <v>0</v>
      </c>
      <c r="AJ36" s="96" cm="1">
        <f t="array" aca="1" ref="AJ36" ca="1">INDEX($E36:$O36,1,AJ$6)/12</f>
        <v>0</v>
      </c>
      <c r="AK36" s="96" cm="1">
        <f t="array" aca="1" ref="AK36" ca="1">INDEX($E36:$O36,1,AK$6)/12</f>
        <v>0</v>
      </c>
      <c r="AL36" s="96" cm="1">
        <f t="array" aca="1" ref="AL36" ca="1">INDEX($E36:$O36,1,AL$6)/12</f>
        <v>0</v>
      </c>
      <c r="AM36" s="96" cm="1">
        <f t="array" aca="1" ref="AM36" ca="1">INDEX($E36:$O36,1,AM$6)/12</f>
        <v>0</v>
      </c>
      <c r="AN36" s="96" cm="1">
        <f t="array" aca="1" ref="AN36" ca="1">INDEX($E36:$O36,1,AN$6)/12</f>
        <v>0</v>
      </c>
      <c r="AO36" s="96" cm="1">
        <f t="array" aca="1" ref="AO36" ca="1">INDEX($E36:$O36,1,AO$6)/12</f>
        <v>0</v>
      </c>
      <c r="AP36" s="96" cm="1">
        <f t="array" aca="1" ref="AP36" ca="1">INDEX($E36:$O36,1,AP$6)/12</f>
        <v>0</v>
      </c>
      <c r="AQ36" s="96" cm="1">
        <f t="array" aca="1" ref="AQ36" ca="1">INDEX($E36:$O36,1,AQ$6)/12</f>
        <v>0</v>
      </c>
      <c r="AR36" s="96" cm="1">
        <f t="array" aca="1" ref="AR36" ca="1">INDEX($E36:$O36,1,AR$6)/12</f>
        <v>0</v>
      </c>
      <c r="AS36" s="96" cm="1">
        <f t="array" aca="1" ref="AS36" ca="1">INDEX($E36:$O36,1,AS$6)/12</f>
        <v>0</v>
      </c>
      <c r="AT36" s="96" cm="1">
        <f t="array" aca="1" ref="AT36" ca="1">INDEX($E36:$O36,1,AT$6)/12</f>
        <v>0</v>
      </c>
      <c r="AU36" s="96" cm="1">
        <f t="array" aca="1" ref="AU36" ca="1">INDEX($E36:$O36,1,AU$6)/12</f>
        <v>0</v>
      </c>
      <c r="AV36" s="96" cm="1">
        <f t="array" aca="1" ref="AV36" ca="1">INDEX($E36:$O36,1,AV$6)/12</f>
        <v>0</v>
      </c>
      <c r="AW36" s="96" cm="1">
        <f t="array" aca="1" ref="AW36" ca="1">INDEX($E36:$O36,1,AW$6)/12</f>
        <v>0</v>
      </c>
      <c r="AX36" s="96" cm="1">
        <f t="array" aca="1" ref="AX36" ca="1">INDEX($E36:$O36,1,AX$6)/12</f>
        <v>0</v>
      </c>
      <c r="AY36" s="96" cm="1">
        <f t="array" aca="1" ref="AY36" ca="1">INDEX($E36:$O36,1,AY$6)/12</f>
        <v>0</v>
      </c>
      <c r="AZ36" s="96" cm="1">
        <f t="array" aca="1" ref="AZ36" ca="1">INDEX($E36:$O36,1,AZ$6)/12</f>
        <v>0</v>
      </c>
      <c r="BA36" s="96" cm="1">
        <f t="array" aca="1" ref="BA36" ca="1">INDEX($E36:$O36,1,BA$6)/12</f>
        <v>0</v>
      </c>
      <c r="BB36" s="96" cm="1">
        <f t="array" aca="1" ref="BB36" ca="1">INDEX($E36:$O36,1,BB$6)/12</f>
        <v>0</v>
      </c>
      <c r="BC36" s="96" cm="1">
        <f t="array" aca="1" ref="BC36" ca="1">INDEX($E36:$O36,1,BC$6)/12</f>
        <v>0</v>
      </c>
      <c r="BD36" s="96" cm="1">
        <f t="array" aca="1" ref="BD36" ca="1">INDEX($E36:$O36,1,BD$6)/12</f>
        <v>0</v>
      </c>
      <c r="BE36" s="96" cm="1">
        <f t="array" aca="1" ref="BE36" ca="1">INDEX($E36:$O36,1,BE$6)/12</f>
        <v>0</v>
      </c>
      <c r="BF36" s="96" cm="1">
        <f t="array" aca="1" ref="BF36" ca="1">INDEX($E36:$O36,1,BF$6)/12</f>
        <v>0</v>
      </c>
      <c r="BG36" s="96" cm="1">
        <f t="array" aca="1" ref="BG36" ca="1">INDEX($E36:$O36,1,BG$6)/12</f>
        <v>0</v>
      </c>
      <c r="BH36" s="96" cm="1">
        <f t="array" aca="1" ref="BH36" ca="1">INDEX($E36:$O36,1,BH$6)/12</f>
        <v>0</v>
      </c>
      <c r="BI36" s="96" cm="1">
        <f t="array" aca="1" ref="BI36" ca="1">INDEX($E36:$O36,1,BI$6)/12</f>
        <v>0</v>
      </c>
      <c r="BJ36" s="96" cm="1">
        <f t="array" aca="1" ref="BJ36" ca="1">INDEX($E36:$O36,1,BJ$6)/12</f>
        <v>0</v>
      </c>
      <c r="BK36" s="96" cm="1">
        <f t="array" aca="1" ref="BK36" ca="1">INDEX($E36:$O36,1,BK$6)/12</f>
        <v>0</v>
      </c>
      <c r="BL36" s="96" cm="1">
        <f t="array" aca="1" ref="BL36" ca="1">INDEX($E36:$O36,1,BL$6)/12</f>
        <v>0</v>
      </c>
      <c r="BM36" s="96" cm="1">
        <f t="array" aca="1" ref="BM36" ca="1">INDEX($E36:$O36,1,BM$6)/12</f>
        <v>0</v>
      </c>
      <c r="BN36" s="96" cm="1">
        <f t="array" aca="1" ref="BN36" ca="1">INDEX($E36:$O36,1,BN$6)/12</f>
        <v>0</v>
      </c>
      <c r="BO36" s="96" cm="1">
        <f t="array" aca="1" ref="BO36" ca="1">INDEX($E36:$O36,1,BO$6)/12</f>
        <v>0</v>
      </c>
      <c r="BP36" s="96" cm="1">
        <f t="array" aca="1" ref="BP36" ca="1">INDEX($E36:$O36,1,BP$6)/12</f>
        <v>0</v>
      </c>
      <c r="BQ36" s="96" cm="1">
        <f t="array" aca="1" ref="BQ36" ca="1">INDEX($E36:$O36,1,BQ$6)/12</f>
        <v>0</v>
      </c>
      <c r="BR36" s="96" cm="1">
        <f t="array" aca="1" ref="BR36" ca="1">INDEX($E36:$O36,1,BR$6)/12</f>
        <v>0</v>
      </c>
      <c r="BS36" s="96" cm="1">
        <f t="array" aca="1" ref="BS36" ca="1">INDEX($E36:$O36,1,BS$6)/12</f>
        <v>0</v>
      </c>
      <c r="BT36" s="96" cm="1">
        <f t="array" aca="1" ref="BT36" ca="1">INDEX($E36:$O36,1,BT$6)/12</f>
        <v>0</v>
      </c>
      <c r="BU36" s="96" cm="1">
        <f t="array" aca="1" ref="BU36" ca="1">INDEX($E36:$O36,1,BU$6)/12</f>
        <v>0</v>
      </c>
      <c r="BV36" s="96" cm="1">
        <f t="array" aca="1" ref="BV36" ca="1">INDEX($E36:$O36,1,BV$6)/12</f>
        <v>0</v>
      </c>
      <c r="BW36" s="96" cm="1">
        <f t="array" aca="1" ref="BW36" ca="1">INDEX($E36:$O36,1,BW$6)/12</f>
        <v>0</v>
      </c>
      <c r="BX36" s="96" cm="1">
        <f t="array" aca="1" ref="BX36" ca="1">INDEX($E36:$O36,1,BX$6)/12</f>
        <v>0</v>
      </c>
      <c r="BY36" s="96" cm="1">
        <f t="array" aca="1" ref="BY36" ca="1">INDEX($E36:$O36,1,BY$6)/12</f>
        <v>0</v>
      </c>
      <c r="BZ36" s="96" cm="1">
        <f t="array" aca="1" ref="BZ36" ca="1">INDEX($E36:$O36,1,BZ$6)/12</f>
        <v>0</v>
      </c>
      <c r="CA36" s="96" cm="1">
        <f t="array" aca="1" ref="CA36" ca="1">INDEX($E36:$O36,1,CA$6)/12</f>
        <v>0</v>
      </c>
      <c r="CB36" s="96" cm="1">
        <f t="array" aca="1" ref="CB36" ca="1">INDEX($E36:$O36,1,CB$6)/12</f>
        <v>0</v>
      </c>
      <c r="CC36" s="96" cm="1">
        <f t="array" aca="1" ref="CC36" ca="1">INDEX($E36:$O36,1,CC$6)/12</f>
        <v>0</v>
      </c>
      <c r="CD36" s="96" cm="1">
        <f t="array" aca="1" ref="CD36" ca="1">INDEX($E36:$O36,1,CD$6)/12</f>
        <v>0</v>
      </c>
      <c r="CE36" s="96" cm="1">
        <f t="array" aca="1" ref="CE36" ca="1">INDEX($E36:$O36,1,CE$6)/12</f>
        <v>0</v>
      </c>
      <c r="CF36" s="96" cm="1">
        <f t="array" aca="1" ref="CF36" ca="1">INDEX($E36:$O36,1,CF$6)/12</f>
        <v>0</v>
      </c>
      <c r="CG36" s="96" cm="1">
        <f t="array" aca="1" ref="CG36" ca="1">INDEX($E36:$O36,1,CG$6)/12</f>
        <v>0</v>
      </c>
      <c r="CH36" s="96" cm="1">
        <f t="array" aca="1" ref="CH36" ca="1">INDEX($E36:$O36,1,CH$6)/12</f>
        <v>0</v>
      </c>
      <c r="CI36" s="96" cm="1">
        <f t="array" aca="1" ref="CI36" ca="1">INDEX($E36:$O36,1,CI$6)/12</f>
        <v>0</v>
      </c>
      <c r="CJ36" s="96" cm="1">
        <f t="array" aca="1" ref="CJ36" ca="1">INDEX($E36:$O36,1,CJ$6)/12</f>
        <v>0</v>
      </c>
      <c r="CK36" s="96" cm="1">
        <f t="array" aca="1" ref="CK36" ca="1">INDEX($E36:$O36,1,CK$6)/12</f>
        <v>0</v>
      </c>
      <c r="CL36" s="96" cm="1">
        <f t="array" aca="1" ref="CL36" ca="1">INDEX($E36:$O36,1,CL$6)/12</f>
        <v>0</v>
      </c>
      <c r="CM36" s="96" cm="1">
        <f t="array" aca="1" ref="CM36" ca="1">INDEX($E36:$O36,1,CM$6)/12</f>
        <v>0</v>
      </c>
      <c r="CN36" s="96" cm="1">
        <f t="array" aca="1" ref="CN36" ca="1">INDEX($E36:$O36,1,CN$6)/12</f>
        <v>0</v>
      </c>
      <c r="CO36" s="96" cm="1">
        <f t="array" aca="1" ref="CO36" ca="1">INDEX($E36:$O36,1,CO$6)/12</f>
        <v>0</v>
      </c>
      <c r="CP36" s="96" cm="1">
        <f t="array" aca="1" ref="CP36" ca="1">INDEX($E36:$O36,1,CP$6)/12</f>
        <v>0</v>
      </c>
      <c r="CQ36" s="96" cm="1">
        <f t="array" aca="1" ref="CQ36" ca="1">INDEX($E36:$O36,1,CQ$6)/12</f>
        <v>0</v>
      </c>
      <c r="CR36" s="96" cm="1">
        <f t="array" aca="1" ref="CR36" ca="1">INDEX($E36:$O36,1,CR$6)/12</f>
        <v>0</v>
      </c>
      <c r="CS36" s="96" cm="1">
        <f t="array" aca="1" ref="CS36" ca="1">INDEX($E36:$O36,1,CS$6)/12</f>
        <v>0</v>
      </c>
      <c r="CT36" s="96" cm="1">
        <f t="array" aca="1" ref="CT36" ca="1">INDEX($E36:$O36,1,CT$6)/12</f>
        <v>0</v>
      </c>
      <c r="CU36" s="96" cm="1">
        <f t="array" aca="1" ref="CU36" ca="1">INDEX($E36:$O36,1,CU$6)/12</f>
        <v>0</v>
      </c>
      <c r="CV36" s="96" cm="1">
        <f t="array" aca="1" ref="CV36" ca="1">INDEX($E36:$O36,1,CV$6)/12</f>
        <v>0</v>
      </c>
      <c r="CW36" s="96" cm="1">
        <f t="array" aca="1" ref="CW36" ca="1">INDEX($E36:$O36,1,CW$6)/12</f>
        <v>0</v>
      </c>
      <c r="CX36" s="96" cm="1">
        <f t="array" aca="1" ref="CX36" ca="1">INDEX($E36:$O36,1,CX$6)/12</f>
        <v>0</v>
      </c>
      <c r="CY36" s="96" cm="1">
        <f t="array" aca="1" ref="CY36" ca="1">INDEX($E36:$O36,1,CY$6)/12</f>
        <v>0</v>
      </c>
      <c r="CZ36" s="96" cm="1">
        <f t="array" aca="1" ref="CZ36" ca="1">INDEX($E36:$O36,1,CZ$6)/12</f>
        <v>0</v>
      </c>
      <c r="DA36" s="96" cm="1">
        <f t="array" aca="1" ref="DA36" ca="1">INDEX($E36:$O36,1,DA$6)/12</f>
        <v>0</v>
      </c>
      <c r="DB36" s="96" cm="1">
        <f t="array" aca="1" ref="DB36" ca="1">INDEX($E36:$O36,1,DB$6)/12</f>
        <v>0</v>
      </c>
      <c r="DC36" s="96" cm="1">
        <f t="array" aca="1" ref="DC36" ca="1">INDEX($E36:$O36,1,DC$6)/12</f>
        <v>0</v>
      </c>
      <c r="DD36" s="96" cm="1">
        <f t="array" aca="1" ref="DD36" ca="1">INDEX($E36:$O36,1,DD$6)/12</f>
        <v>0</v>
      </c>
      <c r="DE36" s="96" cm="1">
        <f t="array" aca="1" ref="DE36" ca="1">INDEX($E36:$O36,1,DE$6)/12</f>
        <v>0</v>
      </c>
      <c r="DF36" s="96" cm="1">
        <f t="array" aca="1" ref="DF36" ca="1">INDEX($E36:$O36,1,DF$6)/12</f>
        <v>0</v>
      </c>
      <c r="DG36" s="96" cm="1">
        <f t="array" aca="1" ref="DG36" ca="1">INDEX($E36:$O36,1,DG$6)/12</f>
        <v>0</v>
      </c>
      <c r="DH36" s="96" cm="1">
        <f t="array" aca="1" ref="DH36" ca="1">INDEX($E36:$O36,1,DH$6)/12</f>
        <v>0</v>
      </c>
      <c r="DI36" s="96" cm="1">
        <f t="array" aca="1" ref="DI36" ca="1">INDEX($E36:$O36,1,DI$6)/12</f>
        <v>0</v>
      </c>
      <c r="DJ36" s="96" cm="1">
        <f t="array" aca="1" ref="DJ36" ca="1">INDEX($E36:$O36,1,DJ$6)/12</f>
        <v>0</v>
      </c>
      <c r="DK36" s="96" cm="1">
        <f t="array" aca="1" ref="DK36" ca="1">INDEX($E36:$O36,1,DK$6)/12</f>
        <v>0</v>
      </c>
      <c r="DL36" s="96" cm="1">
        <f t="array" aca="1" ref="DL36" ca="1">INDEX($E36:$O36,1,DL$6)/12</f>
        <v>0</v>
      </c>
      <c r="DM36" s="96" cm="1">
        <f t="array" aca="1" ref="DM36" ca="1">INDEX($E36:$O36,1,DM$6)/12</f>
        <v>0</v>
      </c>
      <c r="DN36" s="96" cm="1">
        <f t="array" aca="1" ref="DN36" ca="1">INDEX($E36:$O36,1,DN$6)/12</f>
        <v>0</v>
      </c>
      <c r="DO36" s="96" cm="1">
        <f t="array" aca="1" ref="DO36" ca="1">INDEX($E36:$O36,1,DO$6)/12</f>
        <v>0</v>
      </c>
      <c r="DP36" s="96" cm="1">
        <f t="array" aca="1" ref="DP36" ca="1">INDEX($E36:$O36,1,DP$6)/12</f>
        <v>0</v>
      </c>
      <c r="DQ36" s="96" cm="1">
        <f t="array" aca="1" ref="DQ36" ca="1">INDEX($E36:$O36,1,DQ$6)/12</f>
        <v>0</v>
      </c>
      <c r="DR36" s="96" cm="1">
        <f t="array" aca="1" ref="DR36" ca="1">INDEX($E36:$O36,1,DR$6)/12</f>
        <v>0</v>
      </c>
      <c r="DS36" s="96" cm="1">
        <f t="array" aca="1" ref="DS36" ca="1">INDEX($E36:$O36,1,DS$6)/12</f>
        <v>0</v>
      </c>
      <c r="DT36" s="96" cm="1">
        <f t="array" aca="1" ref="DT36" ca="1">INDEX($E36:$O36,1,DT$6)/12</f>
        <v>0</v>
      </c>
      <c r="DU36" s="96" cm="1">
        <f t="array" aca="1" ref="DU36" ca="1">INDEX($E36:$O36,1,DU$6)/12</f>
        <v>0</v>
      </c>
      <c r="DV36" s="96" cm="1">
        <f t="array" aca="1" ref="DV36" ca="1">INDEX($E36:$O36,1,DV$6)/12</f>
        <v>0</v>
      </c>
      <c r="DW36" s="96" cm="1">
        <f t="array" aca="1" ref="DW36" ca="1">INDEX($E36:$O36,1,DW$6)/12</f>
        <v>0</v>
      </c>
      <c r="DX36" s="96" cm="1">
        <f t="array" aca="1" ref="DX36" ca="1">INDEX($E36:$O36,1,DX$6)/12</f>
        <v>0</v>
      </c>
      <c r="DY36" s="96" cm="1">
        <f t="array" aca="1" ref="DY36" ca="1">INDEX($E36:$O36,1,DY$6)/12</f>
        <v>0</v>
      </c>
      <c r="DZ36" s="96" cm="1">
        <f t="array" aca="1" ref="DZ36" ca="1">INDEX($E36:$O36,1,DZ$6)/12</f>
        <v>0</v>
      </c>
      <c r="EA36" s="96" cm="1">
        <f t="array" aca="1" ref="EA36" ca="1">INDEX($E36:$O36,1,EA$6)/12</f>
        <v>0</v>
      </c>
      <c r="EB36" s="96" cm="1">
        <f t="array" aca="1" ref="EB36" ca="1">INDEX($E36:$O36,1,EB$6)/12</f>
        <v>0</v>
      </c>
      <c r="EC36" s="96" cm="1">
        <f t="array" aca="1" ref="EC36" ca="1">INDEX($E36:$O36,1,EC$6)/12</f>
        <v>0</v>
      </c>
      <c r="ED36" s="96" cm="1">
        <f t="array" aca="1" ref="ED36" ca="1">INDEX($E36:$O36,1,ED$6)/12</f>
        <v>0</v>
      </c>
      <c r="EE36" s="96" cm="1">
        <f t="array" aca="1" ref="EE36" ca="1">INDEX($E36:$O36,1,EE$6)/12</f>
        <v>0</v>
      </c>
      <c r="EF36" s="96" cm="1">
        <f t="array" aca="1" ref="EF36" ca="1">INDEX($E36:$O36,1,EF$6)/12</f>
        <v>0</v>
      </c>
      <c r="EG36" s="96" cm="1">
        <f t="array" aca="1" ref="EG36" ca="1">INDEX($E36:$O36,1,EG$6)/12</f>
        <v>0</v>
      </c>
      <c r="EH36" s="96" cm="1">
        <f t="array" aca="1" ref="EH36" ca="1">INDEX($E36:$O36,1,EH$6)/12</f>
        <v>0</v>
      </c>
      <c r="EI36" s="96" cm="1">
        <f t="array" aca="1" ref="EI36" ca="1">INDEX($E36:$O36,1,EI$6)/12</f>
        <v>0</v>
      </c>
      <c r="EJ36" s="96" cm="1">
        <f t="array" aca="1" ref="EJ36" ca="1">INDEX($E36:$O36,1,EJ$6)/12</f>
        <v>0</v>
      </c>
      <c r="EK36" s="96" cm="1">
        <f t="array" aca="1" ref="EK36" ca="1">INDEX($E36:$O36,1,EK$6)/12</f>
        <v>0</v>
      </c>
      <c r="EL36" s="96" cm="1">
        <f t="array" aca="1" ref="EL36" ca="1">INDEX($E36:$O36,1,EL$6)/12</f>
        <v>0</v>
      </c>
      <c r="EM36" s="96" cm="1">
        <f t="array" aca="1" ref="EM36" ca="1">INDEX($E36:$O36,1,EM$6)/12</f>
        <v>0</v>
      </c>
      <c r="EN36" s="96" cm="1">
        <f t="array" aca="1" ref="EN36" ca="1">INDEX($E36:$O36,1,EN$6)/12</f>
        <v>0</v>
      </c>
      <c r="EO36" s="96" cm="1">
        <f t="array" aca="1" ref="EO36" ca="1">INDEX($E36:$O36,1,EO$6)/12</f>
        <v>0</v>
      </c>
      <c r="EP36" s="96" cm="1">
        <f t="array" aca="1" ref="EP36" ca="1">INDEX($E36:$O36,1,EP$6)/12</f>
        <v>0</v>
      </c>
      <c r="EQ36" s="96" cm="1">
        <f t="array" aca="1" ref="EQ36" ca="1">INDEX($E36:$O36,1,EQ$6)/12</f>
        <v>0</v>
      </c>
      <c r="ER36" s="96" cm="1">
        <f t="array" aca="1" ref="ER36" ca="1">INDEX($E36:$O36,1,ER$6)/12</f>
        <v>0</v>
      </c>
      <c r="ES36" s="96" cm="1">
        <f t="array" aca="1" ref="ES36" ca="1">INDEX($E36:$O36,1,ES$6)/12</f>
        <v>0</v>
      </c>
    </row>
    <row r="37" spans="1:149" ht="12.75" thickTop="1" x14ac:dyDescent="0.2">
      <c r="A37" s="2"/>
      <c r="B37" s="151" t="s">
        <v>20</v>
      </c>
      <c r="C37" s="151"/>
      <c r="D37" s="458">
        <f t="shared" ref="D37:O37" ca="1" si="31">SUBTOTAL(9,D26:D36)</f>
        <v>325476.45</v>
      </c>
      <c r="E37" s="151">
        <f t="shared" ca="1" si="31"/>
        <v>335240.74350000004</v>
      </c>
      <c r="F37" s="151">
        <f t="shared" ca="1" si="31"/>
        <v>345297.96580500004</v>
      </c>
      <c r="G37" s="151">
        <f t="shared" ca="1" si="31"/>
        <v>355656.90477915003</v>
      </c>
      <c r="H37" s="151">
        <f t="shared" ca="1" si="31"/>
        <v>366326.61192252458</v>
      </c>
      <c r="I37" s="151">
        <f t="shared" ca="1" si="31"/>
        <v>377316.4102802003</v>
      </c>
      <c r="J37" s="151">
        <f t="shared" ca="1" si="31"/>
        <v>388635.90258860635</v>
      </c>
      <c r="K37" s="151">
        <f t="shared" ca="1" si="31"/>
        <v>400294.97966626455</v>
      </c>
      <c r="L37" s="151">
        <f t="shared" ca="1" si="31"/>
        <v>412303.82905625249</v>
      </c>
      <c r="M37" s="151">
        <f t="shared" ca="1" si="31"/>
        <v>424672.9439279401</v>
      </c>
      <c r="N37" s="151">
        <f t="shared" ca="1" si="31"/>
        <v>437413.13224577834</v>
      </c>
      <c r="O37" s="151">
        <f t="shared" ca="1" si="31"/>
        <v>450535.52621315164</v>
      </c>
      <c r="P37" s="2"/>
      <c r="Q37" s="151"/>
      <c r="R37" s="151">
        <f t="shared" ref="R37:AW37" ca="1" si="32">SUBTOTAL(9,R26:R36)</f>
        <v>27936.728625000003</v>
      </c>
      <c r="S37" s="151">
        <f t="shared" ca="1" si="32"/>
        <v>27936.728625000003</v>
      </c>
      <c r="T37" s="151">
        <f t="shared" ca="1" si="32"/>
        <v>27936.728625000003</v>
      </c>
      <c r="U37" s="151">
        <f t="shared" ca="1" si="32"/>
        <v>27936.728625000003</v>
      </c>
      <c r="V37" s="151">
        <f t="shared" ca="1" si="32"/>
        <v>27936.728625000003</v>
      </c>
      <c r="W37" s="151">
        <f t="shared" ca="1" si="32"/>
        <v>27936.728625000003</v>
      </c>
      <c r="X37" s="151">
        <f t="shared" ca="1" si="32"/>
        <v>27936.728625000003</v>
      </c>
      <c r="Y37" s="151">
        <f t="shared" ca="1" si="32"/>
        <v>27936.728625000003</v>
      </c>
      <c r="Z37" s="151">
        <f t="shared" ca="1" si="32"/>
        <v>27936.728625000003</v>
      </c>
      <c r="AA37" s="151">
        <f t="shared" ca="1" si="32"/>
        <v>27936.728625000003</v>
      </c>
      <c r="AB37" s="151">
        <f t="shared" ca="1" si="32"/>
        <v>27936.728625000003</v>
      </c>
      <c r="AC37" s="151">
        <f t="shared" ca="1" si="32"/>
        <v>27936.728625000003</v>
      </c>
      <c r="AD37" s="151">
        <f t="shared" ca="1" si="32"/>
        <v>28774.830483750004</v>
      </c>
      <c r="AE37" s="151">
        <f t="shared" ca="1" si="32"/>
        <v>28774.830483750004</v>
      </c>
      <c r="AF37" s="151">
        <f t="shared" ca="1" si="32"/>
        <v>28774.830483750004</v>
      </c>
      <c r="AG37" s="151">
        <f t="shared" ca="1" si="32"/>
        <v>28774.830483750004</v>
      </c>
      <c r="AH37" s="151">
        <f t="shared" ca="1" si="32"/>
        <v>28774.830483750004</v>
      </c>
      <c r="AI37" s="151">
        <f t="shared" ca="1" si="32"/>
        <v>28774.830483750004</v>
      </c>
      <c r="AJ37" s="151">
        <f t="shared" ca="1" si="32"/>
        <v>28774.830483750004</v>
      </c>
      <c r="AK37" s="151">
        <f t="shared" ca="1" si="32"/>
        <v>28774.830483750004</v>
      </c>
      <c r="AL37" s="151">
        <f t="shared" ca="1" si="32"/>
        <v>28774.830483750004</v>
      </c>
      <c r="AM37" s="151">
        <f t="shared" ca="1" si="32"/>
        <v>28774.830483750004</v>
      </c>
      <c r="AN37" s="151">
        <f t="shared" ca="1" si="32"/>
        <v>28774.830483750004</v>
      </c>
      <c r="AO37" s="151">
        <f t="shared" ca="1" si="32"/>
        <v>28774.830483750004</v>
      </c>
      <c r="AP37" s="151">
        <f t="shared" ca="1" si="32"/>
        <v>29638.075398262503</v>
      </c>
      <c r="AQ37" s="151">
        <f t="shared" ca="1" si="32"/>
        <v>29638.075398262503</v>
      </c>
      <c r="AR37" s="151">
        <f t="shared" ca="1" si="32"/>
        <v>29638.075398262503</v>
      </c>
      <c r="AS37" s="151">
        <f t="shared" ca="1" si="32"/>
        <v>29638.075398262503</v>
      </c>
      <c r="AT37" s="151">
        <f t="shared" ca="1" si="32"/>
        <v>29638.075398262503</v>
      </c>
      <c r="AU37" s="151">
        <f t="shared" ca="1" si="32"/>
        <v>29638.075398262503</v>
      </c>
      <c r="AV37" s="151">
        <f t="shared" ca="1" si="32"/>
        <v>29638.075398262503</v>
      </c>
      <c r="AW37" s="151">
        <f t="shared" ca="1" si="32"/>
        <v>29638.075398262503</v>
      </c>
      <c r="AX37" s="151">
        <f t="shared" ref="AX37:CC37" ca="1" si="33">SUBTOTAL(9,AX26:AX36)</f>
        <v>29638.075398262503</v>
      </c>
      <c r="AY37" s="151">
        <f t="shared" ca="1" si="33"/>
        <v>29638.075398262503</v>
      </c>
      <c r="AZ37" s="151">
        <f t="shared" ca="1" si="33"/>
        <v>29638.075398262503</v>
      </c>
      <c r="BA37" s="151">
        <f t="shared" ca="1" si="33"/>
        <v>29638.075398262503</v>
      </c>
      <c r="BB37" s="151">
        <f t="shared" ca="1" si="33"/>
        <v>30527.217660210383</v>
      </c>
      <c r="BC37" s="151">
        <f t="shared" ca="1" si="33"/>
        <v>30527.217660210383</v>
      </c>
      <c r="BD37" s="151">
        <f t="shared" ca="1" si="33"/>
        <v>30527.217660210383</v>
      </c>
      <c r="BE37" s="151">
        <f t="shared" ca="1" si="33"/>
        <v>30527.217660210383</v>
      </c>
      <c r="BF37" s="151">
        <f t="shared" ca="1" si="33"/>
        <v>30527.217660210383</v>
      </c>
      <c r="BG37" s="151">
        <f t="shared" ca="1" si="33"/>
        <v>30527.217660210383</v>
      </c>
      <c r="BH37" s="151">
        <f t="shared" ca="1" si="33"/>
        <v>30527.217660210383</v>
      </c>
      <c r="BI37" s="151">
        <f t="shared" ca="1" si="33"/>
        <v>30527.217660210383</v>
      </c>
      <c r="BJ37" s="151">
        <f t="shared" ca="1" si="33"/>
        <v>30527.217660210383</v>
      </c>
      <c r="BK37" s="151">
        <f t="shared" ca="1" si="33"/>
        <v>30527.217660210383</v>
      </c>
      <c r="BL37" s="151">
        <f t="shared" ca="1" si="33"/>
        <v>30527.217660210383</v>
      </c>
      <c r="BM37" s="151">
        <f t="shared" ca="1" si="33"/>
        <v>30527.217660210383</v>
      </c>
      <c r="BN37" s="151">
        <f t="shared" ca="1" si="33"/>
        <v>31443.034190016693</v>
      </c>
      <c r="BO37" s="151">
        <f t="shared" ca="1" si="33"/>
        <v>31443.034190016693</v>
      </c>
      <c r="BP37" s="151">
        <f t="shared" ca="1" si="33"/>
        <v>31443.034190016693</v>
      </c>
      <c r="BQ37" s="151">
        <f t="shared" ca="1" si="33"/>
        <v>31443.034190016693</v>
      </c>
      <c r="BR37" s="151">
        <f t="shared" ca="1" si="33"/>
        <v>31443.034190016693</v>
      </c>
      <c r="BS37" s="151">
        <f t="shared" ca="1" si="33"/>
        <v>31443.034190016693</v>
      </c>
      <c r="BT37" s="151">
        <f t="shared" ca="1" si="33"/>
        <v>31443.034190016693</v>
      </c>
      <c r="BU37" s="151">
        <f t="shared" ca="1" si="33"/>
        <v>31443.034190016693</v>
      </c>
      <c r="BV37" s="151">
        <f t="shared" ca="1" si="33"/>
        <v>31443.034190016693</v>
      </c>
      <c r="BW37" s="151">
        <f t="shared" ca="1" si="33"/>
        <v>31443.034190016693</v>
      </c>
      <c r="BX37" s="151">
        <f t="shared" ca="1" si="33"/>
        <v>31443.034190016693</v>
      </c>
      <c r="BY37" s="151">
        <f t="shared" ca="1" si="33"/>
        <v>31443.034190016693</v>
      </c>
      <c r="BZ37" s="151">
        <f t="shared" ca="1" si="33"/>
        <v>32386.325215717196</v>
      </c>
      <c r="CA37" s="151">
        <f t="shared" ca="1" si="33"/>
        <v>32386.325215717196</v>
      </c>
      <c r="CB37" s="151">
        <f t="shared" ca="1" si="33"/>
        <v>32386.325215717196</v>
      </c>
      <c r="CC37" s="151">
        <f t="shared" ca="1" si="33"/>
        <v>32386.325215717196</v>
      </c>
      <c r="CD37" s="151">
        <f t="shared" ref="CD37:DI37" ca="1" si="34">SUBTOTAL(9,CD26:CD36)</f>
        <v>32386.325215717196</v>
      </c>
      <c r="CE37" s="151">
        <f t="shared" ca="1" si="34"/>
        <v>32386.325215717196</v>
      </c>
      <c r="CF37" s="151">
        <f t="shared" ca="1" si="34"/>
        <v>32386.325215717196</v>
      </c>
      <c r="CG37" s="151">
        <f t="shared" ca="1" si="34"/>
        <v>32386.325215717196</v>
      </c>
      <c r="CH37" s="151">
        <f t="shared" ca="1" si="34"/>
        <v>32386.325215717196</v>
      </c>
      <c r="CI37" s="151">
        <f t="shared" ca="1" si="34"/>
        <v>32386.325215717196</v>
      </c>
      <c r="CJ37" s="151">
        <f t="shared" ca="1" si="34"/>
        <v>32386.325215717196</v>
      </c>
      <c r="CK37" s="151">
        <f t="shared" ca="1" si="34"/>
        <v>32386.325215717196</v>
      </c>
      <c r="CL37" s="151">
        <f t="shared" ca="1" si="34"/>
        <v>33357.914972188708</v>
      </c>
      <c r="CM37" s="151">
        <f t="shared" ca="1" si="34"/>
        <v>33357.914972188708</v>
      </c>
      <c r="CN37" s="151">
        <f t="shared" ca="1" si="34"/>
        <v>33357.914972188708</v>
      </c>
      <c r="CO37" s="151">
        <f t="shared" ca="1" si="34"/>
        <v>33357.914972188708</v>
      </c>
      <c r="CP37" s="151">
        <f t="shared" ca="1" si="34"/>
        <v>33357.914972188708</v>
      </c>
      <c r="CQ37" s="151">
        <f t="shared" ca="1" si="34"/>
        <v>33357.914972188708</v>
      </c>
      <c r="CR37" s="151">
        <f t="shared" ca="1" si="34"/>
        <v>33357.914972188708</v>
      </c>
      <c r="CS37" s="151">
        <f t="shared" ca="1" si="34"/>
        <v>33357.914972188708</v>
      </c>
      <c r="CT37" s="151">
        <f t="shared" ca="1" si="34"/>
        <v>33357.914972188708</v>
      </c>
      <c r="CU37" s="151">
        <f t="shared" ca="1" si="34"/>
        <v>33357.914972188708</v>
      </c>
      <c r="CV37" s="151">
        <f t="shared" ca="1" si="34"/>
        <v>33357.914972188708</v>
      </c>
      <c r="CW37" s="151">
        <f t="shared" ca="1" si="34"/>
        <v>33357.914972188708</v>
      </c>
      <c r="CX37" s="151">
        <f t="shared" ca="1" si="34"/>
        <v>34358.652421354374</v>
      </c>
      <c r="CY37" s="151">
        <f t="shared" ca="1" si="34"/>
        <v>34358.652421354374</v>
      </c>
      <c r="CZ37" s="151">
        <f t="shared" ca="1" si="34"/>
        <v>34358.652421354374</v>
      </c>
      <c r="DA37" s="151">
        <f t="shared" ca="1" si="34"/>
        <v>34358.652421354374</v>
      </c>
      <c r="DB37" s="151">
        <f t="shared" ca="1" si="34"/>
        <v>34358.652421354374</v>
      </c>
      <c r="DC37" s="151">
        <f t="shared" ca="1" si="34"/>
        <v>34358.652421354374</v>
      </c>
      <c r="DD37" s="151">
        <f t="shared" ca="1" si="34"/>
        <v>34358.652421354374</v>
      </c>
      <c r="DE37" s="151">
        <f t="shared" ca="1" si="34"/>
        <v>34358.652421354374</v>
      </c>
      <c r="DF37" s="151">
        <f t="shared" ca="1" si="34"/>
        <v>34358.652421354374</v>
      </c>
      <c r="DG37" s="151">
        <f t="shared" ca="1" si="34"/>
        <v>34358.652421354374</v>
      </c>
      <c r="DH37" s="151">
        <f t="shared" ca="1" si="34"/>
        <v>34358.652421354374</v>
      </c>
      <c r="DI37" s="151">
        <f t="shared" ca="1" si="34"/>
        <v>34358.652421354374</v>
      </c>
      <c r="DJ37" s="151">
        <f t="shared" ref="DJ37:EO37" ca="1" si="35">SUBTOTAL(9,DJ26:DJ36)</f>
        <v>35389.411993995011</v>
      </c>
      <c r="DK37" s="151">
        <f t="shared" ca="1" si="35"/>
        <v>35389.411993995011</v>
      </c>
      <c r="DL37" s="151">
        <f t="shared" ca="1" si="35"/>
        <v>35389.411993995011</v>
      </c>
      <c r="DM37" s="151">
        <f t="shared" ca="1" si="35"/>
        <v>35389.411993995011</v>
      </c>
      <c r="DN37" s="151">
        <f t="shared" ca="1" si="35"/>
        <v>35389.411993995011</v>
      </c>
      <c r="DO37" s="151">
        <f t="shared" ca="1" si="35"/>
        <v>35389.411993995011</v>
      </c>
      <c r="DP37" s="151">
        <f t="shared" ca="1" si="35"/>
        <v>35389.411993995011</v>
      </c>
      <c r="DQ37" s="151">
        <f t="shared" ca="1" si="35"/>
        <v>35389.411993995011</v>
      </c>
      <c r="DR37" s="151">
        <f t="shared" ca="1" si="35"/>
        <v>35389.411993995011</v>
      </c>
      <c r="DS37" s="151">
        <f t="shared" ca="1" si="35"/>
        <v>35389.411993995011</v>
      </c>
      <c r="DT37" s="151">
        <f t="shared" ca="1" si="35"/>
        <v>35389.411993995011</v>
      </c>
      <c r="DU37" s="151">
        <f t="shared" ca="1" si="35"/>
        <v>35389.411993995011</v>
      </c>
      <c r="DV37" s="151">
        <f t="shared" ca="1" si="35"/>
        <v>36451.094353814857</v>
      </c>
      <c r="DW37" s="151">
        <f t="shared" ca="1" si="35"/>
        <v>36451.094353814857</v>
      </c>
      <c r="DX37" s="151">
        <f t="shared" ca="1" si="35"/>
        <v>36451.094353814857</v>
      </c>
      <c r="DY37" s="151">
        <f t="shared" ca="1" si="35"/>
        <v>36451.094353814857</v>
      </c>
      <c r="DZ37" s="151">
        <f t="shared" ca="1" si="35"/>
        <v>36451.094353814857</v>
      </c>
      <c r="EA37" s="151">
        <f t="shared" ca="1" si="35"/>
        <v>36451.094353814857</v>
      </c>
      <c r="EB37" s="151">
        <f t="shared" ca="1" si="35"/>
        <v>36451.094353814857</v>
      </c>
      <c r="EC37" s="151">
        <f t="shared" ca="1" si="35"/>
        <v>36451.094353814857</v>
      </c>
      <c r="ED37" s="151">
        <f t="shared" ca="1" si="35"/>
        <v>36451.094353814857</v>
      </c>
      <c r="EE37" s="151">
        <f t="shared" ca="1" si="35"/>
        <v>36451.094353814857</v>
      </c>
      <c r="EF37" s="151">
        <f t="shared" ca="1" si="35"/>
        <v>36451.094353814857</v>
      </c>
      <c r="EG37" s="151">
        <f t="shared" ca="1" si="35"/>
        <v>36451.094353814857</v>
      </c>
      <c r="EH37" s="151">
        <f t="shared" ca="1" si="35"/>
        <v>37544.627184429308</v>
      </c>
      <c r="EI37" s="151">
        <f t="shared" ca="1" si="35"/>
        <v>37544.627184429308</v>
      </c>
      <c r="EJ37" s="151">
        <f t="shared" ca="1" si="35"/>
        <v>37544.627184429308</v>
      </c>
      <c r="EK37" s="151">
        <f t="shared" ca="1" si="35"/>
        <v>37544.627184429308</v>
      </c>
      <c r="EL37" s="151">
        <f t="shared" ca="1" si="35"/>
        <v>37544.627184429308</v>
      </c>
      <c r="EM37" s="151">
        <f t="shared" ca="1" si="35"/>
        <v>37544.627184429308</v>
      </c>
      <c r="EN37" s="151">
        <f t="shared" ca="1" si="35"/>
        <v>37544.627184429308</v>
      </c>
      <c r="EO37" s="151">
        <f t="shared" ca="1" si="35"/>
        <v>37544.627184429308</v>
      </c>
      <c r="EP37" s="151">
        <f ca="1">SUBTOTAL(9,EP26:EP36)</f>
        <v>37544.627184429308</v>
      </c>
      <c r="EQ37" s="151">
        <f ca="1">SUBTOTAL(9,EQ26:EQ36)</f>
        <v>37544.627184429308</v>
      </c>
      <c r="ER37" s="151">
        <f ca="1">SUBTOTAL(9,ER26:ER36)</f>
        <v>37544.627184429308</v>
      </c>
      <c r="ES37" s="151">
        <f ca="1">SUBTOTAL(9,ES26:ES36)</f>
        <v>37544.627184429308</v>
      </c>
    </row>
    <row r="38" spans="1:149"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row>
    <row r="39" spans="1:149" x14ac:dyDescent="0.2">
      <c r="A39" s="2"/>
      <c r="B39" s="155" t="s">
        <v>196</v>
      </c>
      <c r="C39" s="155"/>
      <c r="D39" s="460">
        <f t="shared" ref="D39:O39" ca="1" si="36">SUBTOTAL(9,D11:D37)</f>
        <v>6837525.5099999998</v>
      </c>
      <c r="E39" s="155">
        <f t="shared" ca="1" si="36"/>
        <v>7023277.7577508176</v>
      </c>
      <c r="F39" s="155">
        <f t="shared" ca="1" si="36"/>
        <v>7233976.0904833395</v>
      </c>
      <c r="G39" s="155">
        <f t="shared" ca="1" si="36"/>
        <v>7450995.3731978433</v>
      </c>
      <c r="H39" s="155">
        <f t="shared" ca="1" si="36"/>
        <v>7674525.2343937755</v>
      </c>
      <c r="I39" s="155">
        <f t="shared" ca="1" si="36"/>
        <v>7904760.9914255887</v>
      </c>
      <c r="J39" s="155">
        <f t="shared" ca="1" si="36"/>
        <v>8141903.8211683584</v>
      </c>
      <c r="K39" s="155">
        <f t="shared" ca="1" si="36"/>
        <v>8386160.9358034069</v>
      </c>
      <c r="L39" s="155">
        <f t="shared" ca="1" si="36"/>
        <v>8637745.763877511</v>
      </c>
      <c r="M39" s="155">
        <f t="shared" ca="1" si="36"/>
        <v>8896878.1367938407</v>
      </c>
      <c r="N39" s="155">
        <f t="shared" ca="1" si="36"/>
        <v>9163784.4808976501</v>
      </c>
      <c r="O39" s="155">
        <f t="shared" ca="1" si="36"/>
        <v>9438698.0153245833</v>
      </c>
      <c r="P39" s="2"/>
      <c r="Q39" s="155"/>
      <c r="R39" s="155">
        <f t="shared" ref="R39:AW39" ca="1" si="37">SUBTOTAL(9,R11:R37)</f>
        <v>585273.14647923457</v>
      </c>
      <c r="S39" s="155">
        <f t="shared" ca="1" si="37"/>
        <v>585273.14647923457</v>
      </c>
      <c r="T39" s="155">
        <f t="shared" ca="1" si="37"/>
        <v>585273.14647923457</v>
      </c>
      <c r="U39" s="155">
        <f t="shared" ca="1" si="37"/>
        <v>585273.14647923457</v>
      </c>
      <c r="V39" s="155">
        <f t="shared" ca="1" si="37"/>
        <v>585273.14647923457</v>
      </c>
      <c r="W39" s="155">
        <f t="shared" ca="1" si="37"/>
        <v>585273.14647923457</v>
      </c>
      <c r="X39" s="155">
        <f t="shared" ca="1" si="37"/>
        <v>585273.14647923457</v>
      </c>
      <c r="Y39" s="155">
        <f t="shared" ca="1" si="37"/>
        <v>585273.14647923457</v>
      </c>
      <c r="Z39" s="155">
        <f t="shared" ca="1" si="37"/>
        <v>585273.14647923457</v>
      </c>
      <c r="AA39" s="155">
        <f t="shared" ca="1" si="37"/>
        <v>585273.14647923457</v>
      </c>
      <c r="AB39" s="155">
        <f t="shared" ca="1" si="37"/>
        <v>585273.14647923457</v>
      </c>
      <c r="AC39" s="155">
        <f t="shared" ca="1" si="37"/>
        <v>585273.14647923457</v>
      </c>
      <c r="AD39" s="155">
        <f t="shared" ca="1" si="37"/>
        <v>602831.34087361163</v>
      </c>
      <c r="AE39" s="155">
        <f t="shared" ca="1" si="37"/>
        <v>602831.34087361163</v>
      </c>
      <c r="AF39" s="155">
        <f t="shared" ca="1" si="37"/>
        <v>602831.34087361163</v>
      </c>
      <c r="AG39" s="155">
        <f t="shared" ca="1" si="37"/>
        <v>602831.34087361163</v>
      </c>
      <c r="AH39" s="155">
        <f t="shared" ca="1" si="37"/>
        <v>602831.34087361163</v>
      </c>
      <c r="AI39" s="155">
        <f t="shared" ca="1" si="37"/>
        <v>602831.34087361163</v>
      </c>
      <c r="AJ39" s="155">
        <f t="shared" ca="1" si="37"/>
        <v>602831.34087361163</v>
      </c>
      <c r="AK39" s="155">
        <f t="shared" ca="1" si="37"/>
        <v>602831.34087361163</v>
      </c>
      <c r="AL39" s="155">
        <f t="shared" ca="1" si="37"/>
        <v>602831.34087361163</v>
      </c>
      <c r="AM39" s="155">
        <f t="shared" ca="1" si="37"/>
        <v>602831.34087361163</v>
      </c>
      <c r="AN39" s="155">
        <f t="shared" ca="1" si="37"/>
        <v>602831.34087361163</v>
      </c>
      <c r="AO39" s="155">
        <f t="shared" ca="1" si="37"/>
        <v>602831.34087361163</v>
      </c>
      <c r="AP39" s="155">
        <f t="shared" ca="1" si="37"/>
        <v>620916.28109982028</v>
      </c>
      <c r="AQ39" s="155">
        <f t="shared" ca="1" si="37"/>
        <v>620916.28109982028</v>
      </c>
      <c r="AR39" s="155">
        <f t="shared" ca="1" si="37"/>
        <v>620916.28109982028</v>
      </c>
      <c r="AS39" s="155">
        <f t="shared" ca="1" si="37"/>
        <v>620916.28109982028</v>
      </c>
      <c r="AT39" s="155">
        <f t="shared" ca="1" si="37"/>
        <v>620916.28109982028</v>
      </c>
      <c r="AU39" s="155">
        <f t="shared" ca="1" si="37"/>
        <v>620916.28109982028</v>
      </c>
      <c r="AV39" s="155">
        <f t="shared" ca="1" si="37"/>
        <v>620916.28109982028</v>
      </c>
      <c r="AW39" s="155">
        <f t="shared" ca="1" si="37"/>
        <v>620916.28109982028</v>
      </c>
      <c r="AX39" s="155">
        <f t="shared" ref="AX39:CC39" ca="1" si="38">SUBTOTAL(9,AX11:AX37)</f>
        <v>620916.28109982028</v>
      </c>
      <c r="AY39" s="155">
        <f t="shared" ca="1" si="38"/>
        <v>620916.28109982028</v>
      </c>
      <c r="AZ39" s="155">
        <f t="shared" ca="1" si="38"/>
        <v>620916.28109982028</v>
      </c>
      <c r="BA39" s="155">
        <f t="shared" ca="1" si="38"/>
        <v>620916.28109982028</v>
      </c>
      <c r="BB39" s="155">
        <f t="shared" ca="1" si="38"/>
        <v>639543.76953281485</v>
      </c>
      <c r="BC39" s="155">
        <f t="shared" ca="1" si="38"/>
        <v>639543.76953281485</v>
      </c>
      <c r="BD39" s="155">
        <f t="shared" ca="1" si="38"/>
        <v>639543.76953281485</v>
      </c>
      <c r="BE39" s="155">
        <f t="shared" ca="1" si="38"/>
        <v>639543.76953281485</v>
      </c>
      <c r="BF39" s="155">
        <f t="shared" ca="1" si="38"/>
        <v>639543.76953281485</v>
      </c>
      <c r="BG39" s="155">
        <f t="shared" ca="1" si="38"/>
        <v>639543.76953281485</v>
      </c>
      <c r="BH39" s="155">
        <f t="shared" ca="1" si="38"/>
        <v>639543.76953281485</v>
      </c>
      <c r="BI39" s="155">
        <f t="shared" ca="1" si="38"/>
        <v>639543.76953281485</v>
      </c>
      <c r="BJ39" s="155">
        <f t="shared" ca="1" si="38"/>
        <v>639543.76953281485</v>
      </c>
      <c r="BK39" s="155">
        <f t="shared" ca="1" si="38"/>
        <v>639543.76953281485</v>
      </c>
      <c r="BL39" s="155">
        <f t="shared" ca="1" si="38"/>
        <v>639543.76953281485</v>
      </c>
      <c r="BM39" s="155">
        <f t="shared" ca="1" si="38"/>
        <v>639543.76953281485</v>
      </c>
      <c r="BN39" s="155">
        <f t="shared" ca="1" si="38"/>
        <v>658730.08261879894</v>
      </c>
      <c r="BO39" s="155">
        <f t="shared" ca="1" si="38"/>
        <v>658730.08261879894</v>
      </c>
      <c r="BP39" s="155">
        <f t="shared" ca="1" si="38"/>
        <v>658730.08261879894</v>
      </c>
      <c r="BQ39" s="155">
        <f t="shared" ca="1" si="38"/>
        <v>658730.08261879894</v>
      </c>
      <c r="BR39" s="155">
        <f t="shared" ca="1" si="38"/>
        <v>658730.08261879894</v>
      </c>
      <c r="BS39" s="155">
        <f t="shared" ca="1" si="38"/>
        <v>658730.08261879894</v>
      </c>
      <c r="BT39" s="155">
        <f t="shared" ca="1" si="38"/>
        <v>658730.08261879894</v>
      </c>
      <c r="BU39" s="155">
        <f t="shared" ca="1" si="38"/>
        <v>658730.08261879894</v>
      </c>
      <c r="BV39" s="155">
        <f t="shared" ca="1" si="38"/>
        <v>658730.08261879894</v>
      </c>
      <c r="BW39" s="155">
        <f t="shared" ca="1" si="38"/>
        <v>658730.08261879894</v>
      </c>
      <c r="BX39" s="155">
        <f t="shared" ca="1" si="38"/>
        <v>658730.08261879894</v>
      </c>
      <c r="BY39" s="155">
        <f t="shared" ca="1" si="38"/>
        <v>658730.08261879894</v>
      </c>
      <c r="BZ39" s="155">
        <f t="shared" ca="1" si="38"/>
        <v>678491.98509736301</v>
      </c>
      <c r="CA39" s="155">
        <f t="shared" ca="1" si="38"/>
        <v>678491.98509736301</v>
      </c>
      <c r="CB39" s="155">
        <f t="shared" ca="1" si="38"/>
        <v>678491.98509736301</v>
      </c>
      <c r="CC39" s="155">
        <f t="shared" ca="1" si="38"/>
        <v>678491.98509736301</v>
      </c>
      <c r="CD39" s="155">
        <f t="shared" ref="CD39:DI39" ca="1" si="39">SUBTOTAL(9,CD11:CD37)</f>
        <v>678491.98509736301</v>
      </c>
      <c r="CE39" s="155">
        <f t="shared" ca="1" si="39"/>
        <v>678491.98509736301</v>
      </c>
      <c r="CF39" s="155">
        <f t="shared" ca="1" si="39"/>
        <v>678491.98509736301</v>
      </c>
      <c r="CG39" s="155">
        <f t="shared" ca="1" si="39"/>
        <v>678491.98509736301</v>
      </c>
      <c r="CH39" s="155">
        <f t="shared" ca="1" si="39"/>
        <v>678491.98509736301</v>
      </c>
      <c r="CI39" s="155">
        <f t="shared" ca="1" si="39"/>
        <v>678491.98509736301</v>
      </c>
      <c r="CJ39" s="155">
        <f t="shared" ca="1" si="39"/>
        <v>678491.98509736301</v>
      </c>
      <c r="CK39" s="155">
        <f t="shared" ca="1" si="39"/>
        <v>678491.98509736301</v>
      </c>
      <c r="CL39" s="155">
        <f t="shared" ca="1" si="39"/>
        <v>698846.74465028418</v>
      </c>
      <c r="CM39" s="155">
        <f t="shared" ca="1" si="39"/>
        <v>698846.74465028418</v>
      </c>
      <c r="CN39" s="155">
        <f t="shared" ca="1" si="39"/>
        <v>698846.74465028418</v>
      </c>
      <c r="CO39" s="155">
        <f t="shared" ca="1" si="39"/>
        <v>698846.74465028418</v>
      </c>
      <c r="CP39" s="155">
        <f t="shared" ca="1" si="39"/>
        <v>698846.74465028418</v>
      </c>
      <c r="CQ39" s="155">
        <f t="shared" ca="1" si="39"/>
        <v>698846.74465028418</v>
      </c>
      <c r="CR39" s="155">
        <f t="shared" ca="1" si="39"/>
        <v>698846.74465028418</v>
      </c>
      <c r="CS39" s="155">
        <f t="shared" ca="1" si="39"/>
        <v>698846.74465028418</v>
      </c>
      <c r="CT39" s="155">
        <f t="shared" ca="1" si="39"/>
        <v>698846.74465028418</v>
      </c>
      <c r="CU39" s="155">
        <f t="shared" ca="1" si="39"/>
        <v>698846.74465028418</v>
      </c>
      <c r="CV39" s="155">
        <f t="shared" ca="1" si="39"/>
        <v>698846.74465028418</v>
      </c>
      <c r="CW39" s="155">
        <f t="shared" ca="1" si="39"/>
        <v>698846.74465028418</v>
      </c>
      <c r="CX39" s="155">
        <f t="shared" ca="1" si="39"/>
        <v>719812.14698979259</v>
      </c>
      <c r="CY39" s="155">
        <f t="shared" ca="1" si="39"/>
        <v>719812.14698979259</v>
      </c>
      <c r="CZ39" s="155">
        <f t="shared" ca="1" si="39"/>
        <v>719812.14698979259</v>
      </c>
      <c r="DA39" s="155">
        <f t="shared" ca="1" si="39"/>
        <v>719812.14698979259</v>
      </c>
      <c r="DB39" s="155">
        <f t="shared" ca="1" si="39"/>
        <v>719812.14698979259</v>
      </c>
      <c r="DC39" s="155">
        <f t="shared" ca="1" si="39"/>
        <v>719812.14698979259</v>
      </c>
      <c r="DD39" s="155">
        <f t="shared" ca="1" si="39"/>
        <v>719812.14698979259</v>
      </c>
      <c r="DE39" s="155">
        <f t="shared" ca="1" si="39"/>
        <v>719812.14698979259</v>
      </c>
      <c r="DF39" s="155">
        <f t="shared" ca="1" si="39"/>
        <v>719812.14698979259</v>
      </c>
      <c r="DG39" s="155">
        <f t="shared" ca="1" si="39"/>
        <v>719812.14698979259</v>
      </c>
      <c r="DH39" s="155">
        <f t="shared" ca="1" si="39"/>
        <v>719812.14698979259</v>
      </c>
      <c r="DI39" s="155">
        <f t="shared" ca="1" si="39"/>
        <v>719812.14698979259</v>
      </c>
      <c r="DJ39" s="155">
        <f t="shared" ref="DJ39:ES39" ca="1" si="40">SUBTOTAL(9,DJ11:DJ37)</f>
        <v>741406.51139948657</v>
      </c>
      <c r="DK39" s="155">
        <f t="shared" ca="1" si="40"/>
        <v>741406.51139948657</v>
      </c>
      <c r="DL39" s="155">
        <f t="shared" ca="1" si="40"/>
        <v>741406.51139948657</v>
      </c>
      <c r="DM39" s="155">
        <f t="shared" ca="1" si="40"/>
        <v>741406.51139948657</v>
      </c>
      <c r="DN39" s="155">
        <f t="shared" ca="1" si="40"/>
        <v>741406.51139948657</v>
      </c>
      <c r="DO39" s="155">
        <f t="shared" ca="1" si="40"/>
        <v>741406.51139948657</v>
      </c>
      <c r="DP39" s="155">
        <f t="shared" ca="1" si="40"/>
        <v>741406.51139948657</v>
      </c>
      <c r="DQ39" s="155">
        <f t="shared" ca="1" si="40"/>
        <v>741406.51139948657</v>
      </c>
      <c r="DR39" s="155">
        <f t="shared" ca="1" si="40"/>
        <v>741406.51139948657</v>
      </c>
      <c r="DS39" s="155">
        <f t="shared" ca="1" si="40"/>
        <v>741406.51139948657</v>
      </c>
      <c r="DT39" s="155">
        <f t="shared" ca="1" si="40"/>
        <v>741406.51139948657</v>
      </c>
      <c r="DU39" s="155">
        <f t="shared" ca="1" si="40"/>
        <v>741406.51139948657</v>
      </c>
      <c r="DV39" s="155">
        <f t="shared" ca="1" si="40"/>
        <v>763648.70674147084</v>
      </c>
      <c r="DW39" s="155">
        <f t="shared" ca="1" si="40"/>
        <v>763648.70674147084</v>
      </c>
      <c r="DX39" s="155">
        <f t="shared" ca="1" si="40"/>
        <v>763648.70674147084</v>
      </c>
      <c r="DY39" s="155">
        <f t="shared" ca="1" si="40"/>
        <v>763648.70674147084</v>
      </c>
      <c r="DZ39" s="155">
        <f t="shared" ca="1" si="40"/>
        <v>763648.70674147084</v>
      </c>
      <c r="EA39" s="155">
        <f t="shared" ca="1" si="40"/>
        <v>763648.70674147084</v>
      </c>
      <c r="EB39" s="155">
        <f t="shared" ca="1" si="40"/>
        <v>763648.70674147084</v>
      </c>
      <c r="EC39" s="155">
        <f t="shared" ca="1" si="40"/>
        <v>763648.70674147084</v>
      </c>
      <c r="ED39" s="155">
        <f t="shared" ca="1" si="40"/>
        <v>763648.70674147084</v>
      </c>
      <c r="EE39" s="155">
        <f t="shared" ca="1" si="40"/>
        <v>763648.70674147084</v>
      </c>
      <c r="EF39" s="155">
        <f t="shared" ca="1" si="40"/>
        <v>763648.70674147084</v>
      </c>
      <c r="EG39" s="155">
        <f t="shared" ca="1" si="40"/>
        <v>763648.70674147084</v>
      </c>
      <c r="EH39" s="155">
        <f t="shared" ca="1" si="40"/>
        <v>786558.16794371512</v>
      </c>
      <c r="EI39" s="155">
        <f t="shared" ca="1" si="40"/>
        <v>786558.16794371512</v>
      </c>
      <c r="EJ39" s="155">
        <f t="shared" ca="1" si="40"/>
        <v>786558.16794371512</v>
      </c>
      <c r="EK39" s="155">
        <f t="shared" ca="1" si="40"/>
        <v>786558.16794371512</v>
      </c>
      <c r="EL39" s="155">
        <f t="shared" ca="1" si="40"/>
        <v>786558.16794371512</v>
      </c>
      <c r="EM39" s="155">
        <f t="shared" ca="1" si="40"/>
        <v>786558.16794371512</v>
      </c>
      <c r="EN39" s="155">
        <f t="shared" ca="1" si="40"/>
        <v>786558.16794371512</v>
      </c>
      <c r="EO39" s="155">
        <f t="shared" ca="1" si="40"/>
        <v>786558.16794371512</v>
      </c>
      <c r="EP39" s="155">
        <f t="shared" ca="1" si="40"/>
        <v>786558.16794371512</v>
      </c>
      <c r="EQ39" s="155">
        <f t="shared" ca="1" si="40"/>
        <v>786558.16794371512</v>
      </c>
      <c r="ER39" s="155">
        <f t="shared" ca="1" si="40"/>
        <v>786558.16794371512</v>
      </c>
      <c r="ES39" s="155">
        <f t="shared" ca="1" si="40"/>
        <v>786558.16794371512</v>
      </c>
    </row>
    <row r="40" spans="1:149"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row>
    <row r="41" spans="1:149" x14ac:dyDescent="0.2">
      <c r="A41" s="2"/>
      <c r="B41" s="147" t="s">
        <v>22</v>
      </c>
      <c r="C41" s="147"/>
      <c r="D41" s="463"/>
      <c r="E41" s="147"/>
      <c r="F41" s="147"/>
      <c r="G41" s="147"/>
      <c r="H41" s="147"/>
      <c r="I41" s="147"/>
      <c r="J41" s="147"/>
      <c r="K41" s="147"/>
      <c r="L41" s="147"/>
      <c r="M41" s="147"/>
      <c r="N41" s="147"/>
      <c r="O41" s="147"/>
      <c r="P41" s="2"/>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c r="BI41" s="147"/>
      <c r="BJ41" s="147"/>
      <c r="BK41" s="147"/>
      <c r="BL41" s="147"/>
      <c r="BM41" s="147"/>
      <c r="BN41" s="147"/>
      <c r="BO41" s="147"/>
      <c r="BP41" s="147"/>
      <c r="BQ41" s="147"/>
      <c r="BR41" s="147"/>
      <c r="BS41" s="147"/>
      <c r="BT41" s="147"/>
      <c r="BU41" s="147"/>
      <c r="BV41" s="147"/>
      <c r="BW41" s="147"/>
      <c r="BX41" s="147"/>
      <c r="BY41" s="147"/>
      <c r="BZ41" s="147"/>
      <c r="CA41" s="147"/>
      <c r="CB41" s="147"/>
      <c r="CC41" s="147"/>
      <c r="CD41" s="147"/>
      <c r="CE41" s="147"/>
      <c r="CF41" s="147"/>
      <c r="CG41" s="147"/>
      <c r="CH41" s="147"/>
      <c r="CI41" s="147"/>
      <c r="CJ41" s="147"/>
      <c r="CK41" s="147"/>
      <c r="CL41" s="147"/>
      <c r="CM41" s="147"/>
      <c r="CN41" s="147"/>
      <c r="CO41" s="147"/>
      <c r="CP41" s="147"/>
      <c r="CQ41" s="147"/>
      <c r="CR41" s="147"/>
      <c r="CS41" s="147"/>
      <c r="CT41" s="147"/>
      <c r="CU41" s="147"/>
      <c r="CV41" s="147"/>
      <c r="CW41" s="147"/>
      <c r="CX41" s="147"/>
      <c r="CY41" s="147"/>
      <c r="CZ41" s="147"/>
      <c r="DA41" s="147"/>
      <c r="DB41" s="147"/>
      <c r="DC41" s="147"/>
      <c r="DD41" s="147"/>
      <c r="DE41" s="147"/>
      <c r="DF41" s="147"/>
      <c r="DG41" s="147"/>
      <c r="DH41" s="147"/>
      <c r="DI41" s="147"/>
      <c r="DJ41" s="147"/>
      <c r="DK41" s="147"/>
      <c r="DL41" s="147"/>
      <c r="DM41" s="147"/>
      <c r="DN41" s="147"/>
      <c r="DO41" s="147"/>
      <c r="DP41" s="147"/>
      <c r="DQ41" s="147"/>
      <c r="DR41" s="147"/>
      <c r="DS41" s="147"/>
      <c r="DT41" s="147"/>
      <c r="DU41" s="147"/>
      <c r="DV41" s="147"/>
      <c r="DW41" s="147"/>
      <c r="DX41" s="147"/>
      <c r="DY41" s="147"/>
      <c r="DZ41" s="147"/>
      <c r="EA41" s="147"/>
      <c r="EB41" s="147"/>
      <c r="EC41" s="147"/>
      <c r="ED41" s="147"/>
      <c r="EE41" s="147"/>
      <c r="EF41" s="147"/>
      <c r="EG41" s="147"/>
      <c r="EH41" s="147"/>
      <c r="EI41" s="147"/>
      <c r="EJ41" s="147"/>
      <c r="EK41" s="147"/>
      <c r="EL41" s="147"/>
      <c r="EM41" s="147"/>
      <c r="EN41" s="147"/>
      <c r="EO41" s="147"/>
      <c r="EP41" s="147"/>
      <c r="EQ41" s="147"/>
      <c r="ER41" s="147"/>
      <c r="ES41" s="147"/>
    </row>
    <row r="42" spans="1:149" x14ac:dyDescent="0.2">
      <c r="A42" s="2"/>
      <c r="B42" s="148" t="str">
        <f>'PF, Adj &amp; Notes'!$B38</f>
        <v>Repairs &amp; Maintenance</v>
      </c>
      <c r="C42" s="148"/>
      <c r="D42" s="455">
        <f t="shared" ref="D42:D50" ca="1" si="41">-IFERROR(VLOOKUP($B42,rAdjCF,COLUMNS(rAdjCF),),)</f>
        <v>-97425.9</v>
      </c>
      <c r="E42" s="148">
        <f ca="1">-rUMTotalUnits*IF(Assumptions!$F83,Assumptions!$F83,Assumptions!$E83*(1+rGenInflPct))</f>
        <v>-99861.547500000001</v>
      </c>
      <c r="F42" s="148" cm="1">
        <f t="array" aca="1" ref="F42" ca="1">E42*(1+rGenInflPct)*(F$8&lt;=MAX(rHoldPeriod,1)+fRvrYr)</f>
        <v>-102358.0861875</v>
      </c>
      <c r="G42" s="148" cm="1">
        <f t="array" aca="1" ref="G42" ca="1">F42*(1+rGenInflPct)*(G$8&lt;=MAX(rHoldPeriod,1)+fRvrYr)</f>
        <v>-104917.03834218749</v>
      </c>
      <c r="H42" s="148" cm="1">
        <f t="array" aca="1" ref="H42" ca="1">G42*(1+rGenInflPct)*(H$8&lt;=MAX(rHoldPeriod,1)+fRvrYr)</f>
        <v>-107539.96430074217</v>
      </c>
      <c r="I42" s="148" cm="1">
        <f t="array" aca="1" ref="I42" ca="1">H42*(1+rGenInflPct)*(I$8&lt;=MAX(rHoldPeriod,1)+fRvrYr)</f>
        <v>-110228.46340826071</v>
      </c>
      <c r="J42" s="148" cm="1">
        <f t="array" aca="1" ref="J42" ca="1">I42*(1+rGenInflPct)*(J$8&lt;=MAX(rHoldPeriod,1)+fRvrYr)</f>
        <v>-112984.17499346721</v>
      </c>
      <c r="K42" s="148" cm="1">
        <f t="array" aca="1" ref="K42" ca="1">J42*(1+rGenInflPct)*(K$8&lt;=MAX(rHoldPeriod,1)+fRvrYr)</f>
        <v>-115808.77936830388</v>
      </c>
      <c r="L42" s="148" cm="1">
        <f t="array" aca="1" ref="L42" ca="1">K42*(1+rGenInflPct)*(L$8&lt;=MAX(rHoldPeriod,1)+fRvrYr)</f>
        <v>-118703.99885251146</v>
      </c>
      <c r="M42" s="148" cm="1">
        <f t="array" aca="1" ref="M42" ca="1">L42*(1+rGenInflPct)*(M$8&lt;=MAX(rHoldPeriod,1)+fRvrYr)</f>
        <v>-121671.59882382424</v>
      </c>
      <c r="N42" s="148" cm="1">
        <f t="array" aca="1" ref="N42" ca="1">M42*(1+rGenInflPct)*(N$8&lt;=MAX(rHoldPeriod,1)+fRvrYr)</f>
        <v>-124713.38879441984</v>
      </c>
      <c r="O42" s="148" cm="1">
        <f t="array" aca="1" ref="O42" ca="1">N42*(1+rGenInflPct)*(O$8&lt;=MAX(rHoldPeriod,1)+fRvrYr)</f>
        <v>-127831.22351428033</v>
      </c>
      <c r="P42" s="2"/>
      <c r="Q42" s="148"/>
      <c r="R42" s="148" cm="1">
        <f t="array" aca="1" ref="R42" ca="1">INDEX($E42:$O42,1,R$6)/12</f>
        <v>-8321.7956250000007</v>
      </c>
      <c r="S42" s="148" cm="1">
        <f t="array" aca="1" ref="S42" ca="1">INDEX($E42:$O42,1,S$6)/12</f>
        <v>-8321.7956250000007</v>
      </c>
      <c r="T42" s="148" cm="1">
        <f t="array" aca="1" ref="T42" ca="1">INDEX($E42:$O42,1,T$6)/12</f>
        <v>-8321.7956250000007</v>
      </c>
      <c r="U42" s="148" cm="1">
        <f t="array" aca="1" ref="U42" ca="1">INDEX($E42:$O42,1,U$6)/12</f>
        <v>-8321.7956250000007</v>
      </c>
      <c r="V42" s="148" cm="1">
        <f t="array" aca="1" ref="V42" ca="1">INDEX($E42:$O42,1,V$6)/12</f>
        <v>-8321.7956250000007</v>
      </c>
      <c r="W42" s="148" cm="1">
        <f t="array" aca="1" ref="W42" ca="1">INDEX($E42:$O42,1,W$6)/12</f>
        <v>-8321.7956250000007</v>
      </c>
      <c r="X42" s="148" cm="1">
        <f t="array" aca="1" ref="X42" ca="1">INDEX($E42:$O42,1,X$6)/12</f>
        <v>-8321.7956250000007</v>
      </c>
      <c r="Y42" s="148" cm="1">
        <f t="array" aca="1" ref="Y42" ca="1">INDEX($E42:$O42,1,Y$6)/12</f>
        <v>-8321.7956250000007</v>
      </c>
      <c r="Z42" s="148" cm="1">
        <f t="array" aca="1" ref="Z42" ca="1">INDEX($E42:$O42,1,Z$6)/12</f>
        <v>-8321.7956250000007</v>
      </c>
      <c r="AA42" s="148" cm="1">
        <f t="array" aca="1" ref="AA42" ca="1">INDEX($E42:$O42,1,AA$6)/12</f>
        <v>-8321.7956250000007</v>
      </c>
      <c r="AB42" s="148" cm="1">
        <f t="array" aca="1" ref="AB42" ca="1">INDEX($E42:$O42,1,AB$6)/12</f>
        <v>-8321.7956250000007</v>
      </c>
      <c r="AC42" s="148" cm="1">
        <f t="array" aca="1" ref="AC42" ca="1">INDEX($E42:$O42,1,AC$6)/12</f>
        <v>-8321.7956250000007</v>
      </c>
      <c r="AD42" s="148" cm="1">
        <f t="array" aca="1" ref="AD42" ca="1">INDEX($E42:$O42,1,AD$6)/12</f>
        <v>-8529.8405156249992</v>
      </c>
      <c r="AE42" s="148" cm="1">
        <f t="array" aca="1" ref="AE42" ca="1">INDEX($E42:$O42,1,AE$6)/12</f>
        <v>-8529.8405156249992</v>
      </c>
      <c r="AF42" s="148" cm="1">
        <f t="array" aca="1" ref="AF42" ca="1">INDEX($E42:$O42,1,AF$6)/12</f>
        <v>-8529.8405156249992</v>
      </c>
      <c r="AG42" s="148" cm="1">
        <f t="array" aca="1" ref="AG42" ca="1">INDEX($E42:$O42,1,AG$6)/12</f>
        <v>-8529.8405156249992</v>
      </c>
      <c r="AH42" s="148" cm="1">
        <f t="array" aca="1" ref="AH42" ca="1">INDEX($E42:$O42,1,AH$6)/12</f>
        <v>-8529.8405156249992</v>
      </c>
      <c r="AI42" s="148" cm="1">
        <f t="array" aca="1" ref="AI42" ca="1">INDEX($E42:$O42,1,AI$6)/12</f>
        <v>-8529.8405156249992</v>
      </c>
      <c r="AJ42" s="148" cm="1">
        <f t="array" aca="1" ref="AJ42" ca="1">INDEX($E42:$O42,1,AJ$6)/12</f>
        <v>-8529.8405156249992</v>
      </c>
      <c r="AK42" s="148" cm="1">
        <f t="array" aca="1" ref="AK42" ca="1">INDEX($E42:$O42,1,AK$6)/12</f>
        <v>-8529.8405156249992</v>
      </c>
      <c r="AL42" s="148" cm="1">
        <f t="array" aca="1" ref="AL42" ca="1">INDEX($E42:$O42,1,AL$6)/12</f>
        <v>-8529.8405156249992</v>
      </c>
      <c r="AM42" s="148" cm="1">
        <f t="array" aca="1" ref="AM42" ca="1">INDEX($E42:$O42,1,AM$6)/12</f>
        <v>-8529.8405156249992</v>
      </c>
      <c r="AN42" s="148" cm="1">
        <f t="array" aca="1" ref="AN42" ca="1">INDEX($E42:$O42,1,AN$6)/12</f>
        <v>-8529.8405156249992</v>
      </c>
      <c r="AO42" s="148" cm="1">
        <f t="array" aca="1" ref="AO42" ca="1">INDEX($E42:$O42,1,AO$6)/12</f>
        <v>-8529.8405156249992</v>
      </c>
      <c r="AP42" s="148" cm="1">
        <f t="array" aca="1" ref="AP42" ca="1">INDEX($E42:$O42,1,AP$6)/12</f>
        <v>-8743.0865285156233</v>
      </c>
      <c r="AQ42" s="148" cm="1">
        <f t="array" aca="1" ref="AQ42" ca="1">INDEX($E42:$O42,1,AQ$6)/12</f>
        <v>-8743.0865285156233</v>
      </c>
      <c r="AR42" s="148" cm="1">
        <f t="array" aca="1" ref="AR42" ca="1">INDEX($E42:$O42,1,AR$6)/12</f>
        <v>-8743.0865285156233</v>
      </c>
      <c r="AS42" s="148" cm="1">
        <f t="array" aca="1" ref="AS42" ca="1">INDEX($E42:$O42,1,AS$6)/12</f>
        <v>-8743.0865285156233</v>
      </c>
      <c r="AT42" s="148" cm="1">
        <f t="array" aca="1" ref="AT42" ca="1">INDEX($E42:$O42,1,AT$6)/12</f>
        <v>-8743.0865285156233</v>
      </c>
      <c r="AU42" s="148" cm="1">
        <f t="array" aca="1" ref="AU42" ca="1">INDEX($E42:$O42,1,AU$6)/12</f>
        <v>-8743.0865285156233</v>
      </c>
      <c r="AV42" s="148" cm="1">
        <f t="array" aca="1" ref="AV42" ca="1">INDEX($E42:$O42,1,AV$6)/12</f>
        <v>-8743.0865285156233</v>
      </c>
      <c r="AW42" s="148" cm="1">
        <f t="array" aca="1" ref="AW42" ca="1">INDEX($E42:$O42,1,AW$6)/12</f>
        <v>-8743.0865285156233</v>
      </c>
      <c r="AX42" s="148" cm="1">
        <f t="array" aca="1" ref="AX42" ca="1">INDEX($E42:$O42,1,AX$6)/12</f>
        <v>-8743.0865285156233</v>
      </c>
      <c r="AY42" s="148" cm="1">
        <f t="array" aca="1" ref="AY42" ca="1">INDEX($E42:$O42,1,AY$6)/12</f>
        <v>-8743.0865285156233</v>
      </c>
      <c r="AZ42" s="148" cm="1">
        <f t="array" aca="1" ref="AZ42" ca="1">INDEX($E42:$O42,1,AZ$6)/12</f>
        <v>-8743.0865285156233</v>
      </c>
      <c r="BA42" s="148" cm="1">
        <f t="array" aca="1" ref="BA42" ca="1">INDEX($E42:$O42,1,BA$6)/12</f>
        <v>-8743.0865285156233</v>
      </c>
      <c r="BB42" s="148" cm="1">
        <f t="array" aca="1" ref="BB42" ca="1">INDEX($E42:$O42,1,BB$6)/12</f>
        <v>-8961.6636917285141</v>
      </c>
      <c r="BC42" s="148" cm="1">
        <f t="array" aca="1" ref="BC42" ca="1">INDEX($E42:$O42,1,BC$6)/12</f>
        <v>-8961.6636917285141</v>
      </c>
      <c r="BD42" s="148" cm="1">
        <f t="array" aca="1" ref="BD42" ca="1">INDEX($E42:$O42,1,BD$6)/12</f>
        <v>-8961.6636917285141</v>
      </c>
      <c r="BE42" s="148" cm="1">
        <f t="array" aca="1" ref="BE42" ca="1">INDEX($E42:$O42,1,BE$6)/12</f>
        <v>-8961.6636917285141</v>
      </c>
      <c r="BF42" s="148" cm="1">
        <f t="array" aca="1" ref="BF42" ca="1">INDEX($E42:$O42,1,BF$6)/12</f>
        <v>-8961.6636917285141</v>
      </c>
      <c r="BG42" s="148" cm="1">
        <f t="array" aca="1" ref="BG42" ca="1">INDEX($E42:$O42,1,BG$6)/12</f>
        <v>-8961.6636917285141</v>
      </c>
      <c r="BH42" s="148" cm="1">
        <f t="array" aca="1" ref="BH42" ca="1">INDEX($E42:$O42,1,BH$6)/12</f>
        <v>-8961.6636917285141</v>
      </c>
      <c r="BI42" s="148" cm="1">
        <f t="array" aca="1" ref="BI42" ca="1">INDEX($E42:$O42,1,BI$6)/12</f>
        <v>-8961.6636917285141</v>
      </c>
      <c r="BJ42" s="148" cm="1">
        <f t="array" aca="1" ref="BJ42" ca="1">INDEX($E42:$O42,1,BJ$6)/12</f>
        <v>-8961.6636917285141</v>
      </c>
      <c r="BK42" s="148" cm="1">
        <f t="array" aca="1" ref="BK42" ca="1">INDEX($E42:$O42,1,BK$6)/12</f>
        <v>-8961.6636917285141</v>
      </c>
      <c r="BL42" s="148" cm="1">
        <f t="array" aca="1" ref="BL42" ca="1">INDEX($E42:$O42,1,BL$6)/12</f>
        <v>-8961.6636917285141</v>
      </c>
      <c r="BM42" s="148" cm="1">
        <f t="array" aca="1" ref="BM42" ca="1">INDEX($E42:$O42,1,BM$6)/12</f>
        <v>-8961.6636917285141</v>
      </c>
      <c r="BN42" s="148" cm="1">
        <f t="array" aca="1" ref="BN42" ca="1">INDEX($E42:$O42,1,BN$6)/12</f>
        <v>-9185.7052840217257</v>
      </c>
      <c r="BO42" s="148" cm="1">
        <f t="array" aca="1" ref="BO42" ca="1">INDEX($E42:$O42,1,BO$6)/12</f>
        <v>-9185.7052840217257</v>
      </c>
      <c r="BP42" s="148" cm="1">
        <f t="array" aca="1" ref="BP42" ca="1">INDEX($E42:$O42,1,BP$6)/12</f>
        <v>-9185.7052840217257</v>
      </c>
      <c r="BQ42" s="148" cm="1">
        <f t="array" aca="1" ref="BQ42" ca="1">INDEX($E42:$O42,1,BQ$6)/12</f>
        <v>-9185.7052840217257</v>
      </c>
      <c r="BR42" s="148" cm="1">
        <f t="array" aca="1" ref="BR42" ca="1">INDEX($E42:$O42,1,BR$6)/12</f>
        <v>-9185.7052840217257</v>
      </c>
      <c r="BS42" s="148" cm="1">
        <f t="array" aca="1" ref="BS42" ca="1">INDEX($E42:$O42,1,BS$6)/12</f>
        <v>-9185.7052840217257</v>
      </c>
      <c r="BT42" s="148" cm="1">
        <f t="array" aca="1" ref="BT42" ca="1">INDEX($E42:$O42,1,BT$6)/12</f>
        <v>-9185.7052840217257</v>
      </c>
      <c r="BU42" s="148" cm="1">
        <f t="array" aca="1" ref="BU42" ca="1">INDEX($E42:$O42,1,BU$6)/12</f>
        <v>-9185.7052840217257</v>
      </c>
      <c r="BV42" s="148" cm="1">
        <f t="array" aca="1" ref="BV42" ca="1">INDEX($E42:$O42,1,BV$6)/12</f>
        <v>-9185.7052840217257</v>
      </c>
      <c r="BW42" s="148" cm="1">
        <f t="array" aca="1" ref="BW42" ca="1">INDEX($E42:$O42,1,BW$6)/12</f>
        <v>-9185.7052840217257</v>
      </c>
      <c r="BX42" s="148" cm="1">
        <f t="array" aca="1" ref="BX42" ca="1">INDEX($E42:$O42,1,BX$6)/12</f>
        <v>-9185.7052840217257</v>
      </c>
      <c r="BY42" s="148" cm="1">
        <f t="array" aca="1" ref="BY42" ca="1">INDEX($E42:$O42,1,BY$6)/12</f>
        <v>-9185.7052840217257</v>
      </c>
      <c r="BZ42" s="148" cm="1">
        <f t="array" aca="1" ref="BZ42" ca="1">INDEX($E42:$O42,1,BZ$6)/12</f>
        <v>-9415.3479161222676</v>
      </c>
      <c r="CA42" s="148" cm="1">
        <f t="array" aca="1" ref="CA42" ca="1">INDEX($E42:$O42,1,CA$6)/12</f>
        <v>-9415.3479161222676</v>
      </c>
      <c r="CB42" s="148" cm="1">
        <f t="array" aca="1" ref="CB42" ca="1">INDEX($E42:$O42,1,CB$6)/12</f>
        <v>-9415.3479161222676</v>
      </c>
      <c r="CC42" s="148" cm="1">
        <f t="array" aca="1" ref="CC42" ca="1">INDEX($E42:$O42,1,CC$6)/12</f>
        <v>-9415.3479161222676</v>
      </c>
      <c r="CD42" s="148" cm="1">
        <f t="array" aca="1" ref="CD42" ca="1">INDEX($E42:$O42,1,CD$6)/12</f>
        <v>-9415.3479161222676</v>
      </c>
      <c r="CE42" s="148" cm="1">
        <f t="array" aca="1" ref="CE42" ca="1">INDEX($E42:$O42,1,CE$6)/12</f>
        <v>-9415.3479161222676</v>
      </c>
      <c r="CF42" s="148" cm="1">
        <f t="array" aca="1" ref="CF42" ca="1">INDEX($E42:$O42,1,CF$6)/12</f>
        <v>-9415.3479161222676</v>
      </c>
      <c r="CG42" s="148" cm="1">
        <f t="array" aca="1" ref="CG42" ca="1">INDEX($E42:$O42,1,CG$6)/12</f>
        <v>-9415.3479161222676</v>
      </c>
      <c r="CH42" s="148" cm="1">
        <f t="array" aca="1" ref="CH42" ca="1">INDEX($E42:$O42,1,CH$6)/12</f>
        <v>-9415.3479161222676</v>
      </c>
      <c r="CI42" s="148" cm="1">
        <f t="array" aca="1" ref="CI42" ca="1">INDEX($E42:$O42,1,CI$6)/12</f>
        <v>-9415.3479161222676</v>
      </c>
      <c r="CJ42" s="148" cm="1">
        <f t="array" aca="1" ref="CJ42" ca="1">INDEX($E42:$O42,1,CJ$6)/12</f>
        <v>-9415.3479161222676</v>
      </c>
      <c r="CK42" s="148" cm="1">
        <f t="array" aca="1" ref="CK42" ca="1">INDEX($E42:$O42,1,CK$6)/12</f>
        <v>-9415.3479161222676</v>
      </c>
      <c r="CL42" s="148" cm="1">
        <f t="array" aca="1" ref="CL42" ca="1">INDEX($E42:$O42,1,CL$6)/12</f>
        <v>-9650.7316140253224</v>
      </c>
      <c r="CM42" s="148" cm="1">
        <f t="array" aca="1" ref="CM42" ca="1">INDEX($E42:$O42,1,CM$6)/12</f>
        <v>-9650.7316140253224</v>
      </c>
      <c r="CN42" s="148" cm="1">
        <f t="array" aca="1" ref="CN42" ca="1">INDEX($E42:$O42,1,CN$6)/12</f>
        <v>-9650.7316140253224</v>
      </c>
      <c r="CO42" s="148" cm="1">
        <f t="array" aca="1" ref="CO42" ca="1">INDEX($E42:$O42,1,CO$6)/12</f>
        <v>-9650.7316140253224</v>
      </c>
      <c r="CP42" s="148" cm="1">
        <f t="array" aca="1" ref="CP42" ca="1">INDEX($E42:$O42,1,CP$6)/12</f>
        <v>-9650.7316140253224</v>
      </c>
      <c r="CQ42" s="148" cm="1">
        <f t="array" aca="1" ref="CQ42" ca="1">INDEX($E42:$O42,1,CQ$6)/12</f>
        <v>-9650.7316140253224</v>
      </c>
      <c r="CR42" s="148" cm="1">
        <f t="array" aca="1" ref="CR42" ca="1">INDEX($E42:$O42,1,CR$6)/12</f>
        <v>-9650.7316140253224</v>
      </c>
      <c r="CS42" s="148" cm="1">
        <f t="array" aca="1" ref="CS42" ca="1">INDEX($E42:$O42,1,CS$6)/12</f>
        <v>-9650.7316140253224</v>
      </c>
      <c r="CT42" s="148" cm="1">
        <f t="array" aca="1" ref="CT42" ca="1">INDEX($E42:$O42,1,CT$6)/12</f>
        <v>-9650.7316140253224</v>
      </c>
      <c r="CU42" s="148" cm="1">
        <f t="array" aca="1" ref="CU42" ca="1">INDEX($E42:$O42,1,CU$6)/12</f>
        <v>-9650.7316140253224</v>
      </c>
      <c r="CV42" s="148" cm="1">
        <f t="array" aca="1" ref="CV42" ca="1">INDEX($E42:$O42,1,CV$6)/12</f>
        <v>-9650.7316140253224</v>
      </c>
      <c r="CW42" s="148" cm="1">
        <f t="array" aca="1" ref="CW42" ca="1">INDEX($E42:$O42,1,CW$6)/12</f>
        <v>-9650.7316140253224</v>
      </c>
      <c r="CX42" s="148" cm="1">
        <f t="array" aca="1" ref="CX42" ca="1">INDEX($E42:$O42,1,CX$6)/12</f>
        <v>-9891.9999043759544</v>
      </c>
      <c r="CY42" s="148" cm="1">
        <f t="array" aca="1" ref="CY42" ca="1">INDEX($E42:$O42,1,CY$6)/12</f>
        <v>-9891.9999043759544</v>
      </c>
      <c r="CZ42" s="148" cm="1">
        <f t="array" aca="1" ref="CZ42" ca="1">INDEX($E42:$O42,1,CZ$6)/12</f>
        <v>-9891.9999043759544</v>
      </c>
      <c r="DA42" s="148" cm="1">
        <f t="array" aca="1" ref="DA42" ca="1">INDEX($E42:$O42,1,DA$6)/12</f>
        <v>-9891.9999043759544</v>
      </c>
      <c r="DB42" s="148" cm="1">
        <f t="array" aca="1" ref="DB42" ca="1">INDEX($E42:$O42,1,DB$6)/12</f>
        <v>-9891.9999043759544</v>
      </c>
      <c r="DC42" s="148" cm="1">
        <f t="array" aca="1" ref="DC42" ca="1">INDEX($E42:$O42,1,DC$6)/12</f>
        <v>-9891.9999043759544</v>
      </c>
      <c r="DD42" s="148" cm="1">
        <f t="array" aca="1" ref="DD42" ca="1">INDEX($E42:$O42,1,DD$6)/12</f>
        <v>-9891.9999043759544</v>
      </c>
      <c r="DE42" s="148" cm="1">
        <f t="array" aca="1" ref="DE42" ca="1">INDEX($E42:$O42,1,DE$6)/12</f>
        <v>-9891.9999043759544</v>
      </c>
      <c r="DF42" s="148" cm="1">
        <f t="array" aca="1" ref="DF42" ca="1">INDEX($E42:$O42,1,DF$6)/12</f>
        <v>-9891.9999043759544</v>
      </c>
      <c r="DG42" s="148" cm="1">
        <f t="array" aca="1" ref="DG42" ca="1">INDEX($E42:$O42,1,DG$6)/12</f>
        <v>-9891.9999043759544</v>
      </c>
      <c r="DH42" s="148" cm="1">
        <f t="array" aca="1" ref="DH42" ca="1">INDEX($E42:$O42,1,DH$6)/12</f>
        <v>-9891.9999043759544</v>
      </c>
      <c r="DI42" s="148" cm="1">
        <f t="array" aca="1" ref="DI42" ca="1">INDEX($E42:$O42,1,DI$6)/12</f>
        <v>-9891.9999043759544</v>
      </c>
      <c r="DJ42" s="148" cm="1">
        <f t="array" aca="1" ref="DJ42" ca="1">INDEX($E42:$O42,1,DJ$6)/12</f>
        <v>-10139.299901985354</v>
      </c>
      <c r="DK42" s="148" cm="1">
        <f t="array" aca="1" ref="DK42" ca="1">INDEX($E42:$O42,1,DK$6)/12</f>
        <v>-10139.299901985354</v>
      </c>
      <c r="DL42" s="148" cm="1">
        <f t="array" aca="1" ref="DL42" ca="1">INDEX($E42:$O42,1,DL$6)/12</f>
        <v>-10139.299901985354</v>
      </c>
      <c r="DM42" s="148" cm="1">
        <f t="array" aca="1" ref="DM42" ca="1">INDEX($E42:$O42,1,DM$6)/12</f>
        <v>-10139.299901985354</v>
      </c>
      <c r="DN42" s="148" cm="1">
        <f t="array" aca="1" ref="DN42" ca="1">INDEX($E42:$O42,1,DN$6)/12</f>
        <v>-10139.299901985354</v>
      </c>
      <c r="DO42" s="148" cm="1">
        <f t="array" aca="1" ref="DO42" ca="1">INDEX($E42:$O42,1,DO$6)/12</f>
        <v>-10139.299901985354</v>
      </c>
      <c r="DP42" s="148" cm="1">
        <f t="array" aca="1" ref="DP42" ca="1">INDEX($E42:$O42,1,DP$6)/12</f>
        <v>-10139.299901985354</v>
      </c>
      <c r="DQ42" s="148" cm="1">
        <f t="array" aca="1" ref="DQ42" ca="1">INDEX($E42:$O42,1,DQ$6)/12</f>
        <v>-10139.299901985354</v>
      </c>
      <c r="DR42" s="148" cm="1">
        <f t="array" aca="1" ref="DR42" ca="1">INDEX($E42:$O42,1,DR$6)/12</f>
        <v>-10139.299901985354</v>
      </c>
      <c r="DS42" s="148" cm="1">
        <f t="array" aca="1" ref="DS42" ca="1">INDEX($E42:$O42,1,DS$6)/12</f>
        <v>-10139.299901985354</v>
      </c>
      <c r="DT42" s="148" cm="1">
        <f t="array" aca="1" ref="DT42" ca="1">INDEX($E42:$O42,1,DT$6)/12</f>
        <v>-10139.299901985354</v>
      </c>
      <c r="DU42" s="148" cm="1">
        <f t="array" aca="1" ref="DU42" ca="1">INDEX($E42:$O42,1,DU$6)/12</f>
        <v>-10139.299901985354</v>
      </c>
      <c r="DV42" s="148" cm="1">
        <f t="array" aca="1" ref="DV42" ca="1">INDEX($E42:$O42,1,DV$6)/12</f>
        <v>-10392.782399534986</v>
      </c>
      <c r="DW42" s="148" cm="1">
        <f t="array" aca="1" ref="DW42" ca="1">INDEX($E42:$O42,1,DW$6)/12</f>
        <v>-10392.782399534986</v>
      </c>
      <c r="DX42" s="148" cm="1">
        <f t="array" aca="1" ref="DX42" ca="1">INDEX($E42:$O42,1,DX$6)/12</f>
        <v>-10392.782399534986</v>
      </c>
      <c r="DY42" s="148" cm="1">
        <f t="array" aca="1" ref="DY42" ca="1">INDEX($E42:$O42,1,DY$6)/12</f>
        <v>-10392.782399534986</v>
      </c>
      <c r="DZ42" s="148" cm="1">
        <f t="array" aca="1" ref="DZ42" ca="1">INDEX($E42:$O42,1,DZ$6)/12</f>
        <v>-10392.782399534986</v>
      </c>
      <c r="EA42" s="148" cm="1">
        <f t="array" aca="1" ref="EA42" ca="1">INDEX($E42:$O42,1,EA$6)/12</f>
        <v>-10392.782399534986</v>
      </c>
      <c r="EB42" s="148" cm="1">
        <f t="array" aca="1" ref="EB42" ca="1">INDEX($E42:$O42,1,EB$6)/12</f>
        <v>-10392.782399534986</v>
      </c>
      <c r="EC42" s="148" cm="1">
        <f t="array" aca="1" ref="EC42" ca="1">INDEX($E42:$O42,1,EC$6)/12</f>
        <v>-10392.782399534986</v>
      </c>
      <c r="ED42" s="148" cm="1">
        <f t="array" aca="1" ref="ED42" ca="1">INDEX($E42:$O42,1,ED$6)/12</f>
        <v>-10392.782399534986</v>
      </c>
      <c r="EE42" s="148" cm="1">
        <f t="array" aca="1" ref="EE42" ca="1">INDEX($E42:$O42,1,EE$6)/12</f>
        <v>-10392.782399534986</v>
      </c>
      <c r="EF42" s="148" cm="1">
        <f t="array" aca="1" ref="EF42" ca="1">INDEX($E42:$O42,1,EF$6)/12</f>
        <v>-10392.782399534986</v>
      </c>
      <c r="EG42" s="148" cm="1">
        <f t="array" aca="1" ref="EG42" ca="1">INDEX($E42:$O42,1,EG$6)/12</f>
        <v>-10392.782399534986</v>
      </c>
      <c r="EH42" s="148" cm="1">
        <f t="array" aca="1" ref="EH42" ca="1">INDEX($E42:$O42,1,EH$6)/12</f>
        <v>-10652.601959523361</v>
      </c>
      <c r="EI42" s="148" cm="1">
        <f t="array" aca="1" ref="EI42" ca="1">INDEX($E42:$O42,1,EI$6)/12</f>
        <v>-10652.601959523361</v>
      </c>
      <c r="EJ42" s="148" cm="1">
        <f t="array" aca="1" ref="EJ42" ca="1">INDEX($E42:$O42,1,EJ$6)/12</f>
        <v>-10652.601959523361</v>
      </c>
      <c r="EK42" s="148" cm="1">
        <f t="array" aca="1" ref="EK42" ca="1">INDEX($E42:$O42,1,EK$6)/12</f>
        <v>-10652.601959523361</v>
      </c>
      <c r="EL42" s="148" cm="1">
        <f t="array" aca="1" ref="EL42" ca="1">INDEX($E42:$O42,1,EL$6)/12</f>
        <v>-10652.601959523361</v>
      </c>
      <c r="EM42" s="148" cm="1">
        <f t="array" aca="1" ref="EM42" ca="1">INDEX($E42:$O42,1,EM$6)/12</f>
        <v>-10652.601959523361</v>
      </c>
      <c r="EN42" s="148" cm="1">
        <f t="array" aca="1" ref="EN42" ca="1">INDEX($E42:$O42,1,EN$6)/12</f>
        <v>-10652.601959523361</v>
      </c>
      <c r="EO42" s="148" cm="1">
        <f t="array" aca="1" ref="EO42" ca="1">INDEX($E42:$O42,1,EO$6)/12</f>
        <v>-10652.601959523361</v>
      </c>
      <c r="EP42" s="148" cm="1">
        <f t="array" aca="1" ref="EP42" ca="1">INDEX($E42:$O42,1,EP$6)/12</f>
        <v>-10652.601959523361</v>
      </c>
      <c r="EQ42" s="148" cm="1">
        <f t="array" aca="1" ref="EQ42" ca="1">INDEX($E42:$O42,1,EQ$6)/12</f>
        <v>-10652.601959523361</v>
      </c>
      <c r="ER42" s="148" cm="1">
        <f t="array" aca="1" ref="ER42" ca="1">INDEX($E42:$O42,1,ER$6)/12</f>
        <v>-10652.601959523361</v>
      </c>
      <c r="ES42" s="148" cm="1">
        <f t="array" aca="1" ref="ES42" ca="1">INDEX($E42:$O42,1,ES$6)/12</f>
        <v>-10652.601959523361</v>
      </c>
    </row>
    <row r="43" spans="1:149" x14ac:dyDescent="0.2">
      <c r="A43" s="2"/>
      <c r="B43" s="96" t="str">
        <f>'PF, Adj &amp; Notes'!$B39</f>
        <v>Unit Turnovers</v>
      </c>
      <c r="C43" s="96"/>
      <c r="D43" s="456">
        <f t="shared" ca="1" si="41"/>
        <v>-14245.380000000001</v>
      </c>
      <c r="E43" s="96">
        <f ca="1">-rUMTotalUnits*IF(Assumptions!$F84,Assumptions!$F84,Assumptions!$E84*(1+rGenInflPct))</f>
        <v>-14601.514500000001</v>
      </c>
      <c r="F43" s="96" cm="1">
        <f t="array" aca="1" ref="F43" ca="1">E43*(1+rGenInflPct)*(F$8&lt;=MAX(rHoldPeriod,1)+fRvrYr)</f>
        <v>-14966.552362500001</v>
      </c>
      <c r="G43" s="96" cm="1">
        <f t="array" aca="1" ref="G43" ca="1">F43*(1+rGenInflPct)*(G$8&lt;=MAX(rHoldPeriod,1)+fRvrYr)</f>
        <v>-15340.716171562499</v>
      </c>
      <c r="H43" s="96" cm="1">
        <f t="array" aca="1" ref="H43" ca="1">G43*(1+rGenInflPct)*(H$8&lt;=MAX(rHoldPeriod,1)+fRvrYr)</f>
        <v>-15724.23407585156</v>
      </c>
      <c r="I43" s="96" cm="1">
        <f t="array" aca="1" ref="I43" ca="1">H43*(1+rGenInflPct)*(I$8&lt;=MAX(rHoldPeriod,1)+fRvrYr)</f>
        <v>-16117.339927747847</v>
      </c>
      <c r="J43" s="96" cm="1">
        <f t="array" aca="1" ref="J43" ca="1">I43*(1+rGenInflPct)*(J$8&lt;=MAX(rHoldPeriod,1)+fRvrYr)</f>
        <v>-16520.273425941541</v>
      </c>
      <c r="K43" s="96" cm="1">
        <f t="array" aca="1" ref="K43" ca="1">J43*(1+rGenInflPct)*(K$8&lt;=MAX(rHoldPeriod,1)+fRvrYr)</f>
        <v>-16933.280261590076</v>
      </c>
      <c r="L43" s="96" cm="1">
        <f t="array" aca="1" ref="L43" ca="1">K43*(1+rGenInflPct)*(L$8&lt;=MAX(rHoldPeriod,1)+fRvrYr)</f>
        <v>-17356.612268129826</v>
      </c>
      <c r="M43" s="96" cm="1">
        <f t="array" aca="1" ref="M43" ca="1">L43*(1+rGenInflPct)*(M$8&lt;=MAX(rHoldPeriod,1)+fRvrYr)</f>
        <v>-17790.527574833071</v>
      </c>
      <c r="N43" s="96" cm="1">
        <f t="array" aca="1" ref="N43" ca="1">M43*(1+rGenInflPct)*(N$8&lt;=MAX(rHoldPeriod,1)+fRvrYr)</f>
        <v>-18235.290764203895</v>
      </c>
      <c r="O43" s="96" cm="1">
        <f t="array" aca="1" ref="O43" ca="1">N43*(1+rGenInflPct)*(O$8&lt;=MAX(rHoldPeriod,1)+fRvrYr)</f>
        <v>-18691.173033308991</v>
      </c>
      <c r="P43" s="2"/>
      <c r="Q43" s="96"/>
      <c r="R43" s="96" cm="1">
        <f t="array" aca="1" ref="R43" ca="1">INDEX($E43:$O43,1,R$6)/12</f>
        <v>-1216.7928750000001</v>
      </c>
      <c r="S43" s="96" cm="1">
        <f t="array" aca="1" ref="S43" ca="1">INDEX($E43:$O43,1,S$6)/12</f>
        <v>-1216.7928750000001</v>
      </c>
      <c r="T43" s="96" cm="1">
        <f t="array" aca="1" ref="T43" ca="1">INDEX($E43:$O43,1,T$6)/12</f>
        <v>-1216.7928750000001</v>
      </c>
      <c r="U43" s="96" cm="1">
        <f t="array" aca="1" ref="U43" ca="1">INDEX($E43:$O43,1,U$6)/12</f>
        <v>-1216.7928750000001</v>
      </c>
      <c r="V43" s="96" cm="1">
        <f t="array" aca="1" ref="V43" ca="1">INDEX($E43:$O43,1,V$6)/12</f>
        <v>-1216.7928750000001</v>
      </c>
      <c r="W43" s="96" cm="1">
        <f t="array" aca="1" ref="W43" ca="1">INDEX($E43:$O43,1,W$6)/12</f>
        <v>-1216.7928750000001</v>
      </c>
      <c r="X43" s="96" cm="1">
        <f t="array" aca="1" ref="X43" ca="1">INDEX($E43:$O43,1,X$6)/12</f>
        <v>-1216.7928750000001</v>
      </c>
      <c r="Y43" s="96" cm="1">
        <f t="array" aca="1" ref="Y43" ca="1">INDEX($E43:$O43,1,Y$6)/12</f>
        <v>-1216.7928750000001</v>
      </c>
      <c r="Z43" s="96" cm="1">
        <f t="array" aca="1" ref="Z43" ca="1">INDEX($E43:$O43,1,Z$6)/12</f>
        <v>-1216.7928750000001</v>
      </c>
      <c r="AA43" s="96" cm="1">
        <f t="array" aca="1" ref="AA43" ca="1">INDEX($E43:$O43,1,AA$6)/12</f>
        <v>-1216.7928750000001</v>
      </c>
      <c r="AB43" s="96" cm="1">
        <f t="array" aca="1" ref="AB43" ca="1">INDEX($E43:$O43,1,AB$6)/12</f>
        <v>-1216.7928750000001</v>
      </c>
      <c r="AC43" s="96" cm="1">
        <f t="array" aca="1" ref="AC43" ca="1">INDEX($E43:$O43,1,AC$6)/12</f>
        <v>-1216.7928750000001</v>
      </c>
      <c r="AD43" s="96" cm="1">
        <f t="array" aca="1" ref="AD43" ca="1">INDEX($E43:$O43,1,AD$6)/12</f>
        <v>-1247.2126968750001</v>
      </c>
      <c r="AE43" s="96" cm="1">
        <f t="array" aca="1" ref="AE43" ca="1">INDEX($E43:$O43,1,AE$6)/12</f>
        <v>-1247.2126968750001</v>
      </c>
      <c r="AF43" s="96" cm="1">
        <f t="array" aca="1" ref="AF43" ca="1">INDEX($E43:$O43,1,AF$6)/12</f>
        <v>-1247.2126968750001</v>
      </c>
      <c r="AG43" s="96" cm="1">
        <f t="array" aca="1" ref="AG43" ca="1">INDEX($E43:$O43,1,AG$6)/12</f>
        <v>-1247.2126968750001</v>
      </c>
      <c r="AH43" s="96" cm="1">
        <f t="array" aca="1" ref="AH43" ca="1">INDEX($E43:$O43,1,AH$6)/12</f>
        <v>-1247.2126968750001</v>
      </c>
      <c r="AI43" s="96" cm="1">
        <f t="array" aca="1" ref="AI43" ca="1">INDEX($E43:$O43,1,AI$6)/12</f>
        <v>-1247.2126968750001</v>
      </c>
      <c r="AJ43" s="96" cm="1">
        <f t="array" aca="1" ref="AJ43" ca="1">INDEX($E43:$O43,1,AJ$6)/12</f>
        <v>-1247.2126968750001</v>
      </c>
      <c r="AK43" s="96" cm="1">
        <f t="array" aca="1" ref="AK43" ca="1">INDEX($E43:$O43,1,AK$6)/12</f>
        <v>-1247.2126968750001</v>
      </c>
      <c r="AL43" s="96" cm="1">
        <f t="array" aca="1" ref="AL43" ca="1">INDEX($E43:$O43,1,AL$6)/12</f>
        <v>-1247.2126968750001</v>
      </c>
      <c r="AM43" s="96" cm="1">
        <f t="array" aca="1" ref="AM43" ca="1">INDEX($E43:$O43,1,AM$6)/12</f>
        <v>-1247.2126968750001</v>
      </c>
      <c r="AN43" s="96" cm="1">
        <f t="array" aca="1" ref="AN43" ca="1">INDEX($E43:$O43,1,AN$6)/12</f>
        <v>-1247.2126968750001</v>
      </c>
      <c r="AO43" s="96" cm="1">
        <f t="array" aca="1" ref="AO43" ca="1">INDEX($E43:$O43,1,AO$6)/12</f>
        <v>-1247.2126968750001</v>
      </c>
      <c r="AP43" s="96" cm="1">
        <f t="array" aca="1" ref="AP43" ca="1">INDEX($E43:$O43,1,AP$6)/12</f>
        <v>-1278.393014296875</v>
      </c>
      <c r="AQ43" s="96" cm="1">
        <f t="array" aca="1" ref="AQ43" ca="1">INDEX($E43:$O43,1,AQ$6)/12</f>
        <v>-1278.393014296875</v>
      </c>
      <c r="AR43" s="96" cm="1">
        <f t="array" aca="1" ref="AR43" ca="1">INDEX($E43:$O43,1,AR$6)/12</f>
        <v>-1278.393014296875</v>
      </c>
      <c r="AS43" s="96" cm="1">
        <f t="array" aca="1" ref="AS43" ca="1">INDEX($E43:$O43,1,AS$6)/12</f>
        <v>-1278.393014296875</v>
      </c>
      <c r="AT43" s="96" cm="1">
        <f t="array" aca="1" ref="AT43" ca="1">INDEX($E43:$O43,1,AT$6)/12</f>
        <v>-1278.393014296875</v>
      </c>
      <c r="AU43" s="96" cm="1">
        <f t="array" aca="1" ref="AU43" ca="1">INDEX($E43:$O43,1,AU$6)/12</f>
        <v>-1278.393014296875</v>
      </c>
      <c r="AV43" s="96" cm="1">
        <f t="array" aca="1" ref="AV43" ca="1">INDEX($E43:$O43,1,AV$6)/12</f>
        <v>-1278.393014296875</v>
      </c>
      <c r="AW43" s="96" cm="1">
        <f t="array" aca="1" ref="AW43" ca="1">INDEX($E43:$O43,1,AW$6)/12</f>
        <v>-1278.393014296875</v>
      </c>
      <c r="AX43" s="96" cm="1">
        <f t="array" aca="1" ref="AX43" ca="1">INDEX($E43:$O43,1,AX$6)/12</f>
        <v>-1278.393014296875</v>
      </c>
      <c r="AY43" s="96" cm="1">
        <f t="array" aca="1" ref="AY43" ca="1">INDEX($E43:$O43,1,AY$6)/12</f>
        <v>-1278.393014296875</v>
      </c>
      <c r="AZ43" s="96" cm="1">
        <f t="array" aca="1" ref="AZ43" ca="1">INDEX($E43:$O43,1,AZ$6)/12</f>
        <v>-1278.393014296875</v>
      </c>
      <c r="BA43" s="96" cm="1">
        <f t="array" aca="1" ref="BA43" ca="1">INDEX($E43:$O43,1,BA$6)/12</f>
        <v>-1278.393014296875</v>
      </c>
      <c r="BB43" s="96" cm="1">
        <f t="array" aca="1" ref="BB43" ca="1">INDEX($E43:$O43,1,BB$6)/12</f>
        <v>-1310.3528396542968</v>
      </c>
      <c r="BC43" s="96" cm="1">
        <f t="array" aca="1" ref="BC43" ca="1">INDEX($E43:$O43,1,BC$6)/12</f>
        <v>-1310.3528396542968</v>
      </c>
      <c r="BD43" s="96" cm="1">
        <f t="array" aca="1" ref="BD43" ca="1">INDEX($E43:$O43,1,BD$6)/12</f>
        <v>-1310.3528396542968</v>
      </c>
      <c r="BE43" s="96" cm="1">
        <f t="array" aca="1" ref="BE43" ca="1">INDEX($E43:$O43,1,BE$6)/12</f>
        <v>-1310.3528396542968</v>
      </c>
      <c r="BF43" s="96" cm="1">
        <f t="array" aca="1" ref="BF43" ca="1">INDEX($E43:$O43,1,BF$6)/12</f>
        <v>-1310.3528396542968</v>
      </c>
      <c r="BG43" s="96" cm="1">
        <f t="array" aca="1" ref="BG43" ca="1">INDEX($E43:$O43,1,BG$6)/12</f>
        <v>-1310.3528396542968</v>
      </c>
      <c r="BH43" s="96" cm="1">
        <f t="array" aca="1" ref="BH43" ca="1">INDEX($E43:$O43,1,BH$6)/12</f>
        <v>-1310.3528396542968</v>
      </c>
      <c r="BI43" s="96" cm="1">
        <f t="array" aca="1" ref="BI43" ca="1">INDEX($E43:$O43,1,BI$6)/12</f>
        <v>-1310.3528396542968</v>
      </c>
      <c r="BJ43" s="96" cm="1">
        <f t="array" aca="1" ref="BJ43" ca="1">INDEX($E43:$O43,1,BJ$6)/12</f>
        <v>-1310.3528396542968</v>
      </c>
      <c r="BK43" s="96" cm="1">
        <f t="array" aca="1" ref="BK43" ca="1">INDEX($E43:$O43,1,BK$6)/12</f>
        <v>-1310.3528396542968</v>
      </c>
      <c r="BL43" s="96" cm="1">
        <f t="array" aca="1" ref="BL43" ca="1">INDEX($E43:$O43,1,BL$6)/12</f>
        <v>-1310.3528396542968</v>
      </c>
      <c r="BM43" s="96" cm="1">
        <f t="array" aca="1" ref="BM43" ca="1">INDEX($E43:$O43,1,BM$6)/12</f>
        <v>-1310.3528396542968</v>
      </c>
      <c r="BN43" s="96" cm="1">
        <f t="array" aca="1" ref="BN43" ca="1">INDEX($E43:$O43,1,BN$6)/12</f>
        <v>-1343.111660645654</v>
      </c>
      <c r="BO43" s="96" cm="1">
        <f t="array" aca="1" ref="BO43" ca="1">INDEX($E43:$O43,1,BO$6)/12</f>
        <v>-1343.111660645654</v>
      </c>
      <c r="BP43" s="96" cm="1">
        <f t="array" aca="1" ref="BP43" ca="1">INDEX($E43:$O43,1,BP$6)/12</f>
        <v>-1343.111660645654</v>
      </c>
      <c r="BQ43" s="96" cm="1">
        <f t="array" aca="1" ref="BQ43" ca="1">INDEX($E43:$O43,1,BQ$6)/12</f>
        <v>-1343.111660645654</v>
      </c>
      <c r="BR43" s="96" cm="1">
        <f t="array" aca="1" ref="BR43" ca="1">INDEX($E43:$O43,1,BR$6)/12</f>
        <v>-1343.111660645654</v>
      </c>
      <c r="BS43" s="96" cm="1">
        <f t="array" aca="1" ref="BS43" ca="1">INDEX($E43:$O43,1,BS$6)/12</f>
        <v>-1343.111660645654</v>
      </c>
      <c r="BT43" s="96" cm="1">
        <f t="array" aca="1" ref="BT43" ca="1">INDEX($E43:$O43,1,BT$6)/12</f>
        <v>-1343.111660645654</v>
      </c>
      <c r="BU43" s="96" cm="1">
        <f t="array" aca="1" ref="BU43" ca="1">INDEX($E43:$O43,1,BU$6)/12</f>
        <v>-1343.111660645654</v>
      </c>
      <c r="BV43" s="96" cm="1">
        <f t="array" aca="1" ref="BV43" ca="1">INDEX($E43:$O43,1,BV$6)/12</f>
        <v>-1343.111660645654</v>
      </c>
      <c r="BW43" s="96" cm="1">
        <f t="array" aca="1" ref="BW43" ca="1">INDEX($E43:$O43,1,BW$6)/12</f>
        <v>-1343.111660645654</v>
      </c>
      <c r="BX43" s="96" cm="1">
        <f t="array" aca="1" ref="BX43" ca="1">INDEX($E43:$O43,1,BX$6)/12</f>
        <v>-1343.111660645654</v>
      </c>
      <c r="BY43" s="96" cm="1">
        <f t="array" aca="1" ref="BY43" ca="1">INDEX($E43:$O43,1,BY$6)/12</f>
        <v>-1343.111660645654</v>
      </c>
      <c r="BZ43" s="96" cm="1">
        <f t="array" aca="1" ref="BZ43" ca="1">INDEX($E43:$O43,1,BZ$6)/12</f>
        <v>-1376.6894521617951</v>
      </c>
      <c r="CA43" s="96" cm="1">
        <f t="array" aca="1" ref="CA43" ca="1">INDEX($E43:$O43,1,CA$6)/12</f>
        <v>-1376.6894521617951</v>
      </c>
      <c r="CB43" s="96" cm="1">
        <f t="array" aca="1" ref="CB43" ca="1">INDEX($E43:$O43,1,CB$6)/12</f>
        <v>-1376.6894521617951</v>
      </c>
      <c r="CC43" s="96" cm="1">
        <f t="array" aca="1" ref="CC43" ca="1">INDEX($E43:$O43,1,CC$6)/12</f>
        <v>-1376.6894521617951</v>
      </c>
      <c r="CD43" s="96" cm="1">
        <f t="array" aca="1" ref="CD43" ca="1">INDEX($E43:$O43,1,CD$6)/12</f>
        <v>-1376.6894521617951</v>
      </c>
      <c r="CE43" s="96" cm="1">
        <f t="array" aca="1" ref="CE43" ca="1">INDEX($E43:$O43,1,CE$6)/12</f>
        <v>-1376.6894521617951</v>
      </c>
      <c r="CF43" s="96" cm="1">
        <f t="array" aca="1" ref="CF43" ca="1">INDEX($E43:$O43,1,CF$6)/12</f>
        <v>-1376.6894521617951</v>
      </c>
      <c r="CG43" s="96" cm="1">
        <f t="array" aca="1" ref="CG43" ca="1">INDEX($E43:$O43,1,CG$6)/12</f>
        <v>-1376.6894521617951</v>
      </c>
      <c r="CH43" s="96" cm="1">
        <f t="array" aca="1" ref="CH43" ca="1">INDEX($E43:$O43,1,CH$6)/12</f>
        <v>-1376.6894521617951</v>
      </c>
      <c r="CI43" s="96" cm="1">
        <f t="array" aca="1" ref="CI43" ca="1">INDEX($E43:$O43,1,CI$6)/12</f>
        <v>-1376.6894521617951</v>
      </c>
      <c r="CJ43" s="96" cm="1">
        <f t="array" aca="1" ref="CJ43" ca="1">INDEX($E43:$O43,1,CJ$6)/12</f>
        <v>-1376.6894521617951</v>
      </c>
      <c r="CK43" s="96" cm="1">
        <f t="array" aca="1" ref="CK43" ca="1">INDEX($E43:$O43,1,CK$6)/12</f>
        <v>-1376.6894521617951</v>
      </c>
      <c r="CL43" s="96" cm="1">
        <f t="array" aca="1" ref="CL43" ca="1">INDEX($E43:$O43,1,CL$6)/12</f>
        <v>-1411.1066884658396</v>
      </c>
      <c r="CM43" s="96" cm="1">
        <f t="array" aca="1" ref="CM43" ca="1">INDEX($E43:$O43,1,CM$6)/12</f>
        <v>-1411.1066884658396</v>
      </c>
      <c r="CN43" s="96" cm="1">
        <f t="array" aca="1" ref="CN43" ca="1">INDEX($E43:$O43,1,CN$6)/12</f>
        <v>-1411.1066884658396</v>
      </c>
      <c r="CO43" s="96" cm="1">
        <f t="array" aca="1" ref="CO43" ca="1">INDEX($E43:$O43,1,CO$6)/12</f>
        <v>-1411.1066884658396</v>
      </c>
      <c r="CP43" s="96" cm="1">
        <f t="array" aca="1" ref="CP43" ca="1">INDEX($E43:$O43,1,CP$6)/12</f>
        <v>-1411.1066884658396</v>
      </c>
      <c r="CQ43" s="96" cm="1">
        <f t="array" aca="1" ref="CQ43" ca="1">INDEX($E43:$O43,1,CQ$6)/12</f>
        <v>-1411.1066884658396</v>
      </c>
      <c r="CR43" s="96" cm="1">
        <f t="array" aca="1" ref="CR43" ca="1">INDEX($E43:$O43,1,CR$6)/12</f>
        <v>-1411.1066884658396</v>
      </c>
      <c r="CS43" s="96" cm="1">
        <f t="array" aca="1" ref="CS43" ca="1">INDEX($E43:$O43,1,CS$6)/12</f>
        <v>-1411.1066884658396</v>
      </c>
      <c r="CT43" s="96" cm="1">
        <f t="array" aca="1" ref="CT43" ca="1">INDEX($E43:$O43,1,CT$6)/12</f>
        <v>-1411.1066884658396</v>
      </c>
      <c r="CU43" s="96" cm="1">
        <f t="array" aca="1" ref="CU43" ca="1">INDEX($E43:$O43,1,CU$6)/12</f>
        <v>-1411.1066884658396</v>
      </c>
      <c r="CV43" s="96" cm="1">
        <f t="array" aca="1" ref="CV43" ca="1">INDEX($E43:$O43,1,CV$6)/12</f>
        <v>-1411.1066884658396</v>
      </c>
      <c r="CW43" s="96" cm="1">
        <f t="array" aca="1" ref="CW43" ca="1">INDEX($E43:$O43,1,CW$6)/12</f>
        <v>-1411.1066884658396</v>
      </c>
      <c r="CX43" s="96" cm="1">
        <f t="array" aca="1" ref="CX43" ca="1">INDEX($E43:$O43,1,CX$6)/12</f>
        <v>-1446.3843556774855</v>
      </c>
      <c r="CY43" s="96" cm="1">
        <f t="array" aca="1" ref="CY43" ca="1">INDEX($E43:$O43,1,CY$6)/12</f>
        <v>-1446.3843556774855</v>
      </c>
      <c r="CZ43" s="96" cm="1">
        <f t="array" aca="1" ref="CZ43" ca="1">INDEX($E43:$O43,1,CZ$6)/12</f>
        <v>-1446.3843556774855</v>
      </c>
      <c r="DA43" s="96" cm="1">
        <f t="array" aca="1" ref="DA43" ca="1">INDEX($E43:$O43,1,DA$6)/12</f>
        <v>-1446.3843556774855</v>
      </c>
      <c r="DB43" s="96" cm="1">
        <f t="array" aca="1" ref="DB43" ca="1">INDEX($E43:$O43,1,DB$6)/12</f>
        <v>-1446.3843556774855</v>
      </c>
      <c r="DC43" s="96" cm="1">
        <f t="array" aca="1" ref="DC43" ca="1">INDEX($E43:$O43,1,DC$6)/12</f>
        <v>-1446.3843556774855</v>
      </c>
      <c r="DD43" s="96" cm="1">
        <f t="array" aca="1" ref="DD43" ca="1">INDEX($E43:$O43,1,DD$6)/12</f>
        <v>-1446.3843556774855</v>
      </c>
      <c r="DE43" s="96" cm="1">
        <f t="array" aca="1" ref="DE43" ca="1">INDEX($E43:$O43,1,DE$6)/12</f>
        <v>-1446.3843556774855</v>
      </c>
      <c r="DF43" s="96" cm="1">
        <f t="array" aca="1" ref="DF43" ca="1">INDEX($E43:$O43,1,DF$6)/12</f>
        <v>-1446.3843556774855</v>
      </c>
      <c r="DG43" s="96" cm="1">
        <f t="array" aca="1" ref="DG43" ca="1">INDEX($E43:$O43,1,DG$6)/12</f>
        <v>-1446.3843556774855</v>
      </c>
      <c r="DH43" s="96" cm="1">
        <f t="array" aca="1" ref="DH43" ca="1">INDEX($E43:$O43,1,DH$6)/12</f>
        <v>-1446.3843556774855</v>
      </c>
      <c r="DI43" s="96" cm="1">
        <f t="array" aca="1" ref="DI43" ca="1">INDEX($E43:$O43,1,DI$6)/12</f>
        <v>-1446.3843556774855</v>
      </c>
      <c r="DJ43" s="96" cm="1">
        <f t="array" aca="1" ref="DJ43" ca="1">INDEX($E43:$O43,1,DJ$6)/12</f>
        <v>-1482.5439645694225</v>
      </c>
      <c r="DK43" s="96" cm="1">
        <f t="array" aca="1" ref="DK43" ca="1">INDEX($E43:$O43,1,DK$6)/12</f>
        <v>-1482.5439645694225</v>
      </c>
      <c r="DL43" s="96" cm="1">
        <f t="array" aca="1" ref="DL43" ca="1">INDEX($E43:$O43,1,DL$6)/12</f>
        <v>-1482.5439645694225</v>
      </c>
      <c r="DM43" s="96" cm="1">
        <f t="array" aca="1" ref="DM43" ca="1">INDEX($E43:$O43,1,DM$6)/12</f>
        <v>-1482.5439645694225</v>
      </c>
      <c r="DN43" s="96" cm="1">
        <f t="array" aca="1" ref="DN43" ca="1">INDEX($E43:$O43,1,DN$6)/12</f>
        <v>-1482.5439645694225</v>
      </c>
      <c r="DO43" s="96" cm="1">
        <f t="array" aca="1" ref="DO43" ca="1">INDEX($E43:$O43,1,DO$6)/12</f>
        <v>-1482.5439645694225</v>
      </c>
      <c r="DP43" s="96" cm="1">
        <f t="array" aca="1" ref="DP43" ca="1">INDEX($E43:$O43,1,DP$6)/12</f>
        <v>-1482.5439645694225</v>
      </c>
      <c r="DQ43" s="96" cm="1">
        <f t="array" aca="1" ref="DQ43" ca="1">INDEX($E43:$O43,1,DQ$6)/12</f>
        <v>-1482.5439645694225</v>
      </c>
      <c r="DR43" s="96" cm="1">
        <f t="array" aca="1" ref="DR43" ca="1">INDEX($E43:$O43,1,DR$6)/12</f>
        <v>-1482.5439645694225</v>
      </c>
      <c r="DS43" s="96" cm="1">
        <f t="array" aca="1" ref="DS43" ca="1">INDEX($E43:$O43,1,DS$6)/12</f>
        <v>-1482.5439645694225</v>
      </c>
      <c r="DT43" s="96" cm="1">
        <f t="array" aca="1" ref="DT43" ca="1">INDEX($E43:$O43,1,DT$6)/12</f>
        <v>-1482.5439645694225</v>
      </c>
      <c r="DU43" s="96" cm="1">
        <f t="array" aca="1" ref="DU43" ca="1">INDEX($E43:$O43,1,DU$6)/12</f>
        <v>-1482.5439645694225</v>
      </c>
      <c r="DV43" s="96" cm="1">
        <f t="array" aca="1" ref="DV43" ca="1">INDEX($E43:$O43,1,DV$6)/12</f>
        <v>-1519.6075636836579</v>
      </c>
      <c r="DW43" s="96" cm="1">
        <f t="array" aca="1" ref="DW43" ca="1">INDEX($E43:$O43,1,DW$6)/12</f>
        <v>-1519.6075636836579</v>
      </c>
      <c r="DX43" s="96" cm="1">
        <f t="array" aca="1" ref="DX43" ca="1">INDEX($E43:$O43,1,DX$6)/12</f>
        <v>-1519.6075636836579</v>
      </c>
      <c r="DY43" s="96" cm="1">
        <f t="array" aca="1" ref="DY43" ca="1">INDEX($E43:$O43,1,DY$6)/12</f>
        <v>-1519.6075636836579</v>
      </c>
      <c r="DZ43" s="96" cm="1">
        <f t="array" aca="1" ref="DZ43" ca="1">INDEX($E43:$O43,1,DZ$6)/12</f>
        <v>-1519.6075636836579</v>
      </c>
      <c r="EA43" s="96" cm="1">
        <f t="array" aca="1" ref="EA43" ca="1">INDEX($E43:$O43,1,EA$6)/12</f>
        <v>-1519.6075636836579</v>
      </c>
      <c r="EB43" s="96" cm="1">
        <f t="array" aca="1" ref="EB43" ca="1">INDEX($E43:$O43,1,EB$6)/12</f>
        <v>-1519.6075636836579</v>
      </c>
      <c r="EC43" s="96" cm="1">
        <f t="array" aca="1" ref="EC43" ca="1">INDEX($E43:$O43,1,EC$6)/12</f>
        <v>-1519.6075636836579</v>
      </c>
      <c r="ED43" s="96" cm="1">
        <f t="array" aca="1" ref="ED43" ca="1">INDEX($E43:$O43,1,ED$6)/12</f>
        <v>-1519.6075636836579</v>
      </c>
      <c r="EE43" s="96" cm="1">
        <f t="array" aca="1" ref="EE43" ca="1">INDEX($E43:$O43,1,EE$6)/12</f>
        <v>-1519.6075636836579</v>
      </c>
      <c r="EF43" s="96" cm="1">
        <f t="array" aca="1" ref="EF43" ca="1">INDEX($E43:$O43,1,EF$6)/12</f>
        <v>-1519.6075636836579</v>
      </c>
      <c r="EG43" s="96" cm="1">
        <f t="array" aca="1" ref="EG43" ca="1">INDEX($E43:$O43,1,EG$6)/12</f>
        <v>-1519.6075636836579</v>
      </c>
      <c r="EH43" s="96" cm="1">
        <f t="array" aca="1" ref="EH43" ca="1">INDEX($E43:$O43,1,EH$6)/12</f>
        <v>-1557.5977527757493</v>
      </c>
      <c r="EI43" s="96" cm="1">
        <f t="array" aca="1" ref="EI43" ca="1">INDEX($E43:$O43,1,EI$6)/12</f>
        <v>-1557.5977527757493</v>
      </c>
      <c r="EJ43" s="96" cm="1">
        <f t="array" aca="1" ref="EJ43" ca="1">INDEX($E43:$O43,1,EJ$6)/12</f>
        <v>-1557.5977527757493</v>
      </c>
      <c r="EK43" s="96" cm="1">
        <f t="array" aca="1" ref="EK43" ca="1">INDEX($E43:$O43,1,EK$6)/12</f>
        <v>-1557.5977527757493</v>
      </c>
      <c r="EL43" s="96" cm="1">
        <f t="array" aca="1" ref="EL43" ca="1">INDEX($E43:$O43,1,EL$6)/12</f>
        <v>-1557.5977527757493</v>
      </c>
      <c r="EM43" s="96" cm="1">
        <f t="array" aca="1" ref="EM43" ca="1">INDEX($E43:$O43,1,EM$6)/12</f>
        <v>-1557.5977527757493</v>
      </c>
      <c r="EN43" s="96" cm="1">
        <f t="array" aca="1" ref="EN43" ca="1">INDEX($E43:$O43,1,EN$6)/12</f>
        <v>-1557.5977527757493</v>
      </c>
      <c r="EO43" s="96" cm="1">
        <f t="array" aca="1" ref="EO43" ca="1">INDEX($E43:$O43,1,EO$6)/12</f>
        <v>-1557.5977527757493</v>
      </c>
      <c r="EP43" s="96" cm="1">
        <f t="array" aca="1" ref="EP43" ca="1">INDEX($E43:$O43,1,EP$6)/12</f>
        <v>-1557.5977527757493</v>
      </c>
      <c r="EQ43" s="96" cm="1">
        <f t="array" aca="1" ref="EQ43" ca="1">INDEX($E43:$O43,1,EQ$6)/12</f>
        <v>-1557.5977527757493</v>
      </c>
      <c r="ER43" s="96" cm="1">
        <f t="array" aca="1" ref="ER43" ca="1">INDEX($E43:$O43,1,ER$6)/12</f>
        <v>-1557.5977527757493</v>
      </c>
      <c r="ES43" s="96" cm="1">
        <f t="array" aca="1" ref="ES43" ca="1">INDEX($E43:$O43,1,ES$6)/12</f>
        <v>-1557.5977527757493</v>
      </c>
    </row>
    <row r="44" spans="1:149" x14ac:dyDescent="0.2">
      <c r="A44" s="2"/>
      <c r="B44" s="96" t="str">
        <f>'PF, Adj &amp; Notes'!$B40</f>
        <v>Landscaping &amp; Grounds</v>
      </c>
      <c r="C44" s="96"/>
      <c r="D44" s="456">
        <f t="shared" ca="1" si="41"/>
        <v>0</v>
      </c>
      <c r="E44" s="96">
        <f ca="1">-rUMTotalUnits*IF(Assumptions!$F85,Assumptions!$F85,Assumptions!$E85*(1+rGenInflPct))</f>
        <v>0</v>
      </c>
      <c r="F44" s="96" cm="1">
        <f t="array" aca="1" ref="F44" ca="1">E44*(1+rGenInflPct)*(F$8&lt;=MAX(rHoldPeriod,1)+fRvrYr)</f>
        <v>0</v>
      </c>
      <c r="G44" s="96" cm="1">
        <f t="array" aca="1" ref="G44" ca="1">F44*(1+rGenInflPct)*(G$8&lt;=MAX(rHoldPeriod,1)+fRvrYr)</f>
        <v>0</v>
      </c>
      <c r="H44" s="96" cm="1">
        <f t="array" aca="1" ref="H44" ca="1">G44*(1+rGenInflPct)*(H$8&lt;=MAX(rHoldPeriod,1)+fRvrYr)</f>
        <v>0</v>
      </c>
      <c r="I44" s="96" cm="1">
        <f t="array" aca="1" ref="I44" ca="1">H44*(1+rGenInflPct)*(I$8&lt;=MAX(rHoldPeriod,1)+fRvrYr)</f>
        <v>0</v>
      </c>
      <c r="J44" s="96" cm="1">
        <f t="array" aca="1" ref="J44" ca="1">I44*(1+rGenInflPct)*(J$8&lt;=MAX(rHoldPeriod,1)+fRvrYr)</f>
        <v>0</v>
      </c>
      <c r="K44" s="96" cm="1">
        <f t="array" aca="1" ref="K44" ca="1">J44*(1+rGenInflPct)*(K$8&lt;=MAX(rHoldPeriod,1)+fRvrYr)</f>
        <v>0</v>
      </c>
      <c r="L44" s="96" cm="1">
        <f t="array" aca="1" ref="L44" ca="1">K44*(1+rGenInflPct)*(L$8&lt;=MAX(rHoldPeriod,1)+fRvrYr)</f>
        <v>0</v>
      </c>
      <c r="M44" s="96" cm="1">
        <f t="array" aca="1" ref="M44" ca="1">L44*(1+rGenInflPct)*(M$8&lt;=MAX(rHoldPeriod,1)+fRvrYr)</f>
        <v>0</v>
      </c>
      <c r="N44" s="96" cm="1">
        <f t="array" aca="1" ref="N44" ca="1">M44*(1+rGenInflPct)*(N$8&lt;=MAX(rHoldPeriod,1)+fRvrYr)</f>
        <v>0</v>
      </c>
      <c r="O44" s="96" cm="1">
        <f t="array" aca="1" ref="O44" ca="1">N44*(1+rGenInflPct)*(O$8&lt;=MAX(rHoldPeriod,1)+fRvrYr)</f>
        <v>0</v>
      </c>
      <c r="P44" s="2"/>
      <c r="Q44" s="96"/>
      <c r="R44" s="96" cm="1">
        <f t="array" aca="1" ref="R44" ca="1">INDEX($E44:$O44,1,R$6)/12</f>
        <v>0</v>
      </c>
      <c r="S44" s="96" cm="1">
        <f t="array" aca="1" ref="S44" ca="1">INDEX($E44:$O44,1,S$6)/12</f>
        <v>0</v>
      </c>
      <c r="T44" s="96" cm="1">
        <f t="array" aca="1" ref="T44" ca="1">INDEX($E44:$O44,1,T$6)/12</f>
        <v>0</v>
      </c>
      <c r="U44" s="96" cm="1">
        <f t="array" aca="1" ref="U44" ca="1">INDEX($E44:$O44,1,U$6)/12</f>
        <v>0</v>
      </c>
      <c r="V44" s="96" cm="1">
        <f t="array" aca="1" ref="V44" ca="1">INDEX($E44:$O44,1,V$6)/12</f>
        <v>0</v>
      </c>
      <c r="W44" s="96" cm="1">
        <f t="array" aca="1" ref="W44" ca="1">INDEX($E44:$O44,1,W$6)/12</f>
        <v>0</v>
      </c>
      <c r="X44" s="96" cm="1">
        <f t="array" aca="1" ref="X44" ca="1">INDEX($E44:$O44,1,X$6)/12</f>
        <v>0</v>
      </c>
      <c r="Y44" s="96" cm="1">
        <f t="array" aca="1" ref="Y44" ca="1">INDEX($E44:$O44,1,Y$6)/12</f>
        <v>0</v>
      </c>
      <c r="Z44" s="96" cm="1">
        <f t="array" aca="1" ref="Z44" ca="1">INDEX($E44:$O44,1,Z$6)/12</f>
        <v>0</v>
      </c>
      <c r="AA44" s="96" cm="1">
        <f t="array" aca="1" ref="AA44" ca="1">INDEX($E44:$O44,1,AA$6)/12</f>
        <v>0</v>
      </c>
      <c r="AB44" s="96" cm="1">
        <f t="array" aca="1" ref="AB44" ca="1">INDEX($E44:$O44,1,AB$6)/12</f>
        <v>0</v>
      </c>
      <c r="AC44" s="96" cm="1">
        <f t="array" aca="1" ref="AC44" ca="1">INDEX($E44:$O44,1,AC$6)/12</f>
        <v>0</v>
      </c>
      <c r="AD44" s="96" cm="1">
        <f t="array" aca="1" ref="AD44" ca="1">INDEX($E44:$O44,1,AD$6)/12</f>
        <v>0</v>
      </c>
      <c r="AE44" s="96" cm="1">
        <f t="array" aca="1" ref="AE44" ca="1">INDEX($E44:$O44,1,AE$6)/12</f>
        <v>0</v>
      </c>
      <c r="AF44" s="96" cm="1">
        <f t="array" aca="1" ref="AF44" ca="1">INDEX($E44:$O44,1,AF$6)/12</f>
        <v>0</v>
      </c>
      <c r="AG44" s="96" cm="1">
        <f t="array" aca="1" ref="AG44" ca="1">INDEX($E44:$O44,1,AG$6)/12</f>
        <v>0</v>
      </c>
      <c r="AH44" s="96" cm="1">
        <f t="array" aca="1" ref="AH44" ca="1">INDEX($E44:$O44,1,AH$6)/12</f>
        <v>0</v>
      </c>
      <c r="AI44" s="96" cm="1">
        <f t="array" aca="1" ref="AI44" ca="1">INDEX($E44:$O44,1,AI$6)/12</f>
        <v>0</v>
      </c>
      <c r="AJ44" s="96" cm="1">
        <f t="array" aca="1" ref="AJ44" ca="1">INDEX($E44:$O44,1,AJ$6)/12</f>
        <v>0</v>
      </c>
      <c r="AK44" s="96" cm="1">
        <f t="array" aca="1" ref="AK44" ca="1">INDEX($E44:$O44,1,AK$6)/12</f>
        <v>0</v>
      </c>
      <c r="AL44" s="96" cm="1">
        <f t="array" aca="1" ref="AL44" ca="1">INDEX($E44:$O44,1,AL$6)/12</f>
        <v>0</v>
      </c>
      <c r="AM44" s="96" cm="1">
        <f t="array" aca="1" ref="AM44" ca="1">INDEX($E44:$O44,1,AM$6)/12</f>
        <v>0</v>
      </c>
      <c r="AN44" s="96" cm="1">
        <f t="array" aca="1" ref="AN44" ca="1">INDEX($E44:$O44,1,AN$6)/12</f>
        <v>0</v>
      </c>
      <c r="AO44" s="96" cm="1">
        <f t="array" aca="1" ref="AO44" ca="1">INDEX($E44:$O44,1,AO$6)/12</f>
        <v>0</v>
      </c>
      <c r="AP44" s="96" cm="1">
        <f t="array" aca="1" ref="AP44" ca="1">INDEX($E44:$O44,1,AP$6)/12</f>
        <v>0</v>
      </c>
      <c r="AQ44" s="96" cm="1">
        <f t="array" aca="1" ref="AQ44" ca="1">INDEX($E44:$O44,1,AQ$6)/12</f>
        <v>0</v>
      </c>
      <c r="AR44" s="96" cm="1">
        <f t="array" aca="1" ref="AR44" ca="1">INDEX($E44:$O44,1,AR$6)/12</f>
        <v>0</v>
      </c>
      <c r="AS44" s="96" cm="1">
        <f t="array" aca="1" ref="AS44" ca="1">INDEX($E44:$O44,1,AS$6)/12</f>
        <v>0</v>
      </c>
      <c r="AT44" s="96" cm="1">
        <f t="array" aca="1" ref="AT44" ca="1">INDEX($E44:$O44,1,AT$6)/12</f>
        <v>0</v>
      </c>
      <c r="AU44" s="96" cm="1">
        <f t="array" aca="1" ref="AU44" ca="1">INDEX($E44:$O44,1,AU$6)/12</f>
        <v>0</v>
      </c>
      <c r="AV44" s="96" cm="1">
        <f t="array" aca="1" ref="AV44" ca="1">INDEX($E44:$O44,1,AV$6)/12</f>
        <v>0</v>
      </c>
      <c r="AW44" s="96" cm="1">
        <f t="array" aca="1" ref="AW44" ca="1">INDEX($E44:$O44,1,AW$6)/12</f>
        <v>0</v>
      </c>
      <c r="AX44" s="96" cm="1">
        <f t="array" aca="1" ref="AX44" ca="1">INDEX($E44:$O44,1,AX$6)/12</f>
        <v>0</v>
      </c>
      <c r="AY44" s="96" cm="1">
        <f t="array" aca="1" ref="AY44" ca="1">INDEX($E44:$O44,1,AY$6)/12</f>
        <v>0</v>
      </c>
      <c r="AZ44" s="96" cm="1">
        <f t="array" aca="1" ref="AZ44" ca="1">INDEX($E44:$O44,1,AZ$6)/12</f>
        <v>0</v>
      </c>
      <c r="BA44" s="96" cm="1">
        <f t="array" aca="1" ref="BA44" ca="1">INDEX($E44:$O44,1,BA$6)/12</f>
        <v>0</v>
      </c>
      <c r="BB44" s="96" cm="1">
        <f t="array" aca="1" ref="BB44" ca="1">INDEX($E44:$O44,1,BB$6)/12</f>
        <v>0</v>
      </c>
      <c r="BC44" s="96" cm="1">
        <f t="array" aca="1" ref="BC44" ca="1">INDEX($E44:$O44,1,BC$6)/12</f>
        <v>0</v>
      </c>
      <c r="BD44" s="96" cm="1">
        <f t="array" aca="1" ref="BD44" ca="1">INDEX($E44:$O44,1,BD$6)/12</f>
        <v>0</v>
      </c>
      <c r="BE44" s="96" cm="1">
        <f t="array" aca="1" ref="BE44" ca="1">INDEX($E44:$O44,1,BE$6)/12</f>
        <v>0</v>
      </c>
      <c r="BF44" s="96" cm="1">
        <f t="array" aca="1" ref="BF44" ca="1">INDEX($E44:$O44,1,BF$6)/12</f>
        <v>0</v>
      </c>
      <c r="BG44" s="96" cm="1">
        <f t="array" aca="1" ref="BG44" ca="1">INDEX($E44:$O44,1,BG$6)/12</f>
        <v>0</v>
      </c>
      <c r="BH44" s="96" cm="1">
        <f t="array" aca="1" ref="BH44" ca="1">INDEX($E44:$O44,1,BH$6)/12</f>
        <v>0</v>
      </c>
      <c r="BI44" s="96" cm="1">
        <f t="array" aca="1" ref="BI44" ca="1">INDEX($E44:$O44,1,BI$6)/12</f>
        <v>0</v>
      </c>
      <c r="BJ44" s="96" cm="1">
        <f t="array" aca="1" ref="BJ44" ca="1">INDEX($E44:$O44,1,BJ$6)/12</f>
        <v>0</v>
      </c>
      <c r="BK44" s="96" cm="1">
        <f t="array" aca="1" ref="BK44" ca="1">INDEX($E44:$O44,1,BK$6)/12</f>
        <v>0</v>
      </c>
      <c r="BL44" s="96" cm="1">
        <f t="array" aca="1" ref="BL44" ca="1">INDEX($E44:$O44,1,BL$6)/12</f>
        <v>0</v>
      </c>
      <c r="BM44" s="96" cm="1">
        <f t="array" aca="1" ref="BM44" ca="1">INDEX($E44:$O44,1,BM$6)/12</f>
        <v>0</v>
      </c>
      <c r="BN44" s="96" cm="1">
        <f t="array" aca="1" ref="BN44" ca="1">INDEX($E44:$O44,1,BN$6)/12</f>
        <v>0</v>
      </c>
      <c r="BO44" s="96" cm="1">
        <f t="array" aca="1" ref="BO44" ca="1">INDEX($E44:$O44,1,BO$6)/12</f>
        <v>0</v>
      </c>
      <c r="BP44" s="96" cm="1">
        <f t="array" aca="1" ref="BP44" ca="1">INDEX($E44:$O44,1,BP$6)/12</f>
        <v>0</v>
      </c>
      <c r="BQ44" s="96" cm="1">
        <f t="array" aca="1" ref="BQ44" ca="1">INDEX($E44:$O44,1,BQ$6)/12</f>
        <v>0</v>
      </c>
      <c r="BR44" s="96" cm="1">
        <f t="array" aca="1" ref="BR44" ca="1">INDEX($E44:$O44,1,BR$6)/12</f>
        <v>0</v>
      </c>
      <c r="BS44" s="96" cm="1">
        <f t="array" aca="1" ref="BS44" ca="1">INDEX($E44:$O44,1,BS$6)/12</f>
        <v>0</v>
      </c>
      <c r="BT44" s="96" cm="1">
        <f t="array" aca="1" ref="BT44" ca="1">INDEX($E44:$O44,1,BT$6)/12</f>
        <v>0</v>
      </c>
      <c r="BU44" s="96" cm="1">
        <f t="array" aca="1" ref="BU44" ca="1">INDEX($E44:$O44,1,BU$6)/12</f>
        <v>0</v>
      </c>
      <c r="BV44" s="96" cm="1">
        <f t="array" aca="1" ref="BV44" ca="1">INDEX($E44:$O44,1,BV$6)/12</f>
        <v>0</v>
      </c>
      <c r="BW44" s="96" cm="1">
        <f t="array" aca="1" ref="BW44" ca="1">INDEX($E44:$O44,1,BW$6)/12</f>
        <v>0</v>
      </c>
      <c r="BX44" s="96" cm="1">
        <f t="array" aca="1" ref="BX44" ca="1">INDEX($E44:$O44,1,BX$6)/12</f>
        <v>0</v>
      </c>
      <c r="BY44" s="96" cm="1">
        <f t="array" aca="1" ref="BY44" ca="1">INDEX($E44:$O44,1,BY$6)/12</f>
        <v>0</v>
      </c>
      <c r="BZ44" s="96" cm="1">
        <f t="array" aca="1" ref="BZ44" ca="1">INDEX($E44:$O44,1,BZ$6)/12</f>
        <v>0</v>
      </c>
      <c r="CA44" s="96" cm="1">
        <f t="array" aca="1" ref="CA44" ca="1">INDEX($E44:$O44,1,CA$6)/12</f>
        <v>0</v>
      </c>
      <c r="CB44" s="96" cm="1">
        <f t="array" aca="1" ref="CB44" ca="1">INDEX($E44:$O44,1,CB$6)/12</f>
        <v>0</v>
      </c>
      <c r="CC44" s="96" cm="1">
        <f t="array" aca="1" ref="CC44" ca="1">INDEX($E44:$O44,1,CC$6)/12</f>
        <v>0</v>
      </c>
      <c r="CD44" s="96" cm="1">
        <f t="array" aca="1" ref="CD44" ca="1">INDEX($E44:$O44,1,CD$6)/12</f>
        <v>0</v>
      </c>
      <c r="CE44" s="96" cm="1">
        <f t="array" aca="1" ref="CE44" ca="1">INDEX($E44:$O44,1,CE$6)/12</f>
        <v>0</v>
      </c>
      <c r="CF44" s="96" cm="1">
        <f t="array" aca="1" ref="CF44" ca="1">INDEX($E44:$O44,1,CF$6)/12</f>
        <v>0</v>
      </c>
      <c r="CG44" s="96" cm="1">
        <f t="array" aca="1" ref="CG44" ca="1">INDEX($E44:$O44,1,CG$6)/12</f>
        <v>0</v>
      </c>
      <c r="CH44" s="96" cm="1">
        <f t="array" aca="1" ref="CH44" ca="1">INDEX($E44:$O44,1,CH$6)/12</f>
        <v>0</v>
      </c>
      <c r="CI44" s="96" cm="1">
        <f t="array" aca="1" ref="CI44" ca="1">INDEX($E44:$O44,1,CI$6)/12</f>
        <v>0</v>
      </c>
      <c r="CJ44" s="96" cm="1">
        <f t="array" aca="1" ref="CJ44" ca="1">INDEX($E44:$O44,1,CJ$6)/12</f>
        <v>0</v>
      </c>
      <c r="CK44" s="96" cm="1">
        <f t="array" aca="1" ref="CK44" ca="1">INDEX($E44:$O44,1,CK$6)/12</f>
        <v>0</v>
      </c>
      <c r="CL44" s="96" cm="1">
        <f t="array" aca="1" ref="CL44" ca="1">INDEX($E44:$O44,1,CL$6)/12</f>
        <v>0</v>
      </c>
      <c r="CM44" s="96" cm="1">
        <f t="array" aca="1" ref="CM44" ca="1">INDEX($E44:$O44,1,CM$6)/12</f>
        <v>0</v>
      </c>
      <c r="CN44" s="96" cm="1">
        <f t="array" aca="1" ref="CN44" ca="1">INDEX($E44:$O44,1,CN$6)/12</f>
        <v>0</v>
      </c>
      <c r="CO44" s="96" cm="1">
        <f t="array" aca="1" ref="CO44" ca="1">INDEX($E44:$O44,1,CO$6)/12</f>
        <v>0</v>
      </c>
      <c r="CP44" s="96" cm="1">
        <f t="array" aca="1" ref="CP44" ca="1">INDEX($E44:$O44,1,CP$6)/12</f>
        <v>0</v>
      </c>
      <c r="CQ44" s="96" cm="1">
        <f t="array" aca="1" ref="CQ44" ca="1">INDEX($E44:$O44,1,CQ$6)/12</f>
        <v>0</v>
      </c>
      <c r="CR44" s="96" cm="1">
        <f t="array" aca="1" ref="CR44" ca="1">INDEX($E44:$O44,1,CR$6)/12</f>
        <v>0</v>
      </c>
      <c r="CS44" s="96" cm="1">
        <f t="array" aca="1" ref="CS44" ca="1">INDEX($E44:$O44,1,CS$6)/12</f>
        <v>0</v>
      </c>
      <c r="CT44" s="96" cm="1">
        <f t="array" aca="1" ref="CT44" ca="1">INDEX($E44:$O44,1,CT$6)/12</f>
        <v>0</v>
      </c>
      <c r="CU44" s="96" cm="1">
        <f t="array" aca="1" ref="CU44" ca="1">INDEX($E44:$O44,1,CU$6)/12</f>
        <v>0</v>
      </c>
      <c r="CV44" s="96" cm="1">
        <f t="array" aca="1" ref="CV44" ca="1">INDEX($E44:$O44,1,CV$6)/12</f>
        <v>0</v>
      </c>
      <c r="CW44" s="96" cm="1">
        <f t="array" aca="1" ref="CW44" ca="1">INDEX($E44:$O44,1,CW$6)/12</f>
        <v>0</v>
      </c>
      <c r="CX44" s="96" cm="1">
        <f t="array" aca="1" ref="CX44" ca="1">INDEX($E44:$O44,1,CX$6)/12</f>
        <v>0</v>
      </c>
      <c r="CY44" s="96" cm="1">
        <f t="array" aca="1" ref="CY44" ca="1">INDEX($E44:$O44,1,CY$6)/12</f>
        <v>0</v>
      </c>
      <c r="CZ44" s="96" cm="1">
        <f t="array" aca="1" ref="CZ44" ca="1">INDEX($E44:$O44,1,CZ$6)/12</f>
        <v>0</v>
      </c>
      <c r="DA44" s="96" cm="1">
        <f t="array" aca="1" ref="DA44" ca="1">INDEX($E44:$O44,1,DA$6)/12</f>
        <v>0</v>
      </c>
      <c r="DB44" s="96" cm="1">
        <f t="array" aca="1" ref="DB44" ca="1">INDEX($E44:$O44,1,DB$6)/12</f>
        <v>0</v>
      </c>
      <c r="DC44" s="96" cm="1">
        <f t="array" aca="1" ref="DC44" ca="1">INDEX($E44:$O44,1,DC$6)/12</f>
        <v>0</v>
      </c>
      <c r="DD44" s="96" cm="1">
        <f t="array" aca="1" ref="DD44" ca="1">INDEX($E44:$O44,1,DD$6)/12</f>
        <v>0</v>
      </c>
      <c r="DE44" s="96" cm="1">
        <f t="array" aca="1" ref="DE44" ca="1">INDEX($E44:$O44,1,DE$6)/12</f>
        <v>0</v>
      </c>
      <c r="DF44" s="96" cm="1">
        <f t="array" aca="1" ref="DF44" ca="1">INDEX($E44:$O44,1,DF$6)/12</f>
        <v>0</v>
      </c>
      <c r="DG44" s="96" cm="1">
        <f t="array" aca="1" ref="DG44" ca="1">INDEX($E44:$O44,1,DG$6)/12</f>
        <v>0</v>
      </c>
      <c r="DH44" s="96" cm="1">
        <f t="array" aca="1" ref="DH44" ca="1">INDEX($E44:$O44,1,DH$6)/12</f>
        <v>0</v>
      </c>
      <c r="DI44" s="96" cm="1">
        <f t="array" aca="1" ref="DI44" ca="1">INDEX($E44:$O44,1,DI$6)/12</f>
        <v>0</v>
      </c>
      <c r="DJ44" s="96" cm="1">
        <f t="array" aca="1" ref="DJ44" ca="1">INDEX($E44:$O44,1,DJ$6)/12</f>
        <v>0</v>
      </c>
      <c r="DK44" s="96" cm="1">
        <f t="array" aca="1" ref="DK44" ca="1">INDEX($E44:$O44,1,DK$6)/12</f>
        <v>0</v>
      </c>
      <c r="DL44" s="96" cm="1">
        <f t="array" aca="1" ref="DL44" ca="1">INDEX($E44:$O44,1,DL$6)/12</f>
        <v>0</v>
      </c>
      <c r="DM44" s="96" cm="1">
        <f t="array" aca="1" ref="DM44" ca="1">INDEX($E44:$O44,1,DM$6)/12</f>
        <v>0</v>
      </c>
      <c r="DN44" s="96" cm="1">
        <f t="array" aca="1" ref="DN44" ca="1">INDEX($E44:$O44,1,DN$6)/12</f>
        <v>0</v>
      </c>
      <c r="DO44" s="96" cm="1">
        <f t="array" aca="1" ref="DO44" ca="1">INDEX($E44:$O44,1,DO$6)/12</f>
        <v>0</v>
      </c>
      <c r="DP44" s="96" cm="1">
        <f t="array" aca="1" ref="DP44" ca="1">INDEX($E44:$O44,1,DP$6)/12</f>
        <v>0</v>
      </c>
      <c r="DQ44" s="96" cm="1">
        <f t="array" aca="1" ref="DQ44" ca="1">INDEX($E44:$O44,1,DQ$6)/12</f>
        <v>0</v>
      </c>
      <c r="DR44" s="96" cm="1">
        <f t="array" aca="1" ref="DR44" ca="1">INDEX($E44:$O44,1,DR$6)/12</f>
        <v>0</v>
      </c>
      <c r="DS44" s="96" cm="1">
        <f t="array" aca="1" ref="DS44" ca="1">INDEX($E44:$O44,1,DS$6)/12</f>
        <v>0</v>
      </c>
      <c r="DT44" s="96" cm="1">
        <f t="array" aca="1" ref="DT44" ca="1">INDEX($E44:$O44,1,DT$6)/12</f>
        <v>0</v>
      </c>
      <c r="DU44" s="96" cm="1">
        <f t="array" aca="1" ref="DU44" ca="1">INDEX($E44:$O44,1,DU$6)/12</f>
        <v>0</v>
      </c>
      <c r="DV44" s="96" cm="1">
        <f t="array" aca="1" ref="DV44" ca="1">INDEX($E44:$O44,1,DV$6)/12</f>
        <v>0</v>
      </c>
      <c r="DW44" s="96" cm="1">
        <f t="array" aca="1" ref="DW44" ca="1">INDEX($E44:$O44,1,DW$6)/12</f>
        <v>0</v>
      </c>
      <c r="DX44" s="96" cm="1">
        <f t="array" aca="1" ref="DX44" ca="1">INDEX($E44:$O44,1,DX$6)/12</f>
        <v>0</v>
      </c>
      <c r="DY44" s="96" cm="1">
        <f t="array" aca="1" ref="DY44" ca="1">INDEX($E44:$O44,1,DY$6)/12</f>
        <v>0</v>
      </c>
      <c r="DZ44" s="96" cm="1">
        <f t="array" aca="1" ref="DZ44" ca="1">INDEX($E44:$O44,1,DZ$6)/12</f>
        <v>0</v>
      </c>
      <c r="EA44" s="96" cm="1">
        <f t="array" aca="1" ref="EA44" ca="1">INDEX($E44:$O44,1,EA$6)/12</f>
        <v>0</v>
      </c>
      <c r="EB44" s="96" cm="1">
        <f t="array" aca="1" ref="EB44" ca="1">INDEX($E44:$O44,1,EB$6)/12</f>
        <v>0</v>
      </c>
      <c r="EC44" s="96" cm="1">
        <f t="array" aca="1" ref="EC44" ca="1">INDEX($E44:$O44,1,EC$6)/12</f>
        <v>0</v>
      </c>
      <c r="ED44" s="96" cm="1">
        <f t="array" aca="1" ref="ED44" ca="1">INDEX($E44:$O44,1,ED$6)/12</f>
        <v>0</v>
      </c>
      <c r="EE44" s="96" cm="1">
        <f t="array" aca="1" ref="EE44" ca="1">INDEX($E44:$O44,1,EE$6)/12</f>
        <v>0</v>
      </c>
      <c r="EF44" s="96" cm="1">
        <f t="array" aca="1" ref="EF44" ca="1">INDEX($E44:$O44,1,EF$6)/12</f>
        <v>0</v>
      </c>
      <c r="EG44" s="96" cm="1">
        <f t="array" aca="1" ref="EG44" ca="1">INDEX($E44:$O44,1,EG$6)/12</f>
        <v>0</v>
      </c>
      <c r="EH44" s="96" cm="1">
        <f t="array" aca="1" ref="EH44" ca="1">INDEX($E44:$O44,1,EH$6)/12</f>
        <v>0</v>
      </c>
      <c r="EI44" s="96" cm="1">
        <f t="array" aca="1" ref="EI44" ca="1">INDEX($E44:$O44,1,EI$6)/12</f>
        <v>0</v>
      </c>
      <c r="EJ44" s="96" cm="1">
        <f t="array" aca="1" ref="EJ44" ca="1">INDEX($E44:$O44,1,EJ$6)/12</f>
        <v>0</v>
      </c>
      <c r="EK44" s="96" cm="1">
        <f t="array" aca="1" ref="EK44" ca="1">INDEX($E44:$O44,1,EK$6)/12</f>
        <v>0</v>
      </c>
      <c r="EL44" s="96" cm="1">
        <f t="array" aca="1" ref="EL44" ca="1">INDEX($E44:$O44,1,EL$6)/12</f>
        <v>0</v>
      </c>
      <c r="EM44" s="96" cm="1">
        <f t="array" aca="1" ref="EM44" ca="1">INDEX($E44:$O44,1,EM$6)/12</f>
        <v>0</v>
      </c>
      <c r="EN44" s="96" cm="1">
        <f t="array" aca="1" ref="EN44" ca="1">INDEX($E44:$O44,1,EN$6)/12</f>
        <v>0</v>
      </c>
      <c r="EO44" s="96" cm="1">
        <f t="array" aca="1" ref="EO44" ca="1">INDEX($E44:$O44,1,EO$6)/12</f>
        <v>0</v>
      </c>
      <c r="EP44" s="96" cm="1">
        <f t="array" aca="1" ref="EP44" ca="1">INDEX($E44:$O44,1,EP$6)/12</f>
        <v>0</v>
      </c>
      <c r="EQ44" s="96" cm="1">
        <f t="array" aca="1" ref="EQ44" ca="1">INDEX($E44:$O44,1,EQ$6)/12</f>
        <v>0</v>
      </c>
      <c r="ER44" s="96" cm="1">
        <f t="array" aca="1" ref="ER44" ca="1">INDEX($E44:$O44,1,ER$6)/12</f>
        <v>0</v>
      </c>
      <c r="ES44" s="96" cm="1">
        <f t="array" aca="1" ref="ES44" ca="1">INDEX($E44:$O44,1,ES$6)/12</f>
        <v>0</v>
      </c>
    </row>
    <row r="45" spans="1:149" x14ac:dyDescent="0.2">
      <c r="A45" s="2"/>
      <c r="B45" s="96" t="str">
        <f>'PF, Adj &amp; Notes'!$B41</f>
        <v>Contract Services</v>
      </c>
      <c r="C45" s="96"/>
      <c r="D45" s="456">
        <f t="shared" ca="1" si="41"/>
        <v>-169995.2</v>
      </c>
      <c r="E45" s="96">
        <f ca="1">-rUMTotalUnits*IF(Assumptions!$F86,Assumptions!$F86,Assumptions!$E86*(1+rGenInflPct))</f>
        <v>-174245.08</v>
      </c>
      <c r="F45" s="96" cm="1">
        <f t="array" aca="1" ref="F45" ca="1">E45*(1+rGenInflPct)*(F$8&lt;=MAX(rHoldPeriod,1)+fRvrYr)</f>
        <v>-178601.20699999997</v>
      </c>
      <c r="G45" s="96" cm="1">
        <f t="array" aca="1" ref="G45" ca="1">F45*(1+rGenInflPct)*(G$8&lt;=MAX(rHoldPeriod,1)+fRvrYr)</f>
        <v>-183066.23717499996</v>
      </c>
      <c r="H45" s="96" cm="1">
        <f t="array" aca="1" ref="H45" ca="1">G45*(1+rGenInflPct)*(H$8&lt;=MAX(rHoldPeriod,1)+fRvrYr)</f>
        <v>-187642.89310437493</v>
      </c>
      <c r="I45" s="96" cm="1">
        <f t="array" aca="1" ref="I45" ca="1">H45*(1+rGenInflPct)*(I$8&lt;=MAX(rHoldPeriod,1)+fRvrYr)</f>
        <v>-192333.96543198428</v>
      </c>
      <c r="J45" s="96" cm="1">
        <f t="array" aca="1" ref="J45" ca="1">I45*(1+rGenInflPct)*(J$8&lt;=MAX(rHoldPeriod,1)+fRvrYr)</f>
        <v>-197142.31456778388</v>
      </c>
      <c r="K45" s="96" cm="1">
        <f t="array" aca="1" ref="K45" ca="1">J45*(1+rGenInflPct)*(K$8&lt;=MAX(rHoldPeriod,1)+fRvrYr)</f>
        <v>-202070.87243197847</v>
      </c>
      <c r="L45" s="96" cm="1">
        <f t="array" aca="1" ref="L45" ca="1">K45*(1+rGenInflPct)*(L$8&lt;=MAX(rHoldPeriod,1)+fRvrYr)</f>
        <v>-207122.6442427779</v>
      </c>
      <c r="M45" s="96" cm="1">
        <f t="array" aca="1" ref="M45" ca="1">L45*(1+rGenInflPct)*(M$8&lt;=MAX(rHoldPeriod,1)+fRvrYr)</f>
        <v>-212300.71034884732</v>
      </c>
      <c r="N45" s="96" cm="1">
        <f t="array" aca="1" ref="N45" ca="1">M45*(1+rGenInflPct)*(N$8&lt;=MAX(rHoldPeriod,1)+fRvrYr)</f>
        <v>-217608.22810756849</v>
      </c>
      <c r="O45" s="96" cm="1">
        <f t="array" aca="1" ref="O45" ca="1">N45*(1+rGenInflPct)*(O$8&lt;=MAX(rHoldPeriod,1)+fRvrYr)</f>
        <v>-223048.43381025767</v>
      </c>
      <c r="P45" s="2"/>
      <c r="Q45" s="96"/>
      <c r="R45" s="96" cm="1">
        <f t="array" aca="1" ref="R45" ca="1">INDEX($E45:$O45,1,R$6)/12</f>
        <v>-14520.423333333332</v>
      </c>
      <c r="S45" s="96" cm="1">
        <f t="array" aca="1" ref="S45" ca="1">INDEX($E45:$O45,1,S$6)/12</f>
        <v>-14520.423333333332</v>
      </c>
      <c r="T45" s="96" cm="1">
        <f t="array" aca="1" ref="T45" ca="1">INDEX($E45:$O45,1,T$6)/12</f>
        <v>-14520.423333333332</v>
      </c>
      <c r="U45" s="96" cm="1">
        <f t="array" aca="1" ref="U45" ca="1">INDEX($E45:$O45,1,U$6)/12</f>
        <v>-14520.423333333332</v>
      </c>
      <c r="V45" s="96" cm="1">
        <f t="array" aca="1" ref="V45" ca="1">INDEX($E45:$O45,1,V$6)/12</f>
        <v>-14520.423333333332</v>
      </c>
      <c r="W45" s="96" cm="1">
        <f t="array" aca="1" ref="W45" ca="1">INDEX($E45:$O45,1,W$6)/12</f>
        <v>-14520.423333333332</v>
      </c>
      <c r="X45" s="96" cm="1">
        <f t="array" aca="1" ref="X45" ca="1">INDEX($E45:$O45,1,X$6)/12</f>
        <v>-14520.423333333332</v>
      </c>
      <c r="Y45" s="96" cm="1">
        <f t="array" aca="1" ref="Y45" ca="1">INDEX($E45:$O45,1,Y$6)/12</f>
        <v>-14520.423333333332</v>
      </c>
      <c r="Z45" s="96" cm="1">
        <f t="array" aca="1" ref="Z45" ca="1">INDEX($E45:$O45,1,Z$6)/12</f>
        <v>-14520.423333333332</v>
      </c>
      <c r="AA45" s="96" cm="1">
        <f t="array" aca="1" ref="AA45" ca="1">INDEX($E45:$O45,1,AA$6)/12</f>
        <v>-14520.423333333332</v>
      </c>
      <c r="AB45" s="96" cm="1">
        <f t="array" aca="1" ref="AB45" ca="1">INDEX($E45:$O45,1,AB$6)/12</f>
        <v>-14520.423333333332</v>
      </c>
      <c r="AC45" s="96" cm="1">
        <f t="array" aca="1" ref="AC45" ca="1">INDEX($E45:$O45,1,AC$6)/12</f>
        <v>-14520.423333333332</v>
      </c>
      <c r="AD45" s="96" cm="1">
        <f t="array" aca="1" ref="AD45" ca="1">INDEX($E45:$O45,1,AD$6)/12</f>
        <v>-14883.433916666663</v>
      </c>
      <c r="AE45" s="96" cm="1">
        <f t="array" aca="1" ref="AE45" ca="1">INDEX($E45:$O45,1,AE$6)/12</f>
        <v>-14883.433916666663</v>
      </c>
      <c r="AF45" s="96" cm="1">
        <f t="array" aca="1" ref="AF45" ca="1">INDEX($E45:$O45,1,AF$6)/12</f>
        <v>-14883.433916666663</v>
      </c>
      <c r="AG45" s="96" cm="1">
        <f t="array" aca="1" ref="AG45" ca="1">INDEX($E45:$O45,1,AG$6)/12</f>
        <v>-14883.433916666663</v>
      </c>
      <c r="AH45" s="96" cm="1">
        <f t="array" aca="1" ref="AH45" ca="1">INDEX($E45:$O45,1,AH$6)/12</f>
        <v>-14883.433916666663</v>
      </c>
      <c r="AI45" s="96" cm="1">
        <f t="array" aca="1" ref="AI45" ca="1">INDEX($E45:$O45,1,AI$6)/12</f>
        <v>-14883.433916666663</v>
      </c>
      <c r="AJ45" s="96" cm="1">
        <f t="array" aca="1" ref="AJ45" ca="1">INDEX($E45:$O45,1,AJ$6)/12</f>
        <v>-14883.433916666663</v>
      </c>
      <c r="AK45" s="96" cm="1">
        <f t="array" aca="1" ref="AK45" ca="1">INDEX($E45:$O45,1,AK$6)/12</f>
        <v>-14883.433916666663</v>
      </c>
      <c r="AL45" s="96" cm="1">
        <f t="array" aca="1" ref="AL45" ca="1">INDEX($E45:$O45,1,AL$6)/12</f>
        <v>-14883.433916666663</v>
      </c>
      <c r="AM45" s="96" cm="1">
        <f t="array" aca="1" ref="AM45" ca="1">INDEX($E45:$O45,1,AM$6)/12</f>
        <v>-14883.433916666663</v>
      </c>
      <c r="AN45" s="96" cm="1">
        <f t="array" aca="1" ref="AN45" ca="1">INDEX($E45:$O45,1,AN$6)/12</f>
        <v>-14883.433916666663</v>
      </c>
      <c r="AO45" s="96" cm="1">
        <f t="array" aca="1" ref="AO45" ca="1">INDEX($E45:$O45,1,AO$6)/12</f>
        <v>-14883.433916666663</v>
      </c>
      <c r="AP45" s="96" cm="1">
        <f t="array" aca="1" ref="AP45" ca="1">INDEX($E45:$O45,1,AP$6)/12</f>
        <v>-15255.51976458333</v>
      </c>
      <c r="AQ45" s="96" cm="1">
        <f t="array" aca="1" ref="AQ45" ca="1">INDEX($E45:$O45,1,AQ$6)/12</f>
        <v>-15255.51976458333</v>
      </c>
      <c r="AR45" s="96" cm="1">
        <f t="array" aca="1" ref="AR45" ca="1">INDEX($E45:$O45,1,AR$6)/12</f>
        <v>-15255.51976458333</v>
      </c>
      <c r="AS45" s="96" cm="1">
        <f t="array" aca="1" ref="AS45" ca="1">INDEX($E45:$O45,1,AS$6)/12</f>
        <v>-15255.51976458333</v>
      </c>
      <c r="AT45" s="96" cm="1">
        <f t="array" aca="1" ref="AT45" ca="1">INDEX($E45:$O45,1,AT$6)/12</f>
        <v>-15255.51976458333</v>
      </c>
      <c r="AU45" s="96" cm="1">
        <f t="array" aca="1" ref="AU45" ca="1">INDEX($E45:$O45,1,AU$6)/12</f>
        <v>-15255.51976458333</v>
      </c>
      <c r="AV45" s="96" cm="1">
        <f t="array" aca="1" ref="AV45" ca="1">INDEX($E45:$O45,1,AV$6)/12</f>
        <v>-15255.51976458333</v>
      </c>
      <c r="AW45" s="96" cm="1">
        <f t="array" aca="1" ref="AW45" ca="1">INDEX($E45:$O45,1,AW$6)/12</f>
        <v>-15255.51976458333</v>
      </c>
      <c r="AX45" s="96" cm="1">
        <f t="array" aca="1" ref="AX45" ca="1">INDEX($E45:$O45,1,AX$6)/12</f>
        <v>-15255.51976458333</v>
      </c>
      <c r="AY45" s="96" cm="1">
        <f t="array" aca="1" ref="AY45" ca="1">INDEX($E45:$O45,1,AY$6)/12</f>
        <v>-15255.51976458333</v>
      </c>
      <c r="AZ45" s="96" cm="1">
        <f t="array" aca="1" ref="AZ45" ca="1">INDEX($E45:$O45,1,AZ$6)/12</f>
        <v>-15255.51976458333</v>
      </c>
      <c r="BA45" s="96" cm="1">
        <f t="array" aca="1" ref="BA45" ca="1">INDEX($E45:$O45,1,BA$6)/12</f>
        <v>-15255.51976458333</v>
      </c>
      <c r="BB45" s="96" cm="1">
        <f t="array" aca="1" ref="BB45" ca="1">INDEX($E45:$O45,1,BB$6)/12</f>
        <v>-15636.907758697911</v>
      </c>
      <c r="BC45" s="96" cm="1">
        <f t="array" aca="1" ref="BC45" ca="1">INDEX($E45:$O45,1,BC$6)/12</f>
        <v>-15636.907758697911</v>
      </c>
      <c r="BD45" s="96" cm="1">
        <f t="array" aca="1" ref="BD45" ca="1">INDEX($E45:$O45,1,BD$6)/12</f>
        <v>-15636.907758697911</v>
      </c>
      <c r="BE45" s="96" cm="1">
        <f t="array" aca="1" ref="BE45" ca="1">INDEX($E45:$O45,1,BE$6)/12</f>
        <v>-15636.907758697911</v>
      </c>
      <c r="BF45" s="96" cm="1">
        <f t="array" aca="1" ref="BF45" ca="1">INDEX($E45:$O45,1,BF$6)/12</f>
        <v>-15636.907758697911</v>
      </c>
      <c r="BG45" s="96" cm="1">
        <f t="array" aca="1" ref="BG45" ca="1">INDEX($E45:$O45,1,BG$6)/12</f>
        <v>-15636.907758697911</v>
      </c>
      <c r="BH45" s="96" cm="1">
        <f t="array" aca="1" ref="BH45" ca="1">INDEX($E45:$O45,1,BH$6)/12</f>
        <v>-15636.907758697911</v>
      </c>
      <c r="BI45" s="96" cm="1">
        <f t="array" aca="1" ref="BI45" ca="1">INDEX($E45:$O45,1,BI$6)/12</f>
        <v>-15636.907758697911</v>
      </c>
      <c r="BJ45" s="96" cm="1">
        <f t="array" aca="1" ref="BJ45" ca="1">INDEX($E45:$O45,1,BJ$6)/12</f>
        <v>-15636.907758697911</v>
      </c>
      <c r="BK45" s="96" cm="1">
        <f t="array" aca="1" ref="BK45" ca="1">INDEX($E45:$O45,1,BK$6)/12</f>
        <v>-15636.907758697911</v>
      </c>
      <c r="BL45" s="96" cm="1">
        <f t="array" aca="1" ref="BL45" ca="1">INDEX($E45:$O45,1,BL$6)/12</f>
        <v>-15636.907758697911</v>
      </c>
      <c r="BM45" s="96" cm="1">
        <f t="array" aca="1" ref="BM45" ca="1">INDEX($E45:$O45,1,BM$6)/12</f>
        <v>-15636.907758697911</v>
      </c>
      <c r="BN45" s="96" cm="1">
        <f t="array" aca="1" ref="BN45" ca="1">INDEX($E45:$O45,1,BN$6)/12</f>
        <v>-16027.830452665357</v>
      </c>
      <c r="BO45" s="96" cm="1">
        <f t="array" aca="1" ref="BO45" ca="1">INDEX($E45:$O45,1,BO$6)/12</f>
        <v>-16027.830452665357</v>
      </c>
      <c r="BP45" s="96" cm="1">
        <f t="array" aca="1" ref="BP45" ca="1">INDEX($E45:$O45,1,BP$6)/12</f>
        <v>-16027.830452665357</v>
      </c>
      <c r="BQ45" s="96" cm="1">
        <f t="array" aca="1" ref="BQ45" ca="1">INDEX($E45:$O45,1,BQ$6)/12</f>
        <v>-16027.830452665357</v>
      </c>
      <c r="BR45" s="96" cm="1">
        <f t="array" aca="1" ref="BR45" ca="1">INDEX($E45:$O45,1,BR$6)/12</f>
        <v>-16027.830452665357</v>
      </c>
      <c r="BS45" s="96" cm="1">
        <f t="array" aca="1" ref="BS45" ca="1">INDEX($E45:$O45,1,BS$6)/12</f>
        <v>-16027.830452665357</v>
      </c>
      <c r="BT45" s="96" cm="1">
        <f t="array" aca="1" ref="BT45" ca="1">INDEX($E45:$O45,1,BT$6)/12</f>
        <v>-16027.830452665357</v>
      </c>
      <c r="BU45" s="96" cm="1">
        <f t="array" aca="1" ref="BU45" ca="1">INDEX($E45:$O45,1,BU$6)/12</f>
        <v>-16027.830452665357</v>
      </c>
      <c r="BV45" s="96" cm="1">
        <f t="array" aca="1" ref="BV45" ca="1">INDEX($E45:$O45,1,BV$6)/12</f>
        <v>-16027.830452665357</v>
      </c>
      <c r="BW45" s="96" cm="1">
        <f t="array" aca="1" ref="BW45" ca="1">INDEX($E45:$O45,1,BW$6)/12</f>
        <v>-16027.830452665357</v>
      </c>
      <c r="BX45" s="96" cm="1">
        <f t="array" aca="1" ref="BX45" ca="1">INDEX($E45:$O45,1,BX$6)/12</f>
        <v>-16027.830452665357</v>
      </c>
      <c r="BY45" s="96" cm="1">
        <f t="array" aca="1" ref="BY45" ca="1">INDEX($E45:$O45,1,BY$6)/12</f>
        <v>-16027.830452665357</v>
      </c>
      <c r="BZ45" s="96" cm="1">
        <f t="array" aca="1" ref="BZ45" ca="1">INDEX($E45:$O45,1,BZ$6)/12</f>
        <v>-16428.52621398199</v>
      </c>
      <c r="CA45" s="96" cm="1">
        <f t="array" aca="1" ref="CA45" ca="1">INDEX($E45:$O45,1,CA$6)/12</f>
        <v>-16428.52621398199</v>
      </c>
      <c r="CB45" s="96" cm="1">
        <f t="array" aca="1" ref="CB45" ca="1">INDEX($E45:$O45,1,CB$6)/12</f>
        <v>-16428.52621398199</v>
      </c>
      <c r="CC45" s="96" cm="1">
        <f t="array" aca="1" ref="CC45" ca="1">INDEX($E45:$O45,1,CC$6)/12</f>
        <v>-16428.52621398199</v>
      </c>
      <c r="CD45" s="96" cm="1">
        <f t="array" aca="1" ref="CD45" ca="1">INDEX($E45:$O45,1,CD$6)/12</f>
        <v>-16428.52621398199</v>
      </c>
      <c r="CE45" s="96" cm="1">
        <f t="array" aca="1" ref="CE45" ca="1">INDEX($E45:$O45,1,CE$6)/12</f>
        <v>-16428.52621398199</v>
      </c>
      <c r="CF45" s="96" cm="1">
        <f t="array" aca="1" ref="CF45" ca="1">INDEX($E45:$O45,1,CF$6)/12</f>
        <v>-16428.52621398199</v>
      </c>
      <c r="CG45" s="96" cm="1">
        <f t="array" aca="1" ref="CG45" ca="1">INDEX($E45:$O45,1,CG$6)/12</f>
        <v>-16428.52621398199</v>
      </c>
      <c r="CH45" s="96" cm="1">
        <f t="array" aca="1" ref="CH45" ca="1">INDEX($E45:$O45,1,CH$6)/12</f>
        <v>-16428.52621398199</v>
      </c>
      <c r="CI45" s="96" cm="1">
        <f t="array" aca="1" ref="CI45" ca="1">INDEX($E45:$O45,1,CI$6)/12</f>
        <v>-16428.52621398199</v>
      </c>
      <c r="CJ45" s="96" cm="1">
        <f t="array" aca="1" ref="CJ45" ca="1">INDEX($E45:$O45,1,CJ$6)/12</f>
        <v>-16428.52621398199</v>
      </c>
      <c r="CK45" s="96" cm="1">
        <f t="array" aca="1" ref="CK45" ca="1">INDEX($E45:$O45,1,CK$6)/12</f>
        <v>-16428.52621398199</v>
      </c>
      <c r="CL45" s="96" cm="1">
        <f t="array" aca="1" ref="CL45" ca="1">INDEX($E45:$O45,1,CL$6)/12</f>
        <v>-16839.239369331539</v>
      </c>
      <c r="CM45" s="96" cm="1">
        <f t="array" aca="1" ref="CM45" ca="1">INDEX($E45:$O45,1,CM$6)/12</f>
        <v>-16839.239369331539</v>
      </c>
      <c r="CN45" s="96" cm="1">
        <f t="array" aca="1" ref="CN45" ca="1">INDEX($E45:$O45,1,CN$6)/12</f>
        <v>-16839.239369331539</v>
      </c>
      <c r="CO45" s="96" cm="1">
        <f t="array" aca="1" ref="CO45" ca="1">INDEX($E45:$O45,1,CO$6)/12</f>
        <v>-16839.239369331539</v>
      </c>
      <c r="CP45" s="96" cm="1">
        <f t="array" aca="1" ref="CP45" ca="1">INDEX($E45:$O45,1,CP$6)/12</f>
        <v>-16839.239369331539</v>
      </c>
      <c r="CQ45" s="96" cm="1">
        <f t="array" aca="1" ref="CQ45" ca="1">INDEX($E45:$O45,1,CQ$6)/12</f>
        <v>-16839.239369331539</v>
      </c>
      <c r="CR45" s="96" cm="1">
        <f t="array" aca="1" ref="CR45" ca="1">INDEX($E45:$O45,1,CR$6)/12</f>
        <v>-16839.239369331539</v>
      </c>
      <c r="CS45" s="96" cm="1">
        <f t="array" aca="1" ref="CS45" ca="1">INDEX($E45:$O45,1,CS$6)/12</f>
        <v>-16839.239369331539</v>
      </c>
      <c r="CT45" s="96" cm="1">
        <f t="array" aca="1" ref="CT45" ca="1">INDEX($E45:$O45,1,CT$6)/12</f>
        <v>-16839.239369331539</v>
      </c>
      <c r="CU45" s="96" cm="1">
        <f t="array" aca="1" ref="CU45" ca="1">INDEX($E45:$O45,1,CU$6)/12</f>
        <v>-16839.239369331539</v>
      </c>
      <c r="CV45" s="96" cm="1">
        <f t="array" aca="1" ref="CV45" ca="1">INDEX($E45:$O45,1,CV$6)/12</f>
        <v>-16839.239369331539</v>
      </c>
      <c r="CW45" s="96" cm="1">
        <f t="array" aca="1" ref="CW45" ca="1">INDEX($E45:$O45,1,CW$6)/12</f>
        <v>-16839.239369331539</v>
      </c>
      <c r="CX45" s="96" cm="1">
        <f t="array" aca="1" ref="CX45" ca="1">INDEX($E45:$O45,1,CX$6)/12</f>
        <v>-17260.220353564826</v>
      </c>
      <c r="CY45" s="96" cm="1">
        <f t="array" aca="1" ref="CY45" ca="1">INDEX($E45:$O45,1,CY$6)/12</f>
        <v>-17260.220353564826</v>
      </c>
      <c r="CZ45" s="96" cm="1">
        <f t="array" aca="1" ref="CZ45" ca="1">INDEX($E45:$O45,1,CZ$6)/12</f>
        <v>-17260.220353564826</v>
      </c>
      <c r="DA45" s="96" cm="1">
        <f t="array" aca="1" ref="DA45" ca="1">INDEX($E45:$O45,1,DA$6)/12</f>
        <v>-17260.220353564826</v>
      </c>
      <c r="DB45" s="96" cm="1">
        <f t="array" aca="1" ref="DB45" ca="1">INDEX($E45:$O45,1,DB$6)/12</f>
        <v>-17260.220353564826</v>
      </c>
      <c r="DC45" s="96" cm="1">
        <f t="array" aca="1" ref="DC45" ca="1">INDEX($E45:$O45,1,DC$6)/12</f>
        <v>-17260.220353564826</v>
      </c>
      <c r="DD45" s="96" cm="1">
        <f t="array" aca="1" ref="DD45" ca="1">INDEX($E45:$O45,1,DD$6)/12</f>
        <v>-17260.220353564826</v>
      </c>
      <c r="DE45" s="96" cm="1">
        <f t="array" aca="1" ref="DE45" ca="1">INDEX($E45:$O45,1,DE$6)/12</f>
        <v>-17260.220353564826</v>
      </c>
      <c r="DF45" s="96" cm="1">
        <f t="array" aca="1" ref="DF45" ca="1">INDEX($E45:$O45,1,DF$6)/12</f>
        <v>-17260.220353564826</v>
      </c>
      <c r="DG45" s="96" cm="1">
        <f t="array" aca="1" ref="DG45" ca="1">INDEX($E45:$O45,1,DG$6)/12</f>
        <v>-17260.220353564826</v>
      </c>
      <c r="DH45" s="96" cm="1">
        <f t="array" aca="1" ref="DH45" ca="1">INDEX($E45:$O45,1,DH$6)/12</f>
        <v>-17260.220353564826</v>
      </c>
      <c r="DI45" s="96" cm="1">
        <f t="array" aca="1" ref="DI45" ca="1">INDEX($E45:$O45,1,DI$6)/12</f>
        <v>-17260.220353564826</v>
      </c>
      <c r="DJ45" s="96" cm="1">
        <f t="array" aca="1" ref="DJ45" ca="1">INDEX($E45:$O45,1,DJ$6)/12</f>
        <v>-17691.725862403942</v>
      </c>
      <c r="DK45" s="96" cm="1">
        <f t="array" aca="1" ref="DK45" ca="1">INDEX($E45:$O45,1,DK$6)/12</f>
        <v>-17691.725862403942</v>
      </c>
      <c r="DL45" s="96" cm="1">
        <f t="array" aca="1" ref="DL45" ca="1">INDEX($E45:$O45,1,DL$6)/12</f>
        <v>-17691.725862403942</v>
      </c>
      <c r="DM45" s="96" cm="1">
        <f t="array" aca="1" ref="DM45" ca="1">INDEX($E45:$O45,1,DM$6)/12</f>
        <v>-17691.725862403942</v>
      </c>
      <c r="DN45" s="96" cm="1">
        <f t="array" aca="1" ref="DN45" ca="1">INDEX($E45:$O45,1,DN$6)/12</f>
        <v>-17691.725862403942</v>
      </c>
      <c r="DO45" s="96" cm="1">
        <f t="array" aca="1" ref="DO45" ca="1">INDEX($E45:$O45,1,DO$6)/12</f>
        <v>-17691.725862403942</v>
      </c>
      <c r="DP45" s="96" cm="1">
        <f t="array" aca="1" ref="DP45" ca="1">INDEX($E45:$O45,1,DP$6)/12</f>
        <v>-17691.725862403942</v>
      </c>
      <c r="DQ45" s="96" cm="1">
        <f t="array" aca="1" ref="DQ45" ca="1">INDEX($E45:$O45,1,DQ$6)/12</f>
        <v>-17691.725862403942</v>
      </c>
      <c r="DR45" s="96" cm="1">
        <f t="array" aca="1" ref="DR45" ca="1">INDEX($E45:$O45,1,DR$6)/12</f>
        <v>-17691.725862403942</v>
      </c>
      <c r="DS45" s="96" cm="1">
        <f t="array" aca="1" ref="DS45" ca="1">INDEX($E45:$O45,1,DS$6)/12</f>
        <v>-17691.725862403942</v>
      </c>
      <c r="DT45" s="96" cm="1">
        <f t="array" aca="1" ref="DT45" ca="1">INDEX($E45:$O45,1,DT$6)/12</f>
        <v>-17691.725862403942</v>
      </c>
      <c r="DU45" s="96" cm="1">
        <f t="array" aca="1" ref="DU45" ca="1">INDEX($E45:$O45,1,DU$6)/12</f>
        <v>-17691.725862403942</v>
      </c>
      <c r="DV45" s="96" cm="1">
        <f t="array" aca="1" ref="DV45" ca="1">INDEX($E45:$O45,1,DV$6)/12</f>
        <v>-18134.019008964042</v>
      </c>
      <c r="DW45" s="96" cm="1">
        <f t="array" aca="1" ref="DW45" ca="1">INDEX($E45:$O45,1,DW$6)/12</f>
        <v>-18134.019008964042</v>
      </c>
      <c r="DX45" s="96" cm="1">
        <f t="array" aca="1" ref="DX45" ca="1">INDEX($E45:$O45,1,DX$6)/12</f>
        <v>-18134.019008964042</v>
      </c>
      <c r="DY45" s="96" cm="1">
        <f t="array" aca="1" ref="DY45" ca="1">INDEX($E45:$O45,1,DY$6)/12</f>
        <v>-18134.019008964042</v>
      </c>
      <c r="DZ45" s="96" cm="1">
        <f t="array" aca="1" ref="DZ45" ca="1">INDEX($E45:$O45,1,DZ$6)/12</f>
        <v>-18134.019008964042</v>
      </c>
      <c r="EA45" s="96" cm="1">
        <f t="array" aca="1" ref="EA45" ca="1">INDEX($E45:$O45,1,EA$6)/12</f>
        <v>-18134.019008964042</v>
      </c>
      <c r="EB45" s="96" cm="1">
        <f t="array" aca="1" ref="EB45" ca="1">INDEX($E45:$O45,1,EB$6)/12</f>
        <v>-18134.019008964042</v>
      </c>
      <c r="EC45" s="96" cm="1">
        <f t="array" aca="1" ref="EC45" ca="1">INDEX($E45:$O45,1,EC$6)/12</f>
        <v>-18134.019008964042</v>
      </c>
      <c r="ED45" s="96" cm="1">
        <f t="array" aca="1" ref="ED45" ca="1">INDEX($E45:$O45,1,ED$6)/12</f>
        <v>-18134.019008964042</v>
      </c>
      <c r="EE45" s="96" cm="1">
        <f t="array" aca="1" ref="EE45" ca="1">INDEX($E45:$O45,1,EE$6)/12</f>
        <v>-18134.019008964042</v>
      </c>
      <c r="EF45" s="96" cm="1">
        <f t="array" aca="1" ref="EF45" ca="1">INDEX($E45:$O45,1,EF$6)/12</f>
        <v>-18134.019008964042</v>
      </c>
      <c r="EG45" s="96" cm="1">
        <f t="array" aca="1" ref="EG45" ca="1">INDEX($E45:$O45,1,EG$6)/12</f>
        <v>-18134.019008964042</v>
      </c>
      <c r="EH45" s="96" cm="1">
        <f t="array" aca="1" ref="EH45" ca="1">INDEX($E45:$O45,1,EH$6)/12</f>
        <v>-18587.369484188141</v>
      </c>
      <c r="EI45" s="96" cm="1">
        <f t="array" aca="1" ref="EI45" ca="1">INDEX($E45:$O45,1,EI$6)/12</f>
        <v>-18587.369484188141</v>
      </c>
      <c r="EJ45" s="96" cm="1">
        <f t="array" aca="1" ref="EJ45" ca="1">INDEX($E45:$O45,1,EJ$6)/12</f>
        <v>-18587.369484188141</v>
      </c>
      <c r="EK45" s="96" cm="1">
        <f t="array" aca="1" ref="EK45" ca="1">INDEX($E45:$O45,1,EK$6)/12</f>
        <v>-18587.369484188141</v>
      </c>
      <c r="EL45" s="96" cm="1">
        <f t="array" aca="1" ref="EL45" ca="1">INDEX($E45:$O45,1,EL$6)/12</f>
        <v>-18587.369484188141</v>
      </c>
      <c r="EM45" s="96" cm="1">
        <f t="array" aca="1" ref="EM45" ca="1">INDEX($E45:$O45,1,EM$6)/12</f>
        <v>-18587.369484188141</v>
      </c>
      <c r="EN45" s="96" cm="1">
        <f t="array" aca="1" ref="EN45" ca="1">INDEX($E45:$O45,1,EN$6)/12</f>
        <v>-18587.369484188141</v>
      </c>
      <c r="EO45" s="96" cm="1">
        <f t="array" aca="1" ref="EO45" ca="1">INDEX($E45:$O45,1,EO$6)/12</f>
        <v>-18587.369484188141</v>
      </c>
      <c r="EP45" s="96" cm="1">
        <f t="array" aca="1" ref="EP45" ca="1">INDEX($E45:$O45,1,EP$6)/12</f>
        <v>-18587.369484188141</v>
      </c>
      <c r="EQ45" s="96" cm="1">
        <f t="array" aca="1" ref="EQ45" ca="1">INDEX($E45:$O45,1,EQ$6)/12</f>
        <v>-18587.369484188141</v>
      </c>
      <c r="ER45" s="96" cm="1">
        <f t="array" aca="1" ref="ER45" ca="1">INDEX($E45:$O45,1,ER$6)/12</f>
        <v>-18587.369484188141</v>
      </c>
      <c r="ES45" s="96" cm="1">
        <f t="array" aca="1" ref="ES45" ca="1">INDEX($E45:$O45,1,ES$6)/12</f>
        <v>-18587.369484188141</v>
      </c>
    </row>
    <row r="46" spans="1:149" x14ac:dyDescent="0.2">
      <c r="A46" s="2"/>
      <c r="B46" s="96" t="str">
        <f>'PF, Adj &amp; Notes'!$B42</f>
        <v>Security</v>
      </c>
      <c r="C46" s="96"/>
      <c r="D46" s="456">
        <f t="shared" ca="1" si="41"/>
        <v>0</v>
      </c>
      <c r="E46" s="96">
        <f ca="1">-rUMTotalUnits*IF(Assumptions!$F87,Assumptions!$F87,Assumptions!$E87*(1+rGenInflPct))</f>
        <v>0</v>
      </c>
      <c r="F46" s="96" cm="1">
        <f t="array" aca="1" ref="F46" ca="1">E46*(1+rGenInflPct)*(F$8&lt;=MAX(rHoldPeriod,1)+fRvrYr)</f>
        <v>0</v>
      </c>
      <c r="G46" s="96" cm="1">
        <f t="array" aca="1" ref="G46" ca="1">F46*(1+rGenInflPct)*(G$8&lt;=MAX(rHoldPeriod,1)+fRvrYr)</f>
        <v>0</v>
      </c>
      <c r="H46" s="96" cm="1">
        <f t="array" aca="1" ref="H46" ca="1">G46*(1+rGenInflPct)*(H$8&lt;=MAX(rHoldPeriod,1)+fRvrYr)</f>
        <v>0</v>
      </c>
      <c r="I46" s="96" cm="1">
        <f t="array" aca="1" ref="I46" ca="1">H46*(1+rGenInflPct)*(I$8&lt;=MAX(rHoldPeriod,1)+fRvrYr)</f>
        <v>0</v>
      </c>
      <c r="J46" s="96" cm="1">
        <f t="array" aca="1" ref="J46" ca="1">I46*(1+rGenInflPct)*(J$8&lt;=MAX(rHoldPeriod,1)+fRvrYr)</f>
        <v>0</v>
      </c>
      <c r="K46" s="96" cm="1">
        <f t="array" aca="1" ref="K46" ca="1">J46*(1+rGenInflPct)*(K$8&lt;=MAX(rHoldPeriod,1)+fRvrYr)</f>
        <v>0</v>
      </c>
      <c r="L46" s="96" cm="1">
        <f t="array" aca="1" ref="L46" ca="1">K46*(1+rGenInflPct)*(L$8&lt;=MAX(rHoldPeriod,1)+fRvrYr)</f>
        <v>0</v>
      </c>
      <c r="M46" s="96" cm="1">
        <f t="array" aca="1" ref="M46" ca="1">L46*(1+rGenInflPct)*(M$8&lt;=MAX(rHoldPeriod,1)+fRvrYr)</f>
        <v>0</v>
      </c>
      <c r="N46" s="96" cm="1">
        <f t="array" aca="1" ref="N46" ca="1">M46*(1+rGenInflPct)*(N$8&lt;=MAX(rHoldPeriod,1)+fRvrYr)</f>
        <v>0</v>
      </c>
      <c r="O46" s="96" cm="1">
        <f t="array" aca="1" ref="O46" ca="1">N46*(1+rGenInflPct)*(O$8&lt;=MAX(rHoldPeriod,1)+fRvrYr)</f>
        <v>0</v>
      </c>
      <c r="P46" s="2"/>
      <c r="Q46" s="96"/>
      <c r="R46" s="96" cm="1">
        <f t="array" aca="1" ref="R46" ca="1">INDEX($E46:$O46,1,R$6)/12</f>
        <v>0</v>
      </c>
      <c r="S46" s="96" cm="1">
        <f t="array" aca="1" ref="S46" ca="1">INDEX($E46:$O46,1,S$6)/12</f>
        <v>0</v>
      </c>
      <c r="T46" s="96" cm="1">
        <f t="array" aca="1" ref="T46" ca="1">INDEX($E46:$O46,1,T$6)/12</f>
        <v>0</v>
      </c>
      <c r="U46" s="96" cm="1">
        <f t="array" aca="1" ref="U46" ca="1">INDEX($E46:$O46,1,U$6)/12</f>
        <v>0</v>
      </c>
      <c r="V46" s="96" cm="1">
        <f t="array" aca="1" ref="V46" ca="1">INDEX($E46:$O46,1,V$6)/12</f>
        <v>0</v>
      </c>
      <c r="W46" s="96" cm="1">
        <f t="array" aca="1" ref="W46" ca="1">INDEX($E46:$O46,1,W$6)/12</f>
        <v>0</v>
      </c>
      <c r="X46" s="96" cm="1">
        <f t="array" aca="1" ref="X46" ca="1">INDEX($E46:$O46,1,X$6)/12</f>
        <v>0</v>
      </c>
      <c r="Y46" s="96" cm="1">
        <f t="array" aca="1" ref="Y46" ca="1">INDEX($E46:$O46,1,Y$6)/12</f>
        <v>0</v>
      </c>
      <c r="Z46" s="96" cm="1">
        <f t="array" aca="1" ref="Z46" ca="1">INDEX($E46:$O46,1,Z$6)/12</f>
        <v>0</v>
      </c>
      <c r="AA46" s="96" cm="1">
        <f t="array" aca="1" ref="AA46" ca="1">INDEX($E46:$O46,1,AA$6)/12</f>
        <v>0</v>
      </c>
      <c r="AB46" s="96" cm="1">
        <f t="array" aca="1" ref="AB46" ca="1">INDEX($E46:$O46,1,AB$6)/12</f>
        <v>0</v>
      </c>
      <c r="AC46" s="96" cm="1">
        <f t="array" aca="1" ref="AC46" ca="1">INDEX($E46:$O46,1,AC$6)/12</f>
        <v>0</v>
      </c>
      <c r="AD46" s="96" cm="1">
        <f t="array" aca="1" ref="AD46" ca="1">INDEX($E46:$O46,1,AD$6)/12</f>
        <v>0</v>
      </c>
      <c r="AE46" s="96" cm="1">
        <f t="array" aca="1" ref="AE46" ca="1">INDEX($E46:$O46,1,AE$6)/12</f>
        <v>0</v>
      </c>
      <c r="AF46" s="96" cm="1">
        <f t="array" aca="1" ref="AF46" ca="1">INDEX($E46:$O46,1,AF$6)/12</f>
        <v>0</v>
      </c>
      <c r="AG46" s="96" cm="1">
        <f t="array" aca="1" ref="AG46" ca="1">INDEX($E46:$O46,1,AG$6)/12</f>
        <v>0</v>
      </c>
      <c r="AH46" s="96" cm="1">
        <f t="array" aca="1" ref="AH46" ca="1">INDEX($E46:$O46,1,AH$6)/12</f>
        <v>0</v>
      </c>
      <c r="AI46" s="96" cm="1">
        <f t="array" aca="1" ref="AI46" ca="1">INDEX($E46:$O46,1,AI$6)/12</f>
        <v>0</v>
      </c>
      <c r="AJ46" s="96" cm="1">
        <f t="array" aca="1" ref="AJ46" ca="1">INDEX($E46:$O46,1,AJ$6)/12</f>
        <v>0</v>
      </c>
      <c r="AK46" s="96" cm="1">
        <f t="array" aca="1" ref="AK46" ca="1">INDEX($E46:$O46,1,AK$6)/12</f>
        <v>0</v>
      </c>
      <c r="AL46" s="96" cm="1">
        <f t="array" aca="1" ref="AL46" ca="1">INDEX($E46:$O46,1,AL$6)/12</f>
        <v>0</v>
      </c>
      <c r="AM46" s="96" cm="1">
        <f t="array" aca="1" ref="AM46" ca="1">INDEX($E46:$O46,1,AM$6)/12</f>
        <v>0</v>
      </c>
      <c r="AN46" s="96" cm="1">
        <f t="array" aca="1" ref="AN46" ca="1">INDEX($E46:$O46,1,AN$6)/12</f>
        <v>0</v>
      </c>
      <c r="AO46" s="96" cm="1">
        <f t="array" aca="1" ref="AO46" ca="1">INDEX($E46:$O46,1,AO$6)/12</f>
        <v>0</v>
      </c>
      <c r="AP46" s="96" cm="1">
        <f t="array" aca="1" ref="AP46" ca="1">INDEX($E46:$O46,1,AP$6)/12</f>
        <v>0</v>
      </c>
      <c r="AQ46" s="96" cm="1">
        <f t="array" aca="1" ref="AQ46" ca="1">INDEX($E46:$O46,1,AQ$6)/12</f>
        <v>0</v>
      </c>
      <c r="AR46" s="96" cm="1">
        <f t="array" aca="1" ref="AR46" ca="1">INDEX($E46:$O46,1,AR$6)/12</f>
        <v>0</v>
      </c>
      <c r="AS46" s="96" cm="1">
        <f t="array" aca="1" ref="AS46" ca="1">INDEX($E46:$O46,1,AS$6)/12</f>
        <v>0</v>
      </c>
      <c r="AT46" s="96" cm="1">
        <f t="array" aca="1" ref="AT46" ca="1">INDEX($E46:$O46,1,AT$6)/12</f>
        <v>0</v>
      </c>
      <c r="AU46" s="96" cm="1">
        <f t="array" aca="1" ref="AU46" ca="1">INDEX($E46:$O46,1,AU$6)/12</f>
        <v>0</v>
      </c>
      <c r="AV46" s="96" cm="1">
        <f t="array" aca="1" ref="AV46" ca="1">INDEX($E46:$O46,1,AV$6)/12</f>
        <v>0</v>
      </c>
      <c r="AW46" s="96" cm="1">
        <f t="array" aca="1" ref="AW46" ca="1">INDEX($E46:$O46,1,AW$6)/12</f>
        <v>0</v>
      </c>
      <c r="AX46" s="96" cm="1">
        <f t="array" aca="1" ref="AX46" ca="1">INDEX($E46:$O46,1,AX$6)/12</f>
        <v>0</v>
      </c>
      <c r="AY46" s="96" cm="1">
        <f t="array" aca="1" ref="AY46" ca="1">INDEX($E46:$O46,1,AY$6)/12</f>
        <v>0</v>
      </c>
      <c r="AZ46" s="96" cm="1">
        <f t="array" aca="1" ref="AZ46" ca="1">INDEX($E46:$O46,1,AZ$6)/12</f>
        <v>0</v>
      </c>
      <c r="BA46" s="96" cm="1">
        <f t="array" aca="1" ref="BA46" ca="1">INDEX($E46:$O46,1,BA$6)/12</f>
        <v>0</v>
      </c>
      <c r="BB46" s="96" cm="1">
        <f t="array" aca="1" ref="BB46" ca="1">INDEX($E46:$O46,1,BB$6)/12</f>
        <v>0</v>
      </c>
      <c r="BC46" s="96" cm="1">
        <f t="array" aca="1" ref="BC46" ca="1">INDEX($E46:$O46,1,BC$6)/12</f>
        <v>0</v>
      </c>
      <c r="BD46" s="96" cm="1">
        <f t="array" aca="1" ref="BD46" ca="1">INDEX($E46:$O46,1,BD$6)/12</f>
        <v>0</v>
      </c>
      <c r="BE46" s="96" cm="1">
        <f t="array" aca="1" ref="BE46" ca="1">INDEX($E46:$O46,1,BE$6)/12</f>
        <v>0</v>
      </c>
      <c r="BF46" s="96" cm="1">
        <f t="array" aca="1" ref="BF46" ca="1">INDEX($E46:$O46,1,BF$6)/12</f>
        <v>0</v>
      </c>
      <c r="BG46" s="96" cm="1">
        <f t="array" aca="1" ref="BG46" ca="1">INDEX($E46:$O46,1,BG$6)/12</f>
        <v>0</v>
      </c>
      <c r="BH46" s="96" cm="1">
        <f t="array" aca="1" ref="BH46" ca="1">INDEX($E46:$O46,1,BH$6)/12</f>
        <v>0</v>
      </c>
      <c r="BI46" s="96" cm="1">
        <f t="array" aca="1" ref="BI46" ca="1">INDEX($E46:$O46,1,BI$6)/12</f>
        <v>0</v>
      </c>
      <c r="BJ46" s="96" cm="1">
        <f t="array" aca="1" ref="BJ46" ca="1">INDEX($E46:$O46,1,BJ$6)/12</f>
        <v>0</v>
      </c>
      <c r="BK46" s="96" cm="1">
        <f t="array" aca="1" ref="BK46" ca="1">INDEX($E46:$O46,1,BK$6)/12</f>
        <v>0</v>
      </c>
      <c r="BL46" s="96" cm="1">
        <f t="array" aca="1" ref="BL46" ca="1">INDEX($E46:$O46,1,BL$6)/12</f>
        <v>0</v>
      </c>
      <c r="BM46" s="96" cm="1">
        <f t="array" aca="1" ref="BM46" ca="1">INDEX($E46:$O46,1,BM$6)/12</f>
        <v>0</v>
      </c>
      <c r="BN46" s="96" cm="1">
        <f t="array" aca="1" ref="BN46" ca="1">INDEX($E46:$O46,1,BN$6)/12</f>
        <v>0</v>
      </c>
      <c r="BO46" s="96" cm="1">
        <f t="array" aca="1" ref="BO46" ca="1">INDEX($E46:$O46,1,BO$6)/12</f>
        <v>0</v>
      </c>
      <c r="BP46" s="96" cm="1">
        <f t="array" aca="1" ref="BP46" ca="1">INDEX($E46:$O46,1,BP$6)/12</f>
        <v>0</v>
      </c>
      <c r="BQ46" s="96" cm="1">
        <f t="array" aca="1" ref="BQ46" ca="1">INDEX($E46:$O46,1,BQ$6)/12</f>
        <v>0</v>
      </c>
      <c r="BR46" s="96" cm="1">
        <f t="array" aca="1" ref="BR46" ca="1">INDEX($E46:$O46,1,BR$6)/12</f>
        <v>0</v>
      </c>
      <c r="BS46" s="96" cm="1">
        <f t="array" aca="1" ref="BS46" ca="1">INDEX($E46:$O46,1,BS$6)/12</f>
        <v>0</v>
      </c>
      <c r="BT46" s="96" cm="1">
        <f t="array" aca="1" ref="BT46" ca="1">INDEX($E46:$O46,1,BT$6)/12</f>
        <v>0</v>
      </c>
      <c r="BU46" s="96" cm="1">
        <f t="array" aca="1" ref="BU46" ca="1">INDEX($E46:$O46,1,BU$6)/12</f>
        <v>0</v>
      </c>
      <c r="BV46" s="96" cm="1">
        <f t="array" aca="1" ref="BV46" ca="1">INDEX($E46:$O46,1,BV$6)/12</f>
        <v>0</v>
      </c>
      <c r="BW46" s="96" cm="1">
        <f t="array" aca="1" ref="BW46" ca="1">INDEX($E46:$O46,1,BW$6)/12</f>
        <v>0</v>
      </c>
      <c r="BX46" s="96" cm="1">
        <f t="array" aca="1" ref="BX46" ca="1">INDEX($E46:$O46,1,BX$6)/12</f>
        <v>0</v>
      </c>
      <c r="BY46" s="96" cm="1">
        <f t="array" aca="1" ref="BY46" ca="1">INDEX($E46:$O46,1,BY$6)/12</f>
        <v>0</v>
      </c>
      <c r="BZ46" s="96" cm="1">
        <f t="array" aca="1" ref="BZ46" ca="1">INDEX($E46:$O46,1,BZ$6)/12</f>
        <v>0</v>
      </c>
      <c r="CA46" s="96" cm="1">
        <f t="array" aca="1" ref="CA46" ca="1">INDEX($E46:$O46,1,CA$6)/12</f>
        <v>0</v>
      </c>
      <c r="CB46" s="96" cm="1">
        <f t="array" aca="1" ref="CB46" ca="1">INDEX($E46:$O46,1,CB$6)/12</f>
        <v>0</v>
      </c>
      <c r="CC46" s="96" cm="1">
        <f t="array" aca="1" ref="CC46" ca="1">INDEX($E46:$O46,1,CC$6)/12</f>
        <v>0</v>
      </c>
      <c r="CD46" s="96" cm="1">
        <f t="array" aca="1" ref="CD46" ca="1">INDEX($E46:$O46,1,CD$6)/12</f>
        <v>0</v>
      </c>
      <c r="CE46" s="96" cm="1">
        <f t="array" aca="1" ref="CE46" ca="1">INDEX($E46:$O46,1,CE$6)/12</f>
        <v>0</v>
      </c>
      <c r="CF46" s="96" cm="1">
        <f t="array" aca="1" ref="CF46" ca="1">INDEX($E46:$O46,1,CF$6)/12</f>
        <v>0</v>
      </c>
      <c r="CG46" s="96" cm="1">
        <f t="array" aca="1" ref="CG46" ca="1">INDEX($E46:$O46,1,CG$6)/12</f>
        <v>0</v>
      </c>
      <c r="CH46" s="96" cm="1">
        <f t="array" aca="1" ref="CH46" ca="1">INDEX($E46:$O46,1,CH$6)/12</f>
        <v>0</v>
      </c>
      <c r="CI46" s="96" cm="1">
        <f t="array" aca="1" ref="CI46" ca="1">INDEX($E46:$O46,1,CI$6)/12</f>
        <v>0</v>
      </c>
      <c r="CJ46" s="96" cm="1">
        <f t="array" aca="1" ref="CJ46" ca="1">INDEX($E46:$O46,1,CJ$6)/12</f>
        <v>0</v>
      </c>
      <c r="CK46" s="96" cm="1">
        <f t="array" aca="1" ref="CK46" ca="1">INDEX($E46:$O46,1,CK$6)/12</f>
        <v>0</v>
      </c>
      <c r="CL46" s="96" cm="1">
        <f t="array" aca="1" ref="CL46" ca="1">INDEX($E46:$O46,1,CL$6)/12</f>
        <v>0</v>
      </c>
      <c r="CM46" s="96" cm="1">
        <f t="array" aca="1" ref="CM46" ca="1">INDEX($E46:$O46,1,CM$6)/12</f>
        <v>0</v>
      </c>
      <c r="CN46" s="96" cm="1">
        <f t="array" aca="1" ref="CN46" ca="1">INDEX($E46:$O46,1,CN$6)/12</f>
        <v>0</v>
      </c>
      <c r="CO46" s="96" cm="1">
        <f t="array" aca="1" ref="CO46" ca="1">INDEX($E46:$O46,1,CO$6)/12</f>
        <v>0</v>
      </c>
      <c r="CP46" s="96" cm="1">
        <f t="array" aca="1" ref="CP46" ca="1">INDEX($E46:$O46,1,CP$6)/12</f>
        <v>0</v>
      </c>
      <c r="CQ46" s="96" cm="1">
        <f t="array" aca="1" ref="CQ46" ca="1">INDEX($E46:$O46,1,CQ$6)/12</f>
        <v>0</v>
      </c>
      <c r="CR46" s="96" cm="1">
        <f t="array" aca="1" ref="CR46" ca="1">INDEX($E46:$O46,1,CR$6)/12</f>
        <v>0</v>
      </c>
      <c r="CS46" s="96" cm="1">
        <f t="array" aca="1" ref="CS46" ca="1">INDEX($E46:$O46,1,CS$6)/12</f>
        <v>0</v>
      </c>
      <c r="CT46" s="96" cm="1">
        <f t="array" aca="1" ref="CT46" ca="1">INDEX($E46:$O46,1,CT$6)/12</f>
        <v>0</v>
      </c>
      <c r="CU46" s="96" cm="1">
        <f t="array" aca="1" ref="CU46" ca="1">INDEX($E46:$O46,1,CU$6)/12</f>
        <v>0</v>
      </c>
      <c r="CV46" s="96" cm="1">
        <f t="array" aca="1" ref="CV46" ca="1">INDEX($E46:$O46,1,CV$6)/12</f>
        <v>0</v>
      </c>
      <c r="CW46" s="96" cm="1">
        <f t="array" aca="1" ref="CW46" ca="1">INDEX($E46:$O46,1,CW$6)/12</f>
        <v>0</v>
      </c>
      <c r="CX46" s="96" cm="1">
        <f t="array" aca="1" ref="CX46" ca="1">INDEX($E46:$O46,1,CX$6)/12</f>
        <v>0</v>
      </c>
      <c r="CY46" s="96" cm="1">
        <f t="array" aca="1" ref="CY46" ca="1">INDEX($E46:$O46,1,CY$6)/12</f>
        <v>0</v>
      </c>
      <c r="CZ46" s="96" cm="1">
        <f t="array" aca="1" ref="CZ46" ca="1">INDEX($E46:$O46,1,CZ$6)/12</f>
        <v>0</v>
      </c>
      <c r="DA46" s="96" cm="1">
        <f t="array" aca="1" ref="DA46" ca="1">INDEX($E46:$O46,1,DA$6)/12</f>
        <v>0</v>
      </c>
      <c r="DB46" s="96" cm="1">
        <f t="array" aca="1" ref="DB46" ca="1">INDEX($E46:$O46,1,DB$6)/12</f>
        <v>0</v>
      </c>
      <c r="DC46" s="96" cm="1">
        <f t="array" aca="1" ref="DC46" ca="1">INDEX($E46:$O46,1,DC$6)/12</f>
        <v>0</v>
      </c>
      <c r="DD46" s="96" cm="1">
        <f t="array" aca="1" ref="DD46" ca="1">INDEX($E46:$O46,1,DD$6)/12</f>
        <v>0</v>
      </c>
      <c r="DE46" s="96" cm="1">
        <f t="array" aca="1" ref="DE46" ca="1">INDEX($E46:$O46,1,DE$6)/12</f>
        <v>0</v>
      </c>
      <c r="DF46" s="96" cm="1">
        <f t="array" aca="1" ref="DF46" ca="1">INDEX($E46:$O46,1,DF$6)/12</f>
        <v>0</v>
      </c>
      <c r="DG46" s="96" cm="1">
        <f t="array" aca="1" ref="DG46" ca="1">INDEX($E46:$O46,1,DG$6)/12</f>
        <v>0</v>
      </c>
      <c r="DH46" s="96" cm="1">
        <f t="array" aca="1" ref="DH46" ca="1">INDEX($E46:$O46,1,DH$6)/12</f>
        <v>0</v>
      </c>
      <c r="DI46" s="96" cm="1">
        <f t="array" aca="1" ref="DI46" ca="1">INDEX($E46:$O46,1,DI$6)/12</f>
        <v>0</v>
      </c>
      <c r="DJ46" s="96" cm="1">
        <f t="array" aca="1" ref="DJ46" ca="1">INDEX($E46:$O46,1,DJ$6)/12</f>
        <v>0</v>
      </c>
      <c r="DK46" s="96" cm="1">
        <f t="array" aca="1" ref="DK46" ca="1">INDEX($E46:$O46,1,DK$6)/12</f>
        <v>0</v>
      </c>
      <c r="DL46" s="96" cm="1">
        <f t="array" aca="1" ref="DL46" ca="1">INDEX($E46:$O46,1,DL$6)/12</f>
        <v>0</v>
      </c>
      <c r="DM46" s="96" cm="1">
        <f t="array" aca="1" ref="DM46" ca="1">INDEX($E46:$O46,1,DM$6)/12</f>
        <v>0</v>
      </c>
      <c r="DN46" s="96" cm="1">
        <f t="array" aca="1" ref="DN46" ca="1">INDEX($E46:$O46,1,DN$6)/12</f>
        <v>0</v>
      </c>
      <c r="DO46" s="96" cm="1">
        <f t="array" aca="1" ref="DO46" ca="1">INDEX($E46:$O46,1,DO$6)/12</f>
        <v>0</v>
      </c>
      <c r="DP46" s="96" cm="1">
        <f t="array" aca="1" ref="DP46" ca="1">INDEX($E46:$O46,1,DP$6)/12</f>
        <v>0</v>
      </c>
      <c r="DQ46" s="96" cm="1">
        <f t="array" aca="1" ref="DQ46" ca="1">INDEX($E46:$O46,1,DQ$6)/12</f>
        <v>0</v>
      </c>
      <c r="DR46" s="96" cm="1">
        <f t="array" aca="1" ref="DR46" ca="1">INDEX($E46:$O46,1,DR$6)/12</f>
        <v>0</v>
      </c>
      <c r="DS46" s="96" cm="1">
        <f t="array" aca="1" ref="DS46" ca="1">INDEX($E46:$O46,1,DS$6)/12</f>
        <v>0</v>
      </c>
      <c r="DT46" s="96" cm="1">
        <f t="array" aca="1" ref="DT46" ca="1">INDEX($E46:$O46,1,DT$6)/12</f>
        <v>0</v>
      </c>
      <c r="DU46" s="96" cm="1">
        <f t="array" aca="1" ref="DU46" ca="1">INDEX($E46:$O46,1,DU$6)/12</f>
        <v>0</v>
      </c>
      <c r="DV46" s="96" cm="1">
        <f t="array" aca="1" ref="DV46" ca="1">INDEX($E46:$O46,1,DV$6)/12</f>
        <v>0</v>
      </c>
      <c r="DW46" s="96" cm="1">
        <f t="array" aca="1" ref="DW46" ca="1">INDEX($E46:$O46,1,DW$6)/12</f>
        <v>0</v>
      </c>
      <c r="DX46" s="96" cm="1">
        <f t="array" aca="1" ref="DX46" ca="1">INDEX($E46:$O46,1,DX$6)/12</f>
        <v>0</v>
      </c>
      <c r="DY46" s="96" cm="1">
        <f t="array" aca="1" ref="DY46" ca="1">INDEX($E46:$O46,1,DY$6)/12</f>
        <v>0</v>
      </c>
      <c r="DZ46" s="96" cm="1">
        <f t="array" aca="1" ref="DZ46" ca="1">INDEX($E46:$O46,1,DZ$6)/12</f>
        <v>0</v>
      </c>
      <c r="EA46" s="96" cm="1">
        <f t="array" aca="1" ref="EA46" ca="1">INDEX($E46:$O46,1,EA$6)/12</f>
        <v>0</v>
      </c>
      <c r="EB46" s="96" cm="1">
        <f t="array" aca="1" ref="EB46" ca="1">INDEX($E46:$O46,1,EB$6)/12</f>
        <v>0</v>
      </c>
      <c r="EC46" s="96" cm="1">
        <f t="array" aca="1" ref="EC46" ca="1">INDEX($E46:$O46,1,EC$6)/12</f>
        <v>0</v>
      </c>
      <c r="ED46" s="96" cm="1">
        <f t="array" aca="1" ref="ED46" ca="1">INDEX($E46:$O46,1,ED$6)/12</f>
        <v>0</v>
      </c>
      <c r="EE46" s="96" cm="1">
        <f t="array" aca="1" ref="EE46" ca="1">INDEX($E46:$O46,1,EE$6)/12</f>
        <v>0</v>
      </c>
      <c r="EF46" s="96" cm="1">
        <f t="array" aca="1" ref="EF46" ca="1">INDEX($E46:$O46,1,EF$6)/12</f>
        <v>0</v>
      </c>
      <c r="EG46" s="96" cm="1">
        <f t="array" aca="1" ref="EG46" ca="1">INDEX($E46:$O46,1,EG$6)/12</f>
        <v>0</v>
      </c>
      <c r="EH46" s="96" cm="1">
        <f t="array" aca="1" ref="EH46" ca="1">INDEX($E46:$O46,1,EH$6)/12</f>
        <v>0</v>
      </c>
      <c r="EI46" s="96" cm="1">
        <f t="array" aca="1" ref="EI46" ca="1">INDEX($E46:$O46,1,EI$6)/12</f>
        <v>0</v>
      </c>
      <c r="EJ46" s="96" cm="1">
        <f t="array" aca="1" ref="EJ46" ca="1">INDEX($E46:$O46,1,EJ$6)/12</f>
        <v>0</v>
      </c>
      <c r="EK46" s="96" cm="1">
        <f t="array" aca="1" ref="EK46" ca="1">INDEX($E46:$O46,1,EK$6)/12</f>
        <v>0</v>
      </c>
      <c r="EL46" s="96" cm="1">
        <f t="array" aca="1" ref="EL46" ca="1">INDEX($E46:$O46,1,EL$6)/12</f>
        <v>0</v>
      </c>
      <c r="EM46" s="96" cm="1">
        <f t="array" aca="1" ref="EM46" ca="1">INDEX($E46:$O46,1,EM$6)/12</f>
        <v>0</v>
      </c>
      <c r="EN46" s="96" cm="1">
        <f t="array" aca="1" ref="EN46" ca="1">INDEX($E46:$O46,1,EN$6)/12</f>
        <v>0</v>
      </c>
      <c r="EO46" s="96" cm="1">
        <f t="array" aca="1" ref="EO46" ca="1">INDEX($E46:$O46,1,EO$6)/12</f>
        <v>0</v>
      </c>
      <c r="EP46" s="96" cm="1">
        <f t="array" aca="1" ref="EP46" ca="1">INDEX($E46:$O46,1,EP$6)/12</f>
        <v>0</v>
      </c>
      <c r="EQ46" s="96" cm="1">
        <f t="array" aca="1" ref="EQ46" ca="1">INDEX($E46:$O46,1,EQ$6)/12</f>
        <v>0</v>
      </c>
      <c r="ER46" s="96" cm="1">
        <f t="array" aca="1" ref="ER46" ca="1">INDEX($E46:$O46,1,ER$6)/12</f>
        <v>0</v>
      </c>
      <c r="ES46" s="96" cm="1">
        <f t="array" aca="1" ref="ES46" ca="1">INDEX($E46:$O46,1,ES$6)/12</f>
        <v>0</v>
      </c>
    </row>
    <row r="47" spans="1:149" x14ac:dyDescent="0.2">
      <c r="A47" s="2"/>
      <c r="B47" s="96" t="str">
        <f>'PF, Adj &amp; Notes'!$B43</f>
        <v>Payroll</v>
      </c>
      <c r="C47" s="96"/>
      <c r="D47" s="456">
        <f t="shared" ca="1" si="41"/>
        <v>-563404.67999999993</v>
      </c>
      <c r="E47" s="96">
        <f ca="1">-rUMTotalUnits*IF(Assumptions!$F88,Assumptions!$F88,Assumptions!$E88*(1+rGenInflPct))</f>
        <v>-577489.7969999999</v>
      </c>
      <c r="F47" s="96" cm="1">
        <f t="array" aca="1" ref="F47" ca="1">E47*(1+rGenInflPct)*(F$8&lt;=MAX(rHoldPeriod,1)+fRvrYr)</f>
        <v>-591927.04192499979</v>
      </c>
      <c r="G47" s="96" cm="1">
        <f t="array" aca="1" ref="G47" ca="1">F47*(1+rGenInflPct)*(G$8&lt;=MAX(rHoldPeriod,1)+fRvrYr)</f>
        <v>-606725.2179731247</v>
      </c>
      <c r="H47" s="96" cm="1">
        <f t="array" aca="1" ref="H47" ca="1">G47*(1+rGenInflPct)*(H$8&lt;=MAX(rHoldPeriod,1)+fRvrYr)</f>
        <v>-621893.34842245281</v>
      </c>
      <c r="I47" s="96" cm="1">
        <f t="array" aca="1" ref="I47" ca="1">H47*(1+rGenInflPct)*(I$8&lt;=MAX(rHoldPeriod,1)+fRvrYr)</f>
        <v>-637440.68213301408</v>
      </c>
      <c r="J47" s="96" cm="1">
        <f t="array" aca="1" ref="J47" ca="1">I47*(1+rGenInflPct)*(J$8&lt;=MAX(rHoldPeriod,1)+fRvrYr)</f>
        <v>-653376.69918633939</v>
      </c>
      <c r="K47" s="96" cm="1">
        <f t="array" aca="1" ref="K47" ca="1">J47*(1+rGenInflPct)*(K$8&lt;=MAX(rHoldPeriod,1)+fRvrYr)</f>
        <v>-669711.11666599778</v>
      </c>
      <c r="L47" s="96" cm="1">
        <f t="array" aca="1" ref="L47" ca="1">K47*(1+rGenInflPct)*(L$8&lt;=MAX(rHoldPeriod,1)+fRvrYr)</f>
        <v>-686453.89458264771</v>
      </c>
      <c r="M47" s="96" cm="1">
        <f t="array" aca="1" ref="M47" ca="1">L47*(1+rGenInflPct)*(M$8&lt;=MAX(rHoldPeriod,1)+fRvrYr)</f>
        <v>-703615.24194721389</v>
      </c>
      <c r="N47" s="96" cm="1">
        <f t="array" aca="1" ref="N47" ca="1">M47*(1+rGenInflPct)*(N$8&lt;=MAX(rHoldPeriod,1)+fRvrYr)</f>
        <v>-721205.62299589417</v>
      </c>
      <c r="O47" s="96" cm="1">
        <f t="array" aca="1" ref="O47" ca="1">N47*(1+rGenInflPct)*(O$8&lt;=MAX(rHoldPeriod,1)+fRvrYr)</f>
        <v>-739235.76357079146</v>
      </c>
      <c r="P47" s="2"/>
      <c r="Q47" s="96"/>
      <c r="R47" s="96" cm="1">
        <f t="array" aca="1" ref="R47" ca="1">INDEX($E47:$O47,1,R$6)/12</f>
        <v>-48124.14974999999</v>
      </c>
      <c r="S47" s="96" cm="1">
        <f t="array" aca="1" ref="S47" ca="1">INDEX($E47:$O47,1,S$6)/12</f>
        <v>-48124.14974999999</v>
      </c>
      <c r="T47" s="96" cm="1">
        <f t="array" aca="1" ref="T47" ca="1">INDEX($E47:$O47,1,T$6)/12</f>
        <v>-48124.14974999999</v>
      </c>
      <c r="U47" s="96" cm="1">
        <f t="array" aca="1" ref="U47" ca="1">INDEX($E47:$O47,1,U$6)/12</f>
        <v>-48124.14974999999</v>
      </c>
      <c r="V47" s="96" cm="1">
        <f t="array" aca="1" ref="V47" ca="1">INDEX($E47:$O47,1,V$6)/12</f>
        <v>-48124.14974999999</v>
      </c>
      <c r="W47" s="96" cm="1">
        <f t="array" aca="1" ref="W47" ca="1">INDEX($E47:$O47,1,W$6)/12</f>
        <v>-48124.14974999999</v>
      </c>
      <c r="X47" s="96" cm="1">
        <f t="array" aca="1" ref="X47" ca="1">INDEX($E47:$O47,1,X$6)/12</f>
        <v>-48124.14974999999</v>
      </c>
      <c r="Y47" s="96" cm="1">
        <f t="array" aca="1" ref="Y47" ca="1">INDEX($E47:$O47,1,Y$6)/12</f>
        <v>-48124.14974999999</v>
      </c>
      <c r="Z47" s="96" cm="1">
        <f t="array" aca="1" ref="Z47" ca="1">INDEX($E47:$O47,1,Z$6)/12</f>
        <v>-48124.14974999999</v>
      </c>
      <c r="AA47" s="96" cm="1">
        <f t="array" aca="1" ref="AA47" ca="1">INDEX($E47:$O47,1,AA$6)/12</f>
        <v>-48124.14974999999</v>
      </c>
      <c r="AB47" s="96" cm="1">
        <f t="array" aca="1" ref="AB47" ca="1">INDEX($E47:$O47,1,AB$6)/12</f>
        <v>-48124.14974999999</v>
      </c>
      <c r="AC47" s="96" cm="1">
        <f t="array" aca="1" ref="AC47" ca="1">INDEX($E47:$O47,1,AC$6)/12</f>
        <v>-48124.14974999999</v>
      </c>
      <c r="AD47" s="96" cm="1">
        <f t="array" aca="1" ref="AD47" ca="1">INDEX($E47:$O47,1,AD$6)/12</f>
        <v>-49327.25349374998</v>
      </c>
      <c r="AE47" s="96" cm="1">
        <f t="array" aca="1" ref="AE47" ca="1">INDEX($E47:$O47,1,AE$6)/12</f>
        <v>-49327.25349374998</v>
      </c>
      <c r="AF47" s="96" cm="1">
        <f t="array" aca="1" ref="AF47" ca="1">INDEX($E47:$O47,1,AF$6)/12</f>
        <v>-49327.25349374998</v>
      </c>
      <c r="AG47" s="96" cm="1">
        <f t="array" aca="1" ref="AG47" ca="1">INDEX($E47:$O47,1,AG$6)/12</f>
        <v>-49327.25349374998</v>
      </c>
      <c r="AH47" s="96" cm="1">
        <f t="array" aca="1" ref="AH47" ca="1">INDEX($E47:$O47,1,AH$6)/12</f>
        <v>-49327.25349374998</v>
      </c>
      <c r="AI47" s="96" cm="1">
        <f t="array" aca="1" ref="AI47" ca="1">INDEX($E47:$O47,1,AI$6)/12</f>
        <v>-49327.25349374998</v>
      </c>
      <c r="AJ47" s="96" cm="1">
        <f t="array" aca="1" ref="AJ47" ca="1">INDEX($E47:$O47,1,AJ$6)/12</f>
        <v>-49327.25349374998</v>
      </c>
      <c r="AK47" s="96" cm="1">
        <f t="array" aca="1" ref="AK47" ca="1">INDEX($E47:$O47,1,AK$6)/12</f>
        <v>-49327.25349374998</v>
      </c>
      <c r="AL47" s="96" cm="1">
        <f t="array" aca="1" ref="AL47" ca="1">INDEX($E47:$O47,1,AL$6)/12</f>
        <v>-49327.25349374998</v>
      </c>
      <c r="AM47" s="96" cm="1">
        <f t="array" aca="1" ref="AM47" ca="1">INDEX($E47:$O47,1,AM$6)/12</f>
        <v>-49327.25349374998</v>
      </c>
      <c r="AN47" s="96" cm="1">
        <f t="array" aca="1" ref="AN47" ca="1">INDEX($E47:$O47,1,AN$6)/12</f>
        <v>-49327.25349374998</v>
      </c>
      <c r="AO47" s="96" cm="1">
        <f t="array" aca="1" ref="AO47" ca="1">INDEX($E47:$O47,1,AO$6)/12</f>
        <v>-49327.25349374998</v>
      </c>
      <c r="AP47" s="96" cm="1">
        <f t="array" aca="1" ref="AP47" ca="1">INDEX($E47:$O47,1,AP$6)/12</f>
        <v>-50560.434831093728</v>
      </c>
      <c r="AQ47" s="96" cm="1">
        <f t="array" aca="1" ref="AQ47" ca="1">INDEX($E47:$O47,1,AQ$6)/12</f>
        <v>-50560.434831093728</v>
      </c>
      <c r="AR47" s="96" cm="1">
        <f t="array" aca="1" ref="AR47" ca="1">INDEX($E47:$O47,1,AR$6)/12</f>
        <v>-50560.434831093728</v>
      </c>
      <c r="AS47" s="96" cm="1">
        <f t="array" aca="1" ref="AS47" ca="1">INDEX($E47:$O47,1,AS$6)/12</f>
        <v>-50560.434831093728</v>
      </c>
      <c r="AT47" s="96" cm="1">
        <f t="array" aca="1" ref="AT47" ca="1">INDEX($E47:$O47,1,AT$6)/12</f>
        <v>-50560.434831093728</v>
      </c>
      <c r="AU47" s="96" cm="1">
        <f t="array" aca="1" ref="AU47" ca="1">INDEX($E47:$O47,1,AU$6)/12</f>
        <v>-50560.434831093728</v>
      </c>
      <c r="AV47" s="96" cm="1">
        <f t="array" aca="1" ref="AV47" ca="1">INDEX($E47:$O47,1,AV$6)/12</f>
        <v>-50560.434831093728</v>
      </c>
      <c r="AW47" s="96" cm="1">
        <f t="array" aca="1" ref="AW47" ca="1">INDEX($E47:$O47,1,AW$6)/12</f>
        <v>-50560.434831093728</v>
      </c>
      <c r="AX47" s="96" cm="1">
        <f t="array" aca="1" ref="AX47" ca="1">INDEX($E47:$O47,1,AX$6)/12</f>
        <v>-50560.434831093728</v>
      </c>
      <c r="AY47" s="96" cm="1">
        <f t="array" aca="1" ref="AY47" ca="1">INDEX($E47:$O47,1,AY$6)/12</f>
        <v>-50560.434831093728</v>
      </c>
      <c r="AZ47" s="96" cm="1">
        <f t="array" aca="1" ref="AZ47" ca="1">INDEX($E47:$O47,1,AZ$6)/12</f>
        <v>-50560.434831093728</v>
      </c>
      <c r="BA47" s="96" cm="1">
        <f t="array" aca="1" ref="BA47" ca="1">INDEX($E47:$O47,1,BA$6)/12</f>
        <v>-50560.434831093728</v>
      </c>
      <c r="BB47" s="96" cm="1">
        <f t="array" aca="1" ref="BB47" ca="1">INDEX($E47:$O47,1,BB$6)/12</f>
        <v>-51824.445701871067</v>
      </c>
      <c r="BC47" s="96" cm="1">
        <f t="array" aca="1" ref="BC47" ca="1">INDEX($E47:$O47,1,BC$6)/12</f>
        <v>-51824.445701871067</v>
      </c>
      <c r="BD47" s="96" cm="1">
        <f t="array" aca="1" ref="BD47" ca="1">INDEX($E47:$O47,1,BD$6)/12</f>
        <v>-51824.445701871067</v>
      </c>
      <c r="BE47" s="96" cm="1">
        <f t="array" aca="1" ref="BE47" ca="1">INDEX($E47:$O47,1,BE$6)/12</f>
        <v>-51824.445701871067</v>
      </c>
      <c r="BF47" s="96" cm="1">
        <f t="array" aca="1" ref="BF47" ca="1">INDEX($E47:$O47,1,BF$6)/12</f>
        <v>-51824.445701871067</v>
      </c>
      <c r="BG47" s="96" cm="1">
        <f t="array" aca="1" ref="BG47" ca="1">INDEX($E47:$O47,1,BG$6)/12</f>
        <v>-51824.445701871067</v>
      </c>
      <c r="BH47" s="96" cm="1">
        <f t="array" aca="1" ref="BH47" ca="1">INDEX($E47:$O47,1,BH$6)/12</f>
        <v>-51824.445701871067</v>
      </c>
      <c r="BI47" s="96" cm="1">
        <f t="array" aca="1" ref="BI47" ca="1">INDEX($E47:$O47,1,BI$6)/12</f>
        <v>-51824.445701871067</v>
      </c>
      <c r="BJ47" s="96" cm="1">
        <f t="array" aca="1" ref="BJ47" ca="1">INDEX($E47:$O47,1,BJ$6)/12</f>
        <v>-51824.445701871067</v>
      </c>
      <c r="BK47" s="96" cm="1">
        <f t="array" aca="1" ref="BK47" ca="1">INDEX($E47:$O47,1,BK$6)/12</f>
        <v>-51824.445701871067</v>
      </c>
      <c r="BL47" s="96" cm="1">
        <f t="array" aca="1" ref="BL47" ca="1">INDEX($E47:$O47,1,BL$6)/12</f>
        <v>-51824.445701871067</v>
      </c>
      <c r="BM47" s="96" cm="1">
        <f t="array" aca="1" ref="BM47" ca="1">INDEX($E47:$O47,1,BM$6)/12</f>
        <v>-51824.445701871067</v>
      </c>
      <c r="BN47" s="96" cm="1">
        <f t="array" aca="1" ref="BN47" ca="1">INDEX($E47:$O47,1,BN$6)/12</f>
        <v>-53120.056844417843</v>
      </c>
      <c r="BO47" s="96" cm="1">
        <f t="array" aca="1" ref="BO47" ca="1">INDEX($E47:$O47,1,BO$6)/12</f>
        <v>-53120.056844417843</v>
      </c>
      <c r="BP47" s="96" cm="1">
        <f t="array" aca="1" ref="BP47" ca="1">INDEX($E47:$O47,1,BP$6)/12</f>
        <v>-53120.056844417843</v>
      </c>
      <c r="BQ47" s="96" cm="1">
        <f t="array" aca="1" ref="BQ47" ca="1">INDEX($E47:$O47,1,BQ$6)/12</f>
        <v>-53120.056844417843</v>
      </c>
      <c r="BR47" s="96" cm="1">
        <f t="array" aca="1" ref="BR47" ca="1">INDEX($E47:$O47,1,BR$6)/12</f>
        <v>-53120.056844417843</v>
      </c>
      <c r="BS47" s="96" cm="1">
        <f t="array" aca="1" ref="BS47" ca="1">INDEX($E47:$O47,1,BS$6)/12</f>
        <v>-53120.056844417843</v>
      </c>
      <c r="BT47" s="96" cm="1">
        <f t="array" aca="1" ref="BT47" ca="1">INDEX($E47:$O47,1,BT$6)/12</f>
        <v>-53120.056844417843</v>
      </c>
      <c r="BU47" s="96" cm="1">
        <f t="array" aca="1" ref="BU47" ca="1">INDEX($E47:$O47,1,BU$6)/12</f>
        <v>-53120.056844417843</v>
      </c>
      <c r="BV47" s="96" cm="1">
        <f t="array" aca="1" ref="BV47" ca="1">INDEX($E47:$O47,1,BV$6)/12</f>
        <v>-53120.056844417843</v>
      </c>
      <c r="BW47" s="96" cm="1">
        <f t="array" aca="1" ref="BW47" ca="1">INDEX($E47:$O47,1,BW$6)/12</f>
        <v>-53120.056844417843</v>
      </c>
      <c r="BX47" s="96" cm="1">
        <f t="array" aca="1" ref="BX47" ca="1">INDEX($E47:$O47,1,BX$6)/12</f>
        <v>-53120.056844417843</v>
      </c>
      <c r="BY47" s="96" cm="1">
        <f t="array" aca="1" ref="BY47" ca="1">INDEX($E47:$O47,1,BY$6)/12</f>
        <v>-53120.056844417843</v>
      </c>
      <c r="BZ47" s="96" cm="1">
        <f t="array" aca="1" ref="BZ47" ca="1">INDEX($E47:$O47,1,BZ$6)/12</f>
        <v>-54448.058265528285</v>
      </c>
      <c r="CA47" s="96" cm="1">
        <f t="array" aca="1" ref="CA47" ca="1">INDEX($E47:$O47,1,CA$6)/12</f>
        <v>-54448.058265528285</v>
      </c>
      <c r="CB47" s="96" cm="1">
        <f t="array" aca="1" ref="CB47" ca="1">INDEX($E47:$O47,1,CB$6)/12</f>
        <v>-54448.058265528285</v>
      </c>
      <c r="CC47" s="96" cm="1">
        <f t="array" aca="1" ref="CC47" ca="1">INDEX($E47:$O47,1,CC$6)/12</f>
        <v>-54448.058265528285</v>
      </c>
      <c r="CD47" s="96" cm="1">
        <f t="array" aca="1" ref="CD47" ca="1">INDEX($E47:$O47,1,CD$6)/12</f>
        <v>-54448.058265528285</v>
      </c>
      <c r="CE47" s="96" cm="1">
        <f t="array" aca="1" ref="CE47" ca="1">INDEX($E47:$O47,1,CE$6)/12</f>
        <v>-54448.058265528285</v>
      </c>
      <c r="CF47" s="96" cm="1">
        <f t="array" aca="1" ref="CF47" ca="1">INDEX($E47:$O47,1,CF$6)/12</f>
        <v>-54448.058265528285</v>
      </c>
      <c r="CG47" s="96" cm="1">
        <f t="array" aca="1" ref="CG47" ca="1">INDEX($E47:$O47,1,CG$6)/12</f>
        <v>-54448.058265528285</v>
      </c>
      <c r="CH47" s="96" cm="1">
        <f t="array" aca="1" ref="CH47" ca="1">INDEX($E47:$O47,1,CH$6)/12</f>
        <v>-54448.058265528285</v>
      </c>
      <c r="CI47" s="96" cm="1">
        <f t="array" aca="1" ref="CI47" ca="1">INDEX($E47:$O47,1,CI$6)/12</f>
        <v>-54448.058265528285</v>
      </c>
      <c r="CJ47" s="96" cm="1">
        <f t="array" aca="1" ref="CJ47" ca="1">INDEX($E47:$O47,1,CJ$6)/12</f>
        <v>-54448.058265528285</v>
      </c>
      <c r="CK47" s="96" cm="1">
        <f t="array" aca="1" ref="CK47" ca="1">INDEX($E47:$O47,1,CK$6)/12</f>
        <v>-54448.058265528285</v>
      </c>
      <c r="CL47" s="96" cm="1">
        <f t="array" aca="1" ref="CL47" ca="1">INDEX($E47:$O47,1,CL$6)/12</f>
        <v>-55809.259722166484</v>
      </c>
      <c r="CM47" s="96" cm="1">
        <f t="array" aca="1" ref="CM47" ca="1">INDEX($E47:$O47,1,CM$6)/12</f>
        <v>-55809.259722166484</v>
      </c>
      <c r="CN47" s="96" cm="1">
        <f t="array" aca="1" ref="CN47" ca="1">INDEX($E47:$O47,1,CN$6)/12</f>
        <v>-55809.259722166484</v>
      </c>
      <c r="CO47" s="96" cm="1">
        <f t="array" aca="1" ref="CO47" ca="1">INDEX($E47:$O47,1,CO$6)/12</f>
        <v>-55809.259722166484</v>
      </c>
      <c r="CP47" s="96" cm="1">
        <f t="array" aca="1" ref="CP47" ca="1">INDEX($E47:$O47,1,CP$6)/12</f>
        <v>-55809.259722166484</v>
      </c>
      <c r="CQ47" s="96" cm="1">
        <f t="array" aca="1" ref="CQ47" ca="1">INDEX($E47:$O47,1,CQ$6)/12</f>
        <v>-55809.259722166484</v>
      </c>
      <c r="CR47" s="96" cm="1">
        <f t="array" aca="1" ref="CR47" ca="1">INDEX($E47:$O47,1,CR$6)/12</f>
        <v>-55809.259722166484</v>
      </c>
      <c r="CS47" s="96" cm="1">
        <f t="array" aca="1" ref="CS47" ca="1">INDEX($E47:$O47,1,CS$6)/12</f>
        <v>-55809.259722166484</v>
      </c>
      <c r="CT47" s="96" cm="1">
        <f t="array" aca="1" ref="CT47" ca="1">INDEX($E47:$O47,1,CT$6)/12</f>
        <v>-55809.259722166484</v>
      </c>
      <c r="CU47" s="96" cm="1">
        <f t="array" aca="1" ref="CU47" ca="1">INDEX($E47:$O47,1,CU$6)/12</f>
        <v>-55809.259722166484</v>
      </c>
      <c r="CV47" s="96" cm="1">
        <f t="array" aca="1" ref="CV47" ca="1">INDEX($E47:$O47,1,CV$6)/12</f>
        <v>-55809.259722166484</v>
      </c>
      <c r="CW47" s="96" cm="1">
        <f t="array" aca="1" ref="CW47" ca="1">INDEX($E47:$O47,1,CW$6)/12</f>
        <v>-55809.259722166484</v>
      </c>
      <c r="CX47" s="96" cm="1">
        <f t="array" aca="1" ref="CX47" ca="1">INDEX($E47:$O47,1,CX$6)/12</f>
        <v>-57204.491215220645</v>
      </c>
      <c r="CY47" s="96" cm="1">
        <f t="array" aca="1" ref="CY47" ca="1">INDEX($E47:$O47,1,CY$6)/12</f>
        <v>-57204.491215220645</v>
      </c>
      <c r="CZ47" s="96" cm="1">
        <f t="array" aca="1" ref="CZ47" ca="1">INDEX($E47:$O47,1,CZ$6)/12</f>
        <v>-57204.491215220645</v>
      </c>
      <c r="DA47" s="96" cm="1">
        <f t="array" aca="1" ref="DA47" ca="1">INDEX($E47:$O47,1,DA$6)/12</f>
        <v>-57204.491215220645</v>
      </c>
      <c r="DB47" s="96" cm="1">
        <f t="array" aca="1" ref="DB47" ca="1">INDEX($E47:$O47,1,DB$6)/12</f>
        <v>-57204.491215220645</v>
      </c>
      <c r="DC47" s="96" cm="1">
        <f t="array" aca="1" ref="DC47" ca="1">INDEX($E47:$O47,1,DC$6)/12</f>
        <v>-57204.491215220645</v>
      </c>
      <c r="DD47" s="96" cm="1">
        <f t="array" aca="1" ref="DD47" ca="1">INDEX($E47:$O47,1,DD$6)/12</f>
        <v>-57204.491215220645</v>
      </c>
      <c r="DE47" s="96" cm="1">
        <f t="array" aca="1" ref="DE47" ca="1">INDEX($E47:$O47,1,DE$6)/12</f>
        <v>-57204.491215220645</v>
      </c>
      <c r="DF47" s="96" cm="1">
        <f t="array" aca="1" ref="DF47" ca="1">INDEX($E47:$O47,1,DF$6)/12</f>
        <v>-57204.491215220645</v>
      </c>
      <c r="DG47" s="96" cm="1">
        <f t="array" aca="1" ref="DG47" ca="1">INDEX($E47:$O47,1,DG$6)/12</f>
        <v>-57204.491215220645</v>
      </c>
      <c r="DH47" s="96" cm="1">
        <f t="array" aca="1" ref="DH47" ca="1">INDEX($E47:$O47,1,DH$6)/12</f>
        <v>-57204.491215220645</v>
      </c>
      <c r="DI47" s="96" cm="1">
        <f t="array" aca="1" ref="DI47" ca="1">INDEX($E47:$O47,1,DI$6)/12</f>
        <v>-57204.491215220645</v>
      </c>
      <c r="DJ47" s="96" cm="1">
        <f t="array" aca="1" ref="DJ47" ca="1">INDEX($E47:$O47,1,DJ$6)/12</f>
        <v>-58634.603495601157</v>
      </c>
      <c r="DK47" s="96" cm="1">
        <f t="array" aca="1" ref="DK47" ca="1">INDEX($E47:$O47,1,DK$6)/12</f>
        <v>-58634.603495601157</v>
      </c>
      <c r="DL47" s="96" cm="1">
        <f t="array" aca="1" ref="DL47" ca="1">INDEX($E47:$O47,1,DL$6)/12</f>
        <v>-58634.603495601157</v>
      </c>
      <c r="DM47" s="96" cm="1">
        <f t="array" aca="1" ref="DM47" ca="1">INDEX($E47:$O47,1,DM$6)/12</f>
        <v>-58634.603495601157</v>
      </c>
      <c r="DN47" s="96" cm="1">
        <f t="array" aca="1" ref="DN47" ca="1">INDEX($E47:$O47,1,DN$6)/12</f>
        <v>-58634.603495601157</v>
      </c>
      <c r="DO47" s="96" cm="1">
        <f t="array" aca="1" ref="DO47" ca="1">INDEX($E47:$O47,1,DO$6)/12</f>
        <v>-58634.603495601157</v>
      </c>
      <c r="DP47" s="96" cm="1">
        <f t="array" aca="1" ref="DP47" ca="1">INDEX($E47:$O47,1,DP$6)/12</f>
        <v>-58634.603495601157</v>
      </c>
      <c r="DQ47" s="96" cm="1">
        <f t="array" aca="1" ref="DQ47" ca="1">INDEX($E47:$O47,1,DQ$6)/12</f>
        <v>-58634.603495601157</v>
      </c>
      <c r="DR47" s="96" cm="1">
        <f t="array" aca="1" ref="DR47" ca="1">INDEX($E47:$O47,1,DR$6)/12</f>
        <v>-58634.603495601157</v>
      </c>
      <c r="DS47" s="96" cm="1">
        <f t="array" aca="1" ref="DS47" ca="1">INDEX($E47:$O47,1,DS$6)/12</f>
        <v>-58634.603495601157</v>
      </c>
      <c r="DT47" s="96" cm="1">
        <f t="array" aca="1" ref="DT47" ca="1">INDEX($E47:$O47,1,DT$6)/12</f>
        <v>-58634.603495601157</v>
      </c>
      <c r="DU47" s="96" cm="1">
        <f t="array" aca="1" ref="DU47" ca="1">INDEX($E47:$O47,1,DU$6)/12</f>
        <v>-58634.603495601157</v>
      </c>
      <c r="DV47" s="96" cm="1">
        <f t="array" aca="1" ref="DV47" ca="1">INDEX($E47:$O47,1,DV$6)/12</f>
        <v>-60100.468582991183</v>
      </c>
      <c r="DW47" s="96" cm="1">
        <f t="array" aca="1" ref="DW47" ca="1">INDEX($E47:$O47,1,DW$6)/12</f>
        <v>-60100.468582991183</v>
      </c>
      <c r="DX47" s="96" cm="1">
        <f t="array" aca="1" ref="DX47" ca="1">INDEX($E47:$O47,1,DX$6)/12</f>
        <v>-60100.468582991183</v>
      </c>
      <c r="DY47" s="96" cm="1">
        <f t="array" aca="1" ref="DY47" ca="1">INDEX($E47:$O47,1,DY$6)/12</f>
        <v>-60100.468582991183</v>
      </c>
      <c r="DZ47" s="96" cm="1">
        <f t="array" aca="1" ref="DZ47" ca="1">INDEX($E47:$O47,1,DZ$6)/12</f>
        <v>-60100.468582991183</v>
      </c>
      <c r="EA47" s="96" cm="1">
        <f t="array" aca="1" ref="EA47" ca="1">INDEX($E47:$O47,1,EA$6)/12</f>
        <v>-60100.468582991183</v>
      </c>
      <c r="EB47" s="96" cm="1">
        <f t="array" aca="1" ref="EB47" ca="1">INDEX($E47:$O47,1,EB$6)/12</f>
        <v>-60100.468582991183</v>
      </c>
      <c r="EC47" s="96" cm="1">
        <f t="array" aca="1" ref="EC47" ca="1">INDEX($E47:$O47,1,EC$6)/12</f>
        <v>-60100.468582991183</v>
      </c>
      <c r="ED47" s="96" cm="1">
        <f t="array" aca="1" ref="ED47" ca="1">INDEX($E47:$O47,1,ED$6)/12</f>
        <v>-60100.468582991183</v>
      </c>
      <c r="EE47" s="96" cm="1">
        <f t="array" aca="1" ref="EE47" ca="1">INDEX($E47:$O47,1,EE$6)/12</f>
        <v>-60100.468582991183</v>
      </c>
      <c r="EF47" s="96" cm="1">
        <f t="array" aca="1" ref="EF47" ca="1">INDEX($E47:$O47,1,EF$6)/12</f>
        <v>-60100.468582991183</v>
      </c>
      <c r="EG47" s="96" cm="1">
        <f t="array" aca="1" ref="EG47" ca="1">INDEX($E47:$O47,1,EG$6)/12</f>
        <v>-60100.468582991183</v>
      </c>
      <c r="EH47" s="96" cm="1">
        <f t="array" aca="1" ref="EH47" ca="1">INDEX($E47:$O47,1,EH$6)/12</f>
        <v>-61602.980297565955</v>
      </c>
      <c r="EI47" s="96" cm="1">
        <f t="array" aca="1" ref="EI47" ca="1">INDEX($E47:$O47,1,EI$6)/12</f>
        <v>-61602.980297565955</v>
      </c>
      <c r="EJ47" s="96" cm="1">
        <f t="array" aca="1" ref="EJ47" ca="1">INDEX($E47:$O47,1,EJ$6)/12</f>
        <v>-61602.980297565955</v>
      </c>
      <c r="EK47" s="96" cm="1">
        <f t="array" aca="1" ref="EK47" ca="1">INDEX($E47:$O47,1,EK$6)/12</f>
        <v>-61602.980297565955</v>
      </c>
      <c r="EL47" s="96" cm="1">
        <f t="array" aca="1" ref="EL47" ca="1">INDEX($E47:$O47,1,EL$6)/12</f>
        <v>-61602.980297565955</v>
      </c>
      <c r="EM47" s="96" cm="1">
        <f t="array" aca="1" ref="EM47" ca="1">INDEX($E47:$O47,1,EM$6)/12</f>
        <v>-61602.980297565955</v>
      </c>
      <c r="EN47" s="96" cm="1">
        <f t="array" aca="1" ref="EN47" ca="1">INDEX($E47:$O47,1,EN$6)/12</f>
        <v>-61602.980297565955</v>
      </c>
      <c r="EO47" s="96" cm="1">
        <f t="array" aca="1" ref="EO47" ca="1">INDEX($E47:$O47,1,EO$6)/12</f>
        <v>-61602.980297565955</v>
      </c>
      <c r="EP47" s="96" cm="1">
        <f t="array" aca="1" ref="EP47" ca="1">INDEX($E47:$O47,1,EP$6)/12</f>
        <v>-61602.980297565955</v>
      </c>
      <c r="EQ47" s="96" cm="1">
        <f t="array" aca="1" ref="EQ47" ca="1">INDEX($E47:$O47,1,EQ$6)/12</f>
        <v>-61602.980297565955</v>
      </c>
      <c r="ER47" s="96" cm="1">
        <f t="array" aca="1" ref="ER47" ca="1">INDEX($E47:$O47,1,ER$6)/12</f>
        <v>-61602.980297565955</v>
      </c>
      <c r="ES47" s="96" cm="1">
        <f t="array" aca="1" ref="ES47" ca="1">INDEX($E47:$O47,1,ES$6)/12</f>
        <v>-61602.980297565955</v>
      </c>
    </row>
    <row r="48" spans="1:149" x14ac:dyDescent="0.2">
      <c r="A48" s="2"/>
      <c r="B48" s="96" t="str">
        <f>'PF, Adj &amp; Notes'!$B44</f>
        <v>General &amp; Administrative</v>
      </c>
      <c r="C48" s="96"/>
      <c r="D48" s="456">
        <f t="shared" ca="1" si="41"/>
        <v>-175985.37</v>
      </c>
      <c r="E48" s="96">
        <f ca="1">-rUMTotalUnits*IF(Assumptions!$F89,Assumptions!$F89,Assumptions!$E89*(1+rGenInflPct))</f>
        <v>-180385.00425</v>
      </c>
      <c r="F48" s="96" cm="1">
        <f t="array" aca="1" ref="F48" ca="1">E48*(1+rGenInflPct)*(F$8&lt;=MAX(rHoldPeriod,1)+fRvrYr)</f>
        <v>-184894.62935624999</v>
      </c>
      <c r="G48" s="96" cm="1">
        <f t="array" aca="1" ref="G48" ca="1">F48*(1+rGenInflPct)*(G$8&lt;=MAX(rHoldPeriod,1)+fRvrYr)</f>
        <v>-189516.99509015621</v>
      </c>
      <c r="H48" s="96" cm="1">
        <f t="array" aca="1" ref="H48" ca="1">G48*(1+rGenInflPct)*(H$8&lt;=MAX(rHoldPeriod,1)+fRvrYr)</f>
        <v>-194254.9199674101</v>
      </c>
      <c r="I48" s="96" cm="1">
        <f t="array" aca="1" ref="I48" ca="1">H48*(1+rGenInflPct)*(I$8&lt;=MAX(rHoldPeriod,1)+fRvrYr)</f>
        <v>-199111.29296659533</v>
      </c>
      <c r="J48" s="96" cm="1">
        <f t="array" aca="1" ref="J48" ca="1">I48*(1+rGenInflPct)*(J$8&lt;=MAX(rHoldPeriod,1)+fRvrYr)</f>
        <v>-204089.0752907602</v>
      </c>
      <c r="K48" s="96" cm="1">
        <f t="array" aca="1" ref="K48" ca="1">J48*(1+rGenInflPct)*(K$8&lt;=MAX(rHoldPeriod,1)+fRvrYr)</f>
        <v>-209191.30217302919</v>
      </c>
      <c r="L48" s="96" cm="1">
        <f t="array" aca="1" ref="L48" ca="1">K48*(1+rGenInflPct)*(L$8&lt;=MAX(rHoldPeriod,1)+fRvrYr)</f>
        <v>-214421.0847273549</v>
      </c>
      <c r="M48" s="96" cm="1">
        <f t="array" aca="1" ref="M48" ca="1">L48*(1+rGenInflPct)*(M$8&lt;=MAX(rHoldPeriod,1)+fRvrYr)</f>
        <v>-219781.61184553875</v>
      </c>
      <c r="N48" s="96" cm="1">
        <f t="array" aca="1" ref="N48" ca="1">M48*(1+rGenInflPct)*(N$8&lt;=MAX(rHoldPeriod,1)+fRvrYr)</f>
        <v>-225276.15214167719</v>
      </c>
      <c r="O48" s="96" cm="1">
        <f t="array" aca="1" ref="O48" ca="1">N48*(1+rGenInflPct)*(O$8&lt;=MAX(rHoldPeriod,1)+fRvrYr)</f>
        <v>-230908.05594521909</v>
      </c>
      <c r="P48" s="2"/>
      <c r="Q48" s="96"/>
      <c r="R48" s="96" cm="1">
        <f t="array" aca="1" ref="R48" ca="1">INDEX($E48:$O48,1,R$6)/12</f>
        <v>-15032.0836875</v>
      </c>
      <c r="S48" s="96" cm="1">
        <f t="array" aca="1" ref="S48" ca="1">INDEX($E48:$O48,1,S$6)/12</f>
        <v>-15032.0836875</v>
      </c>
      <c r="T48" s="96" cm="1">
        <f t="array" aca="1" ref="T48" ca="1">INDEX($E48:$O48,1,T$6)/12</f>
        <v>-15032.0836875</v>
      </c>
      <c r="U48" s="96" cm="1">
        <f t="array" aca="1" ref="U48" ca="1">INDEX($E48:$O48,1,U$6)/12</f>
        <v>-15032.0836875</v>
      </c>
      <c r="V48" s="96" cm="1">
        <f t="array" aca="1" ref="V48" ca="1">INDEX($E48:$O48,1,V$6)/12</f>
        <v>-15032.0836875</v>
      </c>
      <c r="W48" s="96" cm="1">
        <f t="array" aca="1" ref="W48" ca="1">INDEX($E48:$O48,1,W$6)/12</f>
        <v>-15032.0836875</v>
      </c>
      <c r="X48" s="96" cm="1">
        <f t="array" aca="1" ref="X48" ca="1">INDEX($E48:$O48,1,X$6)/12</f>
        <v>-15032.0836875</v>
      </c>
      <c r="Y48" s="96" cm="1">
        <f t="array" aca="1" ref="Y48" ca="1">INDEX($E48:$O48,1,Y$6)/12</f>
        <v>-15032.0836875</v>
      </c>
      <c r="Z48" s="96" cm="1">
        <f t="array" aca="1" ref="Z48" ca="1">INDEX($E48:$O48,1,Z$6)/12</f>
        <v>-15032.0836875</v>
      </c>
      <c r="AA48" s="96" cm="1">
        <f t="array" aca="1" ref="AA48" ca="1">INDEX($E48:$O48,1,AA$6)/12</f>
        <v>-15032.0836875</v>
      </c>
      <c r="AB48" s="96" cm="1">
        <f t="array" aca="1" ref="AB48" ca="1">INDEX($E48:$O48,1,AB$6)/12</f>
        <v>-15032.0836875</v>
      </c>
      <c r="AC48" s="96" cm="1">
        <f t="array" aca="1" ref="AC48" ca="1">INDEX($E48:$O48,1,AC$6)/12</f>
        <v>-15032.0836875</v>
      </c>
      <c r="AD48" s="96" cm="1">
        <f t="array" aca="1" ref="AD48" ca="1">INDEX($E48:$O48,1,AD$6)/12</f>
        <v>-15407.8857796875</v>
      </c>
      <c r="AE48" s="96" cm="1">
        <f t="array" aca="1" ref="AE48" ca="1">INDEX($E48:$O48,1,AE$6)/12</f>
        <v>-15407.8857796875</v>
      </c>
      <c r="AF48" s="96" cm="1">
        <f t="array" aca="1" ref="AF48" ca="1">INDEX($E48:$O48,1,AF$6)/12</f>
        <v>-15407.8857796875</v>
      </c>
      <c r="AG48" s="96" cm="1">
        <f t="array" aca="1" ref="AG48" ca="1">INDEX($E48:$O48,1,AG$6)/12</f>
        <v>-15407.8857796875</v>
      </c>
      <c r="AH48" s="96" cm="1">
        <f t="array" aca="1" ref="AH48" ca="1">INDEX($E48:$O48,1,AH$6)/12</f>
        <v>-15407.8857796875</v>
      </c>
      <c r="AI48" s="96" cm="1">
        <f t="array" aca="1" ref="AI48" ca="1">INDEX($E48:$O48,1,AI$6)/12</f>
        <v>-15407.8857796875</v>
      </c>
      <c r="AJ48" s="96" cm="1">
        <f t="array" aca="1" ref="AJ48" ca="1">INDEX($E48:$O48,1,AJ$6)/12</f>
        <v>-15407.8857796875</v>
      </c>
      <c r="AK48" s="96" cm="1">
        <f t="array" aca="1" ref="AK48" ca="1">INDEX($E48:$O48,1,AK$6)/12</f>
        <v>-15407.8857796875</v>
      </c>
      <c r="AL48" s="96" cm="1">
        <f t="array" aca="1" ref="AL48" ca="1">INDEX($E48:$O48,1,AL$6)/12</f>
        <v>-15407.8857796875</v>
      </c>
      <c r="AM48" s="96" cm="1">
        <f t="array" aca="1" ref="AM48" ca="1">INDEX($E48:$O48,1,AM$6)/12</f>
        <v>-15407.8857796875</v>
      </c>
      <c r="AN48" s="96" cm="1">
        <f t="array" aca="1" ref="AN48" ca="1">INDEX($E48:$O48,1,AN$6)/12</f>
        <v>-15407.8857796875</v>
      </c>
      <c r="AO48" s="96" cm="1">
        <f t="array" aca="1" ref="AO48" ca="1">INDEX($E48:$O48,1,AO$6)/12</f>
        <v>-15407.8857796875</v>
      </c>
      <c r="AP48" s="96" cm="1">
        <f t="array" aca="1" ref="AP48" ca="1">INDEX($E48:$O48,1,AP$6)/12</f>
        <v>-15793.082924179684</v>
      </c>
      <c r="AQ48" s="96" cm="1">
        <f t="array" aca="1" ref="AQ48" ca="1">INDEX($E48:$O48,1,AQ$6)/12</f>
        <v>-15793.082924179684</v>
      </c>
      <c r="AR48" s="96" cm="1">
        <f t="array" aca="1" ref="AR48" ca="1">INDEX($E48:$O48,1,AR$6)/12</f>
        <v>-15793.082924179684</v>
      </c>
      <c r="AS48" s="96" cm="1">
        <f t="array" aca="1" ref="AS48" ca="1">INDEX($E48:$O48,1,AS$6)/12</f>
        <v>-15793.082924179684</v>
      </c>
      <c r="AT48" s="96" cm="1">
        <f t="array" aca="1" ref="AT48" ca="1">INDEX($E48:$O48,1,AT$6)/12</f>
        <v>-15793.082924179684</v>
      </c>
      <c r="AU48" s="96" cm="1">
        <f t="array" aca="1" ref="AU48" ca="1">INDEX($E48:$O48,1,AU$6)/12</f>
        <v>-15793.082924179684</v>
      </c>
      <c r="AV48" s="96" cm="1">
        <f t="array" aca="1" ref="AV48" ca="1">INDEX($E48:$O48,1,AV$6)/12</f>
        <v>-15793.082924179684</v>
      </c>
      <c r="AW48" s="96" cm="1">
        <f t="array" aca="1" ref="AW48" ca="1">INDEX($E48:$O48,1,AW$6)/12</f>
        <v>-15793.082924179684</v>
      </c>
      <c r="AX48" s="96" cm="1">
        <f t="array" aca="1" ref="AX48" ca="1">INDEX($E48:$O48,1,AX$6)/12</f>
        <v>-15793.082924179684</v>
      </c>
      <c r="AY48" s="96" cm="1">
        <f t="array" aca="1" ref="AY48" ca="1">INDEX($E48:$O48,1,AY$6)/12</f>
        <v>-15793.082924179684</v>
      </c>
      <c r="AZ48" s="96" cm="1">
        <f t="array" aca="1" ref="AZ48" ca="1">INDEX($E48:$O48,1,AZ$6)/12</f>
        <v>-15793.082924179684</v>
      </c>
      <c r="BA48" s="96" cm="1">
        <f t="array" aca="1" ref="BA48" ca="1">INDEX($E48:$O48,1,BA$6)/12</f>
        <v>-15793.082924179684</v>
      </c>
      <c r="BB48" s="96" cm="1">
        <f t="array" aca="1" ref="BB48" ca="1">INDEX($E48:$O48,1,BB$6)/12</f>
        <v>-16187.909997284174</v>
      </c>
      <c r="BC48" s="96" cm="1">
        <f t="array" aca="1" ref="BC48" ca="1">INDEX($E48:$O48,1,BC$6)/12</f>
        <v>-16187.909997284174</v>
      </c>
      <c r="BD48" s="96" cm="1">
        <f t="array" aca="1" ref="BD48" ca="1">INDEX($E48:$O48,1,BD$6)/12</f>
        <v>-16187.909997284174</v>
      </c>
      <c r="BE48" s="96" cm="1">
        <f t="array" aca="1" ref="BE48" ca="1">INDEX($E48:$O48,1,BE$6)/12</f>
        <v>-16187.909997284174</v>
      </c>
      <c r="BF48" s="96" cm="1">
        <f t="array" aca="1" ref="BF48" ca="1">INDEX($E48:$O48,1,BF$6)/12</f>
        <v>-16187.909997284174</v>
      </c>
      <c r="BG48" s="96" cm="1">
        <f t="array" aca="1" ref="BG48" ca="1">INDEX($E48:$O48,1,BG$6)/12</f>
        <v>-16187.909997284174</v>
      </c>
      <c r="BH48" s="96" cm="1">
        <f t="array" aca="1" ref="BH48" ca="1">INDEX($E48:$O48,1,BH$6)/12</f>
        <v>-16187.909997284174</v>
      </c>
      <c r="BI48" s="96" cm="1">
        <f t="array" aca="1" ref="BI48" ca="1">INDEX($E48:$O48,1,BI$6)/12</f>
        <v>-16187.909997284174</v>
      </c>
      <c r="BJ48" s="96" cm="1">
        <f t="array" aca="1" ref="BJ48" ca="1">INDEX($E48:$O48,1,BJ$6)/12</f>
        <v>-16187.909997284174</v>
      </c>
      <c r="BK48" s="96" cm="1">
        <f t="array" aca="1" ref="BK48" ca="1">INDEX($E48:$O48,1,BK$6)/12</f>
        <v>-16187.909997284174</v>
      </c>
      <c r="BL48" s="96" cm="1">
        <f t="array" aca="1" ref="BL48" ca="1">INDEX($E48:$O48,1,BL$6)/12</f>
        <v>-16187.909997284174</v>
      </c>
      <c r="BM48" s="96" cm="1">
        <f t="array" aca="1" ref="BM48" ca="1">INDEX($E48:$O48,1,BM$6)/12</f>
        <v>-16187.909997284174</v>
      </c>
      <c r="BN48" s="96" cm="1">
        <f t="array" aca="1" ref="BN48" ca="1">INDEX($E48:$O48,1,BN$6)/12</f>
        <v>-16592.607747216276</v>
      </c>
      <c r="BO48" s="96" cm="1">
        <f t="array" aca="1" ref="BO48" ca="1">INDEX($E48:$O48,1,BO$6)/12</f>
        <v>-16592.607747216276</v>
      </c>
      <c r="BP48" s="96" cm="1">
        <f t="array" aca="1" ref="BP48" ca="1">INDEX($E48:$O48,1,BP$6)/12</f>
        <v>-16592.607747216276</v>
      </c>
      <c r="BQ48" s="96" cm="1">
        <f t="array" aca="1" ref="BQ48" ca="1">INDEX($E48:$O48,1,BQ$6)/12</f>
        <v>-16592.607747216276</v>
      </c>
      <c r="BR48" s="96" cm="1">
        <f t="array" aca="1" ref="BR48" ca="1">INDEX($E48:$O48,1,BR$6)/12</f>
        <v>-16592.607747216276</v>
      </c>
      <c r="BS48" s="96" cm="1">
        <f t="array" aca="1" ref="BS48" ca="1">INDEX($E48:$O48,1,BS$6)/12</f>
        <v>-16592.607747216276</v>
      </c>
      <c r="BT48" s="96" cm="1">
        <f t="array" aca="1" ref="BT48" ca="1">INDEX($E48:$O48,1,BT$6)/12</f>
        <v>-16592.607747216276</v>
      </c>
      <c r="BU48" s="96" cm="1">
        <f t="array" aca="1" ref="BU48" ca="1">INDEX($E48:$O48,1,BU$6)/12</f>
        <v>-16592.607747216276</v>
      </c>
      <c r="BV48" s="96" cm="1">
        <f t="array" aca="1" ref="BV48" ca="1">INDEX($E48:$O48,1,BV$6)/12</f>
        <v>-16592.607747216276</v>
      </c>
      <c r="BW48" s="96" cm="1">
        <f t="array" aca="1" ref="BW48" ca="1">INDEX($E48:$O48,1,BW$6)/12</f>
        <v>-16592.607747216276</v>
      </c>
      <c r="BX48" s="96" cm="1">
        <f t="array" aca="1" ref="BX48" ca="1">INDEX($E48:$O48,1,BX$6)/12</f>
        <v>-16592.607747216276</v>
      </c>
      <c r="BY48" s="96" cm="1">
        <f t="array" aca="1" ref="BY48" ca="1">INDEX($E48:$O48,1,BY$6)/12</f>
        <v>-16592.607747216276</v>
      </c>
      <c r="BZ48" s="96" cm="1">
        <f t="array" aca="1" ref="BZ48" ca="1">INDEX($E48:$O48,1,BZ$6)/12</f>
        <v>-17007.422940896682</v>
      </c>
      <c r="CA48" s="96" cm="1">
        <f t="array" aca="1" ref="CA48" ca="1">INDEX($E48:$O48,1,CA$6)/12</f>
        <v>-17007.422940896682</v>
      </c>
      <c r="CB48" s="96" cm="1">
        <f t="array" aca="1" ref="CB48" ca="1">INDEX($E48:$O48,1,CB$6)/12</f>
        <v>-17007.422940896682</v>
      </c>
      <c r="CC48" s="96" cm="1">
        <f t="array" aca="1" ref="CC48" ca="1">INDEX($E48:$O48,1,CC$6)/12</f>
        <v>-17007.422940896682</v>
      </c>
      <c r="CD48" s="96" cm="1">
        <f t="array" aca="1" ref="CD48" ca="1">INDEX($E48:$O48,1,CD$6)/12</f>
        <v>-17007.422940896682</v>
      </c>
      <c r="CE48" s="96" cm="1">
        <f t="array" aca="1" ref="CE48" ca="1">INDEX($E48:$O48,1,CE$6)/12</f>
        <v>-17007.422940896682</v>
      </c>
      <c r="CF48" s="96" cm="1">
        <f t="array" aca="1" ref="CF48" ca="1">INDEX($E48:$O48,1,CF$6)/12</f>
        <v>-17007.422940896682</v>
      </c>
      <c r="CG48" s="96" cm="1">
        <f t="array" aca="1" ref="CG48" ca="1">INDEX($E48:$O48,1,CG$6)/12</f>
        <v>-17007.422940896682</v>
      </c>
      <c r="CH48" s="96" cm="1">
        <f t="array" aca="1" ref="CH48" ca="1">INDEX($E48:$O48,1,CH$6)/12</f>
        <v>-17007.422940896682</v>
      </c>
      <c r="CI48" s="96" cm="1">
        <f t="array" aca="1" ref="CI48" ca="1">INDEX($E48:$O48,1,CI$6)/12</f>
        <v>-17007.422940896682</v>
      </c>
      <c r="CJ48" s="96" cm="1">
        <f t="array" aca="1" ref="CJ48" ca="1">INDEX($E48:$O48,1,CJ$6)/12</f>
        <v>-17007.422940896682</v>
      </c>
      <c r="CK48" s="96" cm="1">
        <f t="array" aca="1" ref="CK48" ca="1">INDEX($E48:$O48,1,CK$6)/12</f>
        <v>-17007.422940896682</v>
      </c>
      <c r="CL48" s="96" cm="1">
        <f t="array" aca="1" ref="CL48" ca="1">INDEX($E48:$O48,1,CL$6)/12</f>
        <v>-17432.608514419098</v>
      </c>
      <c r="CM48" s="96" cm="1">
        <f t="array" aca="1" ref="CM48" ca="1">INDEX($E48:$O48,1,CM$6)/12</f>
        <v>-17432.608514419098</v>
      </c>
      <c r="CN48" s="96" cm="1">
        <f t="array" aca="1" ref="CN48" ca="1">INDEX($E48:$O48,1,CN$6)/12</f>
        <v>-17432.608514419098</v>
      </c>
      <c r="CO48" s="96" cm="1">
        <f t="array" aca="1" ref="CO48" ca="1">INDEX($E48:$O48,1,CO$6)/12</f>
        <v>-17432.608514419098</v>
      </c>
      <c r="CP48" s="96" cm="1">
        <f t="array" aca="1" ref="CP48" ca="1">INDEX($E48:$O48,1,CP$6)/12</f>
        <v>-17432.608514419098</v>
      </c>
      <c r="CQ48" s="96" cm="1">
        <f t="array" aca="1" ref="CQ48" ca="1">INDEX($E48:$O48,1,CQ$6)/12</f>
        <v>-17432.608514419098</v>
      </c>
      <c r="CR48" s="96" cm="1">
        <f t="array" aca="1" ref="CR48" ca="1">INDEX($E48:$O48,1,CR$6)/12</f>
        <v>-17432.608514419098</v>
      </c>
      <c r="CS48" s="96" cm="1">
        <f t="array" aca="1" ref="CS48" ca="1">INDEX($E48:$O48,1,CS$6)/12</f>
        <v>-17432.608514419098</v>
      </c>
      <c r="CT48" s="96" cm="1">
        <f t="array" aca="1" ref="CT48" ca="1">INDEX($E48:$O48,1,CT$6)/12</f>
        <v>-17432.608514419098</v>
      </c>
      <c r="CU48" s="96" cm="1">
        <f t="array" aca="1" ref="CU48" ca="1">INDEX($E48:$O48,1,CU$6)/12</f>
        <v>-17432.608514419098</v>
      </c>
      <c r="CV48" s="96" cm="1">
        <f t="array" aca="1" ref="CV48" ca="1">INDEX($E48:$O48,1,CV$6)/12</f>
        <v>-17432.608514419098</v>
      </c>
      <c r="CW48" s="96" cm="1">
        <f t="array" aca="1" ref="CW48" ca="1">INDEX($E48:$O48,1,CW$6)/12</f>
        <v>-17432.608514419098</v>
      </c>
      <c r="CX48" s="96" cm="1">
        <f t="array" aca="1" ref="CX48" ca="1">INDEX($E48:$O48,1,CX$6)/12</f>
        <v>-17868.423727279576</v>
      </c>
      <c r="CY48" s="96" cm="1">
        <f t="array" aca="1" ref="CY48" ca="1">INDEX($E48:$O48,1,CY$6)/12</f>
        <v>-17868.423727279576</v>
      </c>
      <c r="CZ48" s="96" cm="1">
        <f t="array" aca="1" ref="CZ48" ca="1">INDEX($E48:$O48,1,CZ$6)/12</f>
        <v>-17868.423727279576</v>
      </c>
      <c r="DA48" s="96" cm="1">
        <f t="array" aca="1" ref="DA48" ca="1">INDEX($E48:$O48,1,DA$6)/12</f>
        <v>-17868.423727279576</v>
      </c>
      <c r="DB48" s="96" cm="1">
        <f t="array" aca="1" ref="DB48" ca="1">INDEX($E48:$O48,1,DB$6)/12</f>
        <v>-17868.423727279576</v>
      </c>
      <c r="DC48" s="96" cm="1">
        <f t="array" aca="1" ref="DC48" ca="1">INDEX($E48:$O48,1,DC$6)/12</f>
        <v>-17868.423727279576</v>
      </c>
      <c r="DD48" s="96" cm="1">
        <f t="array" aca="1" ref="DD48" ca="1">INDEX($E48:$O48,1,DD$6)/12</f>
        <v>-17868.423727279576</v>
      </c>
      <c r="DE48" s="96" cm="1">
        <f t="array" aca="1" ref="DE48" ca="1">INDEX($E48:$O48,1,DE$6)/12</f>
        <v>-17868.423727279576</v>
      </c>
      <c r="DF48" s="96" cm="1">
        <f t="array" aca="1" ref="DF48" ca="1">INDEX($E48:$O48,1,DF$6)/12</f>
        <v>-17868.423727279576</v>
      </c>
      <c r="DG48" s="96" cm="1">
        <f t="array" aca="1" ref="DG48" ca="1">INDEX($E48:$O48,1,DG$6)/12</f>
        <v>-17868.423727279576</v>
      </c>
      <c r="DH48" s="96" cm="1">
        <f t="array" aca="1" ref="DH48" ca="1">INDEX($E48:$O48,1,DH$6)/12</f>
        <v>-17868.423727279576</v>
      </c>
      <c r="DI48" s="96" cm="1">
        <f t="array" aca="1" ref="DI48" ca="1">INDEX($E48:$O48,1,DI$6)/12</f>
        <v>-17868.423727279576</v>
      </c>
      <c r="DJ48" s="96" cm="1">
        <f t="array" aca="1" ref="DJ48" ca="1">INDEX($E48:$O48,1,DJ$6)/12</f>
        <v>-18315.134320461562</v>
      </c>
      <c r="DK48" s="96" cm="1">
        <f t="array" aca="1" ref="DK48" ca="1">INDEX($E48:$O48,1,DK$6)/12</f>
        <v>-18315.134320461562</v>
      </c>
      <c r="DL48" s="96" cm="1">
        <f t="array" aca="1" ref="DL48" ca="1">INDEX($E48:$O48,1,DL$6)/12</f>
        <v>-18315.134320461562</v>
      </c>
      <c r="DM48" s="96" cm="1">
        <f t="array" aca="1" ref="DM48" ca="1">INDEX($E48:$O48,1,DM$6)/12</f>
        <v>-18315.134320461562</v>
      </c>
      <c r="DN48" s="96" cm="1">
        <f t="array" aca="1" ref="DN48" ca="1">INDEX($E48:$O48,1,DN$6)/12</f>
        <v>-18315.134320461562</v>
      </c>
      <c r="DO48" s="96" cm="1">
        <f t="array" aca="1" ref="DO48" ca="1">INDEX($E48:$O48,1,DO$6)/12</f>
        <v>-18315.134320461562</v>
      </c>
      <c r="DP48" s="96" cm="1">
        <f t="array" aca="1" ref="DP48" ca="1">INDEX($E48:$O48,1,DP$6)/12</f>
        <v>-18315.134320461562</v>
      </c>
      <c r="DQ48" s="96" cm="1">
        <f t="array" aca="1" ref="DQ48" ca="1">INDEX($E48:$O48,1,DQ$6)/12</f>
        <v>-18315.134320461562</v>
      </c>
      <c r="DR48" s="96" cm="1">
        <f t="array" aca="1" ref="DR48" ca="1">INDEX($E48:$O48,1,DR$6)/12</f>
        <v>-18315.134320461562</v>
      </c>
      <c r="DS48" s="96" cm="1">
        <f t="array" aca="1" ref="DS48" ca="1">INDEX($E48:$O48,1,DS$6)/12</f>
        <v>-18315.134320461562</v>
      </c>
      <c r="DT48" s="96" cm="1">
        <f t="array" aca="1" ref="DT48" ca="1">INDEX($E48:$O48,1,DT$6)/12</f>
        <v>-18315.134320461562</v>
      </c>
      <c r="DU48" s="96" cm="1">
        <f t="array" aca="1" ref="DU48" ca="1">INDEX($E48:$O48,1,DU$6)/12</f>
        <v>-18315.134320461562</v>
      </c>
      <c r="DV48" s="96" cm="1">
        <f t="array" aca="1" ref="DV48" ca="1">INDEX($E48:$O48,1,DV$6)/12</f>
        <v>-18773.0126784731</v>
      </c>
      <c r="DW48" s="96" cm="1">
        <f t="array" aca="1" ref="DW48" ca="1">INDEX($E48:$O48,1,DW$6)/12</f>
        <v>-18773.0126784731</v>
      </c>
      <c r="DX48" s="96" cm="1">
        <f t="array" aca="1" ref="DX48" ca="1">INDEX($E48:$O48,1,DX$6)/12</f>
        <v>-18773.0126784731</v>
      </c>
      <c r="DY48" s="96" cm="1">
        <f t="array" aca="1" ref="DY48" ca="1">INDEX($E48:$O48,1,DY$6)/12</f>
        <v>-18773.0126784731</v>
      </c>
      <c r="DZ48" s="96" cm="1">
        <f t="array" aca="1" ref="DZ48" ca="1">INDEX($E48:$O48,1,DZ$6)/12</f>
        <v>-18773.0126784731</v>
      </c>
      <c r="EA48" s="96" cm="1">
        <f t="array" aca="1" ref="EA48" ca="1">INDEX($E48:$O48,1,EA$6)/12</f>
        <v>-18773.0126784731</v>
      </c>
      <c r="EB48" s="96" cm="1">
        <f t="array" aca="1" ref="EB48" ca="1">INDEX($E48:$O48,1,EB$6)/12</f>
        <v>-18773.0126784731</v>
      </c>
      <c r="EC48" s="96" cm="1">
        <f t="array" aca="1" ref="EC48" ca="1">INDEX($E48:$O48,1,EC$6)/12</f>
        <v>-18773.0126784731</v>
      </c>
      <c r="ED48" s="96" cm="1">
        <f t="array" aca="1" ref="ED48" ca="1">INDEX($E48:$O48,1,ED$6)/12</f>
        <v>-18773.0126784731</v>
      </c>
      <c r="EE48" s="96" cm="1">
        <f t="array" aca="1" ref="EE48" ca="1">INDEX($E48:$O48,1,EE$6)/12</f>
        <v>-18773.0126784731</v>
      </c>
      <c r="EF48" s="96" cm="1">
        <f t="array" aca="1" ref="EF48" ca="1">INDEX($E48:$O48,1,EF$6)/12</f>
        <v>-18773.0126784731</v>
      </c>
      <c r="EG48" s="96" cm="1">
        <f t="array" aca="1" ref="EG48" ca="1">INDEX($E48:$O48,1,EG$6)/12</f>
        <v>-18773.0126784731</v>
      </c>
      <c r="EH48" s="96" cm="1">
        <f t="array" aca="1" ref="EH48" ca="1">INDEX($E48:$O48,1,EH$6)/12</f>
        <v>-19242.337995434926</v>
      </c>
      <c r="EI48" s="96" cm="1">
        <f t="array" aca="1" ref="EI48" ca="1">INDEX($E48:$O48,1,EI$6)/12</f>
        <v>-19242.337995434926</v>
      </c>
      <c r="EJ48" s="96" cm="1">
        <f t="array" aca="1" ref="EJ48" ca="1">INDEX($E48:$O48,1,EJ$6)/12</f>
        <v>-19242.337995434926</v>
      </c>
      <c r="EK48" s="96" cm="1">
        <f t="array" aca="1" ref="EK48" ca="1">INDEX($E48:$O48,1,EK$6)/12</f>
        <v>-19242.337995434926</v>
      </c>
      <c r="EL48" s="96" cm="1">
        <f t="array" aca="1" ref="EL48" ca="1">INDEX($E48:$O48,1,EL$6)/12</f>
        <v>-19242.337995434926</v>
      </c>
      <c r="EM48" s="96" cm="1">
        <f t="array" aca="1" ref="EM48" ca="1">INDEX($E48:$O48,1,EM$6)/12</f>
        <v>-19242.337995434926</v>
      </c>
      <c r="EN48" s="96" cm="1">
        <f t="array" aca="1" ref="EN48" ca="1">INDEX($E48:$O48,1,EN$6)/12</f>
        <v>-19242.337995434926</v>
      </c>
      <c r="EO48" s="96" cm="1">
        <f t="array" aca="1" ref="EO48" ca="1">INDEX($E48:$O48,1,EO$6)/12</f>
        <v>-19242.337995434926</v>
      </c>
      <c r="EP48" s="96" cm="1">
        <f t="array" aca="1" ref="EP48" ca="1">INDEX($E48:$O48,1,EP$6)/12</f>
        <v>-19242.337995434926</v>
      </c>
      <c r="EQ48" s="96" cm="1">
        <f t="array" aca="1" ref="EQ48" ca="1">INDEX($E48:$O48,1,EQ$6)/12</f>
        <v>-19242.337995434926</v>
      </c>
      <c r="ER48" s="96" cm="1">
        <f t="array" aca="1" ref="ER48" ca="1">INDEX($E48:$O48,1,ER$6)/12</f>
        <v>-19242.337995434926</v>
      </c>
      <c r="ES48" s="96" cm="1">
        <f t="array" aca="1" ref="ES48" ca="1">INDEX($E48:$O48,1,ES$6)/12</f>
        <v>-19242.337995434926</v>
      </c>
    </row>
    <row r="49" spans="1:149" x14ac:dyDescent="0.2">
      <c r="A49" s="2"/>
      <c r="B49" s="96" t="str">
        <f>'PF, Adj &amp; Notes'!$B45</f>
        <v>Marketing &amp; Advertising</v>
      </c>
      <c r="C49" s="96"/>
      <c r="D49" s="456">
        <f t="shared" ca="1" si="41"/>
        <v>-71398.37</v>
      </c>
      <c r="E49" s="96">
        <f ca="1">-rUMTotalUnits*IF(Assumptions!$F90,Assumptions!$F90,Assumptions!$E90*(1+rGenInflPct))</f>
        <v>-73183.329249999995</v>
      </c>
      <c r="F49" s="96" cm="1">
        <f t="array" aca="1" ref="F49" ca="1">E49*(1+rGenInflPct)*(F$8&lt;=MAX(rHoldPeriod,1)+fRvrYr)</f>
        <v>-75012.912481249994</v>
      </c>
      <c r="G49" s="96" cm="1">
        <f t="array" aca="1" ref="G49" ca="1">F49*(1+rGenInflPct)*(G$8&lt;=MAX(rHoldPeriod,1)+fRvrYr)</f>
        <v>-76888.235293281235</v>
      </c>
      <c r="H49" s="96" cm="1">
        <f t="array" aca="1" ref="H49" ca="1">G49*(1+rGenInflPct)*(H$8&lt;=MAX(rHoldPeriod,1)+fRvrYr)</f>
        <v>-78810.441175613261</v>
      </c>
      <c r="I49" s="96" cm="1">
        <f t="array" aca="1" ref="I49" ca="1">H49*(1+rGenInflPct)*(I$8&lt;=MAX(rHoldPeriod,1)+fRvrYr)</f>
        <v>-80780.702205003588</v>
      </c>
      <c r="J49" s="96" cm="1">
        <f t="array" aca="1" ref="J49" ca="1">I49*(1+rGenInflPct)*(J$8&lt;=MAX(rHoldPeriod,1)+fRvrYr)</f>
        <v>-82800.219760128675</v>
      </c>
      <c r="K49" s="96" cm="1">
        <f t="array" aca="1" ref="K49" ca="1">J49*(1+rGenInflPct)*(K$8&lt;=MAX(rHoldPeriod,1)+fRvrYr)</f>
        <v>-84870.225254131889</v>
      </c>
      <c r="L49" s="96" cm="1">
        <f t="array" aca="1" ref="L49" ca="1">K49*(1+rGenInflPct)*(L$8&lt;=MAX(rHoldPeriod,1)+fRvrYr)</f>
        <v>-86991.980885485173</v>
      </c>
      <c r="M49" s="96" cm="1">
        <f t="array" aca="1" ref="M49" ca="1">L49*(1+rGenInflPct)*(M$8&lt;=MAX(rHoldPeriod,1)+fRvrYr)</f>
        <v>-89166.780407622296</v>
      </c>
      <c r="N49" s="96" cm="1">
        <f t="array" aca="1" ref="N49" ca="1">M49*(1+rGenInflPct)*(N$8&lt;=MAX(rHoldPeriod,1)+fRvrYr)</f>
        <v>-91395.949917812846</v>
      </c>
      <c r="O49" s="96" cm="1">
        <f t="array" aca="1" ref="O49" ca="1">N49*(1+rGenInflPct)*(O$8&lt;=MAX(rHoldPeriod,1)+fRvrYr)</f>
        <v>-93680.848665758152</v>
      </c>
      <c r="P49" s="2"/>
      <c r="Q49" s="96"/>
      <c r="R49" s="96" cm="1">
        <f t="array" aca="1" ref="R49" ca="1">INDEX($E49:$O49,1,R$6)/12</f>
        <v>-6098.6107708333329</v>
      </c>
      <c r="S49" s="96" cm="1">
        <f t="array" aca="1" ref="S49" ca="1">INDEX($E49:$O49,1,S$6)/12</f>
        <v>-6098.6107708333329</v>
      </c>
      <c r="T49" s="96" cm="1">
        <f t="array" aca="1" ref="T49" ca="1">INDEX($E49:$O49,1,T$6)/12</f>
        <v>-6098.6107708333329</v>
      </c>
      <c r="U49" s="96" cm="1">
        <f t="array" aca="1" ref="U49" ca="1">INDEX($E49:$O49,1,U$6)/12</f>
        <v>-6098.6107708333329</v>
      </c>
      <c r="V49" s="96" cm="1">
        <f t="array" aca="1" ref="V49" ca="1">INDEX($E49:$O49,1,V$6)/12</f>
        <v>-6098.6107708333329</v>
      </c>
      <c r="W49" s="96" cm="1">
        <f t="array" aca="1" ref="W49" ca="1">INDEX($E49:$O49,1,W$6)/12</f>
        <v>-6098.6107708333329</v>
      </c>
      <c r="X49" s="96" cm="1">
        <f t="array" aca="1" ref="X49" ca="1">INDEX($E49:$O49,1,X$6)/12</f>
        <v>-6098.6107708333329</v>
      </c>
      <c r="Y49" s="96" cm="1">
        <f t="array" aca="1" ref="Y49" ca="1">INDEX($E49:$O49,1,Y$6)/12</f>
        <v>-6098.6107708333329</v>
      </c>
      <c r="Z49" s="96" cm="1">
        <f t="array" aca="1" ref="Z49" ca="1">INDEX($E49:$O49,1,Z$6)/12</f>
        <v>-6098.6107708333329</v>
      </c>
      <c r="AA49" s="96" cm="1">
        <f t="array" aca="1" ref="AA49" ca="1">INDEX($E49:$O49,1,AA$6)/12</f>
        <v>-6098.6107708333329</v>
      </c>
      <c r="AB49" s="96" cm="1">
        <f t="array" aca="1" ref="AB49" ca="1">INDEX($E49:$O49,1,AB$6)/12</f>
        <v>-6098.6107708333329</v>
      </c>
      <c r="AC49" s="96" cm="1">
        <f t="array" aca="1" ref="AC49" ca="1">INDEX($E49:$O49,1,AC$6)/12</f>
        <v>-6098.6107708333329</v>
      </c>
      <c r="AD49" s="96" cm="1">
        <f t="array" aca="1" ref="AD49" ca="1">INDEX($E49:$O49,1,AD$6)/12</f>
        <v>-6251.0760401041662</v>
      </c>
      <c r="AE49" s="96" cm="1">
        <f t="array" aca="1" ref="AE49" ca="1">INDEX($E49:$O49,1,AE$6)/12</f>
        <v>-6251.0760401041662</v>
      </c>
      <c r="AF49" s="96" cm="1">
        <f t="array" aca="1" ref="AF49" ca="1">INDEX($E49:$O49,1,AF$6)/12</f>
        <v>-6251.0760401041662</v>
      </c>
      <c r="AG49" s="96" cm="1">
        <f t="array" aca="1" ref="AG49" ca="1">INDEX($E49:$O49,1,AG$6)/12</f>
        <v>-6251.0760401041662</v>
      </c>
      <c r="AH49" s="96" cm="1">
        <f t="array" aca="1" ref="AH49" ca="1">INDEX($E49:$O49,1,AH$6)/12</f>
        <v>-6251.0760401041662</v>
      </c>
      <c r="AI49" s="96" cm="1">
        <f t="array" aca="1" ref="AI49" ca="1">INDEX($E49:$O49,1,AI$6)/12</f>
        <v>-6251.0760401041662</v>
      </c>
      <c r="AJ49" s="96" cm="1">
        <f t="array" aca="1" ref="AJ49" ca="1">INDEX($E49:$O49,1,AJ$6)/12</f>
        <v>-6251.0760401041662</v>
      </c>
      <c r="AK49" s="96" cm="1">
        <f t="array" aca="1" ref="AK49" ca="1">INDEX($E49:$O49,1,AK$6)/12</f>
        <v>-6251.0760401041662</v>
      </c>
      <c r="AL49" s="96" cm="1">
        <f t="array" aca="1" ref="AL49" ca="1">INDEX($E49:$O49,1,AL$6)/12</f>
        <v>-6251.0760401041662</v>
      </c>
      <c r="AM49" s="96" cm="1">
        <f t="array" aca="1" ref="AM49" ca="1">INDEX($E49:$O49,1,AM$6)/12</f>
        <v>-6251.0760401041662</v>
      </c>
      <c r="AN49" s="96" cm="1">
        <f t="array" aca="1" ref="AN49" ca="1">INDEX($E49:$O49,1,AN$6)/12</f>
        <v>-6251.0760401041662</v>
      </c>
      <c r="AO49" s="96" cm="1">
        <f t="array" aca="1" ref="AO49" ca="1">INDEX($E49:$O49,1,AO$6)/12</f>
        <v>-6251.0760401041662</v>
      </c>
      <c r="AP49" s="96" cm="1">
        <f t="array" aca="1" ref="AP49" ca="1">INDEX($E49:$O49,1,AP$6)/12</f>
        <v>-6407.3529411067693</v>
      </c>
      <c r="AQ49" s="96" cm="1">
        <f t="array" aca="1" ref="AQ49" ca="1">INDEX($E49:$O49,1,AQ$6)/12</f>
        <v>-6407.3529411067693</v>
      </c>
      <c r="AR49" s="96" cm="1">
        <f t="array" aca="1" ref="AR49" ca="1">INDEX($E49:$O49,1,AR$6)/12</f>
        <v>-6407.3529411067693</v>
      </c>
      <c r="AS49" s="96" cm="1">
        <f t="array" aca="1" ref="AS49" ca="1">INDEX($E49:$O49,1,AS$6)/12</f>
        <v>-6407.3529411067693</v>
      </c>
      <c r="AT49" s="96" cm="1">
        <f t="array" aca="1" ref="AT49" ca="1">INDEX($E49:$O49,1,AT$6)/12</f>
        <v>-6407.3529411067693</v>
      </c>
      <c r="AU49" s="96" cm="1">
        <f t="array" aca="1" ref="AU49" ca="1">INDEX($E49:$O49,1,AU$6)/12</f>
        <v>-6407.3529411067693</v>
      </c>
      <c r="AV49" s="96" cm="1">
        <f t="array" aca="1" ref="AV49" ca="1">INDEX($E49:$O49,1,AV$6)/12</f>
        <v>-6407.3529411067693</v>
      </c>
      <c r="AW49" s="96" cm="1">
        <f t="array" aca="1" ref="AW49" ca="1">INDEX($E49:$O49,1,AW$6)/12</f>
        <v>-6407.3529411067693</v>
      </c>
      <c r="AX49" s="96" cm="1">
        <f t="array" aca="1" ref="AX49" ca="1">INDEX($E49:$O49,1,AX$6)/12</f>
        <v>-6407.3529411067693</v>
      </c>
      <c r="AY49" s="96" cm="1">
        <f t="array" aca="1" ref="AY49" ca="1">INDEX($E49:$O49,1,AY$6)/12</f>
        <v>-6407.3529411067693</v>
      </c>
      <c r="AZ49" s="96" cm="1">
        <f t="array" aca="1" ref="AZ49" ca="1">INDEX($E49:$O49,1,AZ$6)/12</f>
        <v>-6407.3529411067693</v>
      </c>
      <c r="BA49" s="96" cm="1">
        <f t="array" aca="1" ref="BA49" ca="1">INDEX($E49:$O49,1,BA$6)/12</f>
        <v>-6407.3529411067693</v>
      </c>
      <c r="BB49" s="96" cm="1">
        <f t="array" aca="1" ref="BB49" ca="1">INDEX($E49:$O49,1,BB$6)/12</f>
        <v>-6567.5367646344384</v>
      </c>
      <c r="BC49" s="96" cm="1">
        <f t="array" aca="1" ref="BC49" ca="1">INDEX($E49:$O49,1,BC$6)/12</f>
        <v>-6567.5367646344384</v>
      </c>
      <c r="BD49" s="96" cm="1">
        <f t="array" aca="1" ref="BD49" ca="1">INDEX($E49:$O49,1,BD$6)/12</f>
        <v>-6567.5367646344384</v>
      </c>
      <c r="BE49" s="96" cm="1">
        <f t="array" aca="1" ref="BE49" ca="1">INDEX($E49:$O49,1,BE$6)/12</f>
        <v>-6567.5367646344384</v>
      </c>
      <c r="BF49" s="96" cm="1">
        <f t="array" aca="1" ref="BF49" ca="1">INDEX($E49:$O49,1,BF$6)/12</f>
        <v>-6567.5367646344384</v>
      </c>
      <c r="BG49" s="96" cm="1">
        <f t="array" aca="1" ref="BG49" ca="1">INDEX($E49:$O49,1,BG$6)/12</f>
        <v>-6567.5367646344384</v>
      </c>
      <c r="BH49" s="96" cm="1">
        <f t="array" aca="1" ref="BH49" ca="1">INDEX($E49:$O49,1,BH$6)/12</f>
        <v>-6567.5367646344384</v>
      </c>
      <c r="BI49" s="96" cm="1">
        <f t="array" aca="1" ref="BI49" ca="1">INDEX($E49:$O49,1,BI$6)/12</f>
        <v>-6567.5367646344384</v>
      </c>
      <c r="BJ49" s="96" cm="1">
        <f t="array" aca="1" ref="BJ49" ca="1">INDEX($E49:$O49,1,BJ$6)/12</f>
        <v>-6567.5367646344384</v>
      </c>
      <c r="BK49" s="96" cm="1">
        <f t="array" aca="1" ref="BK49" ca="1">INDEX($E49:$O49,1,BK$6)/12</f>
        <v>-6567.5367646344384</v>
      </c>
      <c r="BL49" s="96" cm="1">
        <f t="array" aca="1" ref="BL49" ca="1">INDEX($E49:$O49,1,BL$6)/12</f>
        <v>-6567.5367646344384</v>
      </c>
      <c r="BM49" s="96" cm="1">
        <f t="array" aca="1" ref="BM49" ca="1">INDEX($E49:$O49,1,BM$6)/12</f>
        <v>-6567.5367646344384</v>
      </c>
      <c r="BN49" s="96" cm="1">
        <f t="array" aca="1" ref="BN49" ca="1">INDEX($E49:$O49,1,BN$6)/12</f>
        <v>-6731.725183750299</v>
      </c>
      <c r="BO49" s="96" cm="1">
        <f t="array" aca="1" ref="BO49" ca="1">INDEX($E49:$O49,1,BO$6)/12</f>
        <v>-6731.725183750299</v>
      </c>
      <c r="BP49" s="96" cm="1">
        <f t="array" aca="1" ref="BP49" ca="1">INDEX($E49:$O49,1,BP$6)/12</f>
        <v>-6731.725183750299</v>
      </c>
      <c r="BQ49" s="96" cm="1">
        <f t="array" aca="1" ref="BQ49" ca="1">INDEX($E49:$O49,1,BQ$6)/12</f>
        <v>-6731.725183750299</v>
      </c>
      <c r="BR49" s="96" cm="1">
        <f t="array" aca="1" ref="BR49" ca="1">INDEX($E49:$O49,1,BR$6)/12</f>
        <v>-6731.725183750299</v>
      </c>
      <c r="BS49" s="96" cm="1">
        <f t="array" aca="1" ref="BS49" ca="1">INDEX($E49:$O49,1,BS$6)/12</f>
        <v>-6731.725183750299</v>
      </c>
      <c r="BT49" s="96" cm="1">
        <f t="array" aca="1" ref="BT49" ca="1">INDEX($E49:$O49,1,BT$6)/12</f>
        <v>-6731.725183750299</v>
      </c>
      <c r="BU49" s="96" cm="1">
        <f t="array" aca="1" ref="BU49" ca="1">INDEX($E49:$O49,1,BU$6)/12</f>
        <v>-6731.725183750299</v>
      </c>
      <c r="BV49" s="96" cm="1">
        <f t="array" aca="1" ref="BV49" ca="1">INDEX($E49:$O49,1,BV$6)/12</f>
        <v>-6731.725183750299</v>
      </c>
      <c r="BW49" s="96" cm="1">
        <f t="array" aca="1" ref="BW49" ca="1">INDEX($E49:$O49,1,BW$6)/12</f>
        <v>-6731.725183750299</v>
      </c>
      <c r="BX49" s="96" cm="1">
        <f t="array" aca="1" ref="BX49" ca="1">INDEX($E49:$O49,1,BX$6)/12</f>
        <v>-6731.725183750299</v>
      </c>
      <c r="BY49" s="96" cm="1">
        <f t="array" aca="1" ref="BY49" ca="1">INDEX($E49:$O49,1,BY$6)/12</f>
        <v>-6731.725183750299</v>
      </c>
      <c r="BZ49" s="96" cm="1">
        <f t="array" aca="1" ref="BZ49" ca="1">INDEX($E49:$O49,1,BZ$6)/12</f>
        <v>-6900.018313344056</v>
      </c>
      <c r="CA49" s="96" cm="1">
        <f t="array" aca="1" ref="CA49" ca="1">INDEX($E49:$O49,1,CA$6)/12</f>
        <v>-6900.018313344056</v>
      </c>
      <c r="CB49" s="96" cm="1">
        <f t="array" aca="1" ref="CB49" ca="1">INDEX($E49:$O49,1,CB$6)/12</f>
        <v>-6900.018313344056</v>
      </c>
      <c r="CC49" s="96" cm="1">
        <f t="array" aca="1" ref="CC49" ca="1">INDEX($E49:$O49,1,CC$6)/12</f>
        <v>-6900.018313344056</v>
      </c>
      <c r="CD49" s="96" cm="1">
        <f t="array" aca="1" ref="CD49" ca="1">INDEX($E49:$O49,1,CD$6)/12</f>
        <v>-6900.018313344056</v>
      </c>
      <c r="CE49" s="96" cm="1">
        <f t="array" aca="1" ref="CE49" ca="1">INDEX($E49:$O49,1,CE$6)/12</f>
        <v>-6900.018313344056</v>
      </c>
      <c r="CF49" s="96" cm="1">
        <f t="array" aca="1" ref="CF49" ca="1">INDEX($E49:$O49,1,CF$6)/12</f>
        <v>-6900.018313344056</v>
      </c>
      <c r="CG49" s="96" cm="1">
        <f t="array" aca="1" ref="CG49" ca="1">INDEX($E49:$O49,1,CG$6)/12</f>
        <v>-6900.018313344056</v>
      </c>
      <c r="CH49" s="96" cm="1">
        <f t="array" aca="1" ref="CH49" ca="1">INDEX($E49:$O49,1,CH$6)/12</f>
        <v>-6900.018313344056</v>
      </c>
      <c r="CI49" s="96" cm="1">
        <f t="array" aca="1" ref="CI49" ca="1">INDEX($E49:$O49,1,CI$6)/12</f>
        <v>-6900.018313344056</v>
      </c>
      <c r="CJ49" s="96" cm="1">
        <f t="array" aca="1" ref="CJ49" ca="1">INDEX($E49:$O49,1,CJ$6)/12</f>
        <v>-6900.018313344056</v>
      </c>
      <c r="CK49" s="96" cm="1">
        <f t="array" aca="1" ref="CK49" ca="1">INDEX($E49:$O49,1,CK$6)/12</f>
        <v>-6900.018313344056</v>
      </c>
      <c r="CL49" s="96" cm="1">
        <f t="array" aca="1" ref="CL49" ca="1">INDEX($E49:$O49,1,CL$6)/12</f>
        <v>-7072.5187711776571</v>
      </c>
      <c r="CM49" s="96" cm="1">
        <f t="array" aca="1" ref="CM49" ca="1">INDEX($E49:$O49,1,CM$6)/12</f>
        <v>-7072.5187711776571</v>
      </c>
      <c r="CN49" s="96" cm="1">
        <f t="array" aca="1" ref="CN49" ca="1">INDEX($E49:$O49,1,CN$6)/12</f>
        <v>-7072.5187711776571</v>
      </c>
      <c r="CO49" s="96" cm="1">
        <f t="array" aca="1" ref="CO49" ca="1">INDEX($E49:$O49,1,CO$6)/12</f>
        <v>-7072.5187711776571</v>
      </c>
      <c r="CP49" s="96" cm="1">
        <f t="array" aca="1" ref="CP49" ca="1">INDEX($E49:$O49,1,CP$6)/12</f>
        <v>-7072.5187711776571</v>
      </c>
      <c r="CQ49" s="96" cm="1">
        <f t="array" aca="1" ref="CQ49" ca="1">INDEX($E49:$O49,1,CQ$6)/12</f>
        <v>-7072.5187711776571</v>
      </c>
      <c r="CR49" s="96" cm="1">
        <f t="array" aca="1" ref="CR49" ca="1">INDEX($E49:$O49,1,CR$6)/12</f>
        <v>-7072.5187711776571</v>
      </c>
      <c r="CS49" s="96" cm="1">
        <f t="array" aca="1" ref="CS49" ca="1">INDEX($E49:$O49,1,CS$6)/12</f>
        <v>-7072.5187711776571</v>
      </c>
      <c r="CT49" s="96" cm="1">
        <f t="array" aca="1" ref="CT49" ca="1">INDEX($E49:$O49,1,CT$6)/12</f>
        <v>-7072.5187711776571</v>
      </c>
      <c r="CU49" s="96" cm="1">
        <f t="array" aca="1" ref="CU49" ca="1">INDEX($E49:$O49,1,CU$6)/12</f>
        <v>-7072.5187711776571</v>
      </c>
      <c r="CV49" s="96" cm="1">
        <f t="array" aca="1" ref="CV49" ca="1">INDEX($E49:$O49,1,CV$6)/12</f>
        <v>-7072.5187711776571</v>
      </c>
      <c r="CW49" s="96" cm="1">
        <f t="array" aca="1" ref="CW49" ca="1">INDEX($E49:$O49,1,CW$6)/12</f>
        <v>-7072.5187711776571</v>
      </c>
      <c r="CX49" s="96" cm="1">
        <f t="array" aca="1" ref="CX49" ca="1">INDEX($E49:$O49,1,CX$6)/12</f>
        <v>-7249.331740457098</v>
      </c>
      <c r="CY49" s="96" cm="1">
        <f t="array" aca="1" ref="CY49" ca="1">INDEX($E49:$O49,1,CY$6)/12</f>
        <v>-7249.331740457098</v>
      </c>
      <c r="CZ49" s="96" cm="1">
        <f t="array" aca="1" ref="CZ49" ca="1">INDEX($E49:$O49,1,CZ$6)/12</f>
        <v>-7249.331740457098</v>
      </c>
      <c r="DA49" s="96" cm="1">
        <f t="array" aca="1" ref="DA49" ca="1">INDEX($E49:$O49,1,DA$6)/12</f>
        <v>-7249.331740457098</v>
      </c>
      <c r="DB49" s="96" cm="1">
        <f t="array" aca="1" ref="DB49" ca="1">INDEX($E49:$O49,1,DB$6)/12</f>
        <v>-7249.331740457098</v>
      </c>
      <c r="DC49" s="96" cm="1">
        <f t="array" aca="1" ref="DC49" ca="1">INDEX($E49:$O49,1,DC$6)/12</f>
        <v>-7249.331740457098</v>
      </c>
      <c r="DD49" s="96" cm="1">
        <f t="array" aca="1" ref="DD49" ca="1">INDEX($E49:$O49,1,DD$6)/12</f>
        <v>-7249.331740457098</v>
      </c>
      <c r="DE49" s="96" cm="1">
        <f t="array" aca="1" ref="DE49" ca="1">INDEX($E49:$O49,1,DE$6)/12</f>
        <v>-7249.331740457098</v>
      </c>
      <c r="DF49" s="96" cm="1">
        <f t="array" aca="1" ref="DF49" ca="1">INDEX($E49:$O49,1,DF$6)/12</f>
        <v>-7249.331740457098</v>
      </c>
      <c r="DG49" s="96" cm="1">
        <f t="array" aca="1" ref="DG49" ca="1">INDEX($E49:$O49,1,DG$6)/12</f>
        <v>-7249.331740457098</v>
      </c>
      <c r="DH49" s="96" cm="1">
        <f t="array" aca="1" ref="DH49" ca="1">INDEX($E49:$O49,1,DH$6)/12</f>
        <v>-7249.331740457098</v>
      </c>
      <c r="DI49" s="96" cm="1">
        <f t="array" aca="1" ref="DI49" ca="1">INDEX($E49:$O49,1,DI$6)/12</f>
        <v>-7249.331740457098</v>
      </c>
      <c r="DJ49" s="96" cm="1">
        <f t="array" aca="1" ref="DJ49" ca="1">INDEX($E49:$O49,1,DJ$6)/12</f>
        <v>-7430.5650339685244</v>
      </c>
      <c r="DK49" s="96" cm="1">
        <f t="array" aca="1" ref="DK49" ca="1">INDEX($E49:$O49,1,DK$6)/12</f>
        <v>-7430.5650339685244</v>
      </c>
      <c r="DL49" s="96" cm="1">
        <f t="array" aca="1" ref="DL49" ca="1">INDEX($E49:$O49,1,DL$6)/12</f>
        <v>-7430.5650339685244</v>
      </c>
      <c r="DM49" s="96" cm="1">
        <f t="array" aca="1" ref="DM49" ca="1">INDEX($E49:$O49,1,DM$6)/12</f>
        <v>-7430.5650339685244</v>
      </c>
      <c r="DN49" s="96" cm="1">
        <f t="array" aca="1" ref="DN49" ca="1">INDEX($E49:$O49,1,DN$6)/12</f>
        <v>-7430.5650339685244</v>
      </c>
      <c r="DO49" s="96" cm="1">
        <f t="array" aca="1" ref="DO49" ca="1">INDEX($E49:$O49,1,DO$6)/12</f>
        <v>-7430.5650339685244</v>
      </c>
      <c r="DP49" s="96" cm="1">
        <f t="array" aca="1" ref="DP49" ca="1">INDEX($E49:$O49,1,DP$6)/12</f>
        <v>-7430.5650339685244</v>
      </c>
      <c r="DQ49" s="96" cm="1">
        <f t="array" aca="1" ref="DQ49" ca="1">INDEX($E49:$O49,1,DQ$6)/12</f>
        <v>-7430.5650339685244</v>
      </c>
      <c r="DR49" s="96" cm="1">
        <f t="array" aca="1" ref="DR49" ca="1">INDEX($E49:$O49,1,DR$6)/12</f>
        <v>-7430.5650339685244</v>
      </c>
      <c r="DS49" s="96" cm="1">
        <f t="array" aca="1" ref="DS49" ca="1">INDEX($E49:$O49,1,DS$6)/12</f>
        <v>-7430.5650339685244</v>
      </c>
      <c r="DT49" s="96" cm="1">
        <f t="array" aca="1" ref="DT49" ca="1">INDEX($E49:$O49,1,DT$6)/12</f>
        <v>-7430.5650339685244</v>
      </c>
      <c r="DU49" s="96" cm="1">
        <f t="array" aca="1" ref="DU49" ca="1">INDEX($E49:$O49,1,DU$6)/12</f>
        <v>-7430.5650339685244</v>
      </c>
      <c r="DV49" s="96" cm="1">
        <f t="array" aca="1" ref="DV49" ca="1">INDEX($E49:$O49,1,DV$6)/12</f>
        <v>-7616.3291598177375</v>
      </c>
      <c r="DW49" s="96" cm="1">
        <f t="array" aca="1" ref="DW49" ca="1">INDEX($E49:$O49,1,DW$6)/12</f>
        <v>-7616.3291598177375</v>
      </c>
      <c r="DX49" s="96" cm="1">
        <f t="array" aca="1" ref="DX49" ca="1">INDEX($E49:$O49,1,DX$6)/12</f>
        <v>-7616.3291598177375</v>
      </c>
      <c r="DY49" s="96" cm="1">
        <f t="array" aca="1" ref="DY49" ca="1">INDEX($E49:$O49,1,DY$6)/12</f>
        <v>-7616.3291598177375</v>
      </c>
      <c r="DZ49" s="96" cm="1">
        <f t="array" aca="1" ref="DZ49" ca="1">INDEX($E49:$O49,1,DZ$6)/12</f>
        <v>-7616.3291598177375</v>
      </c>
      <c r="EA49" s="96" cm="1">
        <f t="array" aca="1" ref="EA49" ca="1">INDEX($E49:$O49,1,EA$6)/12</f>
        <v>-7616.3291598177375</v>
      </c>
      <c r="EB49" s="96" cm="1">
        <f t="array" aca="1" ref="EB49" ca="1">INDEX($E49:$O49,1,EB$6)/12</f>
        <v>-7616.3291598177375</v>
      </c>
      <c r="EC49" s="96" cm="1">
        <f t="array" aca="1" ref="EC49" ca="1">INDEX($E49:$O49,1,EC$6)/12</f>
        <v>-7616.3291598177375</v>
      </c>
      <c r="ED49" s="96" cm="1">
        <f t="array" aca="1" ref="ED49" ca="1">INDEX($E49:$O49,1,ED$6)/12</f>
        <v>-7616.3291598177375</v>
      </c>
      <c r="EE49" s="96" cm="1">
        <f t="array" aca="1" ref="EE49" ca="1">INDEX($E49:$O49,1,EE$6)/12</f>
        <v>-7616.3291598177375</v>
      </c>
      <c r="EF49" s="96" cm="1">
        <f t="array" aca="1" ref="EF49" ca="1">INDEX($E49:$O49,1,EF$6)/12</f>
        <v>-7616.3291598177375</v>
      </c>
      <c r="EG49" s="96" cm="1">
        <f t="array" aca="1" ref="EG49" ca="1">INDEX($E49:$O49,1,EG$6)/12</f>
        <v>-7616.3291598177375</v>
      </c>
      <c r="EH49" s="96" cm="1">
        <f t="array" aca="1" ref="EH49" ca="1">INDEX($E49:$O49,1,EH$6)/12</f>
        <v>-7806.7373888131797</v>
      </c>
      <c r="EI49" s="96" cm="1">
        <f t="array" aca="1" ref="EI49" ca="1">INDEX($E49:$O49,1,EI$6)/12</f>
        <v>-7806.7373888131797</v>
      </c>
      <c r="EJ49" s="96" cm="1">
        <f t="array" aca="1" ref="EJ49" ca="1">INDEX($E49:$O49,1,EJ$6)/12</f>
        <v>-7806.7373888131797</v>
      </c>
      <c r="EK49" s="96" cm="1">
        <f t="array" aca="1" ref="EK49" ca="1">INDEX($E49:$O49,1,EK$6)/12</f>
        <v>-7806.7373888131797</v>
      </c>
      <c r="EL49" s="96" cm="1">
        <f t="array" aca="1" ref="EL49" ca="1">INDEX($E49:$O49,1,EL$6)/12</f>
        <v>-7806.7373888131797</v>
      </c>
      <c r="EM49" s="96" cm="1">
        <f t="array" aca="1" ref="EM49" ca="1">INDEX($E49:$O49,1,EM$6)/12</f>
        <v>-7806.7373888131797</v>
      </c>
      <c r="EN49" s="96" cm="1">
        <f t="array" aca="1" ref="EN49" ca="1">INDEX($E49:$O49,1,EN$6)/12</f>
        <v>-7806.7373888131797</v>
      </c>
      <c r="EO49" s="96" cm="1">
        <f t="array" aca="1" ref="EO49" ca="1">INDEX($E49:$O49,1,EO$6)/12</f>
        <v>-7806.7373888131797</v>
      </c>
      <c r="EP49" s="96" cm="1">
        <f t="array" aca="1" ref="EP49" ca="1">INDEX($E49:$O49,1,EP$6)/12</f>
        <v>-7806.7373888131797</v>
      </c>
      <c r="EQ49" s="96" cm="1">
        <f t="array" aca="1" ref="EQ49" ca="1">INDEX($E49:$O49,1,EQ$6)/12</f>
        <v>-7806.7373888131797</v>
      </c>
      <c r="ER49" s="96" cm="1">
        <f t="array" aca="1" ref="ER49" ca="1">INDEX($E49:$O49,1,ER$6)/12</f>
        <v>-7806.7373888131797</v>
      </c>
      <c r="ES49" s="96" cm="1">
        <f t="array" aca="1" ref="ES49" ca="1">INDEX($E49:$O49,1,ES$6)/12</f>
        <v>-7806.7373888131797</v>
      </c>
    </row>
    <row r="50" spans="1:149" ht="12.75" thickBot="1" x14ac:dyDescent="0.25">
      <c r="A50" s="2"/>
      <c r="B50" s="150" t="str">
        <f>'PF, Adj &amp; Notes'!$B46</f>
        <v>Professional &amp; Legal Fees</v>
      </c>
      <c r="C50" s="150"/>
      <c r="D50" s="457">
        <f t="shared" ca="1" si="41"/>
        <v>3520.0999999999995</v>
      </c>
      <c r="E50" s="150">
        <f ca="1">-rUMTotalUnits*IF(Assumptions!$F91,Assumptions!$F91,Assumptions!$E91*(1+rGenInflPct))</f>
        <v>3608.1024999999995</v>
      </c>
      <c r="F50" s="150" cm="1">
        <f t="array" aca="1" ref="F50" ca="1">E50*(1+rGenInflPct)*(F$8&lt;=MAX(rHoldPeriod,1)+fRvrYr)</f>
        <v>3698.3050624999992</v>
      </c>
      <c r="G50" s="150" cm="1">
        <f t="array" aca="1" ref="G50" ca="1">F50*(1+rGenInflPct)*(G$8&lt;=MAX(rHoldPeriod,1)+fRvrYr)</f>
        <v>3790.7626890624988</v>
      </c>
      <c r="H50" s="150" cm="1">
        <f t="array" aca="1" ref="H50" ca="1">G50*(1+rGenInflPct)*(H$8&lt;=MAX(rHoldPeriod,1)+fRvrYr)</f>
        <v>3885.5317562890609</v>
      </c>
      <c r="I50" s="150" cm="1">
        <f t="array" aca="1" ref="I50" ca="1">H50*(1+rGenInflPct)*(I$8&lt;=MAX(rHoldPeriod,1)+fRvrYr)</f>
        <v>3982.6700501962873</v>
      </c>
      <c r="J50" s="150" cm="1">
        <f t="array" aca="1" ref="J50" ca="1">I50*(1+rGenInflPct)*(J$8&lt;=MAX(rHoldPeriod,1)+fRvrYr)</f>
        <v>4082.236801451194</v>
      </c>
      <c r="K50" s="150" cm="1">
        <f t="array" aca="1" ref="K50" ca="1">J50*(1+rGenInflPct)*(K$8&lt;=MAX(rHoldPeriod,1)+fRvrYr)</f>
        <v>4184.2927214874735</v>
      </c>
      <c r="L50" s="150" cm="1">
        <f t="array" aca="1" ref="L50" ca="1">K50*(1+rGenInflPct)*(L$8&lt;=MAX(rHoldPeriod,1)+fRvrYr)</f>
        <v>4288.9000395246603</v>
      </c>
      <c r="M50" s="150" cm="1">
        <f t="array" aca="1" ref="M50" ca="1">L50*(1+rGenInflPct)*(M$8&lt;=MAX(rHoldPeriod,1)+fRvrYr)</f>
        <v>4396.1225405127761</v>
      </c>
      <c r="N50" s="150" cm="1">
        <f t="array" aca="1" ref="N50" ca="1">M50*(1+rGenInflPct)*(N$8&lt;=MAX(rHoldPeriod,1)+fRvrYr)</f>
        <v>4506.0256040255954</v>
      </c>
      <c r="O50" s="150" cm="1">
        <f t="array" aca="1" ref="O50" ca="1">N50*(1+rGenInflPct)*(O$8&lt;=MAX(rHoldPeriod,1)+fRvrYr)</f>
        <v>4618.6762441262345</v>
      </c>
      <c r="P50" s="2"/>
      <c r="Q50" s="150"/>
      <c r="R50" s="150" cm="1">
        <f t="array" aca="1" ref="R50" ca="1">INDEX($E50:$O50,1,R$6)/12</f>
        <v>300.67520833333327</v>
      </c>
      <c r="S50" s="150" cm="1">
        <f t="array" aca="1" ref="S50" ca="1">INDEX($E50:$O50,1,S$6)/12</f>
        <v>300.67520833333327</v>
      </c>
      <c r="T50" s="150" cm="1">
        <f t="array" aca="1" ref="T50" ca="1">INDEX($E50:$O50,1,T$6)/12</f>
        <v>300.67520833333327</v>
      </c>
      <c r="U50" s="150" cm="1">
        <f t="array" aca="1" ref="U50" ca="1">INDEX($E50:$O50,1,U$6)/12</f>
        <v>300.67520833333327</v>
      </c>
      <c r="V50" s="150" cm="1">
        <f t="array" aca="1" ref="V50" ca="1">INDEX($E50:$O50,1,V$6)/12</f>
        <v>300.67520833333327</v>
      </c>
      <c r="W50" s="150" cm="1">
        <f t="array" aca="1" ref="W50" ca="1">INDEX($E50:$O50,1,W$6)/12</f>
        <v>300.67520833333327</v>
      </c>
      <c r="X50" s="150" cm="1">
        <f t="array" aca="1" ref="X50" ca="1">INDEX($E50:$O50,1,X$6)/12</f>
        <v>300.67520833333327</v>
      </c>
      <c r="Y50" s="150" cm="1">
        <f t="array" aca="1" ref="Y50" ca="1">INDEX($E50:$O50,1,Y$6)/12</f>
        <v>300.67520833333327</v>
      </c>
      <c r="Z50" s="150" cm="1">
        <f t="array" aca="1" ref="Z50" ca="1">INDEX($E50:$O50,1,Z$6)/12</f>
        <v>300.67520833333327</v>
      </c>
      <c r="AA50" s="150" cm="1">
        <f t="array" aca="1" ref="AA50" ca="1">INDEX($E50:$O50,1,AA$6)/12</f>
        <v>300.67520833333327</v>
      </c>
      <c r="AB50" s="150" cm="1">
        <f t="array" aca="1" ref="AB50" ca="1">INDEX($E50:$O50,1,AB$6)/12</f>
        <v>300.67520833333327</v>
      </c>
      <c r="AC50" s="150" cm="1">
        <f t="array" aca="1" ref="AC50" ca="1">INDEX($E50:$O50,1,AC$6)/12</f>
        <v>300.67520833333327</v>
      </c>
      <c r="AD50" s="150" cm="1">
        <f t="array" aca="1" ref="AD50" ca="1">INDEX($E50:$O50,1,AD$6)/12</f>
        <v>308.19208854166658</v>
      </c>
      <c r="AE50" s="150" cm="1">
        <f t="array" aca="1" ref="AE50" ca="1">INDEX($E50:$O50,1,AE$6)/12</f>
        <v>308.19208854166658</v>
      </c>
      <c r="AF50" s="150" cm="1">
        <f t="array" aca="1" ref="AF50" ca="1">INDEX($E50:$O50,1,AF$6)/12</f>
        <v>308.19208854166658</v>
      </c>
      <c r="AG50" s="150" cm="1">
        <f t="array" aca="1" ref="AG50" ca="1">INDEX($E50:$O50,1,AG$6)/12</f>
        <v>308.19208854166658</v>
      </c>
      <c r="AH50" s="150" cm="1">
        <f t="array" aca="1" ref="AH50" ca="1">INDEX($E50:$O50,1,AH$6)/12</f>
        <v>308.19208854166658</v>
      </c>
      <c r="AI50" s="150" cm="1">
        <f t="array" aca="1" ref="AI50" ca="1">INDEX($E50:$O50,1,AI$6)/12</f>
        <v>308.19208854166658</v>
      </c>
      <c r="AJ50" s="150" cm="1">
        <f t="array" aca="1" ref="AJ50" ca="1">INDEX($E50:$O50,1,AJ$6)/12</f>
        <v>308.19208854166658</v>
      </c>
      <c r="AK50" s="150" cm="1">
        <f t="array" aca="1" ref="AK50" ca="1">INDEX($E50:$O50,1,AK$6)/12</f>
        <v>308.19208854166658</v>
      </c>
      <c r="AL50" s="150" cm="1">
        <f t="array" aca="1" ref="AL50" ca="1">INDEX($E50:$O50,1,AL$6)/12</f>
        <v>308.19208854166658</v>
      </c>
      <c r="AM50" s="150" cm="1">
        <f t="array" aca="1" ref="AM50" ca="1">INDEX($E50:$O50,1,AM$6)/12</f>
        <v>308.19208854166658</v>
      </c>
      <c r="AN50" s="150" cm="1">
        <f t="array" aca="1" ref="AN50" ca="1">INDEX($E50:$O50,1,AN$6)/12</f>
        <v>308.19208854166658</v>
      </c>
      <c r="AO50" s="150" cm="1">
        <f t="array" aca="1" ref="AO50" ca="1">INDEX($E50:$O50,1,AO$6)/12</f>
        <v>308.19208854166658</v>
      </c>
      <c r="AP50" s="150" cm="1">
        <f t="array" aca="1" ref="AP50" ca="1">INDEX($E50:$O50,1,AP$6)/12</f>
        <v>315.89689075520823</v>
      </c>
      <c r="AQ50" s="150" cm="1">
        <f t="array" aca="1" ref="AQ50" ca="1">INDEX($E50:$O50,1,AQ$6)/12</f>
        <v>315.89689075520823</v>
      </c>
      <c r="AR50" s="150" cm="1">
        <f t="array" aca="1" ref="AR50" ca="1">INDEX($E50:$O50,1,AR$6)/12</f>
        <v>315.89689075520823</v>
      </c>
      <c r="AS50" s="150" cm="1">
        <f t="array" aca="1" ref="AS50" ca="1">INDEX($E50:$O50,1,AS$6)/12</f>
        <v>315.89689075520823</v>
      </c>
      <c r="AT50" s="150" cm="1">
        <f t="array" aca="1" ref="AT50" ca="1">INDEX($E50:$O50,1,AT$6)/12</f>
        <v>315.89689075520823</v>
      </c>
      <c r="AU50" s="150" cm="1">
        <f t="array" aca="1" ref="AU50" ca="1">INDEX($E50:$O50,1,AU$6)/12</f>
        <v>315.89689075520823</v>
      </c>
      <c r="AV50" s="150" cm="1">
        <f t="array" aca="1" ref="AV50" ca="1">INDEX($E50:$O50,1,AV$6)/12</f>
        <v>315.89689075520823</v>
      </c>
      <c r="AW50" s="150" cm="1">
        <f t="array" aca="1" ref="AW50" ca="1">INDEX($E50:$O50,1,AW$6)/12</f>
        <v>315.89689075520823</v>
      </c>
      <c r="AX50" s="150" cm="1">
        <f t="array" aca="1" ref="AX50" ca="1">INDEX($E50:$O50,1,AX$6)/12</f>
        <v>315.89689075520823</v>
      </c>
      <c r="AY50" s="150" cm="1">
        <f t="array" aca="1" ref="AY50" ca="1">INDEX($E50:$O50,1,AY$6)/12</f>
        <v>315.89689075520823</v>
      </c>
      <c r="AZ50" s="150" cm="1">
        <f t="array" aca="1" ref="AZ50" ca="1">INDEX($E50:$O50,1,AZ$6)/12</f>
        <v>315.89689075520823</v>
      </c>
      <c r="BA50" s="150" cm="1">
        <f t="array" aca="1" ref="BA50" ca="1">INDEX($E50:$O50,1,BA$6)/12</f>
        <v>315.89689075520823</v>
      </c>
      <c r="BB50" s="150" cm="1">
        <f t="array" aca="1" ref="BB50" ca="1">INDEX($E50:$O50,1,BB$6)/12</f>
        <v>323.79431302408841</v>
      </c>
      <c r="BC50" s="150" cm="1">
        <f t="array" aca="1" ref="BC50" ca="1">INDEX($E50:$O50,1,BC$6)/12</f>
        <v>323.79431302408841</v>
      </c>
      <c r="BD50" s="150" cm="1">
        <f t="array" aca="1" ref="BD50" ca="1">INDEX($E50:$O50,1,BD$6)/12</f>
        <v>323.79431302408841</v>
      </c>
      <c r="BE50" s="150" cm="1">
        <f t="array" aca="1" ref="BE50" ca="1">INDEX($E50:$O50,1,BE$6)/12</f>
        <v>323.79431302408841</v>
      </c>
      <c r="BF50" s="150" cm="1">
        <f t="array" aca="1" ref="BF50" ca="1">INDEX($E50:$O50,1,BF$6)/12</f>
        <v>323.79431302408841</v>
      </c>
      <c r="BG50" s="150" cm="1">
        <f t="array" aca="1" ref="BG50" ca="1">INDEX($E50:$O50,1,BG$6)/12</f>
        <v>323.79431302408841</v>
      </c>
      <c r="BH50" s="150" cm="1">
        <f t="array" aca="1" ref="BH50" ca="1">INDEX($E50:$O50,1,BH$6)/12</f>
        <v>323.79431302408841</v>
      </c>
      <c r="BI50" s="150" cm="1">
        <f t="array" aca="1" ref="BI50" ca="1">INDEX($E50:$O50,1,BI$6)/12</f>
        <v>323.79431302408841</v>
      </c>
      <c r="BJ50" s="150" cm="1">
        <f t="array" aca="1" ref="BJ50" ca="1">INDEX($E50:$O50,1,BJ$6)/12</f>
        <v>323.79431302408841</v>
      </c>
      <c r="BK50" s="150" cm="1">
        <f t="array" aca="1" ref="BK50" ca="1">INDEX($E50:$O50,1,BK$6)/12</f>
        <v>323.79431302408841</v>
      </c>
      <c r="BL50" s="150" cm="1">
        <f t="array" aca="1" ref="BL50" ca="1">INDEX($E50:$O50,1,BL$6)/12</f>
        <v>323.79431302408841</v>
      </c>
      <c r="BM50" s="150" cm="1">
        <f t="array" aca="1" ref="BM50" ca="1">INDEX($E50:$O50,1,BM$6)/12</f>
        <v>323.79431302408841</v>
      </c>
      <c r="BN50" s="150" cm="1">
        <f t="array" aca="1" ref="BN50" ca="1">INDEX($E50:$O50,1,BN$6)/12</f>
        <v>331.88917084969063</v>
      </c>
      <c r="BO50" s="150" cm="1">
        <f t="array" aca="1" ref="BO50" ca="1">INDEX($E50:$O50,1,BO$6)/12</f>
        <v>331.88917084969063</v>
      </c>
      <c r="BP50" s="150" cm="1">
        <f t="array" aca="1" ref="BP50" ca="1">INDEX($E50:$O50,1,BP$6)/12</f>
        <v>331.88917084969063</v>
      </c>
      <c r="BQ50" s="150" cm="1">
        <f t="array" aca="1" ref="BQ50" ca="1">INDEX($E50:$O50,1,BQ$6)/12</f>
        <v>331.88917084969063</v>
      </c>
      <c r="BR50" s="150" cm="1">
        <f t="array" aca="1" ref="BR50" ca="1">INDEX($E50:$O50,1,BR$6)/12</f>
        <v>331.88917084969063</v>
      </c>
      <c r="BS50" s="150" cm="1">
        <f t="array" aca="1" ref="BS50" ca="1">INDEX($E50:$O50,1,BS$6)/12</f>
        <v>331.88917084969063</v>
      </c>
      <c r="BT50" s="150" cm="1">
        <f t="array" aca="1" ref="BT50" ca="1">INDEX($E50:$O50,1,BT$6)/12</f>
        <v>331.88917084969063</v>
      </c>
      <c r="BU50" s="150" cm="1">
        <f t="array" aca="1" ref="BU50" ca="1">INDEX($E50:$O50,1,BU$6)/12</f>
        <v>331.88917084969063</v>
      </c>
      <c r="BV50" s="150" cm="1">
        <f t="array" aca="1" ref="BV50" ca="1">INDEX($E50:$O50,1,BV$6)/12</f>
        <v>331.88917084969063</v>
      </c>
      <c r="BW50" s="150" cm="1">
        <f t="array" aca="1" ref="BW50" ca="1">INDEX($E50:$O50,1,BW$6)/12</f>
        <v>331.88917084969063</v>
      </c>
      <c r="BX50" s="150" cm="1">
        <f t="array" aca="1" ref="BX50" ca="1">INDEX($E50:$O50,1,BX$6)/12</f>
        <v>331.88917084969063</v>
      </c>
      <c r="BY50" s="150" cm="1">
        <f t="array" aca="1" ref="BY50" ca="1">INDEX($E50:$O50,1,BY$6)/12</f>
        <v>331.88917084969063</v>
      </c>
      <c r="BZ50" s="150" cm="1">
        <f t="array" aca="1" ref="BZ50" ca="1">INDEX($E50:$O50,1,BZ$6)/12</f>
        <v>340.18640012093283</v>
      </c>
      <c r="CA50" s="150" cm="1">
        <f t="array" aca="1" ref="CA50" ca="1">INDEX($E50:$O50,1,CA$6)/12</f>
        <v>340.18640012093283</v>
      </c>
      <c r="CB50" s="150" cm="1">
        <f t="array" aca="1" ref="CB50" ca="1">INDEX($E50:$O50,1,CB$6)/12</f>
        <v>340.18640012093283</v>
      </c>
      <c r="CC50" s="150" cm="1">
        <f t="array" aca="1" ref="CC50" ca="1">INDEX($E50:$O50,1,CC$6)/12</f>
        <v>340.18640012093283</v>
      </c>
      <c r="CD50" s="150" cm="1">
        <f t="array" aca="1" ref="CD50" ca="1">INDEX($E50:$O50,1,CD$6)/12</f>
        <v>340.18640012093283</v>
      </c>
      <c r="CE50" s="150" cm="1">
        <f t="array" aca="1" ref="CE50" ca="1">INDEX($E50:$O50,1,CE$6)/12</f>
        <v>340.18640012093283</v>
      </c>
      <c r="CF50" s="150" cm="1">
        <f t="array" aca="1" ref="CF50" ca="1">INDEX($E50:$O50,1,CF$6)/12</f>
        <v>340.18640012093283</v>
      </c>
      <c r="CG50" s="150" cm="1">
        <f t="array" aca="1" ref="CG50" ca="1">INDEX($E50:$O50,1,CG$6)/12</f>
        <v>340.18640012093283</v>
      </c>
      <c r="CH50" s="150" cm="1">
        <f t="array" aca="1" ref="CH50" ca="1">INDEX($E50:$O50,1,CH$6)/12</f>
        <v>340.18640012093283</v>
      </c>
      <c r="CI50" s="150" cm="1">
        <f t="array" aca="1" ref="CI50" ca="1">INDEX($E50:$O50,1,CI$6)/12</f>
        <v>340.18640012093283</v>
      </c>
      <c r="CJ50" s="150" cm="1">
        <f t="array" aca="1" ref="CJ50" ca="1">INDEX($E50:$O50,1,CJ$6)/12</f>
        <v>340.18640012093283</v>
      </c>
      <c r="CK50" s="150" cm="1">
        <f t="array" aca="1" ref="CK50" ca="1">INDEX($E50:$O50,1,CK$6)/12</f>
        <v>340.18640012093283</v>
      </c>
      <c r="CL50" s="150" cm="1">
        <f t="array" aca="1" ref="CL50" ca="1">INDEX($E50:$O50,1,CL$6)/12</f>
        <v>348.69106012395611</v>
      </c>
      <c r="CM50" s="150" cm="1">
        <f t="array" aca="1" ref="CM50" ca="1">INDEX($E50:$O50,1,CM$6)/12</f>
        <v>348.69106012395611</v>
      </c>
      <c r="CN50" s="150" cm="1">
        <f t="array" aca="1" ref="CN50" ca="1">INDEX($E50:$O50,1,CN$6)/12</f>
        <v>348.69106012395611</v>
      </c>
      <c r="CO50" s="150" cm="1">
        <f t="array" aca="1" ref="CO50" ca="1">INDEX($E50:$O50,1,CO$6)/12</f>
        <v>348.69106012395611</v>
      </c>
      <c r="CP50" s="150" cm="1">
        <f t="array" aca="1" ref="CP50" ca="1">INDEX($E50:$O50,1,CP$6)/12</f>
        <v>348.69106012395611</v>
      </c>
      <c r="CQ50" s="150" cm="1">
        <f t="array" aca="1" ref="CQ50" ca="1">INDEX($E50:$O50,1,CQ$6)/12</f>
        <v>348.69106012395611</v>
      </c>
      <c r="CR50" s="150" cm="1">
        <f t="array" aca="1" ref="CR50" ca="1">INDEX($E50:$O50,1,CR$6)/12</f>
        <v>348.69106012395611</v>
      </c>
      <c r="CS50" s="150" cm="1">
        <f t="array" aca="1" ref="CS50" ca="1">INDEX($E50:$O50,1,CS$6)/12</f>
        <v>348.69106012395611</v>
      </c>
      <c r="CT50" s="150" cm="1">
        <f t="array" aca="1" ref="CT50" ca="1">INDEX($E50:$O50,1,CT$6)/12</f>
        <v>348.69106012395611</v>
      </c>
      <c r="CU50" s="150" cm="1">
        <f t="array" aca="1" ref="CU50" ca="1">INDEX($E50:$O50,1,CU$6)/12</f>
        <v>348.69106012395611</v>
      </c>
      <c r="CV50" s="150" cm="1">
        <f t="array" aca="1" ref="CV50" ca="1">INDEX($E50:$O50,1,CV$6)/12</f>
        <v>348.69106012395611</v>
      </c>
      <c r="CW50" s="150" cm="1">
        <f t="array" aca="1" ref="CW50" ca="1">INDEX($E50:$O50,1,CW$6)/12</f>
        <v>348.69106012395611</v>
      </c>
      <c r="CX50" s="150" cm="1">
        <f t="array" aca="1" ref="CX50" ca="1">INDEX($E50:$O50,1,CX$6)/12</f>
        <v>357.40833662705501</v>
      </c>
      <c r="CY50" s="150" cm="1">
        <f t="array" aca="1" ref="CY50" ca="1">INDEX($E50:$O50,1,CY$6)/12</f>
        <v>357.40833662705501</v>
      </c>
      <c r="CZ50" s="150" cm="1">
        <f t="array" aca="1" ref="CZ50" ca="1">INDEX($E50:$O50,1,CZ$6)/12</f>
        <v>357.40833662705501</v>
      </c>
      <c r="DA50" s="150" cm="1">
        <f t="array" aca="1" ref="DA50" ca="1">INDEX($E50:$O50,1,DA$6)/12</f>
        <v>357.40833662705501</v>
      </c>
      <c r="DB50" s="150" cm="1">
        <f t="array" aca="1" ref="DB50" ca="1">INDEX($E50:$O50,1,DB$6)/12</f>
        <v>357.40833662705501</v>
      </c>
      <c r="DC50" s="150" cm="1">
        <f t="array" aca="1" ref="DC50" ca="1">INDEX($E50:$O50,1,DC$6)/12</f>
        <v>357.40833662705501</v>
      </c>
      <c r="DD50" s="150" cm="1">
        <f t="array" aca="1" ref="DD50" ca="1">INDEX($E50:$O50,1,DD$6)/12</f>
        <v>357.40833662705501</v>
      </c>
      <c r="DE50" s="150" cm="1">
        <f t="array" aca="1" ref="DE50" ca="1">INDEX($E50:$O50,1,DE$6)/12</f>
        <v>357.40833662705501</v>
      </c>
      <c r="DF50" s="150" cm="1">
        <f t="array" aca="1" ref="DF50" ca="1">INDEX($E50:$O50,1,DF$6)/12</f>
        <v>357.40833662705501</v>
      </c>
      <c r="DG50" s="150" cm="1">
        <f t="array" aca="1" ref="DG50" ca="1">INDEX($E50:$O50,1,DG$6)/12</f>
        <v>357.40833662705501</v>
      </c>
      <c r="DH50" s="150" cm="1">
        <f t="array" aca="1" ref="DH50" ca="1">INDEX($E50:$O50,1,DH$6)/12</f>
        <v>357.40833662705501</v>
      </c>
      <c r="DI50" s="150" cm="1">
        <f t="array" aca="1" ref="DI50" ca="1">INDEX($E50:$O50,1,DI$6)/12</f>
        <v>357.40833662705501</v>
      </c>
      <c r="DJ50" s="150" cm="1">
        <f t="array" aca="1" ref="DJ50" ca="1">INDEX($E50:$O50,1,DJ$6)/12</f>
        <v>366.34354504273136</v>
      </c>
      <c r="DK50" s="150" cm="1">
        <f t="array" aca="1" ref="DK50" ca="1">INDEX($E50:$O50,1,DK$6)/12</f>
        <v>366.34354504273136</v>
      </c>
      <c r="DL50" s="150" cm="1">
        <f t="array" aca="1" ref="DL50" ca="1">INDEX($E50:$O50,1,DL$6)/12</f>
        <v>366.34354504273136</v>
      </c>
      <c r="DM50" s="150" cm="1">
        <f t="array" aca="1" ref="DM50" ca="1">INDEX($E50:$O50,1,DM$6)/12</f>
        <v>366.34354504273136</v>
      </c>
      <c r="DN50" s="150" cm="1">
        <f t="array" aca="1" ref="DN50" ca="1">INDEX($E50:$O50,1,DN$6)/12</f>
        <v>366.34354504273136</v>
      </c>
      <c r="DO50" s="150" cm="1">
        <f t="array" aca="1" ref="DO50" ca="1">INDEX($E50:$O50,1,DO$6)/12</f>
        <v>366.34354504273136</v>
      </c>
      <c r="DP50" s="150" cm="1">
        <f t="array" aca="1" ref="DP50" ca="1">INDEX($E50:$O50,1,DP$6)/12</f>
        <v>366.34354504273136</v>
      </c>
      <c r="DQ50" s="150" cm="1">
        <f t="array" aca="1" ref="DQ50" ca="1">INDEX($E50:$O50,1,DQ$6)/12</f>
        <v>366.34354504273136</v>
      </c>
      <c r="DR50" s="150" cm="1">
        <f t="array" aca="1" ref="DR50" ca="1">INDEX($E50:$O50,1,DR$6)/12</f>
        <v>366.34354504273136</v>
      </c>
      <c r="DS50" s="150" cm="1">
        <f t="array" aca="1" ref="DS50" ca="1">INDEX($E50:$O50,1,DS$6)/12</f>
        <v>366.34354504273136</v>
      </c>
      <c r="DT50" s="150" cm="1">
        <f t="array" aca="1" ref="DT50" ca="1">INDEX($E50:$O50,1,DT$6)/12</f>
        <v>366.34354504273136</v>
      </c>
      <c r="DU50" s="150" cm="1">
        <f t="array" aca="1" ref="DU50" ca="1">INDEX($E50:$O50,1,DU$6)/12</f>
        <v>366.34354504273136</v>
      </c>
      <c r="DV50" s="150" cm="1">
        <f t="array" aca="1" ref="DV50" ca="1">INDEX($E50:$O50,1,DV$6)/12</f>
        <v>375.50213366879962</v>
      </c>
      <c r="DW50" s="150" cm="1">
        <f t="array" aca="1" ref="DW50" ca="1">INDEX($E50:$O50,1,DW$6)/12</f>
        <v>375.50213366879962</v>
      </c>
      <c r="DX50" s="150" cm="1">
        <f t="array" aca="1" ref="DX50" ca="1">INDEX($E50:$O50,1,DX$6)/12</f>
        <v>375.50213366879962</v>
      </c>
      <c r="DY50" s="150" cm="1">
        <f t="array" aca="1" ref="DY50" ca="1">INDEX($E50:$O50,1,DY$6)/12</f>
        <v>375.50213366879962</v>
      </c>
      <c r="DZ50" s="150" cm="1">
        <f t="array" aca="1" ref="DZ50" ca="1">INDEX($E50:$O50,1,DZ$6)/12</f>
        <v>375.50213366879962</v>
      </c>
      <c r="EA50" s="150" cm="1">
        <f t="array" aca="1" ref="EA50" ca="1">INDEX($E50:$O50,1,EA$6)/12</f>
        <v>375.50213366879962</v>
      </c>
      <c r="EB50" s="150" cm="1">
        <f t="array" aca="1" ref="EB50" ca="1">INDEX($E50:$O50,1,EB$6)/12</f>
        <v>375.50213366879962</v>
      </c>
      <c r="EC50" s="150" cm="1">
        <f t="array" aca="1" ref="EC50" ca="1">INDEX($E50:$O50,1,EC$6)/12</f>
        <v>375.50213366879962</v>
      </c>
      <c r="ED50" s="150" cm="1">
        <f t="array" aca="1" ref="ED50" ca="1">INDEX($E50:$O50,1,ED$6)/12</f>
        <v>375.50213366879962</v>
      </c>
      <c r="EE50" s="150" cm="1">
        <f t="array" aca="1" ref="EE50" ca="1">INDEX($E50:$O50,1,EE$6)/12</f>
        <v>375.50213366879962</v>
      </c>
      <c r="EF50" s="150" cm="1">
        <f t="array" aca="1" ref="EF50" ca="1">INDEX($E50:$O50,1,EF$6)/12</f>
        <v>375.50213366879962</v>
      </c>
      <c r="EG50" s="150" cm="1">
        <f t="array" aca="1" ref="EG50" ca="1">INDEX($E50:$O50,1,EG$6)/12</f>
        <v>375.50213366879962</v>
      </c>
      <c r="EH50" s="150" cm="1">
        <f t="array" aca="1" ref="EH50" ca="1">INDEX($E50:$O50,1,EH$6)/12</f>
        <v>384.88968701051954</v>
      </c>
      <c r="EI50" s="150" cm="1">
        <f t="array" aca="1" ref="EI50" ca="1">INDEX($E50:$O50,1,EI$6)/12</f>
        <v>384.88968701051954</v>
      </c>
      <c r="EJ50" s="150" cm="1">
        <f t="array" aca="1" ref="EJ50" ca="1">INDEX($E50:$O50,1,EJ$6)/12</f>
        <v>384.88968701051954</v>
      </c>
      <c r="EK50" s="150" cm="1">
        <f t="array" aca="1" ref="EK50" ca="1">INDEX($E50:$O50,1,EK$6)/12</f>
        <v>384.88968701051954</v>
      </c>
      <c r="EL50" s="150" cm="1">
        <f t="array" aca="1" ref="EL50" ca="1">INDEX($E50:$O50,1,EL$6)/12</f>
        <v>384.88968701051954</v>
      </c>
      <c r="EM50" s="150" cm="1">
        <f t="array" aca="1" ref="EM50" ca="1">INDEX($E50:$O50,1,EM$6)/12</f>
        <v>384.88968701051954</v>
      </c>
      <c r="EN50" s="150" cm="1">
        <f t="array" aca="1" ref="EN50" ca="1">INDEX($E50:$O50,1,EN$6)/12</f>
        <v>384.88968701051954</v>
      </c>
      <c r="EO50" s="150" cm="1">
        <f t="array" aca="1" ref="EO50" ca="1">INDEX($E50:$O50,1,EO$6)/12</f>
        <v>384.88968701051954</v>
      </c>
      <c r="EP50" s="150" cm="1">
        <f t="array" aca="1" ref="EP50" ca="1">INDEX($E50:$O50,1,EP$6)/12</f>
        <v>384.88968701051954</v>
      </c>
      <c r="EQ50" s="150" cm="1">
        <f t="array" aca="1" ref="EQ50" ca="1">INDEX($E50:$O50,1,EQ$6)/12</f>
        <v>384.88968701051954</v>
      </c>
      <c r="ER50" s="150" cm="1">
        <f t="array" aca="1" ref="ER50" ca="1">INDEX($E50:$O50,1,ER$6)/12</f>
        <v>384.88968701051954</v>
      </c>
      <c r="ES50" s="150" cm="1">
        <f t="array" aca="1" ref="ES50" ca="1">INDEX($E50:$O50,1,ES$6)/12</f>
        <v>384.88968701051954</v>
      </c>
    </row>
    <row r="51" spans="1:149" ht="12.75" thickTop="1" x14ac:dyDescent="0.2">
      <c r="A51" s="2"/>
      <c r="B51" s="151" t="s">
        <v>32</v>
      </c>
      <c r="C51" s="151"/>
      <c r="D51" s="458">
        <f t="shared" ref="D51:N51" ca="1" si="42">SUBTOTAL(9,D42:D50)</f>
        <v>-1088934.7999999998</v>
      </c>
      <c r="E51" s="151">
        <f t="shared" ca="1" si="42"/>
        <v>-1116158.17</v>
      </c>
      <c r="F51" s="151">
        <f t="shared" ca="1" si="42"/>
        <v>-1144062.1242499996</v>
      </c>
      <c r="G51" s="151">
        <f t="shared" ca="1" si="42"/>
        <v>-1172663.6773562497</v>
      </c>
      <c r="H51" s="151">
        <f t="shared" ca="1" si="42"/>
        <v>-1201980.2692901557</v>
      </c>
      <c r="I51" s="151">
        <f t="shared" ca="1" si="42"/>
        <v>-1232029.7760224096</v>
      </c>
      <c r="J51" s="151">
        <f t="shared" ca="1" si="42"/>
        <v>-1262830.5204229697</v>
      </c>
      <c r="K51" s="151">
        <f t="shared" ca="1" si="42"/>
        <v>-1294401.2834335438</v>
      </c>
      <c r="L51" s="151">
        <f t="shared" ca="1" si="42"/>
        <v>-1326761.3155193822</v>
      </c>
      <c r="M51" s="151">
        <f t="shared" ca="1" si="42"/>
        <v>-1359930.3484073665</v>
      </c>
      <c r="N51" s="151">
        <f t="shared" ca="1" si="42"/>
        <v>-1393928.6071175507</v>
      </c>
      <c r="O51" s="151">
        <f ca="1">SUBTOTAL(9,O42:O50)</f>
        <v>-1428776.8222954893</v>
      </c>
      <c r="P51" s="2"/>
      <c r="Q51" s="151"/>
      <c r="R51" s="151">
        <f ca="1">SUBTOTAL(9,R42:R50)</f>
        <v>-93013.180833333317</v>
      </c>
      <c r="S51" s="151">
        <f t="shared" ref="S51:CD51" ca="1" si="43">SUBTOTAL(9,S42:S50)</f>
        <v>-93013.180833333317</v>
      </c>
      <c r="T51" s="151">
        <f t="shared" ca="1" si="43"/>
        <v>-93013.180833333317</v>
      </c>
      <c r="U51" s="151">
        <f t="shared" ca="1" si="43"/>
        <v>-93013.180833333317</v>
      </c>
      <c r="V51" s="151">
        <f t="shared" ca="1" si="43"/>
        <v>-93013.180833333317</v>
      </c>
      <c r="W51" s="151">
        <f t="shared" ca="1" si="43"/>
        <v>-93013.180833333317</v>
      </c>
      <c r="X51" s="151">
        <f t="shared" ca="1" si="43"/>
        <v>-93013.180833333317</v>
      </c>
      <c r="Y51" s="151">
        <f t="shared" ca="1" si="43"/>
        <v>-93013.180833333317</v>
      </c>
      <c r="Z51" s="151">
        <f t="shared" ca="1" si="43"/>
        <v>-93013.180833333317</v>
      </c>
      <c r="AA51" s="151">
        <f t="shared" ca="1" si="43"/>
        <v>-93013.180833333317</v>
      </c>
      <c r="AB51" s="151">
        <f t="shared" ca="1" si="43"/>
        <v>-93013.180833333317</v>
      </c>
      <c r="AC51" s="151">
        <f t="shared" ca="1" si="43"/>
        <v>-93013.180833333317</v>
      </c>
      <c r="AD51" s="151">
        <f t="shared" ca="1" si="43"/>
        <v>-95338.510354166632</v>
      </c>
      <c r="AE51" s="151">
        <f t="shared" ca="1" si="43"/>
        <v>-95338.510354166632</v>
      </c>
      <c r="AF51" s="151">
        <f t="shared" ca="1" si="43"/>
        <v>-95338.510354166632</v>
      </c>
      <c r="AG51" s="151">
        <f t="shared" ca="1" si="43"/>
        <v>-95338.510354166632</v>
      </c>
      <c r="AH51" s="151">
        <f t="shared" ca="1" si="43"/>
        <v>-95338.510354166632</v>
      </c>
      <c r="AI51" s="151">
        <f t="shared" ca="1" si="43"/>
        <v>-95338.510354166632</v>
      </c>
      <c r="AJ51" s="151">
        <f t="shared" ca="1" si="43"/>
        <v>-95338.510354166632</v>
      </c>
      <c r="AK51" s="151">
        <f t="shared" ca="1" si="43"/>
        <v>-95338.510354166632</v>
      </c>
      <c r="AL51" s="151">
        <f t="shared" ca="1" si="43"/>
        <v>-95338.510354166632</v>
      </c>
      <c r="AM51" s="151">
        <f t="shared" ca="1" si="43"/>
        <v>-95338.510354166632</v>
      </c>
      <c r="AN51" s="151">
        <f t="shared" ca="1" si="43"/>
        <v>-95338.510354166632</v>
      </c>
      <c r="AO51" s="151">
        <f t="shared" ca="1" si="43"/>
        <v>-95338.510354166632</v>
      </c>
      <c r="AP51" s="151">
        <f t="shared" ca="1" si="43"/>
        <v>-97721.973113020809</v>
      </c>
      <c r="AQ51" s="151">
        <f t="shared" ca="1" si="43"/>
        <v>-97721.973113020809</v>
      </c>
      <c r="AR51" s="151">
        <f t="shared" ca="1" si="43"/>
        <v>-97721.973113020809</v>
      </c>
      <c r="AS51" s="151">
        <f t="shared" ca="1" si="43"/>
        <v>-97721.973113020809</v>
      </c>
      <c r="AT51" s="151">
        <f t="shared" ca="1" si="43"/>
        <v>-97721.973113020809</v>
      </c>
      <c r="AU51" s="151">
        <f t="shared" ca="1" si="43"/>
        <v>-97721.973113020809</v>
      </c>
      <c r="AV51" s="151">
        <f t="shared" ca="1" si="43"/>
        <v>-97721.973113020809</v>
      </c>
      <c r="AW51" s="151">
        <f t="shared" ca="1" si="43"/>
        <v>-97721.973113020809</v>
      </c>
      <c r="AX51" s="151">
        <f t="shared" ca="1" si="43"/>
        <v>-97721.973113020809</v>
      </c>
      <c r="AY51" s="151">
        <f t="shared" ca="1" si="43"/>
        <v>-97721.973113020809</v>
      </c>
      <c r="AZ51" s="151">
        <f t="shared" ca="1" si="43"/>
        <v>-97721.973113020809</v>
      </c>
      <c r="BA51" s="151">
        <f t="shared" ca="1" si="43"/>
        <v>-97721.973113020809</v>
      </c>
      <c r="BB51" s="151">
        <f t="shared" ca="1" si="43"/>
        <v>-100165.02244084633</v>
      </c>
      <c r="BC51" s="151">
        <f t="shared" ca="1" si="43"/>
        <v>-100165.02244084633</v>
      </c>
      <c r="BD51" s="151">
        <f t="shared" ca="1" si="43"/>
        <v>-100165.02244084633</v>
      </c>
      <c r="BE51" s="151">
        <f t="shared" ca="1" si="43"/>
        <v>-100165.02244084633</v>
      </c>
      <c r="BF51" s="151">
        <f t="shared" ca="1" si="43"/>
        <v>-100165.02244084633</v>
      </c>
      <c r="BG51" s="151">
        <f t="shared" ca="1" si="43"/>
        <v>-100165.02244084633</v>
      </c>
      <c r="BH51" s="151">
        <f t="shared" ca="1" si="43"/>
        <v>-100165.02244084633</v>
      </c>
      <c r="BI51" s="151">
        <f t="shared" ca="1" si="43"/>
        <v>-100165.02244084633</v>
      </c>
      <c r="BJ51" s="151">
        <f t="shared" ca="1" si="43"/>
        <v>-100165.02244084633</v>
      </c>
      <c r="BK51" s="151">
        <f t="shared" ca="1" si="43"/>
        <v>-100165.02244084633</v>
      </c>
      <c r="BL51" s="151">
        <f t="shared" ca="1" si="43"/>
        <v>-100165.02244084633</v>
      </c>
      <c r="BM51" s="151">
        <f t="shared" ca="1" si="43"/>
        <v>-100165.02244084633</v>
      </c>
      <c r="BN51" s="151">
        <f t="shared" ca="1" si="43"/>
        <v>-102669.14800186746</v>
      </c>
      <c r="BO51" s="151">
        <f t="shared" ca="1" si="43"/>
        <v>-102669.14800186746</v>
      </c>
      <c r="BP51" s="151">
        <f t="shared" ca="1" si="43"/>
        <v>-102669.14800186746</v>
      </c>
      <c r="BQ51" s="151">
        <f t="shared" ca="1" si="43"/>
        <v>-102669.14800186746</v>
      </c>
      <c r="BR51" s="151">
        <f t="shared" ca="1" si="43"/>
        <v>-102669.14800186746</v>
      </c>
      <c r="BS51" s="151">
        <f t="shared" ca="1" si="43"/>
        <v>-102669.14800186746</v>
      </c>
      <c r="BT51" s="151">
        <f t="shared" ca="1" si="43"/>
        <v>-102669.14800186746</v>
      </c>
      <c r="BU51" s="151">
        <f t="shared" ca="1" si="43"/>
        <v>-102669.14800186746</v>
      </c>
      <c r="BV51" s="151">
        <f t="shared" ca="1" si="43"/>
        <v>-102669.14800186746</v>
      </c>
      <c r="BW51" s="151">
        <f t="shared" ca="1" si="43"/>
        <v>-102669.14800186746</v>
      </c>
      <c r="BX51" s="151">
        <f t="shared" ca="1" si="43"/>
        <v>-102669.14800186746</v>
      </c>
      <c r="BY51" s="151">
        <f t="shared" ca="1" si="43"/>
        <v>-102669.14800186746</v>
      </c>
      <c r="BZ51" s="151">
        <f t="shared" ca="1" si="43"/>
        <v>-105235.87670191414</v>
      </c>
      <c r="CA51" s="151">
        <f t="shared" ca="1" si="43"/>
        <v>-105235.87670191414</v>
      </c>
      <c r="CB51" s="151">
        <f t="shared" ca="1" si="43"/>
        <v>-105235.87670191414</v>
      </c>
      <c r="CC51" s="151">
        <f t="shared" ca="1" si="43"/>
        <v>-105235.87670191414</v>
      </c>
      <c r="CD51" s="151">
        <f t="shared" ca="1" si="43"/>
        <v>-105235.87670191414</v>
      </c>
      <c r="CE51" s="151">
        <f t="shared" ref="CE51:EG51" ca="1" si="44">SUBTOTAL(9,CE42:CE50)</f>
        <v>-105235.87670191414</v>
      </c>
      <c r="CF51" s="151">
        <f t="shared" ca="1" si="44"/>
        <v>-105235.87670191414</v>
      </c>
      <c r="CG51" s="151">
        <f t="shared" ca="1" si="44"/>
        <v>-105235.87670191414</v>
      </c>
      <c r="CH51" s="151">
        <f t="shared" ca="1" si="44"/>
        <v>-105235.87670191414</v>
      </c>
      <c r="CI51" s="151">
        <f t="shared" ca="1" si="44"/>
        <v>-105235.87670191414</v>
      </c>
      <c r="CJ51" s="151">
        <f t="shared" ca="1" si="44"/>
        <v>-105235.87670191414</v>
      </c>
      <c r="CK51" s="151">
        <f t="shared" ca="1" si="44"/>
        <v>-105235.87670191414</v>
      </c>
      <c r="CL51" s="151">
        <f t="shared" ca="1" si="44"/>
        <v>-107866.77361946198</v>
      </c>
      <c r="CM51" s="151">
        <f t="shared" ca="1" si="44"/>
        <v>-107866.77361946198</v>
      </c>
      <c r="CN51" s="151">
        <f t="shared" ca="1" si="44"/>
        <v>-107866.77361946198</v>
      </c>
      <c r="CO51" s="151">
        <f t="shared" ca="1" si="44"/>
        <v>-107866.77361946198</v>
      </c>
      <c r="CP51" s="151">
        <f t="shared" ca="1" si="44"/>
        <v>-107866.77361946198</v>
      </c>
      <c r="CQ51" s="151">
        <f t="shared" ca="1" si="44"/>
        <v>-107866.77361946198</v>
      </c>
      <c r="CR51" s="151">
        <f t="shared" ca="1" si="44"/>
        <v>-107866.77361946198</v>
      </c>
      <c r="CS51" s="151">
        <f t="shared" ca="1" si="44"/>
        <v>-107866.77361946198</v>
      </c>
      <c r="CT51" s="151">
        <f t="shared" ca="1" si="44"/>
        <v>-107866.77361946198</v>
      </c>
      <c r="CU51" s="151">
        <f t="shared" ca="1" si="44"/>
        <v>-107866.77361946198</v>
      </c>
      <c r="CV51" s="151">
        <f t="shared" ca="1" si="44"/>
        <v>-107866.77361946198</v>
      </c>
      <c r="CW51" s="151">
        <f t="shared" ca="1" si="44"/>
        <v>-107866.77361946198</v>
      </c>
      <c r="CX51" s="151">
        <f t="shared" ca="1" si="44"/>
        <v>-110563.44295994853</v>
      </c>
      <c r="CY51" s="151">
        <f t="shared" ca="1" si="44"/>
        <v>-110563.44295994853</v>
      </c>
      <c r="CZ51" s="151">
        <f t="shared" ca="1" si="44"/>
        <v>-110563.44295994853</v>
      </c>
      <c r="DA51" s="151">
        <f t="shared" ca="1" si="44"/>
        <v>-110563.44295994853</v>
      </c>
      <c r="DB51" s="151">
        <f t="shared" ca="1" si="44"/>
        <v>-110563.44295994853</v>
      </c>
      <c r="DC51" s="151">
        <f t="shared" ca="1" si="44"/>
        <v>-110563.44295994853</v>
      </c>
      <c r="DD51" s="151">
        <f t="shared" ca="1" si="44"/>
        <v>-110563.44295994853</v>
      </c>
      <c r="DE51" s="151">
        <f t="shared" ca="1" si="44"/>
        <v>-110563.44295994853</v>
      </c>
      <c r="DF51" s="151">
        <f t="shared" ca="1" si="44"/>
        <v>-110563.44295994853</v>
      </c>
      <c r="DG51" s="151">
        <f t="shared" ca="1" si="44"/>
        <v>-110563.44295994853</v>
      </c>
      <c r="DH51" s="151">
        <f t="shared" ca="1" si="44"/>
        <v>-110563.44295994853</v>
      </c>
      <c r="DI51" s="151">
        <f t="shared" ca="1" si="44"/>
        <v>-110563.44295994853</v>
      </c>
      <c r="DJ51" s="151">
        <f t="shared" ca="1" si="44"/>
        <v>-113327.52903394723</v>
      </c>
      <c r="DK51" s="151">
        <f t="shared" ca="1" si="44"/>
        <v>-113327.52903394723</v>
      </c>
      <c r="DL51" s="151">
        <f t="shared" ca="1" si="44"/>
        <v>-113327.52903394723</v>
      </c>
      <c r="DM51" s="151">
        <f t="shared" ca="1" si="44"/>
        <v>-113327.52903394723</v>
      </c>
      <c r="DN51" s="151">
        <f t="shared" ca="1" si="44"/>
        <v>-113327.52903394723</v>
      </c>
      <c r="DO51" s="151">
        <f t="shared" ca="1" si="44"/>
        <v>-113327.52903394723</v>
      </c>
      <c r="DP51" s="151">
        <f t="shared" ca="1" si="44"/>
        <v>-113327.52903394723</v>
      </c>
      <c r="DQ51" s="151">
        <f t="shared" ca="1" si="44"/>
        <v>-113327.52903394723</v>
      </c>
      <c r="DR51" s="151">
        <f t="shared" ca="1" si="44"/>
        <v>-113327.52903394723</v>
      </c>
      <c r="DS51" s="151">
        <f t="shared" ca="1" si="44"/>
        <v>-113327.52903394723</v>
      </c>
      <c r="DT51" s="151">
        <f t="shared" ca="1" si="44"/>
        <v>-113327.52903394723</v>
      </c>
      <c r="DU51" s="151">
        <f t="shared" ca="1" si="44"/>
        <v>-113327.52903394723</v>
      </c>
      <c r="DV51" s="151">
        <f t="shared" ca="1" si="44"/>
        <v>-116160.7172597959</v>
      </c>
      <c r="DW51" s="151">
        <f t="shared" ca="1" si="44"/>
        <v>-116160.7172597959</v>
      </c>
      <c r="DX51" s="151">
        <f t="shared" ca="1" si="44"/>
        <v>-116160.7172597959</v>
      </c>
      <c r="DY51" s="151">
        <f t="shared" ca="1" si="44"/>
        <v>-116160.7172597959</v>
      </c>
      <c r="DZ51" s="151">
        <f t="shared" ca="1" si="44"/>
        <v>-116160.7172597959</v>
      </c>
      <c r="EA51" s="151">
        <f t="shared" ca="1" si="44"/>
        <v>-116160.7172597959</v>
      </c>
      <c r="EB51" s="151">
        <f t="shared" ca="1" si="44"/>
        <v>-116160.7172597959</v>
      </c>
      <c r="EC51" s="151">
        <f t="shared" ca="1" si="44"/>
        <v>-116160.7172597959</v>
      </c>
      <c r="ED51" s="151">
        <f t="shared" ca="1" si="44"/>
        <v>-116160.7172597959</v>
      </c>
      <c r="EE51" s="151">
        <f t="shared" ca="1" si="44"/>
        <v>-116160.7172597959</v>
      </c>
      <c r="EF51" s="151">
        <f t="shared" ca="1" si="44"/>
        <v>-116160.7172597959</v>
      </c>
      <c r="EG51" s="151">
        <f t="shared" ca="1" si="44"/>
        <v>-116160.7172597959</v>
      </c>
      <c r="EH51" s="151">
        <f t="shared" ref="EH51:ES51" ca="1" si="45">SUBTOTAL(9,EH42:EH50)</f>
        <v>-119064.73519129079</v>
      </c>
      <c r="EI51" s="151">
        <f t="shared" ca="1" si="45"/>
        <v>-119064.73519129079</v>
      </c>
      <c r="EJ51" s="151">
        <f t="shared" ca="1" si="45"/>
        <v>-119064.73519129079</v>
      </c>
      <c r="EK51" s="151">
        <f t="shared" ca="1" si="45"/>
        <v>-119064.73519129079</v>
      </c>
      <c r="EL51" s="151">
        <f t="shared" ca="1" si="45"/>
        <v>-119064.73519129079</v>
      </c>
      <c r="EM51" s="151">
        <f t="shared" ca="1" si="45"/>
        <v>-119064.73519129079</v>
      </c>
      <c r="EN51" s="151">
        <f t="shared" ca="1" si="45"/>
        <v>-119064.73519129079</v>
      </c>
      <c r="EO51" s="151">
        <f t="shared" ca="1" si="45"/>
        <v>-119064.73519129079</v>
      </c>
      <c r="EP51" s="151">
        <f t="shared" ca="1" si="45"/>
        <v>-119064.73519129079</v>
      </c>
      <c r="EQ51" s="151">
        <f t="shared" ca="1" si="45"/>
        <v>-119064.73519129079</v>
      </c>
      <c r="ER51" s="151">
        <f t="shared" ca="1" si="45"/>
        <v>-119064.73519129079</v>
      </c>
      <c r="ES51" s="151">
        <f t="shared" ca="1" si="45"/>
        <v>-119064.73519129079</v>
      </c>
    </row>
    <row r="52" spans="1:149"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row>
    <row r="53" spans="1:149" collapsed="1" x14ac:dyDescent="0.2">
      <c r="A53" s="2"/>
      <c r="B53" s="148" t="str">
        <f>'PF, Adj &amp; Notes'!$B47</f>
        <v>Utilities</v>
      </c>
      <c r="C53" s="148"/>
      <c r="D53" s="455">
        <f t="shared" ref="D53:N53" ca="1" si="46">SUBTOTAL(9,D54:D58)</f>
        <v>-110335.26</v>
      </c>
      <c r="E53" s="148">
        <f t="shared" ca="1" si="46"/>
        <v>-113093.64149999997</v>
      </c>
      <c r="F53" s="148">
        <f t="shared" ca="1" si="46"/>
        <v>-115920.98253749996</v>
      </c>
      <c r="G53" s="148">
        <f t="shared" ca="1" si="46"/>
        <v>-118819.00710093745</v>
      </c>
      <c r="H53" s="148">
        <f t="shared" ca="1" si="46"/>
        <v>-121789.48227846087</v>
      </c>
      <c r="I53" s="148">
        <f t="shared" ca="1" si="46"/>
        <v>-124834.2193354224</v>
      </c>
      <c r="J53" s="148">
        <f t="shared" ca="1" si="46"/>
        <v>-127955.07481880795</v>
      </c>
      <c r="K53" s="148">
        <f t="shared" ca="1" si="46"/>
        <v>-131153.95168927812</v>
      </c>
      <c r="L53" s="148">
        <f t="shared" ca="1" si="46"/>
        <v>-134432.80048151006</v>
      </c>
      <c r="M53" s="148">
        <f t="shared" ca="1" si="46"/>
        <v>-137793.62049354782</v>
      </c>
      <c r="N53" s="148">
        <f t="shared" ca="1" si="46"/>
        <v>-141238.46100588649</v>
      </c>
      <c r="O53" s="148">
        <f ca="1">SUBTOTAL(9,O54:O58)</f>
        <v>-144769.42253103363</v>
      </c>
      <c r="P53" s="2"/>
      <c r="Q53" s="148"/>
      <c r="R53" s="148">
        <f ca="1">SUBTOTAL(9,R54:R58)</f>
        <v>-9424.4701249999962</v>
      </c>
      <c r="S53" s="148">
        <f t="shared" ref="S53:CD53" ca="1" si="47">SUBTOTAL(9,S54:S58)</f>
        <v>-9424.4701249999962</v>
      </c>
      <c r="T53" s="148">
        <f t="shared" ca="1" si="47"/>
        <v>-9424.4701249999962</v>
      </c>
      <c r="U53" s="148">
        <f t="shared" ca="1" si="47"/>
        <v>-9424.4701249999962</v>
      </c>
      <c r="V53" s="148">
        <f t="shared" ca="1" si="47"/>
        <v>-9424.4701249999962</v>
      </c>
      <c r="W53" s="148">
        <f t="shared" ca="1" si="47"/>
        <v>-9424.4701249999962</v>
      </c>
      <c r="X53" s="148">
        <f t="shared" ca="1" si="47"/>
        <v>-9424.4701249999962</v>
      </c>
      <c r="Y53" s="148">
        <f t="shared" ca="1" si="47"/>
        <v>-9424.4701249999962</v>
      </c>
      <c r="Z53" s="148">
        <f t="shared" ca="1" si="47"/>
        <v>-9424.4701249999962</v>
      </c>
      <c r="AA53" s="148">
        <f t="shared" ca="1" si="47"/>
        <v>-9424.4701249999962</v>
      </c>
      <c r="AB53" s="148">
        <f t="shared" ca="1" si="47"/>
        <v>-9424.4701249999962</v>
      </c>
      <c r="AC53" s="148">
        <f t="shared" ca="1" si="47"/>
        <v>-9424.4701249999962</v>
      </c>
      <c r="AD53" s="148">
        <f t="shared" ca="1" si="47"/>
        <v>-9660.0818781249982</v>
      </c>
      <c r="AE53" s="148">
        <f t="shared" ca="1" si="47"/>
        <v>-9660.0818781249982</v>
      </c>
      <c r="AF53" s="148">
        <f t="shared" ca="1" si="47"/>
        <v>-9660.0818781249982</v>
      </c>
      <c r="AG53" s="148">
        <f t="shared" ca="1" si="47"/>
        <v>-9660.0818781249982</v>
      </c>
      <c r="AH53" s="148">
        <f t="shared" ca="1" si="47"/>
        <v>-9660.0818781249982</v>
      </c>
      <c r="AI53" s="148">
        <f t="shared" ca="1" si="47"/>
        <v>-9660.0818781249982</v>
      </c>
      <c r="AJ53" s="148">
        <f t="shared" ca="1" si="47"/>
        <v>-9660.0818781249982</v>
      </c>
      <c r="AK53" s="148">
        <f t="shared" ca="1" si="47"/>
        <v>-9660.0818781249982</v>
      </c>
      <c r="AL53" s="148">
        <f t="shared" ca="1" si="47"/>
        <v>-9660.0818781249982</v>
      </c>
      <c r="AM53" s="148">
        <f t="shared" ca="1" si="47"/>
        <v>-9660.0818781249982</v>
      </c>
      <c r="AN53" s="148">
        <f t="shared" ca="1" si="47"/>
        <v>-9660.0818781249982</v>
      </c>
      <c r="AO53" s="148">
        <f t="shared" ca="1" si="47"/>
        <v>-9660.0818781249982</v>
      </c>
      <c r="AP53" s="148">
        <f t="shared" ca="1" si="47"/>
        <v>-9901.583925078121</v>
      </c>
      <c r="AQ53" s="148">
        <f t="shared" ca="1" si="47"/>
        <v>-9901.583925078121</v>
      </c>
      <c r="AR53" s="148">
        <f t="shared" ca="1" si="47"/>
        <v>-9901.583925078121</v>
      </c>
      <c r="AS53" s="148">
        <f t="shared" ca="1" si="47"/>
        <v>-9901.583925078121</v>
      </c>
      <c r="AT53" s="148">
        <f t="shared" ca="1" si="47"/>
        <v>-9901.583925078121</v>
      </c>
      <c r="AU53" s="148">
        <f t="shared" ca="1" si="47"/>
        <v>-9901.583925078121</v>
      </c>
      <c r="AV53" s="148">
        <f t="shared" ca="1" si="47"/>
        <v>-9901.583925078121</v>
      </c>
      <c r="AW53" s="148">
        <f t="shared" ca="1" si="47"/>
        <v>-9901.583925078121</v>
      </c>
      <c r="AX53" s="148">
        <f t="shared" ca="1" si="47"/>
        <v>-9901.583925078121</v>
      </c>
      <c r="AY53" s="148">
        <f t="shared" ca="1" si="47"/>
        <v>-9901.583925078121</v>
      </c>
      <c r="AZ53" s="148">
        <f t="shared" ca="1" si="47"/>
        <v>-9901.583925078121</v>
      </c>
      <c r="BA53" s="148">
        <f t="shared" ca="1" si="47"/>
        <v>-9901.583925078121</v>
      </c>
      <c r="BB53" s="148">
        <f t="shared" ca="1" si="47"/>
        <v>-10149.123523205073</v>
      </c>
      <c r="BC53" s="148">
        <f t="shared" ca="1" si="47"/>
        <v>-10149.123523205073</v>
      </c>
      <c r="BD53" s="148">
        <f t="shared" ca="1" si="47"/>
        <v>-10149.123523205073</v>
      </c>
      <c r="BE53" s="148">
        <f t="shared" ca="1" si="47"/>
        <v>-10149.123523205073</v>
      </c>
      <c r="BF53" s="148">
        <f t="shared" ca="1" si="47"/>
        <v>-10149.123523205073</v>
      </c>
      <c r="BG53" s="148">
        <f t="shared" ca="1" si="47"/>
        <v>-10149.123523205073</v>
      </c>
      <c r="BH53" s="148">
        <f t="shared" ca="1" si="47"/>
        <v>-10149.123523205073</v>
      </c>
      <c r="BI53" s="148">
        <f t="shared" ca="1" si="47"/>
        <v>-10149.123523205073</v>
      </c>
      <c r="BJ53" s="148">
        <f t="shared" ca="1" si="47"/>
        <v>-10149.123523205073</v>
      </c>
      <c r="BK53" s="148">
        <f t="shared" ca="1" si="47"/>
        <v>-10149.123523205073</v>
      </c>
      <c r="BL53" s="148">
        <f t="shared" ca="1" si="47"/>
        <v>-10149.123523205073</v>
      </c>
      <c r="BM53" s="148">
        <f t="shared" ca="1" si="47"/>
        <v>-10149.123523205073</v>
      </c>
      <c r="BN53" s="148">
        <f t="shared" ca="1" si="47"/>
        <v>-10402.851611285199</v>
      </c>
      <c r="BO53" s="148">
        <f t="shared" ca="1" si="47"/>
        <v>-10402.851611285199</v>
      </c>
      <c r="BP53" s="148">
        <f t="shared" ca="1" si="47"/>
        <v>-10402.851611285199</v>
      </c>
      <c r="BQ53" s="148">
        <f t="shared" ca="1" si="47"/>
        <v>-10402.851611285199</v>
      </c>
      <c r="BR53" s="148">
        <f t="shared" ca="1" si="47"/>
        <v>-10402.851611285199</v>
      </c>
      <c r="BS53" s="148">
        <f t="shared" ca="1" si="47"/>
        <v>-10402.851611285199</v>
      </c>
      <c r="BT53" s="148">
        <f t="shared" ca="1" si="47"/>
        <v>-10402.851611285199</v>
      </c>
      <c r="BU53" s="148">
        <f t="shared" ca="1" si="47"/>
        <v>-10402.851611285199</v>
      </c>
      <c r="BV53" s="148">
        <f t="shared" ca="1" si="47"/>
        <v>-10402.851611285199</v>
      </c>
      <c r="BW53" s="148">
        <f t="shared" ca="1" si="47"/>
        <v>-10402.851611285199</v>
      </c>
      <c r="BX53" s="148">
        <f t="shared" ca="1" si="47"/>
        <v>-10402.851611285199</v>
      </c>
      <c r="BY53" s="148">
        <f t="shared" ca="1" si="47"/>
        <v>-10402.851611285199</v>
      </c>
      <c r="BZ53" s="148">
        <f t="shared" ca="1" si="47"/>
        <v>-10662.922901567328</v>
      </c>
      <c r="CA53" s="148">
        <f t="shared" ca="1" si="47"/>
        <v>-10662.922901567328</v>
      </c>
      <c r="CB53" s="148">
        <f t="shared" ca="1" si="47"/>
        <v>-10662.922901567328</v>
      </c>
      <c r="CC53" s="148">
        <f t="shared" ca="1" si="47"/>
        <v>-10662.922901567328</v>
      </c>
      <c r="CD53" s="148">
        <f t="shared" ca="1" si="47"/>
        <v>-10662.922901567328</v>
      </c>
      <c r="CE53" s="148">
        <f t="shared" ref="CE53:EG53" ca="1" si="48">SUBTOTAL(9,CE54:CE58)</f>
        <v>-10662.922901567328</v>
      </c>
      <c r="CF53" s="148">
        <f t="shared" ca="1" si="48"/>
        <v>-10662.922901567328</v>
      </c>
      <c r="CG53" s="148">
        <f t="shared" ca="1" si="48"/>
        <v>-10662.922901567328</v>
      </c>
      <c r="CH53" s="148">
        <f t="shared" ca="1" si="48"/>
        <v>-10662.922901567328</v>
      </c>
      <c r="CI53" s="148">
        <f t="shared" ca="1" si="48"/>
        <v>-10662.922901567328</v>
      </c>
      <c r="CJ53" s="148">
        <f t="shared" ca="1" si="48"/>
        <v>-10662.922901567328</v>
      </c>
      <c r="CK53" s="148">
        <f t="shared" ca="1" si="48"/>
        <v>-10662.922901567328</v>
      </c>
      <c r="CL53" s="148">
        <f t="shared" ca="1" si="48"/>
        <v>-10929.495974106512</v>
      </c>
      <c r="CM53" s="148">
        <f t="shared" ca="1" si="48"/>
        <v>-10929.495974106512</v>
      </c>
      <c r="CN53" s="148">
        <f t="shared" ca="1" si="48"/>
        <v>-10929.495974106512</v>
      </c>
      <c r="CO53" s="148">
        <f t="shared" ca="1" si="48"/>
        <v>-10929.495974106512</v>
      </c>
      <c r="CP53" s="148">
        <f t="shared" ca="1" si="48"/>
        <v>-10929.495974106512</v>
      </c>
      <c r="CQ53" s="148">
        <f t="shared" ca="1" si="48"/>
        <v>-10929.495974106512</v>
      </c>
      <c r="CR53" s="148">
        <f t="shared" ca="1" si="48"/>
        <v>-10929.495974106512</v>
      </c>
      <c r="CS53" s="148">
        <f t="shared" ca="1" si="48"/>
        <v>-10929.495974106512</v>
      </c>
      <c r="CT53" s="148">
        <f t="shared" ca="1" si="48"/>
        <v>-10929.495974106512</v>
      </c>
      <c r="CU53" s="148">
        <f t="shared" ca="1" si="48"/>
        <v>-10929.495974106512</v>
      </c>
      <c r="CV53" s="148">
        <f t="shared" ca="1" si="48"/>
        <v>-10929.495974106512</v>
      </c>
      <c r="CW53" s="148">
        <f t="shared" ca="1" si="48"/>
        <v>-10929.495974106512</v>
      </c>
      <c r="CX53" s="148">
        <f t="shared" ca="1" si="48"/>
        <v>-11202.733373459172</v>
      </c>
      <c r="CY53" s="148">
        <f t="shared" ca="1" si="48"/>
        <v>-11202.733373459172</v>
      </c>
      <c r="CZ53" s="148">
        <f t="shared" ca="1" si="48"/>
        <v>-11202.733373459172</v>
      </c>
      <c r="DA53" s="148">
        <f t="shared" ca="1" si="48"/>
        <v>-11202.733373459172</v>
      </c>
      <c r="DB53" s="148">
        <f t="shared" ca="1" si="48"/>
        <v>-11202.733373459172</v>
      </c>
      <c r="DC53" s="148">
        <f t="shared" ca="1" si="48"/>
        <v>-11202.733373459172</v>
      </c>
      <c r="DD53" s="148">
        <f t="shared" ca="1" si="48"/>
        <v>-11202.733373459172</v>
      </c>
      <c r="DE53" s="148">
        <f t="shared" ca="1" si="48"/>
        <v>-11202.733373459172</v>
      </c>
      <c r="DF53" s="148">
        <f t="shared" ca="1" si="48"/>
        <v>-11202.733373459172</v>
      </c>
      <c r="DG53" s="148">
        <f t="shared" ca="1" si="48"/>
        <v>-11202.733373459172</v>
      </c>
      <c r="DH53" s="148">
        <f t="shared" ca="1" si="48"/>
        <v>-11202.733373459172</v>
      </c>
      <c r="DI53" s="148">
        <f t="shared" ca="1" si="48"/>
        <v>-11202.733373459172</v>
      </c>
      <c r="DJ53" s="148">
        <f t="shared" ca="1" si="48"/>
        <v>-11482.801707795652</v>
      </c>
      <c r="DK53" s="148">
        <f t="shared" ca="1" si="48"/>
        <v>-11482.801707795652</v>
      </c>
      <c r="DL53" s="148">
        <f t="shared" ca="1" si="48"/>
        <v>-11482.801707795652</v>
      </c>
      <c r="DM53" s="148">
        <f t="shared" ca="1" si="48"/>
        <v>-11482.801707795652</v>
      </c>
      <c r="DN53" s="148">
        <f t="shared" ca="1" si="48"/>
        <v>-11482.801707795652</v>
      </c>
      <c r="DO53" s="148">
        <f t="shared" ca="1" si="48"/>
        <v>-11482.801707795652</v>
      </c>
      <c r="DP53" s="148">
        <f t="shared" ca="1" si="48"/>
        <v>-11482.801707795652</v>
      </c>
      <c r="DQ53" s="148">
        <f t="shared" ca="1" si="48"/>
        <v>-11482.801707795652</v>
      </c>
      <c r="DR53" s="148">
        <f t="shared" ca="1" si="48"/>
        <v>-11482.801707795652</v>
      </c>
      <c r="DS53" s="148">
        <f t="shared" ca="1" si="48"/>
        <v>-11482.801707795652</v>
      </c>
      <c r="DT53" s="148">
        <f t="shared" ca="1" si="48"/>
        <v>-11482.801707795652</v>
      </c>
      <c r="DU53" s="148">
        <f t="shared" ca="1" si="48"/>
        <v>-11482.801707795652</v>
      </c>
      <c r="DV53" s="148">
        <f t="shared" ca="1" si="48"/>
        <v>-11769.871750490542</v>
      </c>
      <c r="DW53" s="148">
        <f t="shared" ca="1" si="48"/>
        <v>-11769.871750490542</v>
      </c>
      <c r="DX53" s="148">
        <f t="shared" ca="1" si="48"/>
        <v>-11769.871750490542</v>
      </c>
      <c r="DY53" s="148">
        <f t="shared" ca="1" si="48"/>
        <v>-11769.871750490542</v>
      </c>
      <c r="DZ53" s="148">
        <f t="shared" ca="1" si="48"/>
        <v>-11769.871750490542</v>
      </c>
      <c r="EA53" s="148">
        <f t="shared" ca="1" si="48"/>
        <v>-11769.871750490542</v>
      </c>
      <c r="EB53" s="148">
        <f t="shared" ca="1" si="48"/>
        <v>-11769.871750490542</v>
      </c>
      <c r="EC53" s="148">
        <f t="shared" ca="1" si="48"/>
        <v>-11769.871750490542</v>
      </c>
      <c r="ED53" s="148">
        <f t="shared" ca="1" si="48"/>
        <v>-11769.871750490542</v>
      </c>
      <c r="EE53" s="148">
        <f t="shared" ca="1" si="48"/>
        <v>-11769.871750490542</v>
      </c>
      <c r="EF53" s="148">
        <f t="shared" ca="1" si="48"/>
        <v>-11769.871750490542</v>
      </c>
      <c r="EG53" s="148">
        <f t="shared" ca="1" si="48"/>
        <v>-11769.871750490542</v>
      </c>
      <c r="EH53" s="148">
        <f t="shared" ref="EH53:ES53" ca="1" si="49">SUBTOTAL(9,EH54:EH58)</f>
        <v>-12064.118544252804</v>
      </c>
      <c r="EI53" s="148">
        <f t="shared" ca="1" si="49"/>
        <v>-12064.118544252804</v>
      </c>
      <c r="EJ53" s="148">
        <f t="shared" ca="1" si="49"/>
        <v>-12064.118544252804</v>
      </c>
      <c r="EK53" s="148">
        <f t="shared" ca="1" si="49"/>
        <v>-12064.118544252804</v>
      </c>
      <c r="EL53" s="148">
        <f t="shared" ca="1" si="49"/>
        <v>-12064.118544252804</v>
      </c>
      <c r="EM53" s="148">
        <f t="shared" ca="1" si="49"/>
        <v>-12064.118544252804</v>
      </c>
      <c r="EN53" s="148">
        <f t="shared" ca="1" si="49"/>
        <v>-12064.118544252804</v>
      </c>
      <c r="EO53" s="148">
        <f t="shared" ca="1" si="49"/>
        <v>-12064.118544252804</v>
      </c>
      <c r="EP53" s="148">
        <f t="shared" ca="1" si="49"/>
        <v>-12064.118544252804</v>
      </c>
      <c r="EQ53" s="148">
        <f t="shared" ca="1" si="49"/>
        <v>-12064.118544252804</v>
      </c>
      <c r="ER53" s="148">
        <f t="shared" ca="1" si="49"/>
        <v>-12064.118544252804</v>
      </c>
      <c r="ES53" s="148">
        <f t="shared" ca="1" si="49"/>
        <v>-12064.118544252804</v>
      </c>
    </row>
    <row r="54" spans="1:149" hidden="1" outlineLevel="1" x14ac:dyDescent="0.2">
      <c r="A54" s="2"/>
      <c r="B54" s="149" t="str">
        <f>'PF, Adj &amp; Notes'!$B48</f>
        <v>Trash</v>
      </c>
      <c r="C54" s="96"/>
      <c r="D54" s="456">
        <f t="shared" ref="D54:D61" ca="1" si="50">-IFERROR(VLOOKUP($B54,rAdjCF,COLUMNS(rAdjCF),),)</f>
        <v>0</v>
      </c>
      <c r="E54" s="96">
        <f ca="1">-rUMTotalUnits*IF(Assumptions!$F92,Assumptions!$F92,Assumptions!$E92*(1+rGenInflPct))</f>
        <v>0</v>
      </c>
      <c r="F54" s="96" cm="1">
        <f t="array" aca="1" ref="F54" ca="1">E54*(1+rGenInflPct)*(F$8&lt;=MAX(rHoldPeriod,1)+fRvrYr)</f>
        <v>0</v>
      </c>
      <c r="G54" s="96" cm="1">
        <f t="array" aca="1" ref="G54" ca="1">F54*(1+rGenInflPct)*(G$8&lt;=MAX(rHoldPeriod,1)+fRvrYr)</f>
        <v>0</v>
      </c>
      <c r="H54" s="96" cm="1">
        <f t="array" aca="1" ref="H54" ca="1">G54*(1+rGenInflPct)*(H$8&lt;=MAX(rHoldPeriod,1)+fRvrYr)</f>
        <v>0</v>
      </c>
      <c r="I54" s="96" cm="1">
        <f t="array" aca="1" ref="I54" ca="1">H54*(1+rGenInflPct)*(I$8&lt;=MAX(rHoldPeriod,1)+fRvrYr)</f>
        <v>0</v>
      </c>
      <c r="J54" s="96" cm="1">
        <f t="array" aca="1" ref="J54" ca="1">I54*(1+rGenInflPct)*(J$8&lt;=MAX(rHoldPeriod,1)+fRvrYr)</f>
        <v>0</v>
      </c>
      <c r="K54" s="96" cm="1">
        <f t="array" aca="1" ref="K54" ca="1">J54*(1+rGenInflPct)*(K$8&lt;=MAX(rHoldPeriod,1)+fRvrYr)</f>
        <v>0</v>
      </c>
      <c r="L54" s="96" cm="1">
        <f t="array" aca="1" ref="L54" ca="1">K54*(1+rGenInflPct)*(L$8&lt;=MAX(rHoldPeriod,1)+fRvrYr)</f>
        <v>0</v>
      </c>
      <c r="M54" s="96" cm="1">
        <f t="array" aca="1" ref="M54" ca="1">L54*(1+rGenInflPct)*(M$8&lt;=MAX(rHoldPeriod,1)+fRvrYr)</f>
        <v>0</v>
      </c>
      <c r="N54" s="96" cm="1">
        <f t="array" aca="1" ref="N54" ca="1">M54*(1+rGenInflPct)*(N$8&lt;=MAX(rHoldPeriod,1)+fRvrYr)</f>
        <v>0</v>
      </c>
      <c r="O54" s="96" cm="1">
        <f t="array" aca="1" ref="O54" ca="1">N54*(1+rGenInflPct)*(O$8&lt;=MAX(rHoldPeriod,1)+fRvrYr)</f>
        <v>0</v>
      </c>
      <c r="P54" s="2"/>
      <c r="Q54" s="96"/>
      <c r="R54" s="96" cm="1">
        <f t="array" aca="1" ref="R54" ca="1">INDEX($E54:$O54,1,R$6)/12</f>
        <v>0</v>
      </c>
      <c r="S54" s="96" cm="1">
        <f t="array" aca="1" ref="S54" ca="1">INDEX($E54:$O54,1,S$6)/12</f>
        <v>0</v>
      </c>
      <c r="T54" s="96" cm="1">
        <f t="array" aca="1" ref="T54" ca="1">INDEX($E54:$O54,1,T$6)/12</f>
        <v>0</v>
      </c>
      <c r="U54" s="96" cm="1">
        <f t="array" aca="1" ref="U54" ca="1">INDEX($E54:$O54,1,U$6)/12</f>
        <v>0</v>
      </c>
      <c r="V54" s="96" cm="1">
        <f t="array" aca="1" ref="V54" ca="1">INDEX($E54:$O54,1,V$6)/12</f>
        <v>0</v>
      </c>
      <c r="W54" s="96" cm="1">
        <f t="array" aca="1" ref="W54" ca="1">INDEX($E54:$O54,1,W$6)/12</f>
        <v>0</v>
      </c>
      <c r="X54" s="96" cm="1">
        <f t="array" aca="1" ref="X54" ca="1">INDEX($E54:$O54,1,X$6)/12</f>
        <v>0</v>
      </c>
      <c r="Y54" s="96" cm="1">
        <f t="array" aca="1" ref="Y54" ca="1">INDEX($E54:$O54,1,Y$6)/12</f>
        <v>0</v>
      </c>
      <c r="Z54" s="96" cm="1">
        <f t="array" aca="1" ref="Z54" ca="1">INDEX($E54:$O54,1,Z$6)/12</f>
        <v>0</v>
      </c>
      <c r="AA54" s="96" cm="1">
        <f t="array" aca="1" ref="AA54" ca="1">INDEX($E54:$O54,1,AA$6)/12</f>
        <v>0</v>
      </c>
      <c r="AB54" s="96" cm="1">
        <f t="array" aca="1" ref="AB54" ca="1">INDEX($E54:$O54,1,AB$6)/12</f>
        <v>0</v>
      </c>
      <c r="AC54" s="96" cm="1">
        <f t="array" aca="1" ref="AC54" ca="1">INDEX($E54:$O54,1,AC$6)/12</f>
        <v>0</v>
      </c>
      <c r="AD54" s="96" cm="1">
        <f t="array" aca="1" ref="AD54" ca="1">INDEX($E54:$O54,1,AD$6)/12</f>
        <v>0</v>
      </c>
      <c r="AE54" s="96" cm="1">
        <f t="array" aca="1" ref="AE54" ca="1">INDEX($E54:$O54,1,AE$6)/12</f>
        <v>0</v>
      </c>
      <c r="AF54" s="96" cm="1">
        <f t="array" aca="1" ref="AF54" ca="1">INDEX($E54:$O54,1,AF$6)/12</f>
        <v>0</v>
      </c>
      <c r="AG54" s="96" cm="1">
        <f t="array" aca="1" ref="AG54" ca="1">INDEX($E54:$O54,1,AG$6)/12</f>
        <v>0</v>
      </c>
      <c r="AH54" s="96" cm="1">
        <f t="array" aca="1" ref="AH54" ca="1">INDEX($E54:$O54,1,AH$6)/12</f>
        <v>0</v>
      </c>
      <c r="AI54" s="96" cm="1">
        <f t="array" aca="1" ref="AI54" ca="1">INDEX($E54:$O54,1,AI$6)/12</f>
        <v>0</v>
      </c>
      <c r="AJ54" s="96" cm="1">
        <f t="array" aca="1" ref="AJ54" ca="1">INDEX($E54:$O54,1,AJ$6)/12</f>
        <v>0</v>
      </c>
      <c r="AK54" s="96" cm="1">
        <f t="array" aca="1" ref="AK54" ca="1">INDEX($E54:$O54,1,AK$6)/12</f>
        <v>0</v>
      </c>
      <c r="AL54" s="96" cm="1">
        <f t="array" aca="1" ref="AL54" ca="1">INDEX($E54:$O54,1,AL$6)/12</f>
        <v>0</v>
      </c>
      <c r="AM54" s="96" cm="1">
        <f t="array" aca="1" ref="AM54" ca="1">INDEX($E54:$O54,1,AM$6)/12</f>
        <v>0</v>
      </c>
      <c r="AN54" s="96" cm="1">
        <f t="array" aca="1" ref="AN54" ca="1">INDEX($E54:$O54,1,AN$6)/12</f>
        <v>0</v>
      </c>
      <c r="AO54" s="96" cm="1">
        <f t="array" aca="1" ref="AO54" ca="1">INDEX($E54:$O54,1,AO$6)/12</f>
        <v>0</v>
      </c>
      <c r="AP54" s="96" cm="1">
        <f t="array" aca="1" ref="AP54" ca="1">INDEX($E54:$O54,1,AP$6)/12</f>
        <v>0</v>
      </c>
      <c r="AQ54" s="96" cm="1">
        <f t="array" aca="1" ref="AQ54" ca="1">INDEX($E54:$O54,1,AQ$6)/12</f>
        <v>0</v>
      </c>
      <c r="AR54" s="96" cm="1">
        <f t="array" aca="1" ref="AR54" ca="1">INDEX($E54:$O54,1,AR$6)/12</f>
        <v>0</v>
      </c>
      <c r="AS54" s="96" cm="1">
        <f t="array" aca="1" ref="AS54" ca="1">INDEX($E54:$O54,1,AS$6)/12</f>
        <v>0</v>
      </c>
      <c r="AT54" s="96" cm="1">
        <f t="array" aca="1" ref="AT54" ca="1">INDEX($E54:$O54,1,AT$6)/12</f>
        <v>0</v>
      </c>
      <c r="AU54" s="96" cm="1">
        <f t="array" aca="1" ref="AU54" ca="1">INDEX($E54:$O54,1,AU$6)/12</f>
        <v>0</v>
      </c>
      <c r="AV54" s="96" cm="1">
        <f t="array" aca="1" ref="AV54" ca="1">INDEX($E54:$O54,1,AV$6)/12</f>
        <v>0</v>
      </c>
      <c r="AW54" s="96" cm="1">
        <f t="array" aca="1" ref="AW54" ca="1">INDEX($E54:$O54,1,AW$6)/12</f>
        <v>0</v>
      </c>
      <c r="AX54" s="96" cm="1">
        <f t="array" aca="1" ref="AX54" ca="1">INDEX($E54:$O54,1,AX$6)/12</f>
        <v>0</v>
      </c>
      <c r="AY54" s="96" cm="1">
        <f t="array" aca="1" ref="AY54" ca="1">INDEX($E54:$O54,1,AY$6)/12</f>
        <v>0</v>
      </c>
      <c r="AZ54" s="96" cm="1">
        <f t="array" aca="1" ref="AZ54" ca="1">INDEX($E54:$O54,1,AZ$6)/12</f>
        <v>0</v>
      </c>
      <c r="BA54" s="96" cm="1">
        <f t="array" aca="1" ref="BA54" ca="1">INDEX($E54:$O54,1,BA$6)/12</f>
        <v>0</v>
      </c>
      <c r="BB54" s="96" cm="1">
        <f t="array" aca="1" ref="BB54" ca="1">INDEX($E54:$O54,1,BB$6)/12</f>
        <v>0</v>
      </c>
      <c r="BC54" s="96" cm="1">
        <f t="array" aca="1" ref="BC54" ca="1">INDEX($E54:$O54,1,BC$6)/12</f>
        <v>0</v>
      </c>
      <c r="BD54" s="96" cm="1">
        <f t="array" aca="1" ref="BD54" ca="1">INDEX($E54:$O54,1,BD$6)/12</f>
        <v>0</v>
      </c>
      <c r="BE54" s="96" cm="1">
        <f t="array" aca="1" ref="BE54" ca="1">INDEX($E54:$O54,1,BE$6)/12</f>
        <v>0</v>
      </c>
      <c r="BF54" s="96" cm="1">
        <f t="array" aca="1" ref="BF54" ca="1">INDEX($E54:$O54,1,BF$6)/12</f>
        <v>0</v>
      </c>
      <c r="BG54" s="96" cm="1">
        <f t="array" aca="1" ref="BG54" ca="1">INDEX($E54:$O54,1,BG$6)/12</f>
        <v>0</v>
      </c>
      <c r="BH54" s="96" cm="1">
        <f t="array" aca="1" ref="BH54" ca="1">INDEX($E54:$O54,1,BH$6)/12</f>
        <v>0</v>
      </c>
      <c r="BI54" s="96" cm="1">
        <f t="array" aca="1" ref="BI54" ca="1">INDEX($E54:$O54,1,BI$6)/12</f>
        <v>0</v>
      </c>
      <c r="BJ54" s="96" cm="1">
        <f t="array" aca="1" ref="BJ54" ca="1">INDEX($E54:$O54,1,BJ$6)/12</f>
        <v>0</v>
      </c>
      <c r="BK54" s="96" cm="1">
        <f t="array" aca="1" ref="BK54" ca="1">INDEX($E54:$O54,1,BK$6)/12</f>
        <v>0</v>
      </c>
      <c r="BL54" s="96" cm="1">
        <f t="array" aca="1" ref="BL54" ca="1">INDEX($E54:$O54,1,BL$6)/12</f>
        <v>0</v>
      </c>
      <c r="BM54" s="96" cm="1">
        <f t="array" aca="1" ref="BM54" ca="1">INDEX($E54:$O54,1,BM$6)/12</f>
        <v>0</v>
      </c>
      <c r="BN54" s="96" cm="1">
        <f t="array" aca="1" ref="BN54" ca="1">INDEX($E54:$O54,1,BN$6)/12</f>
        <v>0</v>
      </c>
      <c r="BO54" s="96" cm="1">
        <f t="array" aca="1" ref="BO54" ca="1">INDEX($E54:$O54,1,BO$6)/12</f>
        <v>0</v>
      </c>
      <c r="BP54" s="96" cm="1">
        <f t="array" aca="1" ref="BP54" ca="1">INDEX($E54:$O54,1,BP$6)/12</f>
        <v>0</v>
      </c>
      <c r="BQ54" s="96" cm="1">
        <f t="array" aca="1" ref="BQ54" ca="1">INDEX($E54:$O54,1,BQ$6)/12</f>
        <v>0</v>
      </c>
      <c r="BR54" s="96" cm="1">
        <f t="array" aca="1" ref="BR54" ca="1">INDEX($E54:$O54,1,BR$6)/12</f>
        <v>0</v>
      </c>
      <c r="BS54" s="96" cm="1">
        <f t="array" aca="1" ref="BS54" ca="1">INDEX($E54:$O54,1,BS$6)/12</f>
        <v>0</v>
      </c>
      <c r="BT54" s="96" cm="1">
        <f t="array" aca="1" ref="BT54" ca="1">INDEX($E54:$O54,1,BT$6)/12</f>
        <v>0</v>
      </c>
      <c r="BU54" s="96" cm="1">
        <f t="array" aca="1" ref="BU54" ca="1">INDEX($E54:$O54,1,BU$6)/12</f>
        <v>0</v>
      </c>
      <c r="BV54" s="96" cm="1">
        <f t="array" aca="1" ref="BV54" ca="1">INDEX($E54:$O54,1,BV$6)/12</f>
        <v>0</v>
      </c>
      <c r="BW54" s="96" cm="1">
        <f t="array" aca="1" ref="BW54" ca="1">INDEX($E54:$O54,1,BW$6)/12</f>
        <v>0</v>
      </c>
      <c r="BX54" s="96" cm="1">
        <f t="array" aca="1" ref="BX54" ca="1">INDEX($E54:$O54,1,BX$6)/12</f>
        <v>0</v>
      </c>
      <c r="BY54" s="96" cm="1">
        <f t="array" aca="1" ref="BY54" ca="1">INDEX($E54:$O54,1,BY$6)/12</f>
        <v>0</v>
      </c>
      <c r="BZ54" s="96" cm="1">
        <f t="array" aca="1" ref="BZ54" ca="1">INDEX($E54:$O54,1,BZ$6)/12</f>
        <v>0</v>
      </c>
      <c r="CA54" s="96" cm="1">
        <f t="array" aca="1" ref="CA54" ca="1">INDEX($E54:$O54,1,CA$6)/12</f>
        <v>0</v>
      </c>
      <c r="CB54" s="96" cm="1">
        <f t="array" aca="1" ref="CB54" ca="1">INDEX($E54:$O54,1,CB$6)/12</f>
        <v>0</v>
      </c>
      <c r="CC54" s="96" cm="1">
        <f t="array" aca="1" ref="CC54" ca="1">INDEX($E54:$O54,1,CC$6)/12</f>
        <v>0</v>
      </c>
      <c r="CD54" s="96" cm="1">
        <f t="array" aca="1" ref="CD54" ca="1">INDEX($E54:$O54,1,CD$6)/12</f>
        <v>0</v>
      </c>
      <c r="CE54" s="96" cm="1">
        <f t="array" aca="1" ref="CE54" ca="1">INDEX($E54:$O54,1,CE$6)/12</f>
        <v>0</v>
      </c>
      <c r="CF54" s="96" cm="1">
        <f t="array" aca="1" ref="CF54" ca="1">INDEX($E54:$O54,1,CF$6)/12</f>
        <v>0</v>
      </c>
      <c r="CG54" s="96" cm="1">
        <f t="array" aca="1" ref="CG54" ca="1">INDEX($E54:$O54,1,CG$6)/12</f>
        <v>0</v>
      </c>
      <c r="CH54" s="96" cm="1">
        <f t="array" aca="1" ref="CH54" ca="1">INDEX($E54:$O54,1,CH$6)/12</f>
        <v>0</v>
      </c>
      <c r="CI54" s="96" cm="1">
        <f t="array" aca="1" ref="CI54" ca="1">INDEX($E54:$O54,1,CI$6)/12</f>
        <v>0</v>
      </c>
      <c r="CJ54" s="96" cm="1">
        <f t="array" aca="1" ref="CJ54" ca="1">INDEX($E54:$O54,1,CJ$6)/12</f>
        <v>0</v>
      </c>
      <c r="CK54" s="96" cm="1">
        <f t="array" aca="1" ref="CK54" ca="1">INDEX($E54:$O54,1,CK$6)/12</f>
        <v>0</v>
      </c>
      <c r="CL54" s="96" cm="1">
        <f t="array" aca="1" ref="CL54" ca="1">INDEX($E54:$O54,1,CL$6)/12</f>
        <v>0</v>
      </c>
      <c r="CM54" s="96" cm="1">
        <f t="array" aca="1" ref="CM54" ca="1">INDEX($E54:$O54,1,CM$6)/12</f>
        <v>0</v>
      </c>
      <c r="CN54" s="96" cm="1">
        <f t="array" aca="1" ref="CN54" ca="1">INDEX($E54:$O54,1,CN$6)/12</f>
        <v>0</v>
      </c>
      <c r="CO54" s="96" cm="1">
        <f t="array" aca="1" ref="CO54" ca="1">INDEX($E54:$O54,1,CO$6)/12</f>
        <v>0</v>
      </c>
      <c r="CP54" s="96" cm="1">
        <f t="array" aca="1" ref="CP54" ca="1">INDEX($E54:$O54,1,CP$6)/12</f>
        <v>0</v>
      </c>
      <c r="CQ54" s="96" cm="1">
        <f t="array" aca="1" ref="CQ54" ca="1">INDEX($E54:$O54,1,CQ$6)/12</f>
        <v>0</v>
      </c>
      <c r="CR54" s="96" cm="1">
        <f t="array" aca="1" ref="CR54" ca="1">INDEX($E54:$O54,1,CR$6)/12</f>
        <v>0</v>
      </c>
      <c r="CS54" s="96" cm="1">
        <f t="array" aca="1" ref="CS54" ca="1">INDEX($E54:$O54,1,CS$6)/12</f>
        <v>0</v>
      </c>
      <c r="CT54" s="96" cm="1">
        <f t="array" aca="1" ref="CT54" ca="1">INDEX($E54:$O54,1,CT$6)/12</f>
        <v>0</v>
      </c>
      <c r="CU54" s="96" cm="1">
        <f t="array" aca="1" ref="CU54" ca="1">INDEX($E54:$O54,1,CU$6)/12</f>
        <v>0</v>
      </c>
      <c r="CV54" s="96" cm="1">
        <f t="array" aca="1" ref="CV54" ca="1">INDEX($E54:$O54,1,CV$6)/12</f>
        <v>0</v>
      </c>
      <c r="CW54" s="96" cm="1">
        <f t="array" aca="1" ref="CW54" ca="1">INDEX($E54:$O54,1,CW$6)/12</f>
        <v>0</v>
      </c>
      <c r="CX54" s="96" cm="1">
        <f t="array" aca="1" ref="CX54" ca="1">INDEX($E54:$O54,1,CX$6)/12</f>
        <v>0</v>
      </c>
      <c r="CY54" s="96" cm="1">
        <f t="array" aca="1" ref="CY54" ca="1">INDEX($E54:$O54,1,CY$6)/12</f>
        <v>0</v>
      </c>
      <c r="CZ54" s="96" cm="1">
        <f t="array" aca="1" ref="CZ54" ca="1">INDEX($E54:$O54,1,CZ$6)/12</f>
        <v>0</v>
      </c>
      <c r="DA54" s="96" cm="1">
        <f t="array" aca="1" ref="DA54" ca="1">INDEX($E54:$O54,1,DA$6)/12</f>
        <v>0</v>
      </c>
      <c r="DB54" s="96" cm="1">
        <f t="array" aca="1" ref="DB54" ca="1">INDEX($E54:$O54,1,DB$6)/12</f>
        <v>0</v>
      </c>
      <c r="DC54" s="96" cm="1">
        <f t="array" aca="1" ref="DC54" ca="1">INDEX($E54:$O54,1,DC$6)/12</f>
        <v>0</v>
      </c>
      <c r="DD54" s="96" cm="1">
        <f t="array" aca="1" ref="DD54" ca="1">INDEX($E54:$O54,1,DD$6)/12</f>
        <v>0</v>
      </c>
      <c r="DE54" s="96" cm="1">
        <f t="array" aca="1" ref="DE54" ca="1">INDEX($E54:$O54,1,DE$6)/12</f>
        <v>0</v>
      </c>
      <c r="DF54" s="96" cm="1">
        <f t="array" aca="1" ref="DF54" ca="1">INDEX($E54:$O54,1,DF$6)/12</f>
        <v>0</v>
      </c>
      <c r="DG54" s="96" cm="1">
        <f t="array" aca="1" ref="DG54" ca="1">INDEX($E54:$O54,1,DG$6)/12</f>
        <v>0</v>
      </c>
      <c r="DH54" s="96" cm="1">
        <f t="array" aca="1" ref="DH54" ca="1">INDEX($E54:$O54,1,DH$6)/12</f>
        <v>0</v>
      </c>
      <c r="DI54" s="96" cm="1">
        <f t="array" aca="1" ref="DI54" ca="1">INDEX($E54:$O54,1,DI$6)/12</f>
        <v>0</v>
      </c>
      <c r="DJ54" s="96" cm="1">
        <f t="array" aca="1" ref="DJ54" ca="1">INDEX($E54:$O54,1,DJ$6)/12</f>
        <v>0</v>
      </c>
      <c r="DK54" s="96" cm="1">
        <f t="array" aca="1" ref="DK54" ca="1">INDEX($E54:$O54,1,DK$6)/12</f>
        <v>0</v>
      </c>
      <c r="DL54" s="96" cm="1">
        <f t="array" aca="1" ref="DL54" ca="1">INDEX($E54:$O54,1,DL$6)/12</f>
        <v>0</v>
      </c>
      <c r="DM54" s="96" cm="1">
        <f t="array" aca="1" ref="DM54" ca="1">INDEX($E54:$O54,1,DM$6)/12</f>
        <v>0</v>
      </c>
      <c r="DN54" s="96" cm="1">
        <f t="array" aca="1" ref="DN54" ca="1">INDEX($E54:$O54,1,DN$6)/12</f>
        <v>0</v>
      </c>
      <c r="DO54" s="96" cm="1">
        <f t="array" aca="1" ref="DO54" ca="1">INDEX($E54:$O54,1,DO$6)/12</f>
        <v>0</v>
      </c>
      <c r="DP54" s="96" cm="1">
        <f t="array" aca="1" ref="DP54" ca="1">INDEX($E54:$O54,1,DP$6)/12</f>
        <v>0</v>
      </c>
      <c r="DQ54" s="96" cm="1">
        <f t="array" aca="1" ref="DQ54" ca="1">INDEX($E54:$O54,1,DQ$6)/12</f>
        <v>0</v>
      </c>
      <c r="DR54" s="96" cm="1">
        <f t="array" aca="1" ref="DR54" ca="1">INDEX($E54:$O54,1,DR$6)/12</f>
        <v>0</v>
      </c>
      <c r="DS54" s="96" cm="1">
        <f t="array" aca="1" ref="DS54" ca="1">INDEX($E54:$O54,1,DS$6)/12</f>
        <v>0</v>
      </c>
      <c r="DT54" s="96" cm="1">
        <f t="array" aca="1" ref="DT54" ca="1">INDEX($E54:$O54,1,DT$6)/12</f>
        <v>0</v>
      </c>
      <c r="DU54" s="96" cm="1">
        <f t="array" aca="1" ref="DU54" ca="1">INDEX($E54:$O54,1,DU$6)/12</f>
        <v>0</v>
      </c>
      <c r="DV54" s="96" cm="1">
        <f t="array" aca="1" ref="DV54" ca="1">INDEX($E54:$O54,1,DV$6)/12</f>
        <v>0</v>
      </c>
      <c r="DW54" s="96" cm="1">
        <f t="array" aca="1" ref="DW54" ca="1">INDEX($E54:$O54,1,DW$6)/12</f>
        <v>0</v>
      </c>
      <c r="DX54" s="96" cm="1">
        <f t="array" aca="1" ref="DX54" ca="1">INDEX($E54:$O54,1,DX$6)/12</f>
        <v>0</v>
      </c>
      <c r="DY54" s="96" cm="1">
        <f t="array" aca="1" ref="DY54" ca="1">INDEX($E54:$O54,1,DY$6)/12</f>
        <v>0</v>
      </c>
      <c r="DZ54" s="96" cm="1">
        <f t="array" aca="1" ref="DZ54" ca="1">INDEX($E54:$O54,1,DZ$6)/12</f>
        <v>0</v>
      </c>
      <c r="EA54" s="96" cm="1">
        <f t="array" aca="1" ref="EA54" ca="1">INDEX($E54:$O54,1,EA$6)/12</f>
        <v>0</v>
      </c>
      <c r="EB54" s="96" cm="1">
        <f t="array" aca="1" ref="EB54" ca="1">INDEX($E54:$O54,1,EB$6)/12</f>
        <v>0</v>
      </c>
      <c r="EC54" s="96" cm="1">
        <f t="array" aca="1" ref="EC54" ca="1">INDEX($E54:$O54,1,EC$6)/12</f>
        <v>0</v>
      </c>
      <c r="ED54" s="96" cm="1">
        <f t="array" aca="1" ref="ED54" ca="1">INDEX($E54:$O54,1,ED$6)/12</f>
        <v>0</v>
      </c>
      <c r="EE54" s="96" cm="1">
        <f t="array" aca="1" ref="EE54" ca="1">INDEX($E54:$O54,1,EE$6)/12</f>
        <v>0</v>
      </c>
      <c r="EF54" s="96" cm="1">
        <f t="array" aca="1" ref="EF54" ca="1">INDEX($E54:$O54,1,EF$6)/12</f>
        <v>0</v>
      </c>
      <c r="EG54" s="96" cm="1">
        <f t="array" aca="1" ref="EG54" ca="1">INDEX($E54:$O54,1,EG$6)/12</f>
        <v>0</v>
      </c>
      <c r="EH54" s="96" cm="1">
        <f t="array" aca="1" ref="EH54" ca="1">INDEX($E54:$O54,1,EH$6)/12</f>
        <v>0</v>
      </c>
      <c r="EI54" s="96" cm="1">
        <f t="array" aca="1" ref="EI54" ca="1">INDEX($E54:$O54,1,EI$6)/12</f>
        <v>0</v>
      </c>
      <c r="EJ54" s="96" cm="1">
        <f t="array" aca="1" ref="EJ54" ca="1">INDEX($E54:$O54,1,EJ$6)/12</f>
        <v>0</v>
      </c>
      <c r="EK54" s="96" cm="1">
        <f t="array" aca="1" ref="EK54" ca="1">INDEX($E54:$O54,1,EK$6)/12</f>
        <v>0</v>
      </c>
      <c r="EL54" s="96" cm="1">
        <f t="array" aca="1" ref="EL54" ca="1">INDEX($E54:$O54,1,EL$6)/12</f>
        <v>0</v>
      </c>
      <c r="EM54" s="96" cm="1">
        <f t="array" aca="1" ref="EM54" ca="1">INDEX($E54:$O54,1,EM$6)/12</f>
        <v>0</v>
      </c>
      <c r="EN54" s="96" cm="1">
        <f t="array" aca="1" ref="EN54" ca="1">INDEX($E54:$O54,1,EN$6)/12</f>
        <v>0</v>
      </c>
      <c r="EO54" s="96" cm="1">
        <f t="array" aca="1" ref="EO54" ca="1">INDEX($E54:$O54,1,EO$6)/12</f>
        <v>0</v>
      </c>
      <c r="EP54" s="96" cm="1">
        <f t="array" aca="1" ref="EP54" ca="1">INDEX($E54:$O54,1,EP$6)/12</f>
        <v>0</v>
      </c>
      <c r="EQ54" s="96" cm="1">
        <f t="array" aca="1" ref="EQ54" ca="1">INDEX($E54:$O54,1,EQ$6)/12</f>
        <v>0</v>
      </c>
      <c r="ER54" s="96" cm="1">
        <f t="array" aca="1" ref="ER54" ca="1">INDEX($E54:$O54,1,ER$6)/12</f>
        <v>0</v>
      </c>
      <c r="ES54" s="96" cm="1">
        <f t="array" aca="1" ref="ES54" ca="1">INDEX($E54:$O54,1,ES$6)/12</f>
        <v>0</v>
      </c>
    </row>
    <row r="55" spans="1:149" hidden="1" outlineLevel="1" x14ac:dyDescent="0.2">
      <c r="A55" s="2"/>
      <c r="B55" s="149" t="str">
        <f>'PF, Adj &amp; Notes'!$B49</f>
        <v>Electricity</v>
      </c>
      <c r="C55" s="96"/>
      <c r="D55" s="456">
        <f t="shared" ca="1" si="50"/>
        <v>-10206.66</v>
      </c>
      <c r="E55" s="96">
        <f ca="1">-rUMTotalUnits*IF(Assumptions!$F93,Assumptions!$F93,Assumptions!$E93*(1+rGenInflPct))</f>
        <v>-10461.826499999999</v>
      </c>
      <c r="F55" s="96" cm="1">
        <f t="array" aca="1" ref="F55" ca="1">E55*(1+rGenInflPct)*(F$8&lt;=MAX(rHoldPeriod,1)+fRvrYr)</f>
        <v>-10723.372162499998</v>
      </c>
      <c r="G55" s="96" cm="1">
        <f t="array" aca="1" ref="G55" ca="1">F55*(1+rGenInflPct)*(G$8&lt;=MAX(rHoldPeriod,1)+fRvrYr)</f>
        <v>-10991.456466562497</v>
      </c>
      <c r="H55" s="96" cm="1">
        <f t="array" aca="1" ref="H55" ca="1">G55*(1+rGenInflPct)*(H$8&lt;=MAX(rHoldPeriod,1)+fRvrYr)</f>
        <v>-11266.242878226558</v>
      </c>
      <c r="I55" s="96" cm="1">
        <f t="array" aca="1" ref="I55" ca="1">H55*(1+rGenInflPct)*(I$8&lt;=MAX(rHoldPeriod,1)+fRvrYr)</f>
        <v>-11547.898950182222</v>
      </c>
      <c r="J55" s="96" cm="1">
        <f t="array" aca="1" ref="J55" ca="1">I55*(1+rGenInflPct)*(J$8&lt;=MAX(rHoldPeriod,1)+fRvrYr)</f>
        <v>-11836.596423936777</v>
      </c>
      <c r="K55" s="96" cm="1">
        <f t="array" aca="1" ref="K55" ca="1">J55*(1+rGenInflPct)*(K$8&lt;=MAX(rHoldPeriod,1)+fRvrYr)</f>
        <v>-12132.511334535195</v>
      </c>
      <c r="L55" s="96" cm="1">
        <f t="array" aca="1" ref="L55" ca="1">K55*(1+rGenInflPct)*(L$8&lt;=MAX(rHoldPeriod,1)+fRvrYr)</f>
        <v>-12435.824117898574</v>
      </c>
      <c r="M55" s="96" cm="1">
        <f t="array" aca="1" ref="M55" ca="1">L55*(1+rGenInflPct)*(M$8&lt;=MAX(rHoldPeriod,1)+fRvrYr)</f>
        <v>-12746.719720846037</v>
      </c>
      <c r="N55" s="96" cm="1">
        <f t="array" aca="1" ref="N55" ca="1">M55*(1+rGenInflPct)*(N$8&lt;=MAX(rHoldPeriod,1)+fRvrYr)</f>
        <v>-13065.387713867187</v>
      </c>
      <c r="O55" s="96" cm="1">
        <f t="array" aca="1" ref="O55" ca="1">N55*(1+rGenInflPct)*(O$8&lt;=MAX(rHoldPeriod,1)+fRvrYr)</f>
        <v>-13392.022406713866</v>
      </c>
      <c r="P55" s="2"/>
      <c r="Q55" s="96"/>
      <c r="R55" s="96" cm="1">
        <f t="array" aca="1" ref="R55" ca="1">INDEX($E55:$O55,1,R$6)/12</f>
        <v>-871.81887499999993</v>
      </c>
      <c r="S55" s="96" cm="1">
        <f t="array" aca="1" ref="S55" ca="1">INDEX($E55:$O55,1,S$6)/12</f>
        <v>-871.81887499999993</v>
      </c>
      <c r="T55" s="96" cm="1">
        <f t="array" aca="1" ref="T55" ca="1">INDEX($E55:$O55,1,T$6)/12</f>
        <v>-871.81887499999993</v>
      </c>
      <c r="U55" s="96" cm="1">
        <f t="array" aca="1" ref="U55" ca="1">INDEX($E55:$O55,1,U$6)/12</f>
        <v>-871.81887499999993</v>
      </c>
      <c r="V55" s="96" cm="1">
        <f t="array" aca="1" ref="V55" ca="1">INDEX($E55:$O55,1,V$6)/12</f>
        <v>-871.81887499999993</v>
      </c>
      <c r="W55" s="96" cm="1">
        <f t="array" aca="1" ref="W55" ca="1">INDEX($E55:$O55,1,W$6)/12</f>
        <v>-871.81887499999993</v>
      </c>
      <c r="X55" s="96" cm="1">
        <f t="array" aca="1" ref="X55" ca="1">INDEX($E55:$O55,1,X$6)/12</f>
        <v>-871.81887499999993</v>
      </c>
      <c r="Y55" s="96" cm="1">
        <f t="array" aca="1" ref="Y55" ca="1">INDEX($E55:$O55,1,Y$6)/12</f>
        <v>-871.81887499999993</v>
      </c>
      <c r="Z55" s="96" cm="1">
        <f t="array" aca="1" ref="Z55" ca="1">INDEX($E55:$O55,1,Z$6)/12</f>
        <v>-871.81887499999993</v>
      </c>
      <c r="AA55" s="96" cm="1">
        <f t="array" aca="1" ref="AA55" ca="1">INDEX($E55:$O55,1,AA$6)/12</f>
        <v>-871.81887499999993</v>
      </c>
      <c r="AB55" s="96" cm="1">
        <f t="array" aca="1" ref="AB55" ca="1">INDEX($E55:$O55,1,AB$6)/12</f>
        <v>-871.81887499999993</v>
      </c>
      <c r="AC55" s="96" cm="1">
        <f t="array" aca="1" ref="AC55" ca="1">INDEX($E55:$O55,1,AC$6)/12</f>
        <v>-871.81887499999993</v>
      </c>
      <c r="AD55" s="96" cm="1">
        <f t="array" aca="1" ref="AD55" ca="1">INDEX($E55:$O55,1,AD$6)/12</f>
        <v>-893.6143468749998</v>
      </c>
      <c r="AE55" s="96" cm="1">
        <f t="array" aca="1" ref="AE55" ca="1">INDEX($E55:$O55,1,AE$6)/12</f>
        <v>-893.6143468749998</v>
      </c>
      <c r="AF55" s="96" cm="1">
        <f t="array" aca="1" ref="AF55" ca="1">INDEX($E55:$O55,1,AF$6)/12</f>
        <v>-893.6143468749998</v>
      </c>
      <c r="AG55" s="96" cm="1">
        <f t="array" aca="1" ref="AG55" ca="1">INDEX($E55:$O55,1,AG$6)/12</f>
        <v>-893.6143468749998</v>
      </c>
      <c r="AH55" s="96" cm="1">
        <f t="array" aca="1" ref="AH55" ca="1">INDEX($E55:$O55,1,AH$6)/12</f>
        <v>-893.6143468749998</v>
      </c>
      <c r="AI55" s="96" cm="1">
        <f t="array" aca="1" ref="AI55" ca="1">INDEX($E55:$O55,1,AI$6)/12</f>
        <v>-893.6143468749998</v>
      </c>
      <c r="AJ55" s="96" cm="1">
        <f t="array" aca="1" ref="AJ55" ca="1">INDEX($E55:$O55,1,AJ$6)/12</f>
        <v>-893.6143468749998</v>
      </c>
      <c r="AK55" s="96" cm="1">
        <f t="array" aca="1" ref="AK55" ca="1">INDEX($E55:$O55,1,AK$6)/12</f>
        <v>-893.6143468749998</v>
      </c>
      <c r="AL55" s="96" cm="1">
        <f t="array" aca="1" ref="AL55" ca="1">INDEX($E55:$O55,1,AL$6)/12</f>
        <v>-893.6143468749998</v>
      </c>
      <c r="AM55" s="96" cm="1">
        <f t="array" aca="1" ref="AM55" ca="1">INDEX($E55:$O55,1,AM$6)/12</f>
        <v>-893.6143468749998</v>
      </c>
      <c r="AN55" s="96" cm="1">
        <f t="array" aca="1" ref="AN55" ca="1">INDEX($E55:$O55,1,AN$6)/12</f>
        <v>-893.6143468749998</v>
      </c>
      <c r="AO55" s="96" cm="1">
        <f t="array" aca="1" ref="AO55" ca="1">INDEX($E55:$O55,1,AO$6)/12</f>
        <v>-893.6143468749998</v>
      </c>
      <c r="AP55" s="96" cm="1">
        <f t="array" aca="1" ref="AP55" ca="1">INDEX($E55:$O55,1,AP$6)/12</f>
        <v>-915.95470554687472</v>
      </c>
      <c r="AQ55" s="96" cm="1">
        <f t="array" aca="1" ref="AQ55" ca="1">INDEX($E55:$O55,1,AQ$6)/12</f>
        <v>-915.95470554687472</v>
      </c>
      <c r="AR55" s="96" cm="1">
        <f t="array" aca="1" ref="AR55" ca="1">INDEX($E55:$O55,1,AR$6)/12</f>
        <v>-915.95470554687472</v>
      </c>
      <c r="AS55" s="96" cm="1">
        <f t="array" aca="1" ref="AS55" ca="1">INDEX($E55:$O55,1,AS$6)/12</f>
        <v>-915.95470554687472</v>
      </c>
      <c r="AT55" s="96" cm="1">
        <f t="array" aca="1" ref="AT55" ca="1">INDEX($E55:$O55,1,AT$6)/12</f>
        <v>-915.95470554687472</v>
      </c>
      <c r="AU55" s="96" cm="1">
        <f t="array" aca="1" ref="AU55" ca="1">INDEX($E55:$O55,1,AU$6)/12</f>
        <v>-915.95470554687472</v>
      </c>
      <c r="AV55" s="96" cm="1">
        <f t="array" aca="1" ref="AV55" ca="1">INDEX($E55:$O55,1,AV$6)/12</f>
        <v>-915.95470554687472</v>
      </c>
      <c r="AW55" s="96" cm="1">
        <f t="array" aca="1" ref="AW55" ca="1">INDEX($E55:$O55,1,AW$6)/12</f>
        <v>-915.95470554687472</v>
      </c>
      <c r="AX55" s="96" cm="1">
        <f t="array" aca="1" ref="AX55" ca="1">INDEX($E55:$O55,1,AX$6)/12</f>
        <v>-915.95470554687472</v>
      </c>
      <c r="AY55" s="96" cm="1">
        <f t="array" aca="1" ref="AY55" ca="1">INDEX($E55:$O55,1,AY$6)/12</f>
        <v>-915.95470554687472</v>
      </c>
      <c r="AZ55" s="96" cm="1">
        <f t="array" aca="1" ref="AZ55" ca="1">INDEX($E55:$O55,1,AZ$6)/12</f>
        <v>-915.95470554687472</v>
      </c>
      <c r="BA55" s="96" cm="1">
        <f t="array" aca="1" ref="BA55" ca="1">INDEX($E55:$O55,1,BA$6)/12</f>
        <v>-915.95470554687472</v>
      </c>
      <c r="BB55" s="96" cm="1">
        <f t="array" aca="1" ref="BB55" ca="1">INDEX($E55:$O55,1,BB$6)/12</f>
        <v>-938.85357318554645</v>
      </c>
      <c r="BC55" s="96" cm="1">
        <f t="array" aca="1" ref="BC55" ca="1">INDEX($E55:$O55,1,BC$6)/12</f>
        <v>-938.85357318554645</v>
      </c>
      <c r="BD55" s="96" cm="1">
        <f t="array" aca="1" ref="BD55" ca="1">INDEX($E55:$O55,1,BD$6)/12</f>
        <v>-938.85357318554645</v>
      </c>
      <c r="BE55" s="96" cm="1">
        <f t="array" aca="1" ref="BE55" ca="1">INDEX($E55:$O55,1,BE$6)/12</f>
        <v>-938.85357318554645</v>
      </c>
      <c r="BF55" s="96" cm="1">
        <f t="array" aca="1" ref="BF55" ca="1">INDEX($E55:$O55,1,BF$6)/12</f>
        <v>-938.85357318554645</v>
      </c>
      <c r="BG55" s="96" cm="1">
        <f t="array" aca="1" ref="BG55" ca="1">INDEX($E55:$O55,1,BG$6)/12</f>
        <v>-938.85357318554645</v>
      </c>
      <c r="BH55" s="96" cm="1">
        <f t="array" aca="1" ref="BH55" ca="1">INDEX($E55:$O55,1,BH$6)/12</f>
        <v>-938.85357318554645</v>
      </c>
      <c r="BI55" s="96" cm="1">
        <f t="array" aca="1" ref="BI55" ca="1">INDEX($E55:$O55,1,BI$6)/12</f>
        <v>-938.85357318554645</v>
      </c>
      <c r="BJ55" s="96" cm="1">
        <f t="array" aca="1" ref="BJ55" ca="1">INDEX($E55:$O55,1,BJ$6)/12</f>
        <v>-938.85357318554645</v>
      </c>
      <c r="BK55" s="96" cm="1">
        <f t="array" aca="1" ref="BK55" ca="1">INDEX($E55:$O55,1,BK$6)/12</f>
        <v>-938.85357318554645</v>
      </c>
      <c r="BL55" s="96" cm="1">
        <f t="array" aca="1" ref="BL55" ca="1">INDEX($E55:$O55,1,BL$6)/12</f>
        <v>-938.85357318554645</v>
      </c>
      <c r="BM55" s="96" cm="1">
        <f t="array" aca="1" ref="BM55" ca="1">INDEX($E55:$O55,1,BM$6)/12</f>
        <v>-938.85357318554645</v>
      </c>
      <c r="BN55" s="96" cm="1">
        <f t="array" aca="1" ref="BN55" ca="1">INDEX($E55:$O55,1,BN$6)/12</f>
        <v>-962.32491251518513</v>
      </c>
      <c r="BO55" s="96" cm="1">
        <f t="array" aca="1" ref="BO55" ca="1">INDEX($E55:$O55,1,BO$6)/12</f>
        <v>-962.32491251518513</v>
      </c>
      <c r="BP55" s="96" cm="1">
        <f t="array" aca="1" ref="BP55" ca="1">INDEX($E55:$O55,1,BP$6)/12</f>
        <v>-962.32491251518513</v>
      </c>
      <c r="BQ55" s="96" cm="1">
        <f t="array" aca="1" ref="BQ55" ca="1">INDEX($E55:$O55,1,BQ$6)/12</f>
        <v>-962.32491251518513</v>
      </c>
      <c r="BR55" s="96" cm="1">
        <f t="array" aca="1" ref="BR55" ca="1">INDEX($E55:$O55,1,BR$6)/12</f>
        <v>-962.32491251518513</v>
      </c>
      <c r="BS55" s="96" cm="1">
        <f t="array" aca="1" ref="BS55" ca="1">INDEX($E55:$O55,1,BS$6)/12</f>
        <v>-962.32491251518513</v>
      </c>
      <c r="BT55" s="96" cm="1">
        <f t="array" aca="1" ref="BT55" ca="1">INDEX($E55:$O55,1,BT$6)/12</f>
        <v>-962.32491251518513</v>
      </c>
      <c r="BU55" s="96" cm="1">
        <f t="array" aca="1" ref="BU55" ca="1">INDEX($E55:$O55,1,BU$6)/12</f>
        <v>-962.32491251518513</v>
      </c>
      <c r="BV55" s="96" cm="1">
        <f t="array" aca="1" ref="BV55" ca="1">INDEX($E55:$O55,1,BV$6)/12</f>
        <v>-962.32491251518513</v>
      </c>
      <c r="BW55" s="96" cm="1">
        <f t="array" aca="1" ref="BW55" ca="1">INDEX($E55:$O55,1,BW$6)/12</f>
        <v>-962.32491251518513</v>
      </c>
      <c r="BX55" s="96" cm="1">
        <f t="array" aca="1" ref="BX55" ca="1">INDEX($E55:$O55,1,BX$6)/12</f>
        <v>-962.32491251518513</v>
      </c>
      <c r="BY55" s="96" cm="1">
        <f t="array" aca="1" ref="BY55" ca="1">INDEX($E55:$O55,1,BY$6)/12</f>
        <v>-962.32491251518513</v>
      </c>
      <c r="BZ55" s="96" cm="1">
        <f t="array" aca="1" ref="BZ55" ca="1">INDEX($E55:$O55,1,BZ$6)/12</f>
        <v>-986.38303532806469</v>
      </c>
      <c r="CA55" s="96" cm="1">
        <f t="array" aca="1" ref="CA55" ca="1">INDEX($E55:$O55,1,CA$6)/12</f>
        <v>-986.38303532806469</v>
      </c>
      <c r="CB55" s="96" cm="1">
        <f t="array" aca="1" ref="CB55" ca="1">INDEX($E55:$O55,1,CB$6)/12</f>
        <v>-986.38303532806469</v>
      </c>
      <c r="CC55" s="96" cm="1">
        <f t="array" aca="1" ref="CC55" ca="1">INDEX($E55:$O55,1,CC$6)/12</f>
        <v>-986.38303532806469</v>
      </c>
      <c r="CD55" s="96" cm="1">
        <f t="array" aca="1" ref="CD55" ca="1">INDEX($E55:$O55,1,CD$6)/12</f>
        <v>-986.38303532806469</v>
      </c>
      <c r="CE55" s="96" cm="1">
        <f t="array" aca="1" ref="CE55" ca="1">INDEX($E55:$O55,1,CE$6)/12</f>
        <v>-986.38303532806469</v>
      </c>
      <c r="CF55" s="96" cm="1">
        <f t="array" aca="1" ref="CF55" ca="1">INDEX($E55:$O55,1,CF$6)/12</f>
        <v>-986.38303532806469</v>
      </c>
      <c r="CG55" s="96" cm="1">
        <f t="array" aca="1" ref="CG55" ca="1">INDEX($E55:$O55,1,CG$6)/12</f>
        <v>-986.38303532806469</v>
      </c>
      <c r="CH55" s="96" cm="1">
        <f t="array" aca="1" ref="CH55" ca="1">INDEX($E55:$O55,1,CH$6)/12</f>
        <v>-986.38303532806469</v>
      </c>
      <c r="CI55" s="96" cm="1">
        <f t="array" aca="1" ref="CI55" ca="1">INDEX($E55:$O55,1,CI$6)/12</f>
        <v>-986.38303532806469</v>
      </c>
      <c r="CJ55" s="96" cm="1">
        <f t="array" aca="1" ref="CJ55" ca="1">INDEX($E55:$O55,1,CJ$6)/12</f>
        <v>-986.38303532806469</v>
      </c>
      <c r="CK55" s="96" cm="1">
        <f t="array" aca="1" ref="CK55" ca="1">INDEX($E55:$O55,1,CK$6)/12</f>
        <v>-986.38303532806469</v>
      </c>
      <c r="CL55" s="96" cm="1">
        <f t="array" aca="1" ref="CL55" ca="1">INDEX($E55:$O55,1,CL$6)/12</f>
        <v>-1011.0426112112663</v>
      </c>
      <c r="CM55" s="96" cm="1">
        <f t="array" aca="1" ref="CM55" ca="1">INDEX($E55:$O55,1,CM$6)/12</f>
        <v>-1011.0426112112663</v>
      </c>
      <c r="CN55" s="96" cm="1">
        <f t="array" aca="1" ref="CN55" ca="1">INDEX($E55:$O55,1,CN$6)/12</f>
        <v>-1011.0426112112663</v>
      </c>
      <c r="CO55" s="96" cm="1">
        <f t="array" aca="1" ref="CO55" ca="1">INDEX($E55:$O55,1,CO$6)/12</f>
        <v>-1011.0426112112663</v>
      </c>
      <c r="CP55" s="96" cm="1">
        <f t="array" aca="1" ref="CP55" ca="1">INDEX($E55:$O55,1,CP$6)/12</f>
        <v>-1011.0426112112663</v>
      </c>
      <c r="CQ55" s="96" cm="1">
        <f t="array" aca="1" ref="CQ55" ca="1">INDEX($E55:$O55,1,CQ$6)/12</f>
        <v>-1011.0426112112663</v>
      </c>
      <c r="CR55" s="96" cm="1">
        <f t="array" aca="1" ref="CR55" ca="1">INDEX($E55:$O55,1,CR$6)/12</f>
        <v>-1011.0426112112663</v>
      </c>
      <c r="CS55" s="96" cm="1">
        <f t="array" aca="1" ref="CS55" ca="1">INDEX($E55:$O55,1,CS$6)/12</f>
        <v>-1011.0426112112663</v>
      </c>
      <c r="CT55" s="96" cm="1">
        <f t="array" aca="1" ref="CT55" ca="1">INDEX($E55:$O55,1,CT$6)/12</f>
        <v>-1011.0426112112663</v>
      </c>
      <c r="CU55" s="96" cm="1">
        <f t="array" aca="1" ref="CU55" ca="1">INDEX($E55:$O55,1,CU$6)/12</f>
        <v>-1011.0426112112663</v>
      </c>
      <c r="CV55" s="96" cm="1">
        <f t="array" aca="1" ref="CV55" ca="1">INDEX($E55:$O55,1,CV$6)/12</f>
        <v>-1011.0426112112663</v>
      </c>
      <c r="CW55" s="96" cm="1">
        <f t="array" aca="1" ref="CW55" ca="1">INDEX($E55:$O55,1,CW$6)/12</f>
        <v>-1011.0426112112663</v>
      </c>
      <c r="CX55" s="96" cm="1">
        <f t="array" aca="1" ref="CX55" ca="1">INDEX($E55:$O55,1,CX$6)/12</f>
        <v>-1036.3186764915479</v>
      </c>
      <c r="CY55" s="96" cm="1">
        <f t="array" aca="1" ref="CY55" ca="1">INDEX($E55:$O55,1,CY$6)/12</f>
        <v>-1036.3186764915479</v>
      </c>
      <c r="CZ55" s="96" cm="1">
        <f t="array" aca="1" ref="CZ55" ca="1">INDEX($E55:$O55,1,CZ$6)/12</f>
        <v>-1036.3186764915479</v>
      </c>
      <c r="DA55" s="96" cm="1">
        <f t="array" aca="1" ref="DA55" ca="1">INDEX($E55:$O55,1,DA$6)/12</f>
        <v>-1036.3186764915479</v>
      </c>
      <c r="DB55" s="96" cm="1">
        <f t="array" aca="1" ref="DB55" ca="1">INDEX($E55:$O55,1,DB$6)/12</f>
        <v>-1036.3186764915479</v>
      </c>
      <c r="DC55" s="96" cm="1">
        <f t="array" aca="1" ref="DC55" ca="1">INDEX($E55:$O55,1,DC$6)/12</f>
        <v>-1036.3186764915479</v>
      </c>
      <c r="DD55" s="96" cm="1">
        <f t="array" aca="1" ref="DD55" ca="1">INDEX($E55:$O55,1,DD$6)/12</f>
        <v>-1036.3186764915479</v>
      </c>
      <c r="DE55" s="96" cm="1">
        <f t="array" aca="1" ref="DE55" ca="1">INDEX($E55:$O55,1,DE$6)/12</f>
        <v>-1036.3186764915479</v>
      </c>
      <c r="DF55" s="96" cm="1">
        <f t="array" aca="1" ref="DF55" ca="1">INDEX($E55:$O55,1,DF$6)/12</f>
        <v>-1036.3186764915479</v>
      </c>
      <c r="DG55" s="96" cm="1">
        <f t="array" aca="1" ref="DG55" ca="1">INDEX($E55:$O55,1,DG$6)/12</f>
        <v>-1036.3186764915479</v>
      </c>
      <c r="DH55" s="96" cm="1">
        <f t="array" aca="1" ref="DH55" ca="1">INDEX($E55:$O55,1,DH$6)/12</f>
        <v>-1036.3186764915479</v>
      </c>
      <c r="DI55" s="96" cm="1">
        <f t="array" aca="1" ref="DI55" ca="1">INDEX($E55:$O55,1,DI$6)/12</f>
        <v>-1036.3186764915479</v>
      </c>
      <c r="DJ55" s="96" cm="1">
        <f t="array" aca="1" ref="DJ55" ca="1">INDEX($E55:$O55,1,DJ$6)/12</f>
        <v>-1062.2266434038363</v>
      </c>
      <c r="DK55" s="96" cm="1">
        <f t="array" aca="1" ref="DK55" ca="1">INDEX($E55:$O55,1,DK$6)/12</f>
        <v>-1062.2266434038363</v>
      </c>
      <c r="DL55" s="96" cm="1">
        <f t="array" aca="1" ref="DL55" ca="1">INDEX($E55:$O55,1,DL$6)/12</f>
        <v>-1062.2266434038363</v>
      </c>
      <c r="DM55" s="96" cm="1">
        <f t="array" aca="1" ref="DM55" ca="1">INDEX($E55:$O55,1,DM$6)/12</f>
        <v>-1062.2266434038363</v>
      </c>
      <c r="DN55" s="96" cm="1">
        <f t="array" aca="1" ref="DN55" ca="1">INDEX($E55:$O55,1,DN$6)/12</f>
        <v>-1062.2266434038363</v>
      </c>
      <c r="DO55" s="96" cm="1">
        <f t="array" aca="1" ref="DO55" ca="1">INDEX($E55:$O55,1,DO$6)/12</f>
        <v>-1062.2266434038363</v>
      </c>
      <c r="DP55" s="96" cm="1">
        <f t="array" aca="1" ref="DP55" ca="1">INDEX($E55:$O55,1,DP$6)/12</f>
        <v>-1062.2266434038363</v>
      </c>
      <c r="DQ55" s="96" cm="1">
        <f t="array" aca="1" ref="DQ55" ca="1">INDEX($E55:$O55,1,DQ$6)/12</f>
        <v>-1062.2266434038363</v>
      </c>
      <c r="DR55" s="96" cm="1">
        <f t="array" aca="1" ref="DR55" ca="1">INDEX($E55:$O55,1,DR$6)/12</f>
        <v>-1062.2266434038363</v>
      </c>
      <c r="DS55" s="96" cm="1">
        <f t="array" aca="1" ref="DS55" ca="1">INDEX($E55:$O55,1,DS$6)/12</f>
        <v>-1062.2266434038363</v>
      </c>
      <c r="DT55" s="96" cm="1">
        <f t="array" aca="1" ref="DT55" ca="1">INDEX($E55:$O55,1,DT$6)/12</f>
        <v>-1062.2266434038363</v>
      </c>
      <c r="DU55" s="96" cm="1">
        <f t="array" aca="1" ref="DU55" ca="1">INDEX($E55:$O55,1,DU$6)/12</f>
        <v>-1062.2266434038363</v>
      </c>
      <c r="DV55" s="96" cm="1">
        <f t="array" aca="1" ref="DV55" ca="1">INDEX($E55:$O55,1,DV$6)/12</f>
        <v>-1088.7823094889322</v>
      </c>
      <c r="DW55" s="96" cm="1">
        <f t="array" aca="1" ref="DW55" ca="1">INDEX($E55:$O55,1,DW$6)/12</f>
        <v>-1088.7823094889322</v>
      </c>
      <c r="DX55" s="96" cm="1">
        <f t="array" aca="1" ref="DX55" ca="1">INDEX($E55:$O55,1,DX$6)/12</f>
        <v>-1088.7823094889322</v>
      </c>
      <c r="DY55" s="96" cm="1">
        <f t="array" aca="1" ref="DY55" ca="1">INDEX($E55:$O55,1,DY$6)/12</f>
        <v>-1088.7823094889322</v>
      </c>
      <c r="DZ55" s="96" cm="1">
        <f t="array" aca="1" ref="DZ55" ca="1">INDEX($E55:$O55,1,DZ$6)/12</f>
        <v>-1088.7823094889322</v>
      </c>
      <c r="EA55" s="96" cm="1">
        <f t="array" aca="1" ref="EA55" ca="1">INDEX($E55:$O55,1,EA$6)/12</f>
        <v>-1088.7823094889322</v>
      </c>
      <c r="EB55" s="96" cm="1">
        <f t="array" aca="1" ref="EB55" ca="1">INDEX($E55:$O55,1,EB$6)/12</f>
        <v>-1088.7823094889322</v>
      </c>
      <c r="EC55" s="96" cm="1">
        <f t="array" aca="1" ref="EC55" ca="1">INDEX($E55:$O55,1,EC$6)/12</f>
        <v>-1088.7823094889322</v>
      </c>
      <c r="ED55" s="96" cm="1">
        <f t="array" aca="1" ref="ED55" ca="1">INDEX($E55:$O55,1,ED$6)/12</f>
        <v>-1088.7823094889322</v>
      </c>
      <c r="EE55" s="96" cm="1">
        <f t="array" aca="1" ref="EE55" ca="1">INDEX($E55:$O55,1,EE$6)/12</f>
        <v>-1088.7823094889322</v>
      </c>
      <c r="EF55" s="96" cm="1">
        <f t="array" aca="1" ref="EF55" ca="1">INDEX($E55:$O55,1,EF$6)/12</f>
        <v>-1088.7823094889322</v>
      </c>
      <c r="EG55" s="96" cm="1">
        <f t="array" aca="1" ref="EG55" ca="1">INDEX($E55:$O55,1,EG$6)/12</f>
        <v>-1088.7823094889322</v>
      </c>
      <c r="EH55" s="96" cm="1">
        <f t="array" aca="1" ref="EH55" ca="1">INDEX($E55:$O55,1,EH$6)/12</f>
        <v>-1116.0018672261556</v>
      </c>
      <c r="EI55" s="96" cm="1">
        <f t="array" aca="1" ref="EI55" ca="1">INDEX($E55:$O55,1,EI$6)/12</f>
        <v>-1116.0018672261556</v>
      </c>
      <c r="EJ55" s="96" cm="1">
        <f t="array" aca="1" ref="EJ55" ca="1">INDEX($E55:$O55,1,EJ$6)/12</f>
        <v>-1116.0018672261556</v>
      </c>
      <c r="EK55" s="96" cm="1">
        <f t="array" aca="1" ref="EK55" ca="1">INDEX($E55:$O55,1,EK$6)/12</f>
        <v>-1116.0018672261556</v>
      </c>
      <c r="EL55" s="96" cm="1">
        <f t="array" aca="1" ref="EL55" ca="1">INDEX($E55:$O55,1,EL$6)/12</f>
        <v>-1116.0018672261556</v>
      </c>
      <c r="EM55" s="96" cm="1">
        <f t="array" aca="1" ref="EM55" ca="1">INDEX($E55:$O55,1,EM$6)/12</f>
        <v>-1116.0018672261556</v>
      </c>
      <c r="EN55" s="96" cm="1">
        <f t="array" aca="1" ref="EN55" ca="1">INDEX($E55:$O55,1,EN$6)/12</f>
        <v>-1116.0018672261556</v>
      </c>
      <c r="EO55" s="96" cm="1">
        <f t="array" aca="1" ref="EO55" ca="1">INDEX($E55:$O55,1,EO$6)/12</f>
        <v>-1116.0018672261556</v>
      </c>
      <c r="EP55" s="96" cm="1">
        <f t="array" aca="1" ref="EP55" ca="1">INDEX($E55:$O55,1,EP$6)/12</f>
        <v>-1116.0018672261556</v>
      </c>
      <c r="EQ55" s="96" cm="1">
        <f t="array" aca="1" ref="EQ55" ca="1">INDEX($E55:$O55,1,EQ$6)/12</f>
        <v>-1116.0018672261556</v>
      </c>
      <c r="ER55" s="96" cm="1">
        <f t="array" aca="1" ref="ER55" ca="1">INDEX($E55:$O55,1,ER$6)/12</f>
        <v>-1116.0018672261556</v>
      </c>
      <c r="ES55" s="96" cm="1">
        <f t="array" aca="1" ref="ES55" ca="1">INDEX($E55:$O55,1,ES$6)/12</f>
        <v>-1116.0018672261556</v>
      </c>
    </row>
    <row r="56" spans="1:149" hidden="1" outlineLevel="1" x14ac:dyDescent="0.2">
      <c r="A56" s="2"/>
      <c r="B56" s="149" t="str">
        <f>'PF, Adj &amp; Notes'!$B50</f>
        <v>Fuel (Gas &amp; Oil)</v>
      </c>
      <c r="C56" s="96"/>
      <c r="D56" s="456">
        <f t="shared" ca="1" si="50"/>
        <v>78.420000000000073</v>
      </c>
      <c r="E56" s="96">
        <f ca="1">-rUMTotalUnits*IF(Assumptions!$F94,Assumptions!$F94,Assumptions!$E94*(1+rGenInflPct))</f>
        <v>80.380500000000069</v>
      </c>
      <c r="F56" s="96" cm="1">
        <f t="array" aca="1" ref="F56" ca="1">E56*(1+rGenInflPct)*(F$8&lt;=MAX(rHoldPeriod,1)+fRvrYr)</f>
        <v>82.390012500000068</v>
      </c>
      <c r="G56" s="96" cm="1">
        <f t="array" aca="1" ref="G56" ca="1">F56*(1+rGenInflPct)*(G$8&lt;=MAX(rHoldPeriod,1)+fRvrYr)</f>
        <v>84.449762812500069</v>
      </c>
      <c r="H56" s="96" cm="1">
        <f t="array" aca="1" ref="H56" ca="1">G56*(1+rGenInflPct)*(H$8&lt;=MAX(rHoldPeriod,1)+fRvrYr)</f>
        <v>86.561006882812563</v>
      </c>
      <c r="I56" s="96" cm="1">
        <f t="array" aca="1" ref="I56" ca="1">H56*(1+rGenInflPct)*(I$8&lt;=MAX(rHoldPeriod,1)+fRvrYr)</f>
        <v>88.725032054882874</v>
      </c>
      <c r="J56" s="96" cm="1">
        <f t="array" aca="1" ref="J56" ca="1">I56*(1+rGenInflPct)*(J$8&lt;=MAX(rHoldPeriod,1)+fRvrYr)</f>
        <v>90.943157856254942</v>
      </c>
      <c r="K56" s="96" cm="1">
        <f t="array" aca="1" ref="K56" ca="1">J56*(1+rGenInflPct)*(K$8&lt;=MAX(rHoldPeriod,1)+fRvrYr)</f>
        <v>93.216736802661302</v>
      </c>
      <c r="L56" s="96" cm="1">
        <f t="array" aca="1" ref="L56" ca="1">K56*(1+rGenInflPct)*(L$8&lt;=MAX(rHoldPeriod,1)+fRvrYr)</f>
        <v>95.547155222727824</v>
      </c>
      <c r="M56" s="96" cm="1">
        <f t="array" aca="1" ref="M56" ca="1">L56*(1+rGenInflPct)*(M$8&lt;=MAX(rHoldPeriod,1)+fRvrYr)</f>
        <v>97.935834103296017</v>
      </c>
      <c r="N56" s="96" cm="1">
        <f t="array" aca="1" ref="N56" ca="1">M56*(1+rGenInflPct)*(N$8&lt;=MAX(rHoldPeriod,1)+fRvrYr)</f>
        <v>100.38422995587841</v>
      </c>
      <c r="O56" s="96" cm="1">
        <f t="array" aca="1" ref="O56" ca="1">N56*(1+rGenInflPct)*(O$8&lt;=MAX(rHoldPeriod,1)+fRvrYr)</f>
        <v>102.89383570477536</v>
      </c>
      <c r="P56" s="2"/>
      <c r="Q56" s="96"/>
      <c r="R56" s="96" cm="1">
        <f t="array" aca="1" ref="R56" ca="1">INDEX($E56:$O56,1,R$6)/12</f>
        <v>6.6983750000000057</v>
      </c>
      <c r="S56" s="96" cm="1">
        <f t="array" aca="1" ref="S56" ca="1">INDEX($E56:$O56,1,S$6)/12</f>
        <v>6.6983750000000057</v>
      </c>
      <c r="T56" s="96" cm="1">
        <f t="array" aca="1" ref="T56" ca="1">INDEX($E56:$O56,1,T$6)/12</f>
        <v>6.6983750000000057</v>
      </c>
      <c r="U56" s="96" cm="1">
        <f t="array" aca="1" ref="U56" ca="1">INDEX($E56:$O56,1,U$6)/12</f>
        <v>6.6983750000000057</v>
      </c>
      <c r="V56" s="96" cm="1">
        <f t="array" aca="1" ref="V56" ca="1">INDEX($E56:$O56,1,V$6)/12</f>
        <v>6.6983750000000057</v>
      </c>
      <c r="W56" s="96" cm="1">
        <f t="array" aca="1" ref="W56" ca="1">INDEX($E56:$O56,1,W$6)/12</f>
        <v>6.6983750000000057</v>
      </c>
      <c r="X56" s="96" cm="1">
        <f t="array" aca="1" ref="X56" ca="1">INDEX($E56:$O56,1,X$6)/12</f>
        <v>6.6983750000000057</v>
      </c>
      <c r="Y56" s="96" cm="1">
        <f t="array" aca="1" ref="Y56" ca="1">INDEX($E56:$O56,1,Y$6)/12</f>
        <v>6.6983750000000057</v>
      </c>
      <c r="Z56" s="96" cm="1">
        <f t="array" aca="1" ref="Z56" ca="1">INDEX($E56:$O56,1,Z$6)/12</f>
        <v>6.6983750000000057</v>
      </c>
      <c r="AA56" s="96" cm="1">
        <f t="array" aca="1" ref="AA56" ca="1">INDEX($E56:$O56,1,AA$6)/12</f>
        <v>6.6983750000000057</v>
      </c>
      <c r="AB56" s="96" cm="1">
        <f t="array" aca="1" ref="AB56" ca="1">INDEX($E56:$O56,1,AB$6)/12</f>
        <v>6.6983750000000057</v>
      </c>
      <c r="AC56" s="96" cm="1">
        <f t="array" aca="1" ref="AC56" ca="1">INDEX($E56:$O56,1,AC$6)/12</f>
        <v>6.6983750000000057</v>
      </c>
      <c r="AD56" s="96" cm="1">
        <f t="array" aca="1" ref="AD56" ca="1">INDEX($E56:$O56,1,AD$6)/12</f>
        <v>6.8658343750000057</v>
      </c>
      <c r="AE56" s="96" cm="1">
        <f t="array" aca="1" ref="AE56" ca="1">INDEX($E56:$O56,1,AE$6)/12</f>
        <v>6.8658343750000057</v>
      </c>
      <c r="AF56" s="96" cm="1">
        <f t="array" aca="1" ref="AF56" ca="1">INDEX($E56:$O56,1,AF$6)/12</f>
        <v>6.8658343750000057</v>
      </c>
      <c r="AG56" s="96" cm="1">
        <f t="array" aca="1" ref="AG56" ca="1">INDEX($E56:$O56,1,AG$6)/12</f>
        <v>6.8658343750000057</v>
      </c>
      <c r="AH56" s="96" cm="1">
        <f t="array" aca="1" ref="AH56" ca="1">INDEX($E56:$O56,1,AH$6)/12</f>
        <v>6.8658343750000057</v>
      </c>
      <c r="AI56" s="96" cm="1">
        <f t="array" aca="1" ref="AI56" ca="1">INDEX($E56:$O56,1,AI$6)/12</f>
        <v>6.8658343750000057</v>
      </c>
      <c r="AJ56" s="96" cm="1">
        <f t="array" aca="1" ref="AJ56" ca="1">INDEX($E56:$O56,1,AJ$6)/12</f>
        <v>6.8658343750000057</v>
      </c>
      <c r="AK56" s="96" cm="1">
        <f t="array" aca="1" ref="AK56" ca="1">INDEX($E56:$O56,1,AK$6)/12</f>
        <v>6.8658343750000057</v>
      </c>
      <c r="AL56" s="96" cm="1">
        <f t="array" aca="1" ref="AL56" ca="1">INDEX($E56:$O56,1,AL$6)/12</f>
        <v>6.8658343750000057</v>
      </c>
      <c r="AM56" s="96" cm="1">
        <f t="array" aca="1" ref="AM56" ca="1">INDEX($E56:$O56,1,AM$6)/12</f>
        <v>6.8658343750000057</v>
      </c>
      <c r="AN56" s="96" cm="1">
        <f t="array" aca="1" ref="AN56" ca="1">INDEX($E56:$O56,1,AN$6)/12</f>
        <v>6.8658343750000057</v>
      </c>
      <c r="AO56" s="96" cm="1">
        <f t="array" aca="1" ref="AO56" ca="1">INDEX($E56:$O56,1,AO$6)/12</f>
        <v>6.8658343750000057</v>
      </c>
      <c r="AP56" s="96" cm="1">
        <f t="array" aca="1" ref="AP56" ca="1">INDEX($E56:$O56,1,AP$6)/12</f>
        <v>7.037480234375006</v>
      </c>
      <c r="AQ56" s="96" cm="1">
        <f t="array" aca="1" ref="AQ56" ca="1">INDEX($E56:$O56,1,AQ$6)/12</f>
        <v>7.037480234375006</v>
      </c>
      <c r="AR56" s="96" cm="1">
        <f t="array" aca="1" ref="AR56" ca="1">INDEX($E56:$O56,1,AR$6)/12</f>
        <v>7.037480234375006</v>
      </c>
      <c r="AS56" s="96" cm="1">
        <f t="array" aca="1" ref="AS56" ca="1">INDEX($E56:$O56,1,AS$6)/12</f>
        <v>7.037480234375006</v>
      </c>
      <c r="AT56" s="96" cm="1">
        <f t="array" aca="1" ref="AT56" ca="1">INDEX($E56:$O56,1,AT$6)/12</f>
        <v>7.037480234375006</v>
      </c>
      <c r="AU56" s="96" cm="1">
        <f t="array" aca="1" ref="AU56" ca="1">INDEX($E56:$O56,1,AU$6)/12</f>
        <v>7.037480234375006</v>
      </c>
      <c r="AV56" s="96" cm="1">
        <f t="array" aca="1" ref="AV56" ca="1">INDEX($E56:$O56,1,AV$6)/12</f>
        <v>7.037480234375006</v>
      </c>
      <c r="AW56" s="96" cm="1">
        <f t="array" aca="1" ref="AW56" ca="1">INDEX($E56:$O56,1,AW$6)/12</f>
        <v>7.037480234375006</v>
      </c>
      <c r="AX56" s="96" cm="1">
        <f t="array" aca="1" ref="AX56" ca="1">INDEX($E56:$O56,1,AX$6)/12</f>
        <v>7.037480234375006</v>
      </c>
      <c r="AY56" s="96" cm="1">
        <f t="array" aca="1" ref="AY56" ca="1">INDEX($E56:$O56,1,AY$6)/12</f>
        <v>7.037480234375006</v>
      </c>
      <c r="AZ56" s="96" cm="1">
        <f t="array" aca="1" ref="AZ56" ca="1">INDEX($E56:$O56,1,AZ$6)/12</f>
        <v>7.037480234375006</v>
      </c>
      <c r="BA56" s="96" cm="1">
        <f t="array" aca="1" ref="BA56" ca="1">INDEX($E56:$O56,1,BA$6)/12</f>
        <v>7.037480234375006</v>
      </c>
      <c r="BB56" s="96" cm="1">
        <f t="array" aca="1" ref="BB56" ca="1">INDEX($E56:$O56,1,BB$6)/12</f>
        <v>7.2134172402343806</v>
      </c>
      <c r="BC56" s="96" cm="1">
        <f t="array" aca="1" ref="BC56" ca="1">INDEX($E56:$O56,1,BC$6)/12</f>
        <v>7.2134172402343806</v>
      </c>
      <c r="BD56" s="96" cm="1">
        <f t="array" aca="1" ref="BD56" ca="1">INDEX($E56:$O56,1,BD$6)/12</f>
        <v>7.2134172402343806</v>
      </c>
      <c r="BE56" s="96" cm="1">
        <f t="array" aca="1" ref="BE56" ca="1">INDEX($E56:$O56,1,BE$6)/12</f>
        <v>7.2134172402343806</v>
      </c>
      <c r="BF56" s="96" cm="1">
        <f t="array" aca="1" ref="BF56" ca="1">INDEX($E56:$O56,1,BF$6)/12</f>
        <v>7.2134172402343806</v>
      </c>
      <c r="BG56" s="96" cm="1">
        <f t="array" aca="1" ref="BG56" ca="1">INDEX($E56:$O56,1,BG$6)/12</f>
        <v>7.2134172402343806</v>
      </c>
      <c r="BH56" s="96" cm="1">
        <f t="array" aca="1" ref="BH56" ca="1">INDEX($E56:$O56,1,BH$6)/12</f>
        <v>7.2134172402343806</v>
      </c>
      <c r="BI56" s="96" cm="1">
        <f t="array" aca="1" ref="BI56" ca="1">INDEX($E56:$O56,1,BI$6)/12</f>
        <v>7.2134172402343806</v>
      </c>
      <c r="BJ56" s="96" cm="1">
        <f t="array" aca="1" ref="BJ56" ca="1">INDEX($E56:$O56,1,BJ$6)/12</f>
        <v>7.2134172402343806</v>
      </c>
      <c r="BK56" s="96" cm="1">
        <f t="array" aca="1" ref="BK56" ca="1">INDEX($E56:$O56,1,BK$6)/12</f>
        <v>7.2134172402343806</v>
      </c>
      <c r="BL56" s="96" cm="1">
        <f t="array" aca="1" ref="BL56" ca="1">INDEX($E56:$O56,1,BL$6)/12</f>
        <v>7.2134172402343806</v>
      </c>
      <c r="BM56" s="96" cm="1">
        <f t="array" aca="1" ref="BM56" ca="1">INDEX($E56:$O56,1,BM$6)/12</f>
        <v>7.2134172402343806</v>
      </c>
      <c r="BN56" s="96" cm="1">
        <f t="array" aca="1" ref="BN56" ca="1">INDEX($E56:$O56,1,BN$6)/12</f>
        <v>7.3937526712402395</v>
      </c>
      <c r="BO56" s="96" cm="1">
        <f t="array" aca="1" ref="BO56" ca="1">INDEX($E56:$O56,1,BO$6)/12</f>
        <v>7.3937526712402395</v>
      </c>
      <c r="BP56" s="96" cm="1">
        <f t="array" aca="1" ref="BP56" ca="1">INDEX($E56:$O56,1,BP$6)/12</f>
        <v>7.3937526712402395</v>
      </c>
      <c r="BQ56" s="96" cm="1">
        <f t="array" aca="1" ref="BQ56" ca="1">INDEX($E56:$O56,1,BQ$6)/12</f>
        <v>7.3937526712402395</v>
      </c>
      <c r="BR56" s="96" cm="1">
        <f t="array" aca="1" ref="BR56" ca="1">INDEX($E56:$O56,1,BR$6)/12</f>
        <v>7.3937526712402395</v>
      </c>
      <c r="BS56" s="96" cm="1">
        <f t="array" aca="1" ref="BS56" ca="1">INDEX($E56:$O56,1,BS$6)/12</f>
        <v>7.3937526712402395</v>
      </c>
      <c r="BT56" s="96" cm="1">
        <f t="array" aca="1" ref="BT56" ca="1">INDEX($E56:$O56,1,BT$6)/12</f>
        <v>7.3937526712402395</v>
      </c>
      <c r="BU56" s="96" cm="1">
        <f t="array" aca="1" ref="BU56" ca="1">INDEX($E56:$O56,1,BU$6)/12</f>
        <v>7.3937526712402395</v>
      </c>
      <c r="BV56" s="96" cm="1">
        <f t="array" aca="1" ref="BV56" ca="1">INDEX($E56:$O56,1,BV$6)/12</f>
        <v>7.3937526712402395</v>
      </c>
      <c r="BW56" s="96" cm="1">
        <f t="array" aca="1" ref="BW56" ca="1">INDEX($E56:$O56,1,BW$6)/12</f>
        <v>7.3937526712402395</v>
      </c>
      <c r="BX56" s="96" cm="1">
        <f t="array" aca="1" ref="BX56" ca="1">INDEX($E56:$O56,1,BX$6)/12</f>
        <v>7.3937526712402395</v>
      </c>
      <c r="BY56" s="96" cm="1">
        <f t="array" aca="1" ref="BY56" ca="1">INDEX($E56:$O56,1,BY$6)/12</f>
        <v>7.3937526712402395</v>
      </c>
      <c r="BZ56" s="96" cm="1">
        <f t="array" aca="1" ref="BZ56" ca="1">INDEX($E56:$O56,1,BZ$6)/12</f>
        <v>7.5785964880212449</v>
      </c>
      <c r="CA56" s="96" cm="1">
        <f t="array" aca="1" ref="CA56" ca="1">INDEX($E56:$O56,1,CA$6)/12</f>
        <v>7.5785964880212449</v>
      </c>
      <c r="CB56" s="96" cm="1">
        <f t="array" aca="1" ref="CB56" ca="1">INDEX($E56:$O56,1,CB$6)/12</f>
        <v>7.5785964880212449</v>
      </c>
      <c r="CC56" s="96" cm="1">
        <f t="array" aca="1" ref="CC56" ca="1">INDEX($E56:$O56,1,CC$6)/12</f>
        <v>7.5785964880212449</v>
      </c>
      <c r="CD56" s="96" cm="1">
        <f t="array" aca="1" ref="CD56" ca="1">INDEX($E56:$O56,1,CD$6)/12</f>
        <v>7.5785964880212449</v>
      </c>
      <c r="CE56" s="96" cm="1">
        <f t="array" aca="1" ref="CE56" ca="1">INDEX($E56:$O56,1,CE$6)/12</f>
        <v>7.5785964880212449</v>
      </c>
      <c r="CF56" s="96" cm="1">
        <f t="array" aca="1" ref="CF56" ca="1">INDEX($E56:$O56,1,CF$6)/12</f>
        <v>7.5785964880212449</v>
      </c>
      <c r="CG56" s="96" cm="1">
        <f t="array" aca="1" ref="CG56" ca="1">INDEX($E56:$O56,1,CG$6)/12</f>
        <v>7.5785964880212449</v>
      </c>
      <c r="CH56" s="96" cm="1">
        <f t="array" aca="1" ref="CH56" ca="1">INDEX($E56:$O56,1,CH$6)/12</f>
        <v>7.5785964880212449</v>
      </c>
      <c r="CI56" s="96" cm="1">
        <f t="array" aca="1" ref="CI56" ca="1">INDEX($E56:$O56,1,CI$6)/12</f>
        <v>7.5785964880212449</v>
      </c>
      <c r="CJ56" s="96" cm="1">
        <f t="array" aca="1" ref="CJ56" ca="1">INDEX($E56:$O56,1,CJ$6)/12</f>
        <v>7.5785964880212449</v>
      </c>
      <c r="CK56" s="96" cm="1">
        <f t="array" aca="1" ref="CK56" ca="1">INDEX($E56:$O56,1,CK$6)/12</f>
        <v>7.5785964880212449</v>
      </c>
      <c r="CL56" s="96" cm="1">
        <f t="array" aca="1" ref="CL56" ca="1">INDEX($E56:$O56,1,CL$6)/12</f>
        <v>7.7680614002217752</v>
      </c>
      <c r="CM56" s="96" cm="1">
        <f t="array" aca="1" ref="CM56" ca="1">INDEX($E56:$O56,1,CM$6)/12</f>
        <v>7.7680614002217752</v>
      </c>
      <c r="CN56" s="96" cm="1">
        <f t="array" aca="1" ref="CN56" ca="1">INDEX($E56:$O56,1,CN$6)/12</f>
        <v>7.7680614002217752</v>
      </c>
      <c r="CO56" s="96" cm="1">
        <f t="array" aca="1" ref="CO56" ca="1">INDEX($E56:$O56,1,CO$6)/12</f>
        <v>7.7680614002217752</v>
      </c>
      <c r="CP56" s="96" cm="1">
        <f t="array" aca="1" ref="CP56" ca="1">INDEX($E56:$O56,1,CP$6)/12</f>
        <v>7.7680614002217752</v>
      </c>
      <c r="CQ56" s="96" cm="1">
        <f t="array" aca="1" ref="CQ56" ca="1">INDEX($E56:$O56,1,CQ$6)/12</f>
        <v>7.7680614002217752</v>
      </c>
      <c r="CR56" s="96" cm="1">
        <f t="array" aca="1" ref="CR56" ca="1">INDEX($E56:$O56,1,CR$6)/12</f>
        <v>7.7680614002217752</v>
      </c>
      <c r="CS56" s="96" cm="1">
        <f t="array" aca="1" ref="CS56" ca="1">INDEX($E56:$O56,1,CS$6)/12</f>
        <v>7.7680614002217752</v>
      </c>
      <c r="CT56" s="96" cm="1">
        <f t="array" aca="1" ref="CT56" ca="1">INDEX($E56:$O56,1,CT$6)/12</f>
        <v>7.7680614002217752</v>
      </c>
      <c r="CU56" s="96" cm="1">
        <f t="array" aca="1" ref="CU56" ca="1">INDEX($E56:$O56,1,CU$6)/12</f>
        <v>7.7680614002217752</v>
      </c>
      <c r="CV56" s="96" cm="1">
        <f t="array" aca="1" ref="CV56" ca="1">INDEX($E56:$O56,1,CV$6)/12</f>
        <v>7.7680614002217752</v>
      </c>
      <c r="CW56" s="96" cm="1">
        <f t="array" aca="1" ref="CW56" ca="1">INDEX($E56:$O56,1,CW$6)/12</f>
        <v>7.7680614002217752</v>
      </c>
      <c r="CX56" s="96" cm="1">
        <f t="array" aca="1" ref="CX56" ca="1">INDEX($E56:$O56,1,CX$6)/12</f>
        <v>7.9622629352273186</v>
      </c>
      <c r="CY56" s="96" cm="1">
        <f t="array" aca="1" ref="CY56" ca="1">INDEX($E56:$O56,1,CY$6)/12</f>
        <v>7.9622629352273186</v>
      </c>
      <c r="CZ56" s="96" cm="1">
        <f t="array" aca="1" ref="CZ56" ca="1">INDEX($E56:$O56,1,CZ$6)/12</f>
        <v>7.9622629352273186</v>
      </c>
      <c r="DA56" s="96" cm="1">
        <f t="array" aca="1" ref="DA56" ca="1">INDEX($E56:$O56,1,DA$6)/12</f>
        <v>7.9622629352273186</v>
      </c>
      <c r="DB56" s="96" cm="1">
        <f t="array" aca="1" ref="DB56" ca="1">INDEX($E56:$O56,1,DB$6)/12</f>
        <v>7.9622629352273186</v>
      </c>
      <c r="DC56" s="96" cm="1">
        <f t="array" aca="1" ref="DC56" ca="1">INDEX($E56:$O56,1,DC$6)/12</f>
        <v>7.9622629352273186</v>
      </c>
      <c r="DD56" s="96" cm="1">
        <f t="array" aca="1" ref="DD56" ca="1">INDEX($E56:$O56,1,DD$6)/12</f>
        <v>7.9622629352273186</v>
      </c>
      <c r="DE56" s="96" cm="1">
        <f t="array" aca="1" ref="DE56" ca="1">INDEX($E56:$O56,1,DE$6)/12</f>
        <v>7.9622629352273186</v>
      </c>
      <c r="DF56" s="96" cm="1">
        <f t="array" aca="1" ref="DF56" ca="1">INDEX($E56:$O56,1,DF$6)/12</f>
        <v>7.9622629352273186</v>
      </c>
      <c r="DG56" s="96" cm="1">
        <f t="array" aca="1" ref="DG56" ca="1">INDEX($E56:$O56,1,DG$6)/12</f>
        <v>7.9622629352273186</v>
      </c>
      <c r="DH56" s="96" cm="1">
        <f t="array" aca="1" ref="DH56" ca="1">INDEX($E56:$O56,1,DH$6)/12</f>
        <v>7.9622629352273186</v>
      </c>
      <c r="DI56" s="96" cm="1">
        <f t="array" aca="1" ref="DI56" ca="1">INDEX($E56:$O56,1,DI$6)/12</f>
        <v>7.9622629352273186</v>
      </c>
      <c r="DJ56" s="96" cm="1">
        <f t="array" aca="1" ref="DJ56" ca="1">INDEX($E56:$O56,1,DJ$6)/12</f>
        <v>8.1613195086080008</v>
      </c>
      <c r="DK56" s="96" cm="1">
        <f t="array" aca="1" ref="DK56" ca="1">INDEX($E56:$O56,1,DK$6)/12</f>
        <v>8.1613195086080008</v>
      </c>
      <c r="DL56" s="96" cm="1">
        <f t="array" aca="1" ref="DL56" ca="1">INDEX($E56:$O56,1,DL$6)/12</f>
        <v>8.1613195086080008</v>
      </c>
      <c r="DM56" s="96" cm="1">
        <f t="array" aca="1" ref="DM56" ca="1">INDEX($E56:$O56,1,DM$6)/12</f>
        <v>8.1613195086080008</v>
      </c>
      <c r="DN56" s="96" cm="1">
        <f t="array" aca="1" ref="DN56" ca="1">INDEX($E56:$O56,1,DN$6)/12</f>
        <v>8.1613195086080008</v>
      </c>
      <c r="DO56" s="96" cm="1">
        <f t="array" aca="1" ref="DO56" ca="1">INDEX($E56:$O56,1,DO$6)/12</f>
        <v>8.1613195086080008</v>
      </c>
      <c r="DP56" s="96" cm="1">
        <f t="array" aca="1" ref="DP56" ca="1">INDEX($E56:$O56,1,DP$6)/12</f>
        <v>8.1613195086080008</v>
      </c>
      <c r="DQ56" s="96" cm="1">
        <f t="array" aca="1" ref="DQ56" ca="1">INDEX($E56:$O56,1,DQ$6)/12</f>
        <v>8.1613195086080008</v>
      </c>
      <c r="DR56" s="96" cm="1">
        <f t="array" aca="1" ref="DR56" ca="1">INDEX($E56:$O56,1,DR$6)/12</f>
        <v>8.1613195086080008</v>
      </c>
      <c r="DS56" s="96" cm="1">
        <f t="array" aca="1" ref="DS56" ca="1">INDEX($E56:$O56,1,DS$6)/12</f>
        <v>8.1613195086080008</v>
      </c>
      <c r="DT56" s="96" cm="1">
        <f t="array" aca="1" ref="DT56" ca="1">INDEX($E56:$O56,1,DT$6)/12</f>
        <v>8.1613195086080008</v>
      </c>
      <c r="DU56" s="96" cm="1">
        <f t="array" aca="1" ref="DU56" ca="1">INDEX($E56:$O56,1,DU$6)/12</f>
        <v>8.1613195086080008</v>
      </c>
      <c r="DV56" s="96" cm="1">
        <f t="array" aca="1" ref="DV56" ca="1">INDEX($E56:$O56,1,DV$6)/12</f>
        <v>8.3653524963232009</v>
      </c>
      <c r="DW56" s="96" cm="1">
        <f t="array" aca="1" ref="DW56" ca="1">INDEX($E56:$O56,1,DW$6)/12</f>
        <v>8.3653524963232009</v>
      </c>
      <c r="DX56" s="96" cm="1">
        <f t="array" aca="1" ref="DX56" ca="1">INDEX($E56:$O56,1,DX$6)/12</f>
        <v>8.3653524963232009</v>
      </c>
      <c r="DY56" s="96" cm="1">
        <f t="array" aca="1" ref="DY56" ca="1">INDEX($E56:$O56,1,DY$6)/12</f>
        <v>8.3653524963232009</v>
      </c>
      <c r="DZ56" s="96" cm="1">
        <f t="array" aca="1" ref="DZ56" ca="1">INDEX($E56:$O56,1,DZ$6)/12</f>
        <v>8.3653524963232009</v>
      </c>
      <c r="EA56" s="96" cm="1">
        <f t="array" aca="1" ref="EA56" ca="1">INDEX($E56:$O56,1,EA$6)/12</f>
        <v>8.3653524963232009</v>
      </c>
      <c r="EB56" s="96" cm="1">
        <f t="array" aca="1" ref="EB56" ca="1">INDEX($E56:$O56,1,EB$6)/12</f>
        <v>8.3653524963232009</v>
      </c>
      <c r="EC56" s="96" cm="1">
        <f t="array" aca="1" ref="EC56" ca="1">INDEX($E56:$O56,1,EC$6)/12</f>
        <v>8.3653524963232009</v>
      </c>
      <c r="ED56" s="96" cm="1">
        <f t="array" aca="1" ref="ED56" ca="1">INDEX($E56:$O56,1,ED$6)/12</f>
        <v>8.3653524963232009</v>
      </c>
      <c r="EE56" s="96" cm="1">
        <f t="array" aca="1" ref="EE56" ca="1">INDEX($E56:$O56,1,EE$6)/12</f>
        <v>8.3653524963232009</v>
      </c>
      <c r="EF56" s="96" cm="1">
        <f t="array" aca="1" ref="EF56" ca="1">INDEX($E56:$O56,1,EF$6)/12</f>
        <v>8.3653524963232009</v>
      </c>
      <c r="EG56" s="96" cm="1">
        <f t="array" aca="1" ref="EG56" ca="1">INDEX($E56:$O56,1,EG$6)/12</f>
        <v>8.3653524963232009</v>
      </c>
      <c r="EH56" s="96" cm="1">
        <f t="array" aca="1" ref="EH56" ca="1">INDEX($E56:$O56,1,EH$6)/12</f>
        <v>8.574486308731279</v>
      </c>
      <c r="EI56" s="96" cm="1">
        <f t="array" aca="1" ref="EI56" ca="1">INDEX($E56:$O56,1,EI$6)/12</f>
        <v>8.574486308731279</v>
      </c>
      <c r="EJ56" s="96" cm="1">
        <f t="array" aca="1" ref="EJ56" ca="1">INDEX($E56:$O56,1,EJ$6)/12</f>
        <v>8.574486308731279</v>
      </c>
      <c r="EK56" s="96" cm="1">
        <f t="array" aca="1" ref="EK56" ca="1">INDEX($E56:$O56,1,EK$6)/12</f>
        <v>8.574486308731279</v>
      </c>
      <c r="EL56" s="96" cm="1">
        <f t="array" aca="1" ref="EL56" ca="1">INDEX($E56:$O56,1,EL$6)/12</f>
        <v>8.574486308731279</v>
      </c>
      <c r="EM56" s="96" cm="1">
        <f t="array" aca="1" ref="EM56" ca="1">INDEX($E56:$O56,1,EM$6)/12</f>
        <v>8.574486308731279</v>
      </c>
      <c r="EN56" s="96" cm="1">
        <f t="array" aca="1" ref="EN56" ca="1">INDEX($E56:$O56,1,EN$6)/12</f>
        <v>8.574486308731279</v>
      </c>
      <c r="EO56" s="96" cm="1">
        <f t="array" aca="1" ref="EO56" ca="1">INDEX($E56:$O56,1,EO$6)/12</f>
        <v>8.574486308731279</v>
      </c>
      <c r="EP56" s="96" cm="1">
        <f t="array" aca="1" ref="EP56" ca="1">INDEX($E56:$O56,1,EP$6)/12</f>
        <v>8.574486308731279</v>
      </c>
      <c r="EQ56" s="96" cm="1">
        <f t="array" aca="1" ref="EQ56" ca="1">INDEX($E56:$O56,1,EQ$6)/12</f>
        <v>8.574486308731279</v>
      </c>
      <c r="ER56" s="96" cm="1">
        <f t="array" aca="1" ref="ER56" ca="1">INDEX($E56:$O56,1,ER$6)/12</f>
        <v>8.574486308731279</v>
      </c>
      <c r="ES56" s="96" cm="1">
        <f t="array" aca="1" ref="ES56" ca="1">INDEX($E56:$O56,1,ES$6)/12</f>
        <v>8.574486308731279</v>
      </c>
    </row>
    <row r="57" spans="1:149" hidden="1" outlineLevel="1" x14ac:dyDescent="0.2">
      <c r="A57" s="2"/>
      <c r="B57" s="149" t="str">
        <f>'PF, Adj &amp; Notes'!$B51</f>
        <v>Water &amp; Sewer</v>
      </c>
      <c r="C57" s="96"/>
      <c r="D57" s="456">
        <f t="shared" ca="1" si="50"/>
        <v>-100207.01999999999</v>
      </c>
      <c r="E57" s="96">
        <f ca="1">-rUMTotalUnits*IF(Assumptions!$F95,Assumptions!$F95,Assumptions!$E95*(1+rGenInflPct))</f>
        <v>-102712.19549999997</v>
      </c>
      <c r="F57" s="96" cm="1">
        <f t="array" aca="1" ref="F57" ca="1">E57*(1+rGenInflPct)*(F$8&lt;=MAX(rHoldPeriod,1)+fRvrYr)</f>
        <v>-105280.00038749997</v>
      </c>
      <c r="G57" s="96" cm="1">
        <f t="array" aca="1" ref="G57" ca="1">F57*(1+rGenInflPct)*(G$8&lt;=MAX(rHoldPeriod,1)+fRvrYr)</f>
        <v>-107912.00039718745</v>
      </c>
      <c r="H57" s="96" cm="1">
        <f t="array" aca="1" ref="H57" ca="1">G57*(1+rGenInflPct)*(H$8&lt;=MAX(rHoldPeriod,1)+fRvrYr)</f>
        <v>-110609.80040711713</v>
      </c>
      <c r="I57" s="96" cm="1">
        <f t="array" aca="1" ref="I57" ca="1">H57*(1+rGenInflPct)*(I$8&lt;=MAX(rHoldPeriod,1)+fRvrYr)</f>
        <v>-113375.04541729506</v>
      </c>
      <c r="J57" s="96" cm="1">
        <f t="array" aca="1" ref="J57" ca="1">I57*(1+rGenInflPct)*(J$8&lt;=MAX(rHoldPeriod,1)+fRvrYr)</f>
        <v>-116209.42155272742</v>
      </c>
      <c r="K57" s="96" cm="1">
        <f t="array" aca="1" ref="K57" ca="1">J57*(1+rGenInflPct)*(K$8&lt;=MAX(rHoldPeriod,1)+fRvrYr)</f>
        <v>-119114.6570915456</v>
      </c>
      <c r="L57" s="96" cm="1">
        <f t="array" aca="1" ref="L57" ca="1">K57*(1+rGenInflPct)*(L$8&lt;=MAX(rHoldPeriod,1)+fRvrYr)</f>
        <v>-122092.52351883422</v>
      </c>
      <c r="M57" s="96" cm="1">
        <f t="array" aca="1" ref="M57" ca="1">L57*(1+rGenInflPct)*(M$8&lt;=MAX(rHoldPeriod,1)+fRvrYr)</f>
        <v>-125144.83660680507</v>
      </c>
      <c r="N57" s="96" cm="1">
        <f t="array" aca="1" ref="N57" ca="1">M57*(1+rGenInflPct)*(N$8&lt;=MAX(rHoldPeriod,1)+fRvrYr)</f>
        <v>-128273.45752197519</v>
      </c>
      <c r="O57" s="96" cm="1">
        <f t="array" aca="1" ref="O57" ca="1">N57*(1+rGenInflPct)*(O$8&lt;=MAX(rHoldPeriod,1)+fRvrYr)</f>
        <v>-131480.29396002454</v>
      </c>
      <c r="P57" s="2"/>
      <c r="Q57" s="96"/>
      <c r="R57" s="96" cm="1">
        <f t="array" aca="1" ref="R57" ca="1">INDEX($E57:$O57,1,R$6)/12</f>
        <v>-8559.3496249999971</v>
      </c>
      <c r="S57" s="96" cm="1">
        <f t="array" aca="1" ref="S57" ca="1">INDEX($E57:$O57,1,S$6)/12</f>
        <v>-8559.3496249999971</v>
      </c>
      <c r="T57" s="96" cm="1">
        <f t="array" aca="1" ref="T57" ca="1">INDEX($E57:$O57,1,T$6)/12</f>
        <v>-8559.3496249999971</v>
      </c>
      <c r="U57" s="96" cm="1">
        <f t="array" aca="1" ref="U57" ca="1">INDEX($E57:$O57,1,U$6)/12</f>
        <v>-8559.3496249999971</v>
      </c>
      <c r="V57" s="96" cm="1">
        <f t="array" aca="1" ref="V57" ca="1">INDEX($E57:$O57,1,V$6)/12</f>
        <v>-8559.3496249999971</v>
      </c>
      <c r="W57" s="96" cm="1">
        <f t="array" aca="1" ref="W57" ca="1">INDEX($E57:$O57,1,W$6)/12</f>
        <v>-8559.3496249999971</v>
      </c>
      <c r="X57" s="96" cm="1">
        <f t="array" aca="1" ref="X57" ca="1">INDEX($E57:$O57,1,X$6)/12</f>
        <v>-8559.3496249999971</v>
      </c>
      <c r="Y57" s="96" cm="1">
        <f t="array" aca="1" ref="Y57" ca="1">INDEX($E57:$O57,1,Y$6)/12</f>
        <v>-8559.3496249999971</v>
      </c>
      <c r="Z57" s="96" cm="1">
        <f t="array" aca="1" ref="Z57" ca="1">INDEX($E57:$O57,1,Z$6)/12</f>
        <v>-8559.3496249999971</v>
      </c>
      <c r="AA57" s="96" cm="1">
        <f t="array" aca="1" ref="AA57" ca="1">INDEX($E57:$O57,1,AA$6)/12</f>
        <v>-8559.3496249999971</v>
      </c>
      <c r="AB57" s="96" cm="1">
        <f t="array" aca="1" ref="AB57" ca="1">INDEX($E57:$O57,1,AB$6)/12</f>
        <v>-8559.3496249999971</v>
      </c>
      <c r="AC57" s="96" cm="1">
        <f t="array" aca="1" ref="AC57" ca="1">INDEX($E57:$O57,1,AC$6)/12</f>
        <v>-8559.3496249999971</v>
      </c>
      <c r="AD57" s="96" cm="1">
        <f t="array" aca="1" ref="AD57" ca="1">INDEX($E57:$O57,1,AD$6)/12</f>
        <v>-8773.3333656249979</v>
      </c>
      <c r="AE57" s="96" cm="1">
        <f t="array" aca="1" ref="AE57" ca="1">INDEX($E57:$O57,1,AE$6)/12</f>
        <v>-8773.3333656249979</v>
      </c>
      <c r="AF57" s="96" cm="1">
        <f t="array" aca="1" ref="AF57" ca="1">INDEX($E57:$O57,1,AF$6)/12</f>
        <v>-8773.3333656249979</v>
      </c>
      <c r="AG57" s="96" cm="1">
        <f t="array" aca="1" ref="AG57" ca="1">INDEX($E57:$O57,1,AG$6)/12</f>
        <v>-8773.3333656249979</v>
      </c>
      <c r="AH57" s="96" cm="1">
        <f t="array" aca="1" ref="AH57" ca="1">INDEX($E57:$O57,1,AH$6)/12</f>
        <v>-8773.3333656249979</v>
      </c>
      <c r="AI57" s="96" cm="1">
        <f t="array" aca="1" ref="AI57" ca="1">INDEX($E57:$O57,1,AI$6)/12</f>
        <v>-8773.3333656249979</v>
      </c>
      <c r="AJ57" s="96" cm="1">
        <f t="array" aca="1" ref="AJ57" ca="1">INDEX($E57:$O57,1,AJ$6)/12</f>
        <v>-8773.3333656249979</v>
      </c>
      <c r="AK57" s="96" cm="1">
        <f t="array" aca="1" ref="AK57" ca="1">INDEX($E57:$O57,1,AK$6)/12</f>
        <v>-8773.3333656249979</v>
      </c>
      <c r="AL57" s="96" cm="1">
        <f t="array" aca="1" ref="AL57" ca="1">INDEX($E57:$O57,1,AL$6)/12</f>
        <v>-8773.3333656249979</v>
      </c>
      <c r="AM57" s="96" cm="1">
        <f t="array" aca="1" ref="AM57" ca="1">INDEX($E57:$O57,1,AM$6)/12</f>
        <v>-8773.3333656249979</v>
      </c>
      <c r="AN57" s="96" cm="1">
        <f t="array" aca="1" ref="AN57" ca="1">INDEX($E57:$O57,1,AN$6)/12</f>
        <v>-8773.3333656249979</v>
      </c>
      <c r="AO57" s="96" cm="1">
        <f t="array" aca="1" ref="AO57" ca="1">INDEX($E57:$O57,1,AO$6)/12</f>
        <v>-8773.3333656249979</v>
      </c>
      <c r="AP57" s="96" cm="1">
        <f t="array" aca="1" ref="AP57" ca="1">INDEX($E57:$O57,1,AP$6)/12</f>
        <v>-8992.6666997656212</v>
      </c>
      <c r="AQ57" s="96" cm="1">
        <f t="array" aca="1" ref="AQ57" ca="1">INDEX($E57:$O57,1,AQ$6)/12</f>
        <v>-8992.6666997656212</v>
      </c>
      <c r="AR57" s="96" cm="1">
        <f t="array" aca="1" ref="AR57" ca="1">INDEX($E57:$O57,1,AR$6)/12</f>
        <v>-8992.6666997656212</v>
      </c>
      <c r="AS57" s="96" cm="1">
        <f t="array" aca="1" ref="AS57" ca="1">INDEX($E57:$O57,1,AS$6)/12</f>
        <v>-8992.6666997656212</v>
      </c>
      <c r="AT57" s="96" cm="1">
        <f t="array" aca="1" ref="AT57" ca="1">INDEX($E57:$O57,1,AT$6)/12</f>
        <v>-8992.6666997656212</v>
      </c>
      <c r="AU57" s="96" cm="1">
        <f t="array" aca="1" ref="AU57" ca="1">INDEX($E57:$O57,1,AU$6)/12</f>
        <v>-8992.6666997656212</v>
      </c>
      <c r="AV57" s="96" cm="1">
        <f t="array" aca="1" ref="AV57" ca="1">INDEX($E57:$O57,1,AV$6)/12</f>
        <v>-8992.6666997656212</v>
      </c>
      <c r="AW57" s="96" cm="1">
        <f t="array" aca="1" ref="AW57" ca="1">INDEX($E57:$O57,1,AW$6)/12</f>
        <v>-8992.6666997656212</v>
      </c>
      <c r="AX57" s="96" cm="1">
        <f t="array" aca="1" ref="AX57" ca="1">INDEX($E57:$O57,1,AX$6)/12</f>
        <v>-8992.6666997656212</v>
      </c>
      <c r="AY57" s="96" cm="1">
        <f t="array" aca="1" ref="AY57" ca="1">INDEX($E57:$O57,1,AY$6)/12</f>
        <v>-8992.6666997656212</v>
      </c>
      <c r="AZ57" s="96" cm="1">
        <f t="array" aca="1" ref="AZ57" ca="1">INDEX($E57:$O57,1,AZ$6)/12</f>
        <v>-8992.6666997656212</v>
      </c>
      <c r="BA57" s="96" cm="1">
        <f t="array" aca="1" ref="BA57" ca="1">INDEX($E57:$O57,1,BA$6)/12</f>
        <v>-8992.6666997656212</v>
      </c>
      <c r="BB57" s="96" cm="1">
        <f t="array" aca="1" ref="BB57" ca="1">INDEX($E57:$O57,1,BB$6)/12</f>
        <v>-9217.4833672597615</v>
      </c>
      <c r="BC57" s="96" cm="1">
        <f t="array" aca="1" ref="BC57" ca="1">INDEX($E57:$O57,1,BC$6)/12</f>
        <v>-9217.4833672597615</v>
      </c>
      <c r="BD57" s="96" cm="1">
        <f t="array" aca="1" ref="BD57" ca="1">INDEX($E57:$O57,1,BD$6)/12</f>
        <v>-9217.4833672597615</v>
      </c>
      <c r="BE57" s="96" cm="1">
        <f t="array" aca="1" ref="BE57" ca="1">INDEX($E57:$O57,1,BE$6)/12</f>
        <v>-9217.4833672597615</v>
      </c>
      <c r="BF57" s="96" cm="1">
        <f t="array" aca="1" ref="BF57" ca="1">INDEX($E57:$O57,1,BF$6)/12</f>
        <v>-9217.4833672597615</v>
      </c>
      <c r="BG57" s="96" cm="1">
        <f t="array" aca="1" ref="BG57" ca="1">INDEX($E57:$O57,1,BG$6)/12</f>
        <v>-9217.4833672597615</v>
      </c>
      <c r="BH57" s="96" cm="1">
        <f t="array" aca="1" ref="BH57" ca="1">INDEX($E57:$O57,1,BH$6)/12</f>
        <v>-9217.4833672597615</v>
      </c>
      <c r="BI57" s="96" cm="1">
        <f t="array" aca="1" ref="BI57" ca="1">INDEX($E57:$O57,1,BI$6)/12</f>
        <v>-9217.4833672597615</v>
      </c>
      <c r="BJ57" s="96" cm="1">
        <f t="array" aca="1" ref="BJ57" ca="1">INDEX($E57:$O57,1,BJ$6)/12</f>
        <v>-9217.4833672597615</v>
      </c>
      <c r="BK57" s="96" cm="1">
        <f t="array" aca="1" ref="BK57" ca="1">INDEX($E57:$O57,1,BK$6)/12</f>
        <v>-9217.4833672597615</v>
      </c>
      <c r="BL57" s="96" cm="1">
        <f t="array" aca="1" ref="BL57" ca="1">INDEX($E57:$O57,1,BL$6)/12</f>
        <v>-9217.4833672597615</v>
      </c>
      <c r="BM57" s="96" cm="1">
        <f t="array" aca="1" ref="BM57" ca="1">INDEX($E57:$O57,1,BM$6)/12</f>
        <v>-9217.4833672597615</v>
      </c>
      <c r="BN57" s="96" cm="1">
        <f t="array" aca="1" ref="BN57" ca="1">INDEX($E57:$O57,1,BN$6)/12</f>
        <v>-9447.920451441254</v>
      </c>
      <c r="BO57" s="96" cm="1">
        <f t="array" aca="1" ref="BO57" ca="1">INDEX($E57:$O57,1,BO$6)/12</f>
        <v>-9447.920451441254</v>
      </c>
      <c r="BP57" s="96" cm="1">
        <f t="array" aca="1" ref="BP57" ca="1">INDEX($E57:$O57,1,BP$6)/12</f>
        <v>-9447.920451441254</v>
      </c>
      <c r="BQ57" s="96" cm="1">
        <f t="array" aca="1" ref="BQ57" ca="1">INDEX($E57:$O57,1,BQ$6)/12</f>
        <v>-9447.920451441254</v>
      </c>
      <c r="BR57" s="96" cm="1">
        <f t="array" aca="1" ref="BR57" ca="1">INDEX($E57:$O57,1,BR$6)/12</f>
        <v>-9447.920451441254</v>
      </c>
      <c r="BS57" s="96" cm="1">
        <f t="array" aca="1" ref="BS57" ca="1">INDEX($E57:$O57,1,BS$6)/12</f>
        <v>-9447.920451441254</v>
      </c>
      <c r="BT57" s="96" cm="1">
        <f t="array" aca="1" ref="BT57" ca="1">INDEX($E57:$O57,1,BT$6)/12</f>
        <v>-9447.920451441254</v>
      </c>
      <c r="BU57" s="96" cm="1">
        <f t="array" aca="1" ref="BU57" ca="1">INDEX($E57:$O57,1,BU$6)/12</f>
        <v>-9447.920451441254</v>
      </c>
      <c r="BV57" s="96" cm="1">
        <f t="array" aca="1" ref="BV57" ca="1">INDEX($E57:$O57,1,BV$6)/12</f>
        <v>-9447.920451441254</v>
      </c>
      <c r="BW57" s="96" cm="1">
        <f t="array" aca="1" ref="BW57" ca="1">INDEX($E57:$O57,1,BW$6)/12</f>
        <v>-9447.920451441254</v>
      </c>
      <c r="BX57" s="96" cm="1">
        <f t="array" aca="1" ref="BX57" ca="1">INDEX($E57:$O57,1,BX$6)/12</f>
        <v>-9447.920451441254</v>
      </c>
      <c r="BY57" s="96" cm="1">
        <f t="array" aca="1" ref="BY57" ca="1">INDEX($E57:$O57,1,BY$6)/12</f>
        <v>-9447.920451441254</v>
      </c>
      <c r="BZ57" s="96" cm="1">
        <f t="array" aca="1" ref="BZ57" ca="1">INDEX($E57:$O57,1,BZ$6)/12</f>
        <v>-9684.1184627272851</v>
      </c>
      <c r="CA57" s="96" cm="1">
        <f t="array" aca="1" ref="CA57" ca="1">INDEX($E57:$O57,1,CA$6)/12</f>
        <v>-9684.1184627272851</v>
      </c>
      <c r="CB57" s="96" cm="1">
        <f t="array" aca="1" ref="CB57" ca="1">INDEX($E57:$O57,1,CB$6)/12</f>
        <v>-9684.1184627272851</v>
      </c>
      <c r="CC57" s="96" cm="1">
        <f t="array" aca="1" ref="CC57" ca="1">INDEX($E57:$O57,1,CC$6)/12</f>
        <v>-9684.1184627272851</v>
      </c>
      <c r="CD57" s="96" cm="1">
        <f t="array" aca="1" ref="CD57" ca="1">INDEX($E57:$O57,1,CD$6)/12</f>
        <v>-9684.1184627272851</v>
      </c>
      <c r="CE57" s="96" cm="1">
        <f t="array" aca="1" ref="CE57" ca="1">INDEX($E57:$O57,1,CE$6)/12</f>
        <v>-9684.1184627272851</v>
      </c>
      <c r="CF57" s="96" cm="1">
        <f t="array" aca="1" ref="CF57" ca="1">INDEX($E57:$O57,1,CF$6)/12</f>
        <v>-9684.1184627272851</v>
      </c>
      <c r="CG57" s="96" cm="1">
        <f t="array" aca="1" ref="CG57" ca="1">INDEX($E57:$O57,1,CG$6)/12</f>
        <v>-9684.1184627272851</v>
      </c>
      <c r="CH57" s="96" cm="1">
        <f t="array" aca="1" ref="CH57" ca="1">INDEX($E57:$O57,1,CH$6)/12</f>
        <v>-9684.1184627272851</v>
      </c>
      <c r="CI57" s="96" cm="1">
        <f t="array" aca="1" ref="CI57" ca="1">INDEX($E57:$O57,1,CI$6)/12</f>
        <v>-9684.1184627272851</v>
      </c>
      <c r="CJ57" s="96" cm="1">
        <f t="array" aca="1" ref="CJ57" ca="1">INDEX($E57:$O57,1,CJ$6)/12</f>
        <v>-9684.1184627272851</v>
      </c>
      <c r="CK57" s="96" cm="1">
        <f t="array" aca="1" ref="CK57" ca="1">INDEX($E57:$O57,1,CK$6)/12</f>
        <v>-9684.1184627272851</v>
      </c>
      <c r="CL57" s="96" cm="1">
        <f t="array" aca="1" ref="CL57" ca="1">INDEX($E57:$O57,1,CL$6)/12</f>
        <v>-9926.2214242954669</v>
      </c>
      <c r="CM57" s="96" cm="1">
        <f t="array" aca="1" ref="CM57" ca="1">INDEX($E57:$O57,1,CM$6)/12</f>
        <v>-9926.2214242954669</v>
      </c>
      <c r="CN57" s="96" cm="1">
        <f t="array" aca="1" ref="CN57" ca="1">INDEX($E57:$O57,1,CN$6)/12</f>
        <v>-9926.2214242954669</v>
      </c>
      <c r="CO57" s="96" cm="1">
        <f t="array" aca="1" ref="CO57" ca="1">INDEX($E57:$O57,1,CO$6)/12</f>
        <v>-9926.2214242954669</v>
      </c>
      <c r="CP57" s="96" cm="1">
        <f t="array" aca="1" ref="CP57" ca="1">INDEX($E57:$O57,1,CP$6)/12</f>
        <v>-9926.2214242954669</v>
      </c>
      <c r="CQ57" s="96" cm="1">
        <f t="array" aca="1" ref="CQ57" ca="1">INDEX($E57:$O57,1,CQ$6)/12</f>
        <v>-9926.2214242954669</v>
      </c>
      <c r="CR57" s="96" cm="1">
        <f t="array" aca="1" ref="CR57" ca="1">INDEX($E57:$O57,1,CR$6)/12</f>
        <v>-9926.2214242954669</v>
      </c>
      <c r="CS57" s="96" cm="1">
        <f t="array" aca="1" ref="CS57" ca="1">INDEX($E57:$O57,1,CS$6)/12</f>
        <v>-9926.2214242954669</v>
      </c>
      <c r="CT57" s="96" cm="1">
        <f t="array" aca="1" ref="CT57" ca="1">INDEX($E57:$O57,1,CT$6)/12</f>
        <v>-9926.2214242954669</v>
      </c>
      <c r="CU57" s="96" cm="1">
        <f t="array" aca="1" ref="CU57" ca="1">INDEX($E57:$O57,1,CU$6)/12</f>
        <v>-9926.2214242954669</v>
      </c>
      <c r="CV57" s="96" cm="1">
        <f t="array" aca="1" ref="CV57" ca="1">INDEX($E57:$O57,1,CV$6)/12</f>
        <v>-9926.2214242954669</v>
      </c>
      <c r="CW57" s="96" cm="1">
        <f t="array" aca="1" ref="CW57" ca="1">INDEX($E57:$O57,1,CW$6)/12</f>
        <v>-9926.2214242954669</v>
      </c>
      <c r="CX57" s="96" cm="1">
        <f t="array" aca="1" ref="CX57" ca="1">INDEX($E57:$O57,1,CX$6)/12</f>
        <v>-10174.376959902851</v>
      </c>
      <c r="CY57" s="96" cm="1">
        <f t="array" aca="1" ref="CY57" ca="1">INDEX($E57:$O57,1,CY$6)/12</f>
        <v>-10174.376959902851</v>
      </c>
      <c r="CZ57" s="96" cm="1">
        <f t="array" aca="1" ref="CZ57" ca="1">INDEX($E57:$O57,1,CZ$6)/12</f>
        <v>-10174.376959902851</v>
      </c>
      <c r="DA57" s="96" cm="1">
        <f t="array" aca="1" ref="DA57" ca="1">INDEX($E57:$O57,1,DA$6)/12</f>
        <v>-10174.376959902851</v>
      </c>
      <c r="DB57" s="96" cm="1">
        <f t="array" aca="1" ref="DB57" ca="1">INDEX($E57:$O57,1,DB$6)/12</f>
        <v>-10174.376959902851</v>
      </c>
      <c r="DC57" s="96" cm="1">
        <f t="array" aca="1" ref="DC57" ca="1">INDEX($E57:$O57,1,DC$6)/12</f>
        <v>-10174.376959902851</v>
      </c>
      <c r="DD57" s="96" cm="1">
        <f t="array" aca="1" ref="DD57" ca="1">INDEX($E57:$O57,1,DD$6)/12</f>
        <v>-10174.376959902851</v>
      </c>
      <c r="DE57" s="96" cm="1">
        <f t="array" aca="1" ref="DE57" ca="1">INDEX($E57:$O57,1,DE$6)/12</f>
        <v>-10174.376959902851</v>
      </c>
      <c r="DF57" s="96" cm="1">
        <f t="array" aca="1" ref="DF57" ca="1">INDEX($E57:$O57,1,DF$6)/12</f>
        <v>-10174.376959902851</v>
      </c>
      <c r="DG57" s="96" cm="1">
        <f t="array" aca="1" ref="DG57" ca="1">INDEX($E57:$O57,1,DG$6)/12</f>
        <v>-10174.376959902851</v>
      </c>
      <c r="DH57" s="96" cm="1">
        <f t="array" aca="1" ref="DH57" ca="1">INDEX($E57:$O57,1,DH$6)/12</f>
        <v>-10174.376959902851</v>
      </c>
      <c r="DI57" s="96" cm="1">
        <f t="array" aca="1" ref="DI57" ca="1">INDEX($E57:$O57,1,DI$6)/12</f>
        <v>-10174.376959902851</v>
      </c>
      <c r="DJ57" s="96" cm="1">
        <f t="array" aca="1" ref="DJ57" ca="1">INDEX($E57:$O57,1,DJ$6)/12</f>
        <v>-10428.736383900423</v>
      </c>
      <c r="DK57" s="96" cm="1">
        <f t="array" aca="1" ref="DK57" ca="1">INDEX($E57:$O57,1,DK$6)/12</f>
        <v>-10428.736383900423</v>
      </c>
      <c r="DL57" s="96" cm="1">
        <f t="array" aca="1" ref="DL57" ca="1">INDEX($E57:$O57,1,DL$6)/12</f>
        <v>-10428.736383900423</v>
      </c>
      <c r="DM57" s="96" cm="1">
        <f t="array" aca="1" ref="DM57" ca="1">INDEX($E57:$O57,1,DM$6)/12</f>
        <v>-10428.736383900423</v>
      </c>
      <c r="DN57" s="96" cm="1">
        <f t="array" aca="1" ref="DN57" ca="1">INDEX($E57:$O57,1,DN$6)/12</f>
        <v>-10428.736383900423</v>
      </c>
      <c r="DO57" s="96" cm="1">
        <f t="array" aca="1" ref="DO57" ca="1">INDEX($E57:$O57,1,DO$6)/12</f>
        <v>-10428.736383900423</v>
      </c>
      <c r="DP57" s="96" cm="1">
        <f t="array" aca="1" ref="DP57" ca="1">INDEX($E57:$O57,1,DP$6)/12</f>
        <v>-10428.736383900423</v>
      </c>
      <c r="DQ57" s="96" cm="1">
        <f t="array" aca="1" ref="DQ57" ca="1">INDEX($E57:$O57,1,DQ$6)/12</f>
        <v>-10428.736383900423</v>
      </c>
      <c r="DR57" s="96" cm="1">
        <f t="array" aca="1" ref="DR57" ca="1">INDEX($E57:$O57,1,DR$6)/12</f>
        <v>-10428.736383900423</v>
      </c>
      <c r="DS57" s="96" cm="1">
        <f t="array" aca="1" ref="DS57" ca="1">INDEX($E57:$O57,1,DS$6)/12</f>
        <v>-10428.736383900423</v>
      </c>
      <c r="DT57" s="96" cm="1">
        <f t="array" aca="1" ref="DT57" ca="1">INDEX($E57:$O57,1,DT$6)/12</f>
        <v>-10428.736383900423</v>
      </c>
      <c r="DU57" s="96" cm="1">
        <f t="array" aca="1" ref="DU57" ca="1">INDEX($E57:$O57,1,DU$6)/12</f>
        <v>-10428.736383900423</v>
      </c>
      <c r="DV57" s="96" cm="1">
        <f t="array" aca="1" ref="DV57" ca="1">INDEX($E57:$O57,1,DV$6)/12</f>
        <v>-10689.454793497933</v>
      </c>
      <c r="DW57" s="96" cm="1">
        <f t="array" aca="1" ref="DW57" ca="1">INDEX($E57:$O57,1,DW$6)/12</f>
        <v>-10689.454793497933</v>
      </c>
      <c r="DX57" s="96" cm="1">
        <f t="array" aca="1" ref="DX57" ca="1">INDEX($E57:$O57,1,DX$6)/12</f>
        <v>-10689.454793497933</v>
      </c>
      <c r="DY57" s="96" cm="1">
        <f t="array" aca="1" ref="DY57" ca="1">INDEX($E57:$O57,1,DY$6)/12</f>
        <v>-10689.454793497933</v>
      </c>
      <c r="DZ57" s="96" cm="1">
        <f t="array" aca="1" ref="DZ57" ca="1">INDEX($E57:$O57,1,DZ$6)/12</f>
        <v>-10689.454793497933</v>
      </c>
      <c r="EA57" s="96" cm="1">
        <f t="array" aca="1" ref="EA57" ca="1">INDEX($E57:$O57,1,EA$6)/12</f>
        <v>-10689.454793497933</v>
      </c>
      <c r="EB57" s="96" cm="1">
        <f t="array" aca="1" ref="EB57" ca="1">INDEX($E57:$O57,1,EB$6)/12</f>
        <v>-10689.454793497933</v>
      </c>
      <c r="EC57" s="96" cm="1">
        <f t="array" aca="1" ref="EC57" ca="1">INDEX($E57:$O57,1,EC$6)/12</f>
        <v>-10689.454793497933</v>
      </c>
      <c r="ED57" s="96" cm="1">
        <f t="array" aca="1" ref="ED57" ca="1">INDEX($E57:$O57,1,ED$6)/12</f>
        <v>-10689.454793497933</v>
      </c>
      <c r="EE57" s="96" cm="1">
        <f t="array" aca="1" ref="EE57" ca="1">INDEX($E57:$O57,1,EE$6)/12</f>
        <v>-10689.454793497933</v>
      </c>
      <c r="EF57" s="96" cm="1">
        <f t="array" aca="1" ref="EF57" ca="1">INDEX($E57:$O57,1,EF$6)/12</f>
        <v>-10689.454793497933</v>
      </c>
      <c r="EG57" s="96" cm="1">
        <f t="array" aca="1" ref="EG57" ca="1">INDEX($E57:$O57,1,EG$6)/12</f>
        <v>-10689.454793497933</v>
      </c>
      <c r="EH57" s="96" cm="1">
        <f t="array" aca="1" ref="EH57" ca="1">INDEX($E57:$O57,1,EH$6)/12</f>
        <v>-10956.691163335379</v>
      </c>
      <c r="EI57" s="96" cm="1">
        <f t="array" aca="1" ref="EI57" ca="1">INDEX($E57:$O57,1,EI$6)/12</f>
        <v>-10956.691163335379</v>
      </c>
      <c r="EJ57" s="96" cm="1">
        <f t="array" aca="1" ref="EJ57" ca="1">INDEX($E57:$O57,1,EJ$6)/12</f>
        <v>-10956.691163335379</v>
      </c>
      <c r="EK57" s="96" cm="1">
        <f t="array" aca="1" ref="EK57" ca="1">INDEX($E57:$O57,1,EK$6)/12</f>
        <v>-10956.691163335379</v>
      </c>
      <c r="EL57" s="96" cm="1">
        <f t="array" aca="1" ref="EL57" ca="1">INDEX($E57:$O57,1,EL$6)/12</f>
        <v>-10956.691163335379</v>
      </c>
      <c r="EM57" s="96" cm="1">
        <f t="array" aca="1" ref="EM57" ca="1">INDEX($E57:$O57,1,EM$6)/12</f>
        <v>-10956.691163335379</v>
      </c>
      <c r="EN57" s="96" cm="1">
        <f t="array" aca="1" ref="EN57" ca="1">INDEX($E57:$O57,1,EN$6)/12</f>
        <v>-10956.691163335379</v>
      </c>
      <c r="EO57" s="96" cm="1">
        <f t="array" aca="1" ref="EO57" ca="1">INDEX($E57:$O57,1,EO$6)/12</f>
        <v>-10956.691163335379</v>
      </c>
      <c r="EP57" s="96" cm="1">
        <f t="array" aca="1" ref="EP57" ca="1">INDEX($E57:$O57,1,EP$6)/12</f>
        <v>-10956.691163335379</v>
      </c>
      <c r="EQ57" s="96" cm="1">
        <f t="array" aca="1" ref="EQ57" ca="1">INDEX($E57:$O57,1,EQ$6)/12</f>
        <v>-10956.691163335379</v>
      </c>
      <c r="ER57" s="96" cm="1">
        <f t="array" aca="1" ref="ER57" ca="1">INDEX($E57:$O57,1,ER$6)/12</f>
        <v>-10956.691163335379</v>
      </c>
      <c r="ES57" s="96" cm="1">
        <f t="array" aca="1" ref="ES57" ca="1">INDEX($E57:$O57,1,ES$6)/12</f>
        <v>-10956.691163335379</v>
      </c>
    </row>
    <row r="58" spans="1:149" hidden="1" outlineLevel="1" x14ac:dyDescent="0.2">
      <c r="A58" s="2"/>
      <c r="B58" s="149" t="str">
        <f>'PF, Adj &amp; Notes'!$B52</f>
        <v>Other Utilities</v>
      </c>
      <c r="C58" s="96"/>
      <c r="D58" s="456">
        <f t="shared" ca="1" si="50"/>
        <v>0</v>
      </c>
      <c r="E58" s="96">
        <f ca="1">-rUMTotalUnits*IF(Assumptions!$F96,Assumptions!$F96,Assumptions!$E96*(1+rGenInflPct))</f>
        <v>0</v>
      </c>
      <c r="F58" s="96" cm="1">
        <f t="array" aca="1" ref="F58" ca="1">E58*(1+rGenInflPct)*(F$8&lt;=MAX(rHoldPeriod,1)+fRvrYr)</f>
        <v>0</v>
      </c>
      <c r="G58" s="96" cm="1">
        <f t="array" aca="1" ref="G58" ca="1">F58*(1+rGenInflPct)*(G$8&lt;=MAX(rHoldPeriod,1)+fRvrYr)</f>
        <v>0</v>
      </c>
      <c r="H58" s="96" cm="1">
        <f t="array" aca="1" ref="H58" ca="1">G58*(1+rGenInflPct)*(H$8&lt;=MAX(rHoldPeriod,1)+fRvrYr)</f>
        <v>0</v>
      </c>
      <c r="I58" s="96" cm="1">
        <f t="array" aca="1" ref="I58" ca="1">H58*(1+rGenInflPct)*(I$8&lt;=MAX(rHoldPeriod,1)+fRvrYr)</f>
        <v>0</v>
      </c>
      <c r="J58" s="96" cm="1">
        <f t="array" aca="1" ref="J58" ca="1">I58*(1+rGenInflPct)*(J$8&lt;=MAX(rHoldPeriod,1)+fRvrYr)</f>
        <v>0</v>
      </c>
      <c r="K58" s="96" cm="1">
        <f t="array" aca="1" ref="K58" ca="1">J58*(1+rGenInflPct)*(K$8&lt;=MAX(rHoldPeriod,1)+fRvrYr)</f>
        <v>0</v>
      </c>
      <c r="L58" s="96" cm="1">
        <f t="array" aca="1" ref="L58" ca="1">K58*(1+rGenInflPct)*(L$8&lt;=MAX(rHoldPeriod,1)+fRvrYr)</f>
        <v>0</v>
      </c>
      <c r="M58" s="96" cm="1">
        <f t="array" aca="1" ref="M58" ca="1">L58*(1+rGenInflPct)*(M$8&lt;=MAX(rHoldPeriod,1)+fRvrYr)</f>
        <v>0</v>
      </c>
      <c r="N58" s="96" cm="1">
        <f t="array" aca="1" ref="N58" ca="1">M58*(1+rGenInflPct)*(N$8&lt;=MAX(rHoldPeriod,1)+fRvrYr)</f>
        <v>0</v>
      </c>
      <c r="O58" s="96" cm="1">
        <f t="array" aca="1" ref="O58" ca="1">N58*(1+rGenInflPct)*(O$8&lt;=MAX(rHoldPeriod,1)+fRvrYr)</f>
        <v>0</v>
      </c>
      <c r="P58" s="2"/>
      <c r="Q58" s="96"/>
      <c r="R58" s="96" cm="1">
        <f t="array" aca="1" ref="R58" ca="1">INDEX($E58:$O58,1,R$6)/12</f>
        <v>0</v>
      </c>
      <c r="S58" s="96" cm="1">
        <f t="array" aca="1" ref="S58" ca="1">INDEX($E58:$O58,1,S$6)/12</f>
        <v>0</v>
      </c>
      <c r="T58" s="96" cm="1">
        <f t="array" aca="1" ref="T58" ca="1">INDEX($E58:$O58,1,T$6)/12</f>
        <v>0</v>
      </c>
      <c r="U58" s="96" cm="1">
        <f t="array" aca="1" ref="U58" ca="1">INDEX($E58:$O58,1,U$6)/12</f>
        <v>0</v>
      </c>
      <c r="V58" s="96" cm="1">
        <f t="array" aca="1" ref="V58" ca="1">INDEX($E58:$O58,1,V$6)/12</f>
        <v>0</v>
      </c>
      <c r="W58" s="96" cm="1">
        <f t="array" aca="1" ref="W58" ca="1">INDEX($E58:$O58,1,W$6)/12</f>
        <v>0</v>
      </c>
      <c r="X58" s="96" cm="1">
        <f t="array" aca="1" ref="X58" ca="1">INDEX($E58:$O58,1,X$6)/12</f>
        <v>0</v>
      </c>
      <c r="Y58" s="96" cm="1">
        <f t="array" aca="1" ref="Y58" ca="1">INDEX($E58:$O58,1,Y$6)/12</f>
        <v>0</v>
      </c>
      <c r="Z58" s="96" cm="1">
        <f t="array" aca="1" ref="Z58" ca="1">INDEX($E58:$O58,1,Z$6)/12</f>
        <v>0</v>
      </c>
      <c r="AA58" s="96" cm="1">
        <f t="array" aca="1" ref="AA58" ca="1">INDEX($E58:$O58,1,AA$6)/12</f>
        <v>0</v>
      </c>
      <c r="AB58" s="96" cm="1">
        <f t="array" aca="1" ref="AB58" ca="1">INDEX($E58:$O58,1,AB$6)/12</f>
        <v>0</v>
      </c>
      <c r="AC58" s="96" cm="1">
        <f t="array" aca="1" ref="AC58" ca="1">INDEX($E58:$O58,1,AC$6)/12</f>
        <v>0</v>
      </c>
      <c r="AD58" s="96" cm="1">
        <f t="array" aca="1" ref="AD58" ca="1">INDEX($E58:$O58,1,AD$6)/12</f>
        <v>0</v>
      </c>
      <c r="AE58" s="96" cm="1">
        <f t="array" aca="1" ref="AE58" ca="1">INDEX($E58:$O58,1,AE$6)/12</f>
        <v>0</v>
      </c>
      <c r="AF58" s="96" cm="1">
        <f t="array" aca="1" ref="AF58" ca="1">INDEX($E58:$O58,1,AF$6)/12</f>
        <v>0</v>
      </c>
      <c r="AG58" s="96" cm="1">
        <f t="array" aca="1" ref="AG58" ca="1">INDEX($E58:$O58,1,AG$6)/12</f>
        <v>0</v>
      </c>
      <c r="AH58" s="96" cm="1">
        <f t="array" aca="1" ref="AH58" ca="1">INDEX($E58:$O58,1,AH$6)/12</f>
        <v>0</v>
      </c>
      <c r="AI58" s="96" cm="1">
        <f t="array" aca="1" ref="AI58" ca="1">INDEX($E58:$O58,1,AI$6)/12</f>
        <v>0</v>
      </c>
      <c r="AJ58" s="96" cm="1">
        <f t="array" aca="1" ref="AJ58" ca="1">INDEX($E58:$O58,1,AJ$6)/12</f>
        <v>0</v>
      </c>
      <c r="AK58" s="96" cm="1">
        <f t="array" aca="1" ref="AK58" ca="1">INDEX($E58:$O58,1,AK$6)/12</f>
        <v>0</v>
      </c>
      <c r="AL58" s="96" cm="1">
        <f t="array" aca="1" ref="AL58" ca="1">INDEX($E58:$O58,1,AL$6)/12</f>
        <v>0</v>
      </c>
      <c r="AM58" s="96" cm="1">
        <f t="array" aca="1" ref="AM58" ca="1">INDEX($E58:$O58,1,AM$6)/12</f>
        <v>0</v>
      </c>
      <c r="AN58" s="96" cm="1">
        <f t="array" aca="1" ref="AN58" ca="1">INDEX($E58:$O58,1,AN$6)/12</f>
        <v>0</v>
      </c>
      <c r="AO58" s="96" cm="1">
        <f t="array" aca="1" ref="AO58" ca="1">INDEX($E58:$O58,1,AO$6)/12</f>
        <v>0</v>
      </c>
      <c r="AP58" s="96" cm="1">
        <f t="array" aca="1" ref="AP58" ca="1">INDEX($E58:$O58,1,AP$6)/12</f>
        <v>0</v>
      </c>
      <c r="AQ58" s="96" cm="1">
        <f t="array" aca="1" ref="AQ58" ca="1">INDEX($E58:$O58,1,AQ$6)/12</f>
        <v>0</v>
      </c>
      <c r="AR58" s="96" cm="1">
        <f t="array" aca="1" ref="AR58" ca="1">INDEX($E58:$O58,1,AR$6)/12</f>
        <v>0</v>
      </c>
      <c r="AS58" s="96" cm="1">
        <f t="array" aca="1" ref="AS58" ca="1">INDEX($E58:$O58,1,AS$6)/12</f>
        <v>0</v>
      </c>
      <c r="AT58" s="96" cm="1">
        <f t="array" aca="1" ref="AT58" ca="1">INDEX($E58:$O58,1,AT$6)/12</f>
        <v>0</v>
      </c>
      <c r="AU58" s="96" cm="1">
        <f t="array" aca="1" ref="AU58" ca="1">INDEX($E58:$O58,1,AU$6)/12</f>
        <v>0</v>
      </c>
      <c r="AV58" s="96" cm="1">
        <f t="array" aca="1" ref="AV58" ca="1">INDEX($E58:$O58,1,AV$6)/12</f>
        <v>0</v>
      </c>
      <c r="AW58" s="96" cm="1">
        <f t="array" aca="1" ref="AW58" ca="1">INDEX($E58:$O58,1,AW$6)/12</f>
        <v>0</v>
      </c>
      <c r="AX58" s="96" cm="1">
        <f t="array" aca="1" ref="AX58" ca="1">INDEX($E58:$O58,1,AX$6)/12</f>
        <v>0</v>
      </c>
      <c r="AY58" s="96" cm="1">
        <f t="array" aca="1" ref="AY58" ca="1">INDEX($E58:$O58,1,AY$6)/12</f>
        <v>0</v>
      </c>
      <c r="AZ58" s="96" cm="1">
        <f t="array" aca="1" ref="AZ58" ca="1">INDEX($E58:$O58,1,AZ$6)/12</f>
        <v>0</v>
      </c>
      <c r="BA58" s="96" cm="1">
        <f t="array" aca="1" ref="BA58" ca="1">INDEX($E58:$O58,1,BA$6)/12</f>
        <v>0</v>
      </c>
      <c r="BB58" s="96" cm="1">
        <f t="array" aca="1" ref="BB58" ca="1">INDEX($E58:$O58,1,BB$6)/12</f>
        <v>0</v>
      </c>
      <c r="BC58" s="96" cm="1">
        <f t="array" aca="1" ref="BC58" ca="1">INDEX($E58:$O58,1,BC$6)/12</f>
        <v>0</v>
      </c>
      <c r="BD58" s="96" cm="1">
        <f t="array" aca="1" ref="BD58" ca="1">INDEX($E58:$O58,1,BD$6)/12</f>
        <v>0</v>
      </c>
      <c r="BE58" s="96" cm="1">
        <f t="array" aca="1" ref="BE58" ca="1">INDEX($E58:$O58,1,BE$6)/12</f>
        <v>0</v>
      </c>
      <c r="BF58" s="96" cm="1">
        <f t="array" aca="1" ref="BF58" ca="1">INDEX($E58:$O58,1,BF$6)/12</f>
        <v>0</v>
      </c>
      <c r="BG58" s="96" cm="1">
        <f t="array" aca="1" ref="BG58" ca="1">INDEX($E58:$O58,1,BG$6)/12</f>
        <v>0</v>
      </c>
      <c r="BH58" s="96" cm="1">
        <f t="array" aca="1" ref="BH58" ca="1">INDEX($E58:$O58,1,BH$6)/12</f>
        <v>0</v>
      </c>
      <c r="BI58" s="96" cm="1">
        <f t="array" aca="1" ref="BI58" ca="1">INDEX($E58:$O58,1,BI$6)/12</f>
        <v>0</v>
      </c>
      <c r="BJ58" s="96" cm="1">
        <f t="array" aca="1" ref="BJ58" ca="1">INDEX($E58:$O58,1,BJ$6)/12</f>
        <v>0</v>
      </c>
      <c r="BK58" s="96" cm="1">
        <f t="array" aca="1" ref="BK58" ca="1">INDEX($E58:$O58,1,BK$6)/12</f>
        <v>0</v>
      </c>
      <c r="BL58" s="96" cm="1">
        <f t="array" aca="1" ref="BL58" ca="1">INDEX($E58:$O58,1,BL$6)/12</f>
        <v>0</v>
      </c>
      <c r="BM58" s="96" cm="1">
        <f t="array" aca="1" ref="BM58" ca="1">INDEX($E58:$O58,1,BM$6)/12</f>
        <v>0</v>
      </c>
      <c r="BN58" s="96" cm="1">
        <f t="array" aca="1" ref="BN58" ca="1">INDEX($E58:$O58,1,BN$6)/12</f>
        <v>0</v>
      </c>
      <c r="BO58" s="96" cm="1">
        <f t="array" aca="1" ref="BO58" ca="1">INDEX($E58:$O58,1,BO$6)/12</f>
        <v>0</v>
      </c>
      <c r="BP58" s="96" cm="1">
        <f t="array" aca="1" ref="BP58" ca="1">INDEX($E58:$O58,1,BP$6)/12</f>
        <v>0</v>
      </c>
      <c r="BQ58" s="96" cm="1">
        <f t="array" aca="1" ref="BQ58" ca="1">INDEX($E58:$O58,1,BQ$6)/12</f>
        <v>0</v>
      </c>
      <c r="BR58" s="96" cm="1">
        <f t="array" aca="1" ref="BR58" ca="1">INDEX($E58:$O58,1,BR$6)/12</f>
        <v>0</v>
      </c>
      <c r="BS58" s="96" cm="1">
        <f t="array" aca="1" ref="BS58" ca="1">INDEX($E58:$O58,1,BS$6)/12</f>
        <v>0</v>
      </c>
      <c r="BT58" s="96" cm="1">
        <f t="array" aca="1" ref="BT58" ca="1">INDEX($E58:$O58,1,BT$6)/12</f>
        <v>0</v>
      </c>
      <c r="BU58" s="96" cm="1">
        <f t="array" aca="1" ref="BU58" ca="1">INDEX($E58:$O58,1,BU$6)/12</f>
        <v>0</v>
      </c>
      <c r="BV58" s="96" cm="1">
        <f t="array" aca="1" ref="BV58" ca="1">INDEX($E58:$O58,1,BV$6)/12</f>
        <v>0</v>
      </c>
      <c r="BW58" s="96" cm="1">
        <f t="array" aca="1" ref="BW58" ca="1">INDEX($E58:$O58,1,BW$6)/12</f>
        <v>0</v>
      </c>
      <c r="BX58" s="96" cm="1">
        <f t="array" aca="1" ref="BX58" ca="1">INDEX($E58:$O58,1,BX$6)/12</f>
        <v>0</v>
      </c>
      <c r="BY58" s="96" cm="1">
        <f t="array" aca="1" ref="BY58" ca="1">INDEX($E58:$O58,1,BY$6)/12</f>
        <v>0</v>
      </c>
      <c r="BZ58" s="96" cm="1">
        <f t="array" aca="1" ref="BZ58" ca="1">INDEX($E58:$O58,1,BZ$6)/12</f>
        <v>0</v>
      </c>
      <c r="CA58" s="96" cm="1">
        <f t="array" aca="1" ref="CA58" ca="1">INDEX($E58:$O58,1,CA$6)/12</f>
        <v>0</v>
      </c>
      <c r="CB58" s="96" cm="1">
        <f t="array" aca="1" ref="CB58" ca="1">INDEX($E58:$O58,1,CB$6)/12</f>
        <v>0</v>
      </c>
      <c r="CC58" s="96" cm="1">
        <f t="array" aca="1" ref="CC58" ca="1">INDEX($E58:$O58,1,CC$6)/12</f>
        <v>0</v>
      </c>
      <c r="CD58" s="96" cm="1">
        <f t="array" aca="1" ref="CD58" ca="1">INDEX($E58:$O58,1,CD$6)/12</f>
        <v>0</v>
      </c>
      <c r="CE58" s="96" cm="1">
        <f t="array" aca="1" ref="CE58" ca="1">INDEX($E58:$O58,1,CE$6)/12</f>
        <v>0</v>
      </c>
      <c r="CF58" s="96" cm="1">
        <f t="array" aca="1" ref="CF58" ca="1">INDEX($E58:$O58,1,CF$6)/12</f>
        <v>0</v>
      </c>
      <c r="CG58" s="96" cm="1">
        <f t="array" aca="1" ref="CG58" ca="1">INDEX($E58:$O58,1,CG$6)/12</f>
        <v>0</v>
      </c>
      <c r="CH58" s="96" cm="1">
        <f t="array" aca="1" ref="CH58" ca="1">INDEX($E58:$O58,1,CH$6)/12</f>
        <v>0</v>
      </c>
      <c r="CI58" s="96" cm="1">
        <f t="array" aca="1" ref="CI58" ca="1">INDEX($E58:$O58,1,CI$6)/12</f>
        <v>0</v>
      </c>
      <c r="CJ58" s="96" cm="1">
        <f t="array" aca="1" ref="CJ58" ca="1">INDEX($E58:$O58,1,CJ$6)/12</f>
        <v>0</v>
      </c>
      <c r="CK58" s="96" cm="1">
        <f t="array" aca="1" ref="CK58" ca="1">INDEX($E58:$O58,1,CK$6)/12</f>
        <v>0</v>
      </c>
      <c r="CL58" s="96" cm="1">
        <f t="array" aca="1" ref="CL58" ca="1">INDEX($E58:$O58,1,CL$6)/12</f>
        <v>0</v>
      </c>
      <c r="CM58" s="96" cm="1">
        <f t="array" aca="1" ref="CM58" ca="1">INDEX($E58:$O58,1,CM$6)/12</f>
        <v>0</v>
      </c>
      <c r="CN58" s="96" cm="1">
        <f t="array" aca="1" ref="CN58" ca="1">INDEX($E58:$O58,1,CN$6)/12</f>
        <v>0</v>
      </c>
      <c r="CO58" s="96" cm="1">
        <f t="array" aca="1" ref="CO58" ca="1">INDEX($E58:$O58,1,CO$6)/12</f>
        <v>0</v>
      </c>
      <c r="CP58" s="96" cm="1">
        <f t="array" aca="1" ref="CP58" ca="1">INDEX($E58:$O58,1,CP$6)/12</f>
        <v>0</v>
      </c>
      <c r="CQ58" s="96" cm="1">
        <f t="array" aca="1" ref="CQ58" ca="1">INDEX($E58:$O58,1,CQ$6)/12</f>
        <v>0</v>
      </c>
      <c r="CR58" s="96" cm="1">
        <f t="array" aca="1" ref="CR58" ca="1">INDEX($E58:$O58,1,CR$6)/12</f>
        <v>0</v>
      </c>
      <c r="CS58" s="96" cm="1">
        <f t="array" aca="1" ref="CS58" ca="1">INDEX($E58:$O58,1,CS$6)/12</f>
        <v>0</v>
      </c>
      <c r="CT58" s="96" cm="1">
        <f t="array" aca="1" ref="CT58" ca="1">INDEX($E58:$O58,1,CT$6)/12</f>
        <v>0</v>
      </c>
      <c r="CU58" s="96" cm="1">
        <f t="array" aca="1" ref="CU58" ca="1">INDEX($E58:$O58,1,CU$6)/12</f>
        <v>0</v>
      </c>
      <c r="CV58" s="96" cm="1">
        <f t="array" aca="1" ref="CV58" ca="1">INDEX($E58:$O58,1,CV$6)/12</f>
        <v>0</v>
      </c>
      <c r="CW58" s="96" cm="1">
        <f t="array" aca="1" ref="CW58" ca="1">INDEX($E58:$O58,1,CW$6)/12</f>
        <v>0</v>
      </c>
      <c r="CX58" s="96" cm="1">
        <f t="array" aca="1" ref="CX58" ca="1">INDEX($E58:$O58,1,CX$6)/12</f>
        <v>0</v>
      </c>
      <c r="CY58" s="96" cm="1">
        <f t="array" aca="1" ref="CY58" ca="1">INDEX($E58:$O58,1,CY$6)/12</f>
        <v>0</v>
      </c>
      <c r="CZ58" s="96" cm="1">
        <f t="array" aca="1" ref="CZ58" ca="1">INDEX($E58:$O58,1,CZ$6)/12</f>
        <v>0</v>
      </c>
      <c r="DA58" s="96" cm="1">
        <f t="array" aca="1" ref="DA58" ca="1">INDEX($E58:$O58,1,DA$6)/12</f>
        <v>0</v>
      </c>
      <c r="DB58" s="96" cm="1">
        <f t="array" aca="1" ref="DB58" ca="1">INDEX($E58:$O58,1,DB$6)/12</f>
        <v>0</v>
      </c>
      <c r="DC58" s="96" cm="1">
        <f t="array" aca="1" ref="DC58" ca="1">INDEX($E58:$O58,1,DC$6)/12</f>
        <v>0</v>
      </c>
      <c r="DD58" s="96" cm="1">
        <f t="array" aca="1" ref="DD58" ca="1">INDEX($E58:$O58,1,DD$6)/12</f>
        <v>0</v>
      </c>
      <c r="DE58" s="96" cm="1">
        <f t="array" aca="1" ref="DE58" ca="1">INDEX($E58:$O58,1,DE$6)/12</f>
        <v>0</v>
      </c>
      <c r="DF58" s="96" cm="1">
        <f t="array" aca="1" ref="DF58" ca="1">INDEX($E58:$O58,1,DF$6)/12</f>
        <v>0</v>
      </c>
      <c r="DG58" s="96" cm="1">
        <f t="array" aca="1" ref="DG58" ca="1">INDEX($E58:$O58,1,DG$6)/12</f>
        <v>0</v>
      </c>
      <c r="DH58" s="96" cm="1">
        <f t="array" aca="1" ref="DH58" ca="1">INDEX($E58:$O58,1,DH$6)/12</f>
        <v>0</v>
      </c>
      <c r="DI58" s="96" cm="1">
        <f t="array" aca="1" ref="DI58" ca="1">INDEX($E58:$O58,1,DI$6)/12</f>
        <v>0</v>
      </c>
      <c r="DJ58" s="96" cm="1">
        <f t="array" aca="1" ref="DJ58" ca="1">INDEX($E58:$O58,1,DJ$6)/12</f>
        <v>0</v>
      </c>
      <c r="DK58" s="96" cm="1">
        <f t="array" aca="1" ref="DK58" ca="1">INDEX($E58:$O58,1,DK$6)/12</f>
        <v>0</v>
      </c>
      <c r="DL58" s="96" cm="1">
        <f t="array" aca="1" ref="DL58" ca="1">INDEX($E58:$O58,1,DL$6)/12</f>
        <v>0</v>
      </c>
      <c r="DM58" s="96" cm="1">
        <f t="array" aca="1" ref="DM58" ca="1">INDEX($E58:$O58,1,DM$6)/12</f>
        <v>0</v>
      </c>
      <c r="DN58" s="96" cm="1">
        <f t="array" aca="1" ref="DN58" ca="1">INDEX($E58:$O58,1,DN$6)/12</f>
        <v>0</v>
      </c>
      <c r="DO58" s="96" cm="1">
        <f t="array" aca="1" ref="DO58" ca="1">INDEX($E58:$O58,1,DO$6)/12</f>
        <v>0</v>
      </c>
      <c r="DP58" s="96" cm="1">
        <f t="array" aca="1" ref="DP58" ca="1">INDEX($E58:$O58,1,DP$6)/12</f>
        <v>0</v>
      </c>
      <c r="DQ58" s="96" cm="1">
        <f t="array" aca="1" ref="DQ58" ca="1">INDEX($E58:$O58,1,DQ$6)/12</f>
        <v>0</v>
      </c>
      <c r="DR58" s="96" cm="1">
        <f t="array" aca="1" ref="DR58" ca="1">INDEX($E58:$O58,1,DR$6)/12</f>
        <v>0</v>
      </c>
      <c r="DS58" s="96" cm="1">
        <f t="array" aca="1" ref="DS58" ca="1">INDEX($E58:$O58,1,DS$6)/12</f>
        <v>0</v>
      </c>
      <c r="DT58" s="96" cm="1">
        <f t="array" aca="1" ref="DT58" ca="1">INDEX($E58:$O58,1,DT$6)/12</f>
        <v>0</v>
      </c>
      <c r="DU58" s="96" cm="1">
        <f t="array" aca="1" ref="DU58" ca="1">INDEX($E58:$O58,1,DU$6)/12</f>
        <v>0</v>
      </c>
      <c r="DV58" s="96" cm="1">
        <f t="array" aca="1" ref="DV58" ca="1">INDEX($E58:$O58,1,DV$6)/12</f>
        <v>0</v>
      </c>
      <c r="DW58" s="96" cm="1">
        <f t="array" aca="1" ref="DW58" ca="1">INDEX($E58:$O58,1,DW$6)/12</f>
        <v>0</v>
      </c>
      <c r="DX58" s="96" cm="1">
        <f t="array" aca="1" ref="DX58" ca="1">INDEX($E58:$O58,1,DX$6)/12</f>
        <v>0</v>
      </c>
      <c r="DY58" s="96" cm="1">
        <f t="array" aca="1" ref="DY58" ca="1">INDEX($E58:$O58,1,DY$6)/12</f>
        <v>0</v>
      </c>
      <c r="DZ58" s="96" cm="1">
        <f t="array" aca="1" ref="DZ58" ca="1">INDEX($E58:$O58,1,DZ$6)/12</f>
        <v>0</v>
      </c>
      <c r="EA58" s="96" cm="1">
        <f t="array" aca="1" ref="EA58" ca="1">INDEX($E58:$O58,1,EA$6)/12</f>
        <v>0</v>
      </c>
      <c r="EB58" s="96" cm="1">
        <f t="array" aca="1" ref="EB58" ca="1">INDEX($E58:$O58,1,EB$6)/12</f>
        <v>0</v>
      </c>
      <c r="EC58" s="96" cm="1">
        <f t="array" aca="1" ref="EC58" ca="1">INDEX($E58:$O58,1,EC$6)/12</f>
        <v>0</v>
      </c>
      <c r="ED58" s="96" cm="1">
        <f t="array" aca="1" ref="ED58" ca="1">INDEX($E58:$O58,1,ED$6)/12</f>
        <v>0</v>
      </c>
      <c r="EE58" s="96" cm="1">
        <f t="array" aca="1" ref="EE58" ca="1">INDEX($E58:$O58,1,EE$6)/12</f>
        <v>0</v>
      </c>
      <c r="EF58" s="96" cm="1">
        <f t="array" aca="1" ref="EF58" ca="1">INDEX($E58:$O58,1,EF$6)/12</f>
        <v>0</v>
      </c>
      <c r="EG58" s="96" cm="1">
        <f t="array" aca="1" ref="EG58" ca="1">INDEX($E58:$O58,1,EG$6)/12</f>
        <v>0</v>
      </c>
      <c r="EH58" s="96" cm="1">
        <f t="array" aca="1" ref="EH58" ca="1">INDEX($E58:$O58,1,EH$6)/12</f>
        <v>0</v>
      </c>
      <c r="EI58" s="96" cm="1">
        <f t="array" aca="1" ref="EI58" ca="1">INDEX($E58:$O58,1,EI$6)/12</f>
        <v>0</v>
      </c>
      <c r="EJ58" s="96" cm="1">
        <f t="array" aca="1" ref="EJ58" ca="1">INDEX($E58:$O58,1,EJ$6)/12</f>
        <v>0</v>
      </c>
      <c r="EK58" s="96" cm="1">
        <f t="array" aca="1" ref="EK58" ca="1">INDEX($E58:$O58,1,EK$6)/12</f>
        <v>0</v>
      </c>
      <c r="EL58" s="96" cm="1">
        <f t="array" aca="1" ref="EL58" ca="1">INDEX($E58:$O58,1,EL$6)/12</f>
        <v>0</v>
      </c>
      <c r="EM58" s="96" cm="1">
        <f t="array" aca="1" ref="EM58" ca="1">INDEX($E58:$O58,1,EM$6)/12</f>
        <v>0</v>
      </c>
      <c r="EN58" s="96" cm="1">
        <f t="array" aca="1" ref="EN58" ca="1">INDEX($E58:$O58,1,EN$6)/12</f>
        <v>0</v>
      </c>
      <c r="EO58" s="96" cm="1">
        <f t="array" aca="1" ref="EO58" ca="1">INDEX($E58:$O58,1,EO$6)/12</f>
        <v>0</v>
      </c>
      <c r="EP58" s="96" cm="1">
        <f t="array" aca="1" ref="EP58" ca="1">INDEX($E58:$O58,1,EP$6)/12</f>
        <v>0</v>
      </c>
      <c r="EQ58" s="96" cm="1">
        <f t="array" aca="1" ref="EQ58" ca="1">INDEX($E58:$O58,1,EQ$6)/12</f>
        <v>0</v>
      </c>
      <c r="ER58" s="96" cm="1">
        <f t="array" aca="1" ref="ER58" ca="1">INDEX($E58:$O58,1,ER$6)/12</f>
        <v>0</v>
      </c>
      <c r="ES58" s="96" cm="1">
        <f t="array" aca="1" ref="ES58" ca="1">INDEX($E58:$O58,1,ES$6)/12</f>
        <v>0</v>
      </c>
    </row>
    <row r="59" spans="1:149" x14ac:dyDescent="0.2">
      <c r="A59" s="2"/>
      <c r="B59" s="96" t="str">
        <f>'PF, Adj &amp; Notes'!$B53</f>
        <v>Insurance</v>
      </c>
      <c r="C59" s="96"/>
      <c r="D59" s="456">
        <f t="shared" ca="1" si="50"/>
        <v>-78706.259999999995</v>
      </c>
      <c r="E59" s="96">
        <f ca="1">-rUMTotalUnits*IF(Assumptions!$F97,Assumptions!$F97,Assumptions!$E97*(1+rGenInflPct))</f>
        <v>-80673.916499999978</v>
      </c>
      <c r="F59" s="96" cm="1">
        <f t="array" aca="1" ref="F59" ca="1">E59*(1+rGenInflPct)*(F$8&lt;=MAX(rHoldPeriod,1)+fRvrYr)</f>
        <v>-82690.764412499964</v>
      </c>
      <c r="G59" s="96" cm="1">
        <f t="array" aca="1" ref="G59" ca="1">F59*(1+rGenInflPct)*(G$8&lt;=MAX(rHoldPeriod,1)+fRvrYr)</f>
        <v>-84758.03352281246</v>
      </c>
      <c r="H59" s="96" cm="1">
        <f t="array" aca="1" ref="H59" ca="1">G59*(1+rGenInflPct)*(H$8&lt;=MAX(rHoldPeriod,1)+fRvrYr)</f>
        <v>-86876.984360882765</v>
      </c>
      <c r="I59" s="96" cm="1">
        <f t="array" aca="1" ref="I59" ca="1">H59*(1+rGenInflPct)*(I$8&lt;=MAX(rHoldPeriod,1)+fRvrYr)</f>
        <v>-89048.90896990482</v>
      </c>
      <c r="J59" s="96" cm="1">
        <f t="array" aca="1" ref="J59" ca="1">I59*(1+rGenInflPct)*(J$8&lt;=MAX(rHoldPeriod,1)+fRvrYr)</f>
        <v>-91275.131694152427</v>
      </c>
      <c r="K59" s="96" cm="1">
        <f t="array" aca="1" ref="K59" ca="1">J59*(1+rGenInflPct)*(K$8&lt;=MAX(rHoldPeriod,1)+fRvrYr)</f>
        <v>-93557.009986506237</v>
      </c>
      <c r="L59" s="96" cm="1">
        <f t="array" aca="1" ref="L59" ca="1">K59*(1+rGenInflPct)*(L$8&lt;=MAX(rHoldPeriod,1)+fRvrYr)</f>
        <v>-95895.93523616888</v>
      </c>
      <c r="M59" s="96" cm="1">
        <f t="array" aca="1" ref="M59" ca="1">L59*(1+rGenInflPct)*(M$8&lt;=MAX(rHoldPeriod,1)+fRvrYr)</f>
        <v>-98293.333617073091</v>
      </c>
      <c r="N59" s="96" cm="1">
        <f t="array" aca="1" ref="N59" ca="1">M59*(1+rGenInflPct)*(N$8&lt;=MAX(rHoldPeriod,1)+fRvrYr)</f>
        <v>-100750.66695749991</v>
      </c>
      <c r="O59" s="96" cm="1">
        <f t="array" aca="1" ref="O59" ca="1">N59*(1+rGenInflPct)*(O$8&lt;=MAX(rHoldPeriod,1)+fRvrYr)</f>
        <v>-103269.43363143739</v>
      </c>
      <c r="P59" s="2"/>
      <c r="Q59" s="96"/>
      <c r="R59" s="96" cm="1">
        <f t="array" aca="1" ref="R59" ca="1">INDEX($E59:$O59,1,R$6)/12</f>
        <v>-6722.8263749999978</v>
      </c>
      <c r="S59" s="96" cm="1">
        <f t="array" aca="1" ref="S59" ca="1">INDEX($E59:$O59,1,S$6)/12</f>
        <v>-6722.8263749999978</v>
      </c>
      <c r="T59" s="96" cm="1">
        <f t="array" aca="1" ref="T59" ca="1">INDEX($E59:$O59,1,T$6)/12</f>
        <v>-6722.8263749999978</v>
      </c>
      <c r="U59" s="96" cm="1">
        <f t="array" aca="1" ref="U59" ca="1">INDEX($E59:$O59,1,U$6)/12</f>
        <v>-6722.8263749999978</v>
      </c>
      <c r="V59" s="96" cm="1">
        <f t="array" aca="1" ref="V59" ca="1">INDEX($E59:$O59,1,V$6)/12</f>
        <v>-6722.8263749999978</v>
      </c>
      <c r="W59" s="96" cm="1">
        <f t="array" aca="1" ref="W59" ca="1">INDEX($E59:$O59,1,W$6)/12</f>
        <v>-6722.8263749999978</v>
      </c>
      <c r="X59" s="96" cm="1">
        <f t="array" aca="1" ref="X59" ca="1">INDEX($E59:$O59,1,X$6)/12</f>
        <v>-6722.8263749999978</v>
      </c>
      <c r="Y59" s="96" cm="1">
        <f t="array" aca="1" ref="Y59" ca="1">INDEX($E59:$O59,1,Y$6)/12</f>
        <v>-6722.8263749999978</v>
      </c>
      <c r="Z59" s="96" cm="1">
        <f t="array" aca="1" ref="Z59" ca="1">INDEX($E59:$O59,1,Z$6)/12</f>
        <v>-6722.8263749999978</v>
      </c>
      <c r="AA59" s="96" cm="1">
        <f t="array" aca="1" ref="AA59" ca="1">INDEX($E59:$O59,1,AA$6)/12</f>
        <v>-6722.8263749999978</v>
      </c>
      <c r="AB59" s="96" cm="1">
        <f t="array" aca="1" ref="AB59" ca="1">INDEX($E59:$O59,1,AB$6)/12</f>
        <v>-6722.8263749999978</v>
      </c>
      <c r="AC59" s="96" cm="1">
        <f t="array" aca="1" ref="AC59" ca="1">INDEX($E59:$O59,1,AC$6)/12</f>
        <v>-6722.8263749999978</v>
      </c>
      <c r="AD59" s="96" cm="1">
        <f t="array" aca="1" ref="AD59" ca="1">INDEX($E59:$O59,1,AD$6)/12</f>
        <v>-6890.897034374997</v>
      </c>
      <c r="AE59" s="96" cm="1">
        <f t="array" aca="1" ref="AE59" ca="1">INDEX($E59:$O59,1,AE$6)/12</f>
        <v>-6890.897034374997</v>
      </c>
      <c r="AF59" s="96" cm="1">
        <f t="array" aca="1" ref="AF59" ca="1">INDEX($E59:$O59,1,AF$6)/12</f>
        <v>-6890.897034374997</v>
      </c>
      <c r="AG59" s="96" cm="1">
        <f t="array" aca="1" ref="AG59" ca="1">INDEX($E59:$O59,1,AG$6)/12</f>
        <v>-6890.897034374997</v>
      </c>
      <c r="AH59" s="96" cm="1">
        <f t="array" aca="1" ref="AH59" ca="1">INDEX($E59:$O59,1,AH$6)/12</f>
        <v>-6890.897034374997</v>
      </c>
      <c r="AI59" s="96" cm="1">
        <f t="array" aca="1" ref="AI59" ca="1">INDEX($E59:$O59,1,AI$6)/12</f>
        <v>-6890.897034374997</v>
      </c>
      <c r="AJ59" s="96" cm="1">
        <f t="array" aca="1" ref="AJ59" ca="1">INDEX($E59:$O59,1,AJ$6)/12</f>
        <v>-6890.897034374997</v>
      </c>
      <c r="AK59" s="96" cm="1">
        <f t="array" aca="1" ref="AK59" ca="1">INDEX($E59:$O59,1,AK$6)/12</f>
        <v>-6890.897034374997</v>
      </c>
      <c r="AL59" s="96" cm="1">
        <f t="array" aca="1" ref="AL59" ca="1">INDEX($E59:$O59,1,AL$6)/12</f>
        <v>-6890.897034374997</v>
      </c>
      <c r="AM59" s="96" cm="1">
        <f t="array" aca="1" ref="AM59" ca="1">INDEX($E59:$O59,1,AM$6)/12</f>
        <v>-6890.897034374997</v>
      </c>
      <c r="AN59" s="96" cm="1">
        <f t="array" aca="1" ref="AN59" ca="1">INDEX($E59:$O59,1,AN$6)/12</f>
        <v>-6890.897034374997</v>
      </c>
      <c r="AO59" s="96" cm="1">
        <f t="array" aca="1" ref="AO59" ca="1">INDEX($E59:$O59,1,AO$6)/12</f>
        <v>-6890.897034374997</v>
      </c>
      <c r="AP59" s="96" cm="1">
        <f t="array" aca="1" ref="AP59" ca="1">INDEX($E59:$O59,1,AP$6)/12</f>
        <v>-7063.1694602343714</v>
      </c>
      <c r="AQ59" s="96" cm="1">
        <f t="array" aca="1" ref="AQ59" ca="1">INDEX($E59:$O59,1,AQ$6)/12</f>
        <v>-7063.1694602343714</v>
      </c>
      <c r="AR59" s="96" cm="1">
        <f t="array" aca="1" ref="AR59" ca="1">INDEX($E59:$O59,1,AR$6)/12</f>
        <v>-7063.1694602343714</v>
      </c>
      <c r="AS59" s="96" cm="1">
        <f t="array" aca="1" ref="AS59" ca="1">INDEX($E59:$O59,1,AS$6)/12</f>
        <v>-7063.1694602343714</v>
      </c>
      <c r="AT59" s="96" cm="1">
        <f t="array" aca="1" ref="AT59" ca="1">INDEX($E59:$O59,1,AT$6)/12</f>
        <v>-7063.1694602343714</v>
      </c>
      <c r="AU59" s="96" cm="1">
        <f t="array" aca="1" ref="AU59" ca="1">INDEX($E59:$O59,1,AU$6)/12</f>
        <v>-7063.1694602343714</v>
      </c>
      <c r="AV59" s="96" cm="1">
        <f t="array" aca="1" ref="AV59" ca="1">INDEX($E59:$O59,1,AV$6)/12</f>
        <v>-7063.1694602343714</v>
      </c>
      <c r="AW59" s="96" cm="1">
        <f t="array" aca="1" ref="AW59" ca="1">INDEX($E59:$O59,1,AW$6)/12</f>
        <v>-7063.1694602343714</v>
      </c>
      <c r="AX59" s="96" cm="1">
        <f t="array" aca="1" ref="AX59" ca="1">INDEX($E59:$O59,1,AX$6)/12</f>
        <v>-7063.1694602343714</v>
      </c>
      <c r="AY59" s="96" cm="1">
        <f t="array" aca="1" ref="AY59" ca="1">INDEX($E59:$O59,1,AY$6)/12</f>
        <v>-7063.1694602343714</v>
      </c>
      <c r="AZ59" s="96" cm="1">
        <f t="array" aca="1" ref="AZ59" ca="1">INDEX($E59:$O59,1,AZ$6)/12</f>
        <v>-7063.1694602343714</v>
      </c>
      <c r="BA59" s="96" cm="1">
        <f t="array" aca="1" ref="BA59" ca="1">INDEX($E59:$O59,1,BA$6)/12</f>
        <v>-7063.1694602343714</v>
      </c>
      <c r="BB59" s="96" cm="1">
        <f t="array" aca="1" ref="BB59" ca="1">INDEX($E59:$O59,1,BB$6)/12</f>
        <v>-7239.7486967402301</v>
      </c>
      <c r="BC59" s="96" cm="1">
        <f t="array" aca="1" ref="BC59" ca="1">INDEX($E59:$O59,1,BC$6)/12</f>
        <v>-7239.7486967402301</v>
      </c>
      <c r="BD59" s="96" cm="1">
        <f t="array" aca="1" ref="BD59" ca="1">INDEX($E59:$O59,1,BD$6)/12</f>
        <v>-7239.7486967402301</v>
      </c>
      <c r="BE59" s="96" cm="1">
        <f t="array" aca="1" ref="BE59" ca="1">INDEX($E59:$O59,1,BE$6)/12</f>
        <v>-7239.7486967402301</v>
      </c>
      <c r="BF59" s="96" cm="1">
        <f t="array" aca="1" ref="BF59" ca="1">INDEX($E59:$O59,1,BF$6)/12</f>
        <v>-7239.7486967402301</v>
      </c>
      <c r="BG59" s="96" cm="1">
        <f t="array" aca="1" ref="BG59" ca="1">INDEX($E59:$O59,1,BG$6)/12</f>
        <v>-7239.7486967402301</v>
      </c>
      <c r="BH59" s="96" cm="1">
        <f t="array" aca="1" ref="BH59" ca="1">INDEX($E59:$O59,1,BH$6)/12</f>
        <v>-7239.7486967402301</v>
      </c>
      <c r="BI59" s="96" cm="1">
        <f t="array" aca="1" ref="BI59" ca="1">INDEX($E59:$O59,1,BI$6)/12</f>
        <v>-7239.7486967402301</v>
      </c>
      <c r="BJ59" s="96" cm="1">
        <f t="array" aca="1" ref="BJ59" ca="1">INDEX($E59:$O59,1,BJ$6)/12</f>
        <v>-7239.7486967402301</v>
      </c>
      <c r="BK59" s="96" cm="1">
        <f t="array" aca="1" ref="BK59" ca="1">INDEX($E59:$O59,1,BK$6)/12</f>
        <v>-7239.7486967402301</v>
      </c>
      <c r="BL59" s="96" cm="1">
        <f t="array" aca="1" ref="BL59" ca="1">INDEX($E59:$O59,1,BL$6)/12</f>
        <v>-7239.7486967402301</v>
      </c>
      <c r="BM59" s="96" cm="1">
        <f t="array" aca="1" ref="BM59" ca="1">INDEX($E59:$O59,1,BM$6)/12</f>
        <v>-7239.7486967402301</v>
      </c>
      <c r="BN59" s="96" cm="1">
        <f t="array" aca="1" ref="BN59" ca="1">INDEX($E59:$O59,1,BN$6)/12</f>
        <v>-7420.7424141587353</v>
      </c>
      <c r="BO59" s="96" cm="1">
        <f t="array" aca="1" ref="BO59" ca="1">INDEX($E59:$O59,1,BO$6)/12</f>
        <v>-7420.7424141587353</v>
      </c>
      <c r="BP59" s="96" cm="1">
        <f t="array" aca="1" ref="BP59" ca="1">INDEX($E59:$O59,1,BP$6)/12</f>
        <v>-7420.7424141587353</v>
      </c>
      <c r="BQ59" s="96" cm="1">
        <f t="array" aca="1" ref="BQ59" ca="1">INDEX($E59:$O59,1,BQ$6)/12</f>
        <v>-7420.7424141587353</v>
      </c>
      <c r="BR59" s="96" cm="1">
        <f t="array" aca="1" ref="BR59" ca="1">INDEX($E59:$O59,1,BR$6)/12</f>
        <v>-7420.7424141587353</v>
      </c>
      <c r="BS59" s="96" cm="1">
        <f t="array" aca="1" ref="BS59" ca="1">INDEX($E59:$O59,1,BS$6)/12</f>
        <v>-7420.7424141587353</v>
      </c>
      <c r="BT59" s="96" cm="1">
        <f t="array" aca="1" ref="BT59" ca="1">INDEX($E59:$O59,1,BT$6)/12</f>
        <v>-7420.7424141587353</v>
      </c>
      <c r="BU59" s="96" cm="1">
        <f t="array" aca="1" ref="BU59" ca="1">INDEX($E59:$O59,1,BU$6)/12</f>
        <v>-7420.7424141587353</v>
      </c>
      <c r="BV59" s="96" cm="1">
        <f t="array" aca="1" ref="BV59" ca="1">INDEX($E59:$O59,1,BV$6)/12</f>
        <v>-7420.7424141587353</v>
      </c>
      <c r="BW59" s="96" cm="1">
        <f t="array" aca="1" ref="BW59" ca="1">INDEX($E59:$O59,1,BW$6)/12</f>
        <v>-7420.7424141587353</v>
      </c>
      <c r="BX59" s="96" cm="1">
        <f t="array" aca="1" ref="BX59" ca="1">INDEX($E59:$O59,1,BX$6)/12</f>
        <v>-7420.7424141587353</v>
      </c>
      <c r="BY59" s="96" cm="1">
        <f t="array" aca="1" ref="BY59" ca="1">INDEX($E59:$O59,1,BY$6)/12</f>
        <v>-7420.7424141587353</v>
      </c>
      <c r="BZ59" s="96" cm="1">
        <f t="array" aca="1" ref="BZ59" ca="1">INDEX($E59:$O59,1,BZ$6)/12</f>
        <v>-7606.260974512702</v>
      </c>
      <c r="CA59" s="96" cm="1">
        <f t="array" aca="1" ref="CA59" ca="1">INDEX($E59:$O59,1,CA$6)/12</f>
        <v>-7606.260974512702</v>
      </c>
      <c r="CB59" s="96" cm="1">
        <f t="array" aca="1" ref="CB59" ca="1">INDEX($E59:$O59,1,CB$6)/12</f>
        <v>-7606.260974512702</v>
      </c>
      <c r="CC59" s="96" cm="1">
        <f t="array" aca="1" ref="CC59" ca="1">INDEX($E59:$O59,1,CC$6)/12</f>
        <v>-7606.260974512702</v>
      </c>
      <c r="CD59" s="96" cm="1">
        <f t="array" aca="1" ref="CD59" ca="1">INDEX($E59:$O59,1,CD$6)/12</f>
        <v>-7606.260974512702</v>
      </c>
      <c r="CE59" s="96" cm="1">
        <f t="array" aca="1" ref="CE59" ca="1">INDEX($E59:$O59,1,CE$6)/12</f>
        <v>-7606.260974512702</v>
      </c>
      <c r="CF59" s="96" cm="1">
        <f t="array" aca="1" ref="CF59" ca="1">INDEX($E59:$O59,1,CF$6)/12</f>
        <v>-7606.260974512702</v>
      </c>
      <c r="CG59" s="96" cm="1">
        <f t="array" aca="1" ref="CG59" ca="1">INDEX($E59:$O59,1,CG$6)/12</f>
        <v>-7606.260974512702</v>
      </c>
      <c r="CH59" s="96" cm="1">
        <f t="array" aca="1" ref="CH59" ca="1">INDEX($E59:$O59,1,CH$6)/12</f>
        <v>-7606.260974512702</v>
      </c>
      <c r="CI59" s="96" cm="1">
        <f t="array" aca="1" ref="CI59" ca="1">INDEX($E59:$O59,1,CI$6)/12</f>
        <v>-7606.260974512702</v>
      </c>
      <c r="CJ59" s="96" cm="1">
        <f t="array" aca="1" ref="CJ59" ca="1">INDEX($E59:$O59,1,CJ$6)/12</f>
        <v>-7606.260974512702</v>
      </c>
      <c r="CK59" s="96" cm="1">
        <f t="array" aca="1" ref="CK59" ca="1">INDEX($E59:$O59,1,CK$6)/12</f>
        <v>-7606.260974512702</v>
      </c>
      <c r="CL59" s="96" cm="1">
        <f t="array" aca="1" ref="CL59" ca="1">INDEX($E59:$O59,1,CL$6)/12</f>
        <v>-7796.4174988755194</v>
      </c>
      <c r="CM59" s="96" cm="1">
        <f t="array" aca="1" ref="CM59" ca="1">INDEX($E59:$O59,1,CM$6)/12</f>
        <v>-7796.4174988755194</v>
      </c>
      <c r="CN59" s="96" cm="1">
        <f t="array" aca="1" ref="CN59" ca="1">INDEX($E59:$O59,1,CN$6)/12</f>
        <v>-7796.4174988755194</v>
      </c>
      <c r="CO59" s="96" cm="1">
        <f t="array" aca="1" ref="CO59" ca="1">INDEX($E59:$O59,1,CO$6)/12</f>
        <v>-7796.4174988755194</v>
      </c>
      <c r="CP59" s="96" cm="1">
        <f t="array" aca="1" ref="CP59" ca="1">INDEX($E59:$O59,1,CP$6)/12</f>
        <v>-7796.4174988755194</v>
      </c>
      <c r="CQ59" s="96" cm="1">
        <f t="array" aca="1" ref="CQ59" ca="1">INDEX($E59:$O59,1,CQ$6)/12</f>
        <v>-7796.4174988755194</v>
      </c>
      <c r="CR59" s="96" cm="1">
        <f t="array" aca="1" ref="CR59" ca="1">INDEX($E59:$O59,1,CR$6)/12</f>
        <v>-7796.4174988755194</v>
      </c>
      <c r="CS59" s="96" cm="1">
        <f t="array" aca="1" ref="CS59" ca="1">INDEX($E59:$O59,1,CS$6)/12</f>
        <v>-7796.4174988755194</v>
      </c>
      <c r="CT59" s="96" cm="1">
        <f t="array" aca="1" ref="CT59" ca="1">INDEX($E59:$O59,1,CT$6)/12</f>
        <v>-7796.4174988755194</v>
      </c>
      <c r="CU59" s="96" cm="1">
        <f t="array" aca="1" ref="CU59" ca="1">INDEX($E59:$O59,1,CU$6)/12</f>
        <v>-7796.4174988755194</v>
      </c>
      <c r="CV59" s="96" cm="1">
        <f t="array" aca="1" ref="CV59" ca="1">INDEX($E59:$O59,1,CV$6)/12</f>
        <v>-7796.4174988755194</v>
      </c>
      <c r="CW59" s="96" cm="1">
        <f t="array" aca="1" ref="CW59" ca="1">INDEX($E59:$O59,1,CW$6)/12</f>
        <v>-7796.4174988755194</v>
      </c>
      <c r="CX59" s="96" cm="1">
        <f t="array" aca="1" ref="CX59" ca="1">INDEX($E59:$O59,1,CX$6)/12</f>
        <v>-7991.3279363474066</v>
      </c>
      <c r="CY59" s="96" cm="1">
        <f t="array" aca="1" ref="CY59" ca="1">INDEX($E59:$O59,1,CY$6)/12</f>
        <v>-7991.3279363474066</v>
      </c>
      <c r="CZ59" s="96" cm="1">
        <f t="array" aca="1" ref="CZ59" ca="1">INDEX($E59:$O59,1,CZ$6)/12</f>
        <v>-7991.3279363474066</v>
      </c>
      <c r="DA59" s="96" cm="1">
        <f t="array" aca="1" ref="DA59" ca="1">INDEX($E59:$O59,1,DA$6)/12</f>
        <v>-7991.3279363474066</v>
      </c>
      <c r="DB59" s="96" cm="1">
        <f t="array" aca="1" ref="DB59" ca="1">INDEX($E59:$O59,1,DB$6)/12</f>
        <v>-7991.3279363474066</v>
      </c>
      <c r="DC59" s="96" cm="1">
        <f t="array" aca="1" ref="DC59" ca="1">INDEX($E59:$O59,1,DC$6)/12</f>
        <v>-7991.3279363474066</v>
      </c>
      <c r="DD59" s="96" cm="1">
        <f t="array" aca="1" ref="DD59" ca="1">INDEX($E59:$O59,1,DD$6)/12</f>
        <v>-7991.3279363474066</v>
      </c>
      <c r="DE59" s="96" cm="1">
        <f t="array" aca="1" ref="DE59" ca="1">INDEX($E59:$O59,1,DE$6)/12</f>
        <v>-7991.3279363474066</v>
      </c>
      <c r="DF59" s="96" cm="1">
        <f t="array" aca="1" ref="DF59" ca="1">INDEX($E59:$O59,1,DF$6)/12</f>
        <v>-7991.3279363474066</v>
      </c>
      <c r="DG59" s="96" cm="1">
        <f t="array" aca="1" ref="DG59" ca="1">INDEX($E59:$O59,1,DG$6)/12</f>
        <v>-7991.3279363474066</v>
      </c>
      <c r="DH59" s="96" cm="1">
        <f t="array" aca="1" ref="DH59" ca="1">INDEX($E59:$O59,1,DH$6)/12</f>
        <v>-7991.3279363474066</v>
      </c>
      <c r="DI59" s="96" cm="1">
        <f t="array" aca="1" ref="DI59" ca="1">INDEX($E59:$O59,1,DI$6)/12</f>
        <v>-7991.3279363474066</v>
      </c>
      <c r="DJ59" s="96" cm="1">
        <f t="array" aca="1" ref="DJ59" ca="1">INDEX($E59:$O59,1,DJ$6)/12</f>
        <v>-8191.1111347560909</v>
      </c>
      <c r="DK59" s="96" cm="1">
        <f t="array" aca="1" ref="DK59" ca="1">INDEX($E59:$O59,1,DK$6)/12</f>
        <v>-8191.1111347560909</v>
      </c>
      <c r="DL59" s="96" cm="1">
        <f t="array" aca="1" ref="DL59" ca="1">INDEX($E59:$O59,1,DL$6)/12</f>
        <v>-8191.1111347560909</v>
      </c>
      <c r="DM59" s="96" cm="1">
        <f t="array" aca="1" ref="DM59" ca="1">INDEX($E59:$O59,1,DM$6)/12</f>
        <v>-8191.1111347560909</v>
      </c>
      <c r="DN59" s="96" cm="1">
        <f t="array" aca="1" ref="DN59" ca="1">INDEX($E59:$O59,1,DN$6)/12</f>
        <v>-8191.1111347560909</v>
      </c>
      <c r="DO59" s="96" cm="1">
        <f t="array" aca="1" ref="DO59" ca="1">INDEX($E59:$O59,1,DO$6)/12</f>
        <v>-8191.1111347560909</v>
      </c>
      <c r="DP59" s="96" cm="1">
        <f t="array" aca="1" ref="DP59" ca="1">INDEX($E59:$O59,1,DP$6)/12</f>
        <v>-8191.1111347560909</v>
      </c>
      <c r="DQ59" s="96" cm="1">
        <f t="array" aca="1" ref="DQ59" ca="1">INDEX($E59:$O59,1,DQ$6)/12</f>
        <v>-8191.1111347560909</v>
      </c>
      <c r="DR59" s="96" cm="1">
        <f t="array" aca="1" ref="DR59" ca="1">INDEX($E59:$O59,1,DR$6)/12</f>
        <v>-8191.1111347560909</v>
      </c>
      <c r="DS59" s="96" cm="1">
        <f t="array" aca="1" ref="DS59" ca="1">INDEX($E59:$O59,1,DS$6)/12</f>
        <v>-8191.1111347560909</v>
      </c>
      <c r="DT59" s="96" cm="1">
        <f t="array" aca="1" ref="DT59" ca="1">INDEX($E59:$O59,1,DT$6)/12</f>
        <v>-8191.1111347560909</v>
      </c>
      <c r="DU59" s="96" cm="1">
        <f t="array" aca="1" ref="DU59" ca="1">INDEX($E59:$O59,1,DU$6)/12</f>
        <v>-8191.1111347560909</v>
      </c>
      <c r="DV59" s="96" cm="1">
        <f t="array" aca="1" ref="DV59" ca="1">INDEX($E59:$O59,1,DV$6)/12</f>
        <v>-8395.8889131249925</v>
      </c>
      <c r="DW59" s="96" cm="1">
        <f t="array" aca="1" ref="DW59" ca="1">INDEX($E59:$O59,1,DW$6)/12</f>
        <v>-8395.8889131249925</v>
      </c>
      <c r="DX59" s="96" cm="1">
        <f t="array" aca="1" ref="DX59" ca="1">INDEX($E59:$O59,1,DX$6)/12</f>
        <v>-8395.8889131249925</v>
      </c>
      <c r="DY59" s="96" cm="1">
        <f t="array" aca="1" ref="DY59" ca="1">INDEX($E59:$O59,1,DY$6)/12</f>
        <v>-8395.8889131249925</v>
      </c>
      <c r="DZ59" s="96" cm="1">
        <f t="array" aca="1" ref="DZ59" ca="1">INDEX($E59:$O59,1,DZ$6)/12</f>
        <v>-8395.8889131249925</v>
      </c>
      <c r="EA59" s="96" cm="1">
        <f t="array" aca="1" ref="EA59" ca="1">INDEX($E59:$O59,1,EA$6)/12</f>
        <v>-8395.8889131249925</v>
      </c>
      <c r="EB59" s="96" cm="1">
        <f t="array" aca="1" ref="EB59" ca="1">INDEX($E59:$O59,1,EB$6)/12</f>
        <v>-8395.8889131249925</v>
      </c>
      <c r="EC59" s="96" cm="1">
        <f t="array" aca="1" ref="EC59" ca="1">INDEX($E59:$O59,1,EC$6)/12</f>
        <v>-8395.8889131249925</v>
      </c>
      <c r="ED59" s="96" cm="1">
        <f t="array" aca="1" ref="ED59" ca="1">INDEX($E59:$O59,1,ED$6)/12</f>
        <v>-8395.8889131249925</v>
      </c>
      <c r="EE59" s="96" cm="1">
        <f t="array" aca="1" ref="EE59" ca="1">INDEX($E59:$O59,1,EE$6)/12</f>
        <v>-8395.8889131249925</v>
      </c>
      <c r="EF59" s="96" cm="1">
        <f t="array" aca="1" ref="EF59" ca="1">INDEX($E59:$O59,1,EF$6)/12</f>
        <v>-8395.8889131249925</v>
      </c>
      <c r="EG59" s="96" cm="1">
        <f t="array" aca="1" ref="EG59" ca="1">INDEX($E59:$O59,1,EG$6)/12</f>
        <v>-8395.8889131249925</v>
      </c>
      <c r="EH59" s="96" cm="1">
        <f t="array" aca="1" ref="EH59" ca="1">INDEX($E59:$O59,1,EH$6)/12</f>
        <v>-8605.7861359531162</v>
      </c>
      <c r="EI59" s="96" cm="1">
        <f t="array" aca="1" ref="EI59" ca="1">INDEX($E59:$O59,1,EI$6)/12</f>
        <v>-8605.7861359531162</v>
      </c>
      <c r="EJ59" s="96" cm="1">
        <f t="array" aca="1" ref="EJ59" ca="1">INDEX($E59:$O59,1,EJ$6)/12</f>
        <v>-8605.7861359531162</v>
      </c>
      <c r="EK59" s="96" cm="1">
        <f t="array" aca="1" ref="EK59" ca="1">INDEX($E59:$O59,1,EK$6)/12</f>
        <v>-8605.7861359531162</v>
      </c>
      <c r="EL59" s="96" cm="1">
        <f t="array" aca="1" ref="EL59" ca="1">INDEX($E59:$O59,1,EL$6)/12</f>
        <v>-8605.7861359531162</v>
      </c>
      <c r="EM59" s="96" cm="1">
        <f t="array" aca="1" ref="EM59" ca="1">INDEX($E59:$O59,1,EM$6)/12</f>
        <v>-8605.7861359531162</v>
      </c>
      <c r="EN59" s="96" cm="1">
        <f t="array" aca="1" ref="EN59" ca="1">INDEX($E59:$O59,1,EN$6)/12</f>
        <v>-8605.7861359531162</v>
      </c>
      <c r="EO59" s="96" cm="1">
        <f t="array" aca="1" ref="EO59" ca="1">INDEX($E59:$O59,1,EO$6)/12</f>
        <v>-8605.7861359531162</v>
      </c>
      <c r="EP59" s="96" cm="1">
        <f t="array" aca="1" ref="EP59" ca="1">INDEX($E59:$O59,1,EP$6)/12</f>
        <v>-8605.7861359531162</v>
      </c>
      <c r="EQ59" s="96" cm="1">
        <f t="array" aca="1" ref="EQ59" ca="1">INDEX($E59:$O59,1,EQ$6)/12</f>
        <v>-8605.7861359531162</v>
      </c>
      <c r="ER59" s="96" cm="1">
        <f t="array" aca="1" ref="ER59" ca="1">INDEX($E59:$O59,1,ER$6)/12</f>
        <v>-8605.7861359531162</v>
      </c>
      <c r="ES59" s="96" cm="1">
        <f t="array" aca="1" ref="ES59" ca="1">INDEX($E59:$O59,1,ES$6)/12</f>
        <v>-8605.7861359531162</v>
      </c>
    </row>
    <row r="60" spans="1:149" x14ac:dyDescent="0.2">
      <c r="A60" s="2"/>
      <c r="B60" s="96" t="str">
        <f>'PF, Adj &amp; Notes'!$B54</f>
        <v>Reimbursements</v>
      </c>
      <c r="C60" s="96"/>
      <c r="D60" s="456">
        <f t="shared" ca="1" si="50"/>
        <v>-33730.299999999996</v>
      </c>
      <c r="E60" s="96">
        <f ca="1">IFERROR((Assumptions!$E98*rUMTotalUnits*(1+rGenInflPct)),SUMIF(Assumptions!$J$83:$J$91,iExpense,Assumptions!$L$83:$L$91))</f>
        <v>34573.557499999995</v>
      </c>
      <c r="F60" s="96" cm="1">
        <f t="array" aca="1" ref="F60" ca="1">E60*(1+rGenInflPct)*(F$8&lt;=MAX(rHoldPeriod,1)+fRvrYr)</f>
        <v>35437.896437499992</v>
      </c>
      <c r="G60" s="96" cm="1">
        <f t="array" aca="1" ref="G60" ca="1">F60*(1+rGenInflPct)*(G$8&lt;=MAX(rHoldPeriod,1)+fRvrYr)</f>
        <v>36323.843848437486</v>
      </c>
      <c r="H60" s="96" cm="1">
        <f t="array" aca="1" ref="H60" ca="1">G60*(1+rGenInflPct)*(H$8&lt;=MAX(rHoldPeriod,1)+fRvrYr)</f>
        <v>37231.939944648417</v>
      </c>
      <c r="I60" s="96" cm="1">
        <f t="array" aca="1" ref="I60" ca="1">H60*(1+rGenInflPct)*(I$8&lt;=MAX(rHoldPeriod,1)+fRvrYr)</f>
        <v>38162.738443264621</v>
      </c>
      <c r="J60" s="96" cm="1">
        <f t="array" aca="1" ref="J60" ca="1">I60*(1+rGenInflPct)*(J$8&lt;=MAX(rHoldPeriod,1)+fRvrYr)</f>
        <v>39116.806904346231</v>
      </c>
      <c r="K60" s="96" cm="1">
        <f t="array" aca="1" ref="K60" ca="1">J60*(1+rGenInflPct)*(K$8&lt;=MAX(rHoldPeriod,1)+fRvrYr)</f>
        <v>40094.727076954885</v>
      </c>
      <c r="L60" s="96" cm="1">
        <f t="array" aca="1" ref="L60" ca="1">K60*(1+rGenInflPct)*(L$8&lt;=MAX(rHoldPeriod,1)+fRvrYr)</f>
        <v>41097.095253878753</v>
      </c>
      <c r="M60" s="96" cm="1">
        <f t="array" aca="1" ref="M60" ca="1">L60*(1+rGenInflPct)*(M$8&lt;=MAX(rHoldPeriod,1)+fRvrYr)</f>
        <v>42124.522635225716</v>
      </c>
      <c r="N60" s="96" cm="1">
        <f t="array" aca="1" ref="N60" ca="1">M60*(1+rGenInflPct)*(N$8&lt;=MAX(rHoldPeriod,1)+fRvrYr)</f>
        <v>43177.635701106352</v>
      </c>
      <c r="O60" s="96" cm="1">
        <f t="array" aca="1" ref="O60" ca="1">N60*(1+rGenInflPct)*(O$8&lt;=MAX(rHoldPeriod,1)+fRvrYr)</f>
        <v>44257.07659363401</v>
      </c>
      <c r="P60" s="2"/>
      <c r="Q60" s="96"/>
      <c r="R60" s="96" cm="1">
        <f t="array" aca="1" ref="R60" ca="1">INDEX($E60:$O60,1,R$6)/12</f>
        <v>2881.1297916666663</v>
      </c>
      <c r="S60" s="96" cm="1">
        <f t="array" aca="1" ref="S60" ca="1">INDEX($E60:$O60,1,S$6)/12</f>
        <v>2881.1297916666663</v>
      </c>
      <c r="T60" s="96" cm="1">
        <f t="array" aca="1" ref="T60" ca="1">INDEX($E60:$O60,1,T$6)/12</f>
        <v>2881.1297916666663</v>
      </c>
      <c r="U60" s="96" cm="1">
        <f t="array" aca="1" ref="U60" ca="1">INDEX($E60:$O60,1,U$6)/12</f>
        <v>2881.1297916666663</v>
      </c>
      <c r="V60" s="96" cm="1">
        <f t="array" aca="1" ref="V60" ca="1">INDEX($E60:$O60,1,V$6)/12</f>
        <v>2881.1297916666663</v>
      </c>
      <c r="W60" s="96" cm="1">
        <f t="array" aca="1" ref="W60" ca="1">INDEX($E60:$O60,1,W$6)/12</f>
        <v>2881.1297916666663</v>
      </c>
      <c r="X60" s="96" cm="1">
        <f t="array" aca="1" ref="X60" ca="1">INDEX($E60:$O60,1,X$6)/12</f>
        <v>2881.1297916666663</v>
      </c>
      <c r="Y60" s="96" cm="1">
        <f t="array" aca="1" ref="Y60" ca="1">INDEX($E60:$O60,1,Y$6)/12</f>
        <v>2881.1297916666663</v>
      </c>
      <c r="Z60" s="96" cm="1">
        <f t="array" aca="1" ref="Z60" ca="1">INDEX($E60:$O60,1,Z$6)/12</f>
        <v>2881.1297916666663</v>
      </c>
      <c r="AA60" s="96" cm="1">
        <f t="array" aca="1" ref="AA60" ca="1">INDEX($E60:$O60,1,AA$6)/12</f>
        <v>2881.1297916666663</v>
      </c>
      <c r="AB60" s="96" cm="1">
        <f t="array" aca="1" ref="AB60" ca="1">INDEX($E60:$O60,1,AB$6)/12</f>
        <v>2881.1297916666663</v>
      </c>
      <c r="AC60" s="96" cm="1">
        <f t="array" aca="1" ref="AC60" ca="1">INDEX($E60:$O60,1,AC$6)/12</f>
        <v>2881.1297916666663</v>
      </c>
      <c r="AD60" s="96" cm="1">
        <f t="array" aca="1" ref="AD60" ca="1">INDEX($E60:$O60,1,AD$6)/12</f>
        <v>2953.1580364583328</v>
      </c>
      <c r="AE60" s="96" cm="1">
        <f t="array" aca="1" ref="AE60" ca="1">INDEX($E60:$O60,1,AE$6)/12</f>
        <v>2953.1580364583328</v>
      </c>
      <c r="AF60" s="96" cm="1">
        <f t="array" aca="1" ref="AF60" ca="1">INDEX($E60:$O60,1,AF$6)/12</f>
        <v>2953.1580364583328</v>
      </c>
      <c r="AG60" s="96" cm="1">
        <f t="array" aca="1" ref="AG60" ca="1">INDEX($E60:$O60,1,AG$6)/12</f>
        <v>2953.1580364583328</v>
      </c>
      <c r="AH60" s="96" cm="1">
        <f t="array" aca="1" ref="AH60" ca="1">INDEX($E60:$O60,1,AH$6)/12</f>
        <v>2953.1580364583328</v>
      </c>
      <c r="AI60" s="96" cm="1">
        <f t="array" aca="1" ref="AI60" ca="1">INDEX($E60:$O60,1,AI$6)/12</f>
        <v>2953.1580364583328</v>
      </c>
      <c r="AJ60" s="96" cm="1">
        <f t="array" aca="1" ref="AJ60" ca="1">INDEX($E60:$O60,1,AJ$6)/12</f>
        <v>2953.1580364583328</v>
      </c>
      <c r="AK60" s="96" cm="1">
        <f t="array" aca="1" ref="AK60" ca="1">INDEX($E60:$O60,1,AK$6)/12</f>
        <v>2953.1580364583328</v>
      </c>
      <c r="AL60" s="96" cm="1">
        <f t="array" aca="1" ref="AL60" ca="1">INDEX($E60:$O60,1,AL$6)/12</f>
        <v>2953.1580364583328</v>
      </c>
      <c r="AM60" s="96" cm="1">
        <f t="array" aca="1" ref="AM60" ca="1">INDEX($E60:$O60,1,AM$6)/12</f>
        <v>2953.1580364583328</v>
      </c>
      <c r="AN60" s="96" cm="1">
        <f t="array" aca="1" ref="AN60" ca="1">INDEX($E60:$O60,1,AN$6)/12</f>
        <v>2953.1580364583328</v>
      </c>
      <c r="AO60" s="96" cm="1">
        <f t="array" aca="1" ref="AO60" ca="1">INDEX($E60:$O60,1,AO$6)/12</f>
        <v>2953.1580364583328</v>
      </c>
      <c r="AP60" s="96" cm="1">
        <f t="array" aca="1" ref="AP60" ca="1">INDEX($E60:$O60,1,AP$6)/12</f>
        <v>3026.9869873697903</v>
      </c>
      <c r="AQ60" s="96" cm="1">
        <f t="array" aca="1" ref="AQ60" ca="1">INDEX($E60:$O60,1,AQ$6)/12</f>
        <v>3026.9869873697903</v>
      </c>
      <c r="AR60" s="96" cm="1">
        <f t="array" aca="1" ref="AR60" ca="1">INDEX($E60:$O60,1,AR$6)/12</f>
        <v>3026.9869873697903</v>
      </c>
      <c r="AS60" s="96" cm="1">
        <f t="array" aca="1" ref="AS60" ca="1">INDEX($E60:$O60,1,AS$6)/12</f>
        <v>3026.9869873697903</v>
      </c>
      <c r="AT60" s="96" cm="1">
        <f t="array" aca="1" ref="AT60" ca="1">INDEX($E60:$O60,1,AT$6)/12</f>
        <v>3026.9869873697903</v>
      </c>
      <c r="AU60" s="96" cm="1">
        <f t="array" aca="1" ref="AU60" ca="1">INDEX($E60:$O60,1,AU$6)/12</f>
        <v>3026.9869873697903</v>
      </c>
      <c r="AV60" s="96" cm="1">
        <f t="array" aca="1" ref="AV60" ca="1">INDEX($E60:$O60,1,AV$6)/12</f>
        <v>3026.9869873697903</v>
      </c>
      <c r="AW60" s="96" cm="1">
        <f t="array" aca="1" ref="AW60" ca="1">INDEX($E60:$O60,1,AW$6)/12</f>
        <v>3026.9869873697903</v>
      </c>
      <c r="AX60" s="96" cm="1">
        <f t="array" aca="1" ref="AX60" ca="1">INDEX($E60:$O60,1,AX$6)/12</f>
        <v>3026.9869873697903</v>
      </c>
      <c r="AY60" s="96" cm="1">
        <f t="array" aca="1" ref="AY60" ca="1">INDEX($E60:$O60,1,AY$6)/12</f>
        <v>3026.9869873697903</v>
      </c>
      <c r="AZ60" s="96" cm="1">
        <f t="array" aca="1" ref="AZ60" ca="1">INDEX($E60:$O60,1,AZ$6)/12</f>
        <v>3026.9869873697903</v>
      </c>
      <c r="BA60" s="96" cm="1">
        <f t="array" aca="1" ref="BA60" ca="1">INDEX($E60:$O60,1,BA$6)/12</f>
        <v>3026.9869873697903</v>
      </c>
      <c r="BB60" s="96" cm="1">
        <f t="array" aca="1" ref="BB60" ca="1">INDEX($E60:$O60,1,BB$6)/12</f>
        <v>3102.6616620540349</v>
      </c>
      <c r="BC60" s="96" cm="1">
        <f t="array" aca="1" ref="BC60" ca="1">INDEX($E60:$O60,1,BC$6)/12</f>
        <v>3102.6616620540349</v>
      </c>
      <c r="BD60" s="96" cm="1">
        <f t="array" aca="1" ref="BD60" ca="1">INDEX($E60:$O60,1,BD$6)/12</f>
        <v>3102.6616620540349</v>
      </c>
      <c r="BE60" s="96" cm="1">
        <f t="array" aca="1" ref="BE60" ca="1">INDEX($E60:$O60,1,BE$6)/12</f>
        <v>3102.6616620540349</v>
      </c>
      <c r="BF60" s="96" cm="1">
        <f t="array" aca="1" ref="BF60" ca="1">INDEX($E60:$O60,1,BF$6)/12</f>
        <v>3102.6616620540349</v>
      </c>
      <c r="BG60" s="96" cm="1">
        <f t="array" aca="1" ref="BG60" ca="1">INDEX($E60:$O60,1,BG$6)/12</f>
        <v>3102.6616620540349</v>
      </c>
      <c r="BH60" s="96" cm="1">
        <f t="array" aca="1" ref="BH60" ca="1">INDEX($E60:$O60,1,BH$6)/12</f>
        <v>3102.6616620540349</v>
      </c>
      <c r="BI60" s="96" cm="1">
        <f t="array" aca="1" ref="BI60" ca="1">INDEX($E60:$O60,1,BI$6)/12</f>
        <v>3102.6616620540349</v>
      </c>
      <c r="BJ60" s="96" cm="1">
        <f t="array" aca="1" ref="BJ60" ca="1">INDEX($E60:$O60,1,BJ$6)/12</f>
        <v>3102.6616620540349</v>
      </c>
      <c r="BK60" s="96" cm="1">
        <f t="array" aca="1" ref="BK60" ca="1">INDEX($E60:$O60,1,BK$6)/12</f>
        <v>3102.6616620540349</v>
      </c>
      <c r="BL60" s="96" cm="1">
        <f t="array" aca="1" ref="BL60" ca="1">INDEX($E60:$O60,1,BL$6)/12</f>
        <v>3102.6616620540349</v>
      </c>
      <c r="BM60" s="96" cm="1">
        <f t="array" aca="1" ref="BM60" ca="1">INDEX($E60:$O60,1,BM$6)/12</f>
        <v>3102.6616620540349</v>
      </c>
      <c r="BN60" s="96" cm="1">
        <f t="array" aca="1" ref="BN60" ca="1">INDEX($E60:$O60,1,BN$6)/12</f>
        <v>3180.2282036053853</v>
      </c>
      <c r="BO60" s="96" cm="1">
        <f t="array" aca="1" ref="BO60" ca="1">INDEX($E60:$O60,1,BO$6)/12</f>
        <v>3180.2282036053853</v>
      </c>
      <c r="BP60" s="96" cm="1">
        <f t="array" aca="1" ref="BP60" ca="1">INDEX($E60:$O60,1,BP$6)/12</f>
        <v>3180.2282036053853</v>
      </c>
      <c r="BQ60" s="96" cm="1">
        <f t="array" aca="1" ref="BQ60" ca="1">INDEX($E60:$O60,1,BQ$6)/12</f>
        <v>3180.2282036053853</v>
      </c>
      <c r="BR60" s="96" cm="1">
        <f t="array" aca="1" ref="BR60" ca="1">INDEX($E60:$O60,1,BR$6)/12</f>
        <v>3180.2282036053853</v>
      </c>
      <c r="BS60" s="96" cm="1">
        <f t="array" aca="1" ref="BS60" ca="1">INDEX($E60:$O60,1,BS$6)/12</f>
        <v>3180.2282036053853</v>
      </c>
      <c r="BT60" s="96" cm="1">
        <f t="array" aca="1" ref="BT60" ca="1">INDEX($E60:$O60,1,BT$6)/12</f>
        <v>3180.2282036053853</v>
      </c>
      <c r="BU60" s="96" cm="1">
        <f t="array" aca="1" ref="BU60" ca="1">INDEX($E60:$O60,1,BU$6)/12</f>
        <v>3180.2282036053853</v>
      </c>
      <c r="BV60" s="96" cm="1">
        <f t="array" aca="1" ref="BV60" ca="1">INDEX($E60:$O60,1,BV$6)/12</f>
        <v>3180.2282036053853</v>
      </c>
      <c r="BW60" s="96" cm="1">
        <f t="array" aca="1" ref="BW60" ca="1">INDEX($E60:$O60,1,BW$6)/12</f>
        <v>3180.2282036053853</v>
      </c>
      <c r="BX60" s="96" cm="1">
        <f t="array" aca="1" ref="BX60" ca="1">INDEX($E60:$O60,1,BX$6)/12</f>
        <v>3180.2282036053853</v>
      </c>
      <c r="BY60" s="96" cm="1">
        <f t="array" aca="1" ref="BY60" ca="1">INDEX($E60:$O60,1,BY$6)/12</f>
        <v>3180.2282036053853</v>
      </c>
      <c r="BZ60" s="96" cm="1">
        <f t="array" aca="1" ref="BZ60" ca="1">INDEX($E60:$O60,1,BZ$6)/12</f>
        <v>3259.7339086955194</v>
      </c>
      <c r="CA60" s="96" cm="1">
        <f t="array" aca="1" ref="CA60" ca="1">INDEX($E60:$O60,1,CA$6)/12</f>
        <v>3259.7339086955194</v>
      </c>
      <c r="CB60" s="96" cm="1">
        <f t="array" aca="1" ref="CB60" ca="1">INDEX($E60:$O60,1,CB$6)/12</f>
        <v>3259.7339086955194</v>
      </c>
      <c r="CC60" s="96" cm="1">
        <f t="array" aca="1" ref="CC60" ca="1">INDEX($E60:$O60,1,CC$6)/12</f>
        <v>3259.7339086955194</v>
      </c>
      <c r="CD60" s="96" cm="1">
        <f t="array" aca="1" ref="CD60" ca="1">INDEX($E60:$O60,1,CD$6)/12</f>
        <v>3259.7339086955194</v>
      </c>
      <c r="CE60" s="96" cm="1">
        <f t="array" aca="1" ref="CE60" ca="1">INDEX($E60:$O60,1,CE$6)/12</f>
        <v>3259.7339086955194</v>
      </c>
      <c r="CF60" s="96" cm="1">
        <f t="array" aca="1" ref="CF60" ca="1">INDEX($E60:$O60,1,CF$6)/12</f>
        <v>3259.7339086955194</v>
      </c>
      <c r="CG60" s="96" cm="1">
        <f t="array" aca="1" ref="CG60" ca="1">INDEX($E60:$O60,1,CG$6)/12</f>
        <v>3259.7339086955194</v>
      </c>
      <c r="CH60" s="96" cm="1">
        <f t="array" aca="1" ref="CH60" ca="1">INDEX($E60:$O60,1,CH$6)/12</f>
        <v>3259.7339086955194</v>
      </c>
      <c r="CI60" s="96" cm="1">
        <f t="array" aca="1" ref="CI60" ca="1">INDEX($E60:$O60,1,CI$6)/12</f>
        <v>3259.7339086955194</v>
      </c>
      <c r="CJ60" s="96" cm="1">
        <f t="array" aca="1" ref="CJ60" ca="1">INDEX($E60:$O60,1,CJ$6)/12</f>
        <v>3259.7339086955194</v>
      </c>
      <c r="CK60" s="96" cm="1">
        <f t="array" aca="1" ref="CK60" ca="1">INDEX($E60:$O60,1,CK$6)/12</f>
        <v>3259.7339086955194</v>
      </c>
      <c r="CL60" s="96" cm="1">
        <f t="array" aca="1" ref="CL60" ca="1">INDEX($E60:$O60,1,CL$6)/12</f>
        <v>3341.2272564129071</v>
      </c>
      <c r="CM60" s="96" cm="1">
        <f t="array" aca="1" ref="CM60" ca="1">INDEX($E60:$O60,1,CM$6)/12</f>
        <v>3341.2272564129071</v>
      </c>
      <c r="CN60" s="96" cm="1">
        <f t="array" aca="1" ref="CN60" ca="1">INDEX($E60:$O60,1,CN$6)/12</f>
        <v>3341.2272564129071</v>
      </c>
      <c r="CO60" s="96" cm="1">
        <f t="array" aca="1" ref="CO60" ca="1">INDEX($E60:$O60,1,CO$6)/12</f>
        <v>3341.2272564129071</v>
      </c>
      <c r="CP60" s="96" cm="1">
        <f t="array" aca="1" ref="CP60" ca="1">INDEX($E60:$O60,1,CP$6)/12</f>
        <v>3341.2272564129071</v>
      </c>
      <c r="CQ60" s="96" cm="1">
        <f t="array" aca="1" ref="CQ60" ca="1">INDEX($E60:$O60,1,CQ$6)/12</f>
        <v>3341.2272564129071</v>
      </c>
      <c r="CR60" s="96" cm="1">
        <f t="array" aca="1" ref="CR60" ca="1">INDEX($E60:$O60,1,CR$6)/12</f>
        <v>3341.2272564129071</v>
      </c>
      <c r="CS60" s="96" cm="1">
        <f t="array" aca="1" ref="CS60" ca="1">INDEX($E60:$O60,1,CS$6)/12</f>
        <v>3341.2272564129071</v>
      </c>
      <c r="CT60" s="96" cm="1">
        <f t="array" aca="1" ref="CT60" ca="1">INDEX($E60:$O60,1,CT$6)/12</f>
        <v>3341.2272564129071</v>
      </c>
      <c r="CU60" s="96" cm="1">
        <f t="array" aca="1" ref="CU60" ca="1">INDEX($E60:$O60,1,CU$6)/12</f>
        <v>3341.2272564129071</v>
      </c>
      <c r="CV60" s="96" cm="1">
        <f t="array" aca="1" ref="CV60" ca="1">INDEX($E60:$O60,1,CV$6)/12</f>
        <v>3341.2272564129071</v>
      </c>
      <c r="CW60" s="96" cm="1">
        <f t="array" aca="1" ref="CW60" ca="1">INDEX($E60:$O60,1,CW$6)/12</f>
        <v>3341.2272564129071</v>
      </c>
      <c r="CX60" s="96" cm="1">
        <f t="array" aca="1" ref="CX60" ca="1">INDEX($E60:$O60,1,CX$6)/12</f>
        <v>3424.7579378232294</v>
      </c>
      <c r="CY60" s="96" cm="1">
        <f t="array" aca="1" ref="CY60" ca="1">INDEX($E60:$O60,1,CY$6)/12</f>
        <v>3424.7579378232294</v>
      </c>
      <c r="CZ60" s="96" cm="1">
        <f t="array" aca="1" ref="CZ60" ca="1">INDEX($E60:$O60,1,CZ$6)/12</f>
        <v>3424.7579378232294</v>
      </c>
      <c r="DA60" s="96" cm="1">
        <f t="array" aca="1" ref="DA60" ca="1">INDEX($E60:$O60,1,DA$6)/12</f>
        <v>3424.7579378232294</v>
      </c>
      <c r="DB60" s="96" cm="1">
        <f t="array" aca="1" ref="DB60" ca="1">INDEX($E60:$O60,1,DB$6)/12</f>
        <v>3424.7579378232294</v>
      </c>
      <c r="DC60" s="96" cm="1">
        <f t="array" aca="1" ref="DC60" ca="1">INDEX($E60:$O60,1,DC$6)/12</f>
        <v>3424.7579378232294</v>
      </c>
      <c r="DD60" s="96" cm="1">
        <f t="array" aca="1" ref="DD60" ca="1">INDEX($E60:$O60,1,DD$6)/12</f>
        <v>3424.7579378232294</v>
      </c>
      <c r="DE60" s="96" cm="1">
        <f t="array" aca="1" ref="DE60" ca="1">INDEX($E60:$O60,1,DE$6)/12</f>
        <v>3424.7579378232294</v>
      </c>
      <c r="DF60" s="96" cm="1">
        <f t="array" aca="1" ref="DF60" ca="1">INDEX($E60:$O60,1,DF$6)/12</f>
        <v>3424.7579378232294</v>
      </c>
      <c r="DG60" s="96" cm="1">
        <f t="array" aca="1" ref="DG60" ca="1">INDEX($E60:$O60,1,DG$6)/12</f>
        <v>3424.7579378232294</v>
      </c>
      <c r="DH60" s="96" cm="1">
        <f t="array" aca="1" ref="DH60" ca="1">INDEX($E60:$O60,1,DH$6)/12</f>
        <v>3424.7579378232294</v>
      </c>
      <c r="DI60" s="96" cm="1">
        <f t="array" aca="1" ref="DI60" ca="1">INDEX($E60:$O60,1,DI$6)/12</f>
        <v>3424.7579378232294</v>
      </c>
      <c r="DJ60" s="96" cm="1">
        <f t="array" aca="1" ref="DJ60" ca="1">INDEX($E60:$O60,1,DJ$6)/12</f>
        <v>3510.3768862688098</v>
      </c>
      <c r="DK60" s="96" cm="1">
        <f t="array" aca="1" ref="DK60" ca="1">INDEX($E60:$O60,1,DK$6)/12</f>
        <v>3510.3768862688098</v>
      </c>
      <c r="DL60" s="96" cm="1">
        <f t="array" aca="1" ref="DL60" ca="1">INDEX($E60:$O60,1,DL$6)/12</f>
        <v>3510.3768862688098</v>
      </c>
      <c r="DM60" s="96" cm="1">
        <f t="array" aca="1" ref="DM60" ca="1">INDEX($E60:$O60,1,DM$6)/12</f>
        <v>3510.3768862688098</v>
      </c>
      <c r="DN60" s="96" cm="1">
        <f t="array" aca="1" ref="DN60" ca="1">INDEX($E60:$O60,1,DN$6)/12</f>
        <v>3510.3768862688098</v>
      </c>
      <c r="DO60" s="96" cm="1">
        <f t="array" aca="1" ref="DO60" ca="1">INDEX($E60:$O60,1,DO$6)/12</f>
        <v>3510.3768862688098</v>
      </c>
      <c r="DP60" s="96" cm="1">
        <f t="array" aca="1" ref="DP60" ca="1">INDEX($E60:$O60,1,DP$6)/12</f>
        <v>3510.3768862688098</v>
      </c>
      <c r="DQ60" s="96" cm="1">
        <f t="array" aca="1" ref="DQ60" ca="1">INDEX($E60:$O60,1,DQ$6)/12</f>
        <v>3510.3768862688098</v>
      </c>
      <c r="DR60" s="96" cm="1">
        <f t="array" aca="1" ref="DR60" ca="1">INDEX($E60:$O60,1,DR$6)/12</f>
        <v>3510.3768862688098</v>
      </c>
      <c r="DS60" s="96" cm="1">
        <f t="array" aca="1" ref="DS60" ca="1">INDEX($E60:$O60,1,DS$6)/12</f>
        <v>3510.3768862688098</v>
      </c>
      <c r="DT60" s="96" cm="1">
        <f t="array" aca="1" ref="DT60" ca="1">INDEX($E60:$O60,1,DT$6)/12</f>
        <v>3510.3768862688098</v>
      </c>
      <c r="DU60" s="96" cm="1">
        <f t="array" aca="1" ref="DU60" ca="1">INDEX($E60:$O60,1,DU$6)/12</f>
        <v>3510.3768862688098</v>
      </c>
      <c r="DV60" s="96" cm="1">
        <f t="array" aca="1" ref="DV60" ca="1">INDEX($E60:$O60,1,DV$6)/12</f>
        <v>3598.1363084255295</v>
      </c>
      <c r="DW60" s="96" cm="1">
        <f t="array" aca="1" ref="DW60" ca="1">INDEX($E60:$O60,1,DW$6)/12</f>
        <v>3598.1363084255295</v>
      </c>
      <c r="DX60" s="96" cm="1">
        <f t="array" aca="1" ref="DX60" ca="1">INDEX($E60:$O60,1,DX$6)/12</f>
        <v>3598.1363084255295</v>
      </c>
      <c r="DY60" s="96" cm="1">
        <f t="array" aca="1" ref="DY60" ca="1">INDEX($E60:$O60,1,DY$6)/12</f>
        <v>3598.1363084255295</v>
      </c>
      <c r="DZ60" s="96" cm="1">
        <f t="array" aca="1" ref="DZ60" ca="1">INDEX($E60:$O60,1,DZ$6)/12</f>
        <v>3598.1363084255295</v>
      </c>
      <c r="EA60" s="96" cm="1">
        <f t="array" aca="1" ref="EA60" ca="1">INDEX($E60:$O60,1,EA$6)/12</f>
        <v>3598.1363084255295</v>
      </c>
      <c r="EB60" s="96" cm="1">
        <f t="array" aca="1" ref="EB60" ca="1">INDEX($E60:$O60,1,EB$6)/12</f>
        <v>3598.1363084255295</v>
      </c>
      <c r="EC60" s="96" cm="1">
        <f t="array" aca="1" ref="EC60" ca="1">INDEX($E60:$O60,1,EC$6)/12</f>
        <v>3598.1363084255295</v>
      </c>
      <c r="ED60" s="96" cm="1">
        <f t="array" aca="1" ref="ED60" ca="1">INDEX($E60:$O60,1,ED$6)/12</f>
        <v>3598.1363084255295</v>
      </c>
      <c r="EE60" s="96" cm="1">
        <f t="array" aca="1" ref="EE60" ca="1">INDEX($E60:$O60,1,EE$6)/12</f>
        <v>3598.1363084255295</v>
      </c>
      <c r="EF60" s="96" cm="1">
        <f t="array" aca="1" ref="EF60" ca="1">INDEX($E60:$O60,1,EF$6)/12</f>
        <v>3598.1363084255295</v>
      </c>
      <c r="EG60" s="96" cm="1">
        <f t="array" aca="1" ref="EG60" ca="1">INDEX($E60:$O60,1,EG$6)/12</f>
        <v>3598.1363084255295</v>
      </c>
      <c r="EH60" s="96" cm="1">
        <f t="array" aca="1" ref="EH60" ca="1">INDEX($E60:$O60,1,EH$6)/12</f>
        <v>3688.0897161361677</v>
      </c>
      <c r="EI60" s="96" cm="1">
        <f t="array" aca="1" ref="EI60" ca="1">INDEX($E60:$O60,1,EI$6)/12</f>
        <v>3688.0897161361677</v>
      </c>
      <c r="EJ60" s="96" cm="1">
        <f t="array" aca="1" ref="EJ60" ca="1">INDEX($E60:$O60,1,EJ$6)/12</f>
        <v>3688.0897161361677</v>
      </c>
      <c r="EK60" s="96" cm="1">
        <f t="array" aca="1" ref="EK60" ca="1">INDEX($E60:$O60,1,EK$6)/12</f>
        <v>3688.0897161361677</v>
      </c>
      <c r="EL60" s="96" cm="1">
        <f t="array" aca="1" ref="EL60" ca="1">INDEX($E60:$O60,1,EL$6)/12</f>
        <v>3688.0897161361677</v>
      </c>
      <c r="EM60" s="96" cm="1">
        <f t="array" aca="1" ref="EM60" ca="1">INDEX($E60:$O60,1,EM$6)/12</f>
        <v>3688.0897161361677</v>
      </c>
      <c r="EN60" s="96" cm="1">
        <f t="array" aca="1" ref="EN60" ca="1">INDEX($E60:$O60,1,EN$6)/12</f>
        <v>3688.0897161361677</v>
      </c>
      <c r="EO60" s="96" cm="1">
        <f t="array" aca="1" ref="EO60" ca="1">INDEX($E60:$O60,1,EO$6)/12</f>
        <v>3688.0897161361677</v>
      </c>
      <c r="EP60" s="96" cm="1">
        <f t="array" aca="1" ref="EP60" ca="1">INDEX($E60:$O60,1,EP$6)/12</f>
        <v>3688.0897161361677</v>
      </c>
      <c r="EQ60" s="96" cm="1">
        <f t="array" aca="1" ref="EQ60" ca="1">INDEX($E60:$O60,1,EQ$6)/12</f>
        <v>3688.0897161361677</v>
      </c>
      <c r="ER60" s="96" cm="1">
        <f t="array" aca="1" ref="ER60" ca="1">INDEX($E60:$O60,1,ER$6)/12</f>
        <v>3688.0897161361677</v>
      </c>
      <c r="ES60" s="96" cm="1">
        <f t="array" aca="1" ref="ES60" ca="1">INDEX($E60:$O60,1,ES$6)/12</f>
        <v>3688.0897161361677</v>
      </c>
    </row>
    <row r="61" spans="1:149" x14ac:dyDescent="0.2">
      <c r="A61" s="2"/>
      <c r="B61" s="96" t="str">
        <f>'PF, Adj &amp; Notes'!$B55</f>
        <v>Other Expenses</v>
      </c>
      <c r="C61" s="96"/>
      <c r="D61" s="456">
        <f t="shared" ca="1" si="50"/>
        <v>0</v>
      </c>
      <c r="E61" s="96">
        <f ca="1">-rUMTotalUnits*IF(Assumptions!$F99,Assumptions!$F99,Assumptions!$E99*(1+rGenInflPct))</f>
        <v>0</v>
      </c>
      <c r="F61" s="96" cm="1">
        <f t="array" aca="1" ref="F61" ca="1">E61*(1+rGenInflPct)*(F$8&lt;=MAX(rHoldPeriod,1)+fRvrYr)</f>
        <v>0</v>
      </c>
      <c r="G61" s="96" cm="1">
        <f t="array" aca="1" ref="G61" ca="1">F61*(1+rGenInflPct)*(G$8&lt;=MAX(rHoldPeriod,1)+fRvrYr)</f>
        <v>0</v>
      </c>
      <c r="H61" s="96" cm="1">
        <f t="array" aca="1" ref="H61" ca="1">G61*(1+rGenInflPct)*(H$8&lt;=MAX(rHoldPeriod,1)+fRvrYr)</f>
        <v>0</v>
      </c>
      <c r="I61" s="96" cm="1">
        <f t="array" aca="1" ref="I61" ca="1">H61*(1+rGenInflPct)*(I$8&lt;=MAX(rHoldPeriod,1)+fRvrYr)</f>
        <v>0</v>
      </c>
      <c r="J61" s="96" cm="1">
        <f t="array" aca="1" ref="J61" ca="1">I61*(1+rGenInflPct)*(J$8&lt;=MAX(rHoldPeriod,1)+fRvrYr)</f>
        <v>0</v>
      </c>
      <c r="K61" s="96" cm="1">
        <f t="array" aca="1" ref="K61" ca="1">J61*(1+rGenInflPct)*(K$8&lt;=MAX(rHoldPeriod,1)+fRvrYr)</f>
        <v>0</v>
      </c>
      <c r="L61" s="96" cm="1">
        <f t="array" aca="1" ref="L61" ca="1">K61*(1+rGenInflPct)*(L$8&lt;=MAX(rHoldPeriod,1)+fRvrYr)</f>
        <v>0</v>
      </c>
      <c r="M61" s="96" cm="1">
        <f t="array" aca="1" ref="M61" ca="1">L61*(1+rGenInflPct)*(M$8&lt;=MAX(rHoldPeriod,1)+fRvrYr)</f>
        <v>0</v>
      </c>
      <c r="N61" s="96" cm="1">
        <f t="array" aca="1" ref="N61" ca="1">M61*(1+rGenInflPct)*(N$8&lt;=MAX(rHoldPeriod,1)+fRvrYr)</f>
        <v>0</v>
      </c>
      <c r="O61" s="96" cm="1">
        <f t="array" aca="1" ref="O61" ca="1">N61*(1+rGenInflPct)*(O$8&lt;=MAX(rHoldPeriod,1)+fRvrYr)</f>
        <v>0</v>
      </c>
      <c r="P61" s="2"/>
      <c r="Q61" s="96"/>
      <c r="R61" s="96" cm="1">
        <f t="array" aca="1" ref="R61" ca="1">INDEX($E61:$O61,1,R$6)/12</f>
        <v>0</v>
      </c>
      <c r="S61" s="96" cm="1">
        <f t="array" aca="1" ref="S61" ca="1">INDEX($E61:$O61,1,S$6)/12</f>
        <v>0</v>
      </c>
      <c r="T61" s="96" cm="1">
        <f t="array" aca="1" ref="T61" ca="1">INDEX($E61:$O61,1,T$6)/12</f>
        <v>0</v>
      </c>
      <c r="U61" s="96" cm="1">
        <f t="array" aca="1" ref="U61" ca="1">INDEX($E61:$O61,1,U$6)/12</f>
        <v>0</v>
      </c>
      <c r="V61" s="96" cm="1">
        <f t="array" aca="1" ref="V61" ca="1">INDEX($E61:$O61,1,V$6)/12</f>
        <v>0</v>
      </c>
      <c r="W61" s="96" cm="1">
        <f t="array" aca="1" ref="W61" ca="1">INDEX($E61:$O61,1,W$6)/12</f>
        <v>0</v>
      </c>
      <c r="X61" s="96" cm="1">
        <f t="array" aca="1" ref="X61" ca="1">INDEX($E61:$O61,1,X$6)/12</f>
        <v>0</v>
      </c>
      <c r="Y61" s="96" cm="1">
        <f t="array" aca="1" ref="Y61" ca="1">INDEX($E61:$O61,1,Y$6)/12</f>
        <v>0</v>
      </c>
      <c r="Z61" s="96" cm="1">
        <f t="array" aca="1" ref="Z61" ca="1">INDEX($E61:$O61,1,Z$6)/12</f>
        <v>0</v>
      </c>
      <c r="AA61" s="96" cm="1">
        <f t="array" aca="1" ref="AA61" ca="1">INDEX($E61:$O61,1,AA$6)/12</f>
        <v>0</v>
      </c>
      <c r="AB61" s="96" cm="1">
        <f t="array" aca="1" ref="AB61" ca="1">INDEX($E61:$O61,1,AB$6)/12</f>
        <v>0</v>
      </c>
      <c r="AC61" s="96" cm="1">
        <f t="array" aca="1" ref="AC61" ca="1">INDEX($E61:$O61,1,AC$6)/12</f>
        <v>0</v>
      </c>
      <c r="AD61" s="96" cm="1">
        <f t="array" aca="1" ref="AD61" ca="1">INDEX($E61:$O61,1,AD$6)/12</f>
        <v>0</v>
      </c>
      <c r="AE61" s="96" cm="1">
        <f t="array" aca="1" ref="AE61" ca="1">INDEX($E61:$O61,1,AE$6)/12</f>
        <v>0</v>
      </c>
      <c r="AF61" s="96" cm="1">
        <f t="array" aca="1" ref="AF61" ca="1">INDEX($E61:$O61,1,AF$6)/12</f>
        <v>0</v>
      </c>
      <c r="AG61" s="96" cm="1">
        <f t="array" aca="1" ref="AG61" ca="1">INDEX($E61:$O61,1,AG$6)/12</f>
        <v>0</v>
      </c>
      <c r="AH61" s="96" cm="1">
        <f t="array" aca="1" ref="AH61" ca="1">INDEX($E61:$O61,1,AH$6)/12</f>
        <v>0</v>
      </c>
      <c r="AI61" s="96" cm="1">
        <f t="array" aca="1" ref="AI61" ca="1">INDEX($E61:$O61,1,AI$6)/12</f>
        <v>0</v>
      </c>
      <c r="AJ61" s="96" cm="1">
        <f t="array" aca="1" ref="AJ61" ca="1">INDEX($E61:$O61,1,AJ$6)/12</f>
        <v>0</v>
      </c>
      <c r="AK61" s="96" cm="1">
        <f t="array" aca="1" ref="AK61" ca="1">INDEX($E61:$O61,1,AK$6)/12</f>
        <v>0</v>
      </c>
      <c r="AL61" s="96" cm="1">
        <f t="array" aca="1" ref="AL61" ca="1">INDEX($E61:$O61,1,AL$6)/12</f>
        <v>0</v>
      </c>
      <c r="AM61" s="96" cm="1">
        <f t="array" aca="1" ref="AM61" ca="1">INDEX($E61:$O61,1,AM$6)/12</f>
        <v>0</v>
      </c>
      <c r="AN61" s="96" cm="1">
        <f t="array" aca="1" ref="AN61" ca="1">INDEX($E61:$O61,1,AN$6)/12</f>
        <v>0</v>
      </c>
      <c r="AO61" s="96" cm="1">
        <f t="array" aca="1" ref="AO61" ca="1">INDEX($E61:$O61,1,AO$6)/12</f>
        <v>0</v>
      </c>
      <c r="AP61" s="96" cm="1">
        <f t="array" aca="1" ref="AP61" ca="1">INDEX($E61:$O61,1,AP$6)/12</f>
        <v>0</v>
      </c>
      <c r="AQ61" s="96" cm="1">
        <f t="array" aca="1" ref="AQ61" ca="1">INDEX($E61:$O61,1,AQ$6)/12</f>
        <v>0</v>
      </c>
      <c r="AR61" s="96" cm="1">
        <f t="array" aca="1" ref="AR61" ca="1">INDEX($E61:$O61,1,AR$6)/12</f>
        <v>0</v>
      </c>
      <c r="AS61" s="96" cm="1">
        <f t="array" aca="1" ref="AS61" ca="1">INDEX($E61:$O61,1,AS$6)/12</f>
        <v>0</v>
      </c>
      <c r="AT61" s="96" cm="1">
        <f t="array" aca="1" ref="AT61" ca="1">INDEX($E61:$O61,1,AT$6)/12</f>
        <v>0</v>
      </c>
      <c r="AU61" s="96" cm="1">
        <f t="array" aca="1" ref="AU61" ca="1">INDEX($E61:$O61,1,AU$6)/12</f>
        <v>0</v>
      </c>
      <c r="AV61" s="96" cm="1">
        <f t="array" aca="1" ref="AV61" ca="1">INDEX($E61:$O61,1,AV$6)/12</f>
        <v>0</v>
      </c>
      <c r="AW61" s="96" cm="1">
        <f t="array" aca="1" ref="AW61" ca="1">INDEX($E61:$O61,1,AW$6)/12</f>
        <v>0</v>
      </c>
      <c r="AX61" s="96" cm="1">
        <f t="array" aca="1" ref="AX61" ca="1">INDEX($E61:$O61,1,AX$6)/12</f>
        <v>0</v>
      </c>
      <c r="AY61" s="96" cm="1">
        <f t="array" aca="1" ref="AY61" ca="1">INDEX($E61:$O61,1,AY$6)/12</f>
        <v>0</v>
      </c>
      <c r="AZ61" s="96" cm="1">
        <f t="array" aca="1" ref="AZ61" ca="1">INDEX($E61:$O61,1,AZ$6)/12</f>
        <v>0</v>
      </c>
      <c r="BA61" s="96" cm="1">
        <f t="array" aca="1" ref="BA61" ca="1">INDEX($E61:$O61,1,BA$6)/12</f>
        <v>0</v>
      </c>
      <c r="BB61" s="96" cm="1">
        <f t="array" aca="1" ref="BB61" ca="1">INDEX($E61:$O61,1,BB$6)/12</f>
        <v>0</v>
      </c>
      <c r="BC61" s="96" cm="1">
        <f t="array" aca="1" ref="BC61" ca="1">INDEX($E61:$O61,1,BC$6)/12</f>
        <v>0</v>
      </c>
      <c r="BD61" s="96" cm="1">
        <f t="array" aca="1" ref="BD61" ca="1">INDEX($E61:$O61,1,BD$6)/12</f>
        <v>0</v>
      </c>
      <c r="BE61" s="96" cm="1">
        <f t="array" aca="1" ref="BE61" ca="1">INDEX($E61:$O61,1,BE$6)/12</f>
        <v>0</v>
      </c>
      <c r="BF61" s="96" cm="1">
        <f t="array" aca="1" ref="BF61" ca="1">INDEX($E61:$O61,1,BF$6)/12</f>
        <v>0</v>
      </c>
      <c r="BG61" s="96" cm="1">
        <f t="array" aca="1" ref="BG61" ca="1">INDEX($E61:$O61,1,BG$6)/12</f>
        <v>0</v>
      </c>
      <c r="BH61" s="96" cm="1">
        <f t="array" aca="1" ref="BH61" ca="1">INDEX($E61:$O61,1,BH$6)/12</f>
        <v>0</v>
      </c>
      <c r="BI61" s="96" cm="1">
        <f t="array" aca="1" ref="BI61" ca="1">INDEX($E61:$O61,1,BI$6)/12</f>
        <v>0</v>
      </c>
      <c r="BJ61" s="96" cm="1">
        <f t="array" aca="1" ref="BJ61" ca="1">INDEX($E61:$O61,1,BJ$6)/12</f>
        <v>0</v>
      </c>
      <c r="BK61" s="96" cm="1">
        <f t="array" aca="1" ref="BK61" ca="1">INDEX($E61:$O61,1,BK$6)/12</f>
        <v>0</v>
      </c>
      <c r="BL61" s="96" cm="1">
        <f t="array" aca="1" ref="BL61" ca="1">INDEX($E61:$O61,1,BL$6)/12</f>
        <v>0</v>
      </c>
      <c r="BM61" s="96" cm="1">
        <f t="array" aca="1" ref="BM61" ca="1">INDEX($E61:$O61,1,BM$6)/12</f>
        <v>0</v>
      </c>
      <c r="BN61" s="96" cm="1">
        <f t="array" aca="1" ref="BN61" ca="1">INDEX($E61:$O61,1,BN$6)/12</f>
        <v>0</v>
      </c>
      <c r="BO61" s="96" cm="1">
        <f t="array" aca="1" ref="BO61" ca="1">INDEX($E61:$O61,1,BO$6)/12</f>
        <v>0</v>
      </c>
      <c r="BP61" s="96" cm="1">
        <f t="array" aca="1" ref="BP61" ca="1">INDEX($E61:$O61,1,BP$6)/12</f>
        <v>0</v>
      </c>
      <c r="BQ61" s="96" cm="1">
        <f t="array" aca="1" ref="BQ61" ca="1">INDEX($E61:$O61,1,BQ$6)/12</f>
        <v>0</v>
      </c>
      <c r="BR61" s="96" cm="1">
        <f t="array" aca="1" ref="BR61" ca="1">INDEX($E61:$O61,1,BR$6)/12</f>
        <v>0</v>
      </c>
      <c r="BS61" s="96" cm="1">
        <f t="array" aca="1" ref="BS61" ca="1">INDEX($E61:$O61,1,BS$6)/12</f>
        <v>0</v>
      </c>
      <c r="BT61" s="96" cm="1">
        <f t="array" aca="1" ref="BT61" ca="1">INDEX($E61:$O61,1,BT$6)/12</f>
        <v>0</v>
      </c>
      <c r="BU61" s="96" cm="1">
        <f t="array" aca="1" ref="BU61" ca="1">INDEX($E61:$O61,1,BU$6)/12</f>
        <v>0</v>
      </c>
      <c r="BV61" s="96" cm="1">
        <f t="array" aca="1" ref="BV61" ca="1">INDEX($E61:$O61,1,BV$6)/12</f>
        <v>0</v>
      </c>
      <c r="BW61" s="96" cm="1">
        <f t="array" aca="1" ref="BW61" ca="1">INDEX($E61:$O61,1,BW$6)/12</f>
        <v>0</v>
      </c>
      <c r="BX61" s="96" cm="1">
        <f t="array" aca="1" ref="BX61" ca="1">INDEX($E61:$O61,1,BX$6)/12</f>
        <v>0</v>
      </c>
      <c r="BY61" s="96" cm="1">
        <f t="array" aca="1" ref="BY61" ca="1">INDEX($E61:$O61,1,BY$6)/12</f>
        <v>0</v>
      </c>
      <c r="BZ61" s="96" cm="1">
        <f t="array" aca="1" ref="BZ61" ca="1">INDEX($E61:$O61,1,BZ$6)/12</f>
        <v>0</v>
      </c>
      <c r="CA61" s="96" cm="1">
        <f t="array" aca="1" ref="CA61" ca="1">INDEX($E61:$O61,1,CA$6)/12</f>
        <v>0</v>
      </c>
      <c r="CB61" s="96" cm="1">
        <f t="array" aca="1" ref="CB61" ca="1">INDEX($E61:$O61,1,CB$6)/12</f>
        <v>0</v>
      </c>
      <c r="CC61" s="96" cm="1">
        <f t="array" aca="1" ref="CC61" ca="1">INDEX($E61:$O61,1,CC$6)/12</f>
        <v>0</v>
      </c>
      <c r="CD61" s="96" cm="1">
        <f t="array" aca="1" ref="CD61" ca="1">INDEX($E61:$O61,1,CD$6)/12</f>
        <v>0</v>
      </c>
      <c r="CE61" s="96" cm="1">
        <f t="array" aca="1" ref="CE61" ca="1">INDEX($E61:$O61,1,CE$6)/12</f>
        <v>0</v>
      </c>
      <c r="CF61" s="96" cm="1">
        <f t="array" aca="1" ref="CF61" ca="1">INDEX($E61:$O61,1,CF$6)/12</f>
        <v>0</v>
      </c>
      <c r="CG61" s="96" cm="1">
        <f t="array" aca="1" ref="CG61" ca="1">INDEX($E61:$O61,1,CG$6)/12</f>
        <v>0</v>
      </c>
      <c r="CH61" s="96" cm="1">
        <f t="array" aca="1" ref="CH61" ca="1">INDEX($E61:$O61,1,CH$6)/12</f>
        <v>0</v>
      </c>
      <c r="CI61" s="96" cm="1">
        <f t="array" aca="1" ref="CI61" ca="1">INDEX($E61:$O61,1,CI$6)/12</f>
        <v>0</v>
      </c>
      <c r="CJ61" s="96" cm="1">
        <f t="array" aca="1" ref="CJ61" ca="1">INDEX($E61:$O61,1,CJ$6)/12</f>
        <v>0</v>
      </c>
      <c r="CK61" s="96" cm="1">
        <f t="array" aca="1" ref="CK61" ca="1">INDEX($E61:$O61,1,CK$6)/12</f>
        <v>0</v>
      </c>
      <c r="CL61" s="96" cm="1">
        <f t="array" aca="1" ref="CL61" ca="1">INDEX($E61:$O61,1,CL$6)/12</f>
        <v>0</v>
      </c>
      <c r="CM61" s="96" cm="1">
        <f t="array" aca="1" ref="CM61" ca="1">INDEX($E61:$O61,1,CM$6)/12</f>
        <v>0</v>
      </c>
      <c r="CN61" s="96" cm="1">
        <f t="array" aca="1" ref="CN61" ca="1">INDEX($E61:$O61,1,CN$6)/12</f>
        <v>0</v>
      </c>
      <c r="CO61" s="96" cm="1">
        <f t="array" aca="1" ref="CO61" ca="1">INDEX($E61:$O61,1,CO$6)/12</f>
        <v>0</v>
      </c>
      <c r="CP61" s="96" cm="1">
        <f t="array" aca="1" ref="CP61" ca="1">INDEX($E61:$O61,1,CP$6)/12</f>
        <v>0</v>
      </c>
      <c r="CQ61" s="96" cm="1">
        <f t="array" aca="1" ref="CQ61" ca="1">INDEX($E61:$O61,1,CQ$6)/12</f>
        <v>0</v>
      </c>
      <c r="CR61" s="96" cm="1">
        <f t="array" aca="1" ref="CR61" ca="1">INDEX($E61:$O61,1,CR$6)/12</f>
        <v>0</v>
      </c>
      <c r="CS61" s="96" cm="1">
        <f t="array" aca="1" ref="CS61" ca="1">INDEX($E61:$O61,1,CS$6)/12</f>
        <v>0</v>
      </c>
      <c r="CT61" s="96" cm="1">
        <f t="array" aca="1" ref="CT61" ca="1">INDEX($E61:$O61,1,CT$6)/12</f>
        <v>0</v>
      </c>
      <c r="CU61" s="96" cm="1">
        <f t="array" aca="1" ref="CU61" ca="1">INDEX($E61:$O61,1,CU$6)/12</f>
        <v>0</v>
      </c>
      <c r="CV61" s="96" cm="1">
        <f t="array" aca="1" ref="CV61" ca="1">INDEX($E61:$O61,1,CV$6)/12</f>
        <v>0</v>
      </c>
      <c r="CW61" s="96" cm="1">
        <f t="array" aca="1" ref="CW61" ca="1">INDEX($E61:$O61,1,CW$6)/12</f>
        <v>0</v>
      </c>
      <c r="CX61" s="96" cm="1">
        <f t="array" aca="1" ref="CX61" ca="1">INDEX($E61:$O61,1,CX$6)/12</f>
        <v>0</v>
      </c>
      <c r="CY61" s="96" cm="1">
        <f t="array" aca="1" ref="CY61" ca="1">INDEX($E61:$O61,1,CY$6)/12</f>
        <v>0</v>
      </c>
      <c r="CZ61" s="96" cm="1">
        <f t="array" aca="1" ref="CZ61" ca="1">INDEX($E61:$O61,1,CZ$6)/12</f>
        <v>0</v>
      </c>
      <c r="DA61" s="96" cm="1">
        <f t="array" aca="1" ref="DA61" ca="1">INDEX($E61:$O61,1,DA$6)/12</f>
        <v>0</v>
      </c>
      <c r="DB61" s="96" cm="1">
        <f t="array" aca="1" ref="DB61" ca="1">INDEX($E61:$O61,1,DB$6)/12</f>
        <v>0</v>
      </c>
      <c r="DC61" s="96" cm="1">
        <f t="array" aca="1" ref="DC61" ca="1">INDEX($E61:$O61,1,DC$6)/12</f>
        <v>0</v>
      </c>
      <c r="DD61" s="96" cm="1">
        <f t="array" aca="1" ref="DD61" ca="1">INDEX($E61:$O61,1,DD$6)/12</f>
        <v>0</v>
      </c>
      <c r="DE61" s="96" cm="1">
        <f t="array" aca="1" ref="DE61" ca="1">INDEX($E61:$O61,1,DE$6)/12</f>
        <v>0</v>
      </c>
      <c r="DF61" s="96" cm="1">
        <f t="array" aca="1" ref="DF61" ca="1">INDEX($E61:$O61,1,DF$6)/12</f>
        <v>0</v>
      </c>
      <c r="DG61" s="96" cm="1">
        <f t="array" aca="1" ref="DG61" ca="1">INDEX($E61:$O61,1,DG$6)/12</f>
        <v>0</v>
      </c>
      <c r="DH61" s="96" cm="1">
        <f t="array" aca="1" ref="DH61" ca="1">INDEX($E61:$O61,1,DH$6)/12</f>
        <v>0</v>
      </c>
      <c r="DI61" s="96" cm="1">
        <f t="array" aca="1" ref="DI61" ca="1">INDEX($E61:$O61,1,DI$6)/12</f>
        <v>0</v>
      </c>
      <c r="DJ61" s="96" cm="1">
        <f t="array" aca="1" ref="DJ61" ca="1">INDEX($E61:$O61,1,DJ$6)/12</f>
        <v>0</v>
      </c>
      <c r="DK61" s="96" cm="1">
        <f t="array" aca="1" ref="DK61" ca="1">INDEX($E61:$O61,1,DK$6)/12</f>
        <v>0</v>
      </c>
      <c r="DL61" s="96" cm="1">
        <f t="array" aca="1" ref="DL61" ca="1">INDEX($E61:$O61,1,DL$6)/12</f>
        <v>0</v>
      </c>
      <c r="DM61" s="96" cm="1">
        <f t="array" aca="1" ref="DM61" ca="1">INDEX($E61:$O61,1,DM$6)/12</f>
        <v>0</v>
      </c>
      <c r="DN61" s="96" cm="1">
        <f t="array" aca="1" ref="DN61" ca="1">INDEX($E61:$O61,1,DN$6)/12</f>
        <v>0</v>
      </c>
      <c r="DO61" s="96" cm="1">
        <f t="array" aca="1" ref="DO61" ca="1">INDEX($E61:$O61,1,DO$6)/12</f>
        <v>0</v>
      </c>
      <c r="DP61" s="96" cm="1">
        <f t="array" aca="1" ref="DP61" ca="1">INDEX($E61:$O61,1,DP$6)/12</f>
        <v>0</v>
      </c>
      <c r="DQ61" s="96" cm="1">
        <f t="array" aca="1" ref="DQ61" ca="1">INDEX($E61:$O61,1,DQ$6)/12</f>
        <v>0</v>
      </c>
      <c r="DR61" s="96" cm="1">
        <f t="array" aca="1" ref="DR61" ca="1">INDEX($E61:$O61,1,DR$6)/12</f>
        <v>0</v>
      </c>
      <c r="DS61" s="96" cm="1">
        <f t="array" aca="1" ref="DS61" ca="1">INDEX($E61:$O61,1,DS$6)/12</f>
        <v>0</v>
      </c>
      <c r="DT61" s="96" cm="1">
        <f t="array" aca="1" ref="DT61" ca="1">INDEX($E61:$O61,1,DT$6)/12</f>
        <v>0</v>
      </c>
      <c r="DU61" s="96" cm="1">
        <f t="array" aca="1" ref="DU61" ca="1">INDEX($E61:$O61,1,DU$6)/12</f>
        <v>0</v>
      </c>
      <c r="DV61" s="96" cm="1">
        <f t="array" aca="1" ref="DV61" ca="1">INDEX($E61:$O61,1,DV$6)/12</f>
        <v>0</v>
      </c>
      <c r="DW61" s="96" cm="1">
        <f t="array" aca="1" ref="DW61" ca="1">INDEX($E61:$O61,1,DW$6)/12</f>
        <v>0</v>
      </c>
      <c r="DX61" s="96" cm="1">
        <f t="array" aca="1" ref="DX61" ca="1">INDEX($E61:$O61,1,DX$6)/12</f>
        <v>0</v>
      </c>
      <c r="DY61" s="96" cm="1">
        <f t="array" aca="1" ref="DY61" ca="1">INDEX($E61:$O61,1,DY$6)/12</f>
        <v>0</v>
      </c>
      <c r="DZ61" s="96" cm="1">
        <f t="array" aca="1" ref="DZ61" ca="1">INDEX($E61:$O61,1,DZ$6)/12</f>
        <v>0</v>
      </c>
      <c r="EA61" s="96" cm="1">
        <f t="array" aca="1" ref="EA61" ca="1">INDEX($E61:$O61,1,EA$6)/12</f>
        <v>0</v>
      </c>
      <c r="EB61" s="96" cm="1">
        <f t="array" aca="1" ref="EB61" ca="1">INDEX($E61:$O61,1,EB$6)/12</f>
        <v>0</v>
      </c>
      <c r="EC61" s="96" cm="1">
        <f t="array" aca="1" ref="EC61" ca="1">INDEX($E61:$O61,1,EC$6)/12</f>
        <v>0</v>
      </c>
      <c r="ED61" s="96" cm="1">
        <f t="array" aca="1" ref="ED61" ca="1">INDEX($E61:$O61,1,ED$6)/12</f>
        <v>0</v>
      </c>
      <c r="EE61" s="96" cm="1">
        <f t="array" aca="1" ref="EE61" ca="1">INDEX($E61:$O61,1,EE$6)/12</f>
        <v>0</v>
      </c>
      <c r="EF61" s="96" cm="1">
        <f t="array" aca="1" ref="EF61" ca="1">INDEX($E61:$O61,1,EF$6)/12</f>
        <v>0</v>
      </c>
      <c r="EG61" s="96" cm="1">
        <f t="array" aca="1" ref="EG61" ca="1">INDEX($E61:$O61,1,EG$6)/12</f>
        <v>0</v>
      </c>
      <c r="EH61" s="96" cm="1">
        <f t="array" aca="1" ref="EH61" ca="1">INDEX($E61:$O61,1,EH$6)/12</f>
        <v>0</v>
      </c>
      <c r="EI61" s="96" cm="1">
        <f t="array" aca="1" ref="EI61" ca="1">INDEX($E61:$O61,1,EI$6)/12</f>
        <v>0</v>
      </c>
      <c r="EJ61" s="96" cm="1">
        <f t="array" aca="1" ref="EJ61" ca="1">INDEX($E61:$O61,1,EJ$6)/12</f>
        <v>0</v>
      </c>
      <c r="EK61" s="96" cm="1">
        <f t="array" aca="1" ref="EK61" ca="1">INDEX($E61:$O61,1,EK$6)/12</f>
        <v>0</v>
      </c>
      <c r="EL61" s="96" cm="1">
        <f t="array" aca="1" ref="EL61" ca="1">INDEX($E61:$O61,1,EL$6)/12</f>
        <v>0</v>
      </c>
      <c r="EM61" s="96" cm="1">
        <f t="array" aca="1" ref="EM61" ca="1">INDEX($E61:$O61,1,EM$6)/12</f>
        <v>0</v>
      </c>
      <c r="EN61" s="96" cm="1">
        <f t="array" aca="1" ref="EN61" ca="1">INDEX($E61:$O61,1,EN$6)/12</f>
        <v>0</v>
      </c>
      <c r="EO61" s="96" cm="1">
        <f t="array" aca="1" ref="EO61" ca="1">INDEX($E61:$O61,1,EO$6)/12</f>
        <v>0</v>
      </c>
      <c r="EP61" s="96" cm="1">
        <f t="array" aca="1" ref="EP61" ca="1">INDEX($E61:$O61,1,EP$6)/12</f>
        <v>0</v>
      </c>
      <c r="EQ61" s="96" cm="1">
        <f t="array" aca="1" ref="EQ61" ca="1">INDEX($E61:$O61,1,EQ$6)/12</f>
        <v>0</v>
      </c>
      <c r="ER61" s="96" cm="1">
        <f t="array" aca="1" ref="ER61" ca="1">INDEX($E61:$O61,1,ER$6)/12</f>
        <v>0</v>
      </c>
      <c r="ES61" s="96" cm="1">
        <f t="array" aca="1" ref="ES61" ca="1">INDEX($E61:$O61,1,ES$6)/12</f>
        <v>0</v>
      </c>
    </row>
    <row r="62" spans="1:149" x14ac:dyDescent="0.2">
      <c r="A62" s="2"/>
      <c r="B62" s="149">
        <f>'PF, Adj &amp; Notes'!$B56</f>
        <v>0</v>
      </c>
      <c r="C62" s="96"/>
      <c r="D62" s="456">
        <f>'PF, Adj &amp; Notes'!G56</f>
        <v>0</v>
      </c>
      <c r="E62" s="96">
        <f>-rUMTotalUnits*IF(Assumptions!$F104,Assumptions!$F104,Assumptions!$E104*(1+rGenInflPct))</f>
        <v>0</v>
      </c>
      <c r="F62" s="96" cm="1">
        <f t="array" aca="1" ref="F62" ca="1">E62*(1+rGenInflPct)*(F$8&lt;=MAX(rHoldPeriod,1)+fRvrYr)</f>
        <v>0</v>
      </c>
      <c r="G62" s="96" cm="1">
        <f t="array" aca="1" ref="G62" ca="1">F62*(1+rGenInflPct)*(G$8&lt;=MAX(rHoldPeriod,1)+fRvrYr)</f>
        <v>0</v>
      </c>
      <c r="H62" s="96" cm="1">
        <f t="array" aca="1" ref="H62" ca="1">G62*(1+rGenInflPct)*(H$8&lt;=MAX(rHoldPeriod,1)+fRvrYr)</f>
        <v>0</v>
      </c>
      <c r="I62" s="96" cm="1">
        <f t="array" aca="1" ref="I62" ca="1">H62*(1+rGenInflPct)*(I$8&lt;=MAX(rHoldPeriod,1)+fRvrYr)</f>
        <v>0</v>
      </c>
      <c r="J62" s="96" cm="1">
        <f t="array" aca="1" ref="J62" ca="1">I62*(1+rGenInflPct)*(J$8&lt;=MAX(rHoldPeriod,1)+fRvrYr)</f>
        <v>0</v>
      </c>
      <c r="K62" s="96" cm="1">
        <f t="array" aca="1" ref="K62" ca="1">J62*(1+rGenInflPct)*(K$8&lt;=MAX(rHoldPeriod,1)+fRvrYr)</f>
        <v>0</v>
      </c>
      <c r="L62" s="96" cm="1">
        <f t="array" aca="1" ref="L62" ca="1">K62*(1+rGenInflPct)*(L$8&lt;=MAX(rHoldPeriod,1)+fRvrYr)</f>
        <v>0</v>
      </c>
      <c r="M62" s="96" cm="1">
        <f t="array" aca="1" ref="M62" ca="1">L62*(1+rGenInflPct)*(M$8&lt;=MAX(rHoldPeriod,1)+fRvrYr)</f>
        <v>0</v>
      </c>
      <c r="N62" s="96" cm="1">
        <f t="array" aca="1" ref="N62" ca="1">M62*(1+rGenInflPct)*(N$8&lt;=MAX(rHoldPeriod,1)+fRvrYr)</f>
        <v>0</v>
      </c>
      <c r="O62" s="96" cm="1">
        <f t="array" aca="1" ref="O62" ca="1">N62*(1+rGenInflPct)*(O$8&lt;=MAX(rHoldPeriod,1)+fRvrYr)</f>
        <v>0</v>
      </c>
      <c r="P62" s="2"/>
      <c r="Q62" s="96"/>
      <c r="R62" s="96" cm="1">
        <f t="array" ref="R62">INDEX($E62:$O62,1,R$6)/12</f>
        <v>0</v>
      </c>
      <c r="S62" s="96" cm="1">
        <f t="array" ref="S62">INDEX($E62:$O62,1,S$6)/12</f>
        <v>0</v>
      </c>
      <c r="T62" s="96" cm="1">
        <f t="array" ref="T62">INDEX($E62:$O62,1,T$6)/12</f>
        <v>0</v>
      </c>
      <c r="U62" s="96" cm="1">
        <f t="array" ref="U62">INDEX($E62:$O62,1,U$6)/12</f>
        <v>0</v>
      </c>
      <c r="V62" s="96" cm="1">
        <f t="array" ref="V62">INDEX($E62:$O62,1,V$6)/12</f>
        <v>0</v>
      </c>
      <c r="W62" s="96" cm="1">
        <f t="array" ref="W62">INDEX($E62:$O62,1,W$6)/12</f>
        <v>0</v>
      </c>
      <c r="X62" s="96" cm="1">
        <f t="array" ref="X62">INDEX($E62:$O62,1,X$6)/12</f>
        <v>0</v>
      </c>
      <c r="Y62" s="96" cm="1">
        <f t="array" ref="Y62">INDEX($E62:$O62,1,Y$6)/12</f>
        <v>0</v>
      </c>
      <c r="Z62" s="96" cm="1">
        <f t="array" ref="Z62">INDEX($E62:$O62,1,Z$6)/12</f>
        <v>0</v>
      </c>
      <c r="AA62" s="96" cm="1">
        <f t="array" ref="AA62">INDEX($E62:$O62,1,AA$6)/12</f>
        <v>0</v>
      </c>
      <c r="AB62" s="96" cm="1">
        <f t="array" ref="AB62">INDEX($E62:$O62,1,AB$6)/12</f>
        <v>0</v>
      </c>
      <c r="AC62" s="96" cm="1">
        <f t="array" ref="AC62">INDEX($E62:$O62,1,AC$6)/12</f>
        <v>0</v>
      </c>
      <c r="AD62" s="96" cm="1">
        <f t="array" aca="1" ref="AD62" ca="1">INDEX($E62:$O62,1,AD$6)/12</f>
        <v>0</v>
      </c>
      <c r="AE62" s="96" cm="1">
        <f t="array" aca="1" ref="AE62" ca="1">INDEX($E62:$O62,1,AE$6)/12</f>
        <v>0</v>
      </c>
      <c r="AF62" s="96" cm="1">
        <f t="array" aca="1" ref="AF62" ca="1">INDEX($E62:$O62,1,AF$6)/12</f>
        <v>0</v>
      </c>
      <c r="AG62" s="96" cm="1">
        <f t="array" aca="1" ref="AG62" ca="1">INDEX($E62:$O62,1,AG$6)/12</f>
        <v>0</v>
      </c>
      <c r="AH62" s="96" cm="1">
        <f t="array" aca="1" ref="AH62" ca="1">INDEX($E62:$O62,1,AH$6)/12</f>
        <v>0</v>
      </c>
      <c r="AI62" s="96" cm="1">
        <f t="array" aca="1" ref="AI62" ca="1">INDEX($E62:$O62,1,AI$6)/12</f>
        <v>0</v>
      </c>
      <c r="AJ62" s="96" cm="1">
        <f t="array" aca="1" ref="AJ62" ca="1">INDEX($E62:$O62,1,AJ$6)/12</f>
        <v>0</v>
      </c>
      <c r="AK62" s="96" cm="1">
        <f t="array" aca="1" ref="AK62" ca="1">INDEX($E62:$O62,1,AK$6)/12</f>
        <v>0</v>
      </c>
      <c r="AL62" s="96" cm="1">
        <f t="array" aca="1" ref="AL62" ca="1">INDEX($E62:$O62,1,AL$6)/12</f>
        <v>0</v>
      </c>
      <c r="AM62" s="96" cm="1">
        <f t="array" aca="1" ref="AM62" ca="1">INDEX($E62:$O62,1,AM$6)/12</f>
        <v>0</v>
      </c>
      <c r="AN62" s="96" cm="1">
        <f t="array" aca="1" ref="AN62" ca="1">INDEX($E62:$O62,1,AN$6)/12</f>
        <v>0</v>
      </c>
      <c r="AO62" s="96" cm="1">
        <f t="array" aca="1" ref="AO62" ca="1">INDEX($E62:$O62,1,AO$6)/12</f>
        <v>0</v>
      </c>
      <c r="AP62" s="96" cm="1">
        <f t="array" aca="1" ref="AP62" ca="1">INDEX($E62:$O62,1,AP$6)/12</f>
        <v>0</v>
      </c>
      <c r="AQ62" s="96" cm="1">
        <f t="array" aca="1" ref="AQ62" ca="1">INDEX($E62:$O62,1,AQ$6)/12</f>
        <v>0</v>
      </c>
      <c r="AR62" s="96" cm="1">
        <f t="array" aca="1" ref="AR62" ca="1">INDEX($E62:$O62,1,AR$6)/12</f>
        <v>0</v>
      </c>
      <c r="AS62" s="96" cm="1">
        <f t="array" aca="1" ref="AS62" ca="1">INDEX($E62:$O62,1,AS$6)/12</f>
        <v>0</v>
      </c>
      <c r="AT62" s="96" cm="1">
        <f t="array" aca="1" ref="AT62" ca="1">INDEX($E62:$O62,1,AT$6)/12</f>
        <v>0</v>
      </c>
      <c r="AU62" s="96" cm="1">
        <f t="array" aca="1" ref="AU62" ca="1">INDEX($E62:$O62,1,AU$6)/12</f>
        <v>0</v>
      </c>
      <c r="AV62" s="96" cm="1">
        <f t="array" aca="1" ref="AV62" ca="1">INDEX($E62:$O62,1,AV$6)/12</f>
        <v>0</v>
      </c>
      <c r="AW62" s="96" cm="1">
        <f t="array" aca="1" ref="AW62" ca="1">INDEX($E62:$O62,1,AW$6)/12</f>
        <v>0</v>
      </c>
      <c r="AX62" s="96" cm="1">
        <f t="array" aca="1" ref="AX62" ca="1">INDEX($E62:$O62,1,AX$6)/12</f>
        <v>0</v>
      </c>
      <c r="AY62" s="96" cm="1">
        <f t="array" aca="1" ref="AY62" ca="1">INDEX($E62:$O62,1,AY$6)/12</f>
        <v>0</v>
      </c>
      <c r="AZ62" s="96" cm="1">
        <f t="array" aca="1" ref="AZ62" ca="1">INDEX($E62:$O62,1,AZ$6)/12</f>
        <v>0</v>
      </c>
      <c r="BA62" s="96" cm="1">
        <f t="array" aca="1" ref="BA62" ca="1">INDEX($E62:$O62,1,BA$6)/12</f>
        <v>0</v>
      </c>
      <c r="BB62" s="96" cm="1">
        <f t="array" aca="1" ref="BB62" ca="1">INDEX($E62:$O62,1,BB$6)/12</f>
        <v>0</v>
      </c>
      <c r="BC62" s="96" cm="1">
        <f t="array" aca="1" ref="BC62" ca="1">INDEX($E62:$O62,1,BC$6)/12</f>
        <v>0</v>
      </c>
      <c r="BD62" s="96" cm="1">
        <f t="array" aca="1" ref="BD62" ca="1">INDEX($E62:$O62,1,BD$6)/12</f>
        <v>0</v>
      </c>
      <c r="BE62" s="96" cm="1">
        <f t="array" aca="1" ref="BE62" ca="1">INDEX($E62:$O62,1,BE$6)/12</f>
        <v>0</v>
      </c>
      <c r="BF62" s="96" cm="1">
        <f t="array" aca="1" ref="BF62" ca="1">INDEX($E62:$O62,1,BF$6)/12</f>
        <v>0</v>
      </c>
      <c r="BG62" s="96" cm="1">
        <f t="array" aca="1" ref="BG62" ca="1">INDEX($E62:$O62,1,BG$6)/12</f>
        <v>0</v>
      </c>
      <c r="BH62" s="96" cm="1">
        <f t="array" aca="1" ref="BH62" ca="1">INDEX($E62:$O62,1,BH$6)/12</f>
        <v>0</v>
      </c>
      <c r="BI62" s="96" cm="1">
        <f t="array" aca="1" ref="BI62" ca="1">INDEX($E62:$O62,1,BI$6)/12</f>
        <v>0</v>
      </c>
      <c r="BJ62" s="96" cm="1">
        <f t="array" aca="1" ref="BJ62" ca="1">INDEX($E62:$O62,1,BJ$6)/12</f>
        <v>0</v>
      </c>
      <c r="BK62" s="96" cm="1">
        <f t="array" aca="1" ref="BK62" ca="1">INDEX($E62:$O62,1,BK$6)/12</f>
        <v>0</v>
      </c>
      <c r="BL62" s="96" cm="1">
        <f t="array" aca="1" ref="BL62" ca="1">INDEX($E62:$O62,1,BL$6)/12</f>
        <v>0</v>
      </c>
      <c r="BM62" s="96" cm="1">
        <f t="array" aca="1" ref="BM62" ca="1">INDEX($E62:$O62,1,BM$6)/12</f>
        <v>0</v>
      </c>
      <c r="BN62" s="96" cm="1">
        <f t="array" aca="1" ref="BN62" ca="1">INDEX($E62:$O62,1,BN$6)/12</f>
        <v>0</v>
      </c>
      <c r="BO62" s="96" cm="1">
        <f t="array" aca="1" ref="BO62" ca="1">INDEX($E62:$O62,1,BO$6)/12</f>
        <v>0</v>
      </c>
      <c r="BP62" s="96" cm="1">
        <f t="array" aca="1" ref="BP62" ca="1">INDEX($E62:$O62,1,BP$6)/12</f>
        <v>0</v>
      </c>
      <c r="BQ62" s="96" cm="1">
        <f t="array" aca="1" ref="BQ62" ca="1">INDEX($E62:$O62,1,BQ$6)/12</f>
        <v>0</v>
      </c>
      <c r="BR62" s="96" cm="1">
        <f t="array" aca="1" ref="BR62" ca="1">INDEX($E62:$O62,1,BR$6)/12</f>
        <v>0</v>
      </c>
      <c r="BS62" s="96" cm="1">
        <f t="array" aca="1" ref="BS62" ca="1">INDEX($E62:$O62,1,BS$6)/12</f>
        <v>0</v>
      </c>
      <c r="BT62" s="96" cm="1">
        <f t="array" aca="1" ref="BT62" ca="1">INDEX($E62:$O62,1,BT$6)/12</f>
        <v>0</v>
      </c>
      <c r="BU62" s="96" cm="1">
        <f t="array" aca="1" ref="BU62" ca="1">INDEX($E62:$O62,1,BU$6)/12</f>
        <v>0</v>
      </c>
      <c r="BV62" s="96" cm="1">
        <f t="array" aca="1" ref="BV62" ca="1">INDEX($E62:$O62,1,BV$6)/12</f>
        <v>0</v>
      </c>
      <c r="BW62" s="96" cm="1">
        <f t="array" aca="1" ref="BW62" ca="1">INDEX($E62:$O62,1,BW$6)/12</f>
        <v>0</v>
      </c>
      <c r="BX62" s="96" cm="1">
        <f t="array" aca="1" ref="BX62" ca="1">INDEX($E62:$O62,1,BX$6)/12</f>
        <v>0</v>
      </c>
      <c r="BY62" s="96" cm="1">
        <f t="array" aca="1" ref="BY62" ca="1">INDEX($E62:$O62,1,BY$6)/12</f>
        <v>0</v>
      </c>
      <c r="BZ62" s="96" cm="1">
        <f t="array" aca="1" ref="BZ62" ca="1">INDEX($E62:$O62,1,BZ$6)/12</f>
        <v>0</v>
      </c>
      <c r="CA62" s="96" cm="1">
        <f t="array" aca="1" ref="CA62" ca="1">INDEX($E62:$O62,1,CA$6)/12</f>
        <v>0</v>
      </c>
      <c r="CB62" s="96" cm="1">
        <f t="array" aca="1" ref="CB62" ca="1">INDEX($E62:$O62,1,CB$6)/12</f>
        <v>0</v>
      </c>
      <c r="CC62" s="96" cm="1">
        <f t="array" aca="1" ref="CC62" ca="1">INDEX($E62:$O62,1,CC$6)/12</f>
        <v>0</v>
      </c>
      <c r="CD62" s="96" cm="1">
        <f t="array" aca="1" ref="CD62" ca="1">INDEX($E62:$O62,1,CD$6)/12</f>
        <v>0</v>
      </c>
      <c r="CE62" s="96" cm="1">
        <f t="array" aca="1" ref="CE62" ca="1">INDEX($E62:$O62,1,CE$6)/12</f>
        <v>0</v>
      </c>
      <c r="CF62" s="96" cm="1">
        <f t="array" aca="1" ref="CF62" ca="1">INDEX($E62:$O62,1,CF$6)/12</f>
        <v>0</v>
      </c>
      <c r="CG62" s="96" cm="1">
        <f t="array" aca="1" ref="CG62" ca="1">INDEX($E62:$O62,1,CG$6)/12</f>
        <v>0</v>
      </c>
      <c r="CH62" s="96" cm="1">
        <f t="array" aca="1" ref="CH62" ca="1">INDEX($E62:$O62,1,CH$6)/12</f>
        <v>0</v>
      </c>
      <c r="CI62" s="96" cm="1">
        <f t="array" aca="1" ref="CI62" ca="1">INDEX($E62:$O62,1,CI$6)/12</f>
        <v>0</v>
      </c>
      <c r="CJ62" s="96" cm="1">
        <f t="array" aca="1" ref="CJ62" ca="1">INDEX($E62:$O62,1,CJ$6)/12</f>
        <v>0</v>
      </c>
      <c r="CK62" s="96" cm="1">
        <f t="array" aca="1" ref="CK62" ca="1">INDEX($E62:$O62,1,CK$6)/12</f>
        <v>0</v>
      </c>
      <c r="CL62" s="96" cm="1">
        <f t="array" aca="1" ref="CL62" ca="1">INDEX($E62:$O62,1,CL$6)/12</f>
        <v>0</v>
      </c>
      <c r="CM62" s="96" cm="1">
        <f t="array" aca="1" ref="CM62" ca="1">INDEX($E62:$O62,1,CM$6)/12</f>
        <v>0</v>
      </c>
      <c r="CN62" s="96" cm="1">
        <f t="array" aca="1" ref="CN62" ca="1">INDEX($E62:$O62,1,CN$6)/12</f>
        <v>0</v>
      </c>
      <c r="CO62" s="96" cm="1">
        <f t="array" aca="1" ref="CO62" ca="1">INDEX($E62:$O62,1,CO$6)/12</f>
        <v>0</v>
      </c>
      <c r="CP62" s="96" cm="1">
        <f t="array" aca="1" ref="CP62" ca="1">INDEX($E62:$O62,1,CP$6)/12</f>
        <v>0</v>
      </c>
      <c r="CQ62" s="96" cm="1">
        <f t="array" aca="1" ref="CQ62" ca="1">INDEX($E62:$O62,1,CQ$6)/12</f>
        <v>0</v>
      </c>
      <c r="CR62" s="96" cm="1">
        <f t="array" aca="1" ref="CR62" ca="1">INDEX($E62:$O62,1,CR$6)/12</f>
        <v>0</v>
      </c>
      <c r="CS62" s="96" cm="1">
        <f t="array" aca="1" ref="CS62" ca="1">INDEX($E62:$O62,1,CS$6)/12</f>
        <v>0</v>
      </c>
      <c r="CT62" s="96" cm="1">
        <f t="array" aca="1" ref="CT62" ca="1">INDEX($E62:$O62,1,CT$6)/12</f>
        <v>0</v>
      </c>
      <c r="CU62" s="96" cm="1">
        <f t="array" aca="1" ref="CU62" ca="1">INDEX($E62:$O62,1,CU$6)/12</f>
        <v>0</v>
      </c>
      <c r="CV62" s="96" cm="1">
        <f t="array" aca="1" ref="CV62" ca="1">INDEX($E62:$O62,1,CV$6)/12</f>
        <v>0</v>
      </c>
      <c r="CW62" s="96" cm="1">
        <f t="array" aca="1" ref="CW62" ca="1">INDEX($E62:$O62,1,CW$6)/12</f>
        <v>0</v>
      </c>
      <c r="CX62" s="96" cm="1">
        <f t="array" aca="1" ref="CX62" ca="1">INDEX($E62:$O62,1,CX$6)/12</f>
        <v>0</v>
      </c>
      <c r="CY62" s="96" cm="1">
        <f t="array" aca="1" ref="CY62" ca="1">INDEX($E62:$O62,1,CY$6)/12</f>
        <v>0</v>
      </c>
      <c r="CZ62" s="96" cm="1">
        <f t="array" aca="1" ref="CZ62" ca="1">INDEX($E62:$O62,1,CZ$6)/12</f>
        <v>0</v>
      </c>
      <c r="DA62" s="96" cm="1">
        <f t="array" aca="1" ref="DA62" ca="1">INDEX($E62:$O62,1,DA$6)/12</f>
        <v>0</v>
      </c>
      <c r="DB62" s="96" cm="1">
        <f t="array" aca="1" ref="DB62" ca="1">INDEX($E62:$O62,1,DB$6)/12</f>
        <v>0</v>
      </c>
      <c r="DC62" s="96" cm="1">
        <f t="array" aca="1" ref="DC62" ca="1">INDEX($E62:$O62,1,DC$6)/12</f>
        <v>0</v>
      </c>
      <c r="DD62" s="96" cm="1">
        <f t="array" aca="1" ref="DD62" ca="1">INDEX($E62:$O62,1,DD$6)/12</f>
        <v>0</v>
      </c>
      <c r="DE62" s="96" cm="1">
        <f t="array" aca="1" ref="DE62" ca="1">INDEX($E62:$O62,1,DE$6)/12</f>
        <v>0</v>
      </c>
      <c r="DF62" s="96" cm="1">
        <f t="array" aca="1" ref="DF62" ca="1">INDEX($E62:$O62,1,DF$6)/12</f>
        <v>0</v>
      </c>
      <c r="DG62" s="96" cm="1">
        <f t="array" aca="1" ref="DG62" ca="1">INDEX($E62:$O62,1,DG$6)/12</f>
        <v>0</v>
      </c>
      <c r="DH62" s="96" cm="1">
        <f t="array" aca="1" ref="DH62" ca="1">INDEX($E62:$O62,1,DH$6)/12</f>
        <v>0</v>
      </c>
      <c r="DI62" s="96" cm="1">
        <f t="array" aca="1" ref="DI62" ca="1">INDEX($E62:$O62,1,DI$6)/12</f>
        <v>0</v>
      </c>
      <c r="DJ62" s="96" cm="1">
        <f t="array" aca="1" ref="DJ62" ca="1">INDEX($E62:$O62,1,DJ$6)/12</f>
        <v>0</v>
      </c>
      <c r="DK62" s="96" cm="1">
        <f t="array" aca="1" ref="DK62" ca="1">INDEX($E62:$O62,1,DK$6)/12</f>
        <v>0</v>
      </c>
      <c r="DL62" s="96" cm="1">
        <f t="array" aca="1" ref="DL62" ca="1">INDEX($E62:$O62,1,DL$6)/12</f>
        <v>0</v>
      </c>
      <c r="DM62" s="96" cm="1">
        <f t="array" aca="1" ref="DM62" ca="1">INDEX($E62:$O62,1,DM$6)/12</f>
        <v>0</v>
      </c>
      <c r="DN62" s="96" cm="1">
        <f t="array" aca="1" ref="DN62" ca="1">INDEX($E62:$O62,1,DN$6)/12</f>
        <v>0</v>
      </c>
      <c r="DO62" s="96" cm="1">
        <f t="array" aca="1" ref="DO62" ca="1">INDEX($E62:$O62,1,DO$6)/12</f>
        <v>0</v>
      </c>
      <c r="DP62" s="96" cm="1">
        <f t="array" aca="1" ref="DP62" ca="1">INDEX($E62:$O62,1,DP$6)/12</f>
        <v>0</v>
      </c>
      <c r="DQ62" s="96" cm="1">
        <f t="array" aca="1" ref="DQ62" ca="1">INDEX($E62:$O62,1,DQ$6)/12</f>
        <v>0</v>
      </c>
      <c r="DR62" s="96" cm="1">
        <f t="array" aca="1" ref="DR62" ca="1">INDEX($E62:$O62,1,DR$6)/12</f>
        <v>0</v>
      </c>
      <c r="DS62" s="96" cm="1">
        <f t="array" aca="1" ref="DS62" ca="1">INDEX($E62:$O62,1,DS$6)/12</f>
        <v>0</v>
      </c>
      <c r="DT62" s="96" cm="1">
        <f t="array" aca="1" ref="DT62" ca="1">INDEX($E62:$O62,1,DT$6)/12</f>
        <v>0</v>
      </c>
      <c r="DU62" s="96" cm="1">
        <f t="array" aca="1" ref="DU62" ca="1">INDEX($E62:$O62,1,DU$6)/12</f>
        <v>0</v>
      </c>
      <c r="DV62" s="96" cm="1">
        <f t="array" aca="1" ref="DV62" ca="1">INDEX($E62:$O62,1,DV$6)/12</f>
        <v>0</v>
      </c>
      <c r="DW62" s="96" cm="1">
        <f t="array" aca="1" ref="DW62" ca="1">INDEX($E62:$O62,1,DW$6)/12</f>
        <v>0</v>
      </c>
      <c r="DX62" s="96" cm="1">
        <f t="array" aca="1" ref="DX62" ca="1">INDEX($E62:$O62,1,DX$6)/12</f>
        <v>0</v>
      </c>
      <c r="DY62" s="96" cm="1">
        <f t="array" aca="1" ref="DY62" ca="1">INDEX($E62:$O62,1,DY$6)/12</f>
        <v>0</v>
      </c>
      <c r="DZ62" s="96" cm="1">
        <f t="array" aca="1" ref="DZ62" ca="1">INDEX($E62:$O62,1,DZ$6)/12</f>
        <v>0</v>
      </c>
      <c r="EA62" s="96" cm="1">
        <f t="array" aca="1" ref="EA62" ca="1">INDEX($E62:$O62,1,EA$6)/12</f>
        <v>0</v>
      </c>
      <c r="EB62" s="96" cm="1">
        <f t="array" aca="1" ref="EB62" ca="1">INDEX($E62:$O62,1,EB$6)/12</f>
        <v>0</v>
      </c>
      <c r="EC62" s="96" cm="1">
        <f t="array" aca="1" ref="EC62" ca="1">INDEX($E62:$O62,1,EC$6)/12</f>
        <v>0</v>
      </c>
      <c r="ED62" s="96" cm="1">
        <f t="array" aca="1" ref="ED62" ca="1">INDEX($E62:$O62,1,ED$6)/12</f>
        <v>0</v>
      </c>
      <c r="EE62" s="96" cm="1">
        <f t="array" aca="1" ref="EE62" ca="1">INDEX($E62:$O62,1,EE$6)/12</f>
        <v>0</v>
      </c>
      <c r="EF62" s="96" cm="1">
        <f t="array" aca="1" ref="EF62" ca="1">INDEX($E62:$O62,1,EF$6)/12</f>
        <v>0</v>
      </c>
      <c r="EG62" s="96" cm="1">
        <f t="array" aca="1" ref="EG62" ca="1">INDEX($E62:$O62,1,EG$6)/12</f>
        <v>0</v>
      </c>
      <c r="EH62" s="96" cm="1">
        <f t="array" aca="1" ref="EH62" ca="1">INDEX($E62:$O62,1,EH$6)/12</f>
        <v>0</v>
      </c>
      <c r="EI62" s="96" cm="1">
        <f t="array" aca="1" ref="EI62" ca="1">INDEX($E62:$O62,1,EI$6)/12</f>
        <v>0</v>
      </c>
      <c r="EJ62" s="96" cm="1">
        <f t="array" aca="1" ref="EJ62" ca="1">INDEX($E62:$O62,1,EJ$6)/12</f>
        <v>0</v>
      </c>
      <c r="EK62" s="96" cm="1">
        <f t="array" aca="1" ref="EK62" ca="1">INDEX($E62:$O62,1,EK$6)/12</f>
        <v>0</v>
      </c>
      <c r="EL62" s="96" cm="1">
        <f t="array" aca="1" ref="EL62" ca="1">INDEX($E62:$O62,1,EL$6)/12</f>
        <v>0</v>
      </c>
      <c r="EM62" s="96" cm="1">
        <f t="array" aca="1" ref="EM62" ca="1">INDEX($E62:$O62,1,EM$6)/12</f>
        <v>0</v>
      </c>
      <c r="EN62" s="96" cm="1">
        <f t="array" aca="1" ref="EN62" ca="1">INDEX($E62:$O62,1,EN$6)/12</f>
        <v>0</v>
      </c>
      <c r="EO62" s="96" cm="1">
        <f t="array" aca="1" ref="EO62" ca="1">INDEX($E62:$O62,1,EO$6)/12</f>
        <v>0</v>
      </c>
      <c r="EP62" s="96" cm="1">
        <f t="array" aca="1" ref="EP62" ca="1">INDEX($E62:$O62,1,EP$6)/12</f>
        <v>0</v>
      </c>
      <c r="EQ62" s="96" cm="1">
        <f t="array" aca="1" ref="EQ62" ca="1">INDEX($E62:$O62,1,EQ$6)/12</f>
        <v>0</v>
      </c>
      <c r="ER62" s="96" cm="1">
        <f t="array" aca="1" ref="ER62" ca="1">INDEX($E62:$O62,1,ER$6)/12</f>
        <v>0</v>
      </c>
      <c r="ES62" s="96" cm="1">
        <f t="array" aca="1" ref="ES62" ca="1">INDEX($E62:$O62,1,ES$6)/12</f>
        <v>0</v>
      </c>
    </row>
    <row r="63" spans="1:149" ht="12.75" thickBot="1" x14ac:dyDescent="0.25">
      <c r="A63" s="2"/>
      <c r="B63" s="452">
        <f>'PF, Adj &amp; Notes'!$B57</f>
        <v>0</v>
      </c>
      <c r="C63" s="150"/>
      <c r="D63" s="457">
        <f>'PF, Adj &amp; Notes'!G57</f>
        <v>0</v>
      </c>
      <c r="E63" s="150">
        <f>-rUMTotalUnits*IF(Assumptions!$F105,Assumptions!$F105,Assumptions!$E105*(1+rGenInflPct))</f>
        <v>0</v>
      </c>
      <c r="F63" s="150" cm="1">
        <f t="array" aca="1" ref="F63" ca="1">E63*(1+rGenInflPct)*(F$8&lt;=MAX(rHoldPeriod,1)+fRvrYr)</f>
        <v>0</v>
      </c>
      <c r="G63" s="150" cm="1">
        <f t="array" aca="1" ref="G63" ca="1">F63*(1+rGenInflPct)*(G$8&lt;=MAX(rHoldPeriod,1)+fRvrYr)</f>
        <v>0</v>
      </c>
      <c r="H63" s="150" cm="1">
        <f t="array" aca="1" ref="H63" ca="1">G63*(1+rGenInflPct)*(H$8&lt;=MAX(rHoldPeriod,1)+fRvrYr)</f>
        <v>0</v>
      </c>
      <c r="I63" s="150" cm="1">
        <f t="array" aca="1" ref="I63" ca="1">H63*(1+rGenInflPct)*(I$8&lt;=MAX(rHoldPeriod,1)+fRvrYr)</f>
        <v>0</v>
      </c>
      <c r="J63" s="150" cm="1">
        <f t="array" aca="1" ref="J63" ca="1">I63*(1+rGenInflPct)*(J$8&lt;=MAX(rHoldPeriod,1)+fRvrYr)</f>
        <v>0</v>
      </c>
      <c r="K63" s="150" cm="1">
        <f t="array" aca="1" ref="K63" ca="1">J63*(1+rGenInflPct)*(K$8&lt;=MAX(rHoldPeriod,1)+fRvrYr)</f>
        <v>0</v>
      </c>
      <c r="L63" s="150" cm="1">
        <f t="array" aca="1" ref="L63" ca="1">K63*(1+rGenInflPct)*(L$8&lt;=MAX(rHoldPeriod,1)+fRvrYr)</f>
        <v>0</v>
      </c>
      <c r="M63" s="150" cm="1">
        <f t="array" aca="1" ref="M63" ca="1">L63*(1+rGenInflPct)*(M$8&lt;=MAX(rHoldPeriod,1)+fRvrYr)</f>
        <v>0</v>
      </c>
      <c r="N63" s="150" cm="1">
        <f t="array" aca="1" ref="N63" ca="1">M63*(1+rGenInflPct)*(N$8&lt;=MAX(rHoldPeriod,1)+fRvrYr)</f>
        <v>0</v>
      </c>
      <c r="O63" s="150" cm="1">
        <f t="array" aca="1" ref="O63" ca="1">N63*(1+rGenInflPct)*(O$8&lt;=MAX(rHoldPeriod,1)+fRvrYr)</f>
        <v>0</v>
      </c>
      <c r="P63" s="2"/>
      <c r="Q63" s="150"/>
      <c r="R63" s="150" cm="1">
        <f t="array" ref="R63">INDEX($E63:$O63,1,R$6)/12</f>
        <v>0</v>
      </c>
      <c r="S63" s="150" cm="1">
        <f t="array" ref="S63">INDEX($E63:$O63,1,S$6)/12</f>
        <v>0</v>
      </c>
      <c r="T63" s="150" cm="1">
        <f t="array" ref="T63">INDEX($E63:$O63,1,T$6)/12</f>
        <v>0</v>
      </c>
      <c r="U63" s="150" cm="1">
        <f t="array" ref="U63">INDEX($E63:$O63,1,U$6)/12</f>
        <v>0</v>
      </c>
      <c r="V63" s="150" cm="1">
        <f t="array" ref="V63">INDEX($E63:$O63,1,V$6)/12</f>
        <v>0</v>
      </c>
      <c r="W63" s="150" cm="1">
        <f t="array" ref="W63">INDEX($E63:$O63,1,W$6)/12</f>
        <v>0</v>
      </c>
      <c r="X63" s="150" cm="1">
        <f t="array" ref="X63">INDEX($E63:$O63,1,X$6)/12</f>
        <v>0</v>
      </c>
      <c r="Y63" s="150" cm="1">
        <f t="array" ref="Y63">INDEX($E63:$O63,1,Y$6)/12</f>
        <v>0</v>
      </c>
      <c r="Z63" s="150" cm="1">
        <f t="array" ref="Z63">INDEX($E63:$O63,1,Z$6)/12</f>
        <v>0</v>
      </c>
      <c r="AA63" s="150" cm="1">
        <f t="array" ref="AA63">INDEX($E63:$O63,1,AA$6)/12</f>
        <v>0</v>
      </c>
      <c r="AB63" s="150" cm="1">
        <f t="array" ref="AB63">INDEX($E63:$O63,1,AB$6)/12</f>
        <v>0</v>
      </c>
      <c r="AC63" s="150" cm="1">
        <f t="array" ref="AC63">INDEX($E63:$O63,1,AC$6)/12</f>
        <v>0</v>
      </c>
      <c r="AD63" s="150" cm="1">
        <f t="array" aca="1" ref="AD63" ca="1">INDEX($E63:$O63,1,AD$6)/12</f>
        <v>0</v>
      </c>
      <c r="AE63" s="150" cm="1">
        <f t="array" aca="1" ref="AE63" ca="1">INDEX($E63:$O63,1,AE$6)/12</f>
        <v>0</v>
      </c>
      <c r="AF63" s="150" cm="1">
        <f t="array" aca="1" ref="AF63" ca="1">INDEX($E63:$O63,1,AF$6)/12</f>
        <v>0</v>
      </c>
      <c r="AG63" s="150" cm="1">
        <f t="array" aca="1" ref="AG63" ca="1">INDEX($E63:$O63,1,AG$6)/12</f>
        <v>0</v>
      </c>
      <c r="AH63" s="150" cm="1">
        <f t="array" aca="1" ref="AH63" ca="1">INDEX($E63:$O63,1,AH$6)/12</f>
        <v>0</v>
      </c>
      <c r="AI63" s="150" cm="1">
        <f t="array" aca="1" ref="AI63" ca="1">INDEX($E63:$O63,1,AI$6)/12</f>
        <v>0</v>
      </c>
      <c r="AJ63" s="150" cm="1">
        <f t="array" aca="1" ref="AJ63" ca="1">INDEX($E63:$O63,1,AJ$6)/12</f>
        <v>0</v>
      </c>
      <c r="AK63" s="150" cm="1">
        <f t="array" aca="1" ref="AK63" ca="1">INDEX($E63:$O63,1,AK$6)/12</f>
        <v>0</v>
      </c>
      <c r="AL63" s="150" cm="1">
        <f t="array" aca="1" ref="AL63" ca="1">INDEX($E63:$O63,1,AL$6)/12</f>
        <v>0</v>
      </c>
      <c r="AM63" s="150" cm="1">
        <f t="array" aca="1" ref="AM63" ca="1">INDEX($E63:$O63,1,AM$6)/12</f>
        <v>0</v>
      </c>
      <c r="AN63" s="150" cm="1">
        <f t="array" aca="1" ref="AN63" ca="1">INDEX($E63:$O63,1,AN$6)/12</f>
        <v>0</v>
      </c>
      <c r="AO63" s="150" cm="1">
        <f t="array" aca="1" ref="AO63" ca="1">INDEX($E63:$O63,1,AO$6)/12</f>
        <v>0</v>
      </c>
      <c r="AP63" s="150" cm="1">
        <f t="array" aca="1" ref="AP63" ca="1">INDEX($E63:$O63,1,AP$6)/12</f>
        <v>0</v>
      </c>
      <c r="AQ63" s="150" cm="1">
        <f t="array" aca="1" ref="AQ63" ca="1">INDEX($E63:$O63,1,AQ$6)/12</f>
        <v>0</v>
      </c>
      <c r="AR63" s="150" cm="1">
        <f t="array" aca="1" ref="AR63" ca="1">INDEX($E63:$O63,1,AR$6)/12</f>
        <v>0</v>
      </c>
      <c r="AS63" s="150" cm="1">
        <f t="array" aca="1" ref="AS63" ca="1">INDEX($E63:$O63,1,AS$6)/12</f>
        <v>0</v>
      </c>
      <c r="AT63" s="150" cm="1">
        <f t="array" aca="1" ref="AT63" ca="1">INDEX($E63:$O63,1,AT$6)/12</f>
        <v>0</v>
      </c>
      <c r="AU63" s="150" cm="1">
        <f t="array" aca="1" ref="AU63" ca="1">INDEX($E63:$O63,1,AU$6)/12</f>
        <v>0</v>
      </c>
      <c r="AV63" s="150" cm="1">
        <f t="array" aca="1" ref="AV63" ca="1">INDEX($E63:$O63,1,AV$6)/12</f>
        <v>0</v>
      </c>
      <c r="AW63" s="150" cm="1">
        <f t="array" aca="1" ref="AW63" ca="1">INDEX($E63:$O63,1,AW$6)/12</f>
        <v>0</v>
      </c>
      <c r="AX63" s="150" cm="1">
        <f t="array" aca="1" ref="AX63" ca="1">INDEX($E63:$O63,1,AX$6)/12</f>
        <v>0</v>
      </c>
      <c r="AY63" s="150" cm="1">
        <f t="array" aca="1" ref="AY63" ca="1">INDEX($E63:$O63,1,AY$6)/12</f>
        <v>0</v>
      </c>
      <c r="AZ63" s="150" cm="1">
        <f t="array" aca="1" ref="AZ63" ca="1">INDEX($E63:$O63,1,AZ$6)/12</f>
        <v>0</v>
      </c>
      <c r="BA63" s="150" cm="1">
        <f t="array" aca="1" ref="BA63" ca="1">INDEX($E63:$O63,1,BA$6)/12</f>
        <v>0</v>
      </c>
      <c r="BB63" s="150" cm="1">
        <f t="array" aca="1" ref="BB63" ca="1">INDEX($E63:$O63,1,BB$6)/12</f>
        <v>0</v>
      </c>
      <c r="BC63" s="150" cm="1">
        <f t="array" aca="1" ref="BC63" ca="1">INDEX($E63:$O63,1,BC$6)/12</f>
        <v>0</v>
      </c>
      <c r="BD63" s="150" cm="1">
        <f t="array" aca="1" ref="BD63" ca="1">INDEX($E63:$O63,1,BD$6)/12</f>
        <v>0</v>
      </c>
      <c r="BE63" s="150" cm="1">
        <f t="array" aca="1" ref="BE63" ca="1">INDEX($E63:$O63,1,BE$6)/12</f>
        <v>0</v>
      </c>
      <c r="BF63" s="150" cm="1">
        <f t="array" aca="1" ref="BF63" ca="1">INDEX($E63:$O63,1,BF$6)/12</f>
        <v>0</v>
      </c>
      <c r="BG63" s="150" cm="1">
        <f t="array" aca="1" ref="BG63" ca="1">INDEX($E63:$O63,1,BG$6)/12</f>
        <v>0</v>
      </c>
      <c r="BH63" s="150" cm="1">
        <f t="array" aca="1" ref="BH63" ca="1">INDEX($E63:$O63,1,BH$6)/12</f>
        <v>0</v>
      </c>
      <c r="BI63" s="150" cm="1">
        <f t="array" aca="1" ref="BI63" ca="1">INDEX($E63:$O63,1,BI$6)/12</f>
        <v>0</v>
      </c>
      <c r="BJ63" s="150" cm="1">
        <f t="array" aca="1" ref="BJ63" ca="1">INDEX($E63:$O63,1,BJ$6)/12</f>
        <v>0</v>
      </c>
      <c r="BK63" s="150" cm="1">
        <f t="array" aca="1" ref="BK63" ca="1">INDEX($E63:$O63,1,BK$6)/12</f>
        <v>0</v>
      </c>
      <c r="BL63" s="150" cm="1">
        <f t="array" aca="1" ref="BL63" ca="1">INDEX($E63:$O63,1,BL$6)/12</f>
        <v>0</v>
      </c>
      <c r="BM63" s="150" cm="1">
        <f t="array" aca="1" ref="BM63" ca="1">INDEX($E63:$O63,1,BM$6)/12</f>
        <v>0</v>
      </c>
      <c r="BN63" s="150" cm="1">
        <f t="array" aca="1" ref="BN63" ca="1">INDEX($E63:$O63,1,BN$6)/12</f>
        <v>0</v>
      </c>
      <c r="BO63" s="150" cm="1">
        <f t="array" aca="1" ref="BO63" ca="1">INDEX($E63:$O63,1,BO$6)/12</f>
        <v>0</v>
      </c>
      <c r="BP63" s="150" cm="1">
        <f t="array" aca="1" ref="BP63" ca="1">INDEX($E63:$O63,1,BP$6)/12</f>
        <v>0</v>
      </c>
      <c r="BQ63" s="150" cm="1">
        <f t="array" aca="1" ref="BQ63" ca="1">INDEX($E63:$O63,1,BQ$6)/12</f>
        <v>0</v>
      </c>
      <c r="BR63" s="150" cm="1">
        <f t="array" aca="1" ref="BR63" ca="1">INDEX($E63:$O63,1,BR$6)/12</f>
        <v>0</v>
      </c>
      <c r="BS63" s="150" cm="1">
        <f t="array" aca="1" ref="BS63" ca="1">INDEX($E63:$O63,1,BS$6)/12</f>
        <v>0</v>
      </c>
      <c r="BT63" s="150" cm="1">
        <f t="array" aca="1" ref="BT63" ca="1">INDEX($E63:$O63,1,BT$6)/12</f>
        <v>0</v>
      </c>
      <c r="BU63" s="150" cm="1">
        <f t="array" aca="1" ref="BU63" ca="1">INDEX($E63:$O63,1,BU$6)/12</f>
        <v>0</v>
      </c>
      <c r="BV63" s="150" cm="1">
        <f t="array" aca="1" ref="BV63" ca="1">INDEX($E63:$O63,1,BV$6)/12</f>
        <v>0</v>
      </c>
      <c r="BW63" s="150" cm="1">
        <f t="array" aca="1" ref="BW63" ca="1">INDEX($E63:$O63,1,BW$6)/12</f>
        <v>0</v>
      </c>
      <c r="BX63" s="150" cm="1">
        <f t="array" aca="1" ref="BX63" ca="1">INDEX($E63:$O63,1,BX$6)/12</f>
        <v>0</v>
      </c>
      <c r="BY63" s="150" cm="1">
        <f t="array" aca="1" ref="BY63" ca="1">INDEX($E63:$O63,1,BY$6)/12</f>
        <v>0</v>
      </c>
      <c r="BZ63" s="150" cm="1">
        <f t="array" aca="1" ref="BZ63" ca="1">INDEX($E63:$O63,1,BZ$6)/12</f>
        <v>0</v>
      </c>
      <c r="CA63" s="150" cm="1">
        <f t="array" aca="1" ref="CA63" ca="1">INDEX($E63:$O63,1,CA$6)/12</f>
        <v>0</v>
      </c>
      <c r="CB63" s="150" cm="1">
        <f t="array" aca="1" ref="CB63" ca="1">INDEX($E63:$O63,1,CB$6)/12</f>
        <v>0</v>
      </c>
      <c r="CC63" s="150" cm="1">
        <f t="array" aca="1" ref="CC63" ca="1">INDEX($E63:$O63,1,CC$6)/12</f>
        <v>0</v>
      </c>
      <c r="CD63" s="150" cm="1">
        <f t="array" aca="1" ref="CD63" ca="1">INDEX($E63:$O63,1,CD$6)/12</f>
        <v>0</v>
      </c>
      <c r="CE63" s="150" cm="1">
        <f t="array" aca="1" ref="CE63" ca="1">INDEX($E63:$O63,1,CE$6)/12</f>
        <v>0</v>
      </c>
      <c r="CF63" s="150" cm="1">
        <f t="array" aca="1" ref="CF63" ca="1">INDEX($E63:$O63,1,CF$6)/12</f>
        <v>0</v>
      </c>
      <c r="CG63" s="150" cm="1">
        <f t="array" aca="1" ref="CG63" ca="1">INDEX($E63:$O63,1,CG$6)/12</f>
        <v>0</v>
      </c>
      <c r="CH63" s="150" cm="1">
        <f t="array" aca="1" ref="CH63" ca="1">INDEX($E63:$O63,1,CH$6)/12</f>
        <v>0</v>
      </c>
      <c r="CI63" s="150" cm="1">
        <f t="array" aca="1" ref="CI63" ca="1">INDEX($E63:$O63,1,CI$6)/12</f>
        <v>0</v>
      </c>
      <c r="CJ63" s="150" cm="1">
        <f t="array" aca="1" ref="CJ63" ca="1">INDEX($E63:$O63,1,CJ$6)/12</f>
        <v>0</v>
      </c>
      <c r="CK63" s="150" cm="1">
        <f t="array" aca="1" ref="CK63" ca="1">INDEX($E63:$O63,1,CK$6)/12</f>
        <v>0</v>
      </c>
      <c r="CL63" s="150" cm="1">
        <f t="array" aca="1" ref="CL63" ca="1">INDEX($E63:$O63,1,CL$6)/12</f>
        <v>0</v>
      </c>
      <c r="CM63" s="150" cm="1">
        <f t="array" aca="1" ref="CM63" ca="1">INDEX($E63:$O63,1,CM$6)/12</f>
        <v>0</v>
      </c>
      <c r="CN63" s="150" cm="1">
        <f t="array" aca="1" ref="CN63" ca="1">INDEX($E63:$O63,1,CN$6)/12</f>
        <v>0</v>
      </c>
      <c r="CO63" s="150" cm="1">
        <f t="array" aca="1" ref="CO63" ca="1">INDEX($E63:$O63,1,CO$6)/12</f>
        <v>0</v>
      </c>
      <c r="CP63" s="150" cm="1">
        <f t="array" aca="1" ref="CP63" ca="1">INDEX($E63:$O63,1,CP$6)/12</f>
        <v>0</v>
      </c>
      <c r="CQ63" s="150" cm="1">
        <f t="array" aca="1" ref="CQ63" ca="1">INDEX($E63:$O63,1,CQ$6)/12</f>
        <v>0</v>
      </c>
      <c r="CR63" s="150" cm="1">
        <f t="array" aca="1" ref="CR63" ca="1">INDEX($E63:$O63,1,CR$6)/12</f>
        <v>0</v>
      </c>
      <c r="CS63" s="150" cm="1">
        <f t="array" aca="1" ref="CS63" ca="1">INDEX($E63:$O63,1,CS$6)/12</f>
        <v>0</v>
      </c>
      <c r="CT63" s="150" cm="1">
        <f t="array" aca="1" ref="CT63" ca="1">INDEX($E63:$O63,1,CT$6)/12</f>
        <v>0</v>
      </c>
      <c r="CU63" s="150" cm="1">
        <f t="array" aca="1" ref="CU63" ca="1">INDEX($E63:$O63,1,CU$6)/12</f>
        <v>0</v>
      </c>
      <c r="CV63" s="150" cm="1">
        <f t="array" aca="1" ref="CV63" ca="1">INDEX($E63:$O63,1,CV$6)/12</f>
        <v>0</v>
      </c>
      <c r="CW63" s="150" cm="1">
        <f t="array" aca="1" ref="CW63" ca="1">INDEX($E63:$O63,1,CW$6)/12</f>
        <v>0</v>
      </c>
      <c r="CX63" s="150" cm="1">
        <f t="array" aca="1" ref="CX63" ca="1">INDEX($E63:$O63,1,CX$6)/12</f>
        <v>0</v>
      </c>
      <c r="CY63" s="150" cm="1">
        <f t="array" aca="1" ref="CY63" ca="1">INDEX($E63:$O63,1,CY$6)/12</f>
        <v>0</v>
      </c>
      <c r="CZ63" s="150" cm="1">
        <f t="array" aca="1" ref="CZ63" ca="1">INDEX($E63:$O63,1,CZ$6)/12</f>
        <v>0</v>
      </c>
      <c r="DA63" s="150" cm="1">
        <f t="array" aca="1" ref="DA63" ca="1">INDEX($E63:$O63,1,DA$6)/12</f>
        <v>0</v>
      </c>
      <c r="DB63" s="150" cm="1">
        <f t="array" aca="1" ref="DB63" ca="1">INDEX($E63:$O63,1,DB$6)/12</f>
        <v>0</v>
      </c>
      <c r="DC63" s="150" cm="1">
        <f t="array" aca="1" ref="DC63" ca="1">INDEX($E63:$O63,1,DC$6)/12</f>
        <v>0</v>
      </c>
      <c r="DD63" s="150" cm="1">
        <f t="array" aca="1" ref="DD63" ca="1">INDEX($E63:$O63,1,DD$6)/12</f>
        <v>0</v>
      </c>
      <c r="DE63" s="150" cm="1">
        <f t="array" aca="1" ref="DE63" ca="1">INDEX($E63:$O63,1,DE$6)/12</f>
        <v>0</v>
      </c>
      <c r="DF63" s="150" cm="1">
        <f t="array" aca="1" ref="DF63" ca="1">INDEX($E63:$O63,1,DF$6)/12</f>
        <v>0</v>
      </c>
      <c r="DG63" s="150" cm="1">
        <f t="array" aca="1" ref="DG63" ca="1">INDEX($E63:$O63,1,DG$6)/12</f>
        <v>0</v>
      </c>
      <c r="DH63" s="150" cm="1">
        <f t="array" aca="1" ref="DH63" ca="1">INDEX($E63:$O63,1,DH$6)/12</f>
        <v>0</v>
      </c>
      <c r="DI63" s="150" cm="1">
        <f t="array" aca="1" ref="DI63" ca="1">INDEX($E63:$O63,1,DI$6)/12</f>
        <v>0</v>
      </c>
      <c r="DJ63" s="150" cm="1">
        <f t="array" aca="1" ref="DJ63" ca="1">INDEX($E63:$O63,1,DJ$6)/12</f>
        <v>0</v>
      </c>
      <c r="DK63" s="150" cm="1">
        <f t="array" aca="1" ref="DK63" ca="1">INDEX($E63:$O63,1,DK$6)/12</f>
        <v>0</v>
      </c>
      <c r="DL63" s="150" cm="1">
        <f t="array" aca="1" ref="DL63" ca="1">INDEX($E63:$O63,1,DL$6)/12</f>
        <v>0</v>
      </c>
      <c r="DM63" s="150" cm="1">
        <f t="array" aca="1" ref="DM63" ca="1">INDEX($E63:$O63,1,DM$6)/12</f>
        <v>0</v>
      </c>
      <c r="DN63" s="150" cm="1">
        <f t="array" aca="1" ref="DN63" ca="1">INDEX($E63:$O63,1,DN$6)/12</f>
        <v>0</v>
      </c>
      <c r="DO63" s="150" cm="1">
        <f t="array" aca="1" ref="DO63" ca="1">INDEX($E63:$O63,1,DO$6)/12</f>
        <v>0</v>
      </c>
      <c r="DP63" s="150" cm="1">
        <f t="array" aca="1" ref="DP63" ca="1">INDEX($E63:$O63,1,DP$6)/12</f>
        <v>0</v>
      </c>
      <c r="DQ63" s="150" cm="1">
        <f t="array" aca="1" ref="DQ63" ca="1">INDEX($E63:$O63,1,DQ$6)/12</f>
        <v>0</v>
      </c>
      <c r="DR63" s="150" cm="1">
        <f t="array" aca="1" ref="DR63" ca="1">INDEX($E63:$O63,1,DR$6)/12</f>
        <v>0</v>
      </c>
      <c r="DS63" s="150" cm="1">
        <f t="array" aca="1" ref="DS63" ca="1">INDEX($E63:$O63,1,DS$6)/12</f>
        <v>0</v>
      </c>
      <c r="DT63" s="150" cm="1">
        <f t="array" aca="1" ref="DT63" ca="1">INDEX($E63:$O63,1,DT$6)/12</f>
        <v>0</v>
      </c>
      <c r="DU63" s="150" cm="1">
        <f t="array" aca="1" ref="DU63" ca="1">INDEX($E63:$O63,1,DU$6)/12</f>
        <v>0</v>
      </c>
      <c r="DV63" s="150" cm="1">
        <f t="array" aca="1" ref="DV63" ca="1">INDEX($E63:$O63,1,DV$6)/12</f>
        <v>0</v>
      </c>
      <c r="DW63" s="150" cm="1">
        <f t="array" aca="1" ref="DW63" ca="1">INDEX($E63:$O63,1,DW$6)/12</f>
        <v>0</v>
      </c>
      <c r="DX63" s="150" cm="1">
        <f t="array" aca="1" ref="DX63" ca="1">INDEX($E63:$O63,1,DX$6)/12</f>
        <v>0</v>
      </c>
      <c r="DY63" s="150" cm="1">
        <f t="array" aca="1" ref="DY63" ca="1">INDEX($E63:$O63,1,DY$6)/12</f>
        <v>0</v>
      </c>
      <c r="DZ63" s="150" cm="1">
        <f t="array" aca="1" ref="DZ63" ca="1">INDEX($E63:$O63,1,DZ$6)/12</f>
        <v>0</v>
      </c>
      <c r="EA63" s="150" cm="1">
        <f t="array" aca="1" ref="EA63" ca="1">INDEX($E63:$O63,1,EA$6)/12</f>
        <v>0</v>
      </c>
      <c r="EB63" s="150" cm="1">
        <f t="array" aca="1" ref="EB63" ca="1">INDEX($E63:$O63,1,EB$6)/12</f>
        <v>0</v>
      </c>
      <c r="EC63" s="150" cm="1">
        <f t="array" aca="1" ref="EC63" ca="1">INDEX($E63:$O63,1,EC$6)/12</f>
        <v>0</v>
      </c>
      <c r="ED63" s="150" cm="1">
        <f t="array" aca="1" ref="ED63" ca="1">INDEX($E63:$O63,1,ED$6)/12</f>
        <v>0</v>
      </c>
      <c r="EE63" s="150" cm="1">
        <f t="array" aca="1" ref="EE63" ca="1">INDEX($E63:$O63,1,EE$6)/12</f>
        <v>0</v>
      </c>
      <c r="EF63" s="150" cm="1">
        <f t="array" aca="1" ref="EF63" ca="1">INDEX($E63:$O63,1,EF$6)/12</f>
        <v>0</v>
      </c>
      <c r="EG63" s="150" cm="1">
        <f t="array" aca="1" ref="EG63" ca="1">INDEX($E63:$O63,1,EG$6)/12</f>
        <v>0</v>
      </c>
      <c r="EH63" s="150" cm="1">
        <f t="array" aca="1" ref="EH63" ca="1">INDEX($E63:$O63,1,EH$6)/12</f>
        <v>0</v>
      </c>
      <c r="EI63" s="150" cm="1">
        <f t="array" aca="1" ref="EI63" ca="1">INDEX($E63:$O63,1,EI$6)/12</f>
        <v>0</v>
      </c>
      <c r="EJ63" s="150" cm="1">
        <f t="array" aca="1" ref="EJ63" ca="1">INDEX($E63:$O63,1,EJ$6)/12</f>
        <v>0</v>
      </c>
      <c r="EK63" s="150" cm="1">
        <f t="array" aca="1" ref="EK63" ca="1">INDEX($E63:$O63,1,EK$6)/12</f>
        <v>0</v>
      </c>
      <c r="EL63" s="150" cm="1">
        <f t="array" aca="1" ref="EL63" ca="1">INDEX($E63:$O63,1,EL$6)/12</f>
        <v>0</v>
      </c>
      <c r="EM63" s="150" cm="1">
        <f t="array" aca="1" ref="EM63" ca="1">INDEX($E63:$O63,1,EM$6)/12</f>
        <v>0</v>
      </c>
      <c r="EN63" s="150" cm="1">
        <f t="array" aca="1" ref="EN63" ca="1">INDEX($E63:$O63,1,EN$6)/12</f>
        <v>0</v>
      </c>
      <c r="EO63" s="150" cm="1">
        <f t="array" aca="1" ref="EO63" ca="1">INDEX($E63:$O63,1,EO$6)/12</f>
        <v>0</v>
      </c>
      <c r="EP63" s="150" cm="1">
        <f t="array" aca="1" ref="EP63" ca="1">INDEX($E63:$O63,1,EP$6)/12</f>
        <v>0</v>
      </c>
      <c r="EQ63" s="150" cm="1">
        <f t="array" aca="1" ref="EQ63" ca="1">INDEX($E63:$O63,1,EQ$6)/12</f>
        <v>0</v>
      </c>
      <c r="ER63" s="150" cm="1">
        <f t="array" aca="1" ref="ER63" ca="1">INDEX($E63:$O63,1,ER$6)/12</f>
        <v>0</v>
      </c>
      <c r="ES63" s="150" cm="1">
        <f t="array" aca="1" ref="ES63" ca="1">INDEX($E63:$O63,1,ES$6)/12</f>
        <v>0</v>
      </c>
    </row>
    <row r="64" spans="1:149" ht="12.75" thickTop="1" x14ac:dyDescent="0.2">
      <c r="A64" s="2"/>
      <c r="B64" s="151" t="s">
        <v>42</v>
      </c>
      <c r="C64" s="151"/>
      <c r="D64" s="458">
        <f ca="1">SUBTOTAL(9,D53:D63)</f>
        <v>-222771.81999999998</v>
      </c>
      <c r="E64" s="151">
        <f ca="1">SUBTOTAL(9,E53:E63)</f>
        <v>-159194.00049999997</v>
      </c>
      <c r="F64" s="151">
        <f t="shared" ref="F64:O64" ca="1" si="51">SUBTOTAL(9,F53:F63)</f>
        <v>-163173.85051249995</v>
      </c>
      <c r="G64" s="151">
        <f t="shared" ca="1" si="51"/>
        <v>-167253.19677531242</v>
      </c>
      <c r="H64" s="151">
        <f t="shared" ca="1" si="51"/>
        <v>-171434.52669469523</v>
      </c>
      <c r="I64" s="151">
        <f t="shared" ca="1" si="51"/>
        <v>-175720.38986206258</v>
      </c>
      <c r="J64" s="151">
        <f t="shared" ca="1" si="51"/>
        <v>-180113.39960861416</v>
      </c>
      <c r="K64" s="151">
        <f t="shared" ca="1" si="51"/>
        <v>-184616.2345988295</v>
      </c>
      <c r="L64" s="151">
        <f t="shared" ca="1" si="51"/>
        <v>-189231.64046380017</v>
      </c>
      <c r="M64" s="151">
        <f t="shared" ca="1" si="51"/>
        <v>-193962.43147539516</v>
      </c>
      <c r="N64" s="151">
        <f t="shared" ca="1" si="51"/>
        <v>-198811.49226228008</v>
      </c>
      <c r="O64" s="151">
        <f t="shared" ca="1" si="51"/>
        <v>-203781.77956883702</v>
      </c>
      <c r="P64" s="2"/>
      <c r="Q64" s="151"/>
      <c r="R64" s="151">
        <f ca="1">SUBTOTAL(9,R53:R61)</f>
        <v>-13266.166708333327</v>
      </c>
      <c r="S64" s="151">
        <f t="shared" ref="S64:CD64" ca="1" si="52">SUBTOTAL(9,S53:S61)</f>
        <v>-13266.166708333327</v>
      </c>
      <c r="T64" s="151">
        <f t="shared" ca="1" si="52"/>
        <v>-13266.166708333327</v>
      </c>
      <c r="U64" s="151">
        <f t="shared" ca="1" si="52"/>
        <v>-13266.166708333327</v>
      </c>
      <c r="V64" s="151">
        <f t="shared" ca="1" si="52"/>
        <v>-13266.166708333327</v>
      </c>
      <c r="W64" s="151">
        <f t="shared" ca="1" si="52"/>
        <v>-13266.166708333327</v>
      </c>
      <c r="X64" s="151">
        <f t="shared" ca="1" si="52"/>
        <v>-13266.166708333327</v>
      </c>
      <c r="Y64" s="151">
        <f t="shared" ca="1" si="52"/>
        <v>-13266.166708333327</v>
      </c>
      <c r="Z64" s="151">
        <f t="shared" ca="1" si="52"/>
        <v>-13266.166708333327</v>
      </c>
      <c r="AA64" s="151">
        <f t="shared" ca="1" si="52"/>
        <v>-13266.166708333327</v>
      </c>
      <c r="AB64" s="151">
        <f t="shared" ca="1" si="52"/>
        <v>-13266.166708333327</v>
      </c>
      <c r="AC64" s="151">
        <f t="shared" ca="1" si="52"/>
        <v>-13266.166708333327</v>
      </c>
      <c r="AD64" s="151">
        <f t="shared" ca="1" si="52"/>
        <v>-13597.820876041662</v>
      </c>
      <c r="AE64" s="151">
        <f t="shared" ca="1" si="52"/>
        <v>-13597.820876041662</v>
      </c>
      <c r="AF64" s="151">
        <f t="shared" ca="1" si="52"/>
        <v>-13597.820876041662</v>
      </c>
      <c r="AG64" s="151">
        <f t="shared" ca="1" si="52"/>
        <v>-13597.820876041662</v>
      </c>
      <c r="AH64" s="151">
        <f t="shared" ca="1" si="52"/>
        <v>-13597.820876041662</v>
      </c>
      <c r="AI64" s="151">
        <f t="shared" ca="1" si="52"/>
        <v>-13597.820876041662</v>
      </c>
      <c r="AJ64" s="151">
        <f t="shared" ca="1" si="52"/>
        <v>-13597.820876041662</v>
      </c>
      <c r="AK64" s="151">
        <f t="shared" ca="1" si="52"/>
        <v>-13597.820876041662</v>
      </c>
      <c r="AL64" s="151">
        <f t="shared" ca="1" si="52"/>
        <v>-13597.820876041662</v>
      </c>
      <c r="AM64" s="151">
        <f t="shared" ca="1" si="52"/>
        <v>-13597.820876041662</v>
      </c>
      <c r="AN64" s="151">
        <f t="shared" ca="1" si="52"/>
        <v>-13597.820876041662</v>
      </c>
      <c r="AO64" s="151">
        <f t="shared" ca="1" si="52"/>
        <v>-13597.820876041662</v>
      </c>
      <c r="AP64" s="151">
        <f t="shared" ca="1" si="52"/>
        <v>-13937.766397942702</v>
      </c>
      <c r="AQ64" s="151">
        <f t="shared" ca="1" si="52"/>
        <v>-13937.766397942702</v>
      </c>
      <c r="AR64" s="151">
        <f t="shared" ca="1" si="52"/>
        <v>-13937.766397942702</v>
      </c>
      <c r="AS64" s="151">
        <f t="shared" ca="1" si="52"/>
        <v>-13937.766397942702</v>
      </c>
      <c r="AT64" s="151">
        <f t="shared" ca="1" si="52"/>
        <v>-13937.766397942702</v>
      </c>
      <c r="AU64" s="151">
        <f t="shared" ca="1" si="52"/>
        <v>-13937.766397942702</v>
      </c>
      <c r="AV64" s="151">
        <f t="shared" ca="1" si="52"/>
        <v>-13937.766397942702</v>
      </c>
      <c r="AW64" s="151">
        <f t="shared" ca="1" si="52"/>
        <v>-13937.766397942702</v>
      </c>
      <c r="AX64" s="151">
        <f t="shared" ca="1" si="52"/>
        <v>-13937.766397942702</v>
      </c>
      <c r="AY64" s="151">
        <f t="shared" ca="1" si="52"/>
        <v>-13937.766397942702</v>
      </c>
      <c r="AZ64" s="151">
        <f t="shared" ca="1" si="52"/>
        <v>-13937.766397942702</v>
      </c>
      <c r="BA64" s="151">
        <f t="shared" ca="1" si="52"/>
        <v>-13937.766397942702</v>
      </c>
      <c r="BB64" s="151">
        <f t="shared" ca="1" si="52"/>
        <v>-14286.210557891269</v>
      </c>
      <c r="BC64" s="151">
        <f t="shared" ca="1" si="52"/>
        <v>-14286.210557891269</v>
      </c>
      <c r="BD64" s="151">
        <f t="shared" ca="1" si="52"/>
        <v>-14286.210557891269</v>
      </c>
      <c r="BE64" s="151">
        <f t="shared" ca="1" si="52"/>
        <v>-14286.210557891269</v>
      </c>
      <c r="BF64" s="151">
        <f t="shared" ca="1" si="52"/>
        <v>-14286.210557891269</v>
      </c>
      <c r="BG64" s="151">
        <f t="shared" ca="1" si="52"/>
        <v>-14286.210557891269</v>
      </c>
      <c r="BH64" s="151">
        <f t="shared" ca="1" si="52"/>
        <v>-14286.210557891269</v>
      </c>
      <c r="BI64" s="151">
        <f t="shared" ca="1" si="52"/>
        <v>-14286.210557891269</v>
      </c>
      <c r="BJ64" s="151">
        <f t="shared" ca="1" si="52"/>
        <v>-14286.210557891269</v>
      </c>
      <c r="BK64" s="151">
        <f t="shared" ca="1" si="52"/>
        <v>-14286.210557891269</v>
      </c>
      <c r="BL64" s="151">
        <f t="shared" ca="1" si="52"/>
        <v>-14286.210557891269</v>
      </c>
      <c r="BM64" s="151">
        <f t="shared" ca="1" si="52"/>
        <v>-14286.210557891269</v>
      </c>
      <c r="BN64" s="151">
        <f t="shared" ca="1" si="52"/>
        <v>-14643.365821838548</v>
      </c>
      <c r="BO64" s="151">
        <f t="shared" ca="1" si="52"/>
        <v>-14643.365821838548</v>
      </c>
      <c r="BP64" s="151">
        <f t="shared" ca="1" si="52"/>
        <v>-14643.365821838548</v>
      </c>
      <c r="BQ64" s="151">
        <f t="shared" ca="1" si="52"/>
        <v>-14643.365821838548</v>
      </c>
      <c r="BR64" s="151">
        <f t="shared" ca="1" si="52"/>
        <v>-14643.365821838548</v>
      </c>
      <c r="BS64" s="151">
        <f t="shared" ca="1" si="52"/>
        <v>-14643.365821838548</v>
      </c>
      <c r="BT64" s="151">
        <f t="shared" ca="1" si="52"/>
        <v>-14643.365821838548</v>
      </c>
      <c r="BU64" s="151">
        <f t="shared" ca="1" si="52"/>
        <v>-14643.365821838548</v>
      </c>
      <c r="BV64" s="151">
        <f t="shared" ca="1" si="52"/>
        <v>-14643.365821838548</v>
      </c>
      <c r="BW64" s="151">
        <f t="shared" ca="1" si="52"/>
        <v>-14643.365821838548</v>
      </c>
      <c r="BX64" s="151">
        <f t="shared" ca="1" si="52"/>
        <v>-14643.365821838548</v>
      </c>
      <c r="BY64" s="151">
        <f t="shared" ca="1" si="52"/>
        <v>-14643.365821838548</v>
      </c>
      <c r="BZ64" s="151">
        <f t="shared" ca="1" si="52"/>
        <v>-15009.449967384511</v>
      </c>
      <c r="CA64" s="151">
        <f t="shared" ca="1" si="52"/>
        <v>-15009.449967384511</v>
      </c>
      <c r="CB64" s="151">
        <f t="shared" ca="1" si="52"/>
        <v>-15009.449967384511</v>
      </c>
      <c r="CC64" s="151">
        <f t="shared" ca="1" si="52"/>
        <v>-15009.449967384511</v>
      </c>
      <c r="CD64" s="151">
        <f t="shared" ca="1" si="52"/>
        <v>-15009.449967384511</v>
      </c>
      <c r="CE64" s="151">
        <f t="shared" ref="CE64:EG64" ca="1" si="53">SUBTOTAL(9,CE53:CE61)</f>
        <v>-15009.449967384511</v>
      </c>
      <c r="CF64" s="151">
        <f t="shared" ca="1" si="53"/>
        <v>-15009.449967384511</v>
      </c>
      <c r="CG64" s="151">
        <f t="shared" ca="1" si="53"/>
        <v>-15009.449967384511</v>
      </c>
      <c r="CH64" s="151">
        <f t="shared" ca="1" si="53"/>
        <v>-15009.449967384511</v>
      </c>
      <c r="CI64" s="151">
        <f t="shared" ca="1" si="53"/>
        <v>-15009.449967384511</v>
      </c>
      <c r="CJ64" s="151">
        <f t="shared" ca="1" si="53"/>
        <v>-15009.449967384511</v>
      </c>
      <c r="CK64" s="151">
        <f t="shared" ca="1" si="53"/>
        <v>-15009.449967384511</v>
      </c>
      <c r="CL64" s="151">
        <f t="shared" ca="1" si="53"/>
        <v>-15384.686216569125</v>
      </c>
      <c r="CM64" s="151">
        <f t="shared" ca="1" si="53"/>
        <v>-15384.686216569125</v>
      </c>
      <c r="CN64" s="151">
        <f t="shared" ca="1" si="53"/>
        <v>-15384.686216569125</v>
      </c>
      <c r="CO64" s="151">
        <f t="shared" ca="1" si="53"/>
        <v>-15384.686216569125</v>
      </c>
      <c r="CP64" s="151">
        <f t="shared" ca="1" si="53"/>
        <v>-15384.686216569125</v>
      </c>
      <c r="CQ64" s="151">
        <f t="shared" ca="1" si="53"/>
        <v>-15384.686216569125</v>
      </c>
      <c r="CR64" s="151">
        <f t="shared" ca="1" si="53"/>
        <v>-15384.686216569125</v>
      </c>
      <c r="CS64" s="151">
        <f t="shared" ca="1" si="53"/>
        <v>-15384.686216569125</v>
      </c>
      <c r="CT64" s="151">
        <f t="shared" ca="1" si="53"/>
        <v>-15384.686216569125</v>
      </c>
      <c r="CU64" s="151">
        <f t="shared" ca="1" si="53"/>
        <v>-15384.686216569125</v>
      </c>
      <c r="CV64" s="151">
        <f t="shared" ca="1" si="53"/>
        <v>-15384.686216569125</v>
      </c>
      <c r="CW64" s="151">
        <f t="shared" ca="1" si="53"/>
        <v>-15384.686216569125</v>
      </c>
      <c r="CX64" s="151">
        <f t="shared" ca="1" si="53"/>
        <v>-15769.303371983351</v>
      </c>
      <c r="CY64" s="151">
        <f t="shared" ca="1" si="53"/>
        <v>-15769.303371983351</v>
      </c>
      <c r="CZ64" s="151">
        <f t="shared" ca="1" si="53"/>
        <v>-15769.303371983351</v>
      </c>
      <c r="DA64" s="151">
        <f t="shared" ca="1" si="53"/>
        <v>-15769.303371983351</v>
      </c>
      <c r="DB64" s="151">
        <f t="shared" ca="1" si="53"/>
        <v>-15769.303371983351</v>
      </c>
      <c r="DC64" s="151">
        <f t="shared" ca="1" si="53"/>
        <v>-15769.303371983351</v>
      </c>
      <c r="DD64" s="151">
        <f t="shared" ca="1" si="53"/>
        <v>-15769.303371983351</v>
      </c>
      <c r="DE64" s="151">
        <f t="shared" ca="1" si="53"/>
        <v>-15769.303371983351</v>
      </c>
      <c r="DF64" s="151">
        <f t="shared" ca="1" si="53"/>
        <v>-15769.303371983351</v>
      </c>
      <c r="DG64" s="151">
        <f t="shared" ca="1" si="53"/>
        <v>-15769.303371983351</v>
      </c>
      <c r="DH64" s="151">
        <f t="shared" ca="1" si="53"/>
        <v>-15769.303371983351</v>
      </c>
      <c r="DI64" s="151">
        <f t="shared" ca="1" si="53"/>
        <v>-15769.303371983351</v>
      </c>
      <c r="DJ64" s="151">
        <f t="shared" ca="1" si="53"/>
        <v>-16163.535956282931</v>
      </c>
      <c r="DK64" s="151">
        <f t="shared" ca="1" si="53"/>
        <v>-16163.535956282931</v>
      </c>
      <c r="DL64" s="151">
        <f t="shared" ca="1" si="53"/>
        <v>-16163.535956282931</v>
      </c>
      <c r="DM64" s="151">
        <f t="shared" ca="1" si="53"/>
        <v>-16163.535956282931</v>
      </c>
      <c r="DN64" s="151">
        <f t="shared" ca="1" si="53"/>
        <v>-16163.535956282931</v>
      </c>
      <c r="DO64" s="151">
        <f t="shared" ca="1" si="53"/>
        <v>-16163.535956282931</v>
      </c>
      <c r="DP64" s="151">
        <f t="shared" ca="1" si="53"/>
        <v>-16163.535956282931</v>
      </c>
      <c r="DQ64" s="151">
        <f t="shared" ca="1" si="53"/>
        <v>-16163.535956282931</v>
      </c>
      <c r="DR64" s="151">
        <f t="shared" ca="1" si="53"/>
        <v>-16163.535956282931</v>
      </c>
      <c r="DS64" s="151">
        <f t="shared" ca="1" si="53"/>
        <v>-16163.535956282931</v>
      </c>
      <c r="DT64" s="151">
        <f t="shared" ca="1" si="53"/>
        <v>-16163.535956282931</v>
      </c>
      <c r="DU64" s="151">
        <f t="shared" ca="1" si="53"/>
        <v>-16163.535956282931</v>
      </c>
      <c r="DV64" s="151">
        <f t="shared" ca="1" si="53"/>
        <v>-16567.624355190004</v>
      </c>
      <c r="DW64" s="151">
        <f t="shared" ca="1" si="53"/>
        <v>-16567.624355190004</v>
      </c>
      <c r="DX64" s="151">
        <f t="shared" ca="1" si="53"/>
        <v>-16567.624355190004</v>
      </c>
      <c r="DY64" s="151">
        <f t="shared" ca="1" si="53"/>
        <v>-16567.624355190004</v>
      </c>
      <c r="DZ64" s="151">
        <f t="shared" ca="1" si="53"/>
        <v>-16567.624355190004</v>
      </c>
      <c r="EA64" s="151">
        <f t="shared" ca="1" si="53"/>
        <v>-16567.624355190004</v>
      </c>
      <c r="EB64" s="151">
        <f t="shared" ca="1" si="53"/>
        <v>-16567.624355190004</v>
      </c>
      <c r="EC64" s="151">
        <f t="shared" ca="1" si="53"/>
        <v>-16567.624355190004</v>
      </c>
      <c r="ED64" s="151">
        <f t="shared" ca="1" si="53"/>
        <v>-16567.624355190004</v>
      </c>
      <c r="EE64" s="151">
        <f t="shared" ca="1" si="53"/>
        <v>-16567.624355190004</v>
      </c>
      <c r="EF64" s="151">
        <f t="shared" ca="1" si="53"/>
        <v>-16567.624355190004</v>
      </c>
      <c r="EG64" s="151">
        <f t="shared" ca="1" si="53"/>
        <v>-16567.624355190004</v>
      </c>
      <c r="EH64" s="151">
        <f t="shared" ref="EH64:ES64" ca="1" si="54">SUBTOTAL(9,EH53:EH61)</f>
        <v>-16981.814964069752</v>
      </c>
      <c r="EI64" s="151">
        <f t="shared" ca="1" si="54"/>
        <v>-16981.814964069752</v>
      </c>
      <c r="EJ64" s="151">
        <f t="shared" ca="1" si="54"/>
        <v>-16981.814964069752</v>
      </c>
      <c r="EK64" s="151">
        <f t="shared" ca="1" si="54"/>
        <v>-16981.814964069752</v>
      </c>
      <c r="EL64" s="151">
        <f t="shared" ca="1" si="54"/>
        <v>-16981.814964069752</v>
      </c>
      <c r="EM64" s="151">
        <f t="shared" ca="1" si="54"/>
        <v>-16981.814964069752</v>
      </c>
      <c r="EN64" s="151">
        <f t="shared" ca="1" si="54"/>
        <v>-16981.814964069752</v>
      </c>
      <c r="EO64" s="151">
        <f t="shared" ca="1" si="54"/>
        <v>-16981.814964069752</v>
      </c>
      <c r="EP64" s="151">
        <f t="shared" ca="1" si="54"/>
        <v>-16981.814964069752</v>
      </c>
      <c r="EQ64" s="151">
        <f t="shared" ca="1" si="54"/>
        <v>-16981.814964069752</v>
      </c>
      <c r="ER64" s="151">
        <f t="shared" ca="1" si="54"/>
        <v>-16981.814964069752</v>
      </c>
      <c r="ES64" s="151">
        <f t="shared" ca="1" si="54"/>
        <v>-16981.814964069752</v>
      </c>
    </row>
    <row r="65" spans="1:149"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row>
    <row r="66" spans="1:149" x14ac:dyDescent="0.2">
      <c r="A66" s="2"/>
      <c r="B66" s="148" t="str">
        <f>'PF, Adj &amp; Notes'!$B58</f>
        <v>Real Estate Taxes</v>
      </c>
      <c r="C66" s="148"/>
      <c r="D66" s="455">
        <f ca="1">-IFERROR(VLOOKUP($B66,rAdjCF,COLUMNS(rAdjCF),),)</f>
        <v>-507517.31999999995</v>
      </c>
      <c r="E66" s="148">
        <f ca="1">-IF(Assumptions!$K$96,Assumptions!$E$100,IF(Assumptions!$F100,Assumptions!$F100,Assumptions!$E100))</f>
        <v>-507517.31999999995</v>
      </c>
      <c r="F66" s="148" cm="1">
        <f t="array" aca="1" ref="F66" ca="1">IF(AND(F$6,rTaxReassExit),-rTaxReassExitAmt,E66*(1+rRETIncrPct)*(F$8&lt;=MAX(rHoldPeriod,1)+fRvrYr))</f>
        <v>-522742.83959999995</v>
      </c>
      <c r="G66" s="148" cm="1">
        <f t="array" aca="1" ref="G66" ca="1">IF(AND(G$6,rTaxReassExit),-rTaxReassExitAmt,F66*(1+rRETIncrPct)*(G$8&lt;=MAX(rHoldPeriod,1)+fRvrYr))</f>
        <v>-538425.12478800002</v>
      </c>
      <c r="H66" s="148" cm="1">
        <f t="array" aca="1" ref="H66" ca="1">IF(AND(H$6,rTaxReassExit),-rTaxReassExitAmt,G66*(1+rRETIncrPct)*(H$8&lt;=MAX(rHoldPeriod,1)+fRvrYr))</f>
        <v>-554577.87853164005</v>
      </c>
      <c r="I66" s="148" cm="1">
        <f t="array" aca="1" ref="I66" ca="1">IF(AND(I$6,rTaxReassExit),-rTaxReassExitAmt,H66*(1+rRETIncrPct)*(I$8&lt;=MAX(rHoldPeriod,1)+fRvrYr))</f>
        <v>-571215.21488758922</v>
      </c>
      <c r="J66" s="148" cm="1">
        <f t="array" aca="1" ref="J66" ca="1">IF(AND(J$6,rTaxReassExit),-rTaxReassExitAmt,I66*(1+rRETIncrPct)*(J$8&lt;=MAX(rHoldPeriod,1)+fRvrYr))</f>
        <v>-588351.67133421695</v>
      </c>
      <c r="K66" s="148" cm="1">
        <f t="array" aca="1" ref="K66" ca="1">IF(AND(K$6,rTaxReassExit),-rTaxReassExitAmt,J66*(1+rRETIncrPct)*(K$8&lt;=MAX(rHoldPeriod,1)+fRvrYr))</f>
        <v>-606002.22147424344</v>
      </c>
      <c r="L66" s="148" cm="1">
        <f t="array" aca="1" ref="L66" ca="1">IF(AND(L$6,rTaxReassExit),-rTaxReassExitAmt,K66*(1+rRETIncrPct)*(L$8&lt;=MAX(rHoldPeriod,1)+fRvrYr))</f>
        <v>-624182.28811847081</v>
      </c>
      <c r="M66" s="148" cm="1">
        <f t="array" aca="1" ref="M66" ca="1">IF(AND(M$6,rTaxReassExit),-rTaxReassExitAmt,L66*(1+rRETIncrPct)*(M$8&lt;=MAX(rHoldPeriod,1)+fRvrYr))</f>
        <v>-642907.75676202495</v>
      </c>
      <c r="N66" s="148" cm="1">
        <f t="array" aca="1" ref="N66" ca="1">IF(AND(N$6,rTaxReassExit),-rTaxReassExitAmt,M66*(1+rRETIncrPct)*(N$8&lt;=MAX(rHoldPeriod,1)+fRvrYr))</f>
        <v>-662194.98946488567</v>
      </c>
      <c r="O66" s="148" cm="1">
        <f t="array" aca="1" ref="O66" ca="1">IF(AND(O$6,rTaxReassExit),-rTaxReassExitAmt,N66*(1+rRETIncrPct)*(O$8&lt;=MAX(rHoldPeriod,1)+fRvrYr))</f>
        <v>-682060.83914883225</v>
      </c>
      <c r="P66" s="2"/>
      <c r="Q66" s="148"/>
      <c r="R66" s="148" cm="1">
        <f t="array" aca="1" ref="R66" ca="1">INDEX($E66:$O66,1,R$6)/12</f>
        <v>-42293.109999999993</v>
      </c>
      <c r="S66" s="148" cm="1">
        <f t="array" aca="1" ref="S66" ca="1">INDEX($E66:$O66,1,S$6)/12</f>
        <v>-42293.109999999993</v>
      </c>
      <c r="T66" s="148" cm="1">
        <f t="array" aca="1" ref="T66" ca="1">INDEX($E66:$O66,1,T$6)/12</f>
        <v>-42293.109999999993</v>
      </c>
      <c r="U66" s="148" cm="1">
        <f t="array" aca="1" ref="U66" ca="1">INDEX($E66:$O66,1,U$6)/12</f>
        <v>-42293.109999999993</v>
      </c>
      <c r="V66" s="148" cm="1">
        <f t="array" aca="1" ref="V66" ca="1">INDEX($E66:$O66,1,V$6)/12</f>
        <v>-42293.109999999993</v>
      </c>
      <c r="W66" s="148" cm="1">
        <f t="array" aca="1" ref="W66" ca="1">INDEX($E66:$O66,1,W$6)/12</f>
        <v>-42293.109999999993</v>
      </c>
      <c r="X66" s="148" cm="1">
        <f t="array" aca="1" ref="X66" ca="1">INDEX($E66:$O66,1,X$6)/12</f>
        <v>-42293.109999999993</v>
      </c>
      <c r="Y66" s="148" cm="1">
        <f t="array" aca="1" ref="Y66" ca="1">INDEX($E66:$O66,1,Y$6)/12</f>
        <v>-42293.109999999993</v>
      </c>
      <c r="Z66" s="148" cm="1">
        <f t="array" aca="1" ref="Z66" ca="1">INDEX($E66:$O66,1,Z$6)/12</f>
        <v>-42293.109999999993</v>
      </c>
      <c r="AA66" s="148" cm="1">
        <f t="array" aca="1" ref="AA66" ca="1">INDEX($E66:$O66,1,AA$6)/12</f>
        <v>-42293.109999999993</v>
      </c>
      <c r="AB66" s="148" cm="1">
        <f t="array" aca="1" ref="AB66" ca="1">INDEX($E66:$O66,1,AB$6)/12</f>
        <v>-42293.109999999993</v>
      </c>
      <c r="AC66" s="148" cm="1">
        <f t="array" aca="1" ref="AC66" ca="1">INDEX($E66:$O66,1,AC$6)/12</f>
        <v>-42293.109999999993</v>
      </c>
      <c r="AD66" s="148" cm="1">
        <f t="array" aca="1" ref="AD66" ca="1">INDEX($E66:$O66,1,AD$6)/12</f>
        <v>-43561.903299999998</v>
      </c>
      <c r="AE66" s="148" cm="1">
        <f t="array" aca="1" ref="AE66" ca="1">INDEX($E66:$O66,1,AE$6)/12</f>
        <v>-43561.903299999998</v>
      </c>
      <c r="AF66" s="148" cm="1">
        <f t="array" aca="1" ref="AF66" ca="1">INDEX($E66:$O66,1,AF$6)/12</f>
        <v>-43561.903299999998</v>
      </c>
      <c r="AG66" s="148" cm="1">
        <f t="array" aca="1" ref="AG66" ca="1">INDEX($E66:$O66,1,AG$6)/12</f>
        <v>-43561.903299999998</v>
      </c>
      <c r="AH66" s="148" cm="1">
        <f t="array" aca="1" ref="AH66" ca="1">INDEX($E66:$O66,1,AH$6)/12</f>
        <v>-43561.903299999998</v>
      </c>
      <c r="AI66" s="148" cm="1">
        <f t="array" aca="1" ref="AI66" ca="1">INDEX($E66:$O66,1,AI$6)/12</f>
        <v>-43561.903299999998</v>
      </c>
      <c r="AJ66" s="148" cm="1">
        <f t="array" aca="1" ref="AJ66" ca="1">INDEX($E66:$O66,1,AJ$6)/12</f>
        <v>-43561.903299999998</v>
      </c>
      <c r="AK66" s="148" cm="1">
        <f t="array" aca="1" ref="AK66" ca="1">INDEX($E66:$O66,1,AK$6)/12</f>
        <v>-43561.903299999998</v>
      </c>
      <c r="AL66" s="148" cm="1">
        <f t="array" aca="1" ref="AL66" ca="1">INDEX($E66:$O66,1,AL$6)/12</f>
        <v>-43561.903299999998</v>
      </c>
      <c r="AM66" s="148" cm="1">
        <f t="array" aca="1" ref="AM66" ca="1">INDEX($E66:$O66,1,AM$6)/12</f>
        <v>-43561.903299999998</v>
      </c>
      <c r="AN66" s="148" cm="1">
        <f t="array" aca="1" ref="AN66" ca="1">INDEX($E66:$O66,1,AN$6)/12</f>
        <v>-43561.903299999998</v>
      </c>
      <c r="AO66" s="148" cm="1">
        <f t="array" aca="1" ref="AO66" ca="1">INDEX($E66:$O66,1,AO$6)/12</f>
        <v>-43561.903299999998</v>
      </c>
      <c r="AP66" s="148" cm="1">
        <f t="array" aca="1" ref="AP66" ca="1">INDEX($E66:$O66,1,AP$6)/12</f>
        <v>-44868.760398999999</v>
      </c>
      <c r="AQ66" s="148" cm="1">
        <f t="array" aca="1" ref="AQ66" ca="1">INDEX($E66:$O66,1,AQ$6)/12</f>
        <v>-44868.760398999999</v>
      </c>
      <c r="AR66" s="148" cm="1">
        <f t="array" aca="1" ref="AR66" ca="1">INDEX($E66:$O66,1,AR$6)/12</f>
        <v>-44868.760398999999</v>
      </c>
      <c r="AS66" s="148" cm="1">
        <f t="array" aca="1" ref="AS66" ca="1">INDEX($E66:$O66,1,AS$6)/12</f>
        <v>-44868.760398999999</v>
      </c>
      <c r="AT66" s="148" cm="1">
        <f t="array" aca="1" ref="AT66" ca="1">INDEX($E66:$O66,1,AT$6)/12</f>
        <v>-44868.760398999999</v>
      </c>
      <c r="AU66" s="148" cm="1">
        <f t="array" aca="1" ref="AU66" ca="1">INDEX($E66:$O66,1,AU$6)/12</f>
        <v>-44868.760398999999</v>
      </c>
      <c r="AV66" s="148" cm="1">
        <f t="array" aca="1" ref="AV66" ca="1">INDEX($E66:$O66,1,AV$6)/12</f>
        <v>-44868.760398999999</v>
      </c>
      <c r="AW66" s="148" cm="1">
        <f t="array" aca="1" ref="AW66" ca="1">INDEX($E66:$O66,1,AW$6)/12</f>
        <v>-44868.760398999999</v>
      </c>
      <c r="AX66" s="148" cm="1">
        <f t="array" aca="1" ref="AX66" ca="1">INDEX($E66:$O66,1,AX$6)/12</f>
        <v>-44868.760398999999</v>
      </c>
      <c r="AY66" s="148" cm="1">
        <f t="array" aca="1" ref="AY66" ca="1">INDEX($E66:$O66,1,AY$6)/12</f>
        <v>-44868.760398999999</v>
      </c>
      <c r="AZ66" s="148" cm="1">
        <f t="array" aca="1" ref="AZ66" ca="1">INDEX($E66:$O66,1,AZ$6)/12</f>
        <v>-44868.760398999999</v>
      </c>
      <c r="BA66" s="148" cm="1">
        <f t="array" aca="1" ref="BA66" ca="1">INDEX($E66:$O66,1,BA$6)/12</f>
        <v>-44868.760398999999</v>
      </c>
      <c r="BB66" s="148" cm="1">
        <f t="array" aca="1" ref="BB66" ca="1">INDEX($E66:$O66,1,BB$6)/12</f>
        <v>-46214.823210970004</v>
      </c>
      <c r="BC66" s="148" cm="1">
        <f t="array" aca="1" ref="BC66" ca="1">INDEX($E66:$O66,1,BC$6)/12</f>
        <v>-46214.823210970004</v>
      </c>
      <c r="BD66" s="148" cm="1">
        <f t="array" aca="1" ref="BD66" ca="1">INDEX($E66:$O66,1,BD$6)/12</f>
        <v>-46214.823210970004</v>
      </c>
      <c r="BE66" s="148" cm="1">
        <f t="array" aca="1" ref="BE66" ca="1">INDEX($E66:$O66,1,BE$6)/12</f>
        <v>-46214.823210970004</v>
      </c>
      <c r="BF66" s="148" cm="1">
        <f t="array" aca="1" ref="BF66" ca="1">INDEX($E66:$O66,1,BF$6)/12</f>
        <v>-46214.823210970004</v>
      </c>
      <c r="BG66" s="148" cm="1">
        <f t="array" aca="1" ref="BG66" ca="1">INDEX($E66:$O66,1,BG$6)/12</f>
        <v>-46214.823210970004</v>
      </c>
      <c r="BH66" s="148" cm="1">
        <f t="array" aca="1" ref="BH66" ca="1">INDEX($E66:$O66,1,BH$6)/12</f>
        <v>-46214.823210970004</v>
      </c>
      <c r="BI66" s="148" cm="1">
        <f t="array" aca="1" ref="BI66" ca="1">INDEX($E66:$O66,1,BI$6)/12</f>
        <v>-46214.823210970004</v>
      </c>
      <c r="BJ66" s="148" cm="1">
        <f t="array" aca="1" ref="BJ66" ca="1">INDEX($E66:$O66,1,BJ$6)/12</f>
        <v>-46214.823210970004</v>
      </c>
      <c r="BK66" s="148" cm="1">
        <f t="array" aca="1" ref="BK66" ca="1">INDEX($E66:$O66,1,BK$6)/12</f>
        <v>-46214.823210970004</v>
      </c>
      <c r="BL66" s="148" cm="1">
        <f t="array" aca="1" ref="BL66" ca="1">INDEX($E66:$O66,1,BL$6)/12</f>
        <v>-46214.823210970004</v>
      </c>
      <c r="BM66" s="148" cm="1">
        <f t="array" aca="1" ref="BM66" ca="1">INDEX($E66:$O66,1,BM$6)/12</f>
        <v>-46214.823210970004</v>
      </c>
      <c r="BN66" s="148" cm="1">
        <f t="array" aca="1" ref="BN66" ca="1">INDEX($E66:$O66,1,BN$6)/12</f>
        <v>-47601.267907299101</v>
      </c>
      <c r="BO66" s="148" cm="1">
        <f t="array" aca="1" ref="BO66" ca="1">INDEX($E66:$O66,1,BO$6)/12</f>
        <v>-47601.267907299101</v>
      </c>
      <c r="BP66" s="148" cm="1">
        <f t="array" aca="1" ref="BP66" ca="1">INDEX($E66:$O66,1,BP$6)/12</f>
        <v>-47601.267907299101</v>
      </c>
      <c r="BQ66" s="148" cm="1">
        <f t="array" aca="1" ref="BQ66" ca="1">INDEX($E66:$O66,1,BQ$6)/12</f>
        <v>-47601.267907299101</v>
      </c>
      <c r="BR66" s="148" cm="1">
        <f t="array" aca="1" ref="BR66" ca="1">INDEX($E66:$O66,1,BR$6)/12</f>
        <v>-47601.267907299101</v>
      </c>
      <c r="BS66" s="148" cm="1">
        <f t="array" aca="1" ref="BS66" ca="1">INDEX($E66:$O66,1,BS$6)/12</f>
        <v>-47601.267907299101</v>
      </c>
      <c r="BT66" s="148" cm="1">
        <f t="array" aca="1" ref="BT66" ca="1">INDEX($E66:$O66,1,BT$6)/12</f>
        <v>-47601.267907299101</v>
      </c>
      <c r="BU66" s="148" cm="1">
        <f t="array" aca="1" ref="BU66" ca="1">INDEX($E66:$O66,1,BU$6)/12</f>
        <v>-47601.267907299101</v>
      </c>
      <c r="BV66" s="148" cm="1">
        <f t="array" aca="1" ref="BV66" ca="1">INDEX($E66:$O66,1,BV$6)/12</f>
        <v>-47601.267907299101</v>
      </c>
      <c r="BW66" s="148" cm="1">
        <f t="array" aca="1" ref="BW66" ca="1">INDEX($E66:$O66,1,BW$6)/12</f>
        <v>-47601.267907299101</v>
      </c>
      <c r="BX66" s="148" cm="1">
        <f t="array" aca="1" ref="BX66" ca="1">INDEX($E66:$O66,1,BX$6)/12</f>
        <v>-47601.267907299101</v>
      </c>
      <c r="BY66" s="148" cm="1">
        <f t="array" aca="1" ref="BY66" ca="1">INDEX($E66:$O66,1,BY$6)/12</f>
        <v>-47601.267907299101</v>
      </c>
      <c r="BZ66" s="148" cm="1">
        <f t="array" aca="1" ref="BZ66" ca="1">INDEX($E66:$O66,1,BZ$6)/12</f>
        <v>-49029.305944518077</v>
      </c>
      <c r="CA66" s="148" cm="1">
        <f t="array" aca="1" ref="CA66" ca="1">INDEX($E66:$O66,1,CA$6)/12</f>
        <v>-49029.305944518077</v>
      </c>
      <c r="CB66" s="148" cm="1">
        <f t="array" aca="1" ref="CB66" ca="1">INDEX($E66:$O66,1,CB$6)/12</f>
        <v>-49029.305944518077</v>
      </c>
      <c r="CC66" s="148" cm="1">
        <f t="array" aca="1" ref="CC66" ca="1">INDEX($E66:$O66,1,CC$6)/12</f>
        <v>-49029.305944518077</v>
      </c>
      <c r="CD66" s="148" cm="1">
        <f t="array" aca="1" ref="CD66" ca="1">INDEX($E66:$O66,1,CD$6)/12</f>
        <v>-49029.305944518077</v>
      </c>
      <c r="CE66" s="148" cm="1">
        <f t="array" aca="1" ref="CE66" ca="1">INDEX($E66:$O66,1,CE$6)/12</f>
        <v>-49029.305944518077</v>
      </c>
      <c r="CF66" s="148" cm="1">
        <f t="array" aca="1" ref="CF66" ca="1">INDEX($E66:$O66,1,CF$6)/12</f>
        <v>-49029.305944518077</v>
      </c>
      <c r="CG66" s="148" cm="1">
        <f t="array" aca="1" ref="CG66" ca="1">INDEX($E66:$O66,1,CG$6)/12</f>
        <v>-49029.305944518077</v>
      </c>
      <c r="CH66" s="148" cm="1">
        <f t="array" aca="1" ref="CH66" ca="1">INDEX($E66:$O66,1,CH$6)/12</f>
        <v>-49029.305944518077</v>
      </c>
      <c r="CI66" s="148" cm="1">
        <f t="array" aca="1" ref="CI66" ca="1">INDEX($E66:$O66,1,CI$6)/12</f>
        <v>-49029.305944518077</v>
      </c>
      <c r="CJ66" s="148" cm="1">
        <f t="array" aca="1" ref="CJ66" ca="1">INDEX($E66:$O66,1,CJ$6)/12</f>
        <v>-49029.305944518077</v>
      </c>
      <c r="CK66" s="148" cm="1">
        <f t="array" aca="1" ref="CK66" ca="1">INDEX($E66:$O66,1,CK$6)/12</f>
        <v>-49029.305944518077</v>
      </c>
      <c r="CL66" s="148" cm="1">
        <f t="array" aca="1" ref="CL66" ca="1">INDEX($E66:$O66,1,CL$6)/12</f>
        <v>-50500.185122853618</v>
      </c>
      <c r="CM66" s="148" cm="1">
        <f t="array" aca="1" ref="CM66" ca="1">INDEX($E66:$O66,1,CM$6)/12</f>
        <v>-50500.185122853618</v>
      </c>
      <c r="CN66" s="148" cm="1">
        <f t="array" aca="1" ref="CN66" ca="1">INDEX($E66:$O66,1,CN$6)/12</f>
        <v>-50500.185122853618</v>
      </c>
      <c r="CO66" s="148" cm="1">
        <f t="array" aca="1" ref="CO66" ca="1">INDEX($E66:$O66,1,CO$6)/12</f>
        <v>-50500.185122853618</v>
      </c>
      <c r="CP66" s="148" cm="1">
        <f t="array" aca="1" ref="CP66" ca="1">INDEX($E66:$O66,1,CP$6)/12</f>
        <v>-50500.185122853618</v>
      </c>
      <c r="CQ66" s="148" cm="1">
        <f t="array" aca="1" ref="CQ66" ca="1">INDEX($E66:$O66,1,CQ$6)/12</f>
        <v>-50500.185122853618</v>
      </c>
      <c r="CR66" s="148" cm="1">
        <f t="array" aca="1" ref="CR66" ca="1">INDEX($E66:$O66,1,CR$6)/12</f>
        <v>-50500.185122853618</v>
      </c>
      <c r="CS66" s="148" cm="1">
        <f t="array" aca="1" ref="CS66" ca="1">INDEX($E66:$O66,1,CS$6)/12</f>
        <v>-50500.185122853618</v>
      </c>
      <c r="CT66" s="148" cm="1">
        <f t="array" aca="1" ref="CT66" ca="1">INDEX($E66:$O66,1,CT$6)/12</f>
        <v>-50500.185122853618</v>
      </c>
      <c r="CU66" s="148" cm="1">
        <f t="array" aca="1" ref="CU66" ca="1">INDEX($E66:$O66,1,CU$6)/12</f>
        <v>-50500.185122853618</v>
      </c>
      <c r="CV66" s="148" cm="1">
        <f t="array" aca="1" ref="CV66" ca="1">INDEX($E66:$O66,1,CV$6)/12</f>
        <v>-50500.185122853618</v>
      </c>
      <c r="CW66" s="148" cm="1">
        <f t="array" aca="1" ref="CW66" ca="1">INDEX($E66:$O66,1,CW$6)/12</f>
        <v>-50500.185122853618</v>
      </c>
      <c r="CX66" s="148" cm="1">
        <f t="array" aca="1" ref="CX66" ca="1">INDEX($E66:$O66,1,CX$6)/12</f>
        <v>-52015.190676539234</v>
      </c>
      <c r="CY66" s="148" cm="1">
        <f t="array" aca="1" ref="CY66" ca="1">INDEX($E66:$O66,1,CY$6)/12</f>
        <v>-52015.190676539234</v>
      </c>
      <c r="CZ66" s="148" cm="1">
        <f t="array" aca="1" ref="CZ66" ca="1">INDEX($E66:$O66,1,CZ$6)/12</f>
        <v>-52015.190676539234</v>
      </c>
      <c r="DA66" s="148" cm="1">
        <f t="array" aca="1" ref="DA66" ca="1">INDEX($E66:$O66,1,DA$6)/12</f>
        <v>-52015.190676539234</v>
      </c>
      <c r="DB66" s="148" cm="1">
        <f t="array" aca="1" ref="DB66" ca="1">INDEX($E66:$O66,1,DB$6)/12</f>
        <v>-52015.190676539234</v>
      </c>
      <c r="DC66" s="148" cm="1">
        <f t="array" aca="1" ref="DC66" ca="1">INDEX($E66:$O66,1,DC$6)/12</f>
        <v>-52015.190676539234</v>
      </c>
      <c r="DD66" s="148" cm="1">
        <f t="array" aca="1" ref="DD66" ca="1">INDEX($E66:$O66,1,DD$6)/12</f>
        <v>-52015.190676539234</v>
      </c>
      <c r="DE66" s="148" cm="1">
        <f t="array" aca="1" ref="DE66" ca="1">INDEX($E66:$O66,1,DE$6)/12</f>
        <v>-52015.190676539234</v>
      </c>
      <c r="DF66" s="148" cm="1">
        <f t="array" aca="1" ref="DF66" ca="1">INDEX($E66:$O66,1,DF$6)/12</f>
        <v>-52015.190676539234</v>
      </c>
      <c r="DG66" s="148" cm="1">
        <f t="array" aca="1" ref="DG66" ca="1">INDEX($E66:$O66,1,DG$6)/12</f>
        <v>-52015.190676539234</v>
      </c>
      <c r="DH66" s="148" cm="1">
        <f t="array" aca="1" ref="DH66" ca="1">INDEX($E66:$O66,1,DH$6)/12</f>
        <v>-52015.190676539234</v>
      </c>
      <c r="DI66" s="148" cm="1">
        <f t="array" aca="1" ref="DI66" ca="1">INDEX($E66:$O66,1,DI$6)/12</f>
        <v>-52015.190676539234</v>
      </c>
      <c r="DJ66" s="148" cm="1">
        <f t="array" aca="1" ref="DJ66" ca="1">INDEX($E66:$O66,1,DJ$6)/12</f>
        <v>-53575.646396835415</v>
      </c>
      <c r="DK66" s="148" cm="1">
        <f t="array" aca="1" ref="DK66" ca="1">INDEX($E66:$O66,1,DK$6)/12</f>
        <v>-53575.646396835415</v>
      </c>
      <c r="DL66" s="148" cm="1">
        <f t="array" aca="1" ref="DL66" ca="1">INDEX($E66:$O66,1,DL$6)/12</f>
        <v>-53575.646396835415</v>
      </c>
      <c r="DM66" s="148" cm="1">
        <f t="array" aca="1" ref="DM66" ca="1">INDEX($E66:$O66,1,DM$6)/12</f>
        <v>-53575.646396835415</v>
      </c>
      <c r="DN66" s="148" cm="1">
        <f t="array" aca="1" ref="DN66" ca="1">INDEX($E66:$O66,1,DN$6)/12</f>
        <v>-53575.646396835415</v>
      </c>
      <c r="DO66" s="148" cm="1">
        <f t="array" aca="1" ref="DO66" ca="1">INDEX($E66:$O66,1,DO$6)/12</f>
        <v>-53575.646396835415</v>
      </c>
      <c r="DP66" s="148" cm="1">
        <f t="array" aca="1" ref="DP66" ca="1">INDEX($E66:$O66,1,DP$6)/12</f>
        <v>-53575.646396835415</v>
      </c>
      <c r="DQ66" s="148" cm="1">
        <f t="array" aca="1" ref="DQ66" ca="1">INDEX($E66:$O66,1,DQ$6)/12</f>
        <v>-53575.646396835415</v>
      </c>
      <c r="DR66" s="148" cm="1">
        <f t="array" aca="1" ref="DR66" ca="1">INDEX($E66:$O66,1,DR$6)/12</f>
        <v>-53575.646396835415</v>
      </c>
      <c r="DS66" s="148" cm="1">
        <f t="array" aca="1" ref="DS66" ca="1">INDEX($E66:$O66,1,DS$6)/12</f>
        <v>-53575.646396835415</v>
      </c>
      <c r="DT66" s="148" cm="1">
        <f t="array" aca="1" ref="DT66" ca="1">INDEX($E66:$O66,1,DT$6)/12</f>
        <v>-53575.646396835415</v>
      </c>
      <c r="DU66" s="148" cm="1">
        <f t="array" aca="1" ref="DU66" ca="1">INDEX($E66:$O66,1,DU$6)/12</f>
        <v>-53575.646396835415</v>
      </c>
      <c r="DV66" s="148" cm="1">
        <f t="array" aca="1" ref="DV66" ca="1">INDEX($E66:$O66,1,DV$6)/12</f>
        <v>-55182.915788740473</v>
      </c>
      <c r="DW66" s="148" cm="1">
        <f t="array" aca="1" ref="DW66" ca="1">INDEX($E66:$O66,1,DW$6)/12</f>
        <v>-55182.915788740473</v>
      </c>
      <c r="DX66" s="148" cm="1">
        <f t="array" aca="1" ref="DX66" ca="1">INDEX($E66:$O66,1,DX$6)/12</f>
        <v>-55182.915788740473</v>
      </c>
      <c r="DY66" s="148" cm="1">
        <f t="array" aca="1" ref="DY66" ca="1">INDEX($E66:$O66,1,DY$6)/12</f>
        <v>-55182.915788740473</v>
      </c>
      <c r="DZ66" s="148" cm="1">
        <f t="array" aca="1" ref="DZ66" ca="1">INDEX($E66:$O66,1,DZ$6)/12</f>
        <v>-55182.915788740473</v>
      </c>
      <c r="EA66" s="148" cm="1">
        <f t="array" aca="1" ref="EA66" ca="1">INDEX($E66:$O66,1,EA$6)/12</f>
        <v>-55182.915788740473</v>
      </c>
      <c r="EB66" s="148" cm="1">
        <f t="array" aca="1" ref="EB66" ca="1">INDEX($E66:$O66,1,EB$6)/12</f>
        <v>-55182.915788740473</v>
      </c>
      <c r="EC66" s="148" cm="1">
        <f t="array" aca="1" ref="EC66" ca="1">INDEX($E66:$O66,1,EC$6)/12</f>
        <v>-55182.915788740473</v>
      </c>
      <c r="ED66" s="148" cm="1">
        <f t="array" aca="1" ref="ED66" ca="1">INDEX($E66:$O66,1,ED$6)/12</f>
        <v>-55182.915788740473</v>
      </c>
      <c r="EE66" s="148" cm="1">
        <f t="array" aca="1" ref="EE66" ca="1">INDEX($E66:$O66,1,EE$6)/12</f>
        <v>-55182.915788740473</v>
      </c>
      <c r="EF66" s="148" cm="1">
        <f t="array" aca="1" ref="EF66" ca="1">INDEX($E66:$O66,1,EF$6)/12</f>
        <v>-55182.915788740473</v>
      </c>
      <c r="EG66" s="148" cm="1">
        <f t="array" aca="1" ref="EG66" ca="1">INDEX($E66:$O66,1,EG$6)/12</f>
        <v>-55182.915788740473</v>
      </c>
      <c r="EH66" s="148" cm="1">
        <f t="array" aca="1" ref="EH66" ca="1">INDEX($E66:$O66,1,EH$6)/12</f>
        <v>-56838.403262402688</v>
      </c>
      <c r="EI66" s="148" cm="1">
        <f t="array" aca="1" ref="EI66" ca="1">INDEX($E66:$O66,1,EI$6)/12</f>
        <v>-56838.403262402688</v>
      </c>
      <c r="EJ66" s="148" cm="1">
        <f t="array" aca="1" ref="EJ66" ca="1">INDEX($E66:$O66,1,EJ$6)/12</f>
        <v>-56838.403262402688</v>
      </c>
      <c r="EK66" s="148" cm="1">
        <f t="array" aca="1" ref="EK66" ca="1">INDEX($E66:$O66,1,EK$6)/12</f>
        <v>-56838.403262402688</v>
      </c>
      <c r="EL66" s="148" cm="1">
        <f t="array" aca="1" ref="EL66" ca="1">INDEX($E66:$O66,1,EL$6)/12</f>
        <v>-56838.403262402688</v>
      </c>
      <c r="EM66" s="148" cm="1">
        <f t="array" aca="1" ref="EM66" ca="1">INDEX($E66:$O66,1,EM$6)/12</f>
        <v>-56838.403262402688</v>
      </c>
      <c r="EN66" s="148" cm="1">
        <f t="array" aca="1" ref="EN66" ca="1">INDEX($E66:$O66,1,EN$6)/12</f>
        <v>-56838.403262402688</v>
      </c>
      <c r="EO66" s="148" cm="1">
        <f t="array" aca="1" ref="EO66" ca="1">INDEX($E66:$O66,1,EO$6)/12</f>
        <v>-56838.403262402688</v>
      </c>
      <c r="EP66" s="148" cm="1">
        <f t="array" aca="1" ref="EP66" ca="1">INDEX($E66:$O66,1,EP$6)/12</f>
        <v>-56838.403262402688</v>
      </c>
      <c r="EQ66" s="148" cm="1">
        <f t="array" aca="1" ref="EQ66" ca="1">INDEX($E66:$O66,1,EQ$6)/12</f>
        <v>-56838.403262402688</v>
      </c>
      <c r="ER66" s="148" cm="1">
        <f t="array" aca="1" ref="ER66" ca="1">INDEX($E66:$O66,1,ER$6)/12</f>
        <v>-56838.403262402688</v>
      </c>
      <c r="ES66" s="148" cm="1">
        <f t="array" aca="1" ref="ES66" ca="1">INDEX($E66:$O66,1,ES$6)/12</f>
        <v>-56838.403262402688</v>
      </c>
    </row>
    <row r="67" spans="1:149" x14ac:dyDescent="0.2">
      <c r="A67" s="2"/>
      <c r="B67" s="96" t="str">
        <f>'PF, Adj &amp; Notes'!$B59</f>
        <v>Management Fees</v>
      </c>
      <c r="C67" s="96"/>
      <c r="D67" s="456">
        <f ca="1">-IFERROR(VLOOKUP($B67,rAdjCF,COLUMNS(rAdjCF),),)</f>
        <v>-179355.02000000002</v>
      </c>
      <c r="E67" s="96">
        <f ca="1">-E$39*IF(Assumptions!F$101,Assumptions!$F$101,Assumptions!$E101)</f>
        <v>-184227.48417752568</v>
      </c>
      <c r="F67" s="96" cm="1">
        <f t="array" aca="1" ref="F67" ca="1">E67*(1+rGenInflPct)*(F$8&lt;=MAX(rHoldPeriod,1)+fRvrYr)</f>
        <v>-188833.17128196379</v>
      </c>
      <c r="G67" s="96" cm="1">
        <f t="array" aca="1" ref="G67" ca="1">F67*(1+rGenInflPct)*(G$8&lt;=MAX(rHoldPeriod,1)+fRvrYr)</f>
        <v>-193554.00056401288</v>
      </c>
      <c r="H67" s="96" cm="1">
        <f t="array" aca="1" ref="H67" ca="1">G67*(1+rGenInflPct)*(H$8&lt;=MAX(rHoldPeriod,1)+fRvrYr)</f>
        <v>-198392.8505781132</v>
      </c>
      <c r="I67" s="96" cm="1">
        <f t="array" aca="1" ref="I67" ca="1">H67*(1+rGenInflPct)*(I$8&lt;=MAX(rHoldPeriod,1)+fRvrYr)</f>
        <v>-203352.67184256602</v>
      </c>
      <c r="J67" s="96" cm="1">
        <f t="array" aca="1" ref="J67" ca="1">I67*(1+rGenInflPct)*(J$8&lt;=MAX(rHoldPeriod,1)+fRvrYr)</f>
        <v>-208436.48863863017</v>
      </c>
      <c r="K67" s="96" cm="1">
        <f t="array" aca="1" ref="K67" ca="1">J67*(1+rGenInflPct)*(K$8&lt;=MAX(rHoldPeriod,1)+fRvrYr)</f>
        <v>-213647.40085459591</v>
      </c>
      <c r="L67" s="96" cm="1">
        <f t="array" aca="1" ref="L67" ca="1">K67*(1+rGenInflPct)*(L$8&lt;=MAX(rHoldPeriod,1)+fRvrYr)</f>
        <v>-218988.58587596079</v>
      </c>
      <c r="M67" s="96" cm="1">
        <f t="array" aca="1" ref="M67" ca="1">L67*(1+rGenInflPct)*(M$8&lt;=MAX(rHoldPeriod,1)+fRvrYr)</f>
        <v>-224463.30052285979</v>
      </c>
      <c r="N67" s="96" cm="1">
        <f t="array" aca="1" ref="N67" ca="1">M67*(1+rGenInflPct)*(N$8&lt;=MAX(rHoldPeriod,1)+fRvrYr)</f>
        <v>-230074.88303593127</v>
      </c>
      <c r="O67" s="96" cm="1">
        <f t="array" aca="1" ref="O67" ca="1">N67*(1+rGenInflPct)*(O$8&lt;=MAX(rHoldPeriod,1)+fRvrYr)</f>
        <v>-235826.75511182952</v>
      </c>
      <c r="P67" s="2"/>
      <c r="Q67" s="96"/>
      <c r="R67" s="96" cm="1">
        <f t="array" aca="1" ref="R67" ca="1">INDEX($E67:$O67,1,R$6)/12</f>
        <v>-15352.290348127141</v>
      </c>
      <c r="S67" s="96" cm="1">
        <f t="array" aca="1" ref="S67" ca="1">INDEX($E67:$O67,1,S$6)/12</f>
        <v>-15352.290348127141</v>
      </c>
      <c r="T67" s="96" cm="1">
        <f t="array" aca="1" ref="T67" ca="1">INDEX($E67:$O67,1,T$6)/12</f>
        <v>-15352.290348127141</v>
      </c>
      <c r="U67" s="96" cm="1">
        <f t="array" aca="1" ref="U67" ca="1">INDEX($E67:$O67,1,U$6)/12</f>
        <v>-15352.290348127141</v>
      </c>
      <c r="V67" s="96" cm="1">
        <f t="array" aca="1" ref="V67" ca="1">INDEX($E67:$O67,1,V$6)/12</f>
        <v>-15352.290348127141</v>
      </c>
      <c r="W67" s="96" cm="1">
        <f t="array" aca="1" ref="W67" ca="1">INDEX($E67:$O67,1,W$6)/12</f>
        <v>-15352.290348127141</v>
      </c>
      <c r="X67" s="96" cm="1">
        <f t="array" aca="1" ref="X67" ca="1">INDEX($E67:$O67,1,X$6)/12</f>
        <v>-15352.290348127141</v>
      </c>
      <c r="Y67" s="96" cm="1">
        <f t="array" aca="1" ref="Y67" ca="1">INDEX($E67:$O67,1,Y$6)/12</f>
        <v>-15352.290348127141</v>
      </c>
      <c r="Z67" s="96" cm="1">
        <f t="array" aca="1" ref="Z67" ca="1">INDEX($E67:$O67,1,Z$6)/12</f>
        <v>-15352.290348127141</v>
      </c>
      <c r="AA67" s="96" cm="1">
        <f t="array" aca="1" ref="AA67" ca="1">INDEX($E67:$O67,1,AA$6)/12</f>
        <v>-15352.290348127141</v>
      </c>
      <c r="AB67" s="96" cm="1">
        <f t="array" aca="1" ref="AB67" ca="1">INDEX($E67:$O67,1,AB$6)/12</f>
        <v>-15352.290348127141</v>
      </c>
      <c r="AC67" s="96" cm="1">
        <f t="array" aca="1" ref="AC67" ca="1">INDEX($E67:$O67,1,AC$6)/12</f>
        <v>-15352.290348127141</v>
      </c>
      <c r="AD67" s="96" cm="1">
        <f t="array" aca="1" ref="AD67" ca="1">INDEX($E67:$O67,1,AD$6)/12</f>
        <v>-15736.097606830315</v>
      </c>
      <c r="AE67" s="96" cm="1">
        <f t="array" aca="1" ref="AE67" ca="1">INDEX($E67:$O67,1,AE$6)/12</f>
        <v>-15736.097606830315</v>
      </c>
      <c r="AF67" s="96" cm="1">
        <f t="array" aca="1" ref="AF67" ca="1">INDEX($E67:$O67,1,AF$6)/12</f>
        <v>-15736.097606830315</v>
      </c>
      <c r="AG67" s="96" cm="1">
        <f t="array" aca="1" ref="AG67" ca="1">INDEX($E67:$O67,1,AG$6)/12</f>
        <v>-15736.097606830315</v>
      </c>
      <c r="AH67" s="96" cm="1">
        <f t="array" aca="1" ref="AH67" ca="1">INDEX($E67:$O67,1,AH$6)/12</f>
        <v>-15736.097606830315</v>
      </c>
      <c r="AI67" s="96" cm="1">
        <f t="array" aca="1" ref="AI67" ca="1">INDEX($E67:$O67,1,AI$6)/12</f>
        <v>-15736.097606830315</v>
      </c>
      <c r="AJ67" s="96" cm="1">
        <f t="array" aca="1" ref="AJ67" ca="1">INDEX($E67:$O67,1,AJ$6)/12</f>
        <v>-15736.097606830315</v>
      </c>
      <c r="AK67" s="96" cm="1">
        <f t="array" aca="1" ref="AK67" ca="1">INDEX($E67:$O67,1,AK$6)/12</f>
        <v>-15736.097606830315</v>
      </c>
      <c r="AL67" s="96" cm="1">
        <f t="array" aca="1" ref="AL67" ca="1">INDEX($E67:$O67,1,AL$6)/12</f>
        <v>-15736.097606830315</v>
      </c>
      <c r="AM67" s="96" cm="1">
        <f t="array" aca="1" ref="AM67" ca="1">INDEX($E67:$O67,1,AM$6)/12</f>
        <v>-15736.097606830315</v>
      </c>
      <c r="AN67" s="96" cm="1">
        <f t="array" aca="1" ref="AN67" ca="1">INDEX($E67:$O67,1,AN$6)/12</f>
        <v>-15736.097606830315</v>
      </c>
      <c r="AO67" s="96" cm="1">
        <f t="array" aca="1" ref="AO67" ca="1">INDEX($E67:$O67,1,AO$6)/12</f>
        <v>-15736.097606830315</v>
      </c>
      <c r="AP67" s="96" cm="1">
        <f t="array" aca="1" ref="AP67" ca="1">INDEX($E67:$O67,1,AP$6)/12</f>
        <v>-16129.500047001073</v>
      </c>
      <c r="AQ67" s="96" cm="1">
        <f t="array" aca="1" ref="AQ67" ca="1">INDEX($E67:$O67,1,AQ$6)/12</f>
        <v>-16129.500047001073</v>
      </c>
      <c r="AR67" s="96" cm="1">
        <f t="array" aca="1" ref="AR67" ca="1">INDEX($E67:$O67,1,AR$6)/12</f>
        <v>-16129.500047001073</v>
      </c>
      <c r="AS67" s="96" cm="1">
        <f t="array" aca="1" ref="AS67" ca="1">INDEX($E67:$O67,1,AS$6)/12</f>
        <v>-16129.500047001073</v>
      </c>
      <c r="AT67" s="96" cm="1">
        <f t="array" aca="1" ref="AT67" ca="1">INDEX($E67:$O67,1,AT$6)/12</f>
        <v>-16129.500047001073</v>
      </c>
      <c r="AU67" s="96" cm="1">
        <f t="array" aca="1" ref="AU67" ca="1">INDEX($E67:$O67,1,AU$6)/12</f>
        <v>-16129.500047001073</v>
      </c>
      <c r="AV67" s="96" cm="1">
        <f t="array" aca="1" ref="AV67" ca="1">INDEX($E67:$O67,1,AV$6)/12</f>
        <v>-16129.500047001073</v>
      </c>
      <c r="AW67" s="96" cm="1">
        <f t="array" aca="1" ref="AW67" ca="1">INDEX($E67:$O67,1,AW$6)/12</f>
        <v>-16129.500047001073</v>
      </c>
      <c r="AX67" s="96" cm="1">
        <f t="array" aca="1" ref="AX67" ca="1">INDEX($E67:$O67,1,AX$6)/12</f>
        <v>-16129.500047001073</v>
      </c>
      <c r="AY67" s="96" cm="1">
        <f t="array" aca="1" ref="AY67" ca="1">INDEX($E67:$O67,1,AY$6)/12</f>
        <v>-16129.500047001073</v>
      </c>
      <c r="AZ67" s="96" cm="1">
        <f t="array" aca="1" ref="AZ67" ca="1">INDEX($E67:$O67,1,AZ$6)/12</f>
        <v>-16129.500047001073</v>
      </c>
      <c r="BA67" s="96" cm="1">
        <f t="array" aca="1" ref="BA67" ca="1">INDEX($E67:$O67,1,BA$6)/12</f>
        <v>-16129.500047001073</v>
      </c>
      <c r="BB67" s="96" cm="1">
        <f t="array" aca="1" ref="BB67" ca="1">INDEX($E67:$O67,1,BB$6)/12</f>
        <v>-16532.737548176101</v>
      </c>
      <c r="BC67" s="96" cm="1">
        <f t="array" aca="1" ref="BC67" ca="1">INDEX($E67:$O67,1,BC$6)/12</f>
        <v>-16532.737548176101</v>
      </c>
      <c r="BD67" s="96" cm="1">
        <f t="array" aca="1" ref="BD67" ca="1">INDEX($E67:$O67,1,BD$6)/12</f>
        <v>-16532.737548176101</v>
      </c>
      <c r="BE67" s="96" cm="1">
        <f t="array" aca="1" ref="BE67" ca="1">INDEX($E67:$O67,1,BE$6)/12</f>
        <v>-16532.737548176101</v>
      </c>
      <c r="BF67" s="96" cm="1">
        <f t="array" aca="1" ref="BF67" ca="1">INDEX($E67:$O67,1,BF$6)/12</f>
        <v>-16532.737548176101</v>
      </c>
      <c r="BG67" s="96" cm="1">
        <f t="array" aca="1" ref="BG67" ca="1">INDEX($E67:$O67,1,BG$6)/12</f>
        <v>-16532.737548176101</v>
      </c>
      <c r="BH67" s="96" cm="1">
        <f t="array" aca="1" ref="BH67" ca="1">INDEX($E67:$O67,1,BH$6)/12</f>
        <v>-16532.737548176101</v>
      </c>
      <c r="BI67" s="96" cm="1">
        <f t="array" aca="1" ref="BI67" ca="1">INDEX($E67:$O67,1,BI$6)/12</f>
        <v>-16532.737548176101</v>
      </c>
      <c r="BJ67" s="96" cm="1">
        <f t="array" aca="1" ref="BJ67" ca="1">INDEX($E67:$O67,1,BJ$6)/12</f>
        <v>-16532.737548176101</v>
      </c>
      <c r="BK67" s="96" cm="1">
        <f t="array" aca="1" ref="BK67" ca="1">INDEX($E67:$O67,1,BK$6)/12</f>
        <v>-16532.737548176101</v>
      </c>
      <c r="BL67" s="96" cm="1">
        <f t="array" aca="1" ref="BL67" ca="1">INDEX($E67:$O67,1,BL$6)/12</f>
        <v>-16532.737548176101</v>
      </c>
      <c r="BM67" s="96" cm="1">
        <f t="array" aca="1" ref="BM67" ca="1">INDEX($E67:$O67,1,BM$6)/12</f>
        <v>-16532.737548176101</v>
      </c>
      <c r="BN67" s="96" cm="1">
        <f t="array" aca="1" ref="BN67" ca="1">INDEX($E67:$O67,1,BN$6)/12</f>
        <v>-16946.055986880503</v>
      </c>
      <c r="BO67" s="96" cm="1">
        <f t="array" aca="1" ref="BO67" ca="1">INDEX($E67:$O67,1,BO$6)/12</f>
        <v>-16946.055986880503</v>
      </c>
      <c r="BP67" s="96" cm="1">
        <f t="array" aca="1" ref="BP67" ca="1">INDEX($E67:$O67,1,BP$6)/12</f>
        <v>-16946.055986880503</v>
      </c>
      <c r="BQ67" s="96" cm="1">
        <f t="array" aca="1" ref="BQ67" ca="1">INDEX($E67:$O67,1,BQ$6)/12</f>
        <v>-16946.055986880503</v>
      </c>
      <c r="BR67" s="96" cm="1">
        <f t="array" aca="1" ref="BR67" ca="1">INDEX($E67:$O67,1,BR$6)/12</f>
        <v>-16946.055986880503</v>
      </c>
      <c r="BS67" s="96" cm="1">
        <f t="array" aca="1" ref="BS67" ca="1">INDEX($E67:$O67,1,BS$6)/12</f>
        <v>-16946.055986880503</v>
      </c>
      <c r="BT67" s="96" cm="1">
        <f t="array" aca="1" ref="BT67" ca="1">INDEX($E67:$O67,1,BT$6)/12</f>
        <v>-16946.055986880503</v>
      </c>
      <c r="BU67" s="96" cm="1">
        <f t="array" aca="1" ref="BU67" ca="1">INDEX($E67:$O67,1,BU$6)/12</f>
        <v>-16946.055986880503</v>
      </c>
      <c r="BV67" s="96" cm="1">
        <f t="array" aca="1" ref="BV67" ca="1">INDEX($E67:$O67,1,BV$6)/12</f>
        <v>-16946.055986880503</v>
      </c>
      <c r="BW67" s="96" cm="1">
        <f t="array" aca="1" ref="BW67" ca="1">INDEX($E67:$O67,1,BW$6)/12</f>
        <v>-16946.055986880503</v>
      </c>
      <c r="BX67" s="96" cm="1">
        <f t="array" aca="1" ref="BX67" ca="1">INDEX($E67:$O67,1,BX$6)/12</f>
        <v>-16946.055986880503</v>
      </c>
      <c r="BY67" s="96" cm="1">
        <f t="array" aca="1" ref="BY67" ca="1">INDEX($E67:$O67,1,BY$6)/12</f>
        <v>-16946.055986880503</v>
      </c>
      <c r="BZ67" s="96" cm="1">
        <f t="array" aca="1" ref="BZ67" ca="1">INDEX($E67:$O67,1,BZ$6)/12</f>
        <v>-17369.707386552513</v>
      </c>
      <c r="CA67" s="96" cm="1">
        <f t="array" aca="1" ref="CA67" ca="1">INDEX($E67:$O67,1,CA$6)/12</f>
        <v>-17369.707386552513</v>
      </c>
      <c r="CB67" s="96" cm="1">
        <f t="array" aca="1" ref="CB67" ca="1">INDEX($E67:$O67,1,CB$6)/12</f>
        <v>-17369.707386552513</v>
      </c>
      <c r="CC67" s="96" cm="1">
        <f t="array" aca="1" ref="CC67" ca="1">INDEX($E67:$O67,1,CC$6)/12</f>
        <v>-17369.707386552513</v>
      </c>
      <c r="CD67" s="96" cm="1">
        <f t="array" aca="1" ref="CD67" ca="1">INDEX($E67:$O67,1,CD$6)/12</f>
        <v>-17369.707386552513</v>
      </c>
      <c r="CE67" s="96" cm="1">
        <f t="array" aca="1" ref="CE67" ca="1">INDEX($E67:$O67,1,CE$6)/12</f>
        <v>-17369.707386552513</v>
      </c>
      <c r="CF67" s="96" cm="1">
        <f t="array" aca="1" ref="CF67" ca="1">INDEX($E67:$O67,1,CF$6)/12</f>
        <v>-17369.707386552513</v>
      </c>
      <c r="CG67" s="96" cm="1">
        <f t="array" aca="1" ref="CG67" ca="1">INDEX($E67:$O67,1,CG$6)/12</f>
        <v>-17369.707386552513</v>
      </c>
      <c r="CH67" s="96" cm="1">
        <f t="array" aca="1" ref="CH67" ca="1">INDEX($E67:$O67,1,CH$6)/12</f>
        <v>-17369.707386552513</v>
      </c>
      <c r="CI67" s="96" cm="1">
        <f t="array" aca="1" ref="CI67" ca="1">INDEX($E67:$O67,1,CI$6)/12</f>
        <v>-17369.707386552513</v>
      </c>
      <c r="CJ67" s="96" cm="1">
        <f t="array" aca="1" ref="CJ67" ca="1">INDEX($E67:$O67,1,CJ$6)/12</f>
        <v>-17369.707386552513</v>
      </c>
      <c r="CK67" s="96" cm="1">
        <f t="array" aca="1" ref="CK67" ca="1">INDEX($E67:$O67,1,CK$6)/12</f>
        <v>-17369.707386552513</v>
      </c>
      <c r="CL67" s="96" cm="1">
        <f t="array" aca="1" ref="CL67" ca="1">INDEX($E67:$O67,1,CL$6)/12</f>
        <v>-17803.950071216324</v>
      </c>
      <c r="CM67" s="96" cm="1">
        <f t="array" aca="1" ref="CM67" ca="1">INDEX($E67:$O67,1,CM$6)/12</f>
        <v>-17803.950071216324</v>
      </c>
      <c r="CN67" s="96" cm="1">
        <f t="array" aca="1" ref="CN67" ca="1">INDEX($E67:$O67,1,CN$6)/12</f>
        <v>-17803.950071216324</v>
      </c>
      <c r="CO67" s="96" cm="1">
        <f t="array" aca="1" ref="CO67" ca="1">INDEX($E67:$O67,1,CO$6)/12</f>
        <v>-17803.950071216324</v>
      </c>
      <c r="CP67" s="96" cm="1">
        <f t="array" aca="1" ref="CP67" ca="1">INDEX($E67:$O67,1,CP$6)/12</f>
        <v>-17803.950071216324</v>
      </c>
      <c r="CQ67" s="96" cm="1">
        <f t="array" aca="1" ref="CQ67" ca="1">INDEX($E67:$O67,1,CQ$6)/12</f>
        <v>-17803.950071216324</v>
      </c>
      <c r="CR67" s="96" cm="1">
        <f t="array" aca="1" ref="CR67" ca="1">INDEX($E67:$O67,1,CR$6)/12</f>
        <v>-17803.950071216324</v>
      </c>
      <c r="CS67" s="96" cm="1">
        <f t="array" aca="1" ref="CS67" ca="1">INDEX($E67:$O67,1,CS$6)/12</f>
        <v>-17803.950071216324</v>
      </c>
      <c r="CT67" s="96" cm="1">
        <f t="array" aca="1" ref="CT67" ca="1">INDEX($E67:$O67,1,CT$6)/12</f>
        <v>-17803.950071216324</v>
      </c>
      <c r="CU67" s="96" cm="1">
        <f t="array" aca="1" ref="CU67" ca="1">INDEX($E67:$O67,1,CU$6)/12</f>
        <v>-17803.950071216324</v>
      </c>
      <c r="CV67" s="96" cm="1">
        <f t="array" aca="1" ref="CV67" ca="1">INDEX($E67:$O67,1,CV$6)/12</f>
        <v>-17803.950071216324</v>
      </c>
      <c r="CW67" s="96" cm="1">
        <f t="array" aca="1" ref="CW67" ca="1">INDEX($E67:$O67,1,CW$6)/12</f>
        <v>-17803.950071216324</v>
      </c>
      <c r="CX67" s="96" cm="1">
        <f t="array" aca="1" ref="CX67" ca="1">INDEX($E67:$O67,1,CX$6)/12</f>
        <v>-18249.048822996734</v>
      </c>
      <c r="CY67" s="96" cm="1">
        <f t="array" aca="1" ref="CY67" ca="1">INDEX($E67:$O67,1,CY$6)/12</f>
        <v>-18249.048822996734</v>
      </c>
      <c r="CZ67" s="96" cm="1">
        <f t="array" aca="1" ref="CZ67" ca="1">INDEX($E67:$O67,1,CZ$6)/12</f>
        <v>-18249.048822996734</v>
      </c>
      <c r="DA67" s="96" cm="1">
        <f t="array" aca="1" ref="DA67" ca="1">INDEX($E67:$O67,1,DA$6)/12</f>
        <v>-18249.048822996734</v>
      </c>
      <c r="DB67" s="96" cm="1">
        <f t="array" aca="1" ref="DB67" ca="1">INDEX($E67:$O67,1,DB$6)/12</f>
        <v>-18249.048822996734</v>
      </c>
      <c r="DC67" s="96" cm="1">
        <f t="array" aca="1" ref="DC67" ca="1">INDEX($E67:$O67,1,DC$6)/12</f>
        <v>-18249.048822996734</v>
      </c>
      <c r="DD67" s="96" cm="1">
        <f t="array" aca="1" ref="DD67" ca="1">INDEX($E67:$O67,1,DD$6)/12</f>
        <v>-18249.048822996734</v>
      </c>
      <c r="DE67" s="96" cm="1">
        <f t="array" aca="1" ref="DE67" ca="1">INDEX($E67:$O67,1,DE$6)/12</f>
        <v>-18249.048822996734</v>
      </c>
      <c r="DF67" s="96" cm="1">
        <f t="array" aca="1" ref="DF67" ca="1">INDEX($E67:$O67,1,DF$6)/12</f>
        <v>-18249.048822996734</v>
      </c>
      <c r="DG67" s="96" cm="1">
        <f t="array" aca="1" ref="DG67" ca="1">INDEX($E67:$O67,1,DG$6)/12</f>
        <v>-18249.048822996734</v>
      </c>
      <c r="DH67" s="96" cm="1">
        <f t="array" aca="1" ref="DH67" ca="1">INDEX($E67:$O67,1,DH$6)/12</f>
        <v>-18249.048822996734</v>
      </c>
      <c r="DI67" s="96" cm="1">
        <f t="array" aca="1" ref="DI67" ca="1">INDEX($E67:$O67,1,DI$6)/12</f>
        <v>-18249.048822996734</v>
      </c>
      <c r="DJ67" s="96" cm="1">
        <f t="array" aca="1" ref="DJ67" ca="1">INDEX($E67:$O67,1,DJ$6)/12</f>
        <v>-18705.275043571648</v>
      </c>
      <c r="DK67" s="96" cm="1">
        <f t="array" aca="1" ref="DK67" ca="1">INDEX($E67:$O67,1,DK$6)/12</f>
        <v>-18705.275043571648</v>
      </c>
      <c r="DL67" s="96" cm="1">
        <f t="array" aca="1" ref="DL67" ca="1">INDEX($E67:$O67,1,DL$6)/12</f>
        <v>-18705.275043571648</v>
      </c>
      <c r="DM67" s="96" cm="1">
        <f t="array" aca="1" ref="DM67" ca="1">INDEX($E67:$O67,1,DM$6)/12</f>
        <v>-18705.275043571648</v>
      </c>
      <c r="DN67" s="96" cm="1">
        <f t="array" aca="1" ref="DN67" ca="1">INDEX($E67:$O67,1,DN$6)/12</f>
        <v>-18705.275043571648</v>
      </c>
      <c r="DO67" s="96" cm="1">
        <f t="array" aca="1" ref="DO67" ca="1">INDEX($E67:$O67,1,DO$6)/12</f>
        <v>-18705.275043571648</v>
      </c>
      <c r="DP67" s="96" cm="1">
        <f t="array" aca="1" ref="DP67" ca="1">INDEX($E67:$O67,1,DP$6)/12</f>
        <v>-18705.275043571648</v>
      </c>
      <c r="DQ67" s="96" cm="1">
        <f t="array" aca="1" ref="DQ67" ca="1">INDEX($E67:$O67,1,DQ$6)/12</f>
        <v>-18705.275043571648</v>
      </c>
      <c r="DR67" s="96" cm="1">
        <f t="array" aca="1" ref="DR67" ca="1">INDEX($E67:$O67,1,DR$6)/12</f>
        <v>-18705.275043571648</v>
      </c>
      <c r="DS67" s="96" cm="1">
        <f t="array" aca="1" ref="DS67" ca="1">INDEX($E67:$O67,1,DS$6)/12</f>
        <v>-18705.275043571648</v>
      </c>
      <c r="DT67" s="96" cm="1">
        <f t="array" aca="1" ref="DT67" ca="1">INDEX($E67:$O67,1,DT$6)/12</f>
        <v>-18705.275043571648</v>
      </c>
      <c r="DU67" s="96" cm="1">
        <f t="array" aca="1" ref="DU67" ca="1">INDEX($E67:$O67,1,DU$6)/12</f>
        <v>-18705.275043571648</v>
      </c>
      <c r="DV67" s="96" cm="1">
        <f t="array" aca="1" ref="DV67" ca="1">INDEX($E67:$O67,1,DV$6)/12</f>
        <v>-19172.906919660938</v>
      </c>
      <c r="DW67" s="96" cm="1">
        <f t="array" aca="1" ref="DW67" ca="1">INDEX($E67:$O67,1,DW$6)/12</f>
        <v>-19172.906919660938</v>
      </c>
      <c r="DX67" s="96" cm="1">
        <f t="array" aca="1" ref="DX67" ca="1">INDEX($E67:$O67,1,DX$6)/12</f>
        <v>-19172.906919660938</v>
      </c>
      <c r="DY67" s="96" cm="1">
        <f t="array" aca="1" ref="DY67" ca="1">INDEX($E67:$O67,1,DY$6)/12</f>
        <v>-19172.906919660938</v>
      </c>
      <c r="DZ67" s="96" cm="1">
        <f t="array" aca="1" ref="DZ67" ca="1">INDEX($E67:$O67,1,DZ$6)/12</f>
        <v>-19172.906919660938</v>
      </c>
      <c r="EA67" s="96" cm="1">
        <f t="array" aca="1" ref="EA67" ca="1">INDEX($E67:$O67,1,EA$6)/12</f>
        <v>-19172.906919660938</v>
      </c>
      <c r="EB67" s="96" cm="1">
        <f t="array" aca="1" ref="EB67" ca="1">INDEX($E67:$O67,1,EB$6)/12</f>
        <v>-19172.906919660938</v>
      </c>
      <c r="EC67" s="96" cm="1">
        <f t="array" aca="1" ref="EC67" ca="1">INDEX($E67:$O67,1,EC$6)/12</f>
        <v>-19172.906919660938</v>
      </c>
      <c r="ED67" s="96" cm="1">
        <f t="array" aca="1" ref="ED67" ca="1">INDEX($E67:$O67,1,ED$6)/12</f>
        <v>-19172.906919660938</v>
      </c>
      <c r="EE67" s="96" cm="1">
        <f t="array" aca="1" ref="EE67" ca="1">INDEX($E67:$O67,1,EE$6)/12</f>
        <v>-19172.906919660938</v>
      </c>
      <c r="EF67" s="96" cm="1">
        <f t="array" aca="1" ref="EF67" ca="1">INDEX($E67:$O67,1,EF$6)/12</f>
        <v>-19172.906919660938</v>
      </c>
      <c r="EG67" s="96" cm="1">
        <f t="array" aca="1" ref="EG67" ca="1">INDEX($E67:$O67,1,EG$6)/12</f>
        <v>-19172.906919660938</v>
      </c>
      <c r="EH67" s="96" cm="1">
        <f t="array" aca="1" ref="EH67" ca="1">INDEX($E67:$O67,1,EH$6)/12</f>
        <v>-19652.22959265246</v>
      </c>
      <c r="EI67" s="96" cm="1">
        <f t="array" aca="1" ref="EI67" ca="1">INDEX($E67:$O67,1,EI$6)/12</f>
        <v>-19652.22959265246</v>
      </c>
      <c r="EJ67" s="96" cm="1">
        <f t="array" aca="1" ref="EJ67" ca="1">INDEX($E67:$O67,1,EJ$6)/12</f>
        <v>-19652.22959265246</v>
      </c>
      <c r="EK67" s="96" cm="1">
        <f t="array" aca="1" ref="EK67" ca="1">INDEX($E67:$O67,1,EK$6)/12</f>
        <v>-19652.22959265246</v>
      </c>
      <c r="EL67" s="96" cm="1">
        <f t="array" aca="1" ref="EL67" ca="1">INDEX($E67:$O67,1,EL$6)/12</f>
        <v>-19652.22959265246</v>
      </c>
      <c r="EM67" s="96" cm="1">
        <f t="array" aca="1" ref="EM67" ca="1">INDEX($E67:$O67,1,EM$6)/12</f>
        <v>-19652.22959265246</v>
      </c>
      <c r="EN67" s="96" cm="1">
        <f t="array" aca="1" ref="EN67" ca="1">INDEX($E67:$O67,1,EN$6)/12</f>
        <v>-19652.22959265246</v>
      </c>
      <c r="EO67" s="96" cm="1">
        <f t="array" aca="1" ref="EO67" ca="1">INDEX($E67:$O67,1,EO$6)/12</f>
        <v>-19652.22959265246</v>
      </c>
      <c r="EP67" s="96" cm="1">
        <f t="array" aca="1" ref="EP67" ca="1">INDEX($E67:$O67,1,EP$6)/12</f>
        <v>-19652.22959265246</v>
      </c>
      <c r="EQ67" s="96" cm="1">
        <f t="array" aca="1" ref="EQ67" ca="1">INDEX($E67:$O67,1,EQ$6)/12</f>
        <v>-19652.22959265246</v>
      </c>
      <c r="ER67" s="96" cm="1">
        <f t="array" aca="1" ref="ER67" ca="1">INDEX($E67:$O67,1,ER$6)/12</f>
        <v>-19652.22959265246</v>
      </c>
      <c r="ES67" s="96" cm="1">
        <f t="array" aca="1" ref="ES67" ca="1">INDEX($E67:$O67,1,ES$6)/12</f>
        <v>-19652.22959265246</v>
      </c>
    </row>
    <row r="68" spans="1:149" x14ac:dyDescent="0.2">
      <c r="A68" s="2"/>
      <c r="B68" s="96" t="str">
        <f>'PF, Adj &amp; Notes'!$B60</f>
        <v>Ground Rent</v>
      </c>
      <c r="C68" s="96"/>
      <c r="D68" s="456">
        <f ca="1">-IFERROR(VLOOKUP($B68,rAdjCF,COLUMNS(rAdjCF),),)</f>
        <v>0</v>
      </c>
      <c r="E68" s="96">
        <f ca="1">-rUMTotalUnits*IF(Assumptions!$F102,Assumptions!$F102,Assumptions!$E102*(1+rGenInflPct))</f>
        <v>0</v>
      </c>
      <c r="F68" s="96" cm="1">
        <f t="array" aca="1" ref="F68" ca="1">E68*(1+rGenInflPct)*(F$8&lt;=MAX(rHoldPeriod,1)+fRvrYr)</f>
        <v>0</v>
      </c>
      <c r="G68" s="96" cm="1">
        <f t="array" aca="1" ref="G68" ca="1">F68*(1+rGenInflPct)*(G$8&lt;=MAX(rHoldPeriod,1)+fRvrYr)</f>
        <v>0</v>
      </c>
      <c r="H68" s="96" cm="1">
        <f t="array" aca="1" ref="H68" ca="1">G68*(1+rGenInflPct)*(H$8&lt;=MAX(rHoldPeriod,1)+fRvrYr)</f>
        <v>0</v>
      </c>
      <c r="I68" s="96" cm="1">
        <f t="array" aca="1" ref="I68" ca="1">H68*(1+rGenInflPct)*(I$8&lt;=MAX(rHoldPeriod,1)+fRvrYr)</f>
        <v>0</v>
      </c>
      <c r="J68" s="96" cm="1">
        <f t="array" aca="1" ref="J68" ca="1">I68*(1+rGenInflPct)*(J$8&lt;=MAX(rHoldPeriod,1)+fRvrYr)</f>
        <v>0</v>
      </c>
      <c r="K68" s="96" cm="1">
        <f t="array" aca="1" ref="K68" ca="1">J68*(1+rGenInflPct)*(K$8&lt;=MAX(rHoldPeriod,1)+fRvrYr)</f>
        <v>0</v>
      </c>
      <c r="L68" s="96" cm="1">
        <f t="array" aca="1" ref="L68" ca="1">K68*(1+rGenInflPct)*(L$8&lt;=MAX(rHoldPeriod,1)+fRvrYr)</f>
        <v>0</v>
      </c>
      <c r="M68" s="96" cm="1">
        <f t="array" aca="1" ref="M68" ca="1">L68*(1+rGenInflPct)*(M$8&lt;=MAX(rHoldPeriod,1)+fRvrYr)</f>
        <v>0</v>
      </c>
      <c r="N68" s="96" cm="1">
        <f t="array" aca="1" ref="N68" ca="1">M68*(1+rGenInflPct)*(N$8&lt;=MAX(rHoldPeriod,1)+fRvrYr)</f>
        <v>0</v>
      </c>
      <c r="O68" s="96" cm="1">
        <f t="array" aca="1" ref="O68" ca="1">N68*(1+rGenInflPct)*(O$8&lt;=MAX(rHoldPeriod,1)+fRvrYr)</f>
        <v>0</v>
      </c>
      <c r="P68" s="2"/>
      <c r="Q68" s="96"/>
      <c r="R68" s="96" cm="1">
        <f t="array" aca="1" ref="R68" ca="1">INDEX($E68:$O68,1,R$6)/12</f>
        <v>0</v>
      </c>
      <c r="S68" s="96" cm="1">
        <f t="array" aca="1" ref="S68" ca="1">INDEX($E68:$O68,1,S$6)/12</f>
        <v>0</v>
      </c>
      <c r="T68" s="96" cm="1">
        <f t="array" aca="1" ref="T68" ca="1">INDEX($E68:$O68,1,T$6)/12</f>
        <v>0</v>
      </c>
      <c r="U68" s="96" cm="1">
        <f t="array" aca="1" ref="U68" ca="1">INDEX($E68:$O68,1,U$6)/12</f>
        <v>0</v>
      </c>
      <c r="V68" s="96" cm="1">
        <f t="array" aca="1" ref="V68" ca="1">INDEX($E68:$O68,1,V$6)/12</f>
        <v>0</v>
      </c>
      <c r="W68" s="96" cm="1">
        <f t="array" aca="1" ref="W68" ca="1">INDEX($E68:$O68,1,W$6)/12</f>
        <v>0</v>
      </c>
      <c r="X68" s="96" cm="1">
        <f t="array" aca="1" ref="X68" ca="1">INDEX($E68:$O68,1,X$6)/12</f>
        <v>0</v>
      </c>
      <c r="Y68" s="96" cm="1">
        <f t="array" aca="1" ref="Y68" ca="1">INDEX($E68:$O68,1,Y$6)/12</f>
        <v>0</v>
      </c>
      <c r="Z68" s="96" cm="1">
        <f t="array" aca="1" ref="Z68" ca="1">INDEX($E68:$O68,1,Z$6)/12</f>
        <v>0</v>
      </c>
      <c r="AA68" s="96" cm="1">
        <f t="array" aca="1" ref="AA68" ca="1">INDEX($E68:$O68,1,AA$6)/12</f>
        <v>0</v>
      </c>
      <c r="AB68" s="96" cm="1">
        <f t="array" aca="1" ref="AB68" ca="1">INDEX($E68:$O68,1,AB$6)/12</f>
        <v>0</v>
      </c>
      <c r="AC68" s="96" cm="1">
        <f t="array" aca="1" ref="AC68" ca="1">INDEX($E68:$O68,1,AC$6)/12</f>
        <v>0</v>
      </c>
      <c r="AD68" s="96" cm="1">
        <f t="array" aca="1" ref="AD68" ca="1">INDEX($E68:$O68,1,AD$6)/12</f>
        <v>0</v>
      </c>
      <c r="AE68" s="96" cm="1">
        <f t="array" aca="1" ref="AE68" ca="1">INDEX($E68:$O68,1,AE$6)/12</f>
        <v>0</v>
      </c>
      <c r="AF68" s="96" cm="1">
        <f t="array" aca="1" ref="AF68" ca="1">INDEX($E68:$O68,1,AF$6)/12</f>
        <v>0</v>
      </c>
      <c r="AG68" s="96" cm="1">
        <f t="array" aca="1" ref="AG68" ca="1">INDEX($E68:$O68,1,AG$6)/12</f>
        <v>0</v>
      </c>
      <c r="AH68" s="96" cm="1">
        <f t="array" aca="1" ref="AH68" ca="1">INDEX($E68:$O68,1,AH$6)/12</f>
        <v>0</v>
      </c>
      <c r="AI68" s="96" cm="1">
        <f t="array" aca="1" ref="AI68" ca="1">INDEX($E68:$O68,1,AI$6)/12</f>
        <v>0</v>
      </c>
      <c r="AJ68" s="96" cm="1">
        <f t="array" aca="1" ref="AJ68" ca="1">INDEX($E68:$O68,1,AJ$6)/12</f>
        <v>0</v>
      </c>
      <c r="AK68" s="96" cm="1">
        <f t="array" aca="1" ref="AK68" ca="1">INDEX($E68:$O68,1,AK$6)/12</f>
        <v>0</v>
      </c>
      <c r="AL68" s="96" cm="1">
        <f t="array" aca="1" ref="AL68" ca="1">INDEX($E68:$O68,1,AL$6)/12</f>
        <v>0</v>
      </c>
      <c r="AM68" s="96" cm="1">
        <f t="array" aca="1" ref="AM68" ca="1">INDEX($E68:$O68,1,AM$6)/12</f>
        <v>0</v>
      </c>
      <c r="AN68" s="96" cm="1">
        <f t="array" aca="1" ref="AN68" ca="1">INDEX($E68:$O68,1,AN$6)/12</f>
        <v>0</v>
      </c>
      <c r="AO68" s="96" cm="1">
        <f t="array" aca="1" ref="AO68" ca="1">INDEX($E68:$O68,1,AO$6)/12</f>
        <v>0</v>
      </c>
      <c r="AP68" s="96" cm="1">
        <f t="array" aca="1" ref="AP68" ca="1">INDEX($E68:$O68,1,AP$6)/12</f>
        <v>0</v>
      </c>
      <c r="AQ68" s="96" cm="1">
        <f t="array" aca="1" ref="AQ68" ca="1">INDEX($E68:$O68,1,AQ$6)/12</f>
        <v>0</v>
      </c>
      <c r="AR68" s="96" cm="1">
        <f t="array" aca="1" ref="AR68" ca="1">INDEX($E68:$O68,1,AR$6)/12</f>
        <v>0</v>
      </c>
      <c r="AS68" s="96" cm="1">
        <f t="array" aca="1" ref="AS68" ca="1">INDEX($E68:$O68,1,AS$6)/12</f>
        <v>0</v>
      </c>
      <c r="AT68" s="96" cm="1">
        <f t="array" aca="1" ref="AT68" ca="1">INDEX($E68:$O68,1,AT$6)/12</f>
        <v>0</v>
      </c>
      <c r="AU68" s="96" cm="1">
        <f t="array" aca="1" ref="AU68" ca="1">INDEX($E68:$O68,1,AU$6)/12</f>
        <v>0</v>
      </c>
      <c r="AV68" s="96" cm="1">
        <f t="array" aca="1" ref="AV68" ca="1">INDEX($E68:$O68,1,AV$6)/12</f>
        <v>0</v>
      </c>
      <c r="AW68" s="96" cm="1">
        <f t="array" aca="1" ref="AW68" ca="1">INDEX($E68:$O68,1,AW$6)/12</f>
        <v>0</v>
      </c>
      <c r="AX68" s="96" cm="1">
        <f t="array" aca="1" ref="AX68" ca="1">INDEX($E68:$O68,1,AX$6)/12</f>
        <v>0</v>
      </c>
      <c r="AY68" s="96" cm="1">
        <f t="array" aca="1" ref="AY68" ca="1">INDEX($E68:$O68,1,AY$6)/12</f>
        <v>0</v>
      </c>
      <c r="AZ68" s="96" cm="1">
        <f t="array" aca="1" ref="AZ68" ca="1">INDEX($E68:$O68,1,AZ$6)/12</f>
        <v>0</v>
      </c>
      <c r="BA68" s="96" cm="1">
        <f t="array" aca="1" ref="BA68" ca="1">INDEX($E68:$O68,1,BA$6)/12</f>
        <v>0</v>
      </c>
      <c r="BB68" s="96" cm="1">
        <f t="array" aca="1" ref="BB68" ca="1">INDEX($E68:$O68,1,BB$6)/12</f>
        <v>0</v>
      </c>
      <c r="BC68" s="96" cm="1">
        <f t="array" aca="1" ref="BC68" ca="1">INDEX($E68:$O68,1,BC$6)/12</f>
        <v>0</v>
      </c>
      <c r="BD68" s="96" cm="1">
        <f t="array" aca="1" ref="BD68" ca="1">INDEX($E68:$O68,1,BD$6)/12</f>
        <v>0</v>
      </c>
      <c r="BE68" s="96" cm="1">
        <f t="array" aca="1" ref="BE68" ca="1">INDEX($E68:$O68,1,BE$6)/12</f>
        <v>0</v>
      </c>
      <c r="BF68" s="96" cm="1">
        <f t="array" aca="1" ref="BF68" ca="1">INDEX($E68:$O68,1,BF$6)/12</f>
        <v>0</v>
      </c>
      <c r="BG68" s="96" cm="1">
        <f t="array" aca="1" ref="BG68" ca="1">INDEX($E68:$O68,1,BG$6)/12</f>
        <v>0</v>
      </c>
      <c r="BH68" s="96" cm="1">
        <f t="array" aca="1" ref="BH68" ca="1">INDEX($E68:$O68,1,BH$6)/12</f>
        <v>0</v>
      </c>
      <c r="BI68" s="96" cm="1">
        <f t="array" aca="1" ref="BI68" ca="1">INDEX($E68:$O68,1,BI$6)/12</f>
        <v>0</v>
      </c>
      <c r="BJ68" s="96" cm="1">
        <f t="array" aca="1" ref="BJ68" ca="1">INDEX($E68:$O68,1,BJ$6)/12</f>
        <v>0</v>
      </c>
      <c r="BK68" s="96" cm="1">
        <f t="array" aca="1" ref="BK68" ca="1">INDEX($E68:$O68,1,BK$6)/12</f>
        <v>0</v>
      </c>
      <c r="BL68" s="96" cm="1">
        <f t="array" aca="1" ref="BL68" ca="1">INDEX($E68:$O68,1,BL$6)/12</f>
        <v>0</v>
      </c>
      <c r="BM68" s="96" cm="1">
        <f t="array" aca="1" ref="BM68" ca="1">INDEX($E68:$O68,1,BM$6)/12</f>
        <v>0</v>
      </c>
      <c r="BN68" s="96" cm="1">
        <f t="array" aca="1" ref="BN68" ca="1">INDEX($E68:$O68,1,BN$6)/12</f>
        <v>0</v>
      </c>
      <c r="BO68" s="96" cm="1">
        <f t="array" aca="1" ref="BO68" ca="1">INDEX($E68:$O68,1,BO$6)/12</f>
        <v>0</v>
      </c>
      <c r="BP68" s="96" cm="1">
        <f t="array" aca="1" ref="BP68" ca="1">INDEX($E68:$O68,1,BP$6)/12</f>
        <v>0</v>
      </c>
      <c r="BQ68" s="96" cm="1">
        <f t="array" aca="1" ref="BQ68" ca="1">INDEX($E68:$O68,1,BQ$6)/12</f>
        <v>0</v>
      </c>
      <c r="BR68" s="96" cm="1">
        <f t="array" aca="1" ref="BR68" ca="1">INDEX($E68:$O68,1,BR$6)/12</f>
        <v>0</v>
      </c>
      <c r="BS68" s="96" cm="1">
        <f t="array" aca="1" ref="BS68" ca="1">INDEX($E68:$O68,1,BS$6)/12</f>
        <v>0</v>
      </c>
      <c r="BT68" s="96" cm="1">
        <f t="array" aca="1" ref="BT68" ca="1">INDEX($E68:$O68,1,BT$6)/12</f>
        <v>0</v>
      </c>
      <c r="BU68" s="96" cm="1">
        <f t="array" aca="1" ref="BU68" ca="1">INDEX($E68:$O68,1,BU$6)/12</f>
        <v>0</v>
      </c>
      <c r="BV68" s="96" cm="1">
        <f t="array" aca="1" ref="BV68" ca="1">INDEX($E68:$O68,1,BV$6)/12</f>
        <v>0</v>
      </c>
      <c r="BW68" s="96" cm="1">
        <f t="array" aca="1" ref="BW68" ca="1">INDEX($E68:$O68,1,BW$6)/12</f>
        <v>0</v>
      </c>
      <c r="BX68" s="96" cm="1">
        <f t="array" aca="1" ref="BX68" ca="1">INDEX($E68:$O68,1,BX$6)/12</f>
        <v>0</v>
      </c>
      <c r="BY68" s="96" cm="1">
        <f t="array" aca="1" ref="BY68" ca="1">INDEX($E68:$O68,1,BY$6)/12</f>
        <v>0</v>
      </c>
      <c r="BZ68" s="96" cm="1">
        <f t="array" aca="1" ref="BZ68" ca="1">INDEX($E68:$O68,1,BZ$6)/12</f>
        <v>0</v>
      </c>
      <c r="CA68" s="96" cm="1">
        <f t="array" aca="1" ref="CA68" ca="1">INDEX($E68:$O68,1,CA$6)/12</f>
        <v>0</v>
      </c>
      <c r="CB68" s="96" cm="1">
        <f t="array" aca="1" ref="CB68" ca="1">INDEX($E68:$O68,1,CB$6)/12</f>
        <v>0</v>
      </c>
      <c r="CC68" s="96" cm="1">
        <f t="array" aca="1" ref="CC68" ca="1">INDEX($E68:$O68,1,CC$6)/12</f>
        <v>0</v>
      </c>
      <c r="CD68" s="96" cm="1">
        <f t="array" aca="1" ref="CD68" ca="1">INDEX($E68:$O68,1,CD$6)/12</f>
        <v>0</v>
      </c>
      <c r="CE68" s="96" cm="1">
        <f t="array" aca="1" ref="CE68" ca="1">INDEX($E68:$O68,1,CE$6)/12</f>
        <v>0</v>
      </c>
      <c r="CF68" s="96" cm="1">
        <f t="array" aca="1" ref="CF68" ca="1">INDEX($E68:$O68,1,CF$6)/12</f>
        <v>0</v>
      </c>
      <c r="CG68" s="96" cm="1">
        <f t="array" aca="1" ref="CG68" ca="1">INDEX($E68:$O68,1,CG$6)/12</f>
        <v>0</v>
      </c>
      <c r="CH68" s="96" cm="1">
        <f t="array" aca="1" ref="CH68" ca="1">INDEX($E68:$O68,1,CH$6)/12</f>
        <v>0</v>
      </c>
      <c r="CI68" s="96" cm="1">
        <f t="array" aca="1" ref="CI68" ca="1">INDEX($E68:$O68,1,CI$6)/12</f>
        <v>0</v>
      </c>
      <c r="CJ68" s="96" cm="1">
        <f t="array" aca="1" ref="CJ68" ca="1">INDEX($E68:$O68,1,CJ$6)/12</f>
        <v>0</v>
      </c>
      <c r="CK68" s="96" cm="1">
        <f t="array" aca="1" ref="CK68" ca="1">INDEX($E68:$O68,1,CK$6)/12</f>
        <v>0</v>
      </c>
      <c r="CL68" s="96" cm="1">
        <f t="array" aca="1" ref="CL68" ca="1">INDEX($E68:$O68,1,CL$6)/12</f>
        <v>0</v>
      </c>
      <c r="CM68" s="96" cm="1">
        <f t="array" aca="1" ref="CM68" ca="1">INDEX($E68:$O68,1,CM$6)/12</f>
        <v>0</v>
      </c>
      <c r="CN68" s="96" cm="1">
        <f t="array" aca="1" ref="CN68" ca="1">INDEX($E68:$O68,1,CN$6)/12</f>
        <v>0</v>
      </c>
      <c r="CO68" s="96" cm="1">
        <f t="array" aca="1" ref="CO68" ca="1">INDEX($E68:$O68,1,CO$6)/12</f>
        <v>0</v>
      </c>
      <c r="CP68" s="96" cm="1">
        <f t="array" aca="1" ref="CP68" ca="1">INDEX($E68:$O68,1,CP$6)/12</f>
        <v>0</v>
      </c>
      <c r="CQ68" s="96" cm="1">
        <f t="array" aca="1" ref="CQ68" ca="1">INDEX($E68:$O68,1,CQ$6)/12</f>
        <v>0</v>
      </c>
      <c r="CR68" s="96" cm="1">
        <f t="array" aca="1" ref="CR68" ca="1">INDEX($E68:$O68,1,CR$6)/12</f>
        <v>0</v>
      </c>
      <c r="CS68" s="96" cm="1">
        <f t="array" aca="1" ref="CS68" ca="1">INDEX($E68:$O68,1,CS$6)/12</f>
        <v>0</v>
      </c>
      <c r="CT68" s="96" cm="1">
        <f t="array" aca="1" ref="CT68" ca="1">INDEX($E68:$O68,1,CT$6)/12</f>
        <v>0</v>
      </c>
      <c r="CU68" s="96" cm="1">
        <f t="array" aca="1" ref="CU68" ca="1">INDEX($E68:$O68,1,CU$6)/12</f>
        <v>0</v>
      </c>
      <c r="CV68" s="96" cm="1">
        <f t="array" aca="1" ref="CV68" ca="1">INDEX($E68:$O68,1,CV$6)/12</f>
        <v>0</v>
      </c>
      <c r="CW68" s="96" cm="1">
        <f t="array" aca="1" ref="CW68" ca="1">INDEX($E68:$O68,1,CW$6)/12</f>
        <v>0</v>
      </c>
      <c r="CX68" s="96" cm="1">
        <f t="array" aca="1" ref="CX68" ca="1">INDEX($E68:$O68,1,CX$6)/12</f>
        <v>0</v>
      </c>
      <c r="CY68" s="96" cm="1">
        <f t="array" aca="1" ref="CY68" ca="1">INDEX($E68:$O68,1,CY$6)/12</f>
        <v>0</v>
      </c>
      <c r="CZ68" s="96" cm="1">
        <f t="array" aca="1" ref="CZ68" ca="1">INDEX($E68:$O68,1,CZ$6)/12</f>
        <v>0</v>
      </c>
      <c r="DA68" s="96" cm="1">
        <f t="array" aca="1" ref="DA68" ca="1">INDEX($E68:$O68,1,DA$6)/12</f>
        <v>0</v>
      </c>
      <c r="DB68" s="96" cm="1">
        <f t="array" aca="1" ref="DB68" ca="1">INDEX($E68:$O68,1,DB$6)/12</f>
        <v>0</v>
      </c>
      <c r="DC68" s="96" cm="1">
        <f t="array" aca="1" ref="DC68" ca="1">INDEX($E68:$O68,1,DC$6)/12</f>
        <v>0</v>
      </c>
      <c r="DD68" s="96" cm="1">
        <f t="array" aca="1" ref="DD68" ca="1">INDEX($E68:$O68,1,DD$6)/12</f>
        <v>0</v>
      </c>
      <c r="DE68" s="96" cm="1">
        <f t="array" aca="1" ref="DE68" ca="1">INDEX($E68:$O68,1,DE$6)/12</f>
        <v>0</v>
      </c>
      <c r="DF68" s="96" cm="1">
        <f t="array" aca="1" ref="DF68" ca="1">INDEX($E68:$O68,1,DF$6)/12</f>
        <v>0</v>
      </c>
      <c r="DG68" s="96" cm="1">
        <f t="array" aca="1" ref="DG68" ca="1">INDEX($E68:$O68,1,DG$6)/12</f>
        <v>0</v>
      </c>
      <c r="DH68" s="96" cm="1">
        <f t="array" aca="1" ref="DH68" ca="1">INDEX($E68:$O68,1,DH$6)/12</f>
        <v>0</v>
      </c>
      <c r="DI68" s="96" cm="1">
        <f t="array" aca="1" ref="DI68" ca="1">INDEX($E68:$O68,1,DI$6)/12</f>
        <v>0</v>
      </c>
      <c r="DJ68" s="96" cm="1">
        <f t="array" aca="1" ref="DJ68" ca="1">INDEX($E68:$O68,1,DJ$6)/12</f>
        <v>0</v>
      </c>
      <c r="DK68" s="96" cm="1">
        <f t="array" aca="1" ref="DK68" ca="1">INDEX($E68:$O68,1,DK$6)/12</f>
        <v>0</v>
      </c>
      <c r="DL68" s="96" cm="1">
        <f t="array" aca="1" ref="DL68" ca="1">INDEX($E68:$O68,1,DL$6)/12</f>
        <v>0</v>
      </c>
      <c r="DM68" s="96" cm="1">
        <f t="array" aca="1" ref="DM68" ca="1">INDEX($E68:$O68,1,DM$6)/12</f>
        <v>0</v>
      </c>
      <c r="DN68" s="96" cm="1">
        <f t="array" aca="1" ref="DN68" ca="1">INDEX($E68:$O68,1,DN$6)/12</f>
        <v>0</v>
      </c>
      <c r="DO68" s="96" cm="1">
        <f t="array" aca="1" ref="DO68" ca="1">INDEX($E68:$O68,1,DO$6)/12</f>
        <v>0</v>
      </c>
      <c r="DP68" s="96" cm="1">
        <f t="array" aca="1" ref="DP68" ca="1">INDEX($E68:$O68,1,DP$6)/12</f>
        <v>0</v>
      </c>
      <c r="DQ68" s="96" cm="1">
        <f t="array" aca="1" ref="DQ68" ca="1">INDEX($E68:$O68,1,DQ$6)/12</f>
        <v>0</v>
      </c>
      <c r="DR68" s="96" cm="1">
        <f t="array" aca="1" ref="DR68" ca="1">INDEX($E68:$O68,1,DR$6)/12</f>
        <v>0</v>
      </c>
      <c r="DS68" s="96" cm="1">
        <f t="array" aca="1" ref="DS68" ca="1">INDEX($E68:$O68,1,DS$6)/12</f>
        <v>0</v>
      </c>
      <c r="DT68" s="96" cm="1">
        <f t="array" aca="1" ref="DT68" ca="1">INDEX($E68:$O68,1,DT$6)/12</f>
        <v>0</v>
      </c>
      <c r="DU68" s="96" cm="1">
        <f t="array" aca="1" ref="DU68" ca="1">INDEX($E68:$O68,1,DU$6)/12</f>
        <v>0</v>
      </c>
      <c r="DV68" s="96" cm="1">
        <f t="array" aca="1" ref="DV68" ca="1">INDEX($E68:$O68,1,DV$6)/12</f>
        <v>0</v>
      </c>
      <c r="DW68" s="96" cm="1">
        <f t="array" aca="1" ref="DW68" ca="1">INDEX($E68:$O68,1,DW$6)/12</f>
        <v>0</v>
      </c>
      <c r="DX68" s="96" cm="1">
        <f t="array" aca="1" ref="DX68" ca="1">INDEX($E68:$O68,1,DX$6)/12</f>
        <v>0</v>
      </c>
      <c r="DY68" s="96" cm="1">
        <f t="array" aca="1" ref="DY68" ca="1">INDEX($E68:$O68,1,DY$6)/12</f>
        <v>0</v>
      </c>
      <c r="DZ68" s="96" cm="1">
        <f t="array" aca="1" ref="DZ68" ca="1">INDEX($E68:$O68,1,DZ$6)/12</f>
        <v>0</v>
      </c>
      <c r="EA68" s="96" cm="1">
        <f t="array" aca="1" ref="EA68" ca="1">INDEX($E68:$O68,1,EA$6)/12</f>
        <v>0</v>
      </c>
      <c r="EB68" s="96" cm="1">
        <f t="array" aca="1" ref="EB68" ca="1">INDEX($E68:$O68,1,EB$6)/12</f>
        <v>0</v>
      </c>
      <c r="EC68" s="96" cm="1">
        <f t="array" aca="1" ref="EC68" ca="1">INDEX($E68:$O68,1,EC$6)/12</f>
        <v>0</v>
      </c>
      <c r="ED68" s="96" cm="1">
        <f t="array" aca="1" ref="ED68" ca="1">INDEX($E68:$O68,1,ED$6)/12</f>
        <v>0</v>
      </c>
      <c r="EE68" s="96" cm="1">
        <f t="array" aca="1" ref="EE68" ca="1">INDEX($E68:$O68,1,EE$6)/12</f>
        <v>0</v>
      </c>
      <c r="EF68" s="96" cm="1">
        <f t="array" aca="1" ref="EF68" ca="1">INDEX($E68:$O68,1,EF$6)/12</f>
        <v>0</v>
      </c>
      <c r="EG68" s="96" cm="1">
        <f t="array" aca="1" ref="EG68" ca="1">INDEX($E68:$O68,1,EG$6)/12</f>
        <v>0</v>
      </c>
      <c r="EH68" s="96" cm="1">
        <f t="array" aca="1" ref="EH68" ca="1">INDEX($E68:$O68,1,EH$6)/12</f>
        <v>0</v>
      </c>
      <c r="EI68" s="96" cm="1">
        <f t="array" aca="1" ref="EI68" ca="1">INDEX($E68:$O68,1,EI$6)/12</f>
        <v>0</v>
      </c>
      <c r="EJ68" s="96" cm="1">
        <f t="array" aca="1" ref="EJ68" ca="1">INDEX($E68:$O68,1,EJ$6)/12</f>
        <v>0</v>
      </c>
      <c r="EK68" s="96" cm="1">
        <f t="array" aca="1" ref="EK68" ca="1">INDEX($E68:$O68,1,EK$6)/12</f>
        <v>0</v>
      </c>
      <c r="EL68" s="96" cm="1">
        <f t="array" aca="1" ref="EL68" ca="1">INDEX($E68:$O68,1,EL$6)/12</f>
        <v>0</v>
      </c>
      <c r="EM68" s="96" cm="1">
        <f t="array" aca="1" ref="EM68" ca="1">INDEX($E68:$O68,1,EM$6)/12</f>
        <v>0</v>
      </c>
      <c r="EN68" s="96" cm="1">
        <f t="array" aca="1" ref="EN68" ca="1">INDEX($E68:$O68,1,EN$6)/12</f>
        <v>0</v>
      </c>
      <c r="EO68" s="96" cm="1">
        <f t="array" aca="1" ref="EO68" ca="1">INDEX($E68:$O68,1,EO$6)/12</f>
        <v>0</v>
      </c>
      <c r="EP68" s="96" cm="1">
        <f t="array" aca="1" ref="EP68" ca="1">INDEX($E68:$O68,1,EP$6)/12</f>
        <v>0</v>
      </c>
      <c r="EQ68" s="96" cm="1">
        <f t="array" aca="1" ref="EQ68" ca="1">INDEX($E68:$O68,1,EQ$6)/12</f>
        <v>0</v>
      </c>
      <c r="ER68" s="96" cm="1">
        <f t="array" aca="1" ref="ER68" ca="1">INDEX($E68:$O68,1,ER$6)/12</f>
        <v>0</v>
      </c>
      <c r="ES68" s="96" cm="1">
        <f t="array" aca="1" ref="ES68" ca="1">INDEX($E68:$O68,1,ES$6)/12</f>
        <v>0</v>
      </c>
    </row>
    <row r="69" spans="1:149" ht="12.75" thickBot="1" x14ac:dyDescent="0.25">
      <c r="A69" s="2"/>
      <c r="B69" s="150" t="str">
        <f>'PF, Adj &amp; Notes'!$B61</f>
        <v>Other Property Taxes</v>
      </c>
      <c r="C69" s="150"/>
      <c r="D69" s="457">
        <f ca="1">-IFERROR(VLOOKUP($B69,rAdjCF,COLUMNS(rAdjCF),),)</f>
        <v>0</v>
      </c>
      <c r="E69" s="150">
        <f ca="1">-rUMTotalUnits*IF(Assumptions!$F103,Assumptions!$F103,Assumptions!$E103*(1+rGenInflPct))</f>
        <v>0</v>
      </c>
      <c r="F69" s="150" cm="1">
        <f t="array" aca="1" ref="F69" ca="1">E69*(1+rGenInflPct)*(F$8&lt;=MAX(rHoldPeriod,1)+fRvrYr)</f>
        <v>0</v>
      </c>
      <c r="G69" s="150" cm="1">
        <f t="array" aca="1" ref="G69" ca="1">F69*(1+rGenInflPct)*(G$8&lt;=MAX(rHoldPeriod,1)+fRvrYr)</f>
        <v>0</v>
      </c>
      <c r="H69" s="150" cm="1">
        <f t="array" aca="1" ref="H69" ca="1">G69*(1+rGenInflPct)*(H$8&lt;=MAX(rHoldPeriod,1)+fRvrYr)</f>
        <v>0</v>
      </c>
      <c r="I69" s="150" cm="1">
        <f t="array" aca="1" ref="I69" ca="1">H69*(1+rGenInflPct)*(I$8&lt;=MAX(rHoldPeriod,1)+fRvrYr)</f>
        <v>0</v>
      </c>
      <c r="J69" s="150" cm="1">
        <f t="array" aca="1" ref="J69" ca="1">I69*(1+rGenInflPct)*(J$8&lt;=MAX(rHoldPeriod,1)+fRvrYr)</f>
        <v>0</v>
      </c>
      <c r="K69" s="150" cm="1">
        <f t="array" aca="1" ref="K69" ca="1">J69*(1+rGenInflPct)*(K$8&lt;=MAX(rHoldPeriod,1)+fRvrYr)</f>
        <v>0</v>
      </c>
      <c r="L69" s="150" cm="1">
        <f t="array" aca="1" ref="L69" ca="1">K69*(1+rGenInflPct)*(L$8&lt;=MAX(rHoldPeriod,1)+fRvrYr)</f>
        <v>0</v>
      </c>
      <c r="M69" s="150" cm="1">
        <f t="array" aca="1" ref="M69" ca="1">L69*(1+rGenInflPct)*(M$8&lt;=MAX(rHoldPeriod,1)+fRvrYr)</f>
        <v>0</v>
      </c>
      <c r="N69" s="150" cm="1">
        <f t="array" aca="1" ref="N69" ca="1">M69*(1+rGenInflPct)*(N$8&lt;=MAX(rHoldPeriod,1)+fRvrYr)</f>
        <v>0</v>
      </c>
      <c r="O69" s="150" cm="1">
        <f t="array" aca="1" ref="O69" ca="1">N69*(1+rGenInflPct)*(O$8&lt;=MAX(rHoldPeriod,1)+fRvrYr)</f>
        <v>0</v>
      </c>
      <c r="P69" s="2"/>
      <c r="Q69" s="150"/>
      <c r="R69" s="150" cm="1">
        <f t="array" aca="1" ref="R69" ca="1">INDEX($E69:$O69,1,R$6)/12</f>
        <v>0</v>
      </c>
      <c r="S69" s="150" cm="1">
        <f t="array" aca="1" ref="S69" ca="1">INDEX($E69:$O69,1,S$6)/12</f>
        <v>0</v>
      </c>
      <c r="T69" s="150" cm="1">
        <f t="array" aca="1" ref="T69" ca="1">INDEX($E69:$O69,1,T$6)/12</f>
        <v>0</v>
      </c>
      <c r="U69" s="150" cm="1">
        <f t="array" aca="1" ref="U69" ca="1">INDEX($E69:$O69,1,U$6)/12</f>
        <v>0</v>
      </c>
      <c r="V69" s="150" cm="1">
        <f t="array" aca="1" ref="V69" ca="1">INDEX($E69:$O69,1,V$6)/12</f>
        <v>0</v>
      </c>
      <c r="W69" s="150" cm="1">
        <f t="array" aca="1" ref="W69" ca="1">INDEX($E69:$O69,1,W$6)/12</f>
        <v>0</v>
      </c>
      <c r="X69" s="150" cm="1">
        <f t="array" aca="1" ref="X69" ca="1">INDEX($E69:$O69,1,X$6)/12</f>
        <v>0</v>
      </c>
      <c r="Y69" s="150" cm="1">
        <f t="array" aca="1" ref="Y69" ca="1">INDEX($E69:$O69,1,Y$6)/12</f>
        <v>0</v>
      </c>
      <c r="Z69" s="150" cm="1">
        <f t="array" aca="1" ref="Z69" ca="1">INDEX($E69:$O69,1,Z$6)/12</f>
        <v>0</v>
      </c>
      <c r="AA69" s="150" cm="1">
        <f t="array" aca="1" ref="AA69" ca="1">INDEX($E69:$O69,1,AA$6)/12</f>
        <v>0</v>
      </c>
      <c r="AB69" s="150" cm="1">
        <f t="array" aca="1" ref="AB69" ca="1">INDEX($E69:$O69,1,AB$6)/12</f>
        <v>0</v>
      </c>
      <c r="AC69" s="150" cm="1">
        <f t="array" aca="1" ref="AC69" ca="1">INDEX($E69:$O69,1,AC$6)/12</f>
        <v>0</v>
      </c>
      <c r="AD69" s="150" cm="1">
        <f t="array" aca="1" ref="AD69" ca="1">INDEX($E69:$O69,1,AD$6)/12</f>
        <v>0</v>
      </c>
      <c r="AE69" s="150" cm="1">
        <f t="array" aca="1" ref="AE69" ca="1">INDEX($E69:$O69,1,AE$6)/12</f>
        <v>0</v>
      </c>
      <c r="AF69" s="150" cm="1">
        <f t="array" aca="1" ref="AF69" ca="1">INDEX($E69:$O69,1,AF$6)/12</f>
        <v>0</v>
      </c>
      <c r="AG69" s="150" cm="1">
        <f t="array" aca="1" ref="AG69" ca="1">INDEX($E69:$O69,1,AG$6)/12</f>
        <v>0</v>
      </c>
      <c r="AH69" s="150" cm="1">
        <f t="array" aca="1" ref="AH69" ca="1">INDEX($E69:$O69,1,AH$6)/12</f>
        <v>0</v>
      </c>
      <c r="AI69" s="150" cm="1">
        <f t="array" aca="1" ref="AI69" ca="1">INDEX($E69:$O69,1,AI$6)/12</f>
        <v>0</v>
      </c>
      <c r="AJ69" s="150" cm="1">
        <f t="array" aca="1" ref="AJ69" ca="1">INDEX($E69:$O69,1,AJ$6)/12</f>
        <v>0</v>
      </c>
      <c r="AK69" s="150" cm="1">
        <f t="array" aca="1" ref="AK69" ca="1">INDEX($E69:$O69,1,AK$6)/12</f>
        <v>0</v>
      </c>
      <c r="AL69" s="150" cm="1">
        <f t="array" aca="1" ref="AL69" ca="1">INDEX($E69:$O69,1,AL$6)/12</f>
        <v>0</v>
      </c>
      <c r="AM69" s="150" cm="1">
        <f t="array" aca="1" ref="AM69" ca="1">INDEX($E69:$O69,1,AM$6)/12</f>
        <v>0</v>
      </c>
      <c r="AN69" s="150" cm="1">
        <f t="array" aca="1" ref="AN69" ca="1">INDEX($E69:$O69,1,AN$6)/12</f>
        <v>0</v>
      </c>
      <c r="AO69" s="150" cm="1">
        <f t="array" aca="1" ref="AO69" ca="1">INDEX($E69:$O69,1,AO$6)/12</f>
        <v>0</v>
      </c>
      <c r="AP69" s="150" cm="1">
        <f t="array" aca="1" ref="AP69" ca="1">INDEX($E69:$O69,1,AP$6)/12</f>
        <v>0</v>
      </c>
      <c r="AQ69" s="150" cm="1">
        <f t="array" aca="1" ref="AQ69" ca="1">INDEX($E69:$O69,1,AQ$6)/12</f>
        <v>0</v>
      </c>
      <c r="AR69" s="150" cm="1">
        <f t="array" aca="1" ref="AR69" ca="1">INDEX($E69:$O69,1,AR$6)/12</f>
        <v>0</v>
      </c>
      <c r="AS69" s="150" cm="1">
        <f t="array" aca="1" ref="AS69" ca="1">INDEX($E69:$O69,1,AS$6)/12</f>
        <v>0</v>
      </c>
      <c r="AT69" s="150" cm="1">
        <f t="array" aca="1" ref="AT69" ca="1">INDEX($E69:$O69,1,AT$6)/12</f>
        <v>0</v>
      </c>
      <c r="AU69" s="150" cm="1">
        <f t="array" aca="1" ref="AU69" ca="1">INDEX($E69:$O69,1,AU$6)/12</f>
        <v>0</v>
      </c>
      <c r="AV69" s="150" cm="1">
        <f t="array" aca="1" ref="AV69" ca="1">INDEX($E69:$O69,1,AV$6)/12</f>
        <v>0</v>
      </c>
      <c r="AW69" s="150" cm="1">
        <f t="array" aca="1" ref="AW69" ca="1">INDEX($E69:$O69,1,AW$6)/12</f>
        <v>0</v>
      </c>
      <c r="AX69" s="150" cm="1">
        <f t="array" aca="1" ref="AX69" ca="1">INDEX($E69:$O69,1,AX$6)/12</f>
        <v>0</v>
      </c>
      <c r="AY69" s="150" cm="1">
        <f t="array" aca="1" ref="AY69" ca="1">INDEX($E69:$O69,1,AY$6)/12</f>
        <v>0</v>
      </c>
      <c r="AZ69" s="150" cm="1">
        <f t="array" aca="1" ref="AZ69" ca="1">INDEX($E69:$O69,1,AZ$6)/12</f>
        <v>0</v>
      </c>
      <c r="BA69" s="150" cm="1">
        <f t="array" aca="1" ref="BA69" ca="1">INDEX($E69:$O69,1,BA$6)/12</f>
        <v>0</v>
      </c>
      <c r="BB69" s="150" cm="1">
        <f t="array" aca="1" ref="BB69" ca="1">INDEX($E69:$O69,1,BB$6)/12</f>
        <v>0</v>
      </c>
      <c r="BC69" s="150" cm="1">
        <f t="array" aca="1" ref="BC69" ca="1">INDEX($E69:$O69,1,BC$6)/12</f>
        <v>0</v>
      </c>
      <c r="BD69" s="150" cm="1">
        <f t="array" aca="1" ref="BD69" ca="1">INDEX($E69:$O69,1,BD$6)/12</f>
        <v>0</v>
      </c>
      <c r="BE69" s="150" cm="1">
        <f t="array" aca="1" ref="BE69" ca="1">INDEX($E69:$O69,1,BE$6)/12</f>
        <v>0</v>
      </c>
      <c r="BF69" s="150" cm="1">
        <f t="array" aca="1" ref="BF69" ca="1">INDEX($E69:$O69,1,BF$6)/12</f>
        <v>0</v>
      </c>
      <c r="BG69" s="150" cm="1">
        <f t="array" aca="1" ref="BG69" ca="1">INDEX($E69:$O69,1,BG$6)/12</f>
        <v>0</v>
      </c>
      <c r="BH69" s="150" cm="1">
        <f t="array" aca="1" ref="BH69" ca="1">INDEX($E69:$O69,1,BH$6)/12</f>
        <v>0</v>
      </c>
      <c r="BI69" s="150" cm="1">
        <f t="array" aca="1" ref="BI69" ca="1">INDEX($E69:$O69,1,BI$6)/12</f>
        <v>0</v>
      </c>
      <c r="BJ69" s="150" cm="1">
        <f t="array" aca="1" ref="BJ69" ca="1">INDEX($E69:$O69,1,BJ$6)/12</f>
        <v>0</v>
      </c>
      <c r="BK69" s="150" cm="1">
        <f t="array" aca="1" ref="BK69" ca="1">INDEX($E69:$O69,1,BK$6)/12</f>
        <v>0</v>
      </c>
      <c r="BL69" s="150" cm="1">
        <f t="array" aca="1" ref="BL69" ca="1">INDEX($E69:$O69,1,BL$6)/12</f>
        <v>0</v>
      </c>
      <c r="BM69" s="150" cm="1">
        <f t="array" aca="1" ref="BM69" ca="1">INDEX($E69:$O69,1,BM$6)/12</f>
        <v>0</v>
      </c>
      <c r="BN69" s="150" cm="1">
        <f t="array" aca="1" ref="BN69" ca="1">INDEX($E69:$O69,1,BN$6)/12</f>
        <v>0</v>
      </c>
      <c r="BO69" s="150" cm="1">
        <f t="array" aca="1" ref="BO69" ca="1">INDEX($E69:$O69,1,BO$6)/12</f>
        <v>0</v>
      </c>
      <c r="BP69" s="150" cm="1">
        <f t="array" aca="1" ref="BP69" ca="1">INDEX($E69:$O69,1,BP$6)/12</f>
        <v>0</v>
      </c>
      <c r="BQ69" s="150" cm="1">
        <f t="array" aca="1" ref="BQ69" ca="1">INDEX($E69:$O69,1,BQ$6)/12</f>
        <v>0</v>
      </c>
      <c r="BR69" s="150" cm="1">
        <f t="array" aca="1" ref="BR69" ca="1">INDEX($E69:$O69,1,BR$6)/12</f>
        <v>0</v>
      </c>
      <c r="BS69" s="150" cm="1">
        <f t="array" aca="1" ref="BS69" ca="1">INDEX($E69:$O69,1,BS$6)/12</f>
        <v>0</v>
      </c>
      <c r="BT69" s="150" cm="1">
        <f t="array" aca="1" ref="BT69" ca="1">INDEX($E69:$O69,1,BT$6)/12</f>
        <v>0</v>
      </c>
      <c r="BU69" s="150" cm="1">
        <f t="array" aca="1" ref="BU69" ca="1">INDEX($E69:$O69,1,BU$6)/12</f>
        <v>0</v>
      </c>
      <c r="BV69" s="150" cm="1">
        <f t="array" aca="1" ref="BV69" ca="1">INDEX($E69:$O69,1,BV$6)/12</f>
        <v>0</v>
      </c>
      <c r="BW69" s="150" cm="1">
        <f t="array" aca="1" ref="BW69" ca="1">INDEX($E69:$O69,1,BW$6)/12</f>
        <v>0</v>
      </c>
      <c r="BX69" s="150" cm="1">
        <f t="array" aca="1" ref="BX69" ca="1">INDEX($E69:$O69,1,BX$6)/12</f>
        <v>0</v>
      </c>
      <c r="BY69" s="150" cm="1">
        <f t="array" aca="1" ref="BY69" ca="1">INDEX($E69:$O69,1,BY$6)/12</f>
        <v>0</v>
      </c>
      <c r="BZ69" s="150" cm="1">
        <f t="array" aca="1" ref="BZ69" ca="1">INDEX($E69:$O69,1,BZ$6)/12</f>
        <v>0</v>
      </c>
      <c r="CA69" s="150" cm="1">
        <f t="array" aca="1" ref="CA69" ca="1">INDEX($E69:$O69,1,CA$6)/12</f>
        <v>0</v>
      </c>
      <c r="CB69" s="150" cm="1">
        <f t="array" aca="1" ref="CB69" ca="1">INDEX($E69:$O69,1,CB$6)/12</f>
        <v>0</v>
      </c>
      <c r="CC69" s="150" cm="1">
        <f t="array" aca="1" ref="CC69" ca="1">INDEX($E69:$O69,1,CC$6)/12</f>
        <v>0</v>
      </c>
      <c r="CD69" s="150" cm="1">
        <f t="array" aca="1" ref="CD69" ca="1">INDEX($E69:$O69,1,CD$6)/12</f>
        <v>0</v>
      </c>
      <c r="CE69" s="150" cm="1">
        <f t="array" aca="1" ref="CE69" ca="1">INDEX($E69:$O69,1,CE$6)/12</f>
        <v>0</v>
      </c>
      <c r="CF69" s="150" cm="1">
        <f t="array" aca="1" ref="CF69" ca="1">INDEX($E69:$O69,1,CF$6)/12</f>
        <v>0</v>
      </c>
      <c r="CG69" s="150" cm="1">
        <f t="array" aca="1" ref="CG69" ca="1">INDEX($E69:$O69,1,CG$6)/12</f>
        <v>0</v>
      </c>
      <c r="CH69" s="150" cm="1">
        <f t="array" aca="1" ref="CH69" ca="1">INDEX($E69:$O69,1,CH$6)/12</f>
        <v>0</v>
      </c>
      <c r="CI69" s="150" cm="1">
        <f t="array" aca="1" ref="CI69" ca="1">INDEX($E69:$O69,1,CI$6)/12</f>
        <v>0</v>
      </c>
      <c r="CJ69" s="150" cm="1">
        <f t="array" aca="1" ref="CJ69" ca="1">INDEX($E69:$O69,1,CJ$6)/12</f>
        <v>0</v>
      </c>
      <c r="CK69" s="150" cm="1">
        <f t="array" aca="1" ref="CK69" ca="1">INDEX($E69:$O69,1,CK$6)/12</f>
        <v>0</v>
      </c>
      <c r="CL69" s="150" cm="1">
        <f t="array" aca="1" ref="CL69" ca="1">INDEX($E69:$O69,1,CL$6)/12</f>
        <v>0</v>
      </c>
      <c r="CM69" s="150" cm="1">
        <f t="array" aca="1" ref="CM69" ca="1">INDEX($E69:$O69,1,CM$6)/12</f>
        <v>0</v>
      </c>
      <c r="CN69" s="150" cm="1">
        <f t="array" aca="1" ref="CN69" ca="1">INDEX($E69:$O69,1,CN$6)/12</f>
        <v>0</v>
      </c>
      <c r="CO69" s="150" cm="1">
        <f t="array" aca="1" ref="CO69" ca="1">INDEX($E69:$O69,1,CO$6)/12</f>
        <v>0</v>
      </c>
      <c r="CP69" s="150" cm="1">
        <f t="array" aca="1" ref="CP69" ca="1">INDEX($E69:$O69,1,CP$6)/12</f>
        <v>0</v>
      </c>
      <c r="CQ69" s="150" cm="1">
        <f t="array" aca="1" ref="CQ69" ca="1">INDEX($E69:$O69,1,CQ$6)/12</f>
        <v>0</v>
      </c>
      <c r="CR69" s="150" cm="1">
        <f t="array" aca="1" ref="CR69" ca="1">INDEX($E69:$O69,1,CR$6)/12</f>
        <v>0</v>
      </c>
      <c r="CS69" s="150" cm="1">
        <f t="array" aca="1" ref="CS69" ca="1">INDEX($E69:$O69,1,CS$6)/12</f>
        <v>0</v>
      </c>
      <c r="CT69" s="150" cm="1">
        <f t="array" aca="1" ref="CT69" ca="1">INDEX($E69:$O69,1,CT$6)/12</f>
        <v>0</v>
      </c>
      <c r="CU69" s="150" cm="1">
        <f t="array" aca="1" ref="CU69" ca="1">INDEX($E69:$O69,1,CU$6)/12</f>
        <v>0</v>
      </c>
      <c r="CV69" s="150" cm="1">
        <f t="array" aca="1" ref="CV69" ca="1">INDEX($E69:$O69,1,CV$6)/12</f>
        <v>0</v>
      </c>
      <c r="CW69" s="150" cm="1">
        <f t="array" aca="1" ref="CW69" ca="1">INDEX($E69:$O69,1,CW$6)/12</f>
        <v>0</v>
      </c>
      <c r="CX69" s="150" cm="1">
        <f t="array" aca="1" ref="CX69" ca="1">INDEX($E69:$O69,1,CX$6)/12</f>
        <v>0</v>
      </c>
      <c r="CY69" s="150" cm="1">
        <f t="array" aca="1" ref="CY69" ca="1">INDEX($E69:$O69,1,CY$6)/12</f>
        <v>0</v>
      </c>
      <c r="CZ69" s="150" cm="1">
        <f t="array" aca="1" ref="CZ69" ca="1">INDEX($E69:$O69,1,CZ$6)/12</f>
        <v>0</v>
      </c>
      <c r="DA69" s="150" cm="1">
        <f t="array" aca="1" ref="DA69" ca="1">INDEX($E69:$O69,1,DA$6)/12</f>
        <v>0</v>
      </c>
      <c r="DB69" s="150" cm="1">
        <f t="array" aca="1" ref="DB69" ca="1">INDEX($E69:$O69,1,DB$6)/12</f>
        <v>0</v>
      </c>
      <c r="DC69" s="150" cm="1">
        <f t="array" aca="1" ref="DC69" ca="1">INDEX($E69:$O69,1,DC$6)/12</f>
        <v>0</v>
      </c>
      <c r="DD69" s="150" cm="1">
        <f t="array" aca="1" ref="DD69" ca="1">INDEX($E69:$O69,1,DD$6)/12</f>
        <v>0</v>
      </c>
      <c r="DE69" s="150" cm="1">
        <f t="array" aca="1" ref="DE69" ca="1">INDEX($E69:$O69,1,DE$6)/12</f>
        <v>0</v>
      </c>
      <c r="DF69" s="150" cm="1">
        <f t="array" aca="1" ref="DF69" ca="1">INDEX($E69:$O69,1,DF$6)/12</f>
        <v>0</v>
      </c>
      <c r="DG69" s="150" cm="1">
        <f t="array" aca="1" ref="DG69" ca="1">INDEX($E69:$O69,1,DG$6)/12</f>
        <v>0</v>
      </c>
      <c r="DH69" s="150" cm="1">
        <f t="array" aca="1" ref="DH69" ca="1">INDEX($E69:$O69,1,DH$6)/12</f>
        <v>0</v>
      </c>
      <c r="DI69" s="150" cm="1">
        <f t="array" aca="1" ref="DI69" ca="1">INDEX($E69:$O69,1,DI$6)/12</f>
        <v>0</v>
      </c>
      <c r="DJ69" s="150" cm="1">
        <f t="array" aca="1" ref="DJ69" ca="1">INDEX($E69:$O69,1,DJ$6)/12</f>
        <v>0</v>
      </c>
      <c r="DK69" s="150" cm="1">
        <f t="array" aca="1" ref="DK69" ca="1">INDEX($E69:$O69,1,DK$6)/12</f>
        <v>0</v>
      </c>
      <c r="DL69" s="150" cm="1">
        <f t="array" aca="1" ref="DL69" ca="1">INDEX($E69:$O69,1,DL$6)/12</f>
        <v>0</v>
      </c>
      <c r="DM69" s="150" cm="1">
        <f t="array" aca="1" ref="DM69" ca="1">INDEX($E69:$O69,1,DM$6)/12</f>
        <v>0</v>
      </c>
      <c r="DN69" s="150" cm="1">
        <f t="array" aca="1" ref="DN69" ca="1">INDEX($E69:$O69,1,DN$6)/12</f>
        <v>0</v>
      </c>
      <c r="DO69" s="150" cm="1">
        <f t="array" aca="1" ref="DO69" ca="1">INDEX($E69:$O69,1,DO$6)/12</f>
        <v>0</v>
      </c>
      <c r="DP69" s="150" cm="1">
        <f t="array" aca="1" ref="DP69" ca="1">INDEX($E69:$O69,1,DP$6)/12</f>
        <v>0</v>
      </c>
      <c r="DQ69" s="150" cm="1">
        <f t="array" aca="1" ref="DQ69" ca="1">INDEX($E69:$O69,1,DQ$6)/12</f>
        <v>0</v>
      </c>
      <c r="DR69" s="150" cm="1">
        <f t="array" aca="1" ref="DR69" ca="1">INDEX($E69:$O69,1,DR$6)/12</f>
        <v>0</v>
      </c>
      <c r="DS69" s="150" cm="1">
        <f t="array" aca="1" ref="DS69" ca="1">INDEX($E69:$O69,1,DS$6)/12</f>
        <v>0</v>
      </c>
      <c r="DT69" s="150" cm="1">
        <f t="array" aca="1" ref="DT69" ca="1">INDEX($E69:$O69,1,DT$6)/12</f>
        <v>0</v>
      </c>
      <c r="DU69" s="150" cm="1">
        <f t="array" aca="1" ref="DU69" ca="1">INDEX($E69:$O69,1,DU$6)/12</f>
        <v>0</v>
      </c>
      <c r="DV69" s="150" cm="1">
        <f t="array" aca="1" ref="DV69" ca="1">INDEX($E69:$O69,1,DV$6)/12</f>
        <v>0</v>
      </c>
      <c r="DW69" s="150" cm="1">
        <f t="array" aca="1" ref="DW69" ca="1">INDEX($E69:$O69,1,DW$6)/12</f>
        <v>0</v>
      </c>
      <c r="DX69" s="150" cm="1">
        <f t="array" aca="1" ref="DX69" ca="1">INDEX($E69:$O69,1,DX$6)/12</f>
        <v>0</v>
      </c>
      <c r="DY69" s="150" cm="1">
        <f t="array" aca="1" ref="DY69" ca="1">INDEX($E69:$O69,1,DY$6)/12</f>
        <v>0</v>
      </c>
      <c r="DZ69" s="150" cm="1">
        <f t="array" aca="1" ref="DZ69" ca="1">INDEX($E69:$O69,1,DZ$6)/12</f>
        <v>0</v>
      </c>
      <c r="EA69" s="150" cm="1">
        <f t="array" aca="1" ref="EA69" ca="1">INDEX($E69:$O69,1,EA$6)/12</f>
        <v>0</v>
      </c>
      <c r="EB69" s="150" cm="1">
        <f t="array" aca="1" ref="EB69" ca="1">INDEX($E69:$O69,1,EB$6)/12</f>
        <v>0</v>
      </c>
      <c r="EC69" s="150" cm="1">
        <f t="array" aca="1" ref="EC69" ca="1">INDEX($E69:$O69,1,EC$6)/12</f>
        <v>0</v>
      </c>
      <c r="ED69" s="150" cm="1">
        <f t="array" aca="1" ref="ED69" ca="1">INDEX($E69:$O69,1,ED$6)/12</f>
        <v>0</v>
      </c>
      <c r="EE69" s="150" cm="1">
        <f t="array" aca="1" ref="EE69" ca="1">INDEX($E69:$O69,1,EE$6)/12</f>
        <v>0</v>
      </c>
      <c r="EF69" s="150" cm="1">
        <f t="array" aca="1" ref="EF69" ca="1">INDEX($E69:$O69,1,EF$6)/12</f>
        <v>0</v>
      </c>
      <c r="EG69" s="150" cm="1">
        <f t="array" aca="1" ref="EG69" ca="1">INDEX($E69:$O69,1,EG$6)/12</f>
        <v>0</v>
      </c>
      <c r="EH69" s="150" cm="1">
        <f t="array" aca="1" ref="EH69" ca="1">INDEX($E69:$O69,1,EH$6)/12</f>
        <v>0</v>
      </c>
      <c r="EI69" s="150" cm="1">
        <f t="array" aca="1" ref="EI69" ca="1">INDEX($E69:$O69,1,EI$6)/12</f>
        <v>0</v>
      </c>
      <c r="EJ69" s="150" cm="1">
        <f t="array" aca="1" ref="EJ69" ca="1">INDEX($E69:$O69,1,EJ$6)/12</f>
        <v>0</v>
      </c>
      <c r="EK69" s="150" cm="1">
        <f t="array" aca="1" ref="EK69" ca="1">INDEX($E69:$O69,1,EK$6)/12</f>
        <v>0</v>
      </c>
      <c r="EL69" s="150" cm="1">
        <f t="array" aca="1" ref="EL69" ca="1">INDEX($E69:$O69,1,EL$6)/12</f>
        <v>0</v>
      </c>
      <c r="EM69" s="150" cm="1">
        <f t="array" aca="1" ref="EM69" ca="1">INDEX($E69:$O69,1,EM$6)/12</f>
        <v>0</v>
      </c>
      <c r="EN69" s="150" cm="1">
        <f t="array" aca="1" ref="EN69" ca="1">INDEX($E69:$O69,1,EN$6)/12</f>
        <v>0</v>
      </c>
      <c r="EO69" s="150" cm="1">
        <f t="array" aca="1" ref="EO69" ca="1">INDEX($E69:$O69,1,EO$6)/12</f>
        <v>0</v>
      </c>
      <c r="EP69" s="150" cm="1">
        <f t="array" aca="1" ref="EP69" ca="1">INDEX($E69:$O69,1,EP$6)/12</f>
        <v>0</v>
      </c>
      <c r="EQ69" s="150" cm="1">
        <f t="array" aca="1" ref="EQ69" ca="1">INDEX($E69:$O69,1,EQ$6)/12</f>
        <v>0</v>
      </c>
      <c r="ER69" s="150" cm="1">
        <f t="array" aca="1" ref="ER69" ca="1">INDEX($E69:$O69,1,ER$6)/12</f>
        <v>0</v>
      </c>
      <c r="ES69" s="150" cm="1">
        <f t="array" aca="1" ref="ES69" ca="1">INDEX($E69:$O69,1,ES$6)/12</f>
        <v>0</v>
      </c>
    </row>
    <row r="70" spans="1:149" ht="12.75" thickTop="1" x14ac:dyDescent="0.2">
      <c r="A70" s="2"/>
      <c r="B70" s="151" t="s">
        <v>197</v>
      </c>
      <c r="C70" s="151"/>
      <c r="D70" s="458">
        <f t="shared" ref="D70:N70" ca="1" si="55">SUBTOTAL(9,D66:D69)</f>
        <v>-686872.34</v>
      </c>
      <c r="E70" s="151">
        <f t="shared" ca="1" si="55"/>
        <v>-691744.80417752569</v>
      </c>
      <c r="F70" s="151">
        <f t="shared" ca="1" si="55"/>
        <v>-711576.01088196377</v>
      </c>
      <c r="G70" s="151">
        <f t="shared" ca="1" si="55"/>
        <v>-731979.12535201292</v>
      </c>
      <c r="H70" s="151">
        <f t="shared" ca="1" si="55"/>
        <v>-752970.72910975327</v>
      </c>
      <c r="I70" s="151">
        <f t="shared" ca="1" si="55"/>
        <v>-774567.88673015521</v>
      </c>
      <c r="J70" s="151">
        <f t="shared" ca="1" si="55"/>
        <v>-796788.15997284709</v>
      </c>
      <c r="K70" s="151">
        <f t="shared" ca="1" si="55"/>
        <v>-819649.62232883938</v>
      </c>
      <c r="L70" s="151">
        <f t="shared" ca="1" si="55"/>
        <v>-843170.87399443157</v>
      </c>
      <c r="M70" s="151">
        <f t="shared" ca="1" si="55"/>
        <v>-867371.05728488474</v>
      </c>
      <c r="N70" s="151">
        <f t="shared" ca="1" si="55"/>
        <v>-892269.87250081694</v>
      </c>
      <c r="O70" s="151">
        <f ca="1">SUBTOTAL(9,O66:O69)</f>
        <v>-917887.59426066175</v>
      </c>
      <c r="P70" s="2"/>
      <c r="Q70" s="151"/>
      <c r="R70" s="151">
        <f ca="1">SUBTOTAL(9,R66:R69)</f>
        <v>-57645.400348127136</v>
      </c>
      <c r="S70" s="151">
        <f t="shared" ref="S70:CD70" ca="1" si="56">SUBTOTAL(9,S66:S69)</f>
        <v>-57645.400348127136</v>
      </c>
      <c r="T70" s="151">
        <f t="shared" ca="1" si="56"/>
        <v>-57645.400348127136</v>
      </c>
      <c r="U70" s="151">
        <f t="shared" ca="1" si="56"/>
        <v>-57645.400348127136</v>
      </c>
      <c r="V70" s="151">
        <f t="shared" ca="1" si="56"/>
        <v>-57645.400348127136</v>
      </c>
      <c r="W70" s="151">
        <f t="shared" ca="1" si="56"/>
        <v>-57645.400348127136</v>
      </c>
      <c r="X70" s="151">
        <f t="shared" ca="1" si="56"/>
        <v>-57645.400348127136</v>
      </c>
      <c r="Y70" s="151">
        <f t="shared" ca="1" si="56"/>
        <v>-57645.400348127136</v>
      </c>
      <c r="Z70" s="151">
        <f t="shared" ca="1" si="56"/>
        <v>-57645.400348127136</v>
      </c>
      <c r="AA70" s="151">
        <f t="shared" ca="1" si="56"/>
        <v>-57645.400348127136</v>
      </c>
      <c r="AB70" s="151">
        <f t="shared" ca="1" si="56"/>
        <v>-57645.400348127136</v>
      </c>
      <c r="AC70" s="151">
        <f t="shared" ca="1" si="56"/>
        <v>-57645.400348127136</v>
      </c>
      <c r="AD70" s="151">
        <f t="shared" ca="1" si="56"/>
        <v>-59298.000906830312</v>
      </c>
      <c r="AE70" s="151">
        <f t="shared" ca="1" si="56"/>
        <v>-59298.000906830312</v>
      </c>
      <c r="AF70" s="151">
        <f t="shared" ca="1" si="56"/>
        <v>-59298.000906830312</v>
      </c>
      <c r="AG70" s="151">
        <f t="shared" ca="1" si="56"/>
        <v>-59298.000906830312</v>
      </c>
      <c r="AH70" s="151">
        <f t="shared" ca="1" si="56"/>
        <v>-59298.000906830312</v>
      </c>
      <c r="AI70" s="151">
        <f t="shared" ca="1" si="56"/>
        <v>-59298.000906830312</v>
      </c>
      <c r="AJ70" s="151">
        <f t="shared" ca="1" si="56"/>
        <v>-59298.000906830312</v>
      </c>
      <c r="AK70" s="151">
        <f t="shared" ca="1" si="56"/>
        <v>-59298.000906830312</v>
      </c>
      <c r="AL70" s="151">
        <f t="shared" ca="1" si="56"/>
        <v>-59298.000906830312</v>
      </c>
      <c r="AM70" s="151">
        <f t="shared" ca="1" si="56"/>
        <v>-59298.000906830312</v>
      </c>
      <c r="AN70" s="151">
        <f t="shared" ca="1" si="56"/>
        <v>-59298.000906830312</v>
      </c>
      <c r="AO70" s="151">
        <f t="shared" ca="1" si="56"/>
        <v>-59298.000906830312</v>
      </c>
      <c r="AP70" s="151">
        <f t="shared" ca="1" si="56"/>
        <v>-60998.26044600107</v>
      </c>
      <c r="AQ70" s="151">
        <f t="shared" ca="1" si="56"/>
        <v>-60998.26044600107</v>
      </c>
      <c r="AR70" s="151">
        <f t="shared" ca="1" si="56"/>
        <v>-60998.26044600107</v>
      </c>
      <c r="AS70" s="151">
        <f t="shared" ca="1" si="56"/>
        <v>-60998.26044600107</v>
      </c>
      <c r="AT70" s="151">
        <f t="shared" ca="1" si="56"/>
        <v>-60998.26044600107</v>
      </c>
      <c r="AU70" s="151">
        <f t="shared" ca="1" si="56"/>
        <v>-60998.26044600107</v>
      </c>
      <c r="AV70" s="151">
        <f t="shared" ca="1" si="56"/>
        <v>-60998.26044600107</v>
      </c>
      <c r="AW70" s="151">
        <f t="shared" ca="1" si="56"/>
        <v>-60998.26044600107</v>
      </c>
      <c r="AX70" s="151">
        <f t="shared" ca="1" si="56"/>
        <v>-60998.26044600107</v>
      </c>
      <c r="AY70" s="151">
        <f t="shared" ca="1" si="56"/>
        <v>-60998.26044600107</v>
      </c>
      <c r="AZ70" s="151">
        <f t="shared" ca="1" si="56"/>
        <v>-60998.26044600107</v>
      </c>
      <c r="BA70" s="151">
        <f t="shared" ca="1" si="56"/>
        <v>-60998.26044600107</v>
      </c>
      <c r="BB70" s="151">
        <f t="shared" ca="1" si="56"/>
        <v>-62747.560759146101</v>
      </c>
      <c r="BC70" s="151">
        <f t="shared" ca="1" si="56"/>
        <v>-62747.560759146101</v>
      </c>
      <c r="BD70" s="151">
        <f t="shared" ca="1" si="56"/>
        <v>-62747.560759146101</v>
      </c>
      <c r="BE70" s="151">
        <f t="shared" ca="1" si="56"/>
        <v>-62747.560759146101</v>
      </c>
      <c r="BF70" s="151">
        <f t="shared" ca="1" si="56"/>
        <v>-62747.560759146101</v>
      </c>
      <c r="BG70" s="151">
        <f t="shared" ca="1" si="56"/>
        <v>-62747.560759146101</v>
      </c>
      <c r="BH70" s="151">
        <f t="shared" ca="1" si="56"/>
        <v>-62747.560759146101</v>
      </c>
      <c r="BI70" s="151">
        <f t="shared" ca="1" si="56"/>
        <v>-62747.560759146101</v>
      </c>
      <c r="BJ70" s="151">
        <f t="shared" ca="1" si="56"/>
        <v>-62747.560759146101</v>
      </c>
      <c r="BK70" s="151">
        <f t="shared" ca="1" si="56"/>
        <v>-62747.560759146101</v>
      </c>
      <c r="BL70" s="151">
        <f t="shared" ca="1" si="56"/>
        <v>-62747.560759146101</v>
      </c>
      <c r="BM70" s="151">
        <f t="shared" ca="1" si="56"/>
        <v>-62747.560759146101</v>
      </c>
      <c r="BN70" s="151">
        <f t="shared" ca="1" si="56"/>
        <v>-64547.323894179601</v>
      </c>
      <c r="BO70" s="151">
        <f t="shared" ca="1" si="56"/>
        <v>-64547.323894179601</v>
      </c>
      <c r="BP70" s="151">
        <f t="shared" ca="1" si="56"/>
        <v>-64547.323894179601</v>
      </c>
      <c r="BQ70" s="151">
        <f t="shared" ca="1" si="56"/>
        <v>-64547.323894179601</v>
      </c>
      <c r="BR70" s="151">
        <f t="shared" ca="1" si="56"/>
        <v>-64547.323894179601</v>
      </c>
      <c r="BS70" s="151">
        <f t="shared" ca="1" si="56"/>
        <v>-64547.323894179601</v>
      </c>
      <c r="BT70" s="151">
        <f t="shared" ca="1" si="56"/>
        <v>-64547.323894179601</v>
      </c>
      <c r="BU70" s="151">
        <f t="shared" ca="1" si="56"/>
        <v>-64547.323894179601</v>
      </c>
      <c r="BV70" s="151">
        <f t="shared" ca="1" si="56"/>
        <v>-64547.323894179601</v>
      </c>
      <c r="BW70" s="151">
        <f t="shared" ca="1" si="56"/>
        <v>-64547.323894179601</v>
      </c>
      <c r="BX70" s="151">
        <f t="shared" ca="1" si="56"/>
        <v>-64547.323894179601</v>
      </c>
      <c r="BY70" s="151">
        <f t="shared" ca="1" si="56"/>
        <v>-64547.323894179601</v>
      </c>
      <c r="BZ70" s="151">
        <f t="shared" ca="1" si="56"/>
        <v>-66399.013331070586</v>
      </c>
      <c r="CA70" s="151">
        <f t="shared" ca="1" si="56"/>
        <v>-66399.013331070586</v>
      </c>
      <c r="CB70" s="151">
        <f t="shared" ca="1" si="56"/>
        <v>-66399.013331070586</v>
      </c>
      <c r="CC70" s="151">
        <f t="shared" ca="1" si="56"/>
        <v>-66399.013331070586</v>
      </c>
      <c r="CD70" s="151">
        <f t="shared" ca="1" si="56"/>
        <v>-66399.013331070586</v>
      </c>
      <c r="CE70" s="151">
        <f t="shared" ref="CE70:EG70" ca="1" si="57">SUBTOTAL(9,CE66:CE69)</f>
        <v>-66399.013331070586</v>
      </c>
      <c r="CF70" s="151">
        <f t="shared" ca="1" si="57"/>
        <v>-66399.013331070586</v>
      </c>
      <c r="CG70" s="151">
        <f t="shared" ca="1" si="57"/>
        <v>-66399.013331070586</v>
      </c>
      <c r="CH70" s="151">
        <f t="shared" ca="1" si="57"/>
        <v>-66399.013331070586</v>
      </c>
      <c r="CI70" s="151">
        <f t="shared" ca="1" si="57"/>
        <v>-66399.013331070586</v>
      </c>
      <c r="CJ70" s="151">
        <f t="shared" ca="1" si="57"/>
        <v>-66399.013331070586</v>
      </c>
      <c r="CK70" s="151">
        <f t="shared" ca="1" si="57"/>
        <v>-66399.013331070586</v>
      </c>
      <c r="CL70" s="151">
        <f t="shared" ca="1" si="57"/>
        <v>-68304.135194069939</v>
      </c>
      <c r="CM70" s="151">
        <f t="shared" ca="1" si="57"/>
        <v>-68304.135194069939</v>
      </c>
      <c r="CN70" s="151">
        <f t="shared" ca="1" si="57"/>
        <v>-68304.135194069939</v>
      </c>
      <c r="CO70" s="151">
        <f t="shared" ca="1" si="57"/>
        <v>-68304.135194069939</v>
      </c>
      <c r="CP70" s="151">
        <f t="shared" ca="1" si="57"/>
        <v>-68304.135194069939</v>
      </c>
      <c r="CQ70" s="151">
        <f t="shared" ca="1" si="57"/>
        <v>-68304.135194069939</v>
      </c>
      <c r="CR70" s="151">
        <f t="shared" ca="1" si="57"/>
        <v>-68304.135194069939</v>
      </c>
      <c r="CS70" s="151">
        <f t="shared" ca="1" si="57"/>
        <v>-68304.135194069939</v>
      </c>
      <c r="CT70" s="151">
        <f t="shared" ca="1" si="57"/>
        <v>-68304.135194069939</v>
      </c>
      <c r="CU70" s="151">
        <f t="shared" ca="1" si="57"/>
        <v>-68304.135194069939</v>
      </c>
      <c r="CV70" s="151">
        <f t="shared" ca="1" si="57"/>
        <v>-68304.135194069939</v>
      </c>
      <c r="CW70" s="151">
        <f t="shared" ca="1" si="57"/>
        <v>-68304.135194069939</v>
      </c>
      <c r="CX70" s="151">
        <f t="shared" ca="1" si="57"/>
        <v>-70264.239499535965</v>
      </c>
      <c r="CY70" s="151">
        <f t="shared" ca="1" si="57"/>
        <v>-70264.239499535965</v>
      </c>
      <c r="CZ70" s="151">
        <f t="shared" ca="1" si="57"/>
        <v>-70264.239499535965</v>
      </c>
      <c r="DA70" s="151">
        <f t="shared" ca="1" si="57"/>
        <v>-70264.239499535965</v>
      </c>
      <c r="DB70" s="151">
        <f t="shared" ca="1" si="57"/>
        <v>-70264.239499535965</v>
      </c>
      <c r="DC70" s="151">
        <f t="shared" ca="1" si="57"/>
        <v>-70264.239499535965</v>
      </c>
      <c r="DD70" s="151">
        <f t="shared" ca="1" si="57"/>
        <v>-70264.239499535965</v>
      </c>
      <c r="DE70" s="151">
        <f t="shared" ca="1" si="57"/>
        <v>-70264.239499535965</v>
      </c>
      <c r="DF70" s="151">
        <f t="shared" ca="1" si="57"/>
        <v>-70264.239499535965</v>
      </c>
      <c r="DG70" s="151">
        <f t="shared" ca="1" si="57"/>
        <v>-70264.239499535965</v>
      </c>
      <c r="DH70" s="151">
        <f t="shared" ca="1" si="57"/>
        <v>-70264.239499535965</v>
      </c>
      <c r="DI70" s="151">
        <f t="shared" ca="1" si="57"/>
        <v>-70264.239499535965</v>
      </c>
      <c r="DJ70" s="151">
        <f t="shared" ca="1" si="57"/>
        <v>-72280.921440407066</v>
      </c>
      <c r="DK70" s="151">
        <f t="shared" ca="1" si="57"/>
        <v>-72280.921440407066</v>
      </c>
      <c r="DL70" s="151">
        <f t="shared" ca="1" si="57"/>
        <v>-72280.921440407066</v>
      </c>
      <c r="DM70" s="151">
        <f t="shared" ca="1" si="57"/>
        <v>-72280.921440407066</v>
      </c>
      <c r="DN70" s="151">
        <f t="shared" ca="1" si="57"/>
        <v>-72280.921440407066</v>
      </c>
      <c r="DO70" s="151">
        <f t="shared" ca="1" si="57"/>
        <v>-72280.921440407066</v>
      </c>
      <c r="DP70" s="151">
        <f t="shared" ca="1" si="57"/>
        <v>-72280.921440407066</v>
      </c>
      <c r="DQ70" s="151">
        <f t="shared" ca="1" si="57"/>
        <v>-72280.921440407066</v>
      </c>
      <c r="DR70" s="151">
        <f t="shared" ca="1" si="57"/>
        <v>-72280.921440407066</v>
      </c>
      <c r="DS70" s="151">
        <f t="shared" ca="1" si="57"/>
        <v>-72280.921440407066</v>
      </c>
      <c r="DT70" s="151">
        <f t="shared" ca="1" si="57"/>
        <v>-72280.921440407066</v>
      </c>
      <c r="DU70" s="151">
        <f t="shared" ca="1" si="57"/>
        <v>-72280.921440407066</v>
      </c>
      <c r="DV70" s="151">
        <f t="shared" ca="1" si="57"/>
        <v>-74355.822708401407</v>
      </c>
      <c r="DW70" s="151">
        <f t="shared" ca="1" si="57"/>
        <v>-74355.822708401407</v>
      </c>
      <c r="DX70" s="151">
        <f t="shared" ca="1" si="57"/>
        <v>-74355.822708401407</v>
      </c>
      <c r="DY70" s="151">
        <f t="shared" ca="1" si="57"/>
        <v>-74355.822708401407</v>
      </c>
      <c r="DZ70" s="151">
        <f t="shared" ca="1" si="57"/>
        <v>-74355.822708401407</v>
      </c>
      <c r="EA70" s="151">
        <f t="shared" ca="1" si="57"/>
        <v>-74355.822708401407</v>
      </c>
      <c r="EB70" s="151">
        <f t="shared" ca="1" si="57"/>
        <v>-74355.822708401407</v>
      </c>
      <c r="EC70" s="151">
        <f t="shared" ca="1" si="57"/>
        <v>-74355.822708401407</v>
      </c>
      <c r="ED70" s="151">
        <f t="shared" ca="1" si="57"/>
        <v>-74355.822708401407</v>
      </c>
      <c r="EE70" s="151">
        <f t="shared" ca="1" si="57"/>
        <v>-74355.822708401407</v>
      </c>
      <c r="EF70" s="151">
        <f t="shared" ca="1" si="57"/>
        <v>-74355.822708401407</v>
      </c>
      <c r="EG70" s="151">
        <f t="shared" ca="1" si="57"/>
        <v>-74355.822708401407</v>
      </c>
      <c r="EH70" s="151">
        <f t="shared" ref="EH70:ES70" ca="1" si="58">SUBTOTAL(9,EH66:EH69)</f>
        <v>-76490.632855055155</v>
      </c>
      <c r="EI70" s="151">
        <f t="shared" ca="1" si="58"/>
        <v>-76490.632855055155</v>
      </c>
      <c r="EJ70" s="151">
        <f t="shared" ca="1" si="58"/>
        <v>-76490.632855055155</v>
      </c>
      <c r="EK70" s="151">
        <f t="shared" ca="1" si="58"/>
        <v>-76490.632855055155</v>
      </c>
      <c r="EL70" s="151">
        <f t="shared" ca="1" si="58"/>
        <v>-76490.632855055155</v>
      </c>
      <c r="EM70" s="151">
        <f t="shared" ca="1" si="58"/>
        <v>-76490.632855055155</v>
      </c>
      <c r="EN70" s="151">
        <f t="shared" ca="1" si="58"/>
        <v>-76490.632855055155</v>
      </c>
      <c r="EO70" s="151">
        <f t="shared" ca="1" si="58"/>
        <v>-76490.632855055155</v>
      </c>
      <c r="EP70" s="151">
        <f t="shared" ca="1" si="58"/>
        <v>-76490.632855055155</v>
      </c>
      <c r="EQ70" s="151">
        <f t="shared" ca="1" si="58"/>
        <v>-76490.632855055155</v>
      </c>
      <c r="ER70" s="151">
        <f t="shared" ca="1" si="58"/>
        <v>-76490.632855055155</v>
      </c>
      <c r="ES70" s="151">
        <f t="shared" ca="1" si="58"/>
        <v>-76490.632855055155</v>
      </c>
    </row>
    <row r="71" spans="1:149"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row>
    <row r="72" spans="1:149" x14ac:dyDescent="0.2">
      <c r="A72" s="2"/>
      <c r="B72" s="155" t="s">
        <v>48</v>
      </c>
      <c r="C72" s="155"/>
      <c r="D72" s="460">
        <f t="shared" ref="D72:N72" ca="1" si="59">SUBTOTAL(9,D42:D70)</f>
        <v>-1998578.96</v>
      </c>
      <c r="E72" s="155">
        <f t="shared" ca="1" si="59"/>
        <v>-1967096.9746775255</v>
      </c>
      <c r="F72" s="155">
        <f t="shared" ca="1" si="59"/>
        <v>-2018811.9856444632</v>
      </c>
      <c r="G72" s="155">
        <f t="shared" ca="1" si="59"/>
        <v>-2071895.9994835749</v>
      </c>
      <c r="H72" s="155">
        <f t="shared" ca="1" si="59"/>
        <v>-2126385.5250946041</v>
      </c>
      <c r="I72" s="155">
        <f t="shared" ca="1" si="59"/>
        <v>-2182318.0526146274</v>
      </c>
      <c r="J72" s="155">
        <f t="shared" ca="1" si="59"/>
        <v>-2239732.0800044308</v>
      </c>
      <c r="K72" s="155">
        <f t="shared" ca="1" si="59"/>
        <v>-2298667.1403612127</v>
      </c>
      <c r="L72" s="155">
        <f t="shared" ca="1" si="59"/>
        <v>-2359163.8299776143</v>
      </c>
      <c r="M72" s="155">
        <f t="shared" ca="1" si="59"/>
        <v>-2421263.8371676463</v>
      </c>
      <c r="N72" s="155">
        <f t="shared" ca="1" si="59"/>
        <v>-2485009.9718806478</v>
      </c>
      <c r="O72" s="155">
        <f ca="1">SUBTOTAL(9,O42:O70)</f>
        <v>-2550446.1961249877</v>
      </c>
      <c r="P72" s="2"/>
      <c r="Q72" s="155"/>
      <c r="R72" s="155">
        <f ca="1">SUBTOTAL(9,R42:R70)</f>
        <v>-163924.74788979377</v>
      </c>
      <c r="S72" s="155">
        <f t="shared" ref="S72:CD72" ca="1" si="60">SUBTOTAL(9,S42:S70)</f>
        <v>-163924.74788979377</v>
      </c>
      <c r="T72" s="155">
        <f t="shared" ca="1" si="60"/>
        <v>-163924.74788979377</v>
      </c>
      <c r="U72" s="155">
        <f t="shared" ca="1" si="60"/>
        <v>-163924.74788979377</v>
      </c>
      <c r="V72" s="155">
        <f t="shared" ca="1" si="60"/>
        <v>-163924.74788979377</v>
      </c>
      <c r="W72" s="155">
        <f t="shared" ca="1" si="60"/>
        <v>-163924.74788979377</v>
      </c>
      <c r="X72" s="155">
        <f t="shared" ca="1" si="60"/>
        <v>-163924.74788979377</v>
      </c>
      <c r="Y72" s="155">
        <f t="shared" ca="1" si="60"/>
        <v>-163924.74788979377</v>
      </c>
      <c r="Z72" s="155">
        <f t="shared" ca="1" si="60"/>
        <v>-163924.74788979377</v>
      </c>
      <c r="AA72" s="155">
        <f t="shared" ca="1" si="60"/>
        <v>-163924.74788979377</v>
      </c>
      <c r="AB72" s="155">
        <f t="shared" ca="1" si="60"/>
        <v>-163924.74788979377</v>
      </c>
      <c r="AC72" s="155">
        <f t="shared" ca="1" si="60"/>
        <v>-163924.74788979377</v>
      </c>
      <c r="AD72" s="155">
        <f t="shared" ca="1" si="60"/>
        <v>-168234.33213703861</v>
      </c>
      <c r="AE72" s="155">
        <f t="shared" ca="1" si="60"/>
        <v>-168234.33213703861</v>
      </c>
      <c r="AF72" s="155">
        <f t="shared" ca="1" si="60"/>
        <v>-168234.33213703861</v>
      </c>
      <c r="AG72" s="155">
        <f t="shared" ca="1" si="60"/>
        <v>-168234.33213703861</v>
      </c>
      <c r="AH72" s="155">
        <f t="shared" ca="1" si="60"/>
        <v>-168234.33213703861</v>
      </c>
      <c r="AI72" s="155">
        <f t="shared" ca="1" si="60"/>
        <v>-168234.33213703861</v>
      </c>
      <c r="AJ72" s="155">
        <f t="shared" ca="1" si="60"/>
        <v>-168234.33213703861</v>
      </c>
      <c r="AK72" s="155">
        <f t="shared" ca="1" si="60"/>
        <v>-168234.33213703861</v>
      </c>
      <c r="AL72" s="155">
        <f t="shared" ca="1" si="60"/>
        <v>-168234.33213703861</v>
      </c>
      <c r="AM72" s="155">
        <f t="shared" ca="1" si="60"/>
        <v>-168234.33213703861</v>
      </c>
      <c r="AN72" s="155">
        <f t="shared" ca="1" si="60"/>
        <v>-168234.33213703861</v>
      </c>
      <c r="AO72" s="155">
        <f t="shared" ca="1" si="60"/>
        <v>-168234.33213703861</v>
      </c>
      <c r="AP72" s="155">
        <f t="shared" ca="1" si="60"/>
        <v>-172657.9999569646</v>
      </c>
      <c r="AQ72" s="155">
        <f t="shared" ca="1" si="60"/>
        <v>-172657.9999569646</v>
      </c>
      <c r="AR72" s="155">
        <f t="shared" ca="1" si="60"/>
        <v>-172657.9999569646</v>
      </c>
      <c r="AS72" s="155">
        <f t="shared" ca="1" si="60"/>
        <v>-172657.9999569646</v>
      </c>
      <c r="AT72" s="155">
        <f t="shared" ca="1" si="60"/>
        <v>-172657.9999569646</v>
      </c>
      <c r="AU72" s="155">
        <f t="shared" ca="1" si="60"/>
        <v>-172657.9999569646</v>
      </c>
      <c r="AV72" s="155">
        <f t="shared" ca="1" si="60"/>
        <v>-172657.9999569646</v>
      </c>
      <c r="AW72" s="155">
        <f t="shared" ca="1" si="60"/>
        <v>-172657.9999569646</v>
      </c>
      <c r="AX72" s="155">
        <f t="shared" ca="1" si="60"/>
        <v>-172657.9999569646</v>
      </c>
      <c r="AY72" s="155">
        <f t="shared" ca="1" si="60"/>
        <v>-172657.9999569646</v>
      </c>
      <c r="AZ72" s="155">
        <f t="shared" ca="1" si="60"/>
        <v>-172657.9999569646</v>
      </c>
      <c r="BA72" s="155">
        <f t="shared" ca="1" si="60"/>
        <v>-172657.9999569646</v>
      </c>
      <c r="BB72" s="155">
        <f t="shared" ca="1" si="60"/>
        <v>-177198.79375788374</v>
      </c>
      <c r="BC72" s="155">
        <f t="shared" ca="1" si="60"/>
        <v>-177198.79375788374</v>
      </c>
      <c r="BD72" s="155">
        <f t="shared" ca="1" si="60"/>
        <v>-177198.79375788374</v>
      </c>
      <c r="BE72" s="155">
        <f t="shared" ca="1" si="60"/>
        <v>-177198.79375788374</v>
      </c>
      <c r="BF72" s="155">
        <f t="shared" ca="1" si="60"/>
        <v>-177198.79375788374</v>
      </c>
      <c r="BG72" s="155">
        <f t="shared" ca="1" si="60"/>
        <v>-177198.79375788374</v>
      </c>
      <c r="BH72" s="155">
        <f t="shared" ca="1" si="60"/>
        <v>-177198.79375788374</v>
      </c>
      <c r="BI72" s="155">
        <f t="shared" ca="1" si="60"/>
        <v>-177198.79375788374</v>
      </c>
      <c r="BJ72" s="155">
        <f t="shared" ca="1" si="60"/>
        <v>-177198.79375788374</v>
      </c>
      <c r="BK72" s="155">
        <f t="shared" ca="1" si="60"/>
        <v>-177198.79375788374</v>
      </c>
      <c r="BL72" s="155">
        <f t="shared" ca="1" si="60"/>
        <v>-177198.79375788374</v>
      </c>
      <c r="BM72" s="155">
        <f t="shared" ca="1" si="60"/>
        <v>-177198.79375788374</v>
      </c>
      <c r="BN72" s="155">
        <f t="shared" ca="1" si="60"/>
        <v>-181859.83771788562</v>
      </c>
      <c r="BO72" s="155">
        <f t="shared" ca="1" si="60"/>
        <v>-181859.83771788562</v>
      </c>
      <c r="BP72" s="155">
        <f t="shared" ca="1" si="60"/>
        <v>-181859.83771788562</v>
      </c>
      <c r="BQ72" s="155">
        <f t="shared" ca="1" si="60"/>
        <v>-181859.83771788562</v>
      </c>
      <c r="BR72" s="155">
        <f t="shared" ca="1" si="60"/>
        <v>-181859.83771788562</v>
      </c>
      <c r="BS72" s="155">
        <f t="shared" ca="1" si="60"/>
        <v>-181859.83771788562</v>
      </c>
      <c r="BT72" s="155">
        <f t="shared" ca="1" si="60"/>
        <v>-181859.83771788562</v>
      </c>
      <c r="BU72" s="155">
        <f t="shared" ca="1" si="60"/>
        <v>-181859.83771788562</v>
      </c>
      <c r="BV72" s="155">
        <f t="shared" ca="1" si="60"/>
        <v>-181859.83771788562</v>
      </c>
      <c r="BW72" s="155">
        <f t="shared" ca="1" si="60"/>
        <v>-181859.83771788562</v>
      </c>
      <c r="BX72" s="155">
        <f t="shared" ca="1" si="60"/>
        <v>-181859.83771788562</v>
      </c>
      <c r="BY72" s="155">
        <f t="shared" ca="1" si="60"/>
        <v>-181859.83771788562</v>
      </c>
      <c r="BZ72" s="155">
        <f t="shared" ca="1" si="60"/>
        <v>-186644.34000036924</v>
      </c>
      <c r="CA72" s="155">
        <f t="shared" ca="1" si="60"/>
        <v>-186644.34000036924</v>
      </c>
      <c r="CB72" s="155">
        <f t="shared" ca="1" si="60"/>
        <v>-186644.34000036924</v>
      </c>
      <c r="CC72" s="155">
        <f t="shared" ca="1" si="60"/>
        <v>-186644.34000036924</v>
      </c>
      <c r="CD72" s="155">
        <f t="shared" ca="1" si="60"/>
        <v>-186644.34000036924</v>
      </c>
      <c r="CE72" s="155">
        <f t="shared" ref="CE72:EG72" ca="1" si="61">SUBTOTAL(9,CE42:CE70)</f>
        <v>-186644.34000036924</v>
      </c>
      <c r="CF72" s="155">
        <f t="shared" ca="1" si="61"/>
        <v>-186644.34000036924</v>
      </c>
      <c r="CG72" s="155">
        <f t="shared" ca="1" si="61"/>
        <v>-186644.34000036924</v>
      </c>
      <c r="CH72" s="155">
        <f t="shared" ca="1" si="61"/>
        <v>-186644.34000036924</v>
      </c>
      <c r="CI72" s="155">
        <f t="shared" ca="1" si="61"/>
        <v>-186644.34000036924</v>
      </c>
      <c r="CJ72" s="155">
        <f t="shared" ca="1" si="61"/>
        <v>-186644.34000036924</v>
      </c>
      <c r="CK72" s="155">
        <f t="shared" ca="1" si="61"/>
        <v>-186644.34000036924</v>
      </c>
      <c r="CL72" s="155">
        <f t="shared" ca="1" si="61"/>
        <v>-191555.59503010105</v>
      </c>
      <c r="CM72" s="155">
        <f t="shared" ca="1" si="61"/>
        <v>-191555.59503010105</v>
      </c>
      <c r="CN72" s="155">
        <f t="shared" ca="1" si="61"/>
        <v>-191555.59503010105</v>
      </c>
      <c r="CO72" s="155">
        <f t="shared" ca="1" si="61"/>
        <v>-191555.59503010105</v>
      </c>
      <c r="CP72" s="155">
        <f t="shared" ca="1" si="61"/>
        <v>-191555.59503010105</v>
      </c>
      <c r="CQ72" s="155">
        <f t="shared" ca="1" si="61"/>
        <v>-191555.59503010105</v>
      </c>
      <c r="CR72" s="155">
        <f t="shared" ca="1" si="61"/>
        <v>-191555.59503010105</v>
      </c>
      <c r="CS72" s="155">
        <f t="shared" ca="1" si="61"/>
        <v>-191555.59503010105</v>
      </c>
      <c r="CT72" s="155">
        <f t="shared" ca="1" si="61"/>
        <v>-191555.59503010105</v>
      </c>
      <c r="CU72" s="155">
        <f t="shared" ca="1" si="61"/>
        <v>-191555.59503010105</v>
      </c>
      <c r="CV72" s="155">
        <f t="shared" ca="1" si="61"/>
        <v>-191555.59503010105</v>
      </c>
      <c r="CW72" s="155">
        <f t="shared" ca="1" si="61"/>
        <v>-191555.59503010105</v>
      </c>
      <c r="CX72" s="155">
        <f t="shared" ca="1" si="61"/>
        <v>-196596.98583146784</v>
      </c>
      <c r="CY72" s="155">
        <f t="shared" ca="1" si="61"/>
        <v>-196596.98583146784</v>
      </c>
      <c r="CZ72" s="155">
        <f t="shared" ca="1" si="61"/>
        <v>-196596.98583146784</v>
      </c>
      <c r="DA72" s="155">
        <f t="shared" ca="1" si="61"/>
        <v>-196596.98583146784</v>
      </c>
      <c r="DB72" s="155">
        <f t="shared" ca="1" si="61"/>
        <v>-196596.98583146784</v>
      </c>
      <c r="DC72" s="155">
        <f t="shared" ca="1" si="61"/>
        <v>-196596.98583146784</v>
      </c>
      <c r="DD72" s="155">
        <f t="shared" ca="1" si="61"/>
        <v>-196596.98583146784</v>
      </c>
      <c r="DE72" s="155">
        <f t="shared" ca="1" si="61"/>
        <v>-196596.98583146784</v>
      </c>
      <c r="DF72" s="155">
        <f t="shared" ca="1" si="61"/>
        <v>-196596.98583146784</v>
      </c>
      <c r="DG72" s="155">
        <f t="shared" ca="1" si="61"/>
        <v>-196596.98583146784</v>
      </c>
      <c r="DH72" s="155">
        <f t="shared" ca="1" si="61"/>
        <v>-196596.98583146784</v>
      </c>
      <c r="DI72" s="155">
        <f t="shared" ca="1" si="61"/>
        <v>-196596.98583146784</v>
      </c>
      <c r="DJ72" s="155">
        <f t="shared" ca="1" si="61"/>
        <v>-201771.98643063722</v>
      </c>
      <c r="DK72" s="155">
        <f t="shared" ca="1" si="61"/>
        <v>-201771.98643063722</v>
      </c>
      <c r="DL72" s="155">
        <f t="shared" ca="1" si="61"/>
        <v>-201771.98643063722</v>
      </c>
      <c r="DM72" s="155">
        <f t="shared" ca="1" si="61"/>
        <v>-201771.98643063722</v>
      </c>
      <c r="DN72" s="155">
        <f t="shared" ca="1" si="61"/>
        <v>-201771.98643063722</v>
      </c>
      <c r="DO72" s="155">
        <f t="shared" ca="1" si="61"/>
        <v>-201771.98643063722</v>
      </c>
      <c r="DP72" s="155">
        <f t="shared" ca="1" si="61"/>
        <v>-201771.98643063722</v>
      </c>
      <c r="DQ72" s="155">
        <f t="shared" ca="1" si="61"/>
        <v>-201771.98643063722</v>
      </c>
      <c r="DR72" s="155">
        <f t="shared" ca="1" si="61"/>
        <v>-201771.98643063722</v>
      </c>
      <c r="DS72" s="155">
        <f t="shared" ca="1" si="61"/>
        <v>-201771.98643063722</v>
      </c>
      <c r="DT72" s="155">
        <f t="shared" ca="1" si="61"/>
        <v>-201771.98643063722</v>
      </c>
      <c r="DU72" s="155">
        <f t="shared" ca="1" si="61"/>
        <v>-201771.98643063722</v>
      </c>
      <c r="DV72" s="155">
        <f t="shared" ca="1" si="61"/>
        <v>-207084.16432338732</v>
      </c>
      <c r="DW72" s="155">
        <f t="shared" ca="1" si="61"/>
        <v>-207084.16432338732</v>
      </c>
      <c r="DX72" s="155">
        <f t="shared" ca="1" si="61"/>
        <v>-207084.16432338732</v>
      </c>
      <c r="DY72" s="155">
        <f t="shared" ca="1" si="61"/>
        <v>-207084.16432338732</v>
      </c>
      <c r="DZ72" s="155">
        <f t="shared" ca="1" si="61"/>
        <v>-207084.16432338732</v>
      </c>
      <c r="EA72" s="155">
        <f t="shared" ca="1" si="61"/>
        <v>-207084.16432338732</v>
      </c>
      <c r="EB72" s="155">
        <f t="shared" ca="1" si="61"/>
        <v>-207084.16432338732</v>
      </c>
      <c r="EC72" s="155">
        <f t="shared" ca="1" si="61"/>
        <v>-207084.16432338732</v>
      </c>
      <c r="ED72" s="155">
        <f t="shared" ca="1" si="61"/>
        <v>-207084.16432338732</v>
      </c>
      <c r="EE72" s="155">
        <f t="shared" ca="1" si="61"/>
        <v>-207084.16432338732</v>
      </c>
      <c r="EF72" s="155">
        <f t="shared" ca="1" si="61"/>
        <v>-207084.16432338732</v>
      </c>
      <c r="EG72" s="155">
        <f t="shared" ca="1" si="61"/>
        <v>-207084.16432338732</v>
      </c>
      <c r="EH72" s="155">
        <f t="shared" ref="EH72:ES72" ca="1" si="62">SUBTOTAL(9,EH42:EH70)</f>
        <v>-212537.1830104157</v>
      </c>
      <c r="EI72" s="155">
        <f t="shared" ca="1" si="62"/>
        <v>-212537.1830104157</v>
      </c>
      <c r="EJ72" s="155">
        <f t="shared" ca="1" si="62"/>
        <v>-212537.1830104157</v>
      </c>
      <c r="EK72" s="155">
        <f t="shared" ca="1" si="62"/>
        <v>-212537.1830104157</v>
      </c>
      <c r="EL72" s="155">
        <f t="shared" ca="1" si="62"/>
        <v>-212537.1830104157</v>
      </c>
      <c r="EM72" s="155">
        <f t="shared" ca="1" si="62"/>
        <v>-212537.1830104157</v>
      </c>
      <c r="EN72" s="155">
        <f t="shared" ca="1" si="62"/>
        <v>-212537.1830104157</v>
      </c>
      <c r="EO72" s="155">
        <f t="shared" ca="1" si="62"/>
        <v>-212537.1830104157</v>
      </c>
      <c r="EP72" s="155">
        <f t="shared" ca="1" si="62"/>
        <v>-212537.1830104157</v>
      </c>
      <c r="EQ72" s="155">
        <f t="shared" ca="1" si="62"/>
        <v>-212537.1830104157</v>
      </c>
      <c r="ER72" s="155">
        <f t="shared" ca="1" si="62"/>
        <v>-212537.1830104157</v>
      </c>
      <c r="ES72" s="155">
        <f t="shared" ca="1" si="62"/>
        <v>-212537.1830104157</v>
      </c>
    </row>
    <row r="73" spans="1:149"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row>
    <row r="74" spans="1:149" x14ac:dyDescent="0.2">
      <c r="A74" s="2"/>
      <c r="B74" s="155" t="s">
        <v>198</v>
      </c>
      <c r="C74" s="155"/>
      <c r="D74" s="460">
        <f t="shared" ref="D74:O74" ca="1" si="63">SUBTOTAL(9,D11:D72)</f>
        <v>4838946.5499999989</v>
      </c>
      <c r="E74" s="155">
        <f t="shared" ca="1" si="63"/>
        <v>5056180.7830732893</v>
      </c>
      <c r="F74" s="155">
        <f t="shared" ca="1" si="63"/>
        <v>5215164.1048388751</v>
      </c>
      <c r="G74" s="155">
        <f t="shared" ca="1" si="63"/>
        <v>5379099.3737142691</v>
      </c>
      <c r="H74" s="155">
        <f t="shared" ca="1" si="63"/>
        <v>5548139.7092991695</v>
      </c>
      <c r="I74" s="155">
        <f t="shared" ca="1" si="63"/>
        <v>5722442.9388109623</v>
      </c>
      <c r="J74" s="155">
        <f t="shared" ca="1" si="63"/>
        <v>5902171.741163929</v>
      </c>
      <c r="K74" s="155">
        <f t="shared" ca="1" si="63"/>
        <v>6087493.7954421956</v>
      </c>
      <c r="L74" s="155">
        <f t="shared" ca="1" si="63"/>
        <v>6278581.9338998972</v>
      </c>
      <c r="M74" s="155">
        <f t="shared" ca="1" si="63"/>
        <v>6475614.299626193</v>
      </c>
      <c r="N74" s="155">
        <f t="shared" ca="1" si="63"/>
        <v>6678774.5090170037</v>
      </c>
      <c r="O74" s="155">
        <f t="shared" ca="1" si="63"/>
        <v>6888251.8191995937</v>
      </c>
      <c r="P74" s="2"/>
      <c r="Q74" s="155"/>
      <c r="R74" s="155">
        <f t="shared" ref="R74:AW74" ca="1" si="64">SUBTOTAL(9,R11:R72)</f>
        <v>421348.39858944074</v>
      </c>
      <c r="S74" s="155">
        <f t="shared" ca="1" si="64"/>
        <v>421348.39858944074</v>
      </c>
      <c r="T74" s="155">
        <f t="shared" ca="1" si="64"/>
        <v>421348.39858944074</v>
      </c>
      <c r="U74" s="155">
        <f t="shared" ca="1" si="64"/>
        <v>421348.39858944074</v>
      </c>
      <c r="V74" s="155">
        <f t="shared" ca="1" si="64"/>
        <v>421348.39858944074</v>
      </c>
      <c r="W74" s="155">
        <f t="shared" ca="1" si="64"/>
        <v>421348.39858944074</v>
      </c>
      <c r="X74" s="155">
        <f t="shared" ca="1" si="64"/>
        <v>421348.39858944074</v>
      </c>
      <c r="Y74" s="155">
        <f t="shared" ca="1" si="64"/>
        <v>421348.39858944074</v>
      </c>
      <c r="Z74" s="155">
        <f t="shared" ca="1" si="64"/>
        <v>421348.39858944074</v>
      </c>
      <c r="AA74" s="155">
        <f t="shared" ca="1" si="64"/>
        <v>421348.39858944074</v>
      </c>
      <c r="AB74" s="155">
        <f t="shared" ca="1" si="64"/>
        <v>421348.39858944074</v>
      </c>
      <c r="AC74" s="155">
        <f t="shared" ca="1" si="64"/>
        <v>421348.39858944074</v>
      </c>
      <c r="AD74" s="155">
        <f t="shared" ca="1" si="64"/>
        <v>434597.0087365731</v>
      </c>
      <c r="AE74" s="155">
        <f t="shared" ca="1" si="64"/>
        <v>434597.0087365731</v>
      </c>
      <c r="AF74" s="155">
        <f t="shared" ca="1" si="64"/>
        <v>434597.0087365731</v>
      </c>
      <c r="AG74" s="155">
        <f t="shared" ca="1" si="64"/>
        <v>434597.0087365731</v>
      </c>
      <c r="AH74" s="155">
        <f t="shared" ca="1" si="64"/>
        <v>434597.0087365731</v>
      </c>
      <c r="AI74" s="155">
        <f t="shared" ca="1" si="64"/>
        <v>434597.0087365731</v>
      </c>
      <c r="AJ74" s="155">
        <f t="shared" ca="1" si="64"/>
        <v>434597.0087365731</v>
      </c>
      <c r="AK74" s="155">
        <f t="shared" ca="1" si="64"/>
        <v>434597.0087365731</v>
      </c>
      <c r="AL74" s="155">
        <f t="shared" ca="1" si="64"/>
        <v>434597.0087365731</v>
      </c>
      <c r="AM74" s="155">
        <f t="shared" ca="1" si="64"/>
        <v>434597.0087365731</v>
      </c>
      <c r="AN74" s="155">
        <f t="shared" ca="1" si="64"/>
        <v>434597.0087365731</v>
      </c>
      <c r="AO74" s="155">
        <f t="shared" ca="1" si="64"/>
        <v>434597.0087365731</v>
      </c>
      <c r="AP74" s="155">
        <f t="shared" ca="1" si="64"/>
        <v>448258.28114285559</v>
      </c>
      <c r="AQ74" s="155">
        <f t="shared" ca="1" si="64"/>
        <v>448258.28114285559</v>
      </c>
      <c r="AR74" s="155">
        <f t="shared" ca="1" si="64"/>
        <v>448258.28114285559</v>
      </c>
      <c r="AS74" s="155">
        <f t="shared" ca="1" si="64"/>
        <v>448258.28114285559</v>
      </c>
      <c r="AT74" s="155">
        <f t="shared" ca="1" si="64"/>
        <v>448258.28114285559</v>
      </c>
      <c r="AU74" s="155">
        <f t="shared" ca="1" si="64"/>
        <v>448258.28114285559</v>
      </c>
      <c r="AV74" s="155">
        <f t="shared" ca="1" si="64"/>
        <v>448258.28114285559</v>
      </c>
      <c r="AW74" s="155">
        <f t="shared" ca="1" si="64"/>
        <v>448258.28114285559</v>
      </c>
      <c r="AX74" s="155">
        <f t="shared" ref="AX74:CC74" ca="1" si="65">SUBTOTAL(9,AX11:AX72)</f>
        <v>448258.28114285559</v>
      </c>
      <c r="AY74" s="155">
        <f t="shared" ca="1" si="65"/>
        <v>448258.28114285559</v>
      </c>
      <c r="AZ74" s="155">
        <f t="shared" ca="1" si="65"/>
        <v>448258.28114285559</v>
      </c>
      <c r="BA74" s="155">
        <f t="shared" ca="1" si="65"/>
        <v>448258.28114285559</v>
      </c>
      <c r="BB74" s="155">
        <f t="shared" ca="1" si="65"/>
        <v>462344.97577493114</v>
      </c>
      <c r="BC74" s="155">
        <f t="shared" ca="1" si="65"/>
        <v>462344.97577493114</v>
      </c>
      <c r="BD74" s="155">
        <f t="shared" ca="1" si="65"/>
        <v>462344.97577493114</v>
      </c>
      <c r="BE74" s="155">
        <f t="shared" ca="1" si="65"/>
        <v>462344.97577493114</v>
      </c>
      <c r="BF74" s="155">
        <f t="shared" ca="1" si="65"/>
        <v>462344.97577493114</v>
      </c>
      <c r="BG74" s="155">
        <f t="shared" ca="1" si="65"/>
        <v>462344.97577493114</v>
      </c>
      <c r="BH74" s="155">
        <f t="shared" ca="1" si="65"/>
        <v>462344.97577493114</v>
      </c>
      <c r="BI74" s="155">
        <f t="shared" ca="1" si="65"/>
        <v>462344.97577493114</v>
      </c>
      <c r="BJ74" s="155">
        <f t="shared" ca="1" si="65"/>
        <v>462344.97577493114</v>
      </c>
      <c r="BK74" s="155">
        <f t="shared" ca="1" si="65"/>
        <v>462344.97577493114</v>
      </c>
      <c r="BL74" s="155">
        <f t="shared" ca="1" si="65"/>
        <v>462344.97577493114</v>
      </c>
      <c r="BM74" s="155">
        <f t="shared" ca="1" si="65"/>
        <v>462344.97577493114</v>
      </c>
      <c r="BN74" s="155">
        <f t="shared" ca="1" si="65"/>
        <v>476870.24490091339</v>
      </c>
      <c r="BO74" s="155">
        <f t="shared" ca="1" si="65"/>
        <v>476870.24490091339</v>
      </c>
      <c r="BP74" s="155">
        <f t="shared" ca="1" si="65"/>
        <v>476870.24490091339</v>
      </c>
      <c r="BQ74" s="155">
        <f t="shared" ca="1" si="65"/>
        <v>476870.24490091339</v>
      </c>
      <c r="BR74" s="155">
        <f t="shared" ca="1" si="65"/>
        <v>476870.24490091339</v>
      </c>
      <c r="BS74" s="155">
        <f t="shared" ca="1" si="65"/>
        <v>476870.24490091339</v>
      </c>
      <c r="BT74" s="155">
        <f t="shared" ca="1" si="65"/>
        <v>476870.24490091339</v>
      </c>
      <c r="BU74" s="155">
        <f t="shared" ca="1" si="65"/>
        <v>476870.24490091339</v>
      </c>
      <c r="BV74" s="155">
        <f t="shared" ca="1" si="65"/>
        <v>476870.24490091339</v>
      </c>
      <c r="BW74" s="155">
        <f t="shared" ca="1" si="65"/>
        <v>476870.24490091339</v>
      </c>
      <c r="BX74" s="155">
        <f t="shared" ca="1" si="65"/>
        <v>476870.24490091339</v>
      </c>
      <c r="BY74" s="155">
        <f t="shared" ca="1" si="65"/>
        <v>476870.24490091339</v>
      </c>
      <c r="BZ74" s="155">
        <f t="shared" ca="1" si="65"/>
        <v>491847.6450969936</v>
      </c>
      <c r="CA74" s="155">
        <f t="shared" ca="1" si="65"/>
        <v>491847.6450969936</v>
      </c>
      <c r="CB74" s="155">
        <f t="shared" ca="1" si="65"/>
        <v>491847.6450969936</v>
      </c>
      <c r="CC74" s="155">
        <f t="shared" ca="1" si="65"/>
        <v>491847.6450969936</v>
      </c>
      <c r="CD74" s="155">
        <f t="shared" ref="CD74:DI74" ca="1" si="66">SUBTOTAL(9,CD11:CD72)</f>
        <v>491847.6450969936</v>
      </c>
      <c r="CE74" s="155">
        <f t="shared" ca="1" si="66"/>
        <v>491847.6450969936</v>
      </c>
      <c r="CF74" s="155">
        <f t="shared" ca="1" si="66"/>
        <v>491847.6450969936</v>
      </c>
      <c r="CG74" s="155">
        <f t="shared" ca="1" si="66"/>
        <v>491847.6450969936</v>
      </c>
      <c r="CH74" s="155">
        <f t="shared" ca="1" si="66"/>
        <v>491847.6450969936</v>
      </c>
      <c r="CI74" s="155">
        <f t="shared" ca="1" si="66"/>
        <v>491847.6450969936</v>
      </c>
      <c r="CJ74" s="155">
        <f t="shared" ca="1" si="66"/>
        <v>491847.6450969936</v>
      </c>
      <c r="CK74" s="155">
        <f t="shared" ca="1" si="66"/>
        <v>491847.6450969936</v>
      </c>
      <c r="CL74" s="155">
        <f t="shared" ca="1" si="66"/>
        <v>507291.14962018328</v>
      </c>
      <c r="CM74" s="155">
        <f t="shared" ca="1" si="66"/>
        <v>507291.14962018328</v>
      </c>
      <c r="CN74" s="155">
        <f t="shared" ca="1" si="66"/>
        <v>507291.14962018328</v>
      </c>
      <c r="CO74" s="155">
        <f t="shared" ca="1" si="66"/>
        <v>507291.14962018328</v>
      </c>
      <c r="CP74" s="155">
        <f t="shared" ca="1" si="66"/>
        <v>507291.14962018328</v>
      </c>
      <c r="CQ74" s="155">
        <f t="shared" ca="1" si="66"/>
        <v>507291.14962018328</v>
      </c>
      <c r="CR74" s="155">
        <f t="shared" ca="1" si="66"/>
        <v>507291.14962018328</v>
      </c>
      <c r="CS74" s="155">
        <f t="shared" ca="1" si="66"/>
        <v>507291.14962018328</v>
      </c>
      <c r="CT74" s="155">
        <f t="shared" ca="1" si="66"/>
        <v>507291.14962018328</v>
      </c>
      <c r="CU74" s="155">
        <f t="shared" ca="1" si="66"/>
        <v>507291.14962018328</v>
      </c>
      <c r="CV74" s="155">
        <f t="shared" ca="1" si="66"/>
        <v>507291.14962018328</v>
      </c>
      <c r="CW74" s="155">
        <f t="shared" ca="1" si="66"/>
        <v>507291.14962018328</v>
      </c>
      <c r="CX74" s="155">
        <f t="shared" ca="1" si="66"/>
        <v>523215.16115832474</v>
      </c>
      <c r="CY74" s="155">
        <f t="shared" ca="1" si="66"/>
        <v>523215.16115832474</v>
      </c>
      <c r="CZ74" s="155">
        <f t="shared" ca="1" si="66"/>
        <v>523215.16115832474</v>
      </c>
      <c r="DA74" s="155">
        <f t="shared" ca="1" si="66"/>
        <v>523215.16115832474</v>
      </c>
      <c r="DB74" s="155">
        <f t="shared" ca="1" si="66"/>
        <v>523215.16115832474</v>
      </c>
      <c r="DC74" s="155">
        <f t="shared" ca="1" si="66"/>
        <v>523215.16115832474</v>
      </c>
      <c r="DD74" s="155">
        <f t="shared" ca="1" si="66"/>
        <v>523215.16115832474</v>
      </c>
      <c r="DE74" s="155">
        <f t="shared" ca="1" si="66"/>
        <v>523215.16115832474</v>
      </c>
      <c r="DF74" s="155">
        <f t="shared" ca="1" si="66"/>
        <v>523215.16115832474</v>
      </c>
      <c r="DG74" s="155">
        <f t="shared" ca="1" si="66"/>
        <v>523215.16115832474</v>
      </c>
      <c r="DH74" s="155">
        <f t="shared" ca="1" si="66"/>
        <v>523215.16115832474</v>
      </c>
      <c r="DI74" s="155">
        <f t="shared" ca="1" si="66"/>
        <v>523215.16115832474</v>
      </c>
      <c r="DJ74" s="155">
        <f t="shared" ref="DJ74:ES74" ca="1" si="67">SUBTOTAL(9,DJ11:DJ72)</f>
        <v>539634.52496884915</v>
      </c>
      <c r="DK74" s="155">
        <f t="shared" ca="1" si="67"/>
        <v>539634.52496884915</v>
      </c>
      <c r="DL74" s="155">
        <f t="shared" ca="1" si="67"/>
        <v>539634.52496884915</v>
      </c>
      <c r="DM74" s="155">
        <f t="shared" ca="1" si="67"/>
        <v>539634.52496884915</v>
      </c>
      <c r="DN74" s="155">
        <f t="shared" ca="1" si="67"/>
        <v>539634.52496884915</v>
      </c>
      <c r="DO74" s="155">
        <f t="shared" ca="1" si="67"/>
        <v>539634.52496884915</v>
      </c>
      <c r="DP74" s="155">
        <f t="shared" ca="1" si="67"/>
        <v>539634.52496884915</v>
      </c>
      <c r="DQ74" s="155">
        <f t="shared" ca="1" si="67"/>
        <v>539634.52496884915</v>
      </c>
      <c r="DR74" s="155">
        <f t="shared" ca="1" si="67"/>
        <v>539634.52496884915</v>
      </c>
      <c r="DS74" s="155">
        <f t="shared" ca="1" si="67"/>
        <v>539634.52496884915</v>
      </c>
      <c r="DT74" s="155">
        <f t="shared" ca="1" si="67"/>
        <v>539634.52496884915</v>
      </c>
      <c r="DU74" s="155">
        <f t="shared" ca="1" si="67"/>
        <v>539634.52496884915</v>
      </c>
      <c r="DV74" s="155">
        <f t="shared" ca="1" si="67"/>
        <v>556564.54241808329</v>
      </c>
      <c r="DW74" s="155">
        <f t="shared" ca="1" si="67"/>
        <v>556564.54241808329</v>
      </c>
      <c r="DX74" s="155">
        <f t="shared" ca="1" si="67"/>
        <v>556564.54241808329</v>
      </c>
      <c r="DY74" s="155">
        <f t="shared" ca="1" si="67"/>
        <v>556564.54241808329</v>
      </c>
      <c r="DZ74" s="155">
        <f t="shared" ca="1" si="67"/>
        <v>556564.54241808329</v>
      </c>
      <c r="EA74" s="155">
        <f t="shared" ca="1" si="67"/>
        <v>556564.54241808329</v>
      </c>
      <c r="EB74" s="155">
        <f t="shared" ca="1" si="67"/>
        <v>556564.54241808329</v>
      </c>
      <c r="EC74" s="155">
        <f t="shared" ca="1" si="67"/>
        <v>556564.54241808329</v>
      </c>
      <c r="ED74" s="155">
        <f t="shared" ca="1" si="67"/>
        <v>556564.54241808329</v>
      </c>
      <c r="EE74" s="155">
        <f t="shared" ca="1" si="67"/>
        <v>556564.54241808329</v>
      </c>
      <c r="EF74" s="155">
        <f t="shared" ca="1" si="67"/>
        <v>556564.54241808329</v>
      </c>
      <c r="EG74" s="155">
        <f t="shared" ca="1" si="67"/>
        <v>556564.54241808329</v>
      </c>
      <c r="EH74" s="155">
        <f t="shared" ca="1" si="67"/>
        <v>574020.98493329959</v>
      </c>
      <c r="EI74" s="155">
        <f t="shared" ca="1" si="67"/>
        <v>574020.98493329959</v>
      </c>
      <c r="EJ74" s="155">
        <f t="shared" ca="1" si="67"/>
        <v>574020.98493329959</v>
      </c>
      <c r="EK74" s="155">
        <f t="shared" ca="1" si="67"/>
        <v>574020.98493329959</v>
      </c>
      <c r="EL74" s="155">
        <f t="shared" ca="1" si="67"/>
        <v>574020.98493329959</v>
      </c>
      <c r="EM74" s="155">
        <f t="shared" ca="1" si="67"/>
        <v>574020.98493329959</v>
      </c>
      <c r="EN74" s="155">
        <f t="shared" ca="1" si="67"/>
        <v>574020.98493329959</v>
      </c>
      <c r="EO74" s="155">
        <f t="shared" ca="1" si="67"/>
        <v>574020.98493329959</v>
      </c>
      <c r="EP74" s="155">
        <f t="shared" ca="1" si="67"/>
        <v>574020.98493329959</v>
      </c>
      <c r="EQ74" s="155">
        <f t="shared" ca="1" si="67"/>
        <v>574020.98493329959</v>
      </c>
      <c r="ER74" s="155">
        <f t="shared" ca="1" si="67"/>
        <v>574020.98493329959</v>
      </c>
      <c r="ES74" s="155">
        <f t="shared" ca="1" si="67"/>
        <v>574020.98493329959</v>
      </c>
    </row>
    <row r="75" spans="1:149"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row>
    <row r="76" spans="1:149"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row>
    <row r="77" spans="1:149" x14ac:dyDescent="0.2">
      <c r="A77" s="2"/>
      <c r="B77" s="147" t="s">
        <v>50</v>
      </c>
      <c r="C77" s="147"/>
      <c r="D77" s="463"/>
      <c r="E77" s="147"/>
      <c r="F77" s="147"/>
      <c r="G77" s="147"/>
      <c r="H77" s="147"/>
      <c r="I77" s="147"/>
      <c r="J77" s="147"/>
      <c r="K77" s="147"/>
      <c r="L77" s="147"/>
      <c r="M77" s="147"/>
      <c r="N77" s="147"/>
      <c r="O77" s="147"/>
      <c r="P77" s="2"/>
      <c r="Q77" s="147"/>
      <c r="R77" s="147"/>
      <c r="S77" s="147"/>
      <c r="T77" s="147"/>
      <c r="U77" s="147"/>
      <c r="V77" s="147"/>
      <c r="W77" s="147"/>
      <c r="X77" s="147"/>
      <c r="Y77" s="147"/>
      <c r="Z77" s="147"/>
      <c r="AA77" s="147"/>
      <c r="AB77" s="147"/>
      <c r="AC77" s="147"/>
      <c r="AD77" s="147"/>
      <c r="AE77" s="147"/>
      <c r="AF77" s="147"/>
      <c r="AG77" s="147"/>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c r="BI77" s="147"/>
      <c r="BJ77" s="147"/>
      <c r="BK77" s="147"/>
      <c r="BL77" s="147"/>
      <c r="BM77" s="147"/>
      <c r="BN77" s="147"/>
      <c r="BO77" s="147"/>
      <c r="BP77" s="147"/>
      <c r="BQ77" s="147"/>
      <c r="BR77" s="147"/>
      <c r="BS77" s="147"/>
      <c r="BT77" s="147"/>
      <c r="BU77" s="147"/>
      <c r="BV77" s="147"/>
      <c r="BW77" s="147"/>
      <c r="BX77" s="147"/>
      <c r="BY77" s="147"/>
      <c r="BZ77" s="147"/>
      <c r="CA77" s="147"/>
      <c r="CB77" s="147"/>
      <c r="CC77" s="147"/>
      <c r="CD77" s="147"/>
      <c r="CE77" s="147"/>
      <c r="CF77" s="147"/>
      <c r="CG77" s="147"/>
      <c r="CH77" s="147"/>
      <c r="CI77" s="147"/>
      <c r="CJ77" s="147"/>
      <c r="CK77" s="147"/>
      <c r="CL77" s="147"/>
      <c r="CM77" s="147"/>
      <c r="CN77" s="147"/>
      <c r="CO77" s="147"/>
      <c r="CP77" s="147"/>
      <c r="CQ77" s="147"/>
      <c r="CR77" s="147"/>
      <c r="CS77" s="147"/>
      <c r="CT77" s="147"/>
      <c r="CU77" s="147"/>
      <c r="CV77" s="147"/>
      <c r="CW77" s="147"/>
      <c r="CX77" s="147"/>
      <c r="CY77" s="147"/>
      <c r="CZ77" s="147"/>
      <c r="DA77" s="147"/>
      <c r="DB77" s="147"/>
      <c r="DC77" s="147"/>
      <c r="DD77" s="147"/>
      <c r="DE77" s="147"/>
      <c r="DF77" s="147"/>
      <c r="DG77" s="147"/>
      <c r="DH77" s="147"/>
      <c r="DI77" s="147"/>
      <c r="DJ77" s="147"/>
      <c r="DK77" s="147"/>
      <c r="DL77" s="147"/>
      <c r="DM77" s="147"/>
      <c r="DN77" s="147"/>
      <c r="DO77" s="147"/>
      <c r="DP77" s="147"/>
      <c r="DQ77" s="147"/>
      <c r="DR77" s="147"/>
      <c r="DS77" s="147"/>
      <c r="DT77" s="147"/>
      <c r="DU77" s="147"/>
      <c r="DV77" s="147"/>
      <c r="DW77" s="147"/>
      <c r="DX77" s="147"/>
      <c r="DY77" s="147"/>
      <c r="DZ77" s="147"/>
      <c r="EA77" s="147"/>
      <c r="EB77" s="147"/>
      <c r="EC77" s="147"/>
      <c r="ED77" s="147"/>
      <c r="EE77" s="147"/>
      <c r="EF77" s="147"/>
      <c r="EG77" s="147"/>
      <c r="EH77" s="147"/>
      <c r="EI77" s="147"/>
      <c r="EJ77" s="147"/>
      <c r="EK77" s="147"/>
      <c r="EL77" s="147"/>
      <c r="EM77" s="147"/>
      <c r="EN77" s="147"/>
      <c r="EO77" s="147"/>
      <c r="EP77" s="147"/>
      <c r="EQ77" s="147"/>
      <c r="ER77" s="147"/>
      <c r="ES77" s="147"/>
    </row>
    <row r="78" spans="1:149" x14ac:dyDescent="0.2">
      <c r="A78" s="2"/>
      <c r="B78" s="2" t="str">
        <f>'PF, Adj &amp; Notes'!$B66</f>
        <v>Replacement Reserve</v>
      </c>
      <c r="C78" s="2"/>
      <c r="D78" s="462">
        <f ca="1">-IFERROR(VLOOKUP($B78,rAdjCF,COLUMNS(rAdjCF),),)</f>
        <v>-229992.67000000004</v>
      </c>
      <c r="E78" s="303">
        <f>-rRsrvAlloc*rUMTotalUnits*(1+rGenInflPct)</f>
        <v>-89687.499999999985</v>
      </c>
      <c r="F78" s="303" cm="1">
        <f t="array" aca="1" ref="F78" ca="1">E78*(1+rGenInflPct)*(F$8&lt;=MAX(rHoldPeriod,1)+fRvrYr)</f>
        <v>-91929.687499999971</v>
      </c>
      <c r="G78" s="303" cm="1">
        <f t="array" aca="1" ref="G78" ca="1">F78*(1+rGenInflPct)*(G$8&lt;=MAX(rHoldPeriod,1)+fRvrYr)</f>
        <v>-94227.929687499956</v>
      </c>
      <c r="H78" s="303" cm="1">
        <f t="array" aca="1" ref="H78" ca="1">G78*(1+rGenInflPct)*(H$8&lt;=MAX(rHoldPeriod,1)+fRvrYr)</f>
        <v>-96583.627929687442</v>
      </c>
      <c r="I78" s="303" cm="1">
        <f t="array" aca="1" ref="I78" ca="1">H78*(1+rGenInflPct)*(I$8&lt;=MAX(rHoldPeriod,1)+fRvrYr)</f>
        <v>-98998.218627929615</v>
      </c>
      <c r="J78" s="303" cm="1">
        <f t="array" aca="1" ref="J78" ca="1">I78*(1+rGenInflPct)*(J$8&lt;=MAX(rHoldPeriod,1)+fRvrYr)</f>
        <v>-101473.17409362785</v>
      </c>
      <c r="K78" s="303" cm="1">
        <f t="array" aca="1" ref="K78" ca="1">J78*(1+rGenInflPct)*(K$8&lt;=MAX(rHoldPeriod,1)+fRvrYr)</f>
        <v>-104010.00344596854</v>
      </c>
      <c r="L78" s="303" cm="1">
        <f t="array" aca="1" ref="L78" ca="1">K78*(1+rGenInflPct)*(L$8&lt;=MAX(rHoldPeriod,1)+fRvrYr)</f>
        <v>-106610.25353211774</v>
      </c>
      <c r="M78" s="303" cm="1">
        <f t="array" aca="1" ref="M78" ca="1">L78*(1+rGenInflPct)*(M$8&lt;=MAX(rHoldPeriod,1)+fRvrYr)</f>
        <v>-109275.50987042068</v>
      </c>
      <c r="N78" s="303" cm="1">
        <f t="array" aca="1" ref="N78" ca="1">M78*(1+rGenInflPct)*(N$8&lt;=MAX(rHoldPeriod,1)+fRvrYr)</f>
        <v>-112007.39761718118</v>
      </c>
      <c r="O78" s="303" cm="1">
        <f t="array" aca="1" ref="O78" ca="1">N78*(1+rGenInflPct)*(O$8&lt;=MAX(rHoldPeriod,1)+fRvrYr)</f>
        <v>-114807.5825576107</v>
      </c>
      <c r="P78" s="2"/>
      <c r="Q78" s="2"/>
      <c r="R78" s="2" cm="1">
        <f t="array" ref="R78">INDEX($E78:$O78,1,R$6)/12</f>
        <v>-7473.9583333333321</v>
      </c>
      <c r="S78" s="2" cm="1">
        <f t="array" ref="S78">INDEX($E78:$O78,1,S$6)/12</f>
        <v>-7473.9583333333321</v>
      </c>
      <c r="T78" s="2" cm="1">
        <f t="array" ref="T78">INDEX($E78:$O78,1,T$6)/12</f>
        <v>-7473.9583333333321</v>
      </c>
      <c r="U78" s="2" cm="1">
        <f t="array" ref="U78">INDEX($E78:$O78,1,U$6)/12</f>
        <v>-7473.9583333333321</v>
      </c>
      <c r="V78" s="2" cm="1">
        <f t="array" ref="V78">INDEX($E78:$O78,1,V$6)/12</f>
        <v>-7473.9583333333321</v>
      </c>
      <c r="W78" s="2" cm="1">
        <f t="array" ref="W78">INDEX($E78:$O78,1,W$6)/12</f>
        <v>-7473.9583333333321</v>
      </c>
      <c r="X78" s="2" cm="1">
        <f t="array" ref="X78">INDEX($E78:$O78,1,X$6)/12</f>
        <v>-7473.9583333333321</v>
      </c>
      <c r="Y78" s="2" cm="1">
        <f t="array" ref="Y78">INDEX($E78:$O78,1,Y$6)/12</f>
        <v>-7473.9583333333321</v>
      </c>
      <c r="Z78" s="2" cm="1">
        <f t="array" ref="Z78">INDEX($E78:$O78,1,Z$6)/12</f>
        <v>-7473.9583333333321</v>
      </c>
      <c r="AA78" s="2" cm="1">
        <f t="array" ref="AA78">INDEX($E78:$O78,1,AA$6)/12</f>
        <v>-7473.9583333333321</v>
      </c>
      <c r="AB78" s="2" cm="1">
        <f t="array" ref="AB78">INDEX($E78:$O78,1,AB$6)/12</f>
        <v>-7473.9583333333321</v>
      </c>
      <c r="AC78" s="2" cm="1">
        <f t="array" ref="AC78">INDEX($E78:$O78,1,AC$6)/12</f>
        <v>-7473.9583333333321</v>
      </c>
      <c r="AD78" s="2" cm="1">
        <f t="array" aca="1" ref="AD78" ca="1">INDEX($E78:$O78,1,AD$6)/12</f>
        <v>-7660.8072916666642</v>
      </c>
      <c r="AE78" s="2" cm="1">
        <f t="array" aca="1" ref="AE78" ca="1">INDEX($E78:$O78,1,AE$6)/12</f>
        <v>-7660.8072916666642</v>
      </c>
      <c r="AF78" s="2" cm="1">
        <f t="array" aca="1" ref="AF78" ca="1">INDEX($E78:$O78,1,AF$6)/12</f>
        <v>-7660.8072916666642</v>
      </c>
      <c r="AG78" s="2" cm="1">
        <f t="array" aca="1" ref="AG78" ca="1">INDEX($E78:$O78,1,AG$6)/12</f>
        <v>-7660.8072916666642</v>
      </c>
      <c r="AH78" s="2" cm="1">
        <f t="array" aca="1" ref="AH78" ca="1">INDEX($E78:$O78,1,AH$6)/12</f>
        <v>-7660.8072916666642</v>
      </c>
      <c r="AI78" s="2" cm="1">
        <f t="array" aca="1" ref="AI78" ca="1">INDEX($E78:$O78,1,AI$6)/12</f>
        <v>-7660.8072916666642</v>
      </c>
      <c r="AJ78" s="2" cm="1">
        <f t="array" aca="1" ref="AJ78" ca="1">INDEX($E78:$O78,1,AJ$6)/12</f>
        <v>-7660.8072916666642</v>
      </c>
      <c r="AK78" s="2" cm="1">
        <f t="array" aca="1" ref="AK78" ca="1">INDEX($E78:$O78,1,AK$6)/12</f>
        <v>-7660.8072916666642</v>
      </c>
      <c r="AL78" s="2" cm="1">
        <f t="array" aca="1" ref="AL78" ca="1">INDEX($E78:$O78,1,AL$6)/12</f>
        <v>-7660.8072916666642</v>
      </c>
      <c r="AM78" s="2" cm="1">
        <f t="array" aca="1" ref="AM78" ca="1">INDEX($E78:$O78,1,AM$6)/12</f>
        <v>-7660.8072916666642</v>
      </c>
      <c r="AN78" s="2" cm="1">
        <f t="array" aca="1" ref="AN78" ca="1">INDEX($E78:$O78,1,AN$6)/12</f>
        <v>-7660.8072916666642</v>
      </c>
      <c r="AO78" s="2" cm="1">
        <f t="array" aca="1" ref="AO78" ca="1">INDEX($E78:$O78,1,AO$6)/12</f>
        <v>-7660.8072916666642</v>
      </c>
      <c r="AP78" s="2" cm="1">
        <f t="array" aca="1" ref="AP78" ca="1">INDEX($E78:$O78,1,AP$6)/12</f>
        <v>-7852.3274739583294</v>
      </c>
      <c r="AQ78" s="2" cm="1">
        <f t="array" aca="1" ref="AQ78" ca="1">INDEX($E78:$O78,1,AQ$6)/12</f>
        <v>-7852.3274739583294</v>
      </c>
      <c r="AR78" s="2" cm="1">
        <f t="array" aca="1" ref="AR78" ca="1">INDEX($E78:$O78,1,AR$6)/12</f>
        <v>-7852.3274739583294</v>
      </c>
      <c r="AS78" s="2" cm="1">
        <f t="array" aca="1" ref="AS78" ca="1">INDEX($E78:$O78,1,AS$6)/12</f>
        <v>-7852.3274739583294</v>
      </c>
      <c r="AT78" s="2" cm="1">
        <f t="array" aca="1" ref="AT78" ca="1">INDEX($E78:$O78,1,AT$6)/12</f>
        <v>-7852.3274739583294</v>
      </c>
      <c r="AU78" s="2" cm="1">
        <f t="array" aca="1" ref="AU78" ca="1">INDEX($E78:$O78,1,AU$6)/12</f>
        <v>-7852.3274739583294</v>
      </c>
      <c r="AV78" s="2" cm="1">
        <f t="array" aca="1" ref="AV78" ca="1">INDEX($E78:$O78,1,AV$6)/12</f>
        <v>-7852.3274739583294</v>
      </c>
      <c r="AW78" s="2" cm="1">
        <f t="array" aca="1" ref="AW78" ca="1">INDEX($E78:$O78,1,AW$6)/12</f>
        <v>-7852.3274739583294</v>
      </c>
      <c r="AX78" s="2" cm="1">
        <f t="array" aca="1" ref="AX78" ca="1">INDEX($E78:$O78,1,AX$6)/12</f>
        <v>-7852.3274739583294</v>
      </c>
      <c r="AY78" s="2" cm="1">
        <f t="array" aca="1" ref="AY78" ca="1">INDEX($E78:$O78,1,AY$6)/12</f>
        <v>-7852.3274739583294</v>
      </c>
      <c r="AZ78" s="2" cm="1">
        <f t="array" aca="1" ref="AZ78" ca="1">INDEX($E78:$O78,1,AZ$6)/12</f>
        <v>-7852.3274739583294</v>
      </c>
      <c r="BA78" s="2" cm="1">
        <f t="array" aca="1" ref="BA78" ca="1">INDEX($E78:$O78,1,BA$6)/12</f>
        <v>-7852.3274739583294</v>
      </c>
      <c r="BB78" s="2" cm="1">
        <f t="array" aca="1" ref="BB78" ca="1">INDEX($E78:$O78,1,BB$6)/12</f>
        <v>-8048.6356608072865</v>
      </c>
      <c r="BC78" s="2" cm="1">
        <f t="array" aca="1" ref="BC78" ca="1">INDEX($E78:$O78,1,BC$6)/12</f>
        <v>-8048.6356608072865</v>
      </c>
      <c r="BD78" s="2" cm="1">
        <f t="array" aca="1" ref="BD78" ca="1">INDEX($E78:$O78,1,BD$6)/12</f>
        <v>-8048.6356608072865</v>
      </c>
      <c r="BE78" s="2" cm="1">
        <f t="array" aca="1" ref="BE78" ca="1">INDEX($E78:$O78,1,BE$6)/12</f>
        <v>-8048.6356608072865</v>
      </c>
      <c r="BF78" s="2" cm="1">
        <f t="array" aca="1" ref="BF78" ca="1">INDEX($E78:$O78,1,BF$6)/12</f>
        <v>-8048.6356608072865</v>
      </c>
      <c r="BG78" s="2" cm="1">
        <f t="array" aca="1" ref="BG78" ca="1">INDEX($E78:$O78,1,BG$6)/12</f>
        <v>-8048.6356608072865</v>
      </c>
      <c r="BH78" s="2" cm="1">
        <f t="array" aca="1" ref="BH78" ca="1">INDEX($E78:$O78,1,BH$6)/12</f>
        <v>-8048.6356608072865</v>
      </c>
      <c r="BI78" s="2" cm="1">
        <f t="array" aca="1" ref="BI78" ca="1">INDEX($E78:$O78,1,BI$6)/12</f>
        <v>-8048.6356608072865</v>
      </c>
      <c r="BJ78" s="2" cm="1">
        <f t="array" aca="1" ref="BJ78" ca="1">INDEX($E78:$O78,1,BJ$6)/12</f>
        <v>-8048.6356608072865</v>
      </c>
      <c r="BK78" s="2" cm="1">
        <f t="array" aca="1" ref="BK78" ca="1">INDEX($E78:$O78,1,BK$6)/12</f>
        <v>-8048.6356608072865</v>
      </c>
      <c r="BL78" s="2" cm="1">
        <f t="array" aca="1" ref="BL78" ca="1">INDEX($E78:$O78,1,BL$6)/12</f>
        <v>-8048.6356608072865</v>
      </c>
      <c r="BM78" s="2" cm="1">
        <f t="array" aca="1" ref="BM78" ca="1">INDEX($E78:$O78,1,BM$6)/12</f>
        <v>-8048.6356608072865</v>
      </c>
      <c r="BN78" s="2" cm="1">
        <f t="array" aca="1" ref="BN78" ca="1">INDEX($E78:$O78,1,BN$6)/12</f>
        <v>-8249.8515523274673</v>
      </c>
      <c r="BO78" s="2" cm="1">
        <f t="array" aca="1" ref="BO78" ca="1">INDEX($E78:$O78,1,BO$6)/12</f>
        <v>-8249.8515523274673</v>
      </c>
      <c r="BP78" s="2" cm="1">
        <f t="array" aca="1" ref="BP78" ca="1">INDEX($E78:$O78,1,BP$6)/12</f>
        <v>-8249.8515523274673</v>
      </c>
      <c r="BQ78" s="2" cm="1">
        <f t="array" aca="1" ref="BQ78" ca="1">INDEX($E78:$O78,1,BQ$6)/12</f>
        <v>-8249.8515523274673</v>
      </c>
      <c r="BR78" s="2" cm="1">
        <f t="array" aca="1" ref="BR78" ca="1">INDEX($E78:$O78,1,BR$6)/12</f>
        <v>-8249.8515523274673</v>
      </c>
      <c r="BS78" s="2" cm="1">
        <f t="array" aca="1" ref="BS78" ca="1">INDEX($E78:$O78,1,BS$6)/12</f>
        <v>-8249.8515523274673</v>
      </c>
      <c r="BT78" s="2" cm="1">
        <f t="array" aca="1" ref="BT78" ca="1">INDEX($E78:$O78,1,BT$6)/12</f>
        <v>-8249.8515523274673</v>
      </c>
      <c r="BU78" s="2" cm="1">
        <f t="array" aca="1" ref="BU78" ca="1">INDEX($E78:$O78,1,BU$6)/12</f>
        <v>-8249.8515523274673</v>
      </c>
      <c r="BV78" s="2" cm="1">
        <f t="array" aca="1" ref="BV78" ca="1">INDEX($E78:$O78,1,BV$6)/12</f>
        <v>-8249.8515523274673</v>
      </c>
      <c r="BW78" s="2" cm="1">
        <f t="array" aca="1" ref="BW78" ca="1">INDEX($E78:$O78,1,BW$6)/12</f>
        <v>-8249.8515523274673</v>
      </c>
      <c r="BX78" s="2" cm="1">
        <f t="array" aca="1" ref="BX78" ca="1">INDEX($E78:$O78,1,BX$6)/12</f>
        <v>-8249.8515523274673</v>
      </c>
      <c r="BY78" s="2" cm="1">
        <f t="array" aca="1" ref="BY78" ca="1">INDEX($E78:$O78,1,BY$6)/12</f>
        <v>-8249.8515523274673</v>
      </c>
      <c r="BZ78" s="2" cm="1">
        <f t="array" aca="1" ref="BZ78" ca="1">INDEX($E78:$O78,1,BZ$6)/12</f>
        <v>-8456.0978411356537</v>
      </c>
      <c r="CA78" s="2" cm="1">
        <f t="array" aca="1" ref="CA78" ca="1">INDEX($E78:$O78,1,CA$6)/12</f>
        <v>-8456.0978411356537</v>
      </c>
      <c r="CB78" s="2" cm="1">
        <f t="array" aca="1" ref="CB78" ca="1">INDEX($E78:$O78,1,CB$6)/12</f>
        <v>-8456.0978411356537</v>
      </c>
      <c r="CC78" s="2" cm="1">
        <f t="array" aca="1" ref="CC78" ca="1">INDEX($E78:$O78,1,CC$6)/12</f>
        <v>-8456.0978411356537</v>
      </c>
      <c r="CD78" s="2" cm="1">
        <f t="array" aca="1" ref="CD78" ca="1">INDEX($E78:$O78,1,CD$6)/12</f>
        <v>-8456.0978411356537</v>
      </c>
      <c r="CE78" s="2" cm="1">
        <f t="array" aca="1" ref="CE78" ca="1">INDEX($E78:$O78,1,CE$6)/12</f>
        <v>-8456.0978411356537</v>
      </c>
      <c r="CF78" s="2" cm="1">
        <f t="array" aca="1" ref="CF78" ca="1">INDEX($E78:$O78,1,CF$6)/12</f>
        <v>-8456.0978411356537</v>
      </c>
      <c r="CG78" s="2" cm="1">
        <f t="array" aca="1" ref="CG78" ca="1">INDEX($E78:$O78,1,CG$6)/12</f>
        <v>-8456.0978411356537</v>
      </c>
      <c r="CH78" s="2" cm="1">
        <f t="array" aca="1" ref="CH78" ca="1">INDEX($E78:$O78,1,CH$6)/12</f>
        <v>-8456.0978411356537</v>
      </c>
      <c r="CI78" s="2" cm="1">
        <f t="array" aca="1" ref="CI78" ca="1">INDEX($E78:$O78,1,CI$6)/12</f>
        <v>-8456.0978411356537</v>
      </c>
      <c r="CJ78" s="2" cm="1">
        <f t="array" aca="1" ref="CJ78" ca="1">INDEX($E78:$O78,1,CJ$6)/12</f>
        <v>-8456.0978411356537</v>
      </c>
      <c r="CK78" s="2" cm="1">
        <f t="array" aca="1" ref="CK78" ca="1">INDEX($E78:$O78,1,CK$6)/12</f>
        <v>-8456.0978411356537</v>
      </c>
      <c r="CL78" s="2" cm="1">
        <f t="array" aca="1" ref="CL78" ca="1">INDEX($E78:$O78,1,CL$6)/12</f>
        <v>-8667.5002871640445</v>
      </c>
      <c r="CM78" s="2" cm="1">
        <f t="array" aca="1" ref="CM78" ca="1">INDEX($E78:$O78,1,CM$6)/12</f>
        <v>-8667.5002871640445</v>
      </c>
      <c r="CN78" s="2" cm="1">
        <f t="array" aca="1" ref="CN78" ca="1">INDEX($E78:$O78,1,CN$6)/12</f>
        <v>-8667.5002871640445</v>
      </c>
      <c r="CO78" s="2" cm="1">
        <f t="array" aca="1" ref="CO78" ca="1">INDEX($E78:$O78,1,CO$6)/12</f>
        <v>-8667.5002871640445</v>
      </c>
      <c r="CP78" s="2" cm="1">
        <f t="array" aca="1" ref="CP78" ca="1">INDEX($E78:$O78,1,CP$6)/12</f>
        <v>-8667.5002871640445</v>
      </c>
      <c r="CQ78" s="2" cm="1">
        <f t="array" aca="1" ref="CQ78" ca="1">INDEX($E78:$O78,1,CQ$6)/12</f>
        <v>-8667.5002871640445</v>
      </c>
      <c r="CR78" s="2" cm="1">
        <f t="array" aca="1" ref="CR78" ca="1">INDEX($E78:$O78,1,CR$6)/12</f>
        <v>-8667.5002871640445</v>
      </c>
      <c r="CS78" s="2" cm="1">
        <f t="array" aca="1" ref="CS78" ca="1">INDEX($E78:$O78,1,CS$6)/12</f>
        <v>-8667.5002871640445</v>
      </c>
      <c r="CT78" s="2" cm="1">
        <f t="array" aca="1" ref="CT78" ca="1">INDEX($E78:$O78,1,CT$6)/12</f>
        <v>-8667.5002871640445</v>
      </c>
      <c r="CU78" s="2" cm="1">
        <f t="array" aca="1" ref="CU78" ca="1">INDEX($E78:$O78,1,CU$6)/12</f>
        <v>-8667.5002871640445</v>
      </c>
      <c r="CV78" s="2" cm="1">
        <f t="array" aca="1" ref="CV78" ca="1">INDEX($E78:$O78,1,CV$6)/12</f>
        <v>-8667.5002871640445</v>
      </c>
      <c r="CW78" s="2" cm="1">
        <f t="array" aca="1" ref="CW78" ca="1">INDEX($E78:$O78,1,CW$6)/12</f>
        <v>-8667.5002871640445</v>
      </c>
      <c r="CX78" s="2" cm="1">
        <f t="array" aca="1" ref="CX78" ca="1">INDEX($E78:$O78,1,CX$6)/12</f>
        <v>-8884.1877943431446</v>
      </c>
      <c r="CY78" s="2" cm="1">
        <f t="array" aca="1" ref="CY78" ca="1">INDEX($E78:$O78,1,CY$6)/12</f>
        <v>-8884.1877943431446</v>
      </c>
      <c r="CZ78" s="2" cm="1">
        <f t="array" aca="1" ref="CZ78" ca="1">INDEX($E78:$O78,1,CZ$6)/12</f>
        <v>-8884.1877943431446</v>
      </c>
      <c r="DA78" s="2" cm="1">
        <f t="array" aca="1" ref="DA78" ca="1">INDEX($E78:$O78,1,DA$6)/12</f>
        <v>-8884.1877943431446</v>
      </c>
      <c r="DB78" s="2" cm="1">
        <f t="array" aca="1" ref="DB78" ca="1">INDEX($E78:$O78,1,DB$6)/12</f>
        <v>-8884.1877943431446</v>
      </c>
      <c r="DC78" s="2" cm="1">
        <f t="array" aca="1" ref="DC78" ca="1">INDEX($E78:$O78,1,DC$6)/12</f>
        <v>-8884.1877943431446</v>
      </c>
      <c r="DD78" s="2" cm="1">
        <f t="array" aca="1" ref="DD78" ca="1">INDEX($E78:$O78,1,DD$6)/12</f>
        <v>-8884.1877943431446</v>
      </c>
      <c r="DE78" s="2" cm="1">
        <f t="array" aca="1" ref="DE78" ca="1">INDEX($E78:$O78,1,DE$6)/12</f>
        <v>-8884.1877943431446</v>
      </c>
      <c r="DF78" s="2" cm="1">
        <f t="array" aca="1" ref="DF78" ca="1">INDEX($E78:$O78,1,DF$6)/12</f>
        <v>-8884.1877943431446</v>
      </c>
      <c r="DG78" s="2" cm="1">
        <f t="array" aca="1" ref="DG78" ca="1">INDEX($E78:$O78,1,DG$6)/12</f>
        <v>-8884.1877943431446</v>
      </c>
      <c r="DH78" s="2" cm="1">
        <f t="array" aca="1" ref="DH78" ca="1">INDEX($E78:$O78,1,DH$6)/12</f>
        <v>-8884.1877943431446</v>
      </c>
      <c r="DI78" s="2" cm="1">
        <f t="array" aca="1" ref="DI78" ca="1">INDEX($E78:$O78,1,DI$6)/12</f>
        <v>-8884.1877943431446</v>
      </c>
      <c r="DJ78" s="2" cm="1">
        <f t="array" aca="1" ref="DJ78" ca="1">INDEX($E78:$O78,1,DJ$6)/12</f>
        <v>-9106.2924892017236</v>
      </c>
      <c r="DK78" s="2" cm="1">
        <f t="array" aca="1" ref="DK78" ca="1">INDEX($E78:$O78,1,DK$6)/12</f>
        <v>-9106.2924892017236</v>
      </c>
      <c r="DL78" s="2" cm="1">
        <f t="array" aca="1" ref="DL78" ca="1">INDEX($E78:$O78,1,DL$6)/12</f>
        <v>-9106.2924892017236</v>
      </c>
      <c r="DM78" s="2" cm="1">
        <f t="array" aca="1" ref="DM78" ca="1">INDEX($E78:$O78,1,DM$6)/12</f>
        <v>-9106.2924892017236</v>
      </c>
      <c r="DN78" s="2" cm="1">
        <f t="array" aca="1" ref="DN78" ca="1">INDEX($E78:$O78,1,DN$6)/12</f>
        <v>-9106.2924892017236</v>
      </c>
      <c r="DO78" s="2" cm="1">
        <f t="array" aca="1" ref="DO78" ca="1">INDEX($E78:$O78,1,DO$6)/12</f>
        <v>-9106.2924892017236</v>
      </c>
      <c r="DP78" s="2" cm="1">
        <f t="array" aca="1" ref="DP78" ca="1">INDEX($E78:$O78,1,DP$6)/12</f>
        <v>-9106.2924892017236</v>
      </c>
      <c r="DQ78" s="2" cm="1">
        <f t="array" aca="1" ref="DQ78" ca="1">INDEX($E78:$O78,1,DQ$6)/12</f>
        <v>-9106.2924892017236</v>
      </c>
      <c r="DR78" s="2" cm="1">
        <f t="array" aca="1" ref="DR78" ca="1">INDEX($E78:$O78,1,DR$6)/12</f>
        <v>-9106.2924892017236</v>
      </c>
      <c r="DS78" s="2" cm="1">
        <f t="array" aca="1" ref="DS78" ca="1">INDEX($E78:$O78,1,DS$6)/12</f>
        <v>-9106.2924892017236</v>
      </c>
      <c r="DT78" s="2" cm="1">
        <f t="array" aca="1" ref="DT78" ca="1">INDEX($E78:$O78,1,DT$6)/12</f>
        <v>-9106.2924892017236</v>
      </c>
      <c r="DU78" s="2" cm="1">
        <f t="array" aca="1" ref="DU78" ca="1">INDEX($E78:$O78,1,DU$6)/12</f>
        <v>-9106.2924892017236</v>
      </c>
      <c r="DV78" s="2" cm="1">
        <f t="array" aca="1" ref="DV78" ca="1">INDEX($E78:$O78,1,DV$6)/12</f>
        <v>-9333.9498014317651</v>
      </c>
      <c r="DW78" s="2" cm="1">
        <f t="array" aca="1" ref="DW78" ca="1">INDEX($E78:$O78,1,DW$6)/12</f>
        <v>-9333.9498014317651</v>
      </c>
      <c r="DX78" s="2" cm="1">
        <f t="array" aca="1" ref="DX78" ca="1">INDEX($E78:$O78,1,DX$6)/12</f>
        <v>-9333.9498014317651</v>
      </c>
      <c r="DY78" s="2" cm="1">
        <f t="array" aca="1" ref="DY78" ca="1">INDEX($E78:$O78,1,DY$6)/12</f>
        <v>-9333.9498014317651</v>
      </c>
      <c r="DZ78" s="2" cm="1">
        <f t="array" aca="1" ref="DZ78" ca="1">INDEX($E78:$O78,1,DZ$6)/12</f>
        <v>-9333.9498014317651</v>
      </c>
      <c r="EA78" s="2" cm="1">
        <f t="array" aca="1" ref="EA78" ca="1">INDEX($E78:$O78,1,EA$6)/12</f>
        <v>-9333.9498014317651</v>
      </c>
      <c r="EB78" s="2" cm="1">
        <f t="array" aca="1" ref="EB78" ca="1">INDEX($E78:$O78,1,EB$6)/12</f>
        <v>-9333.9498014317651</v>
      </c>
      <c r="EC78" s="2" cm="1">
        <f t="array" aca="1" ref="EC78" ca="1">INDEX($E78:$O78,1,EC$6)/12</f>
        <v>-9333.9498014317651</v>
      </c>
      <c r="ED78" s="2" cm="1">
        <f t="array" aca="1" ref="ED78" ca="1">INDEX($E78:$O78,1,ED$6)/12</f>
        <v>-9333.9498014317651</v>
      </c>
      <c r="EE78" s="2" cm="1">
        <f t="array" aca="1" ref="EE78" ca="1">INDEX($E78:$O78,1,EE$6)/12</f>
        <v>-9333.9498014317651</v>
      </c>
      <c r="EF78" s="2" cm="1">
        <f t="array" aca="1" ref="EF78" ca="1">INDEX($E78:$O78,1,EF$6)/12</f>
        <v>-9333.9498014317651</v>
      </c>
      <c r="EG78" s="2" cm="1">
        <f t="array" aca="1" ref="EG78" ca="1">INDEX($E78:$O78,1,EG$6)/12</f>
        <v>-9333.9498014317651</v>
      </c>
      <c r="EH78" s="2" cm="1">
        <f t="array" aca="1" ref="EH78" ca="1">INDEX($E78:$O78,1,EH$6)/12</f>
        <v>-9567.2985464675585</v>
      </c>
      <c r="EI78" s="2" cm="1">
        <f t="array" aca="1" ref="EI78" ca="1">INDEX($E78:$O78,1,EI$6)/12</f>
        <v>-9567.2985464675585</v>
      </c>
      <c r="EJ78" s="2" cm="1">
        <f t="array" aca="1" ref="EJ78" ca="1">INDEX($E78:$O78,1,EJ$6)/12</f>
        <v>-9567.2985464675585</v>
      </c>
      <c r="EK78" s="2" cm="1">
        <f t="array" aca="1" ref="EK78" ca="1">INDEX($E78:$O78,1,EK$6)/12</f>
        <v>-9567.2985464675585</v>
      </c>
      <c r="EL78" s="2" cm="1">
        <f t="array" aca="1" ref="EL78" ca="1">INDEX($E78:$O78,1,EL$6)/12</f>
        <v>-9567.2985464675585</v>
      </c>
      <c r="EM78" s="2" cm="1">
        <f t="array" aca="1" ref="EM78" ca="1">INDEX($E78:$O78,1,EM$6)/12</f>
        <v>-9567.2985464675585</v>
      </c>
      <c r="EN78" s="2" cm="1">
        <f t="array" aca="1" ref="EN78" ca="1">INDEX($E78:$O78,1,EN$6)/12</f>
        <v>-9567.2985464675585</v>
      </c>
      <c r="EO78" s="2" cm="1">
        <f t="array" aca="1" ref="EO78" ca="1">INDEX($E78:$O78,1,EO$6)/12</f>
        <v>-9567.2985464675585</v>
      </c>
      <c r="EP78" s="2" cm="1">
        <f t="array" aca="1" ref="EP78" ca="1">INDEX($E78:$O78,1,EP$6)/12</f>
        <v>-9567.2985464675585</v>
      </c>
      <c r="EQ78" s="2" cm="1">
        <f t="array" aca="1" ref="EQ78" ca="1">INDEX($E78:$O78,1,EQ$6)/12</f>
        <v>-9567.2985464675585</v>
      </c>
      <c r="ER78" s="2" cm="1">
        <f t="array" aca="1" ref="ER78" ca="1">INDEX($E78:$O78,1,ER$6)/12</f>
        <v>-9567.2985464675585</v>
      </c>
      <c r="ES78" s="2" cm="1">
        <f t="array" aca="1" ref="ES78" ca="1">INDEX($E78:$O78,1,ES$6)/12</f>
        <v>-9567.2985464675585</v>
      </c>
    </row>
    <row r="79" spans="1:149"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row>
    <row r="80" spans="1:149" x14ac:dyDescent="0.2">
      <c r="A80" s="2"/>
      <c r="B80" s="157" t="s">
        <v>199</v>
      </c>
      <c r="C80" s="157"/>
      <c r="D80" s="461">
        <f t="shared" ref="D80:O80" ca="1" si="68">SUBTOTAL(9,D11:D78)</f>
        <v>4608953.879999999</v>
      </c>
      <c r="E80" s="157">
        <f t="shared" ca="1" si="68"/>
        <v>4966493.2830732893</v>
      </c>
      <c r="F80" s="157">
        <f t="shared" ca="1" si="68"/>
        <v>5123234.4173388751</v>
      </c>
      <c r="G80" s="157">
        <f t="shared" ca="1" si="68"/>
        <v>5284871.4440267691</v>
      </c>
      <c r="H80" s="157">
        <f t="shared" ca="1" si="68"/>
        <v>5451556.081369482</v>
      </c>
      <c r="I80" s="157">
        <f t="shared" ca="1" si="68"/>
        <v>5623444.7201830326</v>
      </c>
      <c r="J80" s="157">
        <f t="shared" ca="1" si="68"/>
        <v>5800698.5670703007</v>
      </c>
      <c r="K80" s="157">
        <f t="shared" ca="1" si="68"/>
        <v>5983483.7919962266</v>
      </c>
      <c r="L80" s="157">
        <f t="shared" ca="1" si="68"/>
        <v>6171971.680367779</v>
      </c>
      <c r="M80" s="157">
        <f t="shared" ca="1" si="68"/>
        <v>6366338.7897557728</v>
      </c>
      <c r="N80" s="157">
        <f t="shared" ca="1" si="68"/>
        <v>6566767.1113998229</v>
      </c>
      <c r="O80" s="157">
        <f t="shared" ca="1" si="68"/>
        <v>6773444.2366419826</v>
      </c>
      <c r="P80" s="2"/>
      <c r="Q80" s="157"/>
      <c r="R80" s="157">
        <f t="shared" ref="R80:AW80" ca="1" si="69">SUBTOTAL(9,R11:R78)</f>
        <v>413874.44025610742</v>
      </c>
      <c r="S80" s="157">
        <f t="shared" ca="1" si="69"/>
        <v>413874.44025610742</v>
      </c>
      <c r="T80" s="157">
        <f t="shared" ca="1" si="69"/>
        <v>413874.44025610742</v>
      </c>
      <c r="U80" s="157">
        <f t="shared" ca="1" si="69"/>
        <v>413874.44025610742</v>
      </c>
      <c r="V80" s="157">
        <f t="shared" ca="1" si="69"/>
        <v>413874.44025610742</v>
      </c>
      <c r="W80" s="157">
        <f t="shared" ca="1" si="69"/>
        <v>413874.44025610742</v>
      </c>
      <c r="X80" s="157">
        <f t="shared" ca="1" si="69"/>
        <v>413874.44025610742</v>
      </c>
      <c r="Y80" s="157">
        <f t="shared" ca="1" si="69"/>
        <v>413874.44025610742</v>
      </c>
      <c r="Z80" s="157">
        <f t="shared" ca="1" si="69"/>
        <v>413874.44025610742</v>
      </c>
      <c r="AA80" s="157">
        <f t="shared" ca="1" si="69"/>
        <v>413874.44025610742</v>
      </c>
      <c r="AB80" s="157">
        <f t="shared" ca="1" si="69"/>
        <v>413874.44025610742</v>
      </c>
      <c r="AC80" s="157">
        <f t="shared" ca="1" si="69"/>
        <v>413874.44025610742</v>
      </c>
      <c r="AD80" s="157">
        <f t="shared" ca="1" si="69"/>
        <v>426936.20144490642</v>
      </c>
      <c r="AE80" s="157">
        <f t="shared" ca="1" si="69"/>
        <v>426936.20144490642</v>
      </c>
      <c r="AF80" s="157">
        <f t="shared" ca="1" si="69"/>
        <v>426936.20144490642</v>
      </c>
      <c r="AG80" s="157">
        <f t="shared" ca="1" si="69"/>
        <v>426936.20144490642</v>
      </c>
      <c r="AH80" s="157">
        <f t="shared" ca="1" si="69"/>
        <v>426936.20144490642</v>
      </c>
      <c r="AI80" s="157">
        <f t="shared" ca="1" si="69"/>
        <v>426936.20144490642</v>
      </c>
      <c r="AJ80" s="157">
        <f t="shared" ca="1" si="69"/>
        <v>426936.20144490642</v>
      </c>
      <c r="AK80" s="157">
        <f t="shared" ca="1" si="69"/>
        <v>426936.20144490642</v>
      </c>
      <c r="AL80" s="157">
        <f t="shared" ca="1" si="69"/>
        <v>426936.20144490642</v>
      </c>
      <c r="AM80" s="157">
        <f t="shared" ca="1" si="69"/>
        <v>426936.20144490642</v>
      </c>
      <c r="AN80" s="157">
        <f t="shared" ca="1" si="69"/>
        <v>426936.20144490642</v>
      </c>
      <c r="AO80" s="157">
        <f t="shared" ca="1" si="69"/>
        <v>426936.20144490642</v>
      </c>
      <c r="AP80" s="157">
        <f t="shared" ca="1" si="69"/>
        <v>440405.95366889727</v>
      </c>
      <c r="AQ80" s="157">
        <f t="shared" ca="1" si="69"/>
        <v>440405.95366889727</v>
      </c>
      <c r="AR80" s="157">
        <f t="shared" ca="1" si="69"/>
        <v>440405.95366889727</v>
      </c>
      <c r="AS80" s="157">
        <f t="shared" ca="1" si="69"/>
        <v>440405.95366889727</v>
      </c>
      <c r="AT80" s="157">
        <f t="shared" ca="1" si="69"/>
        <v>440405.95366889727</v>
      </c>
      <c r="AU80" s="157">
        <f t="shared" ca="1" si="69"/>
        <v>440405.95366889727</v>
      </c>
      <c r="AV80" s="157">
        <f t="shared" ca="1" si="69"/>
        <v>440405.95366889727</v>
      </c>
      <c r="AW80" s="157">
        <f t="shared" ca="1" si="69"/>
        <v>440405.95366889727</v>
      </c>
      <c r="AX80" s="157">
        <f t="shared" ref="AX80:CC80" ca="1" si="70">SUBTOTAL(9,AX11:AX78)</f>
        <v>440405.95366889727</v>
      </c>
      <c r="AY80" s="157">
        <f t="shared" ca="1" si="70"/>
        <v>440405.95366889727</v>
      </c>
      <c r="AZ80" s="157">
        <f t="shared" ca="1" si="70"/>
        <v>440405.95366889727</v>
      </c>
      <c r="BA80" s="157">
        <f t="shared" ca="1" si="70"/>
        <v>440405.95366889727</v>
      </c>
      <c r="BB80" s="157">
        <f t="shared" ca="1" si="70"/>
        <v>454296.34011412383</v>
      </c>
      <c r="BC80" s="157">
        <f t="shared" ca="1" si="70"/>
        <v>454296.34011412383</v>
      </c>
      <c r="BD80" s="157">
        <f t="shared" ca="1" si="70"/>
        <v>454296.34011412383</v>
      </c>
      <c r="BE80" s="157">
        <f t="shared" ca="1" si="70"/>
        <v>454296.34011412383</v>
      </c>
      <c r="BF80" s="157">
        <f t="shared" ca="1" si="70"/>
        <v>454296.34011412383</v>
      </c>
      <c r="BG80" s="157">
        <f t="shared" ca="1" si="70"/>
        <v>454296.34011412383</v>
      </c>
      <c r="BH80" s="157">
        <f t="shared" ca="1" si="70"/>
        <v>454296.34011412383</v>
      </c>
      <c r="BI80" s="157">
        <f t="shared" ca="1" si="70"/>
        <v>454296.34011412383</v>
      </c>
      <c r="BJ80" s="157">
        <f t="shared" ca="1" si="70"/>
        <v>454296.34011412383</v>
      </c>
      <c r="BK80" s="157">
        <f t="shared" ca="1" si="70"/>
        <v>454296.34011412383</v>
      </c>
      <c r="BL80" s="157">
        <f t="shared" ca="1" si="70"/>
        <v>454296.34011412383</v>
      </c>
      <c r="BM80" s="157">
        <f t="shared" ca="1" si="70"/>
        <v>454296.34011412383</v>
      </c>
      <c r="BN80" s="157">
        <f t="shared" ca="1" si="70"/>
        <v>468620.39334858593</v>
      </c>
      <c r="BO80" s="157">
        <f t="shared" ca="1" si="70"/>
        <v>468620.39334858593</v>
      </c>
      <c r="BP80" s="157">
        <f t="shared" ca="1" si="70"/>
        <v>468620.39334858593</v>
      </c>
      <c r="BQ80" s="157">
        <f t="shared" ca="1" si="70"/>
        <v>468620.39334858593</v>
      </c>
      <c r="BR80" s="157">
        <f t="shared" ca="1" si="70"/>
        <v>468620.39334858593</v>
      </c>
      <c r="BS80" s="157">
        <f t="shared" ca="1" si="70"/>
        <v>468620.39334858593</v>
      </c>
      <c r="BT80" s="157">
        <f t="shared" ca="1" si="70"/>
        <v>468620.39334858593</v>
      </c>
      <c r="BU80" s="157">
        <f t="shared" ca="1" si="70"/>
        <v>468620.39334858593</v>
      </c>
      <c r="BV80" s="157">
        <f t="shared" ca="1" si="70"/>
        <v>468620.39334858593</v>
      </c>
      <c r="BW80" s="157">
        <f t="shared" ca="1" si="70"/>
        <v>468620.39334858593</v>
      </c>
      <c r="BX80" s="157">
        <f t="shared" ca="1" si="70"/>
        <v>468620.39334858593</v>
      </c>
      <c r="BY80" s="157">
        <f t="shared" ca="1" si="70"/>
        <v>468620.39334858593</v>
      </c>
      <c r="BZ80" s="157">
        <f t="shared" ca="1" si="70"/>
        <v>483391.54725585796</v>
      </c>
      <c r="CA80" s="157">
        <f t="shared" ca="1" si="70"/>
        <v>483391.54725585796</v>
      </c>
      <c r="CB80" s="157">
        <f t="shared" ca="1" si="70"/>
        <v>483391.54725585796</v>
      </c>
      <c r="CC80" s="157">
        <f t="shared" ca="1" si="70"/>
        <v>483391.54725585796</v>
      </c>
      <c r="CD80" s="157">
        <f t="shared" ref="CD80:DI80" ca="1" si="71">SUBTOTAL(9,CD11:CD78)</f>
        <v>483391.54725585796</v>
      </c>
      <c r="CE80" s="157">
        <f t="shared" ca="1" si="71"/>
        <v>483391.54725585796</v>
      </c>
      <c r="CF80" s="157">
        <f t="shared" ca="1" si="71"/>
        <v>483391.54725585796</v>
      </c>
      <c r="CG80" s="157">
        <f t="shared" ca="1" si="71"/>
        <v>483391.54725585796</v>
      </c>
      <c r="CH80" s="157">
        <f t="shared" ca="1" si="71"/>
        <v>483391.54725585796</v>
      </c>
      <c r="CI80" s="157">
        <f t="shared" ca="1" si="71"/>
        <v>483391.54725585796</v>
      </c>
      <c r="CJ80" s="157">
        <f t="shared" ca="1" si="71"/>
        <v>483391.54725585796</v>
      </c>
      <c r="CK80" s="157">
        <f t="shared" ca="1" si="71"/>
        <v>483391.54725585796</v>
      </c>
      <c r="CL80" s="157">
        <f t="shared" ca="1" si="71"/>
        <v>498623.64933301922</v>
      </c>
      <c r="CM80" s="157">
        <f t="shared" ca="1" si="71"/>
        <v>498623.64933301922</v>
      </c>
      <c r="CN80" s="157">
        <f t="shared" ca="1" si="71"/>
        <v>498623.64933301922</v>
      </c>
      <c r="CO80" s="157">
        <f t="shared" ca="1" si="71"/>
        <v>498623.64933301922</v>
      </c>
      <c r="CP80" s="157">
        <f t="shared" ca="1" si="71"/>
        <v>498623.64933301922</v>
      </c>
      <c r="CQ80" s="157">
        <f t="shared" ca="1" si="71"/>
        <v>498623.64933301922</v>
      </c>
      <c r="CR80" s="157">
        <f t="shared" ca="1" si="71"/>
        <v>498623.64933301922</v>
      </c>
      <c r="CS80" s="157">
        <f t="shared" ca="1" si="71"/>
        <v>498623.64933301922</v>
      </c>
      <c r="CT80" s="157">
        <f t="shared" ca="1" si="71"/>
        <v>498623.64933301922</v>
      </c>
      <c r="CU80" s="157">
        <f t="shared" ca="1" si="71"/>
        <v>498623.64933301922</v>
      </c>
      <c r="CV80" s="157">
        <f t="shared" ca="1" si="71"/>
        <v>498623.64933301922</v>
      </c>
      <c r="CW80" s="157">
        <f t="shared" ca="1" si="71"/>
        <v>498623.64933301922</v>
      </c>
      <c r="CX80" s="157">
        <f t="shared" ca="1" si="71"/>
        <v>514330.97336398158</v>
      </c>
      <c r="CY80" s="157">
        <f t="shared" ca="1" si="71"/>
        <v>514330.97336398158</v>
      </c>
      <c r="CZ80" s="157">
        <f t="shared" ca="1" si="71"/>
        <v>514330.97336398158</v>
      </c>
      <c r="DA80" s="157">
        <f t="shared" ca="1" si="71"/>
        <v>514330.97336398158</v>
      </c>
      <c r="DB80" s="157">
        <f t="shared" ca="1" si="71"/>
        <v>514330.97336398158</v>
      </c>
      <c r="DC80" s="157">
        <f t="shared" ca="1" si="71"/>
        <v>514330.97336398158</v>
      </c>
      <c r="DD80" s="157">
        <f t="shared" ca="1" si="71"/>
        <v>514330.97336398158</v>
      </c>
      <c r="DE80" s="157">
        <f t="shared" ca="1" si="71"/>
        <v>514330.97336398158</v>
      </c>
      <c r="DF80" s="157">
        <f t="shared" ca="1" si="71"/>
        <v>514330.97336398158</v>
      </c>
      <c r="DG80" s="157">
        <f t="shared" ca="1" si="71"/>
        <v>514330.97336398158</v>
      </c>
      <c r="DH80" s="157">
        <f t="shared" ca="1" si="71"/>
        <v>514330.97336398158</v>
      </c>
      <c r="DI80" s="157">
        <f t="shared" ca="1" si="71"/>
        <v>514330.97336398158</v>
      </c>
      <c r="DJ80" s="157">
        <f t="shared" ref="DJ80:ES80" ca="1" si="72">SUBTOTAL(9,DJ11:DJ78)</f>
        <v>530528.23247964738</v>
      </c>
      <c r="DK80" s="157">
        <f t="shared" ca="1" si="72"/>
        <v>530528.23247964738</v>
      </c>
      <c r="DL80" s="157">
        <f t="shared" ca="1" si="72"/>
        <v>530528.23247964738</v>
      </c>
      <c r="DM80" s="157">
        <f t="shared" ca="1" si="72"/>
        <v>530528.23247964738</v>
      </c>
      <c r="DN80" s="157">
        <f t="shared" ca="1" si="72"/>
        <v>530528.23247964738</v>
      </c>
      <c r="DO80" s="157">
        <f t="shared" ca="1" si="72"/>
        <v>530528.23247964738</v>
      </c>
      <c r="DP80" s="157">
        <f t="shared" ca="1" si="72"/>
        <v>530528.23247964738</v>
      </c>
      <c r="DQ80" s="157">
        <f t="shared" ca="1" si="72"/>
        <v>530528.23247964738</v>
      </c>
      <c r="DR80" s="157">
        <f t="shared" ca="1" si="72"/>
        <v>530528.23247964738</v>
      </c>
      <c r="DS80" s="157">
        <f t="shared" ca="1" si="72"/>
        <v>530528.23247964738</v>
      </c>
      <c r="DT80" s="157">
        <f t="shared" ca="1" si="72"/>
        <v>530528.23247964738</v>
      </c>
      <c r="DU80" s="157">
        <f t="shared" ca="1" si="72"/>
        <v>530528.23247964738</v>
      </c>
      <c r="DV80" s="157">
        <f t="shared" ca="1" si="72"/>
        <v>547230.59261665156</v>
      </c>
      <c r="DW80" s="157">
        <f t="shared" ca="1" si="72"/>
        <v>547230.59261665156</v>
      </c>
      <c r="DX80" s="157">
        <f t="shared" ca="1" si="72"/>
        <v>547230.59261665156</v>
      </c>
      <c r="DY80" s="157">
        <f t="shared" ca="1" si="72"/>
        <v>547230.59261665156</v>
      </c>
      <c r="DZ80" s="157">
        <f t="shared" ca="1" si="72"/>
        <v>547230.59261665156</v>
      </c>
      <c r="EA80" s="157">
        <f t="shared" ca="1" si="72"/>
        <v>547230.59261665156</v>
      </c>
      <c r="EB80" s="157">
        <f t="shared" ca="1" si="72"/>
        <v>547230.59261665156</v>
      </c>
      <c r="EC80" s="157">
        <f t="shared" ca="1" si="72"/>
        <v>547230.59261665156</v>
      </c>
      <c r="ED80" s="157">
        <f t="shared" ca="1" si="72"/>
        <v>547230.59261665156</v>
      </c>
      <c r="EE80" s="157">
        <f t="shared" ca="1" si="72"/>
        <v>547230.59261665156</v>
      </c>
      <c r="EF80" s="157">
        <f t="shared" ca="1" si="72"/>
        <v>547230.59261665156</v>
      </c>
      <c r="EG80" s="157">
        <f t="shared" ca="1" si="72"/>
        <v>547230.59261665156</v>
      </c>
      <c r="EH80" s="157">
        <f t="shared" ca="1" si="72"/>
        <v>564453.68638683204</v>
      </c>
      <c r="EI80" s="157">
        <f t="shared" ca="1" si="72"/>
        <v>564453.68638683204</v>
      </c>
      <c r="EJ80" s="157">
        <f t="shared" ca="1" si="72"/>
        <v>564453.68638683204</v>
      </c>
      <c r="EK80" s="157">
        <f t="shared" ca="1" si="72"/>
        <v>564453.68638683204</v>
      </c>
      <c r="EL80" s="157">
        <f t="shared" ca="1" si="72"/>
        <v>564453.68638683204</v>
      </c>
      <c r="EM80" s="157">
        <f t="shared" ca="1" si="72"/>
        <v>564453.68638683204</v>
      </c>
      <c r="EN80" s="157">
        <f t="shared" ca="1" si="72"/>
        <v>564453.68638683204</v>
      </c>
      <c r="EO80" s="157">
        <f t="shared" ca="1" si="72"/>
        <v>564453.68638683204</v>
      </c>
      <c r="EP80" s="157">
        <f t="shared" ca="1" si="72"/>
        <v>564453.68638683204</v>
      </c>
      <c r="EQ80" s="157">
        <f t="shared" ca="1" si="72"/>
        <v>564453.68638683204</v>
      </c>
      <c r="ER80" s="157">
        <f t="shared" ca="1" si="72"/>
        <v>564453.68638683204</v>
      </c>
      <c r="ES80" s="157">
        <f t="shared" ca="1" si="72"/>
        <v>564453.68638683204</v>
      </c>
    </row>
    <row r="81" spans="1:149"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row>
    <row r="82" spans="1:149" x14ac:dyDescent="0.2">
      <c r="A82" s="2"/>
      <c r="B82" s="156" t="s">
        <v>200</v>
      </c>
      <c r="C82" s="156"/>
      <c r="D82" s="156"/>
      <c r="E82" s="156">
        <f t="shared" ref="E82:O82" si="73">SUMIF($Q$6:$ES$6,E$8,$Q82:$ES82)</f>
        <v>0</v>
      </c>
      <c r="F82" s="156">
        <f t="shared" si="73"/>
        <v>0</v>
      </c>
      <c r="G82" s="156">
        <f t="shared" si="73"/>
        <v>0</v>
      </c>
      <c r="H82" s="156">
        <f t="shared" si="73"/>
        <v>0</v>
      </c>
      <c r="I82" s="156">
        <f t="shared" si="73"/>
        <v>0</v>
      </c>
      <c r="J82" s="156">
        <f t="shared" si="73"/>
        <v>0</v>
      </c>
      <c r="K82" s="156">
        <f t="shared" si="73"/>
        <v>0</v>
      </c>
      <c r="L82" s="156">
        <f t="shared" si="73"/>
        <v>0</v>
      </c>
      <c r="M82" s="156">
        <f t="shared" si="73"/>
        <v>0</v>
      </c>
      <c r="N82" s="156">
        <f t="shared" si="73"/>
        <v>0</v>
      </c>
      <c r="O82" s="156">
        <f t="shared" si="73"/>
        <v>0</v>
      </c>
      <c r="P82" s="2"/>
      <c r="Q82" s="156"/>
      <c r="R82" s="156" cm="1">
        <f t="array" ref="R82">-(SUMPRODUCT(rUMRenovUnits,rUMRenovCost)/fRenovPeriod)*(R$8&lt;=fRenovPeriod)*rRenovReq</f>
        <v>0</v>
      </c>
      <c r="S82" s="156" cm="1">
        <f t="array" ref="S82">-(SUMPRODUCT(rUMRenovUnits,rUMRenovCost)/fRenovPeriod)*(S$8&lt;=fRenovPeriod)*rRenovReq</f>
        <v>0</v>
      </c>
      <c r="T82" s="156" cm="1">
        <f t="array" ref="T82">-(SUMPRODUCT(rUMRenovUnits,rUMRenovCost)/fRenovPeriod)*(T$8&lt;=fRenovPeriod)*rRenovReq</f>
        <v>0</v>
      </c>
      <c r="U82" s="156" cm="1">
        <f t="array" ref="U82">-(SUMPRODUCT(rUMRenovUnits,rUMRenovCost)/fRenovPeriod)*(U$8&lt;=fRenovPeriod)*rRenovReq</f>
        <v>0</v>
      </c>
      <c r="V82" s="156" cm="1">
        <f t="array" ref="V82">-(SUMPRODUCT(rUMRenovUnits,rUMRenovCost)/fRenovPeriod)*(V$8&lt;=fRenovPeriod)*rRenovReq</f>
        <v>0</v>
      </c>
      <c r="W82" s="156" cm="1">
        <f t="array" ref="W82">-(SUMPRODUCT(rUMRenovUnits,rUMRenovCost)/fRenovPeriod)*(W$8&lt;=fRenovPeriod)*rRenovReq</f>
        <v>0</v>
      </c>
      <c r="X82" s="156" cm="1">
        <f t="array" ref="X82">-(SUMPRODUCT(rUMRenovUnits,rUMRenovCost)/fRenovPeriod)*(X$8&lt;=fRenovPeriod)*rRenovReq</f>
        <v>0</v>
      </c>
      <c r="Y82" s="156" cm="1">
        <f t="array" ref="Y82">-(SUMPRODUCT(rUMRenovUnits,rUMRenovCost)/fRenovPeriod)*(Y$8&lt;=fRenovPeriod)*rRenovReq</f>
        <v>0</v>
      </c>
      <c r="Z82" s="156" cm="1">
        <f t="array" ref="Z82">-(SUMPRODUCT(rUMRenovUnits,rUMRenovCost)/fRenovPeriod)*(Z$8&lt;=fRenovPeriod)*rRenovReq</f>
        <v>0</v>
      </c>
      <c r="AA82" s="156" cm="1">
        <f t="array" ref="AA82">-(SUMPRODUCT(rUMRenovUnits,rUMRenovCost)/fRenovPeriod)*(AA$8&lt;=fRenovPeriod)*rRenovReq</f>
        <v>0</v>
      </c>
      <c r="AB82" s="156" cm="1">
        <f t="array" ref="AB82">-(SUMPRODUCT(rUMRenovUnits,rUMRenovCost)/fRenovPeriod)*(AB$8&lt;=fRenovPeriod)*rRenovReq</f>
        <v>0</v>
      </c>
      <c r="AC82" s="156" cm="1">
        <f t="array" ref="AC82">-(SUMPRODUCT(rUMRenovUnits,rUMRenovCost)/fRenovPeriod)*(AC$8&lt;=fRenovPeriod)*rRenovReq</f>
        <v>0</v>
      </c>
      <c r="AD82" s="156" cm="1">
        <f t="array" ref="AD82">-(SUMPRODUCT(rUMRenovUnits,rUMRenovCost)/fRenovPeriod)*(AD$8&lt;=fRenovPeriod)*rRenovReq</f>
        <v>0</v>
      </c>
      <c r="AE82" s="156" cm="1">
        <f t="array" ref="AE82">-(SUMPRODUCT(rUMRenovUnits,rUMRenovCost)/fRenovPeriod)*(AE$8&lt;=fRenovPeriod)*rRenovReq</f>
        <v>0</v>
      </c>
      <c r="AF82" s="156" cm="1">
        <f t="array" ref="AF82">-(SUMPRODUCT(rUMRenovUnits,rUMRenovCost)/fRenovPeriod)*(AF$8&lt;=fRenovPeriod)*rRenovReq</f>
        <v>0</v>
      </c>
      <c r="AG82" s="156" cm="1">
        <f t="array" ref="AG82">-(SUMPRODUCT(rUMRenovUnits,rUMRenovCost)/fRenovPeriod)*(AG$8&lt;=fRenovPeriod)*rRenovReq</f>
        <v>0</v>
      </c>
      <c r="AH82" s="156" cm="1">
        <f t="array" ref="AH82">-(SUMPRODUCT(rUMRenovUnits,rUMRenovCost)/fRenovPeriod)*(AH$8&lt;=fRenovPeriod)*rRenovReq</f>
        <v>0</v>
      </c>
      <c r="AI82" s="156" cm="1">
        <f t="array" ref="AI82">-(SUMPRODUCT(rUMRenovUnits,rUMRenovCost)/fRenovPeriod)*(AI$8&lt;=fRenovPeriod)*rRenovReq</f>
        <v>0</v>
      </c>
      <c r="AJ82" s="156" cm="1">
        <f t="array" ref="AJ82">-(SUMPRODUCT(rUMRenovUnits,rUMRenovCost)/fRenovPeriod)*(AJ$8&lt;=fRenovPeriod)*rRenovReq</f>
        <v>0</v>
      </c>
      <c r="AK82" s="156" cm="1">
        <f t="array" ref="AK82">-(SUMPRODUCT(rUMRenovUnits,rUMRenovCost)/fRenovPeriod)*(AK$8&lt;=fRenovPeriod)*rRenovReq</f>
        <v>0</v>
      </c>
      <c r="AL82" s="156" cm="1">
        <f t="array" ref="AL82">-(SUMPRODUCT(rUMRenovUnits,rUMRenovCost)/fRenovPeriod)*(AL$8&lt;=fRenovPeriod)*rRenovReq</f>
        <v>0</v>
      </c>
      <c r="AM82" s="156" cm="1">
        <f t="array" ref="AM82">-(SUMPRODUCT(rUMRenovUnits,rUMRenovCost)/fRenovPeriod)*(AM$8&lt;=fRenovPeriod)*rRenovReq</f>
        <v>0</v>
      </c>
      <c r="AN82" s="156" cm="1">
        <f t="array" ref="AN82">-(SUMPRODUCT(rUMRenovUnits,rUMRenovCost)/fRenovPeriod)*(AN$8&lt;=fRenovPeriod)*rRenovReq</f>
        <v>0</v>
      </c>
      <c r="AO82" s="156" cm="1">
        <f t="array" ref="AO82">-(SUMPRODUCT(rUMRenovUnits,rUMRenovCost)/fRenovPeriod)*(AO$8&lt;=fRenovPeriod)*rRenovReq</f>
        <v>0</v>
      </c>
      <c r="AP82" s="156" cm="1">
        <f t="array" ref="AP82">-(SUMPRODUCT(rUMRenovUnits,rUMRenovCost)/fRenovPeriod)*(AP$8&lt;=fRenovPeriod)*rRenovReq</f>
        <v>0</v>
      </c>
      <c r="AQ82" s="156" cm="1">
        <f t="array" ref="AQ82">-(SUMPRODUCT(rUMRenovUnits,rUMRenovCost)/fRenovPeriod)*(AQ$8&lt;=fRenovPeriod)*rRenovReq</f>
        <v>0</v>
      </c>
      <c r="AR82" s="156" cm="1">
        <f t="array" ref="AR82">-(SUMPRODUCT(rUMRenovUnits,rUMRenovCost)/fRenovPeriod)*(AR$8&lt;=fRenovPeriod)*rRenovReq</f>
        <v>0</v>
      </c>
      <c r="AS82" s="156" cm="1">
        <f t="array" ref="AS82">-(SUMPRODUCT(rUMRenovUnits,rUMRenovCost)/fRenovPeriod)*(AS$8&lt;=fRenovPeriod)*rRenovReq</f>
        <v>0</v>
      </c>
      <c r="AT82" s="156" cm="1">
        <f t="array" ref="AT82">-(SUMPRODUCT(rUMRenovUnits,rUMRenovCost)/fRenovPeriod)*(AT$8&lt;=fRenovPeriod)*rRenovReq</f>
        <v>0</v>
      </c>
      <c r="AU82" s="156" cm="1">
        <f t="array" ref="AU82">-(SUMPRODUCT(rUMRenovUnits,rUMRenovCost)/fRenovPeriod)*(AU$8&lt;=fRenovPeriod)*rRenovReq</f>
        <v>0</v>
      </c>
      <c r="AV82" s="156" cm="1">
        <f t="array" ref="AV82">-(SUMPRODUCT(rUMRenovUnits,rUMRenovCost)/fRenovPeriod)*(AV$8&lt;=fRenovPeriod)*rRenovReq</f>
        <v>0</v>
      </c>
      <c r="AW82" s="156" cm="1">
        <f t="array" ref="AW82">-(SUMPRODUCT(rUMRenovUnits,rUMRenovCost)/fRenovPeriod)*(AW$8&lt;=fRenovPeriod)*rRenovReq</f>
        <v>0</v>
      </c>
      <c r="AX82" s="156" cm="1">
        <f t="array" ref="AX82">-(SUMPRODUCT(rUMRenovUnits,rUMRenovCost)/fRenovPeriod)*(AX$8&lt;=fRenovPeriod)*rRenovReq</f>
        <v>0</v>
      </c>
      <c r="AY82" s="156" cm="1">
        <f t="array" ref="AY82">-(SUMPRODUCT(rUMRenovUnits,rUMRenovCost)/fRenovPeriod)*(AY$8&lt;=fRenovPeriod)*rRenovReq</f>
        <v>0</v>
      </c>
      <c r="AZ82" s="156" cm="1">
        <f t="array" ref="AZ82">-(SUMPRODUCT(rUMRenovUnits,rUMRenovCost)/fRenovPeriod)*(AZ$8&lt;=fRenovPeriod)*rRenovReq</f>
        <v>0</v>
      </c>
      <c r="BA82" s="156" cm="1">
        <f t="array" ref="BA82">-(SUMPRODUCT(rUMRenovUnits,rUMRenovCost)/fRenovPeriod)*(BA$8&lt;=fRenovPeriod)*rRenovReq</f>
        <v>0</v>
      </c>
      <c r="BB82" s="156" cm="1">
        <f t="array" ref="BB82">-(SUMPRODUCT(rUMRenovUnits,rUMRenovCost)/fRenovPeriod)*(BB$8&lt;=fRenovPeriod)*rRenovReq</f>
        <v>0</v>
      </c>
      <c r="BC82" s="156" cm="1">
        <f t="array" ref="BC82">-(SUMPRODUCT(rUMRenovUnits,rUMRenovCost)/fRenovPeriod)*(BC$8&lt;=fRenovPeriod)*rRenovReq</f>
        <v>0</v>
      </c>
      <c r="BD82" s="156" cm="1">
        <f t="array" ref="BD82">-(SUMPRODUCT(rUMRenovUnits,rUMRenovCost)/fRenovPeriod)*(BD$8&lt;=fRenovPeriod)*rRenovReq</f>
        <v>0</v>
      </c>
      <c r="BE82" s="156" cm="1">
        <f t="array" ref="BE82">-(SUMPRODUCT(rUMRenovUnits,rUMRenovCost)/fRenovPeriod)*(BE$8&lt;=fRenovPeriod)*rRenovReq</f>
        <v>0</v>
      </c>
      <c r="BF82" s="156" cm="1">
        <f t="array" ref="BF82">-(SUMPRODUCT(rUMRenovUnits,rUMRenovCost)/fRenovPeriod)*(BF$8&lt;=fRenovPeriod)*rRenovReq</f>
        <v>0</v>
      </c>
      <c r="BG82" s="156" cm="1">
        <f t="array" ref="BG82">-(SUMPRODUCT(rUMRenovUnits,rUMRenovCost)/fRenovPeriod)*(BG$8&lt;=fRenovPeriod)*rRenovReq</f>
        <v>0</v>
      </c>
      <c r="BH82" s="156" cm="1">
        <f t="array" ref="BH82">-(SUMPRODUCT(rUMRenovUnits,rUMRenovCost)/fRenovPeriod)*(BH$8&lt;=fRenovPeriod)*rRenovReq</f>
        <v>0</v>
      </c>
      <c r="BI82" s="156" cm="1">
        <f t="array" ref="BI82">-(SUMPRODUCT(rUMRenovUnits,rUMRenovCost)/fRenovPeriod)*(BI$8&lt;=fRenovPeriod)*rRenovReq</f>
        <v>0</v>
      </c>
      <c r="BJ82" s="156" cm="1">
        <f t="array" ref="BJ82">-(SUMPRODUCT(rUMRenovUnits,rUMRenovCost)/fRenovPeriod)*(BJ$8&lt;=fRenovPeriod)*rRenovReq</f>
        <v>0</v>
      </c>
      <c r="BK82" s="156" cm="1">
        <f t="array" ref="BK82">-(SUMPRODUCT(rUMRenovUnits,rUMRenovCost)/fRenovPeriod)*(BK$8&lt;=fRenovPeriod)*rRenovReq</f>
        <v>0</v>
      </c>
      <c r="BL82" s="156" cm="1">
        <f t="array" ref="BL82">-(SUMPRODUCT(rUMRenovUnits,rUMRenovCost)/fRenovPeriod)*(BL$8&lt;=fRenovPeriod)*rRenovReq</f>
        <v>0</v>
      </c>
      <c r="BM82" s="156" cm="1">
        <f t="array" ref="BM82">-(SUMPRODUCT(rUMRenovUnits,rUMRenovCost)/fRenovPeriod)*(BM$8&lt;=fRenovPeriod)*rRenovReq</f>
        <v>0</v>
      </c>
      <c r="BN82" s="156" cm="1">
        <f t="array" ref="BN82">-(SUMPRODUCT(rUMRenovUnits,rUMRenovCost)/fRenovPeriod)*(BN$8&lt;=fRenovPeriod)*rRenovReq</f>
        <v>0</v>
      </c>
      <c r="BO82" s="156" cm="1">
        <f t="array" ref="BO82">-(SUMPRODUCT(rUMRenovUnits,rUMRenovCost)/fRenovPeriod)*(BO$8&lt;=fRenovPeriod)*rRenovReq</f>
        <v>0</v>
      </c>
      <c r="BP82" s="156" cm="1">
        <f t="array" ref="BP82">-(SUMPRODUCT(rUMRenovUnits,rUMRenovCost)/fRenovPeriod)*(BP$8&lt;=fRenovPeriod)*rRenovReq</f>
        <v>0</v>
      </c>
      <c r="BQ82" s="156" cm="1">
        <f t="array" ref="BQ82">-(SUMPRODUCT(rUMRenovUnits,rUMRenovCost)/fRenovPeriod)*(BQ$8&lt;=fRenovPeriod)*rRenovReq</f>
        <v>0</v>
      </c>
      <c r="BR82" s="156" cm="1">
        <f t="array" ref="BR82">-(SUMPRODUCT(rUMRenovUnits,rUMRenovCost)/fRenovPeriod)*(BR$8&lt;=fRenovPeriod)*rRenovReq</f>
        <v>0</v>
      </c>
      <c r="BS82" s="156" cm="1">
        <f t="array" ref="BS82">-(SUMPRODUCT(rUMRenovUnits,rUMRenovCost)/fRenovPeriod)*(BS$8&lt;=fRenovPeriod)*rRenovReq</f>
        <v>0</v>
      </c>
      <c r="BT82" s="156" cm="1">
        <f t="array" ref="BT82">-(SUMPRODUCT(rUMRenovUnits,rUMRenovCost)/fRenovPeriod)*(BT$8&lt;=fRenovPeriod)*rRenovReq</f>
        <v>0</v>
      </c>
      <c r="BU82" s="156" cm="1">
        <f t="array" ref="BU82">-(SUMPRODUCT(rUMRenovUnits,rUMRenovCost)/fRenovPeriod)*(BU$8&lt;=fRenovPeriod)*rRenovReq</f>
        <v>0</v>
      </c>
      <c r="BV82" s="156" cm="1">
        <f t="array" ref="BV82">-(SUMPRODUCT(rUMRenovUnits,rUMRenovCost)/fRenovPeriod)*(BV$8&lt;=fRenovPeriod)*rRenovReq</f>
        <v>0</v>
      </c>
      <c r="BW82" s="156" cm="1">
        <f t="array" ref="BW82">-(SUMPRODUCT(rUMRenovUnits,rUMRenovCost)/fRenovPeriod)*(BW$8&lt;=fRenovPeriod)*rRenovReq</f>
        <v>0</v>
      </c>
      <c r="BX82" s="156" cm="1">
        <f t="array" ref="BX82">-(SUMPRODUCT(rUMRenovUnits,rUMRenovCost)/fRenovPeriod)*(BX$8&lt;=fRenovPeriod)*rRenovReq</f>
        <v>0</v>
      </c>
      <c r="BY82" s="156" cm="1">
        <f t="array" ref="BY82">-(SUMPRODUCT(rUMRenovUnits,rUMRenovCost)/fRenovPeriod)*(BY$8&lt;=fRenovPeriod)*rRenovReq</f>
        <v>0</v>
      </c>
      <c r="BZ82" s="156" cm="1">
        <f t="array" ref="BZ82">-(SUMPRODUCT(rUMRenovUnits,rUMRenovCost)/fRenovPeriod)*(BZ$8&lt;=fRenovPeriod)*rRenovReq</f>
        <v>0</v>
      </c>
      <c r="CA82" s="156" cm="1">
        <f t="array" ref="CA82">-(SUMPRODUCT(rUMRenovUnits,rUMRenovCost)/fRenovPeriod)*(CA$8&lt;=fRenovPeriod)*rRenovReq</f>
        <v>0</v>
      </c>
      <c r="CB82" s="156" cm="1">
        <f t="array" ref="CB82">-(SUMPRODUCT(rUMRenovUnits,rUMRenovCost)/fRenovPeriod)*(CB$8&lt;=fRenovPeriod)*rRenovReq</f>
        <v>0</v>
      </c>
      <c r="CC82" s="156" cm="1">
        <f t="array" ref="CC82">-(SUMPRODUCT(rUMRenovUnits,rUMRenovCost)/fRenovPeriod)*(CC$8&lt;=fRenovPeriod)*rRenovReq</f>
        <v>0</v>
      </c>
      <c r="CD82" s="156" cm="1">
        <f t="array" ref="CD82">-(SUMPRODUCT(rUMRenovUnits,rUMRenovCost)/fRenovPeriod)*(CD$8&lt;=fRenovPeriod)*rRenovReq</f>
        <v>0</v>
      </c>
      <c r="CE82" s="156" cm="1">
        <f t="array" ref="CE82">-(SUMPRODUCT(rUMRenovUnits,rUMRenovCost)/fRenovPeriod)*(CE$8&lt;=fRenovPeriod)*rRenovReq</f>
        <v>0</v>
      </c>
      <c r="CF82" s="156" cm="1">
        <f t="array" ref="CF82">-(SUMPRODUCT(rUMRenovUnits,rUMRenovCost)/fRenovPeriod)*(CF$8&lt;=fRenovPeriod)*rRenovReq</f>
        <v>0</v>
      </c>
      <c r="CG82" s="156" cm="1">
        <f t="array" ref="CG82">-(SUMPRODUCT(rUMRenovUnits,rUMRenovCost)/fRenovPeriod)*(CG$8&lt;=fRenovPeriod)*rRenovReq</f>
        <v>0</v>
      </c>
      <c r="CH82" s="156" cm="1">
        <f t="array" ref="CH82">-(SUMPRODUCT(rUMRenovUnits,rUMRenovCost)/fRenovPeriod)*(CH$8&lt;=fRenovPeriod)*rRenovReq</f>
        <v>0</v>
      </c>
      <c r="CI82" s="156" cm="1">
        <f t="array" ref="CI82">-(SUMPRODUCT(rUMRenovUnits,rUMRenovCost)/fRenovPeriod)*(CI$8&lt;=fRenovPeriod)*rRenovReq</f>
        <v>0</v>
      </c>
      <c r="CJ82" s="156" cm="1">
        <f t="array" ref="CJ82">-(SUMPRODUCT(rUMRenovUnits,rUMRenovCost)/fRenovPeriod)*(CJ$8&lt;=fRenovPeriod)*rRenovReq</f>
        <v>0</v>
      </c>
      <c r="CK82" s="156" cm="1">
        <f t="array" ref="CK82">-(SUMPRODUCT(rUMRenovUnits,rUMRenovCost)/fRenovPeriod)*(CK$8&lt;=fRenovPeriod)*rRenovReq</f>
        <v>0</v>
      </c>
      <c r="CL82" s="156" cm="1">
        <f t="array" ref="CL82">-(SUMPRODUCT(rUMRenovUnits,rUMRenovCost)/fRenovPeriod)*(CL$8&lt;=fRenovPeriod)*rRenovReq</f>
        <v>0</v>
      </c>
      <c r="CM82" s="156" cm="1">
        <f t="array" ref="CM82">-(SUMPRODUCT(rUMRenovUnits,rUMRenovCost)/fRenovPeriod)*(CM$8&lt;=fRenovPeriod)*rRenovReq</f>
        <v>0</v>
      </c>
      <c r="CN82" s="156" cm="1">
        <f t="array" ref="CN82">-(SUMPRODUCT(rUMRenovUnits,rUMRenovCost)/fRenovPeriod)*(CN$8&lt;=fRenovPeriod)*rRenovReq</f>
        <v>0</v>
      </c>
      <c r="CO82" s="156" cm="1">
        <f t="array" ref="CO82">-(SUMPRODUCT(rUMRenovUnits,rUMRenovCost)/fRenovPeriod)*(CO$8&lt;=fRenovPeriod)*rRenovReq</f>
        <v>0</v>
      </c>
      <c r="CP82" s="156" cm="1">
        <f t="array" ref="CP82">-(SUMPRODUCT(rUMRenovUnits,rUMRenovCost)/fRenovPeriod)*(CP$8&lt;=fRenovPeriod)*rRenovReq</f>
        <v>0</v>
      </c>
      <c r="CQ82" s="156" cm="1">
        <f t="array" ref="CQ82">-(SUMPRODUCT(rUMRenovUnits,rUMRenovCost)/fRenovPeriod)*(CQ$8&lt;=fRenovPeriod)*rRenovReq</f>
        <v>0</v>
      </c>
      <c r="CR82" s="156" cm="1">
        <f t="array" ref="CR82">-(SUMPRODUCT(rUMRenovUnits,rUMRenovCost)/fRenovPeriod)*(CR$8&lt;=fRenovPeriod)*rRenovReq</f>
        <v>0</v>
      </c>
      <c r="CS82" s="156" cm="1">
        <f t="array" ref="CS82">-(SUMPRODUCT(rUMRenovUnits,rUMRenovCost)/fRenovPeriod)*(CS$8&lt;=fRenovPeriod)*rRenovReq</f>
        <v>0</v>
      </c>
      <c r="CT82" s="156" cm="1">
        <f t="array" ref="CT82">-(SUMPRODUCT(rUMRenovUnits,rUMRenovCost)/fRenovPeriod)*(CT$8&lt;=fRenovPeriod)*rRenovReq</f>
        <v>0</v>
      </c>
      <c r="CU82" s="156" cm="1">
        <f t="array" ref="CU82">-(SUMPRODUCT(rUMRenovUnits,rUMRenovCost)/fRenovPeriod)*(CU$8&lt;=fRenovPeriod)*rRenovReq</f>
        <v>0</v>
      </c>
      <c r="CV82" s="156" cm="1">
        <f t="array" ref="CV82">-(SUMPRODUCT(rUMRenovUnits,rUMRenovCost)/fRenovPeriod)*(CV$8&lt;=fRenovPeriod)*rRenovReq</f>
        <v>0</v>
      </c>
      <c r="CW82" s="156" cm="1">
        <f t="array" ref="CW82">-(SUMPRODUCT(rUMRenovUnits,rUMRenovCost)/fRenovPeriod)*(CW$8&lt;=fRenovPeriod)*rRenovReq</f>
        <v>0</v>
      </c>
      <c r="CX82" s="156" cm="1">
        <f t="array" ref="CX82">-(SUMPRODUCT(rUMRenovUnits,rUMRenovCost)/fRenovPeriod)*(CX$8&lt;=fRenovPeriod)*rRenovReq</f>
        <v>0</v>
      </c>
      <c r="CY82" s="156" cm="1">
        <f t="array" ref="CY82">-(SUMPRODUCT(rUMRenovUnits,rUMRenovCost)/fRenovPeriod)*(CY$8&lt;=fRenovPeriod)*rRenovReq</f>
        <v>0</v>
      </c>
      <c r="CZ82" s="156" cm="1">
        <f t="array" ref="CZ82">-(SUMPRODUCT(rUMRenovUnits,rUMRenovCost)/fRenovPeriod)*(CZ$8&lt;=fRenovPeriod)*rRenovReq</f>
        <v>0</v>
      </c>
      <c r="DA82" s="156" cm="1">
        <f t="array" ref="DA82">-(SUMPRODUCT(rUMRenovUnits,rUMRenovCost)/fRenovPeriod)*(DA$8&lt;=fRenovPeriod)*rRenovReq</f>
        <v>0</v>
      </c>
      <c r="DB82" s="156" cm="1">
        <f t="array" ref="DB82">-(SUMPRODUCT(rUMRenovUnits,rUMRenovCost)/fRenovPeriod)*(DB$8&lt;=fRenovPeriod)*rRenovReq</f>
        <v>0</v>
      </c>
      <c r="DC82" s="156" cm="1">
        <f t="array" ref="DC82">-(SUMPRODUCT(rUMRenovUnits,rUMRenovCost)/fRenovPeriod)*(DC$8&lt;=fRenovPeriod)*rRenovReq</f>
        <v>0</v>
      </c>
      <c r="DD82" s="156" cm="1">
        <f t="array" ref="DD82">-(SUMPRODUCT(rUMRenovUnits,rUMRenovCost)/fRenovPeriod)*(DD$8&lt;=fRenovPeriod)*rRenovReq</f>
        <v>0</v>
      </c>
      <c r="DE82" s="156" cm="1">
        <f t="array" ref="DE82">-(SUMPRODUCT(rUMRenovUnits,rUMRenovCost)/fRenovPeriod)*(DE$8&lt;=fRenovPeriod)*rRenovReq</f>
        <v>0</v>
      </c>
      <c r="DF82" s="156" cm="1">
        <f t="array" ref="DF82">-(SUMPRODUCT(rUMRenovUnits,rUMRenovCost)/fRenovPeriod)*(DF$8&lt;=fRenovPeriod)*rRenovReq</f>
        <v>0</v>
      </c>
      <c r="DG82" s="156" cm="1">
        <f t="array" ref="DG82">-(SUMPRODUCT(rUMRenovUnits,rUMRenovCost)/fRenovPeriod)*(DG$8&lt;=fRenovPeriod)*rRenovReq</f>
        <v>0</v>
      </c>
      <c r="DH82" s="156" cm="1">
        <f t="array" ref="DH82">-(SUMPRODUCT(rUMRenovUnits,rUMRenovCost)/fRenovPeriod)*(DH$8&lt;=fRenovPeriod)*rRenovReq</f>
        <v>0</v>
      </c>
      <c r="DI82" s="156" cm="1">
        <f t="array" ref="DI82">-(SUMPRODUCT(rUMRenovUnits,rUMRenovCost)/fRenovPeriod)*(DI$8&lt;=fRenovPeriod)*rRenovReq</f>
        <v>0</v>
      </c>
      <c r="DJ82" s="156" cm="1">
        <f t="array" ref="DJ82">-(SUMPRODUCT(rUMRenovUnits,rUMRenovCost)/fRenovPeriod)*(DJ$8&lt;=fRenovPeriod)*rRenovReq</f>
        <v>0</v>
      </c>
      <c r="DK82" s="156" cm="1">
        <f t="array" ref="DK82">-(SUMPRODUCT(rUMRenovUnits,rUMRenovCost)/fRenovPeriod)*(DK$8&lt;=fRenovPeriod)*rRenovReq</f>
        <v>0</v>
      </c>
      <c r="DL82" s="156" cm="1">
        <f t="array" ref="DL82">-(SUMPRODUCT(rUMRenovUnits,rUMRenovCost)/fRenovPeriod)*(DL$8&lt;=fRenovPeriod)*rRenovReq</f>
        <v>0</v>
      </c>
      <c r="DM82" s="156" cm="1">
        <f t="array" ref="DM82">-(SUMPRODUCT(rUMRenovUnits,rUMRenovCost)/fRenovPeriod)*(DM$8&lt;=fRenovPeriod)*rRenovReq</f>
        <v>0</v>
      </c>
      <c r="DN82" s="156" cm="1">
        <f t="array" ref="DN82">-(SUMPRODUCT(rUMRenovUnits,rUMRenovCost)/fRenovPeriod)*(DN$8&lt;=fRenovPeriod)*rRenovReq</f>
        <v>0</v>
      </c>
      <c r="DO82" s="156" cm="1">
        <f t="array" ref="DO82">-(SUMPRODUCT(rUMRenovUnits,rUMRenovCost)/fRenovPeriod)*(DO$8&lt;=fRenovPeriod)*rRenovReq</f>
        <v>0</v>
      </c>
      <c r="DP82" s="156" cm="1">
        <f t="array" ref="DP82">-(SUMPRODUCT(rUMRenovUnits,rUMRenovCost)/fRenovPeriod)*(DP$8&lt;=fRenovPeriod)*rRenovReq</f>
        <v>0</v>
      </c>
      <c r="DQ82" s="156" cm="1">
        <f t="array" ref="DQ82">-(SUMPRODUCT(rUMRenovUnits,rUMRenovCost)/fRenovPeriod)*(DQ$8&lt;=fRenovPeriod)*rRenovReq</f>
        <v>0</v>
      </c>
      <c r="DR82" s="156" cm="1">
        <f t="array" ref="DR82">-(SUMPRODUCT(rUMRenovUnits,rUMRenovCost)/fRenovPeriod)*(DR$8&lt;=fRenovPeriod)*rRenovReq</f>
        <v>0</v>
      </c>
      <c r="DS82" s="156" cm="1">
        <f t="array" ref="DS82">-(SUMPRODUCT(rUMRenovUnits,rUMRenovCost)/fRenovPeriod)*(DS$8&lt;=fRenovPeriod)*rRenovReq</f>
        <v>0</v>
      </c>
      <c r="DT82" s="156" cm="1">
        <f t="array" ref="DT82">-(SUMPRODUCT(rUMRenovUnits,rUMRenovCost)/fRenovPeriod)*(DT$8&lt;=fRenovPeriod)*rRenovReq</f>
        <v>0</v>
      </c>
      <c r="DU82" s="156" cm="1">
        <f t="array" ref="DU82">-(SUMPRODUCT(rUMRenovUnits,rUMRenovCost)/fRenovPeriod)*(DU$8&lt;=fRenovPeriod)*rRenovReq</f>
        <v>0</v>
      </c>
      <c r="DV82" s="156" cm="1">
        <f t="array" ref="DV82">-(SUMPRODUCT(rUMRenovUnits,rUMRenovCost)/fRenovPeriod)*(DV$8&lt;=fRenovPeriod)*rRenovReq</f>
        <v>0</v>
      </c>
      <c r="DW82" s="156" cm="1">
        <f t="array" ref="DW82">-(SUMPRODUCT(rUMRenovUnits,rUMRenovCost)/fRenovPeriod)*(DW$8&lt;=fRenovPeriod)*rRenovReq</f>
        <v>0</v>
      </c>
      <c r="DX82" s="156" cm="1">
        <f t="array" ref="DX82">-(SUMPRODUCT(rUMRenovUnits,rUMRenovCost)/fRenovPeriod)*(DX$8&lt;=fRenovPeriod)*rRenovReq</f>
        <v>0</v>
      </c>
      <c r="DY82" s="156" cm="1">
        <f t="array" ref="DY82">-(SUMPRODUCT(rUMRenovUnits,rUMRenovCost)/fRenovPeriod)*(DY$8&lt;=fRenovPeriod)*rRenovReq</f>
        <v>0</v>
      </c>
      <c r="DZ82" s="156" cm="1">
        <f t="array" ref="DZ82">-(SUMPRODUCT(rUMRenovUnits,rUMRenovCost)/fRenovPeriod)*(DZ$8&lt;=fRenovPeriod)*rRenovReq</f>
        <v>0</v>
      </c>
      <c r="EA82" s="156" cm="1">
        <f t="array" ref="EA82">-(SUMPRODUCT(rUMRenovUnits,rUMRenovCost)/fRenovPeriod)*(EA$8&lt;=fRenovPeriod)*rRenovReq</f>
        <v>0</v>
      </c>
      <c r="EB82" s="156" cm="1">
        <f t="array" ref="EB82">-(SUMPRODUCT(rUMRenovUnits,rUMRenovCost)/fRenovPeriod)*(EB$8&lt;=fRenovPeriod)*rRenovReq</f>
        <v>0</v>
      </c>
      <c r="EC82" s="156" cm="1">
        <f t="array" ref="EC82">-(SUMPRODUCT(rUMRenovUnits,rUMRenovCost)/fRenovPeriod)*(EC$8&lt;=fRenovPeriod)*rRenovReq</f>
        <v>0</v>
      </c>
      <c r="ED82" s="156" cm="1">
        <f t="array" ref="ED82">-(SUMPRODUCT(rUMRenovUnits,rUMRenovCost)/fRenovPeriod)*(ED$8&lt;=fRenovPeriod)*rRenovReq</f>
        <v>0</v>
      </c>
      <c r="EE82" s="156" cm="1">
        <f t="array" ref="EE82">-(SUMPRODUCT(rUMRenovUnits,rUMRenovCost)/fRenovPeriod)*(EE$8&lt;=fRenovPeriod)*rRenovReq</f>
        <v>0</v>
      </c>
      <c r="EF82" s="156" cm="1">
        <f t="array" ref="EF82">-(SUMPRODUCT(rUMRenovUnits,rUMRenovCost)/fRenovPeriod)*(EF$8&lt;=fRenovPeriod)*rRenovReq</f>
        <v>0</v>
      </c>
      <c r="EG82" s="156" cm="1">
        <f t="array" ref="EG82">-(SUMPRODUCT(rUMRenovUnits,rUMRenovCost)/fRenovPeriod)*(EG$8&lt;=fRenovPeriod)*rRenovReq</f>
        <v>0</v>
      </c>
      <c r="EH82" s="156"/>
      <c r="EI82" s="156"/>
      <c r="EJ82" s="156"/>
      <c r="EK82" s="156"/>
      <c r="EL82" s="156"/>
      <c r="EM82" s="156"/>
      <c r="EN82" s="156"/>
      <c r="EO82" s="156"/>
      <c r="EP82" s="156"/>
      <c r="EQ82" s="156"/>
      <c r="ER82" s="156"/>
      <c r="ES82" s="156"/>
    </row>
    <row r="83" spans="1:149" x14ac:dyDescent="0.2">
      <c r="A83" s="2"/>
      <c r="B83" s="96" t="s">
        <v>201</v>
      </c>
      <c r="C83" s="96"/>
      <c r="D83" s="96"/>
      <c r="E83" s="96">
        <f>-Assumptions!C$116*(E$8&lt;=MAX(rHoldPeriod,1))</f>
        <v>0</v>
      </c>
      <c r="F83" s="96">
        <f>-Assumptions!D$116*(F$8&lt;=MAX(rHoldPeriod,1))</f>
        <v>0</v>
      </c>
      <c r="G83" s="96">
        <f>-Assumptions!E$116*(G$8&lt;=MAX(rHoldPeriod,1))</f>
        <v>0</v>
      </c>
      <c r="H83" s="96">
        <f>-Assumptions!F$116*(H$8&lt;=MAX(rHoldPeriod,1))</f>
        <v>0</v>
      </c>
      <c r="I83" s="96">
        <f>-Assumptions!G$116*(I$8&lt;=MAX(rHoldPeriod,1))</f>
        <v>0</v>
      </c>
      <c r="J83" s="96">
        <f>-Assumptions!H$116*(J$8&lt;=MAX(rHoldPeriod,1))</f>
        <v>0</v>
      </c>
      <c r="K83" s="96">
        <f>-Assumptions!I$116*(K$8&lt;=MAX(rHoldPeriod,1))</f>
        <v>0</v>
      </c>
      <c r="L83" s="96">
        <f>-Assumptions!J$116*(L$8&lt;=MAX(rHoldPeriod,1))</f>
        <v>0</v>
      </c>
      <c r="M83" s="96">
        <f>-Assumptions!K$116*(M$8&lt;=MAX(rHoldPeriod,1))</f>
        <v>0</v>
      </c>
      <c r="N83" s="96">
        <f>-Assumptions!L$116*(N$8&lt;=MAX(rHoldPeriod,1))</f>
        <v>0</v>
      </c>
      <c r="O83" s="96">
        <f>-Assumptions!M$116*(O$8&lt;=MAX(rHoldPeriod,1))</f>
        <v>0</v>
      </c>
      <c r="P83" s="2"/>
      <c r="Q83" s="96"/>
      <c r="R83" s="96" cm="1">
        <f t="array" ref="R83">INDEX($E83:$O83,1,R$6)/12</f>
        <v>0</v>
      </c>
      <c r="S83" s="96" cm="1">
        <f t="array" ref="S83">INDEX($E83:$O83,1,S$6)/12</f>
        <v>0</v>
      </c>
      <c r="T83" s="96" cm="1">
        <f t="array" ref="T83">INDEX($E83:$O83,1,T$6)/12</f>
        <v>0</v>
      </c>
      <c r="U83" s="96" cm="1">
        <f t="array" ref="U83">INDEX($E83:$O83,1,U$6)/12</f>
        <v>0</v>
      </c>
      <c r="V83" s="96" cm="1">
        <f t="array" ref="V83">INDEX($E83:$O83,1,V$6)/12</f>
        <v>0</v>
      </c>
      <c r="W83" s="96" cm="1">
        <f t="array" ref="W83">INDEX($E83:$O83,1,W$6)/12</f>
        <v>0</v>
      </c>
      <c r="X83" s="96" cm="1">
        <f t="array" ref="X83">INDEX($E83:$O83,1,X$6)/12</f>
        <v>0</v>
      </c>
      <c r="Y83" s="96" cm="1">
        <f t="array" ref="Y83">INDEX($E83:$O83,1,Y$6)/12</f>
        <v>0</v>
      </c>
      <c r="Z83" s="96" cm="1">
        <f t="array" ref="Z83">INDEX($E83:$O83,1,Z$6)/12</f>
        <v>0</v>
      </c>
      <c r="AA83" s="96" cm="1">
        <f t="array" ref="AA83">INDEX($E83:$O83,1,AA$6)/12</f>
        <v>0</v>
      </c>
      <c r="AB83" s="96" cm="1">
        <f t="array" ref="AB83">INDEX($E83:$O83,1,AB$6)/12</f>
        <v>0</v>
      </c>
      <c r="AC83" s="96" cm="1">
        <f t="array" ref="AC83">INDEX($E83:$O83,1,AC$6)/12</f>
        <v>0</v>
      </c>
      <c r="AD83" s="96" cm="1">
        <f t="array" ref="AD83">INDEX($E83:$O83,1,AD$6)/12</f>
        <v>0</v>
      </c>
      <c r="AE83" s="96" cm="1">
        <f t="array" ref="AE83">INDEX($E83:$O83,1,AE$6)/12</f>
        <v>0</v>
      </c>
      <c r="AF83" s="96" cm="1">
        <f t="array" ref="AF83">INDEX($E83:$O83,1,AF$6)/12</f>
        <v>0</v>
      </c>
      <c r="AG83" s="96" cm="1">
        <f t="array" ref="AG83">INDEX($E83:$O83,1,AG$6)/12</f>
        <v>0</v>
      </c>
      <c r="AH83" s="96" cm="1">
        <f t="array" ref="AH83">INDEX($E83:$O83,1,AH$6)/12</f>
        <v>0</v>
      </c>
      <c r="AI83" s="96" cm="1">
        <f t="array" ref="AI83">INDEX($E83:$O83,1,AI$6)/12</f>
        <v>0</v>
      </c>
      <c r="AJ83" s="96" cm="1">
        <f t="array" ref="AJ83">INDEX($E83:$O83,1,AJ$6)/12</f>
        <v>0</v>
      </c>
      <c r="AK83" s="96" cm="1">
        <f t="array" ref="AK83">INDEX($E83:$O83,1,AK$6)/12</f>
        <v>0</v>
      </c>
      <c r="AL83" s="96" cm="1">
        <f t="array" ref="AL83">INDEX($E83:$O83,1,AL$6)/12</f>
        <v>0</v>
      </c>
      <c r="AM83" s="96" cm="1">
        <f t="array" ref="AM83">INDEX($E83:$O83,1,AM$6)/12</f>
        <v>0</v>
      </c>
      <c r="AN83" s="96" cm="1">
        <f t="array" ref="AN83">INDEX($E83:$O83,1,AN$6)/12</f>
        <v>0</v>
      </c>
      <c r="AO83" s="96" cm="1">
        <f t="array" ref="AO83">INDEX($E83:$O83,1,AO$6)/12</f>
        <v>0</v>
      </c>
      <c r="AP83" s="96" cm="1">
        <f t="array" ref="AP83">INDEX($E83:$O83,1,AP$6)/12</f>
        <v>0</v>
      </c>
      <c r="AQ83" s="96" cm="1">
        <f t="array" ref="AQ83">INDEX($E83:$O83,1,AQ$6)/12</f>
        <v>0</v>
      </c>
      <c r="AR83" s="96" cm="1">
        <f t="array" ref="AR83">INDEX($E83:$O83,1,AR$6)/12</f>
        <v>0</v>
      </c>
      <c r="AS83" s="96" cm="1">
        <f t="array" ref="AS83">INDEX($E83:$O83,1,AS$6)/12</f>
        <v>0</v>
      </c>
      <c r="AT83" s="96" cm="1">
        <f t="array" ref="AT83">INDEX($E83:$O83,1,AT$6)/12</f>
        <v>0</v>
      </c>
      <c r="AU83" s="96" cm="1">
        <f t="array" ref="AU83">INDEX($E83:$O83,1,AU$6)/12</f>
        <v>0</v>
      </c>
      <c r="AV83" s="96" cm="1">
        <f t="array" ref="AV83">INDEX($E83:$O83,1,AV$6)/12</f>
        <v>0</v>
      </c>
      <c r="AW83" s="96" cm="1">
        <f t="array" ref="AW83">INDEX($E83:$O83,1,AW$6)/12</f>
        <v>0</v>
      </c>
      <c r="AX83" s="96" cm="1">
        <f t="array" ref="AX83">INDEX($E83:$O83,1,AX$6)/12</f>
        <v>0</v>
      </c>
      <c r="AY83" s="96" cm="1">
        <f t="array" ref="AY83">INDEX($E83:$O83,1,AY$6)/12</f>
        <v>0</v>
      </c>
      <c r="AZ83" s="96" cm="1">
        <f t="array" ref="AZ83">INDEX($E83:$O83,1,AZ$6)/12</f>
        <v>0</v>
      </c>
      <c r="BA83" s="96" cm="1">
        <f t="array" ref="BA83">INDEX($E83:$O83,1,BA$6)/12</f>
        <v>0</v>
      </c>
      <c r="BB83" s="96" cm="1">
        <f t="array" ref="BB83">INDEX($E83:$O83,1,BB$6)/12</f>
        <v>0</v>
      </c>
      <c r="BC83" s="96" cm="1">
        <f t="array" ref="BC83">INDEX($E83:$O83,1,BC$6)/12</f>
        <v>0</v>
      </c>
      <c r="BD83" s="96" cm="1">
        <f t="array" ref="BD83">INDEX($E83:$O83,1,BD$6)/12</f>
        <v>0</v>
      </c>
      <c r="BE83" s="96" cm="1">
        <f t="array" ref="BE83">INDEX($E83:$O83,1,BE$6)/12</f>
        <v>0</v>
      </c>
      <c r="BF83" s="96" cm="1">
        <f t="array" ref="BF83">INDEX($E83:$O83,1,BF$6)/12</f>
        <v>0</v>
      </c>
      <c r="BG83" s="96" cm="1">
        <f t="array" ref="BG83">INDEX($E83:$O83,1,BG$6)/12</f>
        <v>0</v>
      </c>
      <c r="BH83" s="96" cm="1">
        <f t="array" ref="BH83">INDEX($E83:$O83,1,BH$6)/12</f>
        <v>0</v>
      </c>
      <c r="BI83" s="96" cm="1">
        <f t="array" ref="BI83">INDEX($E83:$O83,1,BI$6)/12</f>
        <v>0</v>
      </c>
      <c r="BJ83" s="96" cm="1">
        <f t="array" ref="BJ83">INDEX($E83:$O83,1,BJ$6)/12</f>
        <v>0</v>
      </c>
      <c r="BK83" s="96" cm="1">
        <f t="array" ref="BK83">INDEX($E83:$O83,1,BK$6)/12</f>
        <v>0</v>
      </c>
      <c r="BL83" s="96" cm="1">
        <f t="array" ref="BL83">INDEX($E83:$O83,1,BL$6)/12</f>
        <v>0</v>
      </c>
      <c r="BM83" s="96" cm="1">
        <f t="array" ref="BM83">INDEX($E83:$O83,1,BM$6)/12</f>
        <v>0</v>
      </c>
      <c r="BN83" s="96" cm="1">
        <f t="array" ref="BN83">INDEX($E83:$O83,1,BN$6)/12</f>
        <v>0</v>
      </c>
      <c r="BO83" s="96" cm="1">
        <f t="array" ref="BO83">INDEX($E83:$O83,1,BO$6)/12</f>
        <v>0</v>
      </c>
      <c r="BP83" s="96" cm="1">
        <f t="array" ref="BP83">INDEX($E83:$O83,1,BP$6)/12</f>
        <v>0</v>
      </c>
      <c r="BQ83" s="96" cm="1">
        <f t="array" ref="BQ83">INDEX($E83:$O83,1,BQ$6)/12</f>
        <v>0</v>
      </c>
      <c r="BR83" s="96" cm="1">
        <f t="array" ref="BR83">INDEX($E83:$O83,1,BR$6)/12</f>
        <v>0</v>
      </c>
      <c r="BS83" s="96" cm="1">
        <f t="array" ref="BS83">INDEX($E83:$O83,1,BS$6)/12</f>
        <v>0</v>
      </c>
      <c r="BT83" s="96" cm="1">
        <f t="array" ref="BT83">INDEX($E83:$O83,1,BT$6)/12</f>
        <v>0</v>
      </c>
      <c r="BU83" s="96" cm="1">
        <f t="array" ref="BU83">INDEX($E83:$O83,1,BU$6)/12</f>
        <v>0</v>
      </c>
      <c r="BV83" s="96" cm="1">
        <f t="array" ref="BV83">INDEX($E83:$O83,1,BV$6)/12</f>
        <v>0</v>
      </c>
      <c r="BW83" s="96" cm="1">
        <f t="array" ref="BW83">INDEX($E83:$O83,1,BW$6)/12</f>
        <v>0</v>
      </c>
      <c r="BX83" s="96" cm="1">
        <f t="array" ref="BX83">INDEX($E83:$O83,1,BX$6)/12</f>
        <v>0</v>
      </c>
      <c r="BY83" s="96" cm="1">
        <f t="array" ref="BY83">INDEX($E83:$O83,1,BY$6)/12</f>
        <v>0</v>
      </c>
      <c r="BZ83" s="96" cm="1">
        <f t="array" ref="BZ83">INDEX($E83:$O83,1,BZ$6)/12</f>
        <v>0</v>
      </c>
      <c r="CA83" s="96" cm="1">
        <f t="array" ref="CA83">INDEX($E83:$O83,1,CA$6)/12</f>
        <v>0</v>
      </c>
      <c r="CB83" s="96" cm="1">
        <f t="array" ref="CB83">INDEX($E83:$O83,1,CB$6)/12</f>
        <v>0</v>
      </c>
      <c r="CC83" s="96" cm="1">
        <f t="array" ref="CC83">INDEX($E83:$O83,1,CC$6)/12</f>
        <v>0</v>
      </c>
      <c r="CD83" s="96" cm="1">
        <f t="array" ref="CD83">INDEX($E83:$O83,1,CD$6)/12</f>
        <v>0</v>
      </c>
      <c r="CE83" s="96" cm="1">
        <f t="array" ref="CE83">INDEX($E83:$O83,1,CE$6)/12</f>
        <v>0</v>
      </c>
      <c r="CF83" s="96" cm="1">
        <f t="array" ref="CF83">INDEX($E83:$O83,1,CF$6)/12</f>
        <v>0</v>
      </c>
      <c r="CG83" s="96" cm="1">
        <f t="array" ref="CG83">INDEX($E83:$O83,1,CG$6)/12</f>
        <v>0</v>
      </c>
      <c r="CH83" s="96" cm="1">
        <f t="array" ref="CH83">INDEX($E83:$O83,1,CH$6)/12</f>
        <v>0</v>
      </c>
      <c r="CI83" s="96" cm="1">
        <f t="array" ref="CI83">INDEX($E83:$O83,1,CI$6)/12</f>
        <v>0</v>
      </c>
      <c r="CJ83" s="96" cm="1">
        <f t="array" ref="CJ83">INDEX($E83:$O83,1,CJ$6)/12</f>
        <v>0</v>
      </c>
      <c r="CK83" s="96" cm="1">
        <f t="array" ref="CK83">INDEX($E83:$O83,1,CK$6)/12</f>
        <v>0</v>
      </c>
      <c r="CL83" s="96" cm="1">
        <f t="array" ref="CL83">INDEX($E83:$O83,1,CL$6)/12</f>
        <v>0</v>
      </c>
      <c r="CM83" s="96" cm="1">
        <f t="array" ref="CM83">INDEX($E83:$O83,1,CM$6)/12</f>
        <v>0</v>
      </c>
      <c r="CN83" s="96" cm="1">
        <f t="array" ref="CN83">INDEX($E83:$O83,1,CN$6)/12</f>
        <v>0</v>
      </c>
      <c r="CO83" s="96" cm="1">
        <f t="array" ref="CO83">INDEX($E83:$O83,1,CO$6)/12</f>
        <v>0</v>
      </c>
      <c r="CP83" s="96" cm="1">
        <f t="array" ref="CP83">INDEX($E83:$O83,1,CP$6)/12</f>
        <v>0</v>
      </c>
      <c r="CQ83" s="96" cm="1">
        <f t="array" ref="CQ83">INDEX($E83:$O83,1,CQ$6)/12</f>
        <v>0</v>
      </c>
      <c r="CR83" s="96" cm="1">
        <f t="array" ref="CR83">INDEX($E83:$O83,1,CR$6)/12</f>
        <v>0</v>
      </c>
      <c r="CS83" s="96" cm="1">
        <f t="array" ref="CS83">INDEX($E83:$O83,1,CS$6)/12</f>
        <v>0</v>
      </c>
      <c r="CT83" s="96" cm="1">
        <f t="array" ref="CT83">INDEX($E83:$O83,1,CT$6)/12</f>
        <v>0</v>
      </c>
      <c r="CU83" s="96" cm="1">
        <f t="array" ref="CU83">INDEX($E83:$O83,1,CU$6)/12</f>
        <v>0</v>
      </c>
      <c r="CV83" s="96" cm="1">
        <f t="array" ref="CV83">INDEX($E83:$O83,1,CV$6)/12</f>
        <v>0</v>
      </c>
      <c r="CW83" s="96" cm="1">
        <f t="array" ref="CW83">INDEX($E83:$O83,1,CW$6)/12</f>
        <v>0</v>
      </c>
      <c r="CX83" s="96" cm="1">
        <f t="array" ref="CX83">INDEX($E83:$O83,1,CX$6)/12</f>
        <v>0</v>
      </c>
      <c r="CY83" s="96" cm="1">
        <f t="array" ref="CY83">INDEX($E83:$O83,1,CY$6)/12</f>
        <v>0</v>
      </c>
      <c r="CZ83" s="96" cm="1">
        <f t="array" ref="CZ83">INDEX($E83:$O83,1,CZ$6)/12</f>
        <v>0</v>
      </c>
      <c r="DA83" s="96" cm="1">
        <f t="array" ref="DA83">INDEX($E83:$O83,1,DA$6)/12</f>
        <v>0</v>
      </c>
      <c r="DB83" s="96" cm="1">
        <f t="array" ref="DB83">INDEX($E83:$O83,1,DB$6)/12</f>
        <v>0</v>
      </c>
      <c r="DC83" s="96" cm="1">
        <f t="array" ref="DC83">INDEX($E83:$O83,1,DC$6)/12</f>
        <v>0</v>
      </c>
      <c r="DD83" s="96" cm="1">
        <f t="array" ref="DD83">INDEX($E83:$O83,1,DD$6)/12</f>
        <v>0</v>
      </c>
      <c r="DE83" s="96" cm="1">
        <f t="array" ref="DE83">INDEX($E83:$O83,1,DE$6)/12</f>
        <v>0</v>
      </c>
      <c r="DF83" s="96" cm="1">
        <f t="array" ref="DF83">INDEX($E83:$O83,1,DF$6)/12</f>
        <v>0</v>
      </c>
      <c r="DG83" s="96" cm="1">
        <f t="array" ref="DG83">INDEX($E83:$O83,1,DG$6)/12</f>
        <v>0</v>
      </c>
      <c r="DH83" s="96" cm="1">
        <f t="array" ref="DH83">INDEX($E83:$O83,1,DH$6)/12</f>
        <v>0</v>
      </c>
      <c r="DI83" s="96" cm="1">
        <f t="array" ref="DI83">INDEX($E83:$O83,1,DI$6)/12</f>
        <v>0</v>
      </c>
      <c r="DJ83" s="96" cm="1">
        <f t="array" ref="DJ83">INDEX($E83:$O83,1,DJ$6)/12</f>
        <v>0</v>
      </c>
      <c r="DK83" s="96" cm="1">
        <f t="array" ref="DK83">INDEX($E83:$O83,1,DK$6)/12</f>
        <v>0</v>
      </c>
      <c r="DL83" s="96" cm="1">
        <f t="array" ref="DL83">INDEX($E83:$O83,1,DL$6)/12</f>
        <v>0</v>
      </c>
      <c r="DM83" s="96" cm="1">
        <f t="array" ref="DM83">INDEX($E83:$O83,1,DM$6)/12</f>
        <v>0</v>
      </c>
      <c r="DN83" s="96" cm="1">
        <f t="array" ref="DN83">INDEX($E83:$O83,1,DN$6)/12</f>
        <v>0</v>
      </c>
      <c r="DO83" s="96" cm="1">
        <f t="array" ref="DO83">INDEX($E83:$O83,1,DO$6)/12</f>
        <v>0</v>
      </c>
      <c r="DP83" s="96" cm="1">
        <f t="array" ref="DP83">INDEX($E83:$O83,1,DP$6)/12</f>
        <v>0</v>
      </c>
      <c r="DQ83" s="96" cm="1">
        <f t="array" ref="DQ83">INDEX($E83:$O83,1,DQ$6)/12</f>
        <v>0</v>
      </c>
      <c r="DR83" s="96" cm="1">
        <f t="array" ref="DR83">INDEX($E83:$O83,1,DR$6)/12</f>
        <v>0</v>
      </c>
      <c r="DS83" s="96" cm="1">
        <f t="array" ref="DS83">INDEX($E83:$O83,1,DS$6)/12</f>
        <v>0</v>
      </c>
      <c r="DT83" s="96" cm="1">
        <f t="array" ref="DT83">INDEX($E83:$O83,1,DT$6)/12</f>
        <v>0</v>
      </c>
      <c r="DU83" s="96" cm="1">
        <f t="array" ref="DU83">INDEX($E83:$O83,1,DU$6)/12</f>
        <v>0</v>
      </c>
      <c r="DV83" s="96" cm="1">
        <f t="array" ref="DV83">INDEX($E83:$O83,1,DV$6)/12</f>
        <v>0</v>
      </c>
      <c r="DW83" s="96" cm="1">
        <f t="array" ref="DW83">INDEX($E83:$O83,1,DW$6)/12</f>
        <v>0</v>
      </c>
      <c r="DX83" s="96" cm="1">
        <f t="array" ref="DX83">INDEX($E83:$O83,1,DX$6)/12</f>
        <v>0</v>
      </c>
      <c r="DY83" s="96" cm="1">
        <f t="array" ref="DY83">INDEX($E83:$O83,1,DY$6)/12</f>
        <v>0</v>
      </c>
      <c r="DZ83" s="96" cm="1">
        <f t="array" ref="DZ83">INDEX($E83:$O83,1,DZ$6)/12</f>
        <v>0</v>
      </c>
      <c r="EA83" s="96" cm="1">
        <f t="array" ref="EA83">INDEX($E83:$O83,1,EA$6)/12</f>
        <v>0</v>
      </c>
      <c r="EB83" s="96" cm="1">
        <f t="array" ref="EB83">INDEX($E83:$O83,1,EB$6)/12</f>
        <v>0</v>
      </c>
      <c r="EC83" s="96" cm="1">
        <f t="array" ref="EC83">INDEX($E83:$O83,1,EC$6)/12</f>
        <v>0</v>
      </c>
      <c r="ED83" s="96" cm="1">
        <f t="array" ref="ED83">INDEX($E83:$O83,1,ED$6)/12</f>
        <v>0</v>
      </c>
      <c r="EE83" s="96" cm="1">
        <f t="array" ref="EE83">INDEX($E83:$O83,1,EE$6)/12</f>
        <v>0</v>
      </c>
      <c r="EF83" s="96" cm="1">
        <f t="array" ref="EF83">INDEX($E83:$O83,1,EF$6)/12</f>
        <v>0</v>
      </c>
      <c r="EG83" s="96" cm="1">
        <f t="array" ref="EG83">INDEX($E83:$O83,1,EG$6)/12</f>
        <v>0</v>
      </c>
      <c r="EH83" s="96" cm="1">
        <f t="array" ref="EH83">INDEX($E83:$O83,1,EH$6)/12</f>
        <v>0</v>
      </c>
      <c r="EI83" s="96" cm="1">
        <f t="array" ref="EI83">INDEX($E83:$O83,1,EI$6)/12</f>
        <v>0</v>
      </c>
      <c r="EJ83" s="96" cm="1">
        <f t="array" ref="EJ83">INDEX($E83:$O83,1,EJ$6)/12</f>
        <v>0</v>
      </c>
      <c r="EK83" s="96" cm="1">
        <f t="array" ref="EK83">INDEX($E83:$O83,1,EK$6)/12</f>
        <v>0</v>
      </c>
      <c r="EL83" s="96" cm="1">
        <f t="array" ref="EL83">INDEX($E83:$O83,1,EL$6)/12</f>
        <v>0</v>
      </c>
      <c r="EM83" s="96" cm="1">
        <f t="array" ref="EM83">INDEX($E83:$O83,1,EM$6)/12</f>
        <v>0</v>
      </c>
      <c r="EN83" s="96" cm="1">
        <f t="array" ref="EN83">INDEX($E83:$O83,1,EN$6)/12</f>
        <v>0</v>
      </c>
      <c r="EO83" s="96" cm="1">
        <f t="array" ref="EO83">INDEX($E83:$O83,1,EO$6)/12</f>
        <v>0</v>
      </c>
      <c r="EP83" s="96" cm="1">
        <f t="array" ref="EP83">INDEX($E83:$O83,1,EP$6)/12</f>
        <v>0</v>
      </c>
      <c r="EQ83" s="96" cm="1">
        <f t="array" ref="EQ83">INDEX($E83:$O83,1,EQ$6)/12</f>
        <v>0</v>
      </c>
      <c r="ER83" s="96" cm="1">
        <f t="array" ref="ER83">INDEX($E83:$O83,1,ER$6)/12</f>
        <v>0</v>
      </c>
      <c r="ES83" s="96" cm="1">
        <f t="array" ref="ES83">INDEX($E83:$O83,1,ES$6)/12</f>
        <v>0</v>
      </c>
    </row>
    <row r="84" spans="1:149" x14ac:dyDescent="0.2">
      <c r="A84" s="2"/>
      <c r="B84" s="96" t="s">
        <v>202</v>
      </c>
      <c r="C84" s="96"/>
      <c r="D84" s="96"/>
      <c r="E84" s="96">
        <f>-rTI*rUMAvgSF*rUMTotalUnits</f>
        <v>0</v>
      </c>
      <c r="F84" s="96" cm="1">
        <f t="array" aca="1" ref="F84" ca="1">E84*(1+rGenInflPct)*(F$8&lt;=MAX(rHoldPeriod,1)+fRvrYr)</f>
        <v>0</v>
      </c>
      <c r="G84" s="96" cm="1">
        <f t="array" aca="1" ref="G84" ca="1">F84*(1+rGenInflPct)*(G$8&lt;=MAX(rHoldPeriod,1)+fRvrYr)</f>
        <v>0</v>
      </c>
      <c r="H84" s="96" cm="1">
        <f t="array" aca="1" ref="H84" ca="1">G84*(1+rGenInflPct)*(H$8&lt;=MAX(rHoldPeriod,1)+fRvrYr)</f>
        <v>0</v>
      </c>
      <c r="I84" s="96" cm="1">
        <f t="array" aca="1" ref="I84" ca="1">H84*(1+rGenInflPct)*(I$8&lt;=MAX(rHoldPeriod,1)+fRvrYr)</f>
        <v>0</v>
      </c>
      <c r="J84" s="96" cm="1">
        <f t="array" aca="1" ref="J84" ca="1">I84*(1+rGenInflPct)*(J$8&lt;=MAX(rHoldPeriod,1)+fRvrYr)</f>
        <v>0</v>
      </c>
      <c r="K84" s="96" cm="1">
        <f t="array" aca="1" ref="K84" ca="1">J84*(1+rGenInflPct)*(K$8&lt;=MAX(rHoldPeriod,1)+fRvrYr)</f>
        <v>0</v>
      </c>
      <c r="L84" s="96" cm="1">
        <f t="array" aca="1" ref="L84" ca="1">K84*(1+rGenInflPct)*(L$8&lt;=MAX(rHoldPeriod,1)+fRvrYr)</f>
        <v>0</v>
      </c>
      <c r="M84" s="96" cm="1">
        <f t="array" aca="1" ref="M84" ca="1">L84*(1+rGenInflPct)*(M$8&lt;=MAX(rHoldPeriod,1)+fRvrYr)</f>
        <v>0</v>
      </c>
      <c r="N84" s="96" cm="1">
        <f t="array" aca="1" ref="N84" ca="1">M84*(1+rGenInflPct)*(N$8&lt;=MAX(rHoldPeriod,1)+fRvrYr)</f>
        <v>0</v>
      </c>
      <c r="O84" s="96" cm="1">
        <f t="array" aca="1" ref="O84" ca="1">N84*(1+rGenInflPct)*(O$8&lt;=MAX(rHoldPeriod,1)+fRvrYr)</f>
        <v>0</v>
      </c>
      <c r="P84" s="2"/>
      <c r="Q84" s="96"/>
      <c r="R84" s="96" cm="1">
        <f t="array" ref="R84">INDEX($E84:$O84,1,R$6)/12</f>
        <v>0</v>
      </c>
      <c r="S84" s="96" cm="1">
        <f t="array" ref="S84">INDEX($E84:$O84,1,S$6)/12</f>
        <v>0</v>
      </c>
      <c r="T84" s="96" cm="1">
        <f t="array" ref="T84">INDEX($E84:$O84,1,T$6)/12</f>
        <v>0</v>
      </c>
      <c r="U84" s="96" cm="1">
        <f t="array" ref="U84">INDEX($E84:$O84,1,U$6)/12</f>
        <v>0</v>
      </c>
      <c r="V84" s="96" cm="1">
        <f t="array" ref="V84">INDEX($E84:$O84,1,V$6)/12</f>
        <v>0</v>
      </c>
      <c r="W84" s="96" cm="1">
        <f t="array" ref="W84">INDEX($E84:$O84,1,W$6)/12</f>
        <v>0</v>
      </c>
      <c r="X84" s="96" cm="1">
        <f t="array" ref="X84">INDEX($E84:$O84,1,X$6)/12</f>
        <v>0</v>
      </c>
      <c r="Y84" s="96" cm="1">
        <f t="array" ref="Y84">INDEX($E84:$O84,1,Y$6)/12</f>
        <v>0</v>
      </c>
      <c r="Z84" s="96" cm="1">
        <f t="array" ref="Z84">INDEX($E84:$O84,1,Z$6)/12</f>
        <v>0</v>
      </c>
      <c r="AA84" s="96" cm="1">
        <f t="array" ref="AA84">INDEX($E84:$O84,1,AA$6)/12</f>
        <v>0</v>
      </c>
      <c r="AB84" s="96" cm="1">
        <f t="array" ref="AB84">INDEX($E84:$O84,1,AB$6)/12</f>
        <v>0</v>
      </c>
      <c r="AC84" s="96" cm="1">
        <f t="array" ref="AC84">INDEX($E84:$O84,1,AC$6)/12</f>
        <v>0</v>
      </c>
      <c r="AD84" s="96" cm="1">
        <f t="array" aca="1" ref="AD84" ca="1">INDEX($E84:$O84,1,AD$6)/12</f>
        <v>0</v>
      </c>
      <c r="AE84" s="96" cm="1">
        <f t="array" aca="1" ref="AE84" ca="1">INDEX($E84:$O84,1,AE$6)/12</f>
        <v>0</v>
      </c>
      <c r="AF84" s="96" cm="1">
        <f t="array" aca="1" ref="AF84" ca="1">INDEX($E84:$O84,1,AF$6)/12</f>
        <v>0</v>
      </c>
      <c r="AG84" s="96" cm="1">
        <f t="array" aca="1" ref="AG84" ca="1">INDEX($E84:$O84,1,AG$6)/12</f>
        <v>0</v>
      </c>
      <c r="AH84" s="96" cm="1">
        <f t="array" aca="1" ref="AH84" ca="1">INDEX($E84:$O84,1,AH$6)/12</f>
        <v>0</v>
      </c>
      <c r="AI84" s="96" cm="1">
        <f t="array" aca="1" ref="AI84" ca="1">INDEX($E84:$O84,1,AI$6)/12</f>
        <v>0</v>
      </c>
      <c r="AJ84" s="96" cm="1">
        <f t="array" aca="1" ref="AJ84" ca="1">INDEX($E84:$O84,1,AJ$6)/12</f>
        <v>0</v>
      </c>
      <c r="AK84" s="96" cm="1">
        <f t="array" aca="1" ref="AK84" ca="1">INDEX($E84:$O84,1,AK$6)/12</f>
        <v>0</v>
      </c>
      <c r="AL84" s="96" cm="1">
        <f t="array" aca="1" ref="AL84" ca="1">INDEX($E84:$O84,1,AL$6)/12</f>
        <v>0</v>
      </c>
      <c r="AM84" s="96" cm="1">
        <f t="array" aca="1" ref="AM84" ca="1">INDEX($E84:$O84,1,AM$6)/12</f>
        <v>0</v>
      </c>
      <c r="AN84" s="96" cm="1">
        <f t="array" aca="1" ref="AN84" ca="1">INDEX($E84:$O84,1,AN$6)/12</f>
        <v>0</v>
      </c>
      <c r="AO84" s="96" cm="1">
        <f t="array" aca="1" ref="AO84" ca="1">INDEX($E84:$O84,1,AO$6)/12</f>
        <v>0</v>
      </c>
      <c r="AP84" s="96" cm="1">
        <f t="array" aca="1" ref="AP84" ca="1">INDEX($E84:$O84,1,AP$6)/12</f>
        <v>0</v>
      </c>
      <c r="AQ84" s="96" cm="1">
        <f t="array" aca="1" ref="AQ84" ca="1">INDEX($E84:$O84,1,AQ$6)/12</f>
        <v>0</v>
      </c>
      <c r="AR84" s="96" cm="1">
        <f t="array" aca="1" ref="AR84" ca="1">INDEX($E84:$O84,1,AR$6)/12</f>
        <v>0</v>
      </c>
      <c r="AS84" s="96" cm="1">
        <f t="array" aca="1" ref="AS84" ca="1">INDEX($E84:$O84,1,AS$6)/12</f>
        <v>0</v>
      </c>
      <c r="AT84" s="96" cm="1">
        <f t="array" aca="1" ref="AT84" ca="1">INDEX($E84:$O84,1,AT$6)/12</f>
        <v>0</v>
      </c>
      <c r="AU84" s="96" cm="1">
        <f t="array" aca="1" ref="AU84" ca="1">INDEX($E84:$O84,1,AU$6)/12</f>
        <v>0</v>
      </c>
      <c r="AV84" s="96" cm="1">
        <f t="array" aca="1" ref="AV84" ca="1">INDEX($E84:$O84,1,AV$6)/12</f>
        <v>0</v>
      </c>
      <c r="AW84" s="96" cm="1">
        <f t="array" aca="1" ref="AW84" ca="1">INDEX($E84:$O84,1,AW$6)/12</f>
        <v>0</v>
      </c>
      <c r="AX84" s="96" cm="1">
        <f t="array" aca="1" ref="AX84" ca="1">INDEX($E84:$O84,1,AX$6)/12</f>
        <v>0</v>
      </c>
      <c r="AY84" s="96" cm="1">
        <f t="array" aca="1" ref="AY84" ca="1">INDEX($E84:$O84,1,AY$6)/12</f>
        <v>0</v>
      </c>
      <c r="AZ84" s="96" cm="1">
        <f t="array" aca="1" ref="AZ84" ca="1">INDEX($E84:$O84,1,AZ$6)/12</f>
        <v>0</v>
      </c>
      <c r="BA84" s="96" cm="1">
        <f t="array" aca="1" ref="BA84" ca="1">INDEX($E84:$O84,1,BA$6)/12</f>
        <v>0</v>
      </c>
      <c r="BB84" s="96" cm="1">
        <f t="array" aca="1" ref="BB84" ca="1">INDEX($E84:$O84,1,BB$6)/12</f>
        <v>0</v>
      </c>
      <c r="BC84" s="96" cm="1">
        <f t="array" aca="1" ref="BC84" ca="1">INDEX($E84:$O84,1,BC$6)/12</f>
        <v>0</v>
      </c>
      <c r="BD84" s="96" cm="1">
        <f t="array" aca="1" ref="BD84" ca="1">INDEX($E84:$O84,1,BD$6)/12</f>
        <v>0</v>
      </c>
      <c r="BE84" s="96" cm="1">
        <f t="array" aca="1" ref="BE84" ca="1">INDEX($E84:$O84,1,BE$6)/12</f>
        <v>0</v>
      </c>
      <c r="BF84" s="96" cm="1">
        <f t="array" aca="1" ref="BF84" ca="1">INDEX($E84:$O84,1,BF$6)/12</f>
        <v>0</v>
      </c>
      <c r="BG84" s="96" cm="1">
        <f t="array" aca="1" ref="BG84" ca="1">INDEX($E84:$O84,1,BG$6)/12</f>
        <v>0</v>
      </c>
      <c r="BH84" s="96" cm="1">
        <f t="array" aca="1" ref="BH84" ca="1">INDEX($E84:$O84,1,BH$6)/12</f>
        <v>0</v>
      </c>
      <c r="BI84" s="96" cm="1">
        <f t="array" aca="1" ref="BI84" ca="1">INDEX($E84:$O84,1,BI$6)/12</f>
        <v>0</v>
      </c>
      <c r="BJ84" s="96" cm="1">
        <f t="array" aca="1" ref="BJ84" ca="1">INDEX($E84:$O84,1,BJ$6)/12</f>
        <v>0</v>
      </c>
      <c r="BK84" s="96" cm="1">
        <f t="array" aca="1" ref="BK84" ca="1">INDEX($E84:$O84,1,BK$6)/12</f>
        <v>0</v>
      </c>
      <c r="BL84" s="96" cm="1">
        <f t="array" aca="1" ref="BL84" ca="1">INDEX($E84:$O84,1,BL$6)/12</f>
        <v>0</v>
      </c>
      <c r="BM84" s="96" cm="1">
        <f t="array" aca="1" ref="BM84" ca="1">INDEX($E84:$O84,1,BM$6)/12</f>
        <v>0</v>
      </c>
      <c r="BN84" s="96" cm="1">
        <f t="array" aca="1" ref="BN84" ca="1">INDEX($E84:$O84,1,BN$6)/12</f>
        <v>0</v>
      </c>
      <c r="BO84" s="96" cm="1">
        <f t="array" aca="1" ref="BO84" ca="1">INDEX($E84:$O84,1,BO$6)/12</f>
        <v>0</v>
      </c>
      <c r="BP84" s="96" cm="1">
        <f t="array" aca="1" ref="BP84" ca="1">INDEX($E84:$O84,1,BP$6)/12</f>
        <v>0</v>
      </c>
      <c r="BQ84" s="96" cm="1">
        <f t="array" aca="1" ref="BQ84" ca="1">INDEX($E84:$O84,1,BQ$6)/12</f>
        <v>0</v>
      </c>
      <c r="BR84" s="96" cm="1">
        <f t="array" aca="1" ref="BR84" ca="1">INDEX($E84:$O84,1,BR$6)/12</f>
        <v>0</v>
      </c>
      <c r="BS84" s="96" cm="1">
        <f t="array" aca="1" ref="BS84" ca="1">INDEX($E84:$O84,1,BS$6)/12</f>
        <v>0</v>
      </c>
      <c r="BT84" s="96" cm="1">
        <f t="array" aca="1" ref="BT84" ca="1">INDEX($E84:$O84,1,BT$6)/12</f>
        <v>0</v>
      </c>
      <c r="BU84" s="96" cm="1">
        <f t="array" aca="1" ref="BU84" ca="1">INDEX($E84:$O84,1,BU$6)/12</f>
        <v>0</v>
      </c>
      <c r="BV84" s="96" cm="1">
        <f t="array" aca="1" ref="BV84" ca="1">INDEX($E84:$O84,1,BV$6)/12</f>
        <v>0</v>
      </c>
      <c r="BW84" s="96" cm="1">
        <f t="array" aca="1" ref="BW84" ca="1">INDEX($E84:$O84,1,BW$6)/12</f>
        <v>0</v>
      </c>
      <c r="BX84" s="96" cm="1">
        <f t="array" aca="1" ref="BX84" ca="1">INDEX($E84:$O84,1,BX$6)/12</f>
        <v>0</v>
      </c>
      <c r="BY84" s="96" cm="1">
        <f t="array" aca="1" ref="BY84" ca="1">INDEX($E84:$O84,1,BY$6)/12</f>
        <v>0</v>
      </c>
      <c r="BZ84" s="96" cm="1">
        <f t="array" aca="1" ref="BZ84" ca="1">INDEX($E84:$O84,1,BZ$6)/12</f>
        <v>0</v>
      </c>
      <c r="CA84" s="96" cm="1">
        <f t="array" aca="1" ref="CA84" ca="1">INDEX($E84:$O84,1,CA$6)/12</f>
        <v>0</v>
      </c>
      <c r="CB84" s="96" cm="1">
        <f t="array" aca="1" ref="CB84" ca="1">INDEX($E84:$O84,1,CB$6)/12</f>
        <v>0</v>
      </c>
      <c r="CC84" s="96" cm="1">
        <f t="array" aca="1" ref="CC84" ca="1">INDEX($E84:$O84,1,CC$6)/12</f>
        <v>0</v>
      </c>
      <c r="CD84" s="96" cm="1">
        <f t="array" aca="1" ref="CD84" ca="1">INDEX($E84:$O84,1,CD$6)/12</f>
        <v>0</v>
      </c>
      <c r="CE84" s="96" cm="1">
        <f t="array" aca="1" ref="CE84" ca="1">INDEX($E84:$O84,1,CE$6)/12</f>
        <v>0</v>
      </c>
      <c r="CF84" s="96" cm="1">
        <f t="array" aca="1" ref="CF84" ca="1">INDEX($E84:$O84,1,CF$6)/12</f>
        <v>0</v>
      </c>
      <c r="CG84" s="96" cm="1">
        <f t="array" aca="1" ref="CG84" ca="1">INDEX($E84:$O84,1,CG$6)/12</f>
        <v>0</v>
      </c>
      <c r="CH84" s="96" cm="1">
        <f t="array" aca="1" ref="CH84" ca="1">INDEX($E84:$O84,1,CH$6)/12</f>
        <v>0</v>
      </c>
      <c r="CI84" s="96" cm="1">
        <f t="array" aca="1" ref="CI84" ca="1">INDEX($E84:$O84,1,CI$6)/12</f>
        <v>0</v>
      </c>
      <c r="CJ84" s="96" cm="1">
        <f t="array" aca="1" ref="CJ84" ca="1">INDEX($E84:$O84,1,CJ$6)/12</f>
        <v>0</v>
      </c>
      <c r="CK84" s="96" cm="1">
        <f t="array" aca="1" ref="CK84" ca="1">INDEX($E84:$O84,1,CK$6)/12</f>
        <v>0</v>
      </c>
      <c r="CL84" s="96" cm="1">
        <f t="array" aca="1" ref="CL84" ca="1">INDEX($E84:$O84,1,CL$6)/12</f>
        <v>0</v>
      </c>
      <c r="CM84" s="96" cm="1">
        <f t="array" aca="1" ref="CM84" ca="1">INDEX($E84:$O84,1,CM$6)/12</f>
        <v>0</v>
      </c>
      <c r="CN84" s="96" cm="1">
        <f t="array" aca="1" ref="CN84" ca="1">INDEX($E84:$O84,1,CN$6)/12</f>
        <v>0</v>
      </c>
      <c r="CO84" s="96" cm="1">
        <f t="array" aca="1" ref="CO84" ca="1">INDEX($E84:$O84,1,CO$6)/12</f>
        <v>0</v>
      </c>
      <c r="CP84" s="96" cm="1">
        <f t="array" aca="1" ref="CP84" ca="1">INDEX($E84:$O84,1,CP$6)/12</f>
        <v>0</v>
      </c>
      <c r="CQ84" s="96" cm="1">
        <f t="array" aca="1" ref="CQ84" ca="1">INDEX($E84:$O84,1,CQ$6)/12</f>
        <v>0</v>
      </c>
      <c r="CR84" s="96" cm="1">
        <f t="array" aca="1" ref="CR84" ca="1">INDEX($E84:$O84,1,CR$6)/12</f>
        <v>0</v>
      </c>
      <c r="CS84" s="96" cm="1">
        <f t="array" aca="1" ref="CS84" ca="1">INDEX($E84:$O84,1,CS$6)/12</f>
        <v>0</v>
      </c>
      <c r="CT84" s="96" cm="1">
        <f t="array" aca="1" ref="CT84" ca="1">INDEX($E84:$O84,1,CT$6)/12</f>
        <v>0</v>
      </c>
      <c r="CU84" s="96" cm="1">
        <f t="array" aca="1" ref="CU84" ca="1">INDEX($E84:$O84,1,CU$6)/12</f>
        <v>0</v>
      </c>
      <c r="CV84" s="96" cm="1">
        <f t="array" aca="1" ref="CV84" ca="1">INDEX($E84:$O84,1,CV$6)/12</f>
        <v>0</v>
      </c>
      <c r="CW84" s="96" cm="1">
        <f t="array" aca="1" ref="CW84" ca="1">INDEX($E84:$O84,1,CW$6)/12</f>
        <v>0</v>
      </c>
      <c r="CX84" s="96" cm="1">
        <f t="array" aca="1" ref="CX84" ca="1">INDEX($E84:$O84,1,CX$6)/12</f>
        <v>0</v>
      </c>
      <c r="CY84" s="96" cm="1">
        <f t="array" aca="1" ref="CY84" ca="1">INDEX($E84:$O84,1,CY$6)/12</f>
        <v>0</v>
      </c>
      <c r="CZ84" s="96" cm="1">
        <f t="array" aca="1" ref="CZ84" ca="1">INDEX($E84:$O84,1,CZ$6)/12</f>
        <v>0</v>
      </c>
      <c r="DA84" s="96" cm="1">
        <f t="array" aca="1" ref="DA84" ca="1">INDEX($E84:$O84,1,DA$6)/12</f>
        <v>0</v>
      </c>
      <c r="DB84" s="96" cm="1">
        <f t="array" aca="1" ref="DB84" ca="1">INDEX($E84:$O84,1,DB$6)/12</f>
        <v>0</v>
      </c>
      <c r="DC84" s="96" cm="1">
        <f t="array" aca="1" ref="DC84" ca="1">INDEX($E84:$O84,1,DC$6)/12</f>
        <v>0</v>
      </c>
      <c r="DD84" s="96" cm="1">
        <f t="array" aca="1" ref="DD84" ca="1">INDEX($E84:$O84,1,DD$6)/12</f>
        <v>0</v>
      </c>
      <c r="DE84" s="96" cm="1">
        <f t="array" aca="1" ref="DE84" ca="1">INDEX($E84:$O84,1,DE$6)/12</f>
        <v>0</v>
      </c>
      <c r="DF84" s="96" cm="1">
        <f t="array" aca="1" ref="DF84" ca="1">INDEX($E84:$O84,1,DF$6)/12</f>
        <v>0</v>
      </c>
      <c r="DG84" s="96" cm="1">
        <f t="array" aca="1" ref="DG84" ca="1">INDEX($E84:$O84,1,DG$6)/12</f>
        <v>0</v>
      </c>
      <c r="DH84" s="96" cm="1">
        <f t="array" aca="1" ref="DH84" ca="1">INDEX($E84:$O84,1,DH$6)/12</f>
        <v>0</v>
      </c>
      <c r="DI84" s="96" cm="1">
        <f t="array" aca="1" ref="DI84" ca="1">INDEX($E84:$O84,1,DI$6)/12</f>
        <v>0</v>
      </c>
      <c r="DJ84" s="96" cm="1">
        <f t="array" aca="1" ref="DJ84" ca="1">INDEX($E84:$O84,1,DJ$6)/12</f>
        <v>0</v>
      </c>
      <c r="DK84" s="96" cm="1">
        <f t="array" aca="1" ref="DK84" ca="1">INDEX($E84:$O84,1,DK$6)/12</f>
        <v>0</v>
      </c>
      <c r="DL84" s="96" cm="1">
        <f t="array" aca="1" ref="DL84" ca="1">INDEX($E84:$O84,1,DL$6)/12</f>
        <v>0</v>
      </c>
      <c r="DM84" s="96" cm="1">
        <f t="array" aca="1" ref="DM84" ca="1">INDEX($E84:$O84,1,DM$6)/12</f>
        <v>0</v>
      </c>
      <c r="DN84" s="96" cm="1">
        <f t="array" aca="1" ref="DN84" ca="1">INDEX($E84:$O84,1,DN$6)/12</f>
        <v>0</v>
      </c>
      <c r="DO84" s="96" cm="1">
        <f t="array" aca="1" ref="DO84" ca="1">INDEX($E84:$O84,1,DO$6)/12</f>
        <v>0</v>
      </c>
      <c r="DP84" s="96" cm="1">
        <f t="array" aca="1" ref="DP84" ca="1">INDEX($E84:$O84,1,DP$6)/12</f>
        <v>0</v>
      </c>
      <c r="DQ84" s="96" cm="1">
        <f t="array" aca="1" ref="DQ84" ca="1">INDEX($E84:$O84,1,DQ$6)/12</f>
        <v>0</v>
      </c>
      <c r="DR84" s="96" cm="1">
        <f t="array" aca="1" ref="DR84" ca="1">INDEX($E84:$O84,1,DR$6)/12</f>
        <v>0</v>
      </c>
      <c r="DS84" s="96" cm="1">
        <f t="array" aca="1" ref="DS84" ca="1">INDEX($E84:$O84,1,DS$6)/12</f>
        <v>0</v>
      </c>
      <c r="DT84" s="96" cm="1">
        <f t="array" aca="1" ref="DT84" ca="1">INDEX($E84:$O84,1,DT$6)/12</f>
        <v>0</v>
      </c>
      <c r="DU84" s="96" cm="1">
        <f t="array" aca="1" ref="DU84" ca="1">INDEX($E84:$O84,1,DU$6)/12</f>
        <v>0</v>
      </c>
      <c r="DV84" s="96" cm="1">
        <f t="array" aca="1" ref="DV84" ca="1">INDEX($E84:$O84,1,DV$6)/12</f>
        <v>0</v>
      </c>
      <c r="DW84" s="96" cm="1">
        <f t="array" aca="1" ref="DW84" ca="1">INDEX($E84:$O84,1,DW$6)/12</f>
        <v>0</v>
      </c>
      <c r="DX84" s="96" cm="1">
        <f t="array" aca="1" ref="DX84" ca="1">INDEX($E84:$O84,1,DX$6)/12</f>
        <v>0</v>
      </c>
      <c r="DY84" s="96" cm="1">
        <f t="array" aca="1" ref="DY84" ca="1">INDEX($E84:$O84,1,DY$6)/12</f>
        <v>0</v>
      </c>
      <c r="DZ84" s="96" cm="1">
        <f t="array" aca="1" ref="DZ84" ca="1">INDEX($E84:$O84,1,DZ$6)/12</f>
        <v>0</v>
      </c>
      <c r="EA84" s="96" cm="1">
        <f t="array" aca="1" ref="EA84" ca="1">INDEX($E84:$O84,1,EA$6)/12</f>
        <v>0</v>
      </c>
      <c r="EB84" s="96" cm="1">
        <f t="array" aca="1" ref="EB84" ca="1">INDEX($E84:$O84,1,EB$6)/12</f>
        <v>0</v>
      </c>
      <c r="EC84" s="96" cm="1">
        <f t="array" aca="1" ref="EC84" ca="1">INDEX($E84:$O84,1,EC$6)/12</f>
        <v>0</v>
      </c>
      <c r="ED84" s="96" cm="1">
        <f t="array" aca="1" ref="ED84" ca="1">INDEX($E84:$O84,1,ED$6)/12</f>
        <v>0</v>
      </c>
      <c r="EE84" s="96" cm="1">
        <f t="array" aca="1" ref="EE84" ca="1">INDEX($E84:$O84,1,EE$6)/12</f>
        <v>0</v>
      </c>
      <c r="EF84" s="96" cm="1">
        <f t="array" aca="1" ref="EF84" ca="1">INDEX($E84:$O84,1,EF$6)/12</f>
        <v>0</v>
      </c>
      <c r="EG84" s="96" cm="1">
        <f t="array" aca="1" ref="EG84" ca="1">INDEX($E84:$O84,1,EG$6)/12</f>
        <v>0</v>
      </c>
      <c r="EH84" s="96" cm="1">
        <f t="array" aca="1" ref="EH84" ca="1">INDEX($E84:$O84,1,EH$6)/12</f>
        <v>0</v>
      </c>
      <c r="EI84" s="96" cm="1">
        <f t="array" aca="1" ref="EI84" ca="1">INDEX($E84:$O84,1,EI$6)/12</f>
        <v>0</v>
      </c>
      <c r="EJ84" s="96" cm="1">
        <f t="array" aca="1" ref="EJ84" ca="1">INDEX($E84:$O84,1,EJ$6)/12</f>
        <v>0</v>
      </c>
      <c r="EK84" s="96" cm="1">
        <f t="array" aca="1" ref="EK84" ca="1">INDEX($E84:$O84,1,EK$6)/12</f>
        <v>0</v>
      </c>
      <c r="EL84" s="96" cm="1">
        <f t="array" aca="1" ref="EL84" ca="1">INDEX($E84:$O84,1,EL$6)/12</f>
        <v>0</v>
      </c>
      <c r="EM84" s="96" cm="1">
        <f t="array" aca="1" ref="EM84" ca="1">INDEX($E84:$O84,1,EM$6)/12</f>
        <v>0</v>
      </c>
      <c r="EN84" s="96" cm="1">
        <f t="array" aca="1" ref="EN84" ca="1">INDEX($E84:$O84,1,EN$6)/12</f>
        <v>0</v>
      </c>
      <c r="EO84" s="96" cm="1">
        <f t="array" aca="1" ref="EO84" ca="1">INDEX($E84:$O84,1,EO$6)/12</f>
        <v>0</v>
      </c>
      <c r="EP84" s="96" cm="1">
        <f t="array" aca="1" ref="EP84" ca="1">INDEX($E84:$O84,1,EP$6)/12</f>
        <v>0</v>
      </c>
      <c r="EQ84" s="96" cm="1">
        <f t="array" aca="1" ref="EQ84" ca="1">INDEX($E84:$O84,1,EQ$6)/12</f>
        <v>0</v>
      </c>
      <c r="ER84" s="96" cm="1">
        <f t="array" aca="1" ref="ER84" ca="1">INDEX($E84:$O84,1,ER$6)/12</f>
        <v>0</v>
      </c>
      <c r="ES84" s="96" cm="1">
        <f t="array" aca="1" ref="ES84" ca="1">INDEX($E84:$O84,1,ES$6)/12</f>
        <v>0</v>
      </c>
    </row>
    <row r="85" spans="1:149" x14ac:dyDescent="0.2">
      <c r="A85" s="2"/>
      <c r="B85" s="84" t="s">
        <v>203</v>
      </c>
      <c r="C85" s="84"/>
      <c r="D85" s="84"/>
      <c r="E85" s="84">
        <f>-rLC*rUMAvgSF*rUMTotalUnits</f>
        <v>0</v>
      </c>
      <c r="F85" s="84" cm="1">
        <f t="array" aca="1" ref="F85" ca="1">E85*(1+rGenInflPct)*(F$8&lt;=MAX(rHoldPeriod,1)+fRvrYr)</f>
        <v>0</v>
      </c>
      <c r="G85" s="84" cm="1">
        <f t="array" aca="1" ref="G85" ca="1">F85*(1+rGenInflPct)*(G$8&lt;=MAX(rHoldPeriod,1)+fRvrYr)</f>
        <v>0</v>
      </c>
      <c r="H85" s="84" cm="1">
        <f t="array" aca="1" ref="H85" ca="1">G85*(1+rGenInflPct)*(H$8&lt;=MAX(rHoldPeriod,1)+fRvrYr)</f>
        <v>0</v>
      </c>
      <c r="I85" s="84" cm="1">
        <f t="array" aca="1" ref="I85" ca="1">H85*(1+rGenInflPct)*(I$8&lt;=MAX(rHoldPeriod,1)+fRvrYr)</f>
        <v>0</v>
      </c>
      <c r="J85" s="84" cm="1">
        <f t="array" aca="1" ref="J85" ca="1">I85*(1+rGenInflPct)*(J$8&lt;=MAX(rHoldPeriod,1)+fRvrYr)</f>
        <v>0</v>
      </c>
      <c r="K85" s="84" cm="1">
        <f t="array" aca="1" ref="K85" ca="1">J85*(1+rGenInflPct)*(K$8&lt;=MAX(rHoldPeriod,1)+fRvrYr)</f>
        <v>0</v>
      </c>
      <c r="L85" s="84" cm="1">
        <f t="array" aca="1" ref="L85" ca="1">K85*(1+rGenInflPct)*(L$8&lt;=MAX(rHoldPeriod,1)+fRvrYr)</f>
        <v>0</v>
      </c>
      <c r="M85" s="84" cm="1">
        <f t="array" aca="1" ref="M85" ca="1">L85*(1+rGenInflPct)*(M$8&lt;=MAX(rHoldPeriod,1)+fRvrYr)</f>
        <v>0</v>
      </c>
      <c r="N85" s="84" cm="1">
        <f t="array" aca="1" ref="N85" ca="1">M85*(1+rGenInflPct)*(N$8&lt;=MAX(rHoldPeriod,1)+fRvrYr)</f>
        <v>0</v>
      </c>
      <c r="O85" s="84" cm="1">
        <f t="array" aca="1" ref="O85" ca="1">N85*(1+rGenInflPct)*(O$8&lt;=MAX(rHoldPeriod,1)+fRvrYr)</f>
        <v>0</v>
      </c>
      <c r="P85" s="2"/>
      <c r="Q85" s="84"/>
      <c r="R85" s="84" cm="1">
        <f t="array" ref="R85">INDEX($E85:$O85,1,R$6)/12</f>
        <v>0</v>
      </c>
      <c r="S85" s="84" cm="1">
        <f t="array" ref="S85">INDEX($E85:$O85,1,S$6)/12</f>
        <v>0</v>
      </c>
      <c r="T85" s="84" cm="1">
        <f t="array" ref="T85">INDEX($E85:$O85,1,T$6)/12</f>
        <v>0</v>
      </c>
      <c r="U85" s="84" cm="1">
        <f t="array" ref="U85">INDEX($E85:$O85,1,U$6)/12</f>
        <v>0</v>
      </c>
      <c r="V85" s="84" cm="1">
        <f t="array" ref="V85">INDEX($E85:$O85,1,V$6)/12</f>
        <v>0</v>
      </c>
      <c r="W85" s="84" cm="1">
        <f t="array" ref="W85">INDEX($E85:$O85,1,W$6)/12</f>
        <v>0</v>
      </c>
      <c r="X85" s="84" cm="1">
        <f t="array" ref="X85">INDEX($E85:$O85,1,X$6)/12</f>
        <v>0</v>
      </c>
      <c r="Y85" s="84" cm="1">
        <f t="array" ref="Y85">INDEX($E85:$O85,1,Y$6)/12</f>
        <v>0</v>
      </c>
      <c r="Z85" s="84" cm="1">
        <f t="array" ref="Z85">INDEX($E85:$O85,1,Z$6)/12</f>
        <v>0</v>
      </c>
      <c r="AA85" s="84" cm="1">
        <f t="array" ref="AA85">INDEX($E85:$O85,1,AA$6)/12</f>
        <v>0</v>
      </c>
      <c r="AB85" s="84" cm="1">
        <f t="array" ref="AB85">INDEX($E85:$O85,1,AB$6)/12</f>
        <v>0</v>
      </c>
      <c r="AC85" s="84" cm="1">
        <f t="array" ref="AC85">INDEX($E85:$O85,1,AC$6)/12</f>
        <v>0</v>
      </c>
      <c r="AD85" s="84" cm="1">
        <f t="array" aca="1" ref="AD85" ca="1">INDEX($E85:$O85,1,AD$6)/12</f>
        <v>0</v>
      </c>
      <c r="AE85" s="84" cm="1">
        <f t="array" aca="1" ref="AE85" ca="1">INDEX($E85:$O85,1,AE$6)/12</f>
        <v>0</v>
      </c>
      <c r="AF85" s="84" cm="1">
        <f t="array" aca="1" ref="AF85" ca="1">INDEX($E85:$O85,1,AF$6)/12</f>
        <v>0</v>
      </c>
      <c r="AG85" s="84" cm="1">
        <f t="array" aca="1" ref="AG85" ca="1">INDEX($E85:$O85,1,AG$6)/12</f>
        <v>0</v>
      </c>
      <c r="AH85" s="84" cm="1">
        <f t="array" aca="1" ref="AH85" ca="1">INDEX($E85:$O85,1,AH$6)/12</f>
        <v>0</v>
      </c>
      <c r="AI85" s="84" cm="1">
        <f t="array" aca="1" ref="AI85" ca="1">INDEX($E85:$O85,1,AI$6)/12</f>
        <v>0</v>
      </c>
      <c r="AJ85" s="84" cm="1">
        <f t="array" aca="1" ref="AJ85" ca="1">INDEX($E85:$O85,1,AJ$6)/12</f>
        <v>0</v>
      </c>
      <c r="AK85" s="84" cm="1">
        <f t="array" aca="1" ref="AK85" ca="1">INDEX($E85:$O85,1,AK$6)/12</f>
        <v>0</v>
      </c>
      <c r="AL85" s="84" cm="1">
        <f t="array" aca="1" ref="AL85" ca="1">INDEX($E85:$O85,1,AL$6)/12</f>
        <v>0</v>
      </c>
      <c r="AM85" s="84" cm="1">
        <f t="array" aca="1" ref="AM85" ca="1">INDEX($E85:$O85,1,AM$6)/12</f>
        <v>0</v>
      </c>
      <c r="AN85" s="84" cm="1">
        <f t="array" aca="1" ref="AN85" ca="1">INDEX($E85:$O85,1,AN$6)/12</f>
        <v>0</v>
      </c>
      <c r="AO85" s="84" cm="1">
        <f t="array" aca="1" ref="AO85" ca="1">INDEX($E85:$O85,1,AO$6)/12</f>
        <v>0</v>
      </c>
      <c r="AP85" s="84" cm="1">
        <f t="array" aca="1" ref="AP85" ca="1">INDEX($E85:$O85,1,AP$6)/12</f>
        <v>0</v>
      </c>
      <c r="AQ85" s="84" cm="1">
        <f t="array" aca="1" ref="AQ85" ca="1">INDEX($E85:$O85,1,AQ$6)/12</f>
        <v>0</v>
      </c>
      <c r="AR85" s="84" cm="1">
        <f t="array" aca="1" ref="AR85" ca="1">INDEX($E85:$O85,1,AR$6)/12</f>
        <v>0</v>
      </c>
      <c r="AS85" s="84" cm="1">
        <f t="array" aca="1" ref="AS85" ca="1">INDEX($E85:$O85,1,AS$6)/12</f>
        <v>0</v>
      </c>
      <c r="AT85" s="84" cm="1">
        <f t="array" aca="1" ref="AT85" ca="1">INDEX($E85:$O85,1,AT$6)/12</f>
        <v>0</v>
      </c>
      <c r="AU85" s="84" cm="1">
        <f t="array" aca="1" ref="AU85" ca="1">INDEX($E85:$O85,1,AU$6)/12</f>
        <v>0</v>
      </c>
      <c r="AV85" s="84" cm="1">
        <f t="array" aca="1" ref="AV85" ca="1">INDEX($E85:$O85,1,AV$6)/12</f>
        <v>0</v>
      </c>
      <c r="AW85" s="84" cm="1">
        <f t="array" aca="1" ref="AW85" ca="1">INDEX($E85:$O85,1,AW$6)/12</f>
        <v>0</v>
      </c>
      <c r="AX85" s="84" cm="1">
        <f t="array" aca="1" ref="AX85" ca="1">INDEX($E85:$O85,1,AX$6)/12</f>
        <v>0</v>
      </c>
      <c r="AY85" s="84" cm="1">
        <f t="array" aca="1" ref="AY85" ca="1">INDEX($E85:$O85,1,AY$6)/12</f>
        <v>0</v>
      </c>
      <c r="AZ85" s="84" cm="1">
        <f t="array" aca="1" ref="AZ85" ca="1">INDEX($E85:$O85,1,AZ$6)/12</f>
        <v>0</v>
      </c>
      <c r="BA85" s="84" cm="1">
        <f t="array" aca="1" ref="BA85" ca="1">INDEX($E85:$O85,1,BA$6)/12</f>
        <v>0</v>
      </c>
      <c r="BB85" s="84" cm="1">
        <f t="array" aca="1" ref="BB85" ca="1">INDEX($E85:$O85,1,BB$6)/12</f>
        <v>0</v>
      </c>
      <c r="BC85" s="84" cm="1">
        <f t="array" aca="1" ref="BC85" ca="1">INDEX($E85:$O85,1,BC$6)/12</f>
        <v>0</v>
      </c>
      <c r="BD85" s="84" cm="1">
        <f t="array" aca="1" ref="BD85" ca="1">INDEX($E85:$O85,1,BD$6)/12</f>
        <v>0</v>
      </c>
      <c r="BE85" s="84" cm="1">
        <f t="array" aca="1" ref="BE85" ca="1">INDEX($E85:$O85,1,BE$6)/12</f>
        <v>0</v>
      </c>
      <c r="BF85" s="84" cm="1">
        <f t="array" aca="1" ref="BF85" ca="1">INDEX($E85:$O85,1,BF$6)/12</f>
        <v>0</v>
      </c>
      <c r="BG85" s="84" cm="1">
        <f t="array" aca="1" ref="BG85" ca="1">INDEX($E85:$O85,1,BG$6)/12</f>
        <v>0</v>
      </c>
      <c r="BH85" s="84" cm="1">
        <f t="array" aca="1" ref="BH85" ca="1">INDEX($E85:$O85,1,BH$6)/12</f>
        <v>0</v>
      </c>
      <c r="BI85" s="84" cm="1">
        <f t="array" aca="1" ref="BI85" ca="1">INDEX($E85:$O85,1,BI$6)/12</f>
        <v>0</v>
      </c>
      <c r="BJ85" s="84" cm="1">
        <f t="array" aca="1" ref="BJ85" ca="1">INDEX($E85:$O85,1,BJ$6)/12</f>
        <v>0</v>
      </c>
      <c r="BK85" s="84" cm="1">
        <f t="array" aca="1" ref="BK85" ca="1">INDEX($E85:$O85,1,BK$6)/12</f>
        <v>0</v>
      </c>
      <c r="BL85" s="84" cm="1">
        <f t="array" aca="1" ref="BL85" ca="1">INDEX($E85:$O85,1,BL$6)/12</f>
        <v>0</v>
      </c>
      <c r="BM85" s="84" cm="1">
        <f t="array" aca="1" ref="BM85" ca="1">INDEX($E85:$O85,1,BM$6)/12</f>
        <v>0</v>
      </c>
      <c r="BN85" s="84" cm="1">
        <f t="array" aca="1" ref="BN85" ca="1">INDEX($E85:$O85,1,BN$6)/12</f>
        <v>0</v>
      </c>
      <c r="BO85" s="84" cm="1">
        <f t="array" aca="1" ref="BO85" ca="1">INDEX($E85:$O85,1,BO$6)/12</f>
        <v>0</v>
      </c>
      <c r="BP85" s="84" cm="1">
        <f t="array" aca="1" ref="BP85" ca="1">INDEX($E85:$O85,1,BP$6)/12</f>
        <v>0</v>
      </c>
      <c r="BQ85" s="84" cm="1">
        <f t="array" aca="1" ref="BQ85" ca="1">INDEX($E85:$O85,1,BQ$6)/12</f>
        <v>0</v>
      </c>
      <c r="BR85" s="84" cm="1">
        <f t="array" aca="1" ref="BR85" ca="1">INDEX($E85:$O85,1,BR$6)/12</f>
        <v>0</v>
      </c>
      <c r="BS85" s="84" cm="1">
        <f t="array" aca="1" ref="BS85" ca="1">INDEX($E85:$O85,1,BS$6)/12</f>
        <v>0</v>
      </c>
      <c r="BT85" s="84" cm="1">
        <f t="array" aca="1" ref="BT85" ca="1">INDEX($E85:$O85,1,BT$6)/12</f>
        <v>0</v>
      </c>
      <c r="BU85" s="84" cm="1">
        <f t="array" aca="1" ref="BU85" ca="1">INDEX($E85:$O85,1,BU$6)/12</f>
        <v>0</v>
      </c>
      <c r="BV85" s="84" cm="1">
        <f t="array" aca="1" ref="BV85" ca="1">INDEX($E85:$O85,1,BV$6)/12</f>
        <v>0</v>
      </c>
      <c r="BW85" s="84" cm="1">
        <f t="array" aca="1" ref="BW85" ca="1">INDEX($E85:$O85,1,BW$6)/12</f>
        <v>0</v>
      </c>
      <c r="BX85" s="84" cm="1">
        <f t="array" aca="1" ref="BX85" ca="1">INDEX($E85:$O85,1,BX$6)/12</f>
        <v>0</v>
      </c>
      <c r="BY85" s="84" cm="1">
        <f t="array" aca="1" ref="BY85" ca="1">INDEX($E85:$O85,1,BY$6)/12</f>
        <v>0</v>
      </c>
      <c r="BZ85" s="84" cm="1">
        <f t="array" aca="1" ref="BZ85" ca="1">INDEX($E85:$O85,1,BZ$6)/12</f>
        <v>0</v>
      </c>
      <c r="CA85" s="84" cm="1">
        <f t="array" aca="1" ref="CA85" ca="1">INDEX($E85:$O85,1,CA$6)/12</f>
        <v>0</v>
      </c>
      <c r="CB85" s="84" cm="1">
        <f t="array" aca="1" ref="CB85" ca="1">INDEX($E85:$O85,1,CB$6)/12</f>
        <v>0</v>
      </c>
      <c r="CC85" s="84" cm="1">
        <f t="array" aca="1" ref="CC85" ca="1">INDEX($E85:$O85,1,CC$6)/12</f>
        <v>0</v>
      </c>
      <c r="CD85" s="84" cm="1">
        <f t="array" aca="1" ref="CD85" ca="1">INDEX($E85:$O85,1,CD$6)/12</f>
        <v>0</v>
      </c>
      <c r="CE85" s="84" cm="1">
        <f t="array" aca="1" ref="CE85" ca="1">INDEX($E85:$O85,1,CE$6)/12</f>
        <v>0</v>
      </c>
      <c r="CF85" s="84" cm="1">
        <f t="array" aca="1" ref="CF85" ca="1">INDEX($E85:$O85,1,CF$6)/12</f>
        <v>0</v>
      </c>
      <c r="CG85" s="84" cm="1">
        <f t="array" aca="1" ref="CG85" ca="1">INDEX($E85:$O85,1,CG$6)/12</f>
        <v>0</v>
      </c>
      <c r="CH85" s="84" cm="1">
        <f t="array" aca="1" ref="CH85" ca="1">INDEX($E85:$O85,1,CH$6)/12</f>
        <v>0</v>
      </c>
      <c r="CI85" s="84" cm="1">
        <f t="array" aca="1" ref="CI85" ca="1">INDEX($E85:$O85,1,CI$6)/12</f>
        <v>0</v>
      </c>
      <c r="CJ85" s="84" cm="1">
        <f t="array" aca="1" ref="CJ85" ca="1">INDEX($E85:$O85,1,CJ$6)/12</f>
        <v>0</v>
      </c>
      <c r="CK85" s="84" cm="1">
        <f t="array" aca="1" ref="CK85" ca="1">INDEX($E85:$O85,1,CK$6)/12</f>
        <v>0</v>
      </c>
      <c r="CL85" s="84" cm="1">
        <f t="array" aca="1" ref="CL85" ca="1">INDEX($E85:$O85,1,CL$6)/12</f>
        <v>0</v>
      </c>
      <c r="CM85" s="84" cm="1">
        <f t="array" aca="1" ref="CM85" ca="1">INDEX($E85:$O85,1,CM$6)/12</f>
        <v>0</v>
      </c>
      <c r="CN85" s="84" cm="1">
        <f t="array" aca="1" ref="CN85" ca="1">INDEX($E85:$O85,1,CN$6)/12</f>
        <v>0</v>
      </c>
      <c r="CO85" s="84" cm="1">
        <f t="array" aca="1" ref="CO85" ca="1">INDEX($E85:$O85,1,CO$6)/12</f>
        <v>0</v>
      </c>
      <c r="CP85" s="84" cm="1">
        <f t="array" aca="1" ref="CP85" ca="1">INDEX($E85:$O85,1,CP$6)/12</f>
        <v>0</v>
      </c>
      <c r="CQ85" s="84" cm="1">
        <f t="array" aca="1" ref="CQ85" ca="1">INDEX($E85:$O85,1,CQ$6)/12</f>
        <v>0</v>
      </c>
      <c r="CR85" s="84" cm="1">
        <f t="array" aca="1" ref="CR85" ca="1">INDEX($E85:$O85,1,CR$6)/12</f>
        <v>0</v>
      </c>
      <c r="CS85" s="84" cm="1">
        <f t="array" aca="1" ref="CS85" ca="1">INDEX($E85:$O85,1,CS$6)/12</f>
        <v>0</v>
      </c>
      <c r="CT85" s="84" cm="1">
        <f t="array" aca="1" ref="CT85" ca="1">INDEX($E85:$O85,1,CT$6)/12</f>
        <v>0</v>
      </c>
      <c r="CU85" s="84" cm="1">
        <f t="array" aca="1" ref="CU85" ca="1">INDEX($E85:$O85,1,CU$6)/12</f>
        <v>0</v>
      </c>
      <c r="CV85" s="84" cm="1">
        <f t="array" aca="1" ref="CV85" ca="1">INDEX($E85:$O85,1,CV$6)/12</f>
        <v>0</v>
      </c>
      <c r="CW85" s="84" cm="1">
        <f t="array" aca="1" ref="CW85" ca="1">INDEX($E85:$O85,1,CW$6)/12</f>
        <v>0</v>
      </c>
      <c r="CX85" s="84" cm="1">
        <f t="array" aca="1" ref="CX85" ca="1">INDEX($E85:$O85,1,CX$6)/12</f>
        <v>0</v>
      </c>
      <c r="CY85" s="84" cm="1">
        <f t="array" aca="1" ref="CY85" ca="1">INDEX($E85:$O85,1,CY$6)/12</f>
        <v>0</v>
      </c>
      <c r="CZ85" s="84" cm="1">
        <f t="array" aca="1" ref="CZ85" ca="1">INDEX($E85:$O85,1,CZ$6)/12</f>
        <v>0</v>
      </c>
      <c r="DA85" s="84" cm="1">
        <f t="array" aca="1" ref="DA85" ca="1">INDEX($E85:$O85,1,DA$6)/12</f>
        <v>0</v>
      </c>
      <c r="DB85" s="84" cm="1">
        <f t="array" aca="1" ref="DB85" ca="1">INDEX($E85:$O85,1,DB$6)/12</f>
        <v>0</v>
      </c>
      <c r="DC85" s="84" cm="1">
        <f t="array" aca="1" ref="DC85" ca="1">INDEX($E85:$O85,1,DC$6)/12</f>
        <v>0</v>
      </c>
      <c r="DD85" s="84" cm="1">
        <f t="array" aca="1" ref="DD85" ca="1">INDEX($E85:$O85,1,DD$6)/12</f>
        <v>0</v>
      </c>
      <c r="DE85" s="84" cm="1">
        <f t="array" aca="1" ref="DE85" ca="1">INDEX($E85:$O85,1,DE$6)/12</f>
        <v>0</v>
      </c>
      <c r="DF85" s="84" cm="1">
        <f t="array" aca="1" ref="DF85" ca="1">INDEX($E85:$O85,1,DF$6)/12</f>
        <v>0</v>
      </c>
      <c r="DG85" s="84" cm="1">
        <f t="array" aca="1" ref="DG85" ca="1">INDEX($E85:$O85,1,DG$6)/12</f>
        <v>0</v>
      </c>
      <c r="DH85" s="84" cm="1">
        <f t="array" aca="1" ref="DH85" ca="1">INDEX($E85:$O85,1,DH$6)/12</f>
        <v>0</v>
      </c>
      <c r="DI85" s="84" cm="1">
        <f t="array" aca="1" ref="DI85" ca="1">INDEX($E85:$O85,1,DI$6)/12</f>
        <v>0</v>
      </c>
      <c r="DJ85" s="84" cm="1">
        <f t="array" aca="1" ref="DJ85" ca="1">INDEX($E85:$O85,1,DJ$6)/12</f>
        <v>0</v>
      </c>
      <c r="DK85" s="84" cm="1">
        <f t="array" aca="1" ref="DK85" ca="1">INDEX($E85:$O85,1,DK$6)/12</f>
        <v>0</v>
      </c>
      <c r="DL85" s="84" cm="1">
        <f t="array" aca="1" ref="DL85" ca="1">INDEX($E85:$O85,1,DL$6)/12</f>
        <v>0</v>
      </c>
      <c r="DM85" s="84" cm="1">
        <f t="array" aca="1" ref="DM85" ca="1">INDEX($E85:$O85,1,DM$6)/12</f>
        <v>0</v>
      </c>
      <c r="DN85" s="84" cm="1">
        <f t="array" aca="1" ref="DN85" ca="1">INDEX($E85:$O85,1,DN$6)/12</f>
        <v>0</v>
      </c>
      <c r="DO85" s="84" cm="1">
        <f t="array" aca="1" ref="DO85" ca="1">INDEX($E85:$O85,1,DO$6)/12</f>
        <v>0</v>
      </c>
      <c r="DP85" s="84" cm="1">
        <f t="array" aca="1" ref="DP85" ca="1">INDEX($E85:$O85,1,DP$6)/12</f>
        <v>0</v>
      </c>
      <c r="DQ85" s="84" cm="1">
        <f t="array" aca="1" ref="DQ85" ca="1">INDEX($E85:$O85,1,DQ$6)/12</f>
        <v>0</v>
      </c>
      <c r="DR85" s="84" cm="1">
        <f t="array" aca="1" ref="DR85" ca="1">INDEX($E85:$O85,1,DR$6)/12</f>
        <v>0</v>
      </c>
      <c r="DS85" s="84" cm="1">
        <f t="array" aca="1" ref="DS85" ca="1">INDEX($E85:$O85,1,DS$6)/12</f>
        <v>0</v>
      </c>
      <c r="DT85" s="84" cm="1">
        <f t="array" aca="1" ref="DT85" ca="1">INDEX($E85:$O85,1,DT$6)/12</f>
        <v>0</v>
      </c>
      <c r="DU85" s="84" cm="1">
        <f t="array" aca="1" ref="DU85" ca="1">INDEX($E85:$O85,1,DU$6)/12</f>
        <v>0</v>
      </c>
      <c r="DV85" s="84" cm="1">
        <f t="array" aca="1" ref="DV85" ca="1">INDEX($E85:$O85,1,DV$6)/12</f>
        <v>0</v>
      </c>
      <c r="DW85" s="84" cm="1">
        <f t="array" aca="1" ref="DW85" ca="1">INDEX($E85:$O85,1,DW$6)/12</f>
        <v>0</v>
      </c>
      <c r="DX85" s="84" cm="1">
        <f t="array" aca="1" ref="DX85" ca="1">INDEX($E85:$O85,1,DX$6)/12</f>
        <v>0</v>
      </c>
      <c r="DY85" s="84" cm="1">
        <f t="array" aca="1" ref="DY85" ca="1">INDEX($E85:$O85,1,DY$6)/12</f>
        <v>0</v>
      </c>
      <c r="DZ85" s="84" cm="1">
        <f t="array" aca="1" ref="DZ85" ca="1">INDEX($E85:$O85,1,DZ$6)/12</f>
        <v>0</v>
      </c>
      <c r="EA85" s="84" cm="1">
        <f t="array" aca="1" ref="EA85" ca="1">INDEX($E85:$O85,1,EA$6)/12</f>
        <v>0</v>
      </c>
      <c r="EB85" s="84" cm="1">
        <f t="array" aca="1" ref="EB85" ca="1">INDEX($E85:$O85,1,EB$6)/12</f>
        <v>0</v>
      </c>
      <c r="EC85" s="84" cm="1">
        <f t="array" aca="1" ref="EC85" ca="1">INDEX($E85:$O85,1,EC$6)/12</f>
        <v>0</v>
      </c>
      <c r="ED85" s="84" cm="1">
        <f t="array" aca="1" ref="ED85" ca="1">INDEX($E85:$O85,1,ED$6)/12</f>
        <v>0</v>
      </c>
      <c r="EE85" s="84" cm="1">
        <f t="array" aca="1" ref="EE85" ca="1">INDEX($E85:$O85,1,EE$6)/12</f>
        <v>0</v>
      </c>
      <c r="EF85" s="84" cm="1">
        <f t="array" aca="1" ref="EF85" ca="1">INDEX($E85:$O85,1,EF$6)/12</f>
        <v>0</v>
      </c>
      <c r="EG85" s="84" cm="1">
        <f t="array" aca="1" ref="EG85" ca="1">INDEX($E85:$O85,1,EG$6)/12</f>
        <v>0</v>
      </c>
      <c r="EH85" s="84" cm="1">
        <f t="array" aca="1" ref="EH85" ca="1">INDEX($E85:$O85,1,EH$6)/12</f>
        <v>0</v>
      </c>
      <c r="EI85" s="84" cm="1">
        <f t="array" aca="1" ref="EI85" ca="1">INDEX($E85:$O85,1,EI$6)/12</f>
        <v>0</v>
      </c>
      <c r="EJ85" s="84" cm="1">
        <f t="array" aca="1" ref="EJ85" ca="1">INDEX($E85:$O85,1,EJ$6)/12</f>
        <v>0</v>
      </c>
      <c r="EK85" s="84" cm="1">
        <f t="array" aca="1" ref="EK85" ca="1">INDEX($E85:$O85,1,EK$6)/12</f>
        <v>0</v>
      </c>
      <c r="EL85" s="84" cm="1">
        <f t="array" aca="1" ref="EL85" ca="1">INDEX($E85:$O85,1,EL$6)/12</f>
        <v>0</v>
      </c>
      <c r="EM85" s="84" cm="1">
        <f t="array" aca="1" ref="EM85" ca="1">INDEX($E85:$O85,1,EM$6)/12</f>
        <v>0</v>
      </c>
      <c r="EN85" s="84" cm="1">
        <f t="array" aca="1" ref="EN85" ca="1">INDEX($E85:$O85,1,EN$6)/12</f>
        <v>0</v>
      </c>
      <c r="EO85" s="84" cm="1">
        <f t="array" aca="1" ref="EO85" ca="1">INDEX($E85:$O85,1,EO$6)/12</f>
        <v>0</v>
      </c>
      <c r="EP85" s="84" cm="1">
        <f t="array" aca="1" ref="EP85" ca="1">INDEX($E85:$O85,1,EP$6)/12</f>
        <v>0</v>
      </c>
      <c r="EQ85" s="84" cm="1">
        <f t="array" aca="1" ref="EQ85" ca="1">INDEX($E85:$O85,1,EQ$6)/12</f>
        <v>0</v>
      </c>
      <c r="ER85" s="84" cm="1">
        <f t="array" aca="1" ref="ER85" ca="1">INDEX($E85:$O85,1,ER$6)/12</f>
        <v>0</v>
      </c>
      <c r="ES85" s="84" cm="1">
        <f t="array" aca="1" ref="ES85" ca="1">INDEX($E85:$O85,1,ES$6)/12</f>
        <v>0</v>
      </c>
    </row>
    <row r="86" spans="1:149"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row>
    <row r="87" spans="1:149" x14ac:dyDescent="0.2">
      <c r="A87" s="2"/>
      <c r="B87" s="155" t="s">
        <v>204</v>
      </c>
      <c r="C87" s="155"/>
      <c r="D87" s="468">
        <f ca="1">-IFERROR(VLOOKUP("CapEx",rAdjCF,COLUMNS(rAdjCF),),)</f>
        <v>0</v>
      </c>
      <c r="E87" s="155">
        <f t="shared" ref="E87:N87" si="74">SUBTOTAL(9,E82:E85)</f>
        <v>0</v>
      </c>
      <c r="F87" s="155">
        <f t="shared" ca="1" si="74"/>
        <v>0</v>
      </c>
      <c r="G87" s="155">
        <f t="shared" ca="1" si="74"/>
        <v>0</v>
      </c>
      <c r="H87" s="155">
        <f t="shared" ca="1" si="74"/>
        <v>0</v>
      </c>
      <c r="I87" s="155">
        <f t="shared" ca="1" si="74"/>
        <v>0</v>
      </c>
      <c r="J87" s="155">
        <f t="shared" ca="1" si="74"/>
        <v>0</v>
      </c>
      <c r="K87" s="155">
        <f t="shared" ca="1" si="74"/>
        <v>0</v>
      </c>
      <c r="L87" s="155">
        <f t="shared" ca="1" si="74"/>
        <v>0</v>
      </c>
      <c r="M87" s="155">
        <f t="shared" ca="1" si="74"/>
        <v>0</v>
      </c>
      <c r="N87" s="155">
        <f t="shared" ca="1" si="74"/>
        <v>0</v>
      </c>
      <c r="O87" s="155">
        <f ca="1">SUBTOTAL(9,O82:O85)</f>
        <v>0</v>
      </c>
      <c r="P87" s="2"/>
      <c r="Q87" s="155"/>
      <c r="R87" s="155">
        <f>SUBTOTAL(9,R82:R85)</f>
        <v>0</v>
      </c>
      <c r="S87" s="155">
        <f t="shared" ref="S87:CD87" si="75">SUBTOTAL(9,S82:S85)</f>
        <v>0</v>
      </c>
      <c r="T87" s="155">
        <f t="shared" si="75"/>
        <v>0</v>
      </c>
      <c r="U87" s="155">
        <f t="shared" si="75"/>
        <v>0</v>
      </c>
      <c r="V87" s="155">
        <f t="shared" si="75"/>
        <v>0</v>
      </c>
      <c r="W87" s="155">
        <f t="shared" si="75"/>
        <v>0</v>
      </c>
      <c r="X87" s="155">
        <f t="shared" si="75"/>
        <v>0</v>
      </c>
      <c r="Y87" s="155">
        <f t="shared" si="75"/>
        <v>0</v>
      </c>
      <c r="Z87" s="155">
        <f t="shared" si="75"/>
        <v>0</v>
      </c>
      <c r="AA87" s="155">
        <f t="shared" si="75"/>
        <v>0</v>
      </c>
      <c r="AB87" s="155">
        <f t="shared" si="75"/>
        <v>0</v>
      </c>
      <c r="AC87" s="155">
        <f t="shared" si="75"/>
        <v>0</v>
      </c>
      <c r="AD87" s="155">
        <f t="shared" ca="1" si="75"/>
        <v>0</v>
      </c>
      <c r="AE87" s="155">
        <f t="shared" ca="1" si="75"/>
        <v>0</v>
      </c>
      <c r="AF87" s="155">
        <f t="shared" ca="1" si="75"/>
        <v>0</v>
      </c>
      <c r="AG87" s="155">
        <f t="shared" ca="1" si="75"/>
        <v>0</v>
      </c>
      <c r="AH87" s="155">
        <f t="shared" ca="1" si="75"/>
        <v>0</v>
      </c>
      <c r="AI87" s="155">
        <f t="shared" ca="1" si="75"/>
        <v>0</v>
      </c>
      <c r="AJ87" s="155">
        <f t="shared" ca="1" si="75"/>
        <v>0</v>
      </c>
      <c r="AK87" s="155">
        <f t="shared" ca="1" si="75"/>
        <v>0</v>
      </c>
      <c r="AL87" s="155">
        <f t="shared" ca="1" si="75"/>
        <v>0</v>
      </c>
      <c r="AM87" s="155">
        <f t="shared" ca="1" si="75"/>
        <v>0</v>
      </c>
      <c r="AN87" s="155">
        <f t="shared" ca="1" si="75"/>
        <v>0</v>
      </c>
      <c r="AO87" s="155">
        <f t="shared" ca="1" si="75"/>
        <v>0</v>
      </c>
      <c r="AP87" s="155">
        <f t="shared" ca="1" si="75"/>
        <v>0</v>
      </c>
      <c r="AQ87" s="155">
        <f t="shared" ca="1" si="75"/>
        <v>0</v>
      </c>
      <c r="AR87" s="155">
        <f t="shared" ca="1" si="75"/>
        <v>0</v>
      </c>
      <c r="AS87" s="155">
        <f t="shared" ca="1" si="75"/>
        <v>0</v>
      </c>
      <c r="AT87" s="155">
        <f t="shared" ca="1" si="75"/>
        <v>0</v>
      </c>
      <c r="AU87" s="155">
        <f t="shared" ca="1" si="75"/>
        <v>0</v>
      </c>
      <c r="AV87" s="155">
        <f t="shared" ca="1" si="75"/>
        <v>0</v>
      </c>
      <c r="AW87" s="155">
        <f t="shared" ca="1" si="75"/>
        <v>0</v>
      </c>
      <c r="AX87" s="155">
        <f t="shared" ca="1" si="75"/>
        <v>0</v>
      </c>
      <c r="AY87" s="155">
        <f t="shared" ca="1" si="75"/>
        <v>0</v>
      </c>
      <c r="AZ87" s="155">
        <f t="shared" ca="1" si="75"/>
        <v>0</v>
      </c>
      <c r="BA87" s="155">
        <f t="shared" ca="1" si="75"/>
        <v>0</v>
      </c>
      <c r="BB87" s="155">
        <f t="shared" ca="1" si="75"/>
        <v>0</v>
      </c>
      <c r="BC87" s="155">
        <f t="shared" ca="1" si="75"/>
        <v>0</v>
      </c>
      <c r="BD87" s="155">
        <f t="shared" ca="1" si="75"/>
        <v>0</v>
      </c>
      <c r="BE87" s="155">
        <f t="shared" ca="1" si="75"/>
        <v>0</v>
      </c>
      <c r="BF87" s="155">
        <f t="shared" ca="1" si="75"/>
        <v>0</v>
      </c>
      <c r="BG87" s="155">
        <f t="shared" ca="1" si="75"/>
        <v>0</v>
      </c>
      <c r="BH87" s="155">
        <f t="shared" ca="1" si="75"/>
        <v>0</v>
      </c>
      <c r="BI87" s="155">
        <f t="shared" ca="1" si="75"/>
        <v>0</v>
      </c>
      <c r="BJ87" s="155">
        <f t="shared" ca="1" si="75"/>
        <v>0</v>
      </c>
      <c r="BK87" s="155">
        <f t="shared" ca="1" si="75"/>
        <v>0</v>
      </c>
      <c r="BL87" s="155">
        <f t="shared" ca="1" si="75"/>
        <v>0</v>
      </c>
      <c r="BM87" s="155">
        <f t="shared" ca="1" si="75"/>
        <v>0</v>
      </c>
      <c r="BN87" s="155">
        <f t="shared" ca="1" si="75"/>
        <v>0</v>
      </c>
      <c r="BO87" s="155">
        <f t="shared" ca="1" si="75"/>
        <v>0</v>
      </c>
      <c r="BP87" s="155">
        <f t="shared" ca="1" si="75"/>
        <v>0</v>
      </c>
      <c r="BQ87" s="155">
        <f t="shared" ca="1" si="75"/>
        <v>0</v>
      </c>
      <c r="BR87" s="155">
        <f t="shared" ca="1" si="75"/>
        <v>0</v>
      </c>
      <c r="BS87" s="155">
        <f t="shared" ca="1" si="75"/>
        <v>0</v>
      </c>
      <c r="BT87" s="155">
        <f t="shared" ca="1" si="75"/>
        <v>0</v>
      </c>
      <c r="BU87" s="155">
        <f t="shared" ca="1" si="75"/>
        <v>0</v>
      </c>
      <c r="BV87" s="155">
        <f t="shared" ca="1" si="75"/>
        <v>0</v>
      </c>
      <c r="BW87" s="155">
        <f t="shared" ca="1" si="75"/>
        <v>0</v>
      </c>
      <c r="BX87" s="155">
        <f t="shared" ca="1" si="75"/>
        <v>0</v>
      </c>
      <c r="BY87" s="155">
        <f t="shared" ca="1" si="75"/>
        <v>0</v>
      </c>
      <c r="BZ87" s="155">
        <f t="shared" ca="1" si="75"/>
        <v>0</v>
      </c>
      <c r="CA87" s="155">
        <f t="shared" ca="1" si="75"/>
        <v>0</v>
      </c>
      <c r="CB87" s="155">
        <f t="shared" ca="1" si="75"/>
        <v>0</v>
      </c>
      <c r="CC87" s="155">
        <f t="shared" ca="1" si="75"/>
        <v>0</v>
      </c>
      <c r="CD87" s="155">
        <f t="shared" ca="1" si="75"/>
        <v>0</v>
      </c>
      <c r="CE87" s="155">
        <f t="shared" ref="CE87:EG87" ca="1" si="76">SUBTOTAL(9,CE82:CE85)</f>
        <v>0</v>
      </c>
      <c r="CF87" s="155">
        <f t="shared" ca="1" si="76"/>
        <v>0</v>
      </c>
      <c r="CG87" s="155">
        <f t="shared" ca="1" si="76"/>
        <v>0</v>
      </c>
      <c r="CH87" s="155">
        <f t="shared" ca="1" si="76"/>
        <v>0</v>
      </c>
      <c r="CI87" s="155">
        <f t="shared" ca="1" si="76"/>
        <v>0</v>
      </c>
      <c r="CJ87" s="155">
        <f t="shared" ca="1" si="76"/>
        <v>0</v>
      </c>
      <c r="CK87" s="155">
        <f t="shared" ca="1" si="76"/>
        <v>0</v>
      </c>
      <c r="CL87" s="155">
        <f t="shared" ca="1" si="76"/>
        <v>0</v>
      </c>
      <c r="CM87" s="155">
        <f t="shared" ca="1" si="76"/>
        <v>0</v>
      </c>
      <c r="CN87" s="155">
        <f t="shared" ca="1" si="76"/>
        <v>0</v>
      </c>
      <c r="CO87" s="155">
        <f t="shared" ca="1" si="76"/>
        <v>0</v>
      </c>
      <c r="CP87" s="155">
        <f t="shared" ca="1" si="76"/>
        <v>0</v>
      </c>
      <c r="CQ87" s="155">
        <f t="shared" ca="1" si="76"/>
        <v>0</v>
      </c>
      <c r="CR87" s="155">
        <f t="shared" ca="1" si="76"/>
        <v>0</v>
      </c>
      <c r="CS87" s="155">
        <f t="shared" ca="1" si="76"/>
        <v>0</v>
      </c>
      <c r="CT87" s="155">
        <f t="shared" ca="1" si="76"/>
        <v>0</v>
      </c>
      <c r="CU87" s="155">
        <f t="shared" ca="1" si="76"/>
        <v>0</v>
      </c>
      <c r="CV87" s="155">
        <f t="shared" ca="1" si="76"/>
        <v>0</v>
      </c>
      <c r="CW87" s="155">
        <f t="shared" ca="1" si="76"/>
        <v>0</v>
      </c>
      <c r="CX87" s="155">
        <f t="shared" ca="1" si="76"/>
        <v>0</v>
      </c>
      <c r="CY87" s="155">
        <f t="shared" ca="1" si="76"/>
        <v>0</v>
      </c>
      <c r="CZ87" s="155">
        <f t="shared" ca="1" si="76"/>
        <v>0</v>
      </c>
      <c r="DA87" s="155">
        <f t="shared" ca="1" si="76"/>
        <v>0</v>
      </c>
      <c r="DB87" s="155">
        <f t="shared" ca="1" si="76"/>
        <v>0</v>
      </c>
      <c r="DC87" s="155">
        <f t="shared" ca="1" si="76"/>
        <v>0</v>
      </c>
      <c r="DD87" s="155">
        <f t="shared" ca="1" si="76"/>
        <v>0</v>
      </c>
      <c r="DE87" s="155">
        <f t="shared" ca="1" si="76"/>
        <v>0</v>
      </c>
      <c r="DF87" s="155">
        <f t="shared" ca="1" si="76"/>
        <v>0</v>
      </c>
      <c r="DG87" s="155">
        <f t="shared" ca="1" si="76"/>
        <v>0</v>
      </c>
      <c r="DH87" s="155">
        <f t="shared" ca="1" si="76"/>
        <v>0</v>
      </c>
      <c r="DI87" s="155">
        <f t="shared" ca="1" si="76"/>
        <v>0</v>
      </c>
      <c r="DJ87" s="155">
        <f t="shared" ca="1" si="76"/>
        <v>0</v>
      </c>
      <c r="DK87" s="155">
        <f t="shared" ca="1" si="76"/>
        <v>0</v>
      </c>
      <c r="DL87" s="155">
        <f t="shared" ca="1" si="76"/>
        <v>0</v>
      </c>
      <c r="DM87" s="155">
        <f t="shared" ca="1" si="76"/>
        <v>0</v>
      </c>
      <c r="DN87" s="155">
        <f t="shared" ca="1" si="76"/>
        <v>0</v>
      </c>
      <c r="DO87" s="155">
        <f t="shared" ca="1" si="76"/>
        <v>0</v>
      </c>
      <c r="DP87" s="155">
        <f t="shared" ca="1" si="76"/>
        <v>0</v>
      </c>
      <c r="DQ87" s="155">
        <f t="shared" ca="1" si="76"/>
        <v>0</v>
      </c>
      <c r="DR87" s="155">
        <f t="shared" ca="1" si="76"/>
        <v>0</v>
      </c>
      <c r="DS87" s="155">
        <f t="shared" ca="1" si="76"/>
        <v>0</v>
      </c>
      <c r="DT87" s="155">
        <f t="shared" ca="1" si="76"/>
        <v>0</v>
      </c>
      <c r="DU87" s="155">
        <f t="shared" ca="1" si="76"/>
        <v>0</v>
      </c>
      <c r="DV87" s="155">
        <f t="shared" ca="1" si="76"/>
        <v>0</v>
      </c>
      <c r="DW87" s="155">
        <f t="shared" ca="1" si="76"/>
        <v>0</v>
      </c>
      <c r="DX87" s="155">
        <f t="shared" ca="1" si="76"/>
        <v>0</v>
      </c>
      <c r="DY87" s="155">
        <f t="shared" ca="1" si="76"/>
        <v>0</v>
      </c>
      <c r="DZ87" s="155">
        <f t="shared" ca="1" si="76"/>
        <v>0</v>
      </c>
      <c r="EA87" s="155">
        <f t="shared" ca="1" si="76"/>
        <v>0</v>
      </c>
      <c r="EB87" s="155">
        <f t="shared" ca="1" si="76"/>
        <v>0</v>
      </c>
      <c r="EC87" s="155">
        <f t="shared" ca="1" si="76"/>
        <v>0</v>
      </c>
      <c r="ED87" s="155">
        <f t="shared" ca="1" si="76"/>
        <v>0</v>
      </c>
      <c r="EE87" s="155">
        <f t="shared" ca="1" si="76"/>
        <v>0</v>
      </c>
      <c r="EF87" s="155">
        <f t="shared" ca="1" si="76"/>
        <v>0</v>
      </c>
      <c r="EG87" s="155">
        <f t="shared" ca="1" si="76"/>
        <v>0</v>
      </c>
      <c r="EH87" s="155">
        <f t="shared" ref="EH87:ES87" ca="1" si="77">SUBTOTAL(9,EH82:EH85)</f>
        <v>0</v>
      </c>
      <c r="EI87" s="155">
        <f t="shared" ca="1" si="77"/>
        <v>0</v>
      </c>
      <c r="EJ87" s="155">
        <f t="shared" ca="1" si="77"/>
        <v>0</v>
      </c>
      <c r="EK87" s="155">
        <f t="shared" ca="1" si="77"/>
        <v>0</v>
      </c>
      <c r="EL87" s="155">
        <f t="shared" ca="1" si="77"/>
        <v>0</v>
      </c>
      <c r="EM87" s="155">
        <f t="shared" ca="1" si="77"/>
        <v>0</v>
      </c>
      <c r="EN87" s="155">
        <f t="shared" ca="1" si="77"/>
        <v>0</v>
      </c>
      <c r="EO87" s="155">
        <f t="shared" ca="1" si="77"/>
        <v>0</v>
      </c>
      <c r="EP87" s="155">
        <f t="shared" ca="1" si="77"/>
        <v>0</v>
      </c>
      <c r="EQ87" s="155">
        <f t="shared" ca="1" si="77"/>
        <v>0</v>
      </c>
      <c r="ER87" s="155">
        <f t="shared" ca="1" si="77"/>
        <v>0</v>
      </c>
      <c r="ES87" s="155">
        <f t="shared" ca="1" si="77"/>
        <v>0</v>
      </c>
    </row>
    <row r="88" spans="1:149"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row>
    <row r="89" spans="1:149" x14ac:dyDescent="0.2">
      <c r="A89" s="2"/>
      <c r="B89" s="157" t="s">
        <v>54</v>
      </c>
      <c r="C89" s="157"/>
      <c r="D89" s="461">
        <f t="shared" ref="D89:O89" ca="1" si="78">SUBTOTAL(9,D11:D87)</f>
        <v>4608953.879999999</v>
      </c>
      <c r="E89" s="157">
        <f t="shared" ca="1" si="78"/>
        <v>4966493.2830732893</v>
      </c>
      <c r="F89" s="157">
        <f t="shared" ca="1" si="78"/>
        <v>5123234.4173388751</v>
      </c>
      <c r="G89" s="157">
        <f t="shared" ca="1" si="78"/>
        <v>5284871.4440267691</v>
      </c>
      <c r="H89" s="157">
        <f t="shared" ca="1" si="78"/>
        <v>5451556.081369482</v>
      </c>
      <c r="I89" s="157">
        <f t="shared" ca="1" si="78"/>
        <v>5623444.7201830326</v>
      </c>
      <c r="J89" s="157">
        <f t="shared" ca="1" si="78"/>
        <v>5800698.5670703007</v>
      </c>
      <c r="K89" s="157">
        <f t="shared" ca="1" si="78"/>
        <v>5983483.7919962266</v>
      </c>
      <c r="L89" s="157">
        <f t="shared" ca="1" si="78"/>
        <v>6171971.680367779</v>
      </c>
      <c r="M89" s="157">
        <f t="shared" ca="1" si="78"/>
        <v>6366338.7897557728</v>
      </c>
      <c r="N89" s="157">
        <f t="shared" ca="1" si="78"/>
        <v>6566767.1113998229</v>
      </c>
      <c r="O89" s="157">
        <f t="shared" ca="1" si="78"/>
        <v>6773444.2366419826</v>
      </c>
      <c r="P89" s="2"/>
      <c r="Q89" s="157"/>
      <c r="R89" s="157">
        <f t="shared" ref="R89:AW89" ca="1" si="79">SUBTOTAL(9,R11:R87)</f>
        <v>413874.44025610742</v>
      </c>
      <c r="S89" s="157">
        <f t="shared" ca="1" si="79"/>
        <v>413874.44025610742</v>
      </c>
      <c r="T89" s="157">
        <f t="shared" ca="1" si="79"/>
        <v>413874.44025610742</v>
      </c>
      <c r="U89" s="157">
        <f t="shared" ca="1" si="79"/>
        <v>413874.44025610742</v>
      </c>
      <c r="V89" s="157">
        <f t="shared" ca="1" si="79"/>
        <v>413874.44025610742</v>
      </c>
      <c r="W89" s="157">
        <f t="shared" ca="1" si="79"/>
        <v>413874.44025610742</v>
      </c>
      <c r="X89" s="157">
        <f t="shared" ca="1" si="79"/>
        <v>413874.44025610742</v>
      </c>
      <c r="Y89" s="157">
        <f t="shared" ca="1" si="79"/>
        <v>413874.44025610742</v>
      </c>
      <c r="Z89" s="157">
        <f t="shared" ca="1" si="79"/>
        <v>413874.44025610742</v>
      </c>
      <c r="AA89" s="157">
        <f t="shared" ca="1" si="79"/>
        <v>413874.44025610742</v>
      </c>
      <c r="AB89" s="157">
        <f t="shared" ca="1" si="79"/>
        <v>413874.44025610742</v>
      </c>
      <c r="AC89" s="157">
        <f t="shared" ca="1" si="79"/>
        <v>413874.44025610742</v>
      </c>
      <c r="AD89" s="157">
        <f t="shared" ca="1" si="79"/>
        <v>426936.20144490642</v>
      </c>
      <c r="AE89" s="157">
        <f t="shared" ca="1" si="79"/>
        <v>426936.20144490642</v>
      </c>
      <c r="AF89" s="157">
        <f t="shared" ca="1" si="79"/>
        <v>426936.20144490642</v>
      </c>
      <c r="AG89" s="157">
        <f t="shared" ca="1" si="79"/>
        <v>426936.20144490642</v>
      </c>
      <c r="AH89" s="157">
        <f t="shared" ca="1" si="79"/>
        <v>426936.20144490642</v>
      </c>
      <c r="AI89" s="157">
        <f t="shared" ca="1" si="79"/>
        <v>426936.20144490642</v>
      </c>
      <c r="AJ89" s="157">
        <f t="shared" ca="1" si="79"/>
        <v>426936.20144490642</v>
      </c>
      <c r="AK89" s="157">
        <f t="shared" ca="1" si="79"/>
        <v>426936.20144490642</v>
      </c>
      <c r="AL89" s="157">
        <f t="shared" ca="1" si="79"/>
        <v>426936.20144490642</v>
      </c>
      <c r="AM89" s="157">
        <f t="shared" ca="1" si="79"/>
        <v>426936.20144490642</v>
      </c>
      <c r="AN89" s="157">
        <f t="shared" ca="1" si="79"/>
        <v>426936.20144490642</v>
      </c>
      <c r="AO89" s="157">
        <f t="shared" ca="1" si="79"/>
        <v>426936.20144490642</v>
      </c>
      <c r="AP89" s="157">
        <f t="shared" ca="1" si="79"/>
        <v>440405.95366889727</v>
      </c>
      <c r="AQ89" s="157">
        <f t="shared" ca="1" si="79"/>
        <v>440405.95366889727</v>
      </c>
      <c r="AR89" s="157">
        <f t="shared" ca="1" si="79"/>
        <v>440405.95366889727</v>
      </c>
      <c r="AS89" s="157">
        <f t="shared" ca="1" si="79"/>
        <v>440405.95366889727</v>
      </c>
      <c r="AT89" s="157">
        <f t="shared" ca="1" si="79"/>
        <v>440405.95366889727</v>
      </c>
      <c r="AU89" s="157">
        <f t="shared" ca="1" si="79"/>
        <v>440405.95366889727</v>
      </c>
      <c r="AV89" s="157">
        <f t="shared" ca="1" si="79"/>
        <v>440405.95366889727</v>
      </c>
      <c r="AW89" s="157">
        <f t="shared" ca="1" si="79"/>
        <v>440405.95366889727</v>
      </c>
      <c r="AX89" s="157">
        <f t="shared" ref="AX89:CC89" ca="1" si="80">SUBTOTAL(9,AX11:AX87)</f>
        <v>440405.95366889727</v>
      </c>
      <c r="AY89" s="157">
        <f t="shared" ca="1" si="80"/>
        <v>440405.95366889727</v>
      </c>
      <c r="AZ89" s="157">
        <f t="shared" ca="1" si="80"/>
        <v>440405.95366889727</v>
      </c>
      <c r="BA89" s="157">
        <f t="shared" ca="1" si="80"/>
        <v>440405.95366889727</v>
      </c>
      <c r="BB89" s="157">
        <f t="shared" ca="1" si="80"/>
        <v>454296.34011412383</v>
      </c>
      <c r="BC89" s="157">
        <f t="shared" ca="1" si="80"/>
        <v>454296.34011412383</v>
      </c>
      <c r="BD89" s="157">
        <f t="shared" ca="1" si="80"/>
        <v>454296.34011412383</v>
      </c>
      <c r="BE89" s="157">
        <f t="shared" ca="1" si="80"/>
        <v>454296.34011412383</v>
      </c>
      <c r="BF89" s="157">
        <f t="shared" ca="1" si="80"/>
        <v>454296.34011412383</v>
      </c>
      <c r="BG89" s="157">
        <f t="shared" ca="1" si="80"/>
        <v>454296.34011412383</v>
      </c>
      <c r="BH89" s="157">
        <f t="shared" ca="1" si="80"/>
        <v>454296.34011412383</v>
      </c>
      <c r="BI89" s="157">
        <f t="shared" ca="1" si="80"/>
        <v>454296.34011412383</v>
      </c>
      <c r="BJ89" s="157">
        <f t="shared" ca="1" si="80"/>
        <v>454296.34011412383</v>
      </c>
      <c r="BK89" s="157">
        <f t="shared" ca="1" si="80"/>
        <v>454296.34011412383</v>
      </c>
      <c r="BL89" s="157">
        <f t="shared" ca="1" si="80"/>
        <v>454296.34011412383</v>
      </c>
      <c r="BM89" s="157">
        <f t="shared" ca="1" si="80"/>
        <v>454296.34011412383</v>
      </c>
      <c r="BN89" s="157">
        <f t="shared" ca="1" si="80"/>
        <v>468620.39334858593</v>
      </c>
      <c r="BO89" s="157">
        <f t="shared" ca="1" si="80"/>
        <v>468620.39334858593</v>
      </c>
      <c r="BP89" s="157">
        <f t="shared" ca="1" si="80"/>
        <v>468620.39334858593</v>
      </c>
      <c r="BQ89" s="157">
        <f t="shared" ca="1" si="80"/>
        <v>468620.39334858593</v>
      </c>
      <c r="BR89" s="157">
        <f t="shared" ca="1" si="80"/>
        <v>468620.39334858593</v>
      </c>
      <c r="BS89" s="157">
        <f t="shared" ca="1" si="80"/>
        <v>468620.39334858593</v>
      </c>
      <c r="BT89" s="157">
        <f t="shared" ca="1" si="80"/>
        <v>468620.39334858593</v>
      </c>
      <c r="BU89" s="157">
        <f t="shared" ca="1" si="80"/>
        <v>468620.39334858593</v>
      </c>
      <c r="BV89" s="157">
        <f t="shared" ca="1" si="80"/>
        <v>468620.39334858593</v>
      </c>
      <c r="BW89" s="157">
        <f t="shared" ca="1" si="80"/>
        <v>468620.39334858593</v>
      </c>
      <c r="BX89" s="157">
        <f t="shared" ca="1" si="80"/>
        <v>468620.39334858593</v>
      </c>
      <c r="BY89" s="157">
        <f t="shared" ca="1" si="80"/>
        <v>468620.39334858593</v>
      </c>
      <c r="BZ89" s="157">
        <f t="shared" ca="1" si="80"/>
        <v>483391.54725585796</v>
      </c>
      <c r="CA89" s="157">
        <f t="shared" ca="1" si="80"/>
        <v>483391.54725585796</v>
      </c>
      <c r="CB89" s="157">
        <f t="shared" ca="1" si="80"/>
        <v>483391.54725585796</v>
      </c>
      <c r="CC89" s="157">
        <f t="shared" ca="1" si="80"/>
        <v>483391.54725585796</v>
      </c>
      <c r="CD89" s="157">
        <f t="shared" ref="CD89:DI89" ca="1" si="81">SUBTOTAL(9,CD11:CD87)</f>
        <v>483391.54725585796</v>
      </c>
      <c r="CE89" s="157">
        <f t="shared" ca="1" si="81"/>
        <v>483391.54725585796</v>
      </c>
      <c r="CF89" s="157">
        <f t="shared" ca="1" si="81"/>
        <v>483391.54725585796</v>
      </c>
      <c r="CG89" s="157">
        <f t="shared" ca="1" si="81"/>
        <v>483391.54725585796</v>
      </c>
      <c r="CH89" s="157">
        <f t="shared" ca="1" si="81"/>
        <v>483391.54725585796</v>
      </c>
      <c r="CI89" s="157">
        <f t="shared" ca="1" si="81"/>
        <v>483391.54725585796</v>
      </c>
      <c r="CJ89" s="157">
        <f t="shared" ca="1" si="81"/>
        <v>483391.54725585796</v>
      </c>
      <c r="CK89" s="157">
        <f t="shared" ca="1" si="81"/>
        <v>483391.54725585796</v>
      </c>
      <c r="CL89" s="157">
        <f t="shared" ca="1" si="81"/>
        <v>498623.64933301922</v>
      </c>
      <c r="CM89" s="157">
        <f t="shared" ca="1" si="81"/>
        <v>498623.64933301922</v>
      </c>
      <c r="CN89" s="157">
        <f t="shared" ca="1" si="81"/>
        <v>498623.64933301922</v>
      </c>
      <c r="CO89" s="157">
        <f t="shared" ca="1" si="81"/>
        <v>498623.64933301922</v>
      </c>
      <c r="CP89" s="157">
        <f t="shared" ca="1" si="81"/>
        <v>498623.64933301922</v>
      </c>
      <c r="CQ89" s="157">
        <f t="shared" ca="1" si="81"/>
        <v>498623.64933301922</v>
      </c>
      <c r="CR89" s="157">
        <f t="shared" ca="1" si="81"/>
        <v>498623.64933301922</v>
      </c>
      <c r="CS89" s="157">
        <f t="shared" ca="1" si="81"/>
        <v>498623.64933301922</v>
      </c>
      <c r="CT89" s="157">
        <f t="shared" ca="1" si="81"/>
        <v>498623.64933301922</v>
      </c>
      <c r="CU89" s="157">
        <f t="shared" ca="1" si="81"/>
        <v>498623.64933301922</v>
      </c>
      <c r="CV89" s="157">
        <f t="shared" ca="1" si="81"/>
        <v>498623.64933301922</v>
      </c>
      <c r="CW89" s="157">
        <f t="shared" ca="1" si="81"/>
        <v>498623.64933301922</v>
      </c>
      <c r="CX89" s="157">
        <f t="shared" ca="1" si="81"/>
        <v>514330.97336398158</v>
      </c>
      <c r="CY89" s="157">
        <f t="shared" ca="1" si="81"/>
        <v>514330.97336398158</v>
      </c>
      <c r="CZ89" s="157">
        <f t="shared" ca="1" si="81"/>
        <v>514330.97336398158</v>
      </c>
      <c r="DA89" s="157">
        <f t="shared" ca="1" si="81"/>
        <v>514330.97336398158</v>
      </c>
      <c r="DB89" s="157">
        <f t="shared" ca="1" si="81"/>
        <v>514330.97336398158</v>
      </c>
      <c r="DC89" s="157">
        <f t="shared" ca="1" si="81"/>
        <v>514330.97336398158</v>
      </c>
      <c r="DD89" s="157">
        <f t="shared" ca="1" si="81"/>
        <v>514330.97336398158</v>
      </c>
      <c r="DE89" s="157">
        <f t="shared" ca="1" si="81"/>
        <v>514330.97336398158</v>
      </c>
      <c r="DF89" s="157">
        <f t="shared" ca="1" si="81"/>
        <v>514330.97336398158</v>
      </c>
      <c r="DG89" s="157">
        <f t="shared" ca="1" si="81"/>
        <v>514330.97336398158</v>
      </c>
      <c r="DH89" s="157">
        <f t="shared" ca="1" si="81"/>
        <v>514330.97336398158</v>
      </c>
      <c r="DI89" s="157">
        <f t="shared" ca="1" si="81"/>
        <v>514330.97336398158</v>
      </c>
      <c r="DJ89" s="157">
        <f t="shared" ref="DJ89:ES89" ca="1" si="82">SUBTOTAL(9,DJ11:DJ87)</f>
        <v>530528.23247964738</v>
      </c>
      <c r="DK89" s="157">
        <f t="shared" ca="1" si="82"/>
        <v>530528.23247964738</v>
      </c>
      <c r="DL89" s="157">
        <f t="shared" ca="1" si="82"/>
        <v>530528.23247964738</v>
      </c>
      <c r="DM89" s="157">
        <f t="shared" ca="1" si="82"/>
        <v>530528.23247964738</v>
      </c>
      <c r="DN89" s="157">
        <f t="shared" ca="1" si="82"/>
        <v>530528.23247964738</v>
      </c>
      <c r="DO89" s="157">
        <f t="shared" ca="1" si="82"/>
        <v>530528.23247964738</v>
      </c>
      <c r="DP89" s="157">
        <f t="shared" ca="1" si="82"/>
        <v>530528.23247964738</v>
      </c>
      <c r="DQ89" s="157">
        <f t="shared" ca="1" si="82"/>
        <v>530528.23247964738</v>
      </c>
      <c r="DR89" s="157">
        <f t="shared" ca="1" si="82"/>
        <v>530528.23247964738</v>
      </c>
      <c r="DS89" s="157">
        <f t="shared" ca="1" si="82"/>
        <v>530528.23247964738</v>
      </c>
      <c r="DT89" s="157">
        <f t="shared" ca="1" si="82"/>
        <v>530528.23247964738</v>
      </c>
      <c r="DU89" s="157">
        <f t="shared" ca="1" si="82"/>
        <v>530528.23247964738</v>
      </c>
      <c r="DV89" s="157">
        <f t="shared" ca="1" si="82"/>
        <v>547230.59261665156</v>
      </c>
      <c r="DW89" s="157">
        <f t="shared" ca="1" si="82"/>
        <v>547230.59261665156</v>
      </c>
      <c r="DX89" s="157">
        <f t="shared" ca="1" si="82"/>
        <v>547230.59261665156</v>
      </c>
      <c r="DY89" s="157">
        <f t="shared" ca="1" si="82"/>
        <v>547230.59261665156</v>
      </c>
      <c r="DZ89" s="157">
        <f t="shared" ca="1" si="82"/>
        <v>547230.59261665156</v>
      </c>
      <c r="EA89" s="157">
        <f t="shared" ca="1" si="82"/>
        <v>547230.59261665156</v>
      </c>
      <c r="EB89" s="157">
        <f t="shared" ca="1" si="82"/>
        <v>547230.59261665156</v>
      </c>
      <c r="EC89" s="157">
        <f t="shared" ca="1" si="82"/>
        <v>547230.59261665156</v>
      </c>
      <c r="ED89" s="157">
        <f t="shared" ca="1" si="82"/>
        <v>547230.59261665156</v>
      </c>
      <c r="EE89" s="157">
        <f t="shared" ca="1" si="82"/>
        <v>547230.59261665156</v>
      </c>
      <c r="EF89" s="157">
        <f t="shared" ca="1" si="82"/>
        <v>547230.59261665156</v>
      </c>
      <c r="EG89" s="157">
        <f t="shared" ca="1" si="82"/>
        <v>547230.59261665156</v>
      </c>
      <c r="EH89" s="157">
        <f t="shared" ca="1" si="82"/>
        <v>564453.68638683204</v>
      </c>
      <c r="EI89" s="157">
        <f t="shared" ca="1" si="82"/>
        <v>564453.68638683204</v>
      </c>
      <c r="EJ89" s="157">
        <f t="shared" ca="1" si="82"/>
        <v>564453.68638683204</v>
      </c>
      <c r="EK89" s="157">
        <f t="shared" ca="1" si="82"/>
        <v>564453.68638683204</v>
      </c>
      <c r="EL89" s="157">
        <f t="shared" ca="1" si="82"/>
        <v>564453.68638683204</v>
      </c>
      <c r="EM89" s="157">
        <f t="shared" ca="1" si="82"/>
        <v>564453.68638683204</v>
      </c>
      <c r="EN89" s="157">
        <f t="shared" ca="1" si="82"/>
        <v>564453.68638683204</v>
      </c>
      <c r="EO89" s="157">
        <f t="shared" ca="1" si="82"/>
        <v>564453.68638683204</v>
      </c>
      <c r="EP89" s="157">
        <f t="shared" ca="1" si="82"/>
        <v>564453.68638683204</v>
      </c>
      <c r="EQ89" s="157">
        <f t="shared" ca="1" si="82"/>
        <v>564453.68638683204</v>
      </c>
      <c r="ER89" s="157">
        <f t="shared" ca="1" si="82"/>
        <v>564453.68638683204</v>
      </c>
      <c r="ES89" s="157">
        <f t="shared" ca="1" si="82"/>
        <v>564453.68638683204</v>
      </c>
    </row>
    <row r="90" spans="1:149" x14ac:dyDescent="0.2"/>
    <row r="91" spans="1:149" x14ac:dyDescent="0.2"/>
    <row r="93" spans="1:149" hidden="1" x14ac:dyDescent="0.2">
      <c r="B93" s="157" t="s">
        <v>396</v>
      </c>
      <c r="C93" s="157"/>
      <c r="D93" s="157"/>
      <c r="E93" s="157"/>
      <c r="F93" s="157"/>
      <c r="H93" s="157"/>
      <c r="I93" s="157"/>
      <c r="K93" s="157"/>
      <c r="P93" s="2"/>
      <c r="Q93" s="157" t="s">
        <v>396</v>
      </c>
      <c r="R93" s="157"/>
      <c r="S93" s="157"/>
      <c r="T93" s="157"/>
      <c r="U93" s="157"/>
      <c r="V93" s="157"/>
      <c r="W93" s="157"/>
      <c r="X93" s="157"/>
      <c r="Y93" s="157"/>
      <c r="Z93" s="157"/>
      <c r="AA93" s="157"/>
      <c r="AB93" s="157"/>
      <c r="AC93" s="157"/>
      <c r="AD93" s="157"/>
      <c r="AE93" s="157"/>
      <c r="AF93" s="157"/>
      <c r="AG93" s="157"/>
      <c r="AH93" s="157"/>
      <c r="AI93" s="157"/>
      <c r="AJ93" s="157"/>
      <c r="AK93" s="157"/>
      <c r="AL93" s="157"/>
      <c r="AM93" s="157"/>
      <c r="AN93" s="157"/>
      <c r="AO93" s="157"/>
      <c r="AP93" s="157"/>
      <c r="AQ93" s="157"/>
      <c r="AR93" s="157"/>
      <c r="AS93" s="157"/>
      <c r="AT93" s="157"/>
      <c r="AU93" s="157"/>
      <c r="AV93" s="157"/>
      <c r="AW93" s="157"/>
      <c r="AX93" s="157"/>
      <c r="AY93" s="157"/>
      <c r="AZ93" s="157"/>
      <c r="BA93" s="157"/>
      <c r="BB93" s="157"/>
      <c r="BC93" s="157"/>
      <c r="BD93" s="157"/>
      <c r="BE93" s="157"/>
      <c r="BF93" s="157"/>
      <c r="BG93" s="157"/>
      <c r="BH93" s="157"/>
      <c r="BI93" s="157"/>
      <c r="BJ93" s="157"/>
      <c r="BK93" s="157"/>
      <c r="BL93" s="157"/>
      <c r="BM93" s="157"/>
      <c r="BN93" s="157"/>
      <c r="BO93" s="157"/>
      <c r="BP93" s="157"/>
      <c r="BQ93" s="157"/>
      <c r="BR93" s="157"/>
      <c r="BS93" s="157"/>
      <c r="BT93" s="157"/>
      <c r="BU93" s="157"/>
      <c r="BV93" s="157"/>
      <c r="BW93" s="157"/>
      <c r="BX93" s="157"/>
      <c r="BY93" s="157"/>
      <c r="BZ93" s="157"/>
      <c r="CA93" s="157"/>
      <c r="CB93" s="157"/>
      <c r="CC93" s="157"/>
      <c r="CD93" s="157"/>
      <c r="CE93" s="157"/>
      <c r="CF93" s="157"/>
      <c r="CG93" s="157"/>
      <c r="CH93" s="157"/>
      <c r="CI93" s="157"/>
      <c r="CJ93" s="157"/>
      <c r="CK93" s="157"/>
      <c r="CL93" s="157"/>
      <c r="CM93" s="157"/>
      <c r="CN93" s="157"/>
      <c r="CO93" s="157"/>
      <c r="CP93" s="157"/>
      <c r="CQ93" s="157"/>
      <c r="CR93" s="157"/>
      <c r="CS93" s="157"/>
      <c r="CT93" s="157"/>
      <c r="CU93" s="157"/>
      <c r="CV93" s="157"/>
      <c r="CW93" s="157"/>
      <c r="CX93" s="157"/>
      <c r="CY93" s="157"/>
      <c r="CZ93" s="157"/>
      <c r="DA93" s="157"/>
      <c r="DB93" s="157"/>
      <c r="DC93" s="157"/>
      <c r="DD93" s="157"/>
      <c r="DE93" s="157"/>
      <c r="DF93" s="157"/>
      <c r="DG93" s="157"/>
      <c r="DH93" s="157"/>
      <c r="DI93" s="157"/>
      <c r="DJ93" s="157"/>
      <c r="DK93" s="157"/>
      <c r="DL93" s="157"/>
      <c r="DM93" s="157"/>
      <c r="DN93" s="157"/>
      <c r="DO93" s="157"/>
      <c r="DP93" s="157"/>
      <c r="DQ93" s="157"/>
      <c r="DR93" s="157"/>
      <c r="DS93" s="157"/>
      <c r="DT93" s="157"/>
      <c r="DU93" s="157"/>
      <c r="DV93" s="157"/>
      <c r="DW93" s="157"/>
      <c r="DX93" s="157"/>
      <c r="DY93" s="157"/>
      <c r="DZ93" s="157"/>
      <c r="EA93" s="157"/>
      <c r="EB93" s="157"/>
      <c r="EC93" s="157"/>
      <c r="ED93" s="157"/>
      <c r="EE93" s="157"/>
      <c r="EF93" s="157"/>
      <c r="EG93" s="157"/>
      <c r="EH93" s="157"/>
      <c r="EI93" s="157"/>
      <c r="EJ93" s="157"/>
      <c r="EK93" s="157"/>
      <c r="EL93" s="157"/>
      <c r="EM93" s="157"/>
      <c r="EN93" s="157"/>
      <c r="EO93" s="157"/>
      <c r="EP93" s="157"/>
      <c r="EQ93" s="157"/>
      <c r="ER93" s="157"/>
      <c r="ES93" s="157"/>
    </row>
    <row r="95" spans="1:149" ht="12.75" hidden="1" thickBot="1" x14ac:dyDescent="0.25">
      <c r="B95" s="39" t="str">
        <f>'Unit Mix'!B11</f>
        <v>Floor Plans</v>
      </c>
      <c r="C95" s="39"/>
      <c r="D95" s="398" t="str">
        <f>'Unit Mix'!G11</f>
        <v># Units</v>
      </c>
      <c r="E95" s="398" t="s">
        <v>656</v>
      </c>
      <c r="F95" s="398" t="s">
        <v>657</v>
      </c>
      <c r="H95" s="398" t="s">
        <v>658</v>
      </c>
      <c r="I95" s="398" t="s">
        <v>659</v>
      </c>
      <c r="K95" s="398" t="s">
        <v>1</v>
      </c>
      <c r="Q95" s="39" t="s">
        <v>6</v>
      </c>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c r="BV95" s="39"/>
      <c r="BW95" s="39"/>
      <c r="BX95" s="39"/>
      <c r="BY95" s="39"/>
      <c r="BZ95" s="39"/>
      <c r="CA95" s="39"/>
      <c r="CB95" s="39"/>
      <c r="CC95" s="39"/>
      <c r="CD95" s="39"/>
      <c r="CE95" s="39"/>
      <c r="CF95" s="39"/>
      <c r="CG95" s="39"/>
      <c r="CH95" s="39"/>
      <c r="CI95" s="39"/>
      <c r="CJ95" s="39"/>
      <c r="CK95" s="39"/>
      <c r="CL95" s="39"/>
      <c r="CM95" s="39"/>
      <c r="CN95" s="39"/>
      <c r="CO95" s="39"/>
      <c r="CP95" s="39"/>
      <c r="CQ95" s="39"/>
      <c r="CR95" s="39"/>
      <c r="CS95" s="39"/>
      <c r="CT95" s="39"/>
      <c r="CU95" s="39"/>
      <c r="CV95" s="39"/>
      <c r="CW95" s="39"/>
      <c r="CX95" s="39"/>
      <c r="CY95" s="39"/>
      <c r="CZ95" s="39"/>
      <c r="DA95" s="39"/>
      <c r="DB95" s="39"/>
      <c r="DC95" s="39"/>
      <c r="DD95" s="39"/>
      <c r="DE95" s="39"/>
      <c r="DF95" s="39"/>
      <c r="DG95" s="39"/>
      <c r="DH95" s="39"/>
      <c r="DI95" s="39"/>
      <c r="DJ95" s="39"/>
      <c r="DK95" s="39"/>
      <c r="DL95" s="39"/>
      <c r="DM95" s="39"/>
      <c r="DN95" s="39"/>
      <c r="DO95" s="39"/>
      <c r="DP95" s="39"/>
      <c r="DQ95" s="39"/>
      <c r="DR95" s="39"/>
      <c r="DS95" s="39"/>
      <c r="DT95" s="39"/>
      <c r="DU95" s="39"/>
      <c r="DV95" s="39"/>
      <c r="DW95" s="39"/>
      <c r="DX95" s="39"/>
      <c r="DY95" s="39"/>
      <c r="DZ95" s="39"/>
      <c r="EA95" s="39"/>
      <c r="EB95" s="39"/>
      <c r="EC95" s="39"/>
      <c r="ED95" s="39"/>
      <c r="EE95" s="39"/>
      <c r="EF95" s="39"/>
      <c r="EG95" s="39"/>
      <c r="EH95" s="39"/>
      <c r="EI95" s="39"/>
      <c r="EJ95" s="39"/>
      <c r="EK95" s="39"/>
      <c r="EL95" s="39"/>
      <c r="EM95" s="39"/>
      <c r="EN95" s="39"/>
      <c r="EO95" s="39"/>
      <c r="EP95" s="39"/>
      <c r="EQ95" s="39"/>
      <c r="ER95" s="39"/>
      <c r="ES95" s="39"/>
    </row>
    <row r="97" spans="2:149" hidden="1" x14ac:dyDescent="0.2">
      <c r="B97" s="277" t="str" cm="1">
        <f t="array" ref="B97">IFERROR(INDEX(rUMFP,ROWS($A$97:A97)),)</f>
        <v>saz.a1</v>
      </c>
      <c r="C97" s="277"/>
      <c r="D97" s="605">
        <f t="shared" ref="D97:D128" si="83">IFERROR(VLOOKUP($B97,rUMUnitsTable,COLUMNS(rUMUnitsTable),),)</f>
        <v>18</v>
      </c>
      <c r="E97" s="605">
        <f t="shared" ref="E97:E128" si="84">IFERROR(VLOOKUP($B97,rUMRenovUnitsTable,COLUMNS(rUMRenovUnitsTable),),)</f>
        <v>18</v>
      </c>
      <c r="F97" s="606">
        <f t="shared" ref="F97:F128" si="85">IFERROR(VLOOKUP($B97,rUMRenovCostTable,COLUMNS(rUMRenovCostTable),),)</f>
        <v>0</v>
      </c>
      <c r="H97" s="602">
        <f t="shared" ref="H97:H128" si="86">IFERROR(E97/(rHoldPeriod-rRenovStMnth+1)/12/D97,)</f>
        <v>7.5757575757575768E-3</v>
      </c>
      <c r="I97" s="599">
        <f>(F97&gt;0)*1</f>
        <v>0</v>
      </c>
      <c r="K97" s="609">
        <f t="shared" ref="K97:K128" si="87">IFERROR(VLOOKUP($B97,rUMMktTable,COLUMNS(rUMMktTable),),)</f>
        <v>1487.2222222222222</v>
      </c>
      <c r="Q97" s="277"/>
      <c r="R97" s="277">
        <f>IFERROR(R201*$H97,)*(R$8&gt;=rRenovStMnth)*(R$8&lt;=MAX(rHoldPeriod,1)*12)*rRenovReq*$I97</f>
        <v>0</v>
      </c>
      <c r="S97" s="277">
        <f t="shared" ref="S97:AW97" ca="1" si="88">IFERROR(S201*$H97,)*(S$8&gt;=(rRenovStMnth-1)*12+1)*(S$8&lt;=MAX(rHoldPeriod,1)*12)*rRenovReq*$I97</f>
        <v>0</v>
      </c>
      <c r="T97" s="277">
        <f t="shared" ca="1" si="88"/>
        <v>0</v>
      </c>
      <c r="U97" s="277">
        <f t="shared" ca="1" si="88"/>
        <v>0</v>
      </c>
      <c r="V97" s="277">
        <f t="shared" ca="1" si="88"/>
        <v>0</v>
      </c>
      <c r="W97" s="277">
        <f t="shared" ca="1" si="88"/>
        <v>0</v>
      </c>
      <c r="X97" s="277">
        <f t="shared" ca="1" si="88"/>
        <v>0</v>
      </c>
      <c r="Y97" s="277">
        <f t="shared" ca="1" si="88"/>
        <v>0</v>
      </c>
      <c r="Z97" s="277">
        <f t="shared" ca="1" si="88"/>
        <v>0</v>
      </c>
      <c r="AA97" s="277">
        <f t="shared" ca="1" si="88"/>
        <v>0</v>
      </c>
      <c r="AB97" s="277">
        <f t="shared" ca="1" si="88"/>
        <v>0</v>
      </c>
      <c r="AC97" s="277">
        <f t="shared" ca="1" si="88"/>
        <v>0</v>
      </c>
      <c r="AD97" s="277">
        <f t="shared" ca="1" si="88"/>
        <v>0</v>
      </c>
      <c r="AE97" s="277">
        <f t="shared" ca="1" si="88"/>
        <v>0</v>
      </c>
      <c r="AF97" s="277">
        <f t="shared" ca="1" si="88"/>
        <v>0</v>
      </c>
      <c r="AG97" s="277">
        <f t="shared" ca="1" si="88"/>
        <v>0</v>
      </c>
      <c r="AH97" s="277">
        <f t="shared" ca="1" si="88"/>
        <v>0</v>
      </c>
      <c r="AI97" s="277">
        <f t="shared" ca="1" si="88"/>
        <v>0</v>
      </c>
      <c r="AJ97" s="277">
        <f t="shared" ca="1" si="88"/>
        <v>0</v>
      </c>
      <c r="AK97" s="277">
        <f t="shared" ca="1" si="88"/>
        <v>0</v>
      </c>
      <c r="AL97" s="277">
        <f t="shared" ca="1" si="88"/>
        <v>0</v>
      </c>
      <c r="AM97" s="277">
        <f t="shared" ca="1" si="88"/>
        <v>0</v>
      </c>
      <c r="AN97" s="277">
        <f t="shared" ca="1" si="88"/>
        <v>0</v>
      </c>
      <c r="AO97" s="277">
        <f t="shared" ca="1" si="88"/>
        <v>0</v>
      </c>
      <c r="AP97" s="277">
        <f t="shared" ca="1" si="88"/>
        <v>0</v>
      </c>
      <c r="AQ97" s="277">
        <f t="shared" ca="1" si="88"/>
        <v>0</v>
      </c>
      <c r="AR97" s="277">
        <f t="shared" ca="1" si="88"/>
        <v>0</v>
      </c>
      <c r="AS97" s="277">
        <f t="shared" ca="1" si="88"/>
        <v>0</v>
      </c>
      <c r="AT97" s="277">
        <f t="shared" ca="1" si="88"/>
        <v>0</v>
      </c>
      <c r="AU97" s="277">
        <f t="shared" ca="1" si="88"/>
        <v>0</v>
      </c>
      <c r="AV97" s="277">
        <f t="shared" ca="1" si="88"/>
        <v>0</v>
      </c>
      <c r="AW97" s="277">
        <f t="shared" ca="1" si="88"/>
        <v>0</v>
      </c>
      <c r="AX97" s="277">
        <f t="shared" ref="AX97:CC97" ca="1" si="89">IFERROR(AX201*$H97,)*(AX$8&gt;=(rRenovStMnth-1)*12+1)*(AX$8&lt;=MAX(rHoldPeriod,1)*12)*rRenovReq*$I97</f>
        <v>0</v>
      </c>
      <c r="AY97" s="277">
        <f t="shared" ca="1" si="89"/>
        <v>0</v>
      </c>
      <c r="AZ97" s="277">
        <f t="shared" ca="1" si="89"/>
        <v>0</v>
      </c>
      <c r="BA97" s="277">
        <f t="shared" ca="1" si="89"/>
        <v>0</v>
      </c>
      <c r="BB97" s="277">
        <f t="shared" ca="1" si="89"/>
        <v>0</v>
      </c>
      <c r="BC97" s="277">
        <f t="shared" ca="1" si="89"/>
        <v>0</v>
      </c>
      <c r="BD97" s="277">
        <f t="shared" ca="1" si="89"/>
        <v>0</v>
      </c>
      <c r="BE97" s="277">
        <f t="shared" ca="1" si="89"/>
        <v>0</v>
      </c>
      <c r="BF97" s="277">
        <f t="shared" ca="1" si="89"/>
        <v>0</v>
      </c>
      <c r="BG97" s="277">
        <f t="shared" ca="1" si="89"/>
        <v>0</v>
      </c>
      <c r="BH97" s="277">
        <f t="shared" ca="1" si="89"/>
        <v>0</v>
      </c>
      <c r="BI97" s="277">
        <f t="shared" ca="1" si="89"/>
        <v>0</v>
      </c>
      <c r="BJ97" s="277">
        <f t="shared" ca="1" si="89"/>
        <v>0</v>
      </c>
      <c r="BK97" s="277">
        <f t="shared" ca="1" si="89"/>
        <v>0</v>
      </c>
      <c r="BL97" s="277">
        <f t="shared" ca="1" si="89"/>
        <v>0</v>
      </c>
      <c r="BM97" s="277">
        <f t="shared" ca="1" si="89"/>
        <v>0</v>
      </c>
      <c r="BN97" s="277">
        <f t="shared" ca="1" si="89"/>
        <v>0</v>
      </c>
      <c r="BO97" s="277">
        <f t="shared" ca="1" si="89"/>
        <v>0</v>
      </c>
      <c r="BP97" s="277">
        <f t="shared" ca="1" si="89"/>
        <v>0</v>
      </c>
      <c r="BQ97" s="277">
        <f t="shared" ca="1" si="89"/>
        <v>0</v>
      </c>
      <c r="BR97" s="277">
        <f t="shared" ca="1" si="89"/>
        <v>0</v>
      </c>
      <c r="BS97" s="277">
        <f t="shared" ca="1" si="89"/>
        <v>0</v>
      </c>
      <c r="BT97" s="277">
        <f t="shared" ca="1" si="89"/>
        <v>0</v>
      </c>
      <c r="BU97" s="277">
        <f t="shared" ca="1" si="89"/>
        <v>0</v>
      </c>
      <c r="BV97" s="277">
        <f t="shared" ca="1" si="89"/>
        <v>0</v>
      </c>
      <c r="BW97" s="277">
        <f t="shared" ca="1" si="89"/>
        <v>0</v>
      </c>
      <c r="BX97" s="277">
        <f t="shared" ca="1" si="89"/>
        <v>0</v>
      </c>
      <c r="BY97" s="277">
        <f t="shared" ca="1" si="89"/>
        <v>0</v>
      </c>
      <c r="BZ97" s="277">
        <f t="shared" ca="1" si="89"/>
        <v>0</v>
      </c>
      <c r="CA97" s="277">
        <f t="shared" ca="1" si="89"/>
        <v>0</v>
      </c>
      <c r="CB97" s="277">
        <f t="shared" ca="1" si="89"/>
        <v>0</v>
      </c>
      <c r="CC97" s="277">
        <f t="shared" ca="1" si="89"/>
        <v>0</v>
      </c>
      <c r="CD97" s="277">
        <f t="shared" ref="CD97:DI97" ca="1" si="90">IFERROR(CD201*$H97,)*(CD$8&gt;=(rRenovStMnth-1)*12+1)*(CD$8&lt;=MAX(rHoldPeriod,1)*12)*rRenovReq*$I97</f>
        <v>0</v>
      </c>
      <c r="CE97" s="277">
        <f t="shared" ca="1" si="90"/>
        <v>0</v>
      </c>
      <c r="CF97" s="277">
        <f t="shared" ca="1" si="90"/>
        <v>0</v>
      </c>
      <c r="CG97" s="277">
        <f t="shared" ca="1" si="90"/>
        <v>0</v>
      </c>
      <c r="CH97" s="277">
        <f t="shared" ca="1" si="90"/>
        <v>0</v>
      </c>
      <c r="CI97" s="277">
        <f t="shared" ca="1" si="90"/>
        <v>0</v>
      </c>
      <c r="CJ97" s="277">
        <f t="shared" ca="1" si="90"/>
        <v>0</v>
      </c>
      <c r="CK97" s="277">
        <f t="shared" ca="1" si="90"/>
        <v>0</v>
      </c>
      <c r="CL97" s="277">
        <f t="shared" ca="1" si="90"/>
        <v>0</v>
      </c>
      <c r="CM97" s="277">
        <f t="shared" ca="1" si="90"/>
        <v>0</v>
      </c>
      <c r="CN97" s="277">
        <f t="shared" ca="1" si="90"/>
        <v>0</v>
      </c>
      <c r="CO97" s="277">
        <f t="shared" ca="1" si="90"/>
        <v>0</v>
      </c>
      <c r="CP97" s="277">
        <f t="shared" ca="1" si="90"/>
        <v>0</v>
      </c>
      <c r="CQ97" s="277">
        <f t="shared" ca="1" si="90"/>
        <v>0</v>
      </c>
      <c r="CR97" s="277">
        <f t="shared" ca="1" si="90"/>
        <v>0</v>
      </c>
      <c r="CS97" s="277">
        <f t="shared" ca="1" si="90"/>
        <v>0</v>
      </c>
      <c r="CT97" s="277">
        <f t="shared" ca="1" si="90"/>
        <v>0</v>
      </c>
      <c r="CU97" s="277">
        <f t="shared" ca="1" si="90"/>
        <v>0</v>
      </c>
      <c r="CV97" s="277">
        <f t="shared" ca="1" si="90"/>
        <v>0</v>
      </c>
      <c r="CW97" s="277">
        <f t="shared" ca="1" si="90"/>
        <v>0</v>
      </c>
      <c r="CX97" s="277">
        <f t="shared" ca="1" si="90"/>
        <v>0</v>
      </c>
      <c r="CY97" s="277">
        <f t="shared" ca="1" si="90"/>
        <v>0</v>
      </c>
      <c r="CZ97" s="277">
        <f t="shared" ca="1" si="90"/>
        <v>0</v>
      </c>
      <c r="DA97" s="277">
        <f t="shared" ca="1" si="90"/>
        <v>0</v>
      </c>
      <c r="DB97" s="277">
        <f t="shared" ca="1" si="90"/>
        <v>0</v>
      </c>
      <c r="DC97" s="277">
        <f t="shared" ca="1" si="90"/>
        <v>0</v>
      </c>
      <c r="DD97" s="277">
        <f t="shared" ca="1" si="90"/>
        <v>0</v>
      </c>
      <c r="DE97" s="277">
        <f t="shared" ca="1" si="90"/>
        <v>0</v>
      </c>
      <c r="DF97" s="277">
        <f t="shared" ca="1" si="90"/>
        <v>0</v>
      </c>
      <c r="DG97" s="277">
        <f t="shared" ca="1" si="90"/>
        <v>0</v>
      </c>
      <c r="DH97" s="277">
        <f t="shared" ca="1" si="90"/>
        <v>0</v>
      </c>
      <c r="DI97" s="277">
        <f t="shared" ca="1" si="90"/>
        <v>0</v>
      </c>
      <c r="DJ97" s="277">
        <f t="shared" ref="DJ97:ES97" ca="1" si="91">IFERROR(DJ201*$H97,)*(DJ$8&gt;=(rRenovStMnth-1)*12+1)*(DJ$8&lt;=MAX(rHoldPeriod,1)*12)*rRenovReq*$I97</f>
        <v>0</v>
      </c>
      <c r="DK97" s="277">
        <f t="shared" ca="1" si="91"/>
        <v>0</v>
      </c>
      <c r="DL97" s="277">
        <f t="shared" ca="1" si="91"/>
        <v>0</v>
      </c>
      <c r="DM97" s="277">
        <f t="shared" ca="1" si="91"/>
        <v>0</v>
      </c>
      <c r="DN97" s="277">
        <f t="shared" ca="1" si="91"/>
        <v>0</v>
      </c>
      <c r="DO97" s="277">
        <f t="shared" ca="1" si="91"/>
        <v>0</v>
      </c>
      <c r="DP97" s="277">
        <f t="shared" ca="1" si="91"/>
        <v>0</v>
      </c>
      <c r="DQ97" s="277">
        <f t="shared" ca="1" si="91"/>
        <v>0</v>
      </c>
      <c r="DR97" s="277">
        <f t="shared" ca="1" si="91"/>
        <v>0</v>
      </c>
      <c r="DS97" s="277">
        <f t="shared" ca="1" si="91"/>
        <v>0</v>
      </c>
      <c r="DT97" s="277">
        <f t="shared" ca="1" si="91"/>
        <v>0</v>
      </c>
      <c r="DU97" s="277">
        <f t="shared" ca="1" si="91"/>
        <v>0</v>
      </c>
      <c r="DV97" s="277">
        <f t="shared" ca="1" si="91"/>
        <v>0</v>
      </c>
      <c r="DW97" s="277">
        <f t="shared" ca="1" si="91"/>
        <v>0</v>
      </c>
      <c r="DX97" s="277">
        <f t="shared" ca="1" si="91"/>
        <v>0</v>
      </c>
      <c r="DY97" s="277">
        <f t="shared" ca="1" si="91"/>
        <v>0</v>
      </c>
      <c r="DZ97" s="277">
        <f t="shared" ca="1" si="91"/>
        <v>0</v>
      </c>
      <c r="EA97" s="277">
        <f t="shared" ca="1" si="91"/>
        <v>0</v>
      </c>
      <c r="EB97" s="277">
        <f t="shared" ca="1" si="91"/>
        <v>0</v>
      </c>
      <c r="EC97" s="277">
        <f t="shared" ca="1" si="91"/>
        <v>0</v>
      </c>
      <c r="ED97" s="277">
        <f t="shared" ca="1" si="91"/>
        <v>0</v>
      </c>
      <c r="EE97" s="277">
        <f t="shared" ca="1" si="91"/>
        <v>0</v>
      </c>
      <c r="EF97" s="277">
        <f t="shared" ca="1" si="91"/>
        <v>0</v>
      </c>
      <c r="EG97" s="277">
        <f t="shared" ca="1" si="91"/>
        <v>0</v>
      </c>
      <c r="EH97" s="277">
        <f t="shared" ca="1" si="91"/>
        <v>0</v>
      </c>
      <c r="EI97" s="277">
        <f t="shared" ca="1" si="91"/>
        <v>0</v>
      </c>
      <c r="EJ97" s="277">
        <f t="shared" ca="1" si="91"/>
        <v>0</v>
      </c>
      <c r="EK97" s="277">
        <f t="shared" ca="1" si="91"/>
        <v>0</v>
      </c>
      <c r="EL97" s="277">
        <f t="shared" ca="1" si="91"/>
        <v>0</v>
      </c>
      <c r="EM97" s="277">
        <f t="shared" ca="1" si="91"/>
        <v>0</v>
      </c>
      <c r="EN97" s="277">
        <f t="shared" ca="1" si="91"/>
        <v>0</v>
      </c>
      <c r="EO97" s="277">
        <f t="shared" ca="1" si="91"/>
        <v>0</v>
      </c>
      <c r="EP97" s="277">
        <f t="shared" ca="1" si="91"/>
        <v>0</v>
      </c>
      <c r="EQ97" s="277">
        <f t="shared" ca="1" si="91"/>
        <v>0</v>
      </c>
      <c r="ER97" s="277">
        <f t="shared" ca="1" si="91"/>
        <v>0</v>
      </c>
      <c r="ES97" s="277">
        <f t="shared" ca="1" si="91"/>
        <v>0</v>
      </c>
    </row>
    <row r="98" spans="2:149" hidden="1" x14ac:dyDescent="0.2">
      <c r="B98" s="278" t="str" cm="1">
        <f t="array" ref="B98">IFERROR(INDEX(rUMFP,ROWS($A$97:A98)),)</f>
        <v>saz.a2</v>
      </c>
      <c r="C98" s="278"/>
      <c r="D98" s="275">
        <f t="shared" si="83"/>
        <v>75</v>
      </c>
      <c r="E98" s="275">
        <f t="shared" si="84"/>
        <v>75</v>
      </c>
      <c r="F98" s="607">
        <f t="shared" si="85"/>
        <v>0</v>
      </c>
      <c r="H98" s="603">
        <f t="shared" si="86"/>
        <v>7.5757575757575768E-3</v>
      </c>
      <c r="I98" s="600">
        <f t="shared" ref="I98:I161" si="92">(F98&gt;0)*1</f>
        <v>0</v>
      </c>
      <c r="K98" s="610">
        <f t="shared" si="87"/>
        <v>1566.7333333333333</v>
      </c>
      <c r="Q98" s="275"/>
      <c r="R98" s="278">
        <f t="shared" ref="R98:AW98" si="93">IFERROR(R202*$H98,)*(R$8&gt;=(rRenovStMnth-1)*12+1)*(R$8&lt;=MAX(rHoldPeriod,1)*12)*rRenovReq*$I98</f>
        <v>0</v>
      </c>
      <c r="S98" s="278">
        <f t="shared" ca="1" si="93"/>
        <v>0</v>
      </c>
      <c r="T98" s="278">
        <f t="shared" ca="1" si="93"/>
        <v>0</v>
      </c>
      <c r="U98" s="278">
        <f t="shared" ca="1" si="93"/>
        <v>0</v>
      </c>
      <c r="V98" s="278">
        <f t="shared" ca="1" si="93"/>
        <v>0</v>
      </c>
      <c r="W98" s="278">
        <f t="shared" ca="1" si="93"/>
        <v>0</v>
      </c>
      <c r="X98" s="278">
        <f t="shared" ca="1" si="93"/>
        <v>0</v>
      </c>
      <c r="Y98" s="278">
        <f t="shared" ca="1" si="93"/>
        <v>0</v>
      </c>
      <c r="Z98" s="278">
        <f t="shared" ca="1" si="93"/>
        <v>0</v>
      </c>
      <c r="AA98" s="278">
        <f t="shared" ca="1" si="93"/>
        <v>0</v>
      </c>
      <c r="AB98" s="278">
        <f t="shared" ca="1" si="93"/>
        <v>0</v>
      </c>
      <c r="AC98" s="278">
        <f t="shared" ca="1" si="93"/>
        <v>0</v>
      </c>
      <c r="AD98" s="278">
        <f t="shared" ca="1" si="93"/>
        <v>0</v>
      </c>
      <c r="AE98" s="278">
        <f t="shared" ca="1" si="93"/>
        <v>0</v>
      </c>
      <c r="AF98" s="278">
        <f t="shared" ca="1" si="93"/>
        <v>0</v>
      </c>
      <c r="AG98" s="278">
        <f t="shared" ca="1" si="93"/>
        <v>0</v>
      </c>
      <c r="AH98" s="278">
        <f t="shared" ca="1" si="93"/>
        <v>0</v>
      </c>
      <c r="AI98" s="278">
        <f t="shared" ca="1" si="93"/>
        <v>0</v>
      </c>
      <c r="AJ98" s="278">
        <f t="shared" ca="1" si="93"/>
        <v>0</v>
      </c>
      <c r="AK98" s="278">
        <f t="shared" ca="1" si="93"/>
        <v>0</v>
      </c>
      <c r="AL98" s="278">
        <f t="shared" ca="1" si="93"/>
        <v>0</v>
      </c>
      <c r="AM98" s="278">
        <f t="shared" ca="1" si="93"/>
        <v>0</v>
      </c>
      <c r="AN98" s="278">
        <f t="shared" ca="1" si="93"/>
        <v>0</v>
      </c>
      <c r="AO98" s="278">
        <f t="shared" ca="1" si="93"/>
        <v>0</v>
      </c>
      <c r="AP98" s="278">
        <f t="shared" ca="1" si="93"/>
        <v>0</v>
      </c>
      <c r="AQ98" s="278">
        <f t="shared" ca="1" si="93"/>
        <v>0</v>
      </c>
      <c r="AR98" s="278">
        <f t="shared" ca="1" si="93"/>
        <v>0</v>
      </c>
      <c r="AS98" s="278">
        <f t="shared" ca="1" si="93"/>
        <v>0</v>
      </c>
      <c r="AT98" s="278">
        <f t="shared" ca="1" si="93"/>
        <v>0</v>
      </c>
      <c r="AU98" s="278">
        <f t="shared" ca="1" si="93"/>
        <v>0</v>
      </c>
      <c r="AV98" s="278">
        <f t="shared" ca="1" si="93"/>
        <v>0</v>
      </c>
      <c r="AW98" s="278">
        <f t="shared" ca="1" si="93"/>
        <v>0</v>
      </c>
      <c r="AX98" s="278">
        <f t="shared" ref="AX98:CC98" ca="1" si="94">IFERROR(AX202*$H98,)*(AX$8&gt;=(rRenovStMnth-1)*12+1)*(AX$8&lt;=MAX(rHoldPeriod,1)*12)*rRenovReq*$I98</f>
        <v>0</v>
      </c>
      <c r="AY98" s="278">
        <f t="shared" ca="1" si="94"/>
        <v>0</v>
      </c>
      <c r="AZ98" s="278">
        <f t="shared" ca="1" si="94"/>
        <v>0</v>
      </c>
      <c r="BA98" s="278">
        <f t="shared" ca="1" si="94"/>
        <v>0</v>
      </c>
      <c r="BB98" s="278">
        <f t="shared" ca="1" si="94"/>
        <v>0</v>
      </c>
      <c r="BC98" s="278">
        <f t="shared" ca="1" si="94"/>
        <v>0</v>
      </c>
      <c r="BD98" s="278">
        <f t="shared" ca="1" si="94"/>
        <v>0</v>
      </c>
      <c r="BE98" s="278">
        <f t="shared" ca="1" si="94"/>
        <v>0</v>
      </c>
      <c r="BF98" s="278">
        <f t="shared" ca="1" si="94"/>
        <v>0</v>
      </c>
      <c r="BG98" s="278">
        <f t="shared" ca="1" si="94"/>
        <v>0</v>
      </c>
      <c r="BH98" s="278">
        <f t="shared" ca="1" si="94"/>
        <v>0</v>
      </c>
      <c r="BI98" s="278">
        <f t="shared" ca="1" si="94"/>
        <v>0</v>
      </c>
      <c r="BJ98" s="278">
        <f t="shared" ca="1" si="94"/>
        <v>0</v>
      </c>
      <c r="BK98" s="278">
        <f t="shared" ca="1" si="94"/>
        <v>0</v>
      </c>
      <c r="BL98" s="278">
        <f t="shared" ca="1" si="94"/>
        <v>0</v>
      </c>
      <c r="BM98" s="278">
        <f t="shared" ca="1" si="94"/>
        <v>0</v>
      </c>
      <c r="BN98" s="278">
        <f t="shared" ca="1" si="94"/>
        <v>0</v>
      </c>
      <c r="BO98" s="278">
        <f t="shared" ca="1" si="94"/>
        <v>0</v>
      </c>
      <c r="BP98" s="278">
        <f t="shared" ca="1" si="94"/>
        <v>0</v>
      </c>
      <c r="BQ98" s="278">
        <f t="shared" ca="1" si="94"/>
        <v>0</v>
      </c>
      <c r="BR98" s="278">
        <f t="shared" ca="1" si="94"/>
        <v>0</v>
      </c>
      <c r="BS98" s="278">
        <f t="shared" ca="1" si="94"/>
        <v>0</v>
      </c>
      <c r="BT98" s="278">
        <f t="shared" ca="1" si="94"/>
        <v>0</v>
      </c>
      <c r="BU98" s="278">
        <f t="shared" ca="1" si="94"/>
        <v>0</v>
      </c>
      <c r="BV98" s="278">
        <f t="shared" ca="1" si="94"/>
        <v>0</v>
      </c>
      <c r="BW98" s="278">
        <f t="shared" ca="1" si="94"/>
        <v>0</v>
      </c>
      <c r="BX98" s="278">
        <f t="shared" ca="1" si="94"/>
        <v>0</v>
      </c>
      <c r="BY98" s="278">
        <f t="shared" ca="1" si="94"/>
        <v>0</v>
      </c>
      <c r="BZ98" s="278">
        <f t="shared" ca="1" si="94"/>
        <v>0</v>
      </c>
      <c r="CA98" s="278">
        <f t="shared" ca="1" si="94"/>
        <v>0</v>
      </c>
      <c r="CB98" s="278">
        <f t="shared" ca="1" si="94"/>
        <v>0</v>
      </c>
      <c r="CC98" s="278">
        <f t="shared" ca="1" si="94"/>
        <v>0</v>
      </c>
      <c r="CD98" s="278">
        <f t="shared" ref="CD98:DI98" ca="1" si="95">IFERROR(CD202*$H98,)*(CD$8&gt;=(rRenovStMnth-1)*12+1)*(CD$8&lt;=MAX(rHoldPeriod,1)*12)*rRenovReq*$I98</f>
        <v>0</v>
      </c>
      <c r="CE98" s="278">
        <f t="shared" ca="1" si="95"/>
        <v>0</v>
      </c>
      <c r="CF98" s="278">
        <f t="shared" ca="1" si="95"/>
        <v>0</v>
      </c>
      <c r="CG98" s="278">
        <f t="shared" ca="1" si="95"/>
        <v>0</v>
      </c>
      <c r="CH98" s="278">
        <f t="shared" ca="1" si="95"/>
        <v>0</v>
      </c>
      <c r="CI98" s="278">
        <f t="shared" ca="1" si="95"/>
        <v>0</v>
      </c>
      <c r="CJ98" s="278">
        <f t="shared" ca="1" si="95"/>
        <v>0</v>
      </c>
      <c r="CK98" s="278">
        <f t="shared" ca="1" si="95"/>
        <v>0</v>
      </c>
      <c r="CL98" s="278">
        <f t="shared" ca="1" si="95"/>
        <v>0</v>
      </c>
      <c r="CM98" s="278">
        <f t="shared" ca="1" si="95"/>
        <v>0</v>
      </c>
      <c r="CN98" s="278">
        <f t="shared" ca="1" si="95"/>
        <v>0</v>
      </c>
      <c r="CO98" s="278">
        <f t="shared" ca="1" si="95"/>
        <v>0</v>
      </c>
      <c r="CP98" s="278">
        <f t="shared" ca="1" si="95"/>
        <v>0</v>
      </c>
      <c r="CQ98" s="278">
        <f t="shared" ca="1" si="95"/>
        <v>0</v>
      </c>
      <c r="CR98" s="278">
        <f t="shared" ca="1" si="95"/>
        <v>0</v>
      </c>
      <c r="CS98" s="278">
        <f t="shared" ca="1" si="95"/>
        <v>0</v>
      </c>
      <c r="CT98" s="278">
        <f t="shared" ca="1" si="95"/>
        <v>0</v>
      </c>
      <c r="CU98" s="278">
        <f t="shared" ca="1" si="95"/>
        <v>0</v>
      </c>
      <c r="CV98" s="278">
        <f t="shared" ca="1" si="95"/>
        <v>0</v>
      </c>
      <c r="CW98" s="278">
        <f t="shared" ca="1" si="95"/>
        <v>0</v>
      </c>
      <c r="CX98" s="278">
        <f t="shared" ca="1" si="95"/>
        <v>0</v>
      </c>
      <c r="CY98" s="278">
        <f t="shared" ca="1" si="95"/>
        <v>0</v>
      </c>
      <c r="CZ98" s="278">
        <f t="shared" ca="1" si="95"/>
        <v>0</v>
      </c>
      <c r="DA98" s="278">
        <f t="shared" ca="1" si="95"/>
        <v>0</v>
      </c>
      <c r="DB98" s="278">
        <f t="shared" ca="1" si="95"/>
        <v>0</v>
      </c>
      <c r="DC98" s="278">
        <f t="shared" ca="1" si="95"/>
        <v>0</v>
      </c>
      <c r="DD98" s="278">
        <f t="shared" ca="1" si="95"/>
        <v>0</v>
      </c>
      <c r="DE98" s="278">
        <f t="shared" ca="1" si="95"/>
        <v>0</v>
      </c>
      <c r="DF98" s="278">
        <f t="shared" ca="1" si="95"/>
        <v>0</v>
      </c>
      <c r="DG98" s="278">
        <f t="shared" ca="1" si="95"/>
        <v>0</v>
      </c>
      <c r="DH98" s="278">
        <f t="shared" ca="1" si="95"/>
        <v>0</v>
      </c>
      <c r="DI98" s="278">
        <f t="shared" ca="1" si="95"/>
        <v>0</v>
      </c>
      <c r="DJ98" s="278">
        <f t="shared" ref="DJ98:ES98" ca="1" si="96">IFERROR(DJ202*$H98,)*(DJ$8&gt;=(rRenovStMnth-1)*12+1)*(DJ$8&lt;=MAX(rHoldPeriod,1)*12)*rRenovReq*$I98</f>
        <v>0</v>
      </c>
      <c r="DK98" s="278">
        <f t="shared" ca="1" si="96"/>
        <v>0</v>
      </c>
      <c r="DL98" s="278">
        <f t="shared" ca="1" si="96"/>
        <v>0</v>
      </c>
      <c r="DM98" s="278">
        <f t="shared" ca="1" si="96"/>
        <v>0</v>
      </c>
      <c r="DN98" s="278">
        <f t="shared" ca="1" si="96"/>
        <v>0</v>
      </c>
      <c r="DO98" s="278">
        <f t="shared" ca="1" si="96"/>
        <v>0</v>
      </c>
      <c r="DP98" s="278">
        <f t="shared" ca="1" si="96"/>
        <v>0</v>
      </c>
      <c r="DQ98" s="278">
        <f t="shared" ca="1" si="96"/>
        <v>0</v>
      </c>
      <c r="DR98" s="278">
        <f t="shared" ca="1" si="96"/>
        <v>0</v>
      </c>
      <c r="DS98" s="278">
        <f t="shared" ca="1" si="96"/>
        <v>0</v>
      </c>
      <c r="DT98" s="278">
        <f t="shared" ca="1" si="96"/>
        <v>0</v>
      </c>
      <c r="DU98" s="278">
        <f t="shared" ca="1" si="96"/>
        <v>0</v>
      </c>
      <c r="DV98" s="278">
        <f t="shared" ca="1" si="96"/>
        <v>0</v>
      </c>
      <c r="DW98" s="278">
        <f t="shared" ca="1" si="96"/>
        <v>0</v>
      </c>
      <c r="DX98" s="278">
        <f t="shared" ca="1" si="96"/>
        <v>0</v>
      </c>
      <c r="DY98" s="278">
        <f t="shared" ca="1" si="96"/>
        <v>0</v>
      </c>
      <c r="DZ98" s="278">
        <f t="shared" ca="1" si="96"/>
        <v>0</v>
      </c>
      <c r="EA98" s="278">
        <f t="shared" ca="1" si="96"/>
        <v>0</v>
      </c>
      <c r="EB98" s="278">
        <f t="shared" ca="1" si="96"/>
        <v>0</v>
      </c>
      <c r="EC98" s="278">
        <f t="shared" ca="1" si="96"/>
        <v>0</v>
      </c>
      <c r="ED98" s="278">
        <f t="shared" ca="1" si="96"/>
        <v>0</v>
      </c>
      <c r="EE98" s="278">
        <f t="shared" ca="1" si="96"/>
        <v>0</v>
      </c>
      <c r="EF98" s="278">
        <f t="shared" ca="1" si="96"/>
        <v>0</v>
      </c>
      <c r="EG98" s="278">
        <f t="shared" ca="1" si="96"/>
        <v>0</v>
      </c>
      <c r="EH98" s="278">
        <f t="shared" ca="1" si="96"/>
        <v>0</v>
      </c>
      <c r="EI98" s="278">
        <f t="shared" ca="1" si="96"/>
        <v>0</v>
      </c>
      <c r="EJ98" s="278">
        <f t="shared" ca="1" si="96"/>
        <v>0</v>
      </c>
      <c r="EK98" s="278">
        <f t="shared" ca="1" si="96"/>
        <v>0</v>
      </c>
      <c r="EL98" s="278">
        <f t="shared" ca="1" si="96"/>
        <v>0</v>
      </c>
      <c r="EM98" s="278">
        <f t="shared" ca="1" si="96"/>
        <v>0</v>
      </c>
      <c r="EN98" s="278">
        <f t="shared" ca="1" si="96"/>
        <v>0</v>
      </c>
      <c r="EO98" s="278">
        <f t="shared" ca="1" si="96"/>
        <v>0</v>
      </c>
      <c r="EP98" s="278">
        <f t="shared" ca="1" si="96"/>
        <v>0</v>
      </c>
      <c r="EQ98" s="278">
        <f t="shared" ca="1" si="96"/>
        <v>0</v>
      </c>
      <c r="ER98" s="278">
        <f t="shared" ca="1" si="96"/>
        <v>0</v>
      </c>
      <c r="ES98" s="278">
        <f t="shared" ca="1" si="96"/>
        <v>0</v>
      </c>
    </row>
    <row r="99" spans="2:149" hidden="1" x14ac:dyDescent="0.2">
      <c r="B99" s="278" t="str" cm="1">
        <f t="array" ref="B99">IFERROR(INDEX(rUMFP,ROWS($A$97:A99)),)</f>
        <v>saz.a3</v>
      </c>
      <c r="C99" s="278"/>
      <c r="D99" s="275">
        <f t="shared" si="83"/>
        <v>52</v>
      </c>
      <c r="E99" s="275">
        <f t="shared" si="84"/>
        <v>52</v>
      </c>
      <c r="F99" s="607">
        <f t="shared" si="85"/>
        <v>0</v>
      </c>
      <c r="H99" s="603">
        <f t="shared" si="86"/>
        <v>7.5757575757575768E-3</v>
      </c>
      <c r="I99" s="600">
        <f t="shared" si="92"/>
        <v>0</v>
      </c>
      <c r="K99" s="610">
        <f t="shared" si="87"/>
        <v>1588.8461538461538</v>
      </c>
      <c r="Q99" s="275"/>
      <c r="R99" s="278">
        <f t="shared" ref="R99:AW99" si="97">IFERROR(R203*$H99,)*(R$8&gt;=(rRenovStMnth-1)*12+1)*(R$8&lt;=MAX(rHoldPeriod,1)*12)*rRenovReq*$I99</f>
        <v>0</v>
      </c>
      <c r="S99" s="278">
        <f t="shared" ca="1" si="97"/>
        <v>0</v>
      </c>
      <c r="T99" s="278">
        <f t="shared" ca="1" si="97"/>
        <v>0</v>
      </c>
      <c r="U99" s="278">
        <f t="shared" ca="1" si="97"/>
        <v>0</v>
      </c>
      <c r="V99" s="278">
        <f t="shared" ca="1" si="97"/>
        <v>0</v>
      </c>
      <c r="W99" s="278">
        <f t="shared" ca="1" si="97"/>
        <v>0</v>
      </c>
      <c r="X99" s="278">
        <f t="shared" ca="1" si="97"/>
        <v>0</v>
      </c>
      <c r="Y99" s="278">
        <f t="shared" ca="1" si="97"/>
        <v>0</v>
      </c>
      <c r="Z99" s="278">
        <f t="shared" ca="1" si="97"/>
        <v>0</v>
      </c>
      <c r="AA99" s="278">
        <f t="shared" ca="1" si="97"/>
        <v>0</v>
      </c>
      <c r="AB99" s="278">
        <f t="shared" ca="1" si="97"/>
        <v>0</v>
      </c>
      <c r="AC99" s="278">
        <f t="shared" ca="1" si="97"/>
        <v>0</v>
      </c>
      <c r="AD99" s="278">
        <f t="shared" ca="1" si="97"/>
        <v>0</v>
      </c>
      <c r="AE99" s="278">
        <f t="shared" ca="1" si="97"/>
        <v>0</v>
      </c>
      <c r="AF99" s="278">
        <f t="shared" ca="1" si="97"/>
        <v>0</v>
      </c>
      <c r="AG99" s="278">
        <f t="shared" ca="1" si="97"/>
        <v>0</v>
      </c>
      <c r="AH99" s="278">
        <f t="shared" ca="1" si="97"/>
        <v>0</v>
      </c>
      <c r="AI99" s="278">
        <f t="shared" ca="1" si="97"/>
        <v>0</v>
      </c>
      <c r="AJ99" s="278">
        <f t="shared" ca="1" si="97"/>
        <v>0</v>
      </c>
      <c r="AK99" s="278">
        <f t="shared" ca="1" si="97"/>
        <v>0</v>
      </c>
      <c r="AL99" s="278">
        <f t="shared" ca="1" si="97"/>
        <v>0</v>
      </c>
      <c r="AM99" s="278">
        <f t="shared" ca="1" si="97"/>
        <v>0</v>
      </c>
      <c r="AN99" s="278">
        <f t="shared" ca="1" si="97"/>
        <v>0</v>
      </c>
      <c r="AO99" s="278">
        <f t="shared" ca="1" si="97"/>
        <v>0</v>
      </c>
      <c r="AP99" s="278">
        <f t="shared" ca="1" si="97"/>
        <v>0</v>
      </c>
      <c r="AQ99" s="278">
        <f t="shared" ca="1" si="97"/>
        <v>0</v>
      </c>
      <c r="AR99" s="278">
        <f t="shared" ca="1" si="97"/>
        <v>0</v>
      </c>
      <c r="AS99" s="278">
        <f t="shared" ca="1" si="97"/>
        <v>0</v>
      </c>
      <c r="AT99" s="278">
        <f t="shared" ca="1" si="97"/>
        <v>0</v>
      </c>
      <c r="AU99" s="278">
        <f t="shared" ca="1" si="97"/>
        <v>0</v>
      </c>
      <c r="AV99" s="278">
        <f t="shared" ca="1" si="97"/>
        <v>0</v>
      </c>
      <c r="AW99" s="278">
        <f t="shared" ca="1" si="97"/>
        <v>0</v>
      </c>
      <c r="AX99" s="278">
        <f t="shared" ref="AX99:CC99" ca="1" si="98">IFERROR(AX203*$H99,)*(AX$8&gt;=(rRenovStMnth-1)*12+1)*(AX$8&lt;=MAX(rHoldPeriod,1)*12)*rRenovReq*$I99</f>
        <v>0</v>
      </c>
      <c r="AY99" s="278">
        <f t="shared" ca="1" si="98"/>
        <v>0</v>
      </c>
      <c r="AZ99" s="278">
        <f t="shared" ca="1" si="98"/>
        <v>0</v>
      </c>
      <c r="BA99" s="278">
        <f t="shared" ca="1" si="98"/>
        <v>0</v>
      </c>
      <c r="BB99" s="278">
        <f t="shared" ca="1" si="98"/>
        <v>0</v>
      </c>
      <c r="BC99" s="278">
        <f t="shared" ca="1" si="98"/>
        <v>0</v>
      </c>
      <c r="BD99" s="278">
        <f t="shared" ca="1" si="98"/>
        <v>0</v>
      </c>
      <c r="BE99" s="278">
        <f t="shared" ca="1" si="98"/>
        <v>0</v>
      </c>
      <c r="BF99" s="278">
        <f t="shared" ca="1" si="98"/>
        <v>0</v>
      </c>
      <c r="BG99" s="278">
        <f t="shared" ca="1" si="98"/>
        <v>0</v>
      </c>
      <c r="BH99" s="278">
        <f t="shared" ca="1" si="98"/>
        <v>0</v>
      </c>
      <c r="BI99" s="278">
        <f t="shared" ca="1" si="98"/>
        <v>0</v>
      </c>
      <c r="BJ99" s="278">
        <f t="shared" ca="1" si="98"/>
        <v>0</v>
      </c>
      <c r="BK99" s="278">
        <f t="shared" ca="1" si="98"/>
        <v>0</v>
      </c>
      <c r="BL99" s="278">
        <f t="shared" ca="1" si="98"/>
        <v>0</v>
      </c>
      <c r="BM99" s="278">
        <f t="shared" ca="1" si="98"/>
        <v>0</v>
      </c>
      <c r="BN99" s="278">
        <f t="shared" ca="1" si="98"/>
        <v>0</v>
      </c>
      <c r="BO99" s="278">
        <f t="shared" ca="1" si="98"/>
        <v>0</v>
      </c>
      <c r="BP99" s="278">
        <f t="shared" ca="1" si="98"/>
        <v>0</v>
      </c>
      <c r="BQ99" s="278">
        <f t="shared" ca="1" si="98"/>
        <v>0</v>
      </c>
      <c r="BR99" s="278">
        <f t="shared" ca="1" si="98"/>
        <v>0</v>
      </c>
      <c r="BS99" s="278">
        <f t="shared" ca="1" si="98"/>
        <v>0</v>
      </c>
      <c r="BT99" s="278">
        <f t="shared" ca="1" si="98"/>
        <v>0</v>
      </c>
      <c r="BU99" s="278">
        <f t="shared" ca="1" si="98"/>
        <v>0</v>
      </c>
      <c r="BV99" s="278">
        <f t="shared" ca="1" si="98"/>
        <v>0</v>
      </c>
      <c r="BW99" s="278">
        <f t="shared" ca="1" si="98"/>
        <v>0</v>
      </c>
      <c r="BX99" s="278">
        <f t="shared" ca="1" si="98"/>
        <v>0</v>
      </c>
      <c r="BY99" s="278">
        <f t="shared" ca="1" si="98"/>
        <v>0</v>
      </c>
      <c r="BZ99" s="278">
        <f t="shared" ca="1" si="98"/>
        <v>0</v>
      </c>
      <c r="CA99" s="278">
        <f t="shared" ca="1" si="98"/>
        <v>0</v>
      </c>
      <c r="CB99" s="278">
        <f t="shared" ca="1" si="98"/>
        <v>0</v>
      </c>
      <c r="CC99" s="278">
        <f t="shared" ca="1" si="98"/>
        <v>0</v>
      </c>
      <c r="CD99" s="278">
        <f t="shared" ref="CD99:DI99" ca="1" si="99">IFERROR(CD203*$H99,)*(CD$8&gt;=(rRenovStMnth-1)*12+1)*(CD$8&lt;=MAX(rHoldPeriod,1)*12)*rRenovReq*$I99</f>
        <v>0</v>
      </c>
      <c r="CE99" s="278">
        <f t="shared" ca="1" si="99"/>
        <v>0</v>
      </c>
      <c r="CF99" s="278">
        <f t="shared" ca="1" si="99"/>
        <v>0</v>
      </c>
      <c r="CG99" s="278">
        <f t="shared" ca="1" si="99"/>
        <v>0</v>
      </c>
      <c r="CH99" s="278">
        <f t="shared" ca="1" si="99"/>
        <v>0</v>
      </c>
      <c r="CI99" s="278">
        <f t="shared" ca="1" si="99"/>
        <v>0</v>
      </c>
      <c r="CJ99" s="278">
        <f t="shared" ca="1" si="99"/>
        <v>0</v>
      </c>
      <c r="CK99" s="278">
        <f t="shared" ca="1" si="99"/>
        <v>0</v>
      </c>
      <c r="CL99" s="278">
        <f t="shared" ca="1" si="99"/>
        <v>0</v>
      </c>
      <c r="CM99" s="278">
        <f t="shared" ca="1" si="99"/>
        <v>0</v>
      </c>
      <c r="CN99" s="278">
        <f t="shared" ca="1" si="99"/>
        <v>0</v>
      </c>
      <c r="CO99" s="278">
        <f t="shared" ca="1" si="99"/>
        <v>0</v>
      </c>
      <c r="CP99" s="278">
        <f t="shared" ca="1" si="99"/>
        <v>0</v>
      </c>
      <c r="CQ99" s="278">
        <f t="shared" ca="1" si="99"/>
        <v>0</v>
      </c>
      <c r="CR99" s="278">
        <f t="shared" ca="1" si="99"/>
        <v>0</v>
      </c>
      <c r="CS99" s="278">
        <f t="shared" ca="1" si="99"/>
        <v>0</v>
      </c>
      <c r="CT99" s="278">
        <f t="shared" ca="1" si="99"/>
        <v>0</v>
      </c>
      <c r="CU99" s="278">
        <f t="shared" ca="1" si="99"/>
        <v>0</v>
      </c>
      <c r="CV99" s="278">
        <f t="shared" ca="1" si="99"/>
        <v>0</v>
      </c>
      <c r="CW99" s="278">
        <f t="shared" ca="1" si="99"/>
        <v>0</v>
      </c>
      <c r="CX99" s="278">
        <f t="shared" ca="1" si="99"/>
        <v>0</v>
      </c>
      <c r="CY99" s="278">
        <f t="shared" ca="1" si="99"/>
        <v>0</v>
      </c>
      <c r="CZ99" s="278">
        <f t="shared" ca="1" si="99"/>
        <v>0</v>
      </c>
      <c r="DA99" s="278">
        <f t="shared" ca="1" si="99"/>
        <v>0</v>
      </c>
      <c r="DB99" s="278">
        <f t="shared" ca="1" si="99"/>
        <v>0</v>
      </c>
      <c r="DC99" s="278">
        <f t="shared" ca="1" si="99"/>
        <v>0</v>
      </c>
      <c r="DD99" s="278">
        <f t="shared" ca="1" si="99"/>
        <v>0</v>
      </c>
      <c r="DE99" s="278">
        <f t="shared" ca="1" si="99"/>
        <v>0</v>
      </c>
      <c r="DF99" s="278">
        <f t="shared" ca="1" si="99"/>
        <v>0</v>
      </c>
      <c r="DG99" s="278">
        <f t="shared" ca="1" si="99"/>
        <v>0</v>
      </c>
      <c r="DH99" s="278">
        <f t="shared" ca="1" si="99"/>
        <v>0</v>
      </c>
      <c r="DI99" s="278">
        <f t="shared" ca="1" si="99"/>
        <v>0</v>
      </c>
      <c r="DJ99" s="278">
        <f t="shared" ref="DJ99:ES99" ca="1" si="100">IFERROR(DJ203*$H99,)*(DJ$8&gt;=(rRenovStMnth-1)*12+1)*(DJ$8&lt;=MAX(rHoldPeriod,1)*12)*rRenovReq*$I99</f>
        <v>0</v>
      </c>
      <c r="DK99" s="278">
        <f t="shared" ca="1" si="100"/>
        <v>0</v>
      </c>
      <c r="DL99" s="278">
        <f t="shared" ca="1" si="100"/>
        <v>0</v>
      </c>
      <c r="DM99" s="278">
        <f t="shared" ca="1" si="100"/>
        <v>0</v>
      </c>
      <c r="DN99" s="278">
        <f t="shared" ca="1" si="100"/>
        <v>0</v>
      </c>
      <c r="DO99" s="278">
        <f t="shared" ca="1" si="100"/>
        <v>0</v>
      </c>
      <c r="DP99" s="278">
        <f t="shared" ca="1" si="100"/>
        <v>0</v>
      </c>
      <c r="DQ99" s="278">
        <f t="shared" ca="1" si="100"/>
        <v>0</v>
      </c>
      <c r="DR99" s="278">
        <f t="shared" ca="1" si="100"/>
        <v>0</v>
      </c>
      <c r="DS99" s="278">
        <f t="shared" ca="1" si="100"/>
        <v>0</v>
      </c>
      <c r="DT99" s="278">
        <f t="shared" ca="1" si="100"/>
        <v>0</v>
      </c>
      <c r="DU99" s="278">
        <f t="shared" ca="1" si="100"/>
        <v>0</v>
      </c>
      <c r="DV99" s="278">
        <f t="shared" ca="1" si="100"/>
        <v>0</v>
      </c>
      <c r="DW99" s="278">
        <f t="shared" ca="1" si="100"/>
        <v>0</v>
      </c>
      <c r="DX99" s="278">
        <f t="shared" ca="1" si="100"/>
        <v>0</v>
      </c>
      <c r="DY99" s="278">
        <f t="shared" ca="1" si="100"/>
        <v>0</v>
      </c>
      <c r="DZ99" s="278">
        <f t="shared" ca="1" si="100"/>
        <v>0</v>
      </c>
      <c r="EA99" s="278">
        <f t="shared" ca="1" si="100"/>
        <v>0</v>
      </c>
      <c r="EB99" s="278">
        <f t="shared" ca="1" si="100"/>
        <v>0</v>
      </c>
      <c r="EC99" s="278">
        <f t="shared" ca="1" si="100"/>
        <v>0</v>
      </c>
      <c r="ED99" s="278">
        <f t="shared" ca="1" si="100"/>
        <v>0</v>
      </c>
      <c r="EE99" s="278">
        <f t="shared" ca="1" si="100"/>
        <v>0</v>
      </c>
      <c r="EF99" s="278">
        <f t="shared" ca="1" si="100"/>
        <v>0</v>
      </c>
      <c r="EG99" s="278">
        <f t="shared" ca="1" si="100"/>
        <v>0</v>
      </c>
      <c r="EH99" s="278">
        <f t="shared" ca="1" si="100"/>
        <v>0</v>
      </c>
      <c r="EI99" s="278">
        <f t="shared" ca="1" si="100"/>
        <v>0</v>
      </c>
      <c r="EJ99" s="278">
        <f t="shared" ca="1" si="100"/>
        <v>0</v>
      </c>
      <c r="EK99" s="278">
        <f t="shared" ca="1" si="100"/>
        <v>0</v>
      </c>
      <c r="EL99" s="278">
        <f t="shared" ca="1" si="100"/>
        <v>0</v>
      </c>
      <c r="EM99" s="278">
        <f t="shared" ca="1" si="100"/>
        <v>0</v>
      </c>
      <c r="EN99" s="278">
        <f t="shared" ca="1" si="100"/>
        <v>0</v>
      </c>
      <c r="EO99" s="278">
        <f t="shared" ca="1" si="100"/>
        <v>0</v>
      </c>
      <c r="EP99" s="278">
        <f t="shared" ca="1" si="100"/>
        <v>0</v>
      </c>
      <c r="EQ99" s="278">
        <f t="shared" ca="1" si="100"/>
        <v>0</v>
      </c>
      <c r="ER99" s="278">
        <f t="shared" ca="1" si="100"/>
        <v>0</v>
      </c>
      <c r="ES99" s="278">
        <f t="shared" ca="1" si="100"/>
        <v>0</v>
      </c>
    </row>
    <row r="100" spans="2:149" hidden="1" x14ac:dyDescent="0.2">
      <c r="B100" s="278" t="str" cm="1">
        <f t="array" ref="B100">IFERROR(INDEX(rUMFP,ROWS($A$97:A100)),)</f>
        <v>saz.a4</v>
      </c>
      <c r="C100" s="278"/>
      <c r="D100" s="275">
        <f t="shared" si="83"/>
        <v>32</v>
      </c>
      <c r="E100" s="275">
        <f t="shared" si="84"/>
        <v>32</v>
      </c>
      <c r="F100" s="607">
        <f t="shared" si="85"/>
        <v>0</v>
      </c>
      <c r="H100" s="603">
        <f t="shared" si="86"/>
        <v>7.575757575757576E-3</v>
      </c>
      <c r="I100" s="600">
        <f t="shared" si="92"/>
        <v>0</v>
      </c>
      <c r="K100" s="610">
        <f t="shared" si="87"/>
        <v>1632.5</v>
      </c>
      <c r="Q100" s="275"/>
      <c r="R100" s="278">
        <f t="shared" ref="R100:AW100" si="101">IFERROR(R204*$H100,)*(R$8&gt;=(rRenovStMnth-1)*12+1)*(R$8&lt;=MAX(rHoldPeriod,1)*12)*rRenovReq*$I100</f>
        <v>0</v>
      </c>
      <c r="S100" s="278">
        <f t="shared" ca="1" si="101"/>
        <v>0</v>
      </c>
      <c r="T100" s="278">
        <f t="shared" ca="1" si="101"/>
        <v>0</v>
      </c>
      <c r="U100" s="278">
        <f t="shared" ca="1" si="101"/>
        <v>0</v>
      </c>
      <c r="V100" s="278">
        <f t="shared" ca="1" si="101"/>
        <v>0</v>
      </c>
      <c r="W100" s="278">
        <f t="shared" ca="1" si="101"/>
        <v>0</v>
      </c>
      <c r="X100" s="278">
        <f t="shared" ca="1" si="101"/>
        <v>0</v>
      </c>
      <c r="Y100" s="278">
        <f t="shared" ca="1" si="101"/>
        <v>0</v>
      </c>
      <c r="Z100" s="278">
        <f t="shared" ca="1" si="101"/>
        <v>0</v>
      </c>
      <c r="AA100" s="278">
        <f t="shared" ca="1" si="101"/>
        <v>0</v>
      </c>
      <c r="AB100" s="278">
        <f t="shared" ca="1" si="101"/>
        <v>0</v>
      </c>
      <c r="AC100" s="278">
        <f t="shared" ca="1" si="101"/>
        <v>0</v>
      </c>
      <c r="AD100" s="278">
        <f t="shared" ca="1" si="101"/>
        <v>0</v>
      </c>
      <c r="AE100" s="278">
        <f t="shared" ca="1" si="101"/>
        <v>0</v>
      </c>
      <c r="AF100" s="278">
        <f t="shared" ca="1" si="101"/>
        <v>0</v>
      </c>
      <c r="AG100" s="278">
        <f t="shared" ca="1" si="101"/>
        <v>0</v>
      </c>
      <c r="AH100" s="278">
        <f t="shared" ca="1" si="101"/>
        <v>0</v>
      </c>
      <c r="AI100" s="278">
        <f t="shared" ca="1" si="101"/>
        <v>0</v>
      </c>
      <c r="AJ100" s="278">
        <f t="shared" ca="1" si="101"/>
        <v>0</v>
      </c>
      <c r="AK100" s="278">
        <f t="shared" ca="1" si="101"/>
        <v>0</v>
      </c>
      <c r="AL100" s="278">
        <f t="shared" ca="1" si="101"/>
        <v>0</v>
      </c>
      <c r="AM100" s="278">
        <f t="shared" ca="1" si="101"/>
        <v>0</v>
      </c>
      <c r="AN100" s="278">
        <f t="shared" ca="1" si="101"/>
        <v>0</v>
      </c>
      <c r="AO100" s="278">
        <f t="shared" ca="1" si="101"/>
        <v>0</v>
      </c>
      <c r="AP100" s="278">
        <f t="shared" ca="1" si="101"/>
        <v>0</v>
      </c>
      <c r="AQ100" s="278">
        <f t="shared" ca="1" si="101"/>
        <v>0</v>
      </c>
      <c r="AR100" s="278">
        <f t="shared" ca="1" si="101"/>
        <v>0</v>
      </c>
      <c r="AS100" s="278">
        <f t="shared" ca="1" si="101"/>
        <v>0</v>
      </c>
      <c r="AT100" s="278">
        <f t="shared" ca="1" si="101"/>
        <v>0</v>
      </c>
      <c r="AU100" s="278">
        <f t="shared" ca="1" si="101"/>
        <v>0</v>
      </c>
      <c r="AV100" s="278">
        <f t="shared" ca="1" si="101"/>
        <v>0</v>
      </c>
      <c r="AW100" s="278">
        <f t="shared" ca="1" si="101"/>
        <v>0</v>
      </c>
      <c r="AX100" s="278">
        <f t="shared" ref="AX100:CC100" ca="1" si="102">IFERROR(AX204*$H100,)*(AX$8&gt;=(rRenovStMnth-1)*12+1)*(AX$8&lt;=MAX(rHoldPeriod,1)*12)*rRenovReq*$I100</f>
        <v>0</v>
      </c>
      <c r="AY100" s="278">
        <f t="shared" ca="1" si="102"/>
        <v>0</v>
      </c>
      <c r="AZ100" s="278">
        <f t="shared" ca="1" si="102"/>
        <v>0</v>
      </c>
      <c r="BA100" s="278">
        <f t="shared" ca="1" si="102"/>
        <v>0</v>
      </c>
      <c r="BB100" s="278">
        <f t="shared" ca="1" si="102"/>
        <v>0</v>
      </c>
      <c r="BC100" s="278">
        <f t="shared" ca="1" si="102"/>
        <v>0</v>
      </c>
      <c r="BD100" s="278">
        <f t="shared" ca="1" si="102"/>
        <v>0</v>
      </c>
      <c r="BE100" s="278">
        <f t="shared" ca="1" si="102"/>
        <v>0</v>
      </c>
      <c r="BF100" s="278">
        <f t="shared" ca="1" si="102"/>
        <v>0</v>
      </c>
      <c r="BG100" s="278">
        <f t="shared" ca="1" si="102"/>
        <v>0</v>
      </c>
      <c r="BH100" s="278">
        <f t="shared" ca="1" si="102"/>
        <v>0</v>
      </c>
      <c r="BI100" s="278">
        <f t="shared" ca="1" si="102"/>
        <v>0</v>
      </c>
      <c r="BJ100" s="278">
        <f t="shared" ca="1" si="102"/>
        <v>0</v>
      </c>
      <c r="BK100" s="278">
        <f t="shared" ca="1" si="102"/>
        <v>0</v>
      </c>
      <c r="BL100" s="278">
        <f t="shared" ca="1" si="102"/>
        <v>0</v>
      </c>
      <c r="BM100" s="278">
        <f t="shared" ca="1" si="102"/>
        <v>0</v>
      </c>
      <c r="BN100" s="278">
        <f t="shared" ca="1" si="102"/>
        <v>0</v>
      </c>
      <c r="BO100" s="278">
        <f t="shared" ca="1" si="102"/>
        <v>0</v>
      </c>
      <c r="BP100" s="278">
        <f t="shared" ca="1" si="102"/>
        <v>0</v>
      </c>
      <c r="BQ100" s="278">
        <f t="shared" ca="1" si="102"/>
        <v>0</v>
      </c>
      <c r="BR100" s="278">
        <f t="shared" ca="1" si="102"/>
        <v>0</v>
      </c>
      <c r="BS100" s="278">
        <f t="shared" ca="1" si="102"/>
        <v>0</v>
      </c>
      <c r="BT100" s="278">
        <f t="shared" ca="1" si="102"/>
        <v>0</v>
      </c>
      <c r="BU100" s="278">
        <f t="shared" ca="1" si="102"/>
        <v>0</v>
      </c>
      <c r="BV100" s="278">
        <f t="shared" ca="1" si="102"/>
        <v>0</v>
      </c>
      <c r="BW100" s="278">
        <f t="shared" ca="1" si="102"/>
        <v>0</v>
      </c>
      <c r="BX100" s="278">
        <f t="shared" ca="1" si="102"/>
        <v>0</v>
      </c>
      <c r="BY100" s="278">
        <f t="shared" ca="1" si="102"/>
        <v>0</v>
      </c>
      <c r="BZ100" s="278">
        <f t="shared" ca="1" si="102"/>
        <v>0</v>
      </c>
      <c r="CA100" s="278">
        <f t="shared" ca="1" si="102"/>
        <v>0</v>
      </c>
      <c r="CB100" s="278">
        <f t="shared" ca="1" si="102"/>
        <v>0</v>
      </c>
      <c r="CC100" s="278">
        <f t="shared" ca="1" si="102"/>
        <v>0</v>
      </c>
      <c r="CD100" s="278">
        <f t="shared" ref="CD100:DI100" ca="1" si="103">IFERROR(CD204*$H100,)*(CD$8&gt;=(rRenovStMnth-1)*12+1)*(CD$8&lt;=MAX(rHoldPeriod,1)*12)*rRenovReq*$I100</f>
        <v>0</v>
      </c>
      <c r="CE100" s="278">
        <f t="shared" ca="1" si="103"/>
        <v>0</v>
      </c>
      <c r="CF100" s="278">
        <f t="shared" ca="1" si="103"/>
        <v>0</v>
      </c>
      <c r="CG100" s="278">
        <f t="shared" ca="1" si="103"/>
        <v>0</v>
      </c>
      <c r="CH100" s="278">
        <f t="shared" ca="1" si="103"/>
        <v>0</v>
      </c>
      <c r="CI100" s="278">
        <f t="shared" ca="1" si="103"/>
        <v>0</v>
      </c>
      <c r="CJ100" s="278">
        <f t="shared" ca="1" si="103"/>
        <v>0</v>
      </c>
      <c r="CK100" s="278">
        <f t="shared" ca="1" si="103"/>
        <v>0</v>
      </c>
      <c r="CL100" s="278">
        <f t="shared" ca="1" si="103"/>
        <v>0</v>
      </c>
      <c r="CM100" s="278">
        <f t="shared" ca="1" si="103"/>
        <v>0</v>
      </c>
      <c r="CN100" s="278">
        <f t="shared" ca="1" si="103"/>
        <v>0</v>
      </c>
      <c r="CO100" s="278">
        <f t="shared" ca="1" si="103"/>
        <v>0</v>
      </c>
      <c r="CP100" s="278">
        <f t="shared" ca="1" si="103"/>
        <v>0</v>
      </c>
      <c r="CQ100" s="278">
        <f t="shared" ca="1" si="103"/>
        <v>0</v>
      </c>
      <c r="CR100" s="278">
        <f t="shared" ca="1" si="103"/>
        <v>0</v>
      </c>
      <c r="CS100" s="278">
        <f t="shared" ca="1" si="103"/>
        <v>0</v>
      </c>
      <c r="CT100" s="278">
        <f t="shared" ca="1" si="103"/>
        <v>0</v>
      </c>
      <c r="CU100" s="278">
        <f t="shared" ca="1" si="103"/>
        <v>0</v>
      </c>
      <c r="CV100" s="278">
        <f t="shared" ca="1" si="103"/>
        <v>0</v>
      </c>
      <c r="CW100" s="278">
        <f t="shared" ca="1" si="103"/>
        <v>0</v>
      </c>
      <c r="CX100" s="278">
        <f t="shared" ca="1" si="103"/>
        <v>0</v>
      </c>
      <c r="CY100" s="278">
        <f t="shared" ca="1" si="103"/>
        <v>0</v>
      </c>
      <c r="CZ100" s="278">
        <f t="shared" ca="1" si="103"/>
        <v>0</v>
      </c>
      <c r="DA100" s="278">
        <f t="shared" ca="1" si="103"/>
        <v>0</v>
      </c>
      <c r="DB100" s="278">
        <f t="shared" ca="1" si="103"/>
        <v>0</v>
      </c>
      <c r="DC100" s="278">
        <f t="shared" ca="1" si="103"/>
        <v>0</v>
      </c>
      <c r="DD100" s="278">
        <f t="shared" ca="1" si="103"/>
        <v>0</v>
      </c>
      <c r="DE100" s="278">
        <f t="shared" ca="1" si="103"/>
        <v>0</v>
      </c>
      <c r="DF100" s="278">
        <f t="shared" ca="1" si="103"/>
        <v>0</v>
      </c>
      <c r="DG100" s="278">
        <f t="shared" ca="1" si="103"/>
        <v>0</v>
      </c>
      <c r="DH100" s="278">
        <f t="shared" ca="1" si="103"/>
        <v>0</v>
      </c>
      <c r="DI100" s="278">
        <f t="shared" ca="1" si="103"/>
        <v>0</v>
      </c>
      <c r="DJ100" s="278">
        <f t="shared" ref="DJ100:ES100" ca="1" si="104">IFERROR(DJ204*$H100,)*(DJ$8&gt;=(rRenovStMnth-1)*12+1)*(DJ$8&lt;=MAX(rHoldPeriod,1)*12)*rRenovReq*$I100</f>
        <v>0</v>
      </c>
      <c r="DK100" s="278">
        <f t="shared" ca="1" si="104"/>
        <v>0</v>
      </c>
      <c r="DL100" s="278">
        <f t="shared" ca="1" si="104"/>
        <v>0</v>
      </c>
      <c r="DM100" s="278">
        <f t="shared" ca="1" si="104"/>
        <v>0</v>
      </c>
      <c r="DN100" s="278">
        <f t="shared" ca="1" si="104"/>
        <v>0</v>
      </c>
      <c r="DO100" s="278">
        <f t="shared" ca="1" si="104"/>
        <v>0</v>
      </c>
      <c r="DP100" s="278">
        <f t="shared" ca="1" si="104"/>
        <v>0</v>
      </c>
      <c r="DQ100" s="278">
        <f t="shared" ca="1" si="104"/>
        <v>0</v>
      </c>
      <c r="DR100" s="278">
        <f t="shared" ca="1" si="104"/>
        <v>0</v>
      </c>
      <c r="DS100" s="278">
        <f t="shared" ca="1" si="104"/>
        <v>0</v>
      </c>
      <c r="DT100" s="278">
        <f t="shared" ca="1" si="104"/>
        <v>0</v>
      </c>
      <c r="DU100" s="278">
        <f t="shared" ca="1" si="104"/>
        <v>0</v>
      </c>
      <c r="DV100" s="278">
        <f t="shared" ca="1" si="104"/>
        <v>0</v>
      </c>
      <c r="DW100" s="278">
        <f t="shared" ca="1" si="104"/>
        <v>0</v>
      </c>
      <c r="DX100" s="278">
        <f t="shared" ca="1" si="104"/>
        <v>0</v>
      </c>
      <c r="DY100" s="278">
        <f t="shared" ca="1" si="104"/>
        <v>0</v>
      </c>
      <c r="DZ100" s="278">
        <f t="shared" ca="1" si="104"/>
        <v>0</v>
      </c>
      <c r="EA100" s="278">
        <f t="shared" ca="1" si="104"/>
        <v>0</v>
      </c>
      <c r="EB100" s="278">
        <f t="shared" ca="1" si="104"/>
        <v>0</v>
      </c>
      <c r="EC100" s="278">
        <f t="shared" ca="1" si="104"/>
        <v>0</v>
      </c>
      <c r="ED100" s="278">
        <f t="shared" ca="1" si="104"/>
        <v>0</v>
      </c>
      <c r="EE100" s="278">
        <f t="shared" ca="1" si="104"/>
        <v>0</v>
      </c>
      <c r="EF100" s="278">
        <f t="shared" ca="1" si="104"/>
        <v>0</v>
      </c>
      <c r="EG100" s="278">
        <f t="shared" ca="1" si="104"/>
        <v>0</v>
      </c>
      <c r="EH100" s="278">
        <f t="shared" ca="1" si="104"/>
        <v>0</v>
      </c>
      <c r="EI100" s="278">
        <f t="shared" ca="1" si="104"/>
        <v>0</v>
      </c>
      <c r="EJ100" s="278">
        <f t="shared" ca="1" si="104"/>
        <v>0</v>
      </c>
      <c r="EK100" s="278">
        <f t="shared" ca="1" si="104"/>
        <v>0</v>
      </c>
      <c r="EL100" s="278">
        <f t="shared" ca="1" si="104"/>
        <v>0</v>
      </c>
      <c r="EM100" s="278">
        <f t="shared" ca="1" si="104"/>
        <v>0</v>
      </c>
      <c r="EN100" s="278">
        <f t="shared" ca="1" si="104"/>
        <v>0</v>
      </c>
      <c r="EO100" s="278">
        <f t="shared" ca="1" si="104"/>
        <v>0</v>
      </c>
      <c r="EP100" s="278">
        <f t="shared" ca="1" si="104"/>
        <v>0</v>
      </c>
      <c r="EQ100" s="278">
        <f t="shared" ca="1" si="104"/>
        <v>0</v>
      </c>
      <c r="ER100" s="278">
        <f t="shared" ca="1" si="104"/>
        <v>0</v>
      </c>
      <c r="ES100" s="278">
        <f t="shared" ca="1" si="104"/>
        <v>0</v>
      </c>
    </row>
    <row r="101" spans="2:149" hidden="1" x14ac:dyDescent="0.2">
      <c r="B101" s="278" t="str" cm="1">
        <f t="array" ref="B101">IFERROR(INDEX(rUMFP,ROWS($A$97:A101)),)</f>
        <v>saz.b1</v>
      </c>
      <c r="C101" s="278"/>
      <c r="D101" s="275">
        <f t="shared" si="83"/>
        <v>63</v>
      </c>
      <c r="E101" s="275">
        <f t="shared" si="84"/>
        <v>63</v>
      </c>
      <c r="F101" s="607">
        <f t="shared" si="85"/>
        <v>0</v>
      </c>
      <c r="H101" s="603">
        <f t="shared" si="86"/>
        <v>7.575757575757576E-3</v>
      </c>
      <c r="I101" s="600">
        <f t="shared" si="92"/>
        <v>0</v>
      </c>
      <c r="K101" s="610">
        <f t="shared" si="87"/>
        <v>1849.936507936508</v>
      </c>
      <c r="Q101" s="275"/>
      <c r="R101" s="278">
        <f t="shared" ref="R101:AW101" si="105">IFERROR(R205*$H101,)*(R$8&gt;=(rRenovStMnth-1)*12+1)*(R$8&lt;=MAX(rHoldPeriod,1)*12)*rRenovReq*$I101</f>
        <v>0</v>
      </c>
      <c r="S101" s="278">
        <f t="shared" ca="1" si="105"/>
        <v>0</v>
      </c>
      <c r="T101" s="278">
        <f t="shared" ca="1" si="105"/>
        <v>0</v>
      </c>
      <c r="U101" s="278">
        <f t="shared" ca="1" si="105"/>
        <v>0</v>
      </c>
      <c r="V101" s="278">
        <f t="shared" ca="1" si="105"/>
        <v>0</v>
      </c>
      <c r="W101" s="278">
        <f t="shared" ca="1" si="105"/>
        <v>0</v>
      </c>
      <c r="X101" s="278">
        <f t="shared" ca="1" si="105"/>
        <v>0</v>
      </c>
      <c r="Y101" s="278">
        <f t="shared" ca="1" si="105"/>
        <v>0</v>
      </c>
      <c r="Z101" s="278">
        <f t="shared" ca="1" si="105"/>
        <v>0</v>
      </c>
      <c r="AA101" s="278">
        <f t="shared" ca="1" si="105"/>
        <v>0</v>
      </c>
      <c r="AB101" s="278">
        <f t="shared" ca="1" si="105"/>
        <v>0</v>
      </c>
      <c r="AC101" s="278">
        <f t="shared" ca="1" si="105"/>
        <v>0</v>
      </c>
      <c r="AD101" s="278">
        <f t="shared" ca="1" si="105"/>
        <v>0</v>
      </c>
      <c r="AE101" s="278">
        <f t="shared" ca="1" si="105"/>
        <v>0</v>
      </c>
      <c r="AF101" s="278">
        <f t="shared" ca="1" si="105"/>
        <v>0</v>
      </c>
      <c r="AG101" s="278">
        <f t="shared" ca="1" si="105"/>
        <v>0</v>
      </c>
      <c r="AH101" s="278">
        <f t="shared" ca="1" si="105"/>
        <v>0</v>
      </c>
      <c r="AI101" s="278">
        <f t="shared" ca="1" si="105"/>
        <v>0</v>
      </c>
      <c r="AJ101" s="278">
        <f t="shared" ca="1" si="105"/>
        <v>0</v>
      </c>
      <c r="AK101" s="278">
        <f t="shared" ca="1" si="105"/>
        <v>0</v>
      </c>
      <c r="AL101" s="278">
        <f t="shared" ca="1" si="105"/>
        <v>0</v>
      </c>
      <c r="AM101" s="278">
        <f t="shared" ca="1" si="105"/>
        <v>0</v>
      </c>
      <c r="AN101" s="278">
        <f t="shared" ca="1" si="105"/>
        <v>0</v>
      </c>
      <c r="AO101" s="278">
        <f t="shared" ca="1" si="105"/>
        <v>0</v>
      </c>
      <c r="AP101" s="278">
        <f t="shared" ca="1" si="105"/>
        <v>0</v>
      </c>
      <c r="AQ101" s="278">
        <f t="shared" ca="1" si="105"/>
        <v>0</v>
      </c>
      <c r="AR101" s="278">
        <f t="shared" ca="1" si="105"/>
        <v>0</v>
      </c>
      <c r="AS101" s="278">
        <f t="shared" ca="1" si="105"/>
        <v>0</v>
      </c>
      <c r="AT101" s="278">
        <f t="shared" ca="1" si="105"/>
        <v>0</v>
      </c>
      <c r="AU101" s="278">
        <f t="shared" ca="1" si="105"/>
        <v>0</v>
      </c>
      <c r="AV101" s="278">
        <f t="shared" ca="1" si="105"/>
        <v>0</v>
      </c>
      <c r="AW101" s="278">
        <f t="shared" ca="1" si="105"/>
        <v>0</v>
      </c>
      <c r="AX101" s="278">
        <f t="shared" ref="AX101:CC101" ca="1" si="106">IFERROR(AX205*$H101,)*(AX$8&gt;=(rRenovStMnth-1)*12+1)*(AX$8&lt;=MAX(rHoldPeriod,1)*12)*rRenovReq*$I101</f>
        <v>0</v>
      </c>
      <c r="AY101" s="278">
        <f t="shared" ca="1" si="106"/>
        <v>0</v>
      </c>
      <c r="AZ101" s="278">
        <f t="shared" ca="1" si="106"/>
        <v>0</v>
      </c>
      <c r="BA101" s="278">
        <f t="shared" ca="1" si="106"/>
        <v>0</v>
      </c>
      <c r="BB101" s="278">
        <f t="shared" ca="1" si="106"/>
        <v>0</v>
      </c>
      <c r="BC101" s="278">
        <f t="shared" ca="1" si="106"/>
        <v>0</v>
      </c>
      <c r="BD101" s="278">
        <f t="shared" ca="1" si="106"/>
        <v>0</v>
      </c>
      <c r="BE101" s="278">
        <f t="shared" ca="1" si="106"/>
        <v>0</v>
      </c>
      <c r="BF101" s="278">
        <f t="shared" ca="1" si="106"/>
        <v>0</v>
      </c>
      <c r="BG101" s="278">
        <f t="shared" ca="1" si="106"/>
        <v>0</v>
      </c>
      <c r="BH101" s="278">
        <f t="shared" ca="1" si="106"/>
        <v>0</v>
      </c>
      <c r="BI101" s="278">
        <f t="shared" ca="1" si="106"/>
        <v>0</v>
      </c>
      <c r="BJ101" s="278">
        <f t="shared" ca="1" si="106"/>
        <v>0</v>
      </c>
      <c r="BK101" s="278">
        <f t="shared" ca="1" si="106"/>
        <v>0</v>
      </c>
      <c r="BL101" s="278">
        <f t="shared" ca="1" si="106"/>
        <v>0</v>
      </c>
      <c r="BM101" s="278">
        <f t="shared" ca="1" si="106"/>
        <v>0</v>
      </c>
      <c r="BN101" s="278">
        <f t="shared" ca="1" si="106"/>
        <v>0</v>
      </c>
      <c r="BO101" s="278">
        <f t="shared" ca="1" si="106"/>
        <v>0</v>
      </c>
      <c r="BP101" s="278">
        <f t="shared" ca="1" si="106"/>
        <v>0</v>
      </c>
      <c r="BQ101" s="278">
        <f t="shared" ca="1" si="106"/>
        <v>0</v>
      </c>
      <c r="BR101" s="278">
        <f t="shared" ca="1" si="106"/>
        <v>0</v>
      </c>
      <c r="BS101" s="278">
        <f t="shared" ca="1" si="106"/>
        <v>0</v>
      </c>
      <c r="BT101" s="278">
        <f t="shared" ca="1" si="106"/>
        <v>0</v>
      </c>
      <c r="BU101" s="278">
        <f t="shared" ca="1" si="106"/>
        <v>0</v>
      </c>
      <c r="BV101" s="278">
        <f t="shared" ca="1" si="106"/>
        <v>0</v>
      </c>
      <c r="BW101" s="278">
        <f t="shared" ca="1" si="106"/>
        <v>0</v>
      </c>
      <c r="BX101" s="278">
        <f t="shared" ca="1" si="106"/>
        <v>0</v>
      </c>
      <c r="BY101" s="278">
        <f t="shared" ca="1" si="106"/>
        <v>0</v>
      </c>
      <c r="BZ101" s="278">
        <f t="shared" ca="1" si="106"/>
        <v>0</v>
      </c>
      <c r="CA101" s="278">
        <f t="shared" ca="1" si="106"/>
        <v>0</v>
      </c>
      <c r="CB101" s="278">
        <f t="shared" ca="1" si="106"/>
        <v>0</v>
      </c>
      <c r="CC101" s="278">
        <f t="shared" ca="1" si="106"/>
        <v>0</v>
      </c>
      <c r="CD101" s="278">
        <f t="shared" ref="CD101:DI101" ca="1" si="107">IFERROR(CD205*$H101,)*(CD$8&gt;=(rRenovStMnth-1)*12+1)*(CD$8&lt;=MAX(rHoldPeriod,1)*12)*rRenovReq*$I101</f>
        <v>0</v>
      </c>
      <c r="CE101" s="278">
        <f t="shared" ca="1" si="107"/>
        <v>0</v>
      </c>
      <c r="CF101" s="278">
        <f t="shared" ca="1" si="107"/>
        <v>0</v>
      </c>
      <c r="CG101" s="278">
        <f t="shared" ca="1" si="107"/>
        <v>0</v>
      </c>
      <c r="CH101" s="278">
        <f t="shared" ca="1" si="107"/>
        <v>0</v>
      </c>
      <c r="CI101" s="278">
        <f t="shared" ca="1" si="107"/>
        <v>0</v>
      </c>
      <c r="CJ101" s="278">
        <f t="shared" ca="1" si="107"/>
        <v>0</v>
      </c>
      <c r="CK101" s="278">
        <f t="shared" ca="1" si="107"/>
        <v>0</v>
      </c>
      <c r="CL101" s="278">
        <f t="shared" ca="1" si="107"/>
        <v>0</v>
      </c>
      <c r="CM101" s="278">
        <f t="shared" ca="1" si="107"/>
        <v>0</v>
      </c>
      <c r="CN101" s="278">
        <f t="shared" ca="1" si="107"/>
        <v>0</v>
      </c>
      <c r="CO101" s="278">
        <f t="shared" ca="1" si="107"/>
        <v>0</v>
      </c>
      <c r="CP101" s="278">
        <f t="shared" ca="1" si="107"/>
        <v>0</v>
      </c>
      <c r="CQ101" s="278">
        <f t="shared" ca="1" si="107"/>
        <v>0</v>
      </c>
      <c r="CR101" s="278">
        <f t="shared" ca="1" si="107"/>
        <v>0</v>
      </c>
      <c r="CS101" s="278">
        <f t="shared" ca="1" si="107"/>
        <v>0</v>
      </c>
      <c r="CT101" s="278">
        <f t="shared" ca="1" si="107"/>
        <v>0</v>
      </c>
      <c r="CU101" s="278">
        <f t="shared" ca="1" si="107"/>
        <v>0</v>
      </c>
      <c r="CV101" s="278">
        <f t="shared" ca="1" si="107"/>
        <v>0</v>
      </c>
      <c r="CW101" s="278">
        <f t="shared" ca="1" si="107"/>
        <v>0</v>
      </c>
      <c r="CX101" s="278">
        <f t="shared" ca="1" si="107"/>
        <v>0</v>
      </c>
      <c r="CY101" s="278">
        <f t="shared" ca="1" si="107"/>
        <v>0</v>
      </c>
      <c r="CZ101" s="278">
        <f t="shared" ca="1" si="107"/>
        <v>0</v>
      </c>
      <c r="DA101" s="278">
        <f t="shared" ca="1" si="107"/>
        <v>0</v>
      </c>
      <c r="DB101" s="278">
        <f t="shared" ca="1" si="107"/>
        <v>0</v>
      </c>
      <c r="DC101" s="278">
        <f t="shared" ca="1" si="107"/>
        <v>0</v>
      </c>
      <c r="DD101" s="278">
        <f t="shared" ca="1" si="107"/>
        <v>0</v>
      </c>
      <c r="DE101" s="278">
        <f t="shared" ca="1" si="107"/>
        <v>0</v>
      </c>
      <c r="DF101" s="278">
        <f t="shared" ca="1" si="107"/>
        <v>0</v>
      </c>
      <c r="DG101" s="278">
        <f t="shared" ca="1" si="107"/>
        <v>0</v>
      </c>
      <c r="DH101" s="278">
        <f t="shared" ca="1" si="107"/>
        <v>0</v>
      </c>
      <c r="DI101" s="278">
        <f t="shared" ca="1" si="107"/>
        <v>0</v>
      </c>
      <c r="DJ101" s="278">
        <f t="shared" ref="DJ101:ES101" ca="1" si="108">IFERROR(DJ205*$H101,)*(DJ$8&gt;=(rRenovStMnth-1)*12+1)*(DJ$8&lt;=MAX(rHoldPeriod,1)*12)*rRenovReq*$I101</f>
        <v>0</v>
      </c>
      <c r="DK101" s="278">
        <f t="shared" ca="1" si="108"/>
        <v>0</v>
      </c>
      <c r="DL101" s="278">
        <f t="shared" ca="1" si="108"/>
        <v>0</v>
      </c>
      <c r="DM101" s="278">
        <f t="shared" ca="1" si="108"/>
        <v>0</v>
      </c>
      <c r="DN101" s="278">
        <f t="shared" ca="1" si="108"/>
        <v>0</v>
      </c>
      <c r="DO101" s="278">
        <f t="shared" ca="1" si="108"/>
        <v>0</v>
      </c>
      <c r="DP101" s="278">
        <f t="shared" ca="1" si="108"/>
        <v>0</v>
      </c>
      <c r="DQ101" s="278">
        <f t="shared" ca="1" si="108"/>
        <v>0</v>
      </c>
      <c r="DR101" s="278">
        <f t="shared" ca="1" si="108"/>
        <v>0</v>
      </c>
      <c r="DS101" s="278">
        <f t="shared" ca="1" si="108"/>
        <v>0</v>
      </c>
      <c r="DT101" s="278">
        <f t="shared" ca="1" si="108"/>
        <v>0</v>
      </c>
      <c r="DU101" s="278">
        <f t="shared" ca="1" si="108"/>
        <v>0</v>
      </c>
      <c r="DV101" s="278">
        <f t="shared" ca="1" si="108"/>
        <v>0</v>
      </c>
      <c r="DW101" s="278">
        <f t="shared" ca="1" si="108"/>
        <v>0</v>
      </c>
      <c r="DX101" s="278">
        <f t="shared" ca="1" si="108"/>
        <v>0</v>
      </c>
      <c r="DY101" s="278">
        <f t="shared" ca="1" si="108"/>
        <v>0</v>
      </c>
      <c r="DZ101" s="278">
        <f t="shared" ca="1" si="108"/>
        <v>0</v>
      </c>
      <c r="EA101" s="278">
        <f t="shared" ca="1" si="108"/>
        <v>0</v>
      </c>
      <c r="EB101" s="278">
        <f t="shared" ca="1" si="108"/>
        <v>0</v>
      </c>
      <c r="EC101" s="278">
        <f t="shared" ca="1" si="108"/>
        <v>0</v>
      </c>
      <c r="ED101" s="278">
        <f t="shared" ca="1" si="108"/>
        <v>0</v>
      </c>
      <c r="EE101" s="278">
        <f t="shared" ca="1" si="108"/>
        <v>0</v>
      </c>
      <c r="EF101" s="278">
        <f t="shared" ca="1" si="108"/>
        <v>0</v>
      </c>
      <c r="EG101" s="278">
        <f t="shared" ca="1" si="108"/>
        <v>0</v>
      </c>
      <c r="EH101" s="278">
        <f t="shared" ca="1" si="108"/>
        <v>0</v>
      </c>
      <c r="EI101" s="278">
        <f t="shared" ca="1" si="108"/>
        <v>0</v>
      </c>
      <c r="EJ101" s="278">
        <f t="shared" ca="1" si="108"/>
        <v>0</v>
      </c>
      <c r="EK101" s="278">
        <f t="shared" ca="1" si="108"/>
        <v>0</v>
      </c>
      <c r="EL101" s="278">
        <f t="shared" ca="1" si="108"/>
        <v>0</v>
      </c>
      <c r="EM101" s="278">
        <f t="shared" ca="1" si="108"/>
        <v>0</v>
      </c>
      <c r="EN101" s="278">
        <f t="shared" ca="1" si="108"/>
        <v>0</v>
      </c>
      <c r="EO101" s="278">
        <f t="shared" ca="1" si="108"/>
        <v>0</v>
      </c>
      <c r="EP101" s="278">
        <f t="shared" ca="1" si="108"/>
        <v>0</v>
      </c>
      <c r="EQ101" s="278">
        <f t="shared" ca="1" si="108"/>
        <v>0</v>
      </c>
      <c r="ER101" s="278">
        <f t="shared" ca="1" si="108"/>
        <v>0</v>
      </c>
      <c r="ES101" s="278">
        <f t="shared" ca="1" si="108"/>
        <v>0</v>
      </c>
    </row>
    <row r="102" spans="2:149" hidden="1" x14ac:dyDescent="0.2">
      <c r="B102" s="278" t="str" cm="1">
        <f t="array" ref="B102">IFERROR(INDEX(rUMFP,ROWS($A$97:A102)),)</f>
        <v>saz.b2</v>
      </c>
      <c r="C102" s="278"/>
      <c r="D102" s="275">
        <f t="shared" si="83"/>
        <v>45</v>
      </c>
      <c r="E102" s="275">
        <f t="shared" si="84"/>
        <v>45</v>
      </c>
      <c r="F102" s="607">
        <f t="shared" si="85"/>
        <v>0</v>
      </c>
      <c r="H102" s="603">
        <f t="shared" si="86"/>
        <v>7.5757575757575751E-3</v>
      </c>
      <c r="I102" s="600">
        <f t="shared" si="92"/>
        <v>0</v>
      </c>
      <c r="K102" s="610">
        <f t="shared" si="87"/>
        <v>1950.2222222222222</v>
      </c>
      <c r="Q102" s="275"/>
      <c r="R102" s="278">
        <f t="shared" ref="R102:AW102" si="109">IFERROR(R206*$H102,)*(R$8&gt;=(rRenovStMnth-1)*12+1)*(R$8&lt;=MAX(rHoldPeriod,1)*12)*rRenovReq*$I102</f>
        <v>0</v>
      </c>
      <c r="S102" s="278">
        <f t="shared" ca="1" si="109"/>
        <v>0</v>
      </c>
      <c r="T102" s="278">
        <f t="shared" ca="1" si="109"/>
        <v>0</v>
      </c>
      <c r="U102" s="278">
        <f t="shared" ca="1" si="109"/>
        <v>0</v>
      </c>
      <c r="V102" s="278">
        <f t="shared" ca="1" si="109"/>
        <v>0</v>
      </c>
      <c r="W102" s="278">
        <f t="shared" ca="1" si="109"/>
        <v>0</v>
      </c>
      <c r="X102" s="278">
        <f t="shared" ca="1" si="109"/>
        <v>0</v>
      </c>
      <c r="Y102" s="278">
        <f t="shared" ca="1" si="109"/>
        <v>0</v>
      </c>
      <c r="Z102" s="278">
        <f t="shared" ca="1" si="109"/>
        <v>0</v>
      </c>
      <c r="AA102" s="278">
        <f t="shared" ca="1" si="109"/>
        <v>0</v>
      </c>
      <c r="AB102" s="278">
        <f t="shared" ca="1" si="109"/>
        <v>0</v>
      </c>
      <c r="AC102" s="278">
        <f t="shared" ca="1" si="109"/>
        <v>0</v>
      </c>
      <c r="AD102" s="278">
        <f t="shared" ca="1" si="109"/>
        <v>0</v>
      </c>
      <c r="AE102" s="278">
        <f t="shared" ca="1" si="109"/>
        <v>0</v>
      </c>
      <c r="AF102" s="278">
        <f t="shared" ca="1" si="109"/>
        <v>0</v>
      </c>
      <c r="AG102" s="278">
        <f t="shared" ca="1" si="109"/>
        <v>0</v>
      </c>
      <c r="AH102" s="278">
        <f t="shared" ca="1" si="109"/>
        <v>0</v>
      </c>
      <c r="AI102" s="278">
        <f t="shared" ca="1" si="109"/>
        <v>0</v>
      </c>
      <c r="AJ102" s="278">
        <f t="shared" ca="1" si="109"/>
        <v>0</v>
      </c>
      <c r="AK102" s="278">
        <f t="shared" ca="1" si="109"/>
        <v>0</v>
      </c>
      <c r="AL102" s="278">
        <f t="shared" ca="1" si="109"/>
        <v>0</v>
      </c>
      <c r="AM102" s="278">
        <f t="shared" ca="1" si="109"/>
        <v>0</v>
      </c>
      <c r="AN102" s="278">
        <f t="shared" ca="1" si="109"/>
        <v>0</v>
      </c>
      <c r="AO102" s="278">
        <f t="shared" ca="1" si="109"/>
        <v>0</v>
      </c>
      <c r="AP102" s="278">
        <f t="shared" ca="1" si="109"/>
        <v>0</v>
      </c>
      <c r="AQ102" s="278">
        <f t="shared" ca="1" si="109"/>
        <v>0</v>
      </c>
      <c r="AR102" s="278">
        <f t="shared" ca="1" si="109"/>
        <v>0</v>
      </c>
      <c r="AS102" s="278">
        <f t="shared" ca="1" si="109"/>
        <v>0</v>
      </c>
      <c r="AT102" s="278">
        <f t="shared" ca="1" si="109"/>
        <v>0</v>
      </c>
      <c r="AU102" s="278">
        <f t="shared" ca="1" si="109"/>
        <v>0</v>
      </c>
      <c r="AV102" s="278">
        <f t="shared" ca="1" si="109"/>
        <v>0</v>
      </c>
      <c r="AW102" s="278">
        <f t="shared" ca="1" si="109"/>
        <v>0</v>
      </c>
      <c r="AX102" s="278">
        <f t="shared" ref="AX102:CC102" ca="1" si="110">IFERROR(AX206*$H102,)*(AX$8&gt;=(rRenovStMnth-1)*12+1)*(AX$8&lt;=MAX(rHoldPeriod,1)*12)*rRenovReq*$I102</f>
        <v>0</v>
      </c>
      <c r="AY102" s="278">
        <f t="shared" ca="1" si="110"/>
        <v>0</v>
      </c>
      <c r="AZ102" s="278">
        <f t="shared" ca="1" si="110"/>
        <v>0</v>
      </c>
      <c r="BA102" s="278">
        <f t="shared" ca="1" si="110"/>
        <v>0</v>
      </c>
      <c r="BB102" s="278">
        <f t="shared" ca="1" si="110"/>
        <v>0</v>
      </c>
      <c r="BC102" s="278">
        <f t="shared" ca="1" si="110"/>
        <v>0</v>
      </c>
      <c r="BD102" s="278">
        <f t="shared" ca="1" si="110"/>
        <v>0</v>
      </c>
      <c r="BE102" s="278">
        <f t="shared" ca="1" si="110"/>
        <v>0</v>
      </c>
      <c r="BF102" s="278">
        <f t="shared" ca="1" si="110"/>
        <v>0</v>
      </c>
      <c r="BG102" s="278">
        <f t="shared" ca="1" si="110"/>
        <v>0</v>
      </c>
      <c r="BH102" s="278">
        <f t="shared" ca="1" si="110"/>
        <v>0</v>
      </c>
      <c r="BI102" s="278">
        <f t="shared" ca="1" si="110"/>
        <v>0</v>
      </c>
      <c r="BJ102" s="278">
        <f t="shared" ca="1" si="110"/>
        <v>0</v>
      </c>
      <c r="BK102" s="278">
        <f t="shared" ca="1" si="110"/>
        <v>0</v>
      </c>
      <c r="BL102" s="278">
        <f t="shared" ca="1" si="110"/>
        <v>0</v>
      </c>
      <c r="BM102" s="278">
        <f t="shared" ca="1" si="110"/>
        <v>0</v>
      </c>
      <c r="BN102" s="278">
        <f t="shared" ca="1" si="110"/>
        <v>0</v>
      </c>
      <c r="BO102" s="278">
        <f t="shared" ca="1" si="110"/>
        <v>0</v>
      </c>
      <c r="BP102" s="278">
        <f t="shared" ca="1" si="110"/>
        <v>0</v>
      </c>
      <c r="BQ102" s="278">
        <f t="shared" ca="1" si="110"/>
        <v>0</v>
      </c>
      <c r="BR102" s="278">
        <f t="shared" ca="1" si="110"/>
        <v>0</v>
      </c>
      <c r="BS102" s="278">
        <f t="shared" ca="1" si="110"/>
        <v>0</v>
      </c>
      <c r="BT102" s="278">
        <f t="shared" ca="1" si="110"/>
        <v>0</v>
      </c>
      <c r="BU102" s="278">
        <f t="shared" ca="1" si="110"/>
        <v>0</v>
      </c>
      <c r="BV102" s="278">
        <f t="shared" ca="1" si="110"/>
        <v>0</v>
      </c>
      <c r="BW102" s="278">
        <f t="shared" ca="1" si="110"/>
        <v>0</v>
      </c>
      <c r="BX102" s="278">
        <f t="shared" ca="1" si="110"/>
        <v>0</v>
      </c>
      <c r="BY102" s="278">
        <f t="shared" ca="1" si="110"/>
        <v>0</v>
      </c>
      <c r="BZ102" s="278">
        <f t="shared" ca="1" si="110"/>
        <v>0</v>
      </c>
      <c r="CA102" s="278">
        <f t="shared" ca="1" si="110"/>
        <v>0</v>
      </c>
      <c r="CB102" s="278">
        <f t="shared" ca="1" si="110"/>
        <v>0</v>
      </c>
      <c r="CC102" s="278">
        <f t="shared" ca="1" si="110"/>
        <v>0</v>
      </c>
      <c r="CD102" s="278">
        <f t="shared" ref="CD102:DI102" ca="1" si="111">IFERROR(CD206*$H102,)*(CD$8&gt;=(rRenovStMnth-1)*12+1)*(CD$8&lt;=MAX(rHoldPeriod,1)*12)*rRenovReq*$I102</f>
        <v>0</v>
      </c>
      <c r="CE102" s="278">
        <f t="shared" ca="1" si="111"/>
        <v>0</v>
      </c>
      <c r="CF102" s="278">
        <f t="shared" ca="1" si="111"/>
        <v>0</v>
      </c>
      <c r="CG102" s="278">
        <f t="shared" ca="1" si="111"/>
        <v>0</v>
      </c>
      <c r="CH102" s="278">
        <f t="shared" ca="1" si="111"/>
        <v>0</v>
      </c>
      <c r="CI102" s="278">
        <f t="shared" ca="1" si="111"/>
        <v>0</v>
      </c>
      <c r="CJ102" s="278">
        <f t="shared" ca="1" si="111"/>
        <v>0</v>
      </c>
      <c r="CK102" s="278">
        <f t="shared" ca="1" si="111"/>
        <v>0</v>
      </c>
      <c r="CL102" s="278">
        <f t="shared" ca="1" si="111"/>
        <v>0</v>
      </c>
      <c r="CM102" s="278">
        <f t="shared" ca="1" si="111"/>
        <v>0</v>
      </c>
      <c r="CN102" s="278">
        <f t="shared" ca="1" si="111"/>
        <v>0</v>
      </c>
      <c r="CO102" s="278">
        <f t="shared" ca="1" si="111"/>
        <v>0</v>
      </c>
      <c r="CP102" s="278">
        <f t="shared" ca="1" si="111"/>
        <v>0</v>
      </c>
      <c r="CQ102" s="278">
        <f t="shared" ca="1" si="111"/>
        <v>0</v>
      </c>
      <c r="CR102" s="278">
        <f t="shared" ca="1" si="111"/>
        <v>0</v>
      </c>
      <c r="CS102" s="278">
        <f t="shared" ca="1" si="111"/>
        <v>0</v>
      </c>
      <c r="CT102" s="278">
        <f t="shared" ca="1" si="111"/>
        <v>0</v>
      </c>
      <c r="CU102" s="278">
        <f t="shared" ca="1" si="111"/>
        <v>0</v>
      </c>
      <c r="CV102" s="278">
        <f t="shared" ca="1" si="111"/>
        <v>0</v>
      </c>
      <c r="CW102" s="278">
        <f t="shared" ca="1" si="111"/>
        <v>0</v>
      </c>
      <c r="CX102" s="278">
        <f t="shared" ca="1" si="111"/>
        <v>0</v>
      </c>
      <c r="CY102" s="278">
        <f t="shared" ca="1" si="111"/>
        <v>0</v>
      </c>
      <c r="CZ102" s="278">
        <f t="shared" ca="1" si="111"/>
        <v>0</v>
      </c>
      <c r="DA102" s="278">
        <f t="shared" ca="1" si="111"/>
        <v>0</v>
      </c>
      <c r="DB102" s="278">
        <f t="shared" ca="1" si="111"/>
        <v>0</v>
      </c>
      <c r="DC102" s="278">
        <f t="shared" ca="1" si="111"/>
        <v>0</v>
      </c>
      <c r="DD102" s="278">
        <f t="shared" ca="1" si="111"/>
        <v>0</v>
      </c>
      <c r="DE102" s="278">
        <f t="shared" ca="1" si="111"/>
        <v>0</v>
      </c>
      <c r="DF102" s="278">
        <f t="shared" ca="1" si="111"/>
        <v>0</v>
      </c>
      <c r="DG102" s="278">
        <f t="shared" ca="1" si="111"/>
        <v>0</v>
      </c>
      <c r="DH102" s="278">
        <f t="shared" ca="1" si="111"/>
        <v>0</v>
      </c>
      <c r="DI102" s="278">
        <f t="shared" ca="1" si="111"/>
        <v>0</v>
      </c>
      <c r="DJ102" s="278">
        <f t="shared" ref="DJ102:ES102" ca="1" si="112">IFERROR(DJ206*$H102,)*(DJ$8&gt;=(rRenovStMnth-1)*12+1)*(DJ$8&lt;=MAX(rHoldPeriod,1)*12)*rRenovReq*$I102</f>
        <v>0</v>
      </c>
      <c r="DK102" s="278">
        <f t="shared" ca="1" si="112"/>
        <v>0</v>
      </c>
      <c r="DL102" s="278">
        <f t="shared" ca="1" si="112"/>
        <v>0</v>
      </c>
      <c r="DM102" s="278">
        <f t="shared" ca="1" si="112"/>
        <v>0</v>
      </c>
      <c r="DN102" s="278">
        <f t="shared" ca="1" si="112"/>
        <v>0</v>
      </c>
      <c r="DO102" s="278">
        <f t="shared" ca="1" si="112"/>
        <v>0</v>
      </c>
      <c r="DP102" s="278">
        <f t="shared" ca="1" si="112"/>
        <v>0</v>
      </c>
      <c r="DQ102" s="278">
        <f t="shared" ca="1" si="112"/>
        <v>0</v>
      </c>
      <c r="DR102" s="278">
        <f t="shared" ca="1" si="112"/>
        <v>0</v>
      </c>
      <c r="DS102" s="278">
        <f t="shared" ca="1" si="112"/>
        <v>0</v>
      </c>
      <c r="DT102" s="278">
        <f t="shared" ca="1" si="112"/>
        <v>0</v>
      </c>
      <c r="DU102" s="278">
        <f t="shared" ca="1" si="112"/>
        <v>0</v>
      </c>
      <c r="DV102" s="278">
        <f t="shared" ca="1" si="112"/>
        <v>0</v>
      </c>
      <c r="DW102" s="278">
        <f t="shared" ca="1" si="112"/>
        <v>0</v>
      </c>
      <c r="DX102" s="278">
        <f t="shared" ca="1" si="112"/>
        <v>0</v>
      </c>
      <c r="DY102" s="278">
        <f t="shared" ca="1" si="112"/>
        <v>0</v>
      </c>
      <c r="DZ102" s="278">
        <f t="shared" ca="1" si="112"/>
        <v>0</v>
      </c>
      <c r="EA102" s="278">
        <f t="shared" ca="1" si="112"/>
        <v>0</v>
      </c>
      <c r="EB102" s="278">
        <f t="shared" ca="1" si="112"/>
        <v>0</v>
      </c>
      <c r="EC102" s="278">
        <f t="shared" ca="1" si="112"/>
        <v>0</v>
      </c>
      <c r="ED102" s="278">
        <f t="shared" ca="1" si="112"/>
        <v>0</v>
      </c>
      <c r="EE102" s="278">
        <f t="shared" ca="1" si="112"/>
        <v>0</v>
      </c>
      <c r="EF102" s="278">
        <f t="shared" ca="1" si="112"/>
        <v>0</v>
      </c>
      <c r="EG102" s="278">
        <f t="shared" ca="1" si="112"/>
        <v>0</v>
      </c>
      <c r="EH102" s="278">
        <f t="shared" ca="1" si="112"/>
        <v>0</v>
      </c>
      <c r="EI102" s="278">
        <f t="shared" ca="1" si="112"/>
        <v>0</v>
      </c>
      <c r="EJ102" s="278">
        <f t="shared" ca="1" si="112"/>
        <v>0</v>
      </c>
      <c r="EK102" s="278">
        <f t="shared" ca="1" si="112"/>
        <v>0</v>
      </c>
      <c r="EL102" s="278">
        <f t="shared" ca="1" si="112"/>
        <v>0</v>
      </c>
      <c r="EM102" s="278">
        <f t="shared" ca="1" si="112"/>
        <v>0</v>
      </c>
      <c r="EN102" s="278">
        <f t="shared" ca="1" si="112"/>
        <v>0</v>
      </c>
      <c r="EO102" s="278">
        <f t="shared" ca="1" si="112"/>
        <v>0</v>
      </c>
      <c r="EP102" s="278">
        <f t="shared" ca="1" si="112"/>
        <v>0</v>
      </c>
      <c r="EQ102" s="278">
        <f t="shared" ca="1" si="112"/>
        <v>0</v>
      </c>
      <c r="ER102" s="278">
        <f t="shared" ca="1" si="112"/>
        <v>0</v>
      </c>
      <c r="ES102" s="278">
        <f t="shared" ca="1" si="112"/>
        <v>0</v>
      </c>
    </row>
    <row r="103" spans="2:149" hidden="1" x14ac:dyDescent="0.2">
      <c r="B103" s="278" t="str" cm="1">
        <f t="array" ref="B103">IFERROR(INDEX(rUMFP,ROWS($A$97:A103)),)</f>
        <v>saz.b3</v>
      </c>
      <c r="C103" s="278"/>
      <c r="D103" s="275">
        <f t="shared" si="83"/>
        <v>27</v>
      </c>
      <c r="E103" s="275">
        <f t="shared" si="84"/>
        <v>27</v>
      </c>
      <c r="F103" s="607">
        <f t="shared" si="85"/>
        <v>0</v>
      </c>
      <c r="H103" s="603">
        <f t="shared" si="86"/>
        <v>7.575757575757576E-3</v>
      </c>
      <c r="I103" s="600">
        <f t="shared" si="92"/>
        <v>0</v>
      </c>
      <c r="K103" s="610">
        <f t="shared" si="87"/>
        <v>1994.5555555555557</v>
      </c>
      <c r="Q103" s="275"/>
      <c r="R103" s="278">
        <f t="shared" ref="R103:AW103" si="113">IFERROR(R207*$H103,)*(R$8&gt;=(rRenovStMnth-1)*12+1)*(R$8&lt;=MAX(rHoldPeriod,1)*12)*rRenovReq*$I103</f>
        <v>0</v>
      </c>
      <c r="S103" s="278">
        <f t="shared" ca="1" si="113"/>
        <v>0</v>
      </c>
      <c r="T103" s="278">
        <f t="shared" ca="1" si="113"/>
        <v>0</v>
      </c>
      <c r="U103" s="278">
        <f t="shared" ca="1" si="113"/>
        <v>0</v>
      </c>
      <c r="V103" s="278">
        <f t="shared" ca="1" si="113"/>
        <v>0</v>
      </c>
      <c r="W103" s="278">
        <f t="shared" ca="1" si="113"/>
        <v>0</v>
      </c>
      <c r="X103" s="278">
        <f t="shared" ca="1" si="113"/>
        <v>0</v>
      </c>
      <c r="Y103" s="278">
        <f t="shared" ca="1" si="113"/>
        <v>0</v>
      </c>
      <c r="Z103" s="278">
        <f t="shared" ca="1" si="113"/>
        <v>0</v>
      </c>
      <c r="AA103" s="278">
        <f t="shared" ca="1" si="113"/>
        <v>0</v>
      </c>
      <c r="AB103" s="278">
        <f t="shared" ca="1" si="113"/>
        <v>0</v>
      </c>
      <c r="AC103" s="278">
        <f t="shared" ca="1" si="113"/>
        <v>0</v>
      </c>
      <c r="AD103" s="278">
        <f t="shared" ca="1" si="113"/>
        <v>0</v>
      </c>
      <c r="AE103" s="278">
        <f t="shared" ca="1" si="113"/>
        <v>0</v>
      </c>
      <c r="AF103" s="278">
        <f t="shared" ca="1" si="113"/>
        <v>0</v>
      </c>
      <c r="AG103" s="278">
        <f t="shared" ca="1" si="113"/>
        <v>0</v>
      </c>
      <c r="AH103" s="278">
        <f t="shared" ca="1" si="113"/>
        <v>0</v>
      </c>
      <c r="AI103" s="278">
        <f t="shared" ca="1" si="113"/>
        <v>0</v>
      </c>
      <c r="AJ103" s="278">
        <f t="shared" ca="1" si="113"/>
        <v>0</v>
      </c>
      <c r="AK103" s="278">
        <f t="shared" ca="1" si="113"/>
        <v>0</v>
      </c>
      <c r="AL103" s="278">
        <f t="shared" ca="1" si="113"/>
        <v>0</v>
      </c>
      <c r="AM103" s="278">
        <f t="shared" ca="1" si="113"/>
        <v>0</v>
      </c>
      <c r="AN103" s="278">
        <f t="shared" ca="1" si="113"/>
        <v>0</v>
      </c>
      <c r="AO103" s="278">
        <f t="shared" ca="1" si="113"/>
        <v>0</v>
      </c>
      <c r="AP103" s="278">
        <f t="shared" ca="1" si="113"/>
        <v>0</v>
      </c>
      <c r="AQ103" s="278">
        <f t="shared" ca="1" si="113"/>
        <v>0</v>
      </c>
      <c r="AR103" s="278">
        <f t="shared" ca="1" si="113"/>
        <v>0</v>
      </c>
      <c r="AS103" s="278">
        <f t="shared" ca="1" si="113"/>
        <v>0</v>
      </c>
      <c r="AT103" s="278">
        <f t="shared" ca="1" si="113"/>
        <v>0</v>
      </c>
      <c r="AU103" s="278">
        <f t="shared" ca="1" si="113"/>
        <v>0</v>
      </c>
      <c r="AV103" s="278">
        <f t="shared" ca="1" si="113"/>
        <v>0</v>
      </c>
      <c r="AW103" s="278">
        <f t="shared" ca="1" si="113"/>
        <v>0</v>
      </c>
      <c r="AX103" s="278">
        <f t="shared" ref="AX103:CC103" ca="1" si="114">IFERROR(AX207*$H103,)*(AX$8&gt;=(rRenovStMnth-1)*12+1)*(AX$8&lt;=MAX(rHoldPeriod,1)*12)*rRenovReq*$I103</f>
        <v>0</v>
      </c>
      <c r="AY103" s="278">
        <f t="shared" ca="1" si="114"/>
        <v>0</v>
      </c>
      <c r="AZ103" s="278">
        <f t="shared" ca="1" si="114"/>
        <v>0</v>
      </c>
      <c r="BA103" s="278">
        <f t="shared" ca="1" si="114"/>
        <v>0</v>
      </c>
      <c r="BB103" s="278">
        <f t="shared" ca="1" si="114"/>
        <v>0</v>
      </c>
      <c r="BC103" s="278">
        <f t="shared" ca="1" si="114"/>
        <v>0</v>
      </c>
      <c r="BD103" s="278">
        <f t="shared" ca="1" si="114"/>
        <v>0</v>
      </c>
      <c r="BE103" s="278">
        <f t="shared" ca="1" si="114"/>
        <v>0</v>
      </c>
      <c r="BF103" s="278">
        <f t="shared" ca="1" si="114"/>
        <v>0</v>
      </c>
      <c r="BG103" s="278">
        <f t="shared" ca="1" si="114"/>
        <v>0</v>
      </c>
      <c r="BH103" s="278">
        <f t="shared" ca="1" si="114"/>
        <v>0</v>
      </c>
      <c r="BI103" s="278">
        <f t="shared" ca="1" si="114"/>
        <v>0</v>
      </c>
      <c r="BJ103" s="278">
        <f t="shared" ca="1" si="114"/>
        <v>0</v>
      </c>
      <c r="BK103" s="278">
        <f t="shared" ca="1" si="114"/>
        <v>0</v>
      </c>
      <c r="BL103" s="278">
        <f t="shared" ca="1" si="114"/>
        <v>0</v>
      </c>
      <c r="BM103" s="278">
        <f t="shared" ca="1" si="114"/>
        <v>0</v>
      </c>
      <c r="BN103" s="278">
        <f t="shared" ca="1" si="114"/>
        <v>0</v>
      </c>
      <c r="BO103" s="278">
        <f t="shared" ca="1" si="114"/>
        <v>0</v>
      </c>
      <c r="BP103" s="278">
        <f t="shared" ca="1" si="114"/>
        <v>0</v>
      </c>
      <c r="BQ103" s="278">
        <f t="shared" ca="1" si="114"/>
        <v>0</v>
      </c>
      <c r="BR103" s="278">
        <f t="shared" ca="1" si="114"/>
        <v>0</v>
      </c>
      <c r="BS103" s="278">
        <f t="shared" ca="1" si="114"/>
        <v>0</v>
      </c>
      <c r="BT103" s="278">
        <f t="shared" ca="1" si="114"/>
        <v>0</v>
      </c>
      <c r="BU103" s="278">
        <f t="shared" ca="1" si="114"/>
        <v>0</v>
      </c>
      <c r="BV103" s="278">
        <f t="shared" ca="1" si="114"/>
        <v>0</v>
      </c>
      <c r="BW103" s="278">
        <f t="shared" ca="1" si="114"/>
        <v>0</v>
      </c>
      <c r="BX103" s="278">
        <f t="shared" ca="1" si="114"/>
        <v>0</v>
      </c>
      <c r="BY103" s="278">
        <f t="shared" ca="1" si="114"/>
        <v>0</v>
      </c>
      <c r="BZ103" s="278">
        <f t="shared" ca="1" si="114"/>
        <v>0</v>
      </c>
      <c r="CA103" s="278">
        <f t="shared" ca="1" si="114"/>
        <v>0</v>
      </c>
      <c r="CB103" s="278">
        <f t="shared" ca="1" si="114"/>
        <v>0</v>
      </c>
      <c r="CC103" s="278">
        <f t="shared" ca="1" si="114"/>
        <v>0</v>
      </c>
      <c r="CD103" s="278">
        <f t="shared" ref="CD103:DI103" ca="1" si="115">IFERROR(CD207*$H103,)*(CD$8&gt;=(rRenovStMnth-1)*12+1)*(CD$8&lt;=MAX(rHoldPeriod,1)*12)*rRenovReq*$I103</f>
        <v>0</v>
      </c>
      <c r="CE103" s="278">
        <f t="shared" ca="1" si="115"/>
        <v>0</v>
      </c>
      <c r="CF103" s="278">
        <f t="shared" ca="1" si="115"/>
        <v>0</v>
      </c>
      <c r="CG103" s="278">
        <f t="shared" ca="1" si="115"/>
        <v>0</v>
      </c>
      <c r="CH103" s="278">
        <f t="shared" ca="1" si="115"/>
        <v>0</v>
      </c>
      <c r="CI103" s="278">
        <f t="shared" ca="1" si="115"/>
        <v>0</v>
      </c>
      <c r="CJ103" s="278">
        <f t="shared" ca="1" si="115"/>
        <v>0</v>
      </c>
      <c r="CK103" s="278">
        <f t="shared" ca="1" si="115"/>
        <v>0</v>
      </c>
      <c r="CL103" s="278">
        <f t="shared" ca="1" si="115"/>
        <v>0</v>
      </c>
      <c r="CM103" s="278">
        <f t="shared" ca="1" si="115"/>
        <v>0</v>
      </c>
      <c r="CN103" s="278">
        <f t="shared" ca="1" si="115"/>
        <v>0</v>
      </c>
      <c r="CO103" s="278">
        <f t="shared" ca="1" si="115"/>
        <v>0</v>
      </c>
      <c r="CP103" s="278">
        <f t="shared" ca="1" si="115"/>
        <v>0</v>
      </c>
      <c r="CQ103" s="278">
        <f t="shared" ca="1" si="115"/>
        <v>0</v>
      </c>
      <c r="CR103" s="278">
        <f t="shared" ca="1" si="115"/>
        <v>0</v>
      </c>
      <c r="CS103" s="278">
        <f t="shared" ca="1" si="115"/>
        <v>0</v>
      </c>
      <c r="CT103" s="278">
        <f t="shared" ca="1" si="115"/>
        <v>0</v>
      </c>
      <c r="CU103" s="278">
        <f t="shared" ca="1" si="115"/>
        <v>0</v>
      </c>
      <c r="CV103" s="278">
        <f t="shared" ca="1" si="115"/>
        <v>0</v>
      </c>
      <c r="CW103" s="278">
        <f t="shared" ca="1" si="115"/>
        <v>0</v>
      </c>
      <c r="CX103" s="278">
        <f t="shared" ca="1" si="115"/>
        <v>0</v>
      </c>
      <c r="CY103" s="278">
        <f t="shared" ca="1" si="115"/>
        <v>0</v>
      </c>
      <c r="CZ103" s="278">
        <f t="shared" ca="1" si="115"/>
        <v>0</v>
      </c>
      <c r="DA103" s="278">
        <f t="shared" ca="1" si="115"/>
        <v>0</v>
      </c>
      <c r="DB103" s="278">
        <f t="shared" ca="1" si="115"/>
        <v>0</v>
      </c>
      <c r="DC103" s="278">
        <f t="shared" ca="1" si="115"/>
        <v>0</v>
      </c>
      <c r="DD103" s="278">
        <f t="shared" ca="1" si="115"/>
        <v>0</v>
      </c>
      <c r="DE103" s="278">
        <f t="shared" ca="1" si="115"/>
        <v>0</v>
      </c>
      <c r="DF103" s="278">
        <f t="shared" ca="1" si="115"/>
        <v>0</v>
      </c>
      <c r="DG103" s="278">
        <f t="shared" ca="1" si="115"/>
        <v>0</v>
      </c>
      <c r="DH103" s="278">
        <f t="shared" ca="1" si="115"/>
        <v>0</v>
      </c>
      <c r="DI103" s="278">
        <f t="shared" ca="1" si="115"/>
        <v>0</v>
      </c>
      <c r="DJ103" s="278">
        <f t="shared" ref="DJ103:ES103" ca="1" si="116">IFERROR(DJ207*$H103,)*(DJ$8&gt;=(rRenovStMnth-1)*12+1)*(DJ$8&lt;=MAX(rHoldPeriod,1)*12)*rRenovReq*$I103</f>
        <v>0</v>
      </c>
      <c r="DK103" s="278">
        <f t="shared" ca="1" si="116"/>
        <v>0</v>
      </c>
      <c r="DL103" s="278">
        <f t="shared" ca="1" si="116"/>
        <v>0</v>
      </c>
      <c r="DM103" s="278">
        <f t="shared" ca="1" si="116"/>
        <v>0</v>
      </c>
      <c r="DN103" s="278">
        <f t="shared" ca="1" si="116"/>
        <v>0</v>
      </c>
      <c r="DO103" s="278">
        <f t="shared" ca="1" si="116"/>
        <v>0</v>
      </c>
      <c r="DP103" s="278">
        <f t="shared" ca="1" si="116"/>
        <v>0</v>
      </c>
      <c r="DQ103" s="278">
        <f t="shared" ca="1" si="116"/>
        <v>0</v>
      </c>
      <c r="DR103" s="278">
        <f t="shared" ca="1" si="116"/>
        <v>0</v>
      </c>
      <c r="DS103" s="278">
        <f t="shared" ca="1" si="116"/>
        <v>0</v>
      </c>
      <c r="DT103" s="278">
        <f t="shared" ca="1" si="116"/>
        <v>0</v>
      </c>
      <c r="DU103" s="278">
        <f t="shared" ca="1" si="116"/>
        <v>0</v>
      </c>
      <c r="DV103" s="278">
        <f t="shared" ca="1" si="116"/>
        <v>0</v>
      </c>
      <c r="DW103" s="278">
        <f t="shared" ca="1" si="116"/>
        <v>0</v>
      </c>
      <c r="DX103" s="278">
        <f t="shared" ca="1" si="116"/>
        <v>0</v>
      </c>
      <c r="DY103" s="278">
        <f t="shared" ca="1" si="116"/>
        <v>0</v>
      </c>
      <c r="DZ103" s="278">
        <f t="shared" ca="1" si="116"/>
        <v>0</v>
      </c>
      <c r="EA103" s="278">
        <f t="shared" ca="1" si="116"/>
        <v>0</v>
      </c>
      <c r="EB103" s="278">
        <f t="shared" ca="1" si="116"/>
        <v>0</v>
      </c>
      <c r="EC103" s="278">
        <f t="shared" ca="1" si="116"/>
        <v>0</v>
      </c>
      <c r="ED103" s="278">
        <f t="shared" ca="1" si="116"/>
        <v>0</v>
      </c>
      <c r="EE103" s="278">
        <f t="shared" ca="1" si="116"/>
        <v>0</v>
      </c>
      <c r="EF103" s="278">
        <f t="shared" ca="1" si="116"/>
        <v>0</v>
      </c>
      <c r="EG103" s="278">
        <f t="shared" ca="1" si="116"/>
        <v>0</v>
      </c>
      <c r="EH103" s="278">
        <f t="shared" ca="1" si="116"/>
        <v>0</v>
      </c>
      <c r="EI103" s="278">
        <f t="shared" ca="1" si="116"/>
        <v>0</v>
      </c>
      <c r="EJ103" s="278">
        <f t="shared" ca="1" si="116"/>
        <v>0</v>
      </c>
      <c r="EK103" s="278">
        <f t="shared" ca="1" si="116"/>
        <v>0</v>
      </c>
      <c r="EL103" s="278">
        <f t="shared" ca="1" si="116"/>
        <v>0</v>
      </c>
      <c r="EM103" s="278">
        <f t="shared" ca="1" si="116"/>
        <v>0</v>
      </c>
      <c r="EN103" s="278">
        <f t="shared" ca="1" si="116"/>
        <v>0</v>
      </c>
      <c r="EO103" s="278">
        <f t="shared" ca="1" si="116"/>
        <v>0</v>
      </c>
      <c r="EP103" s="278">
        <f t="shared" ca="1" si="116"/>
        <v>0</v>
      </c>
      <c r="EQ103" s="278">
        <f t="shared" ca="1" si="116"/>
        <v>0</v>
      </c>
      <c r="ER103" s="278">
        <f t="shared" ca="1" si="116"/>
        <v>0</v>
      </c>
      <c r="ES103" s="278">
        <f t="shared" ca="1" si="116"/>
        <v>0</v>
      </c>
    </row>
    <row r="104" spans="2:149" hidden="1" x14ac:dyDescent="0.2">
      <c r="B104" s="278" t="str" cm="1">
        <f t="array" ref="B104">IFERROR(INDEX(rUMFP,ROWS($A$97:A104)),)</f>
        <v>saz.b4</v>
      </c>
      <c r="C104" s="278"/>
      <c r="D104" s="275">
        <f t="shared" si="83"/>
        <v>20</v>
      </c>
      <c r="E104" s="275">
        <f t="shared" si="84"/>
        <v>20</v>
      </c>
      <c r="F104" s="607">
        <f t="shared" si="85"/>
        <v>0</v>
      </c>
      <c r="H104" s="603">
        <f t="shared" si="86"/>
        <v>7.575757575757576E-3</v>
      </c>
      <c r="I104" s="600">
        <f t="shared" si="92"/>
        <v>0</v>
      </c>
      <c r="K104" s="610">
        <f t="shared" si="87"/>
        <v>2022.75</v>
      </c>
      <c r="Q104" s="275"/>
      <c r="R104" s="278">
        <f t="shared" ref="R104:AW104" si="117">IFERROR(R208*$H104,)*(R$8&gt;=(rRenovStMnth-1)*12+1)*(R$8&lt;=MAX(rHoldPeriod,1)*12)*rRenovReq*$I104</f>
        <v>0</v>
      </c>
      <c r="S104" s="278">
        <f t="shared" ca="1" si="117"/>
        <v>0</v>
      </c>
      <c r="T104" s="278">
        <f t="shared" ca="1" si="117"/>
        <v>0</v>
      </c>
      <c r="U104" s="278">
        <f t="shared" ca="1" si="117"/>
        <v>0</v>
      </c>
      <c r="V104" s="278">
        <f t="shared" ca="1" si="117"/>
        <v>0</v>
      </c>
      <c r="W104" s="278">
        <f t="shared" ca="1" si="117"/>
        <v>0</v>
      </c>
      <c r="X104" s="278">
        <f t="shared" ca="1" si="117"/>
        <v>0</v>
      </c>
      <c r="Y104" s="278">
        <f t="shared" ca="1" si="117"/>
        <v>0</v>
      </c>
      <c r="Z104" s="278">
        <f t="shared" ca="1" si="117"/>
        <v>0</v>
      </c>
      <c r="AA104" s="278">
        <f t="shared" ca="1" si="117"/>
        <v>0</v>
      </c>
      <c r="AB104" s="278">
        <f t="shared" ca="1" si="117"/>
        <v>0</v>
      </c>
      <c r="AC104" s="278">
        <f t="shared" ca="1" si="117"/>
        <v>0</v>
      </c>
      <c r="AD104" s="278">
        <f t="shared" ca="1" si="117"/>
        <v>0</v>
      </c>
      <c r="AE104" s="278">
        <f t="shared" ca="1" si="117"/>
        <v>0</v>
      </c>
      <c r="AF104" s="278">
        <f t="shared" ca="1" si="117"/>
        <v>0</v>
      </c>
      <c r="AG104" s="278">
        <f t="shared" ca="1" si="117"/>
        <v>0</v>
      </c>
      <c r="AH104" s="278">
        <f t="shared" ca="1" si="117"/>
        <v>0</v>
      </c>
      <c r="AI104" s="278">
        <f t="shared" ca="1" si="117"/>
        <v>0</v>
      </c>
      <c r="AJ104" s="278">
        <f t="shared" ca="1" si="117"/>
        <v>0</v>
      </c>
      <c r="AK104" s="278">
        <f t="shared" ca="1" si="117"/>
        <v>0</v>
      </c>
      <c r="AL104" s="278">
        <f t="shared" ca="1" si="117"/>
        <v>0</v>
      </c>
      <c r="AM104" s="278">
        <f t="shared" ca="1" si="117"/>
        <v>0</v>
      </c>
      <c r="AN104" s="278">
        <f t="shared" ca="1" si="117"/>
        <v>0</v>
      </c>
      <c r="AO104" s="278">
        <f t="shared" ca="1" si="117"/>
        <v>0</v>
      </c>
      <c r="AP104" s="278">
        <f t="shared" ca="1" si="117"/>
        <v>0</v>
      </c>
      <c r="AQ104" s="278">
        <f t="shared" ca="1" si="117"/>
        <v>0</v>
      </c>
      <c r="AR104" s="278">
        <f t="shared" ca="1" si="117"/>
        <v>0</v>
      </c>
      <c r="AS104" s="278">
        <f t="shared" ca="1" si="117"/>
        <v>0</v>
      </c>
      <c r="AT104" s="278">
        <f t="shared" ca="1" si="117"/>
        <v>0</v>
      </c>
      <c r="AU104" s="278">
        <f t="shared" ca="1" si="117"/>
        <v>0</v>
      </c>
      <c r="AV104" s="278">
        <f t="shared" ca="1" si="117"/>
        <v>0</v>
      </c>
      <c r="AW104" s="278">
        <f t="shared" ca="1" si="117"/>
        <v>0</v>
      </c>
      <c r="AX104" s="278">
        <f t="shared" ref="AX104:CC104" ca="1" si="118">IFERROR(AX208*$H104,)*(AX$8&gt;=(rRenovStMnth-1)*12+1)*(AX$8&lt;=MAX(rHoldPeriod,1)*12)*rRenovReq*$I104</f>
        <v>0</v>
      </c>
      <c r="AY104" s="278">
        <f t="shared" ca="1" si="118"/>
        <v>0</v>
      </c>
      <c r="AZ104" s="278">
        <f t="shared" ca="1" si="118"/>
        <v>0</v>
      </c>
      <c r="BA104" s="278">
        <f t="shared" ca="1" si="118"/>
        <v>0</v>
      </c>
      <c r="BB104" s="278">
        <f t="shared" ca="1" si="118"/>
        <v>0</v>
      </c>
      <c r="BC104" s="278">
        <f t="shared" ca="1" si="118"/>
        <v>0</v>
      </c>
      <c r="BD104" s="278">
        <f t="shared" ca="1" si="118"/>
        <v>0</v>
      </c>
      <c r="BE104" s="278">
        <f t="shared" ca="1" si="118"/>
        <v>0</v>
      </c>
      <c r="BF104" s="278">
        <f t="shared" ca="1" si="118"/>
        <v>0</v>
      </c>
      <c r="BG104" s="278">
        <f t="shared" ca="1" si="118"/>
        <v>0</v>
      </c>
      <c r="BH104" s="278">
        <f t="shared" ca="1" si="118"/>
        <v>0</v>
      </c>
      <c r="BI104" s="278">
        <f t="shared" ca="1" si="118"/>
        <v>0</v>
      </c>
      <c r="BJ104" s="278">
        <f t="shared" ca="1" si="118"/>
        <v>0</v>
      </c>
      <c r="BK104" s="278">
        <f t="shared" ca="1" si="118"/>
        <v>0</v>
      </c>
      <c r="BL104" s="278">
        <f t="shared" ca="1" si="118"/>
        <v>0</v>
      </c>
      <c r="BM104" s="278">
        <f t="shared" ca="1" si="118"/>
        <v>0</v>
      </c>
      <c r="BN104" s="278">
        <f t="shared" ca="1" si="118"/>
        <v>0</v>
      </c>
      <c r="BO104" s="278">
        <f t="shared" ca="1" si="118"/>
        <v>0</v>
      </c>
      <c r="BP104" s="278">
        <f t="shared" ca="1" si="118"/>
        <v>0</v>
      </c>
      <c r="BQ104" s="278">
        <f t="shared" ca="1" si="118"/>
        <v>0</v>
      </c>
      <c r="BR104" s="278">
        <f t="shared" ca="1" si="118"/>
        <v>0</v>
      </c>
      <c r="BS104" s="278">
        <f t="shared" ca="1" si="118"/>
        <v>0</v>
      </c>
      <c r="BT104" s="278">
        <f t="shared" ca="1" si="118"/>
        <v>0</v>
      </c>
      <c r="BU104" s="278">
        <f t="shared" ca="1" si="118"/>
        <v>0</v>
      </c>
      <c r="BV104" s="278">
        <f t="shared" ca="1" si="118"/>
        <v>0</v>
      </c>
      <c r="BW104" s="278">
        <f t="shared" ca="1" si="118"/>
        <v>0</v>
      </c>
      <c r="BX104" s="278">
        <f t="shared" ca="1" si="118"/>
        <v>0</v>
      </c>
      <c r="BY104" s="278">
        <f t="shared" ca="1" si="118"/>
        <v>0</v>
      </c>
      <c r="BZ104" s="278">
        <f t="shared" ca="1" si="118"/>
        <v>0</v>
      </c>
      <c r="CA104" s="278">
        <f t="shared" ca="1" si="118"/>
        <v>0</v>
      </c>
      <c r="CB104" s="278">
        <f t="shared" ca="1" si="118"/>
        <v>0</v>
      </c>
      <c r="CC104" s="278">
        <f t="shared" ca="1" si="118"/>
        <v>0</v>
      </c>
      <c r="CD104" s="278">
        <f t="shared" ref="CD104:DI104" ca="1" si="119">IFERROR(CD208*$H104,)*(CD$8&gt;=(rRenovStMnth-1)*12+1)*(CD$8&lt;=MAX(rHoldPeriod,1)*12)*rRenovReq*$I104</f>
        <v>0</v>
      </c>
      <c r="CE104" s="278">
        <f t="shared" ca="1" si="119"/>
        <v>0</v>
      </c>
      <c r="CF104" s="278">
        <f t="shared" ca="1" si="119"/>
        <v>0</v>
      </c>
      <c r="CG104" s="278">
        <f t="shared" ca="1" si="119"/>
        <v>0</v>
      </c>
      <c r="CH104" s="278">
        <f t="shared" ca="1" si="119"/>
        <v>0</v>
      </c>
      <c r="CI104" s="278">
        <f t="shared" ca="1" si="119"/>
        <v>0</v>
      </c>
      <c r="CJ104" s="278">
        <f t="shared" ca="1" si="119"/>
        <v>0</v>
      </c>
      <c r="CK104" s="278">
        <f t="shared" ca="1" si="119"/>
        <v>0</v>
      </c>
      <c r="CL104" s="278">
        <f t="shared" ca="1" si="119"/>
        <v>0</v>
      </c>
      <c r="CM104" s="278">
        <f t="shared" ca="1" si="119"/>
        <v>0</v>
      </c>
      <c r="CN104" s="278">
        <f t="shared" ca="1" si="119"/>
        <v>0</v>
      </c>
      <c r="CO104" s="278">
        <f t="shared" ca="1" si="119"/>
        <v>0</v>
      </c>
      <c r="CP104" s="278">
        <f t="shared" ca="1" si="119"/>
        <v>0</v>
      </c>
      <c r="CQ104" s="278">
        <f t="shared" ca="1" si="119"/>
        <v>0</v>
      </c>
      <c r="CR104" s="278">
        <f t="shared" ca="1" si="119"/>
        <v>0</v>
      </c>
      <c r="CS104" s="278">
        <f t="shared" ca="1" si="119"/>
        <v>0</v>
      </c>
      <c r="CT104" s="278">
        <f t="shared" ca="1" si="119"/>
        <v>0</v>
      </c>
      <c r="CU104" s="278">
        <f t="shared" ca="1" si="119"/>
        <v>0</v>
      </c>
      <c r="CV104" s="278">
        <f t="shared" ca="1" si="119"/>
        <v>0</v>
      </c>
      <c r="CW104" s="278">
        <f t="shared" ca="1" si="119"/>
        <v>0</v>
      </c>
      <c r="CX104" s="278">
        <f t="shared" ca="1" si="119"/>
        <v>0</v>
      </c>
      <c r="CY104" s="278">
        <f t="shared" ca="1" si="119"/>
        <v>0</v>
      </c>
      <c r="CZ104" s="278">
        <f t="shared" ca="1" si="119"/>
        <v>0</v>
      </c>
      <c r="DA104" s="278">
        <f t="shared" ca="1" si="119"/>
        <v>0</v>
      </c>
      <c r="DB104" s="278">
        <f t="shared" ca="1" si="119"/>
        <v>0</v>
      </c>
      <c r="DC104" s="278">
        <f t="shared" ca="1" si="119"/>
        <v>0</v>
      </c>
      <c r="DD104" s="278">
        <f t="shared" ca="1" si="119"/>
        <v>0</v>
      </c>
      <c r="DE104" s="278">
        <f t="shared" ca="1" si="119"/>
        <v>0</v>
      </c>
      <c r="DF104" s="278">
        <f t="shared" ca="1" si="119"/>
        <v>0</v>
      </c>
      <c r="DG104" s="278">
        <f t="shared" ca="1" si="119"/>
        <v>0</v>
      </c>
      <c r="DH104" s="278">
        <f t="shared" ca="1" si="119"/>
        <v>0</v>
      </c>
      <c r="DI104" s="278">
        <f t="shared" ca="1" si="119"/>
        <v>0</v>
      </c>
      <c r="DJ104" s="278">
        <f t="shared" ref="DJ104:ES104" ca="1" si="120">IFERROR(DJ208*$H104,)*(DJ$8&gt;=(rRenovStMnth-1)*12+1)*(DJ$8&lt;=MAX(rHoldPeriod,1)*12)*rRenovReq*$I104</f>
        <v>0</v>
      </c>
      <c r="DK104" s="278">
        <f t="shared" ca="1" si="120"/>
        <v>0</v>
      </c>
      <c r="DL104" s="278">
        <f t="shared" ca="1" si="120"/>
        <v>0</v>
      </c>
      <c r="DM104" s="278">
        <f t="shared" ca="1" si="120"/>
        <v>0</v>
      </c>
      <c r="DN104" s="278">
        <f t="shared" ca="1" si="120"/>
        <v>0</v>
      </c>
      <c r="DO104" s="278">
        <f t="shared" ca="1" si="120"/>
        <v>0</v>
      </c>
      <c r="DP104" s="278">
        <f t="shared" ca="1" si="120"/>
        <v>0</v>
      </c>
      <c r="DQ104" s="278">
        <f t="shared" ca="1" si="120"/>
        <v>0</v>
      </c>
      <c r="DR104" s="278">
        <f t="shared" ca="1" si="120"/>
        <v>0</v>
      </c>
      <c r="DS104" s="278">
        <f t="shared" ca="1" si="120"/>
        <v>0</v>
      </c>
      <c r="DT104" s="278">
        <f t="shared" ca="1" si="120"/>
        <v>0</v>
      </c>
      <c r="DU104" s="278">
        <f t="shared" ca="1" si="120"/>
        <v>0</v>
      </c>
      <c r="DV104" s="278">
        <f t="shared" ca="1" si="120"/>
        <v>0</v>
      </c>
      <c r="DW104" s="278">
        <f t="shared" ca="1" si="120"/>
        <v>0</v>
      </c>
      <c r="DX104" s="278">
        <f t="shared" ca="1" si="120"/>
        <v>0</v>
      </c>
      <c r="DY104" s="278">
        <f t="shared" ca="1" si="120"/>
        <v>0</v>
      </c>
      <c r="DZ104" s="278">
        <f t="shared" ca="1" si="120"/>
        <v>0</v>
      </c>
      <c r="EA104" s="278">
        <f t="shared" ca="1" si="120"/>
        <v>0</v>
      </c>
      <c r="EB104" s="278">
        <f t="shared" ca="1" si="120"/>
        <v>0</v>
      </c>
      <c r="EC104" s="278">
        <f t="shared" ca="1" si="120"/>
        <v>0</v>
      </c>
      <c r="ED104" s="278">
        <f t="shared" ca="1" si="120"/>
        <v>0</v>
      </c>
      <c r="EE104" s="278">
        <f t="shared" ca="1" si="120"/>
        <v>0</v>
      </c>
      <c r="EF104" s="278">
        <f t="shared" ca="1" si="120"/>
        <v>0</v>
      </c>
      <c r="EG104" s="278">
        <f t="shared" ca="1" si="120"/>
        <v>0</v>
      </c>
      <c r="EH104" s="278">
        <f t="shared" ca="1" si="120"/>
        <v>0</v>
      </c>
      <c r="EI104" s="278">
        <f t="shared" ca="1" si="120"/>
        <v>0</v>
      </c>
      <c r="EJ104" s="278">
        <f t="shared" ca="1" si="120"/>
        <v>0</v>
      </c>
      <c r="EK104" s="278">
        <f t="shared" ca="1" si="120"/>
        <v>0</v>
      </c>
      <c r="EL104" s="278">
        <f t="shared" ca="1" si="120"/>
        <v>0</v>
      </c>
      <c r="EM104" s="278">
        <f t="shared" ca="1" si="120"/>
        <v>0</v>
      </c>
      <c r="EN104" s="278">
        <f t="shared" ca="1" si="120"/>
        <v>0</v>
      </c>
      <c r="EO104" s="278">
        <f t="shared" ca="1" si="120"/>
        <v>0</v>
      </c>
      <c r="EP104" s="278">
        <f t="shared" ca="1" si="120"/>
        <v>0</v>
      </c>
      <c r="EQ104" s="278">
        <f t="shared" ca="1" si="120"/>
        <v>0</v>
      </c>
      <c r="ER104" s="278">
        <f t="shared" ca="1" si="120"/>
        <v>0</v>
      </c>
      <c r="ES104" s="278">
        <f t="shared" ca="1" si="120"/>
        <v>0</v>
      </c>
    </row>
    <row r="105" spans="2:149" hidden="1" x14ac:dyDescent="0.2">
      <c r="B105" s="278" t="str" cm="1">
        <f t="array" ref="B105">IFERROR(INDEX(rUMFP,ROWS($A$97:A105)),)</f>
        <v>saz.c1</v>
      </c>
      <c r="C105" s="278"/>
      <c r="D105" s="275">
        <f t="shared" si="83"/>
        <v>18</v>
      </c>
      <c r="E105" s="275">
        <f t="shared" si="84"/>
        <v>18</v>
      </c>
      <c r="F105" s="607">
        <f t="shared" si="85"/>
        <v>0</v>
      </c>
      <c r="H105" s="603">
        <f t="shared" si="86"/>
        <v>7.5757575757575768E-3</v>
      </c>
      <c r="I105" s="600">
        <f t="shared" si="92"/>
        <v>0</v>
      </c>
      <c r="K105" s="610">
        <f t="shared" si="87"/>
        <v>2333.0555555555557</v>
      </c>
      <c r="Q105" s="275"/>
      <c r="R105" s="278">
        <f t="shared" ref="R105:AW105" si="121">IFERROR(R209*$H105,)*(R$8&gt;=(rRenovStMnth-1)*12+1)*(R$8&lt;=MAX(rHoldPeriod,1)*12)*rRenovReq*$I105</f>
        <v>0</v>
      </c>
      <c r="S105" s="278">
        <f t="shared" ca="1" si="121"/>
        <v>0</v>
      </c>
      <c r="T105" s="278">
        <f t="shared" ca="1" si="121"/>
        <v>0</v>
      </c>
      <c r="U105" s="278">
        <f t="shared" ca="1" si="121"/>
        <v>0</v>
      </c>
      <c r="V105" s="278">
        <f t="shared" ca="1" si="121"/>
        <v>0</v>
      </c>
      <c r="W105" s="278">
        <f t="shared" ca="1" si="121"/>
        <v>0</v>
      </c>
      <c r="X105" s="278">
        <f t="shared" ca="1" si="121"/>
        <v>0</v>
      </c>
      <c r="Y105" s="278">
        <f t="shared" ca="1" si="121"/>
        <v>0</v>
      </c>
      <c r="Z105" s="278">
        <f t="shared" ca="1" si="121"/>
        <v>0</v>
      </c>
      <c r="AA105" s="278">
        <f t="shared" ca="1" si="121"/>
        <v>0</v>
      </c>
      <c r="AB105" s="278">
        <f t="shared" ca="1" si="121"/>
        <v>0</v>
      </c>
      <c r="AC105" s="278">
        <f t="shared" ca="1" si="121"/>
        <v>0</v>
      </c>
      <c r="AD105" s="278">
        <f t="shared" ca="1" si="121"/>
        <v>0</v>
      </c>
      <c r="AE105" s="278">
        <f t="shared" ca="1" si="121"/>
        <v>0</v>
      </c>
      <c r="AF105" s="278">
        <f t="shared" ca="1" si="121"/>
        <v>0</v>
      </c>
      <c r="AG105" s="278">
        <f t="shared" ca="1" si="121"/>
        <v>0</v>
      </c>
      <c r="AH105" s="278">
        <f t="shared" ca="1" si="121"/>
        <v>0</v>
      </c>
      <c r="AI105" s="278">
        <f t="shared" ca="1" si="121"/>
        <v>0</v>
      </c>
      <c r="AJ105" s="278">
        <f t="shared" ca="1" si="121"/>
        <v>0</v>
      </c>
      <c r="AK105" s="278">
        <f t="shared" ca="1" si="121"/>
        <v>0</v>
      </c>
      <c r="AL105" s="278">
        <f t="shared" ca="1" si="121"/>
        <v>0</v>
      </c>
      <c r="AM105" s="278">
        <f t="shared" ca="1" si="121"/>
        <v>0</v>
      </c>
      <c r="AN105" s="278">
        <f t="shared" ca="1" si="121"/>
        <v>0</v>
      </c>
      <c r="AO105" s="278">
        <f t="shared" ca="1" si="121"/>
        <v>0</v>
      </c>
      <c r="AP105" s="278">
        <f t="shared" ca="1" si="121"/>
        <v>0</v>
      </c>
      <c r="AQ105" s="278">
        <f t="shared" ca="1" si="121"/>
        <v>0</v>
      </c>
      <c r="AR105" s="278">
        <f t="shared" ca="1" si="121"/>
        <v>0</v>
      </c>
      <c r="AS105" s="278">
        <f t="shared" ca="1" si="121"/>
        <v>0</v>
      </c>
      <c r="AT105" s="278">
        <f t="shared" ca="1" si="121"/>
        <v>0</v>
      </c>
      <c r="AU105" s="278">
        <f t="shared" ca="1" si="121"/>
        <v>0</v>
      </c>
      <c r="AV105" s="278">
        <f t="shared" ca="1" si="121"/>
        <v>0</v>
      </c>
      <c r="AW105" s="278">
        <f t="shared" ca="1" si="121"/>
        <v>0</v>
      </c>
      <c r="AX105" s="278">
        <f t="shared" ref="AX105:CC105" ca="1" si="122">IFERROR(AX209*$H105,)*(AX$8&gt;=(rRenovStMnth-1)*12+1)*(AX$8&lt;=MAX(rHoldPeriod,1)*12)*rRenovReq*$I105</f>
        <v>0</v>
      </c>
      <c r="AY105" s="278">
        <f t="shared" ca="1" si="122"/>
        <v>0</v>
      </c>
      <c r="AZ105" s="278">
        <f t="shared" ca="1" si="122"/>
        <v>0</v>
      </c>
      <c r="BA105" s="278">
        <f t="shared" ca="1" si="122"/>
        <v>0</v>
      </c>
      <c r="BB105" s="278">
        <f t="shared" ca="1" si="122"/>
        <v>0</v>
      </c>
      <c r="BC105" s="278">
        <f t="shared" ca="1" si="122"/>
        <v>0</v>
      </c>
      <c r="BD105" s="278">
        <f t="shared" ca="1" si="122"/>
        <v>0</v>
      </c>
      <c r="BE105" s="278">
        <f t="shared" ca="1" si="122"/>
        <v>0</v>
      </c>
      <c r="BF105" s="278">
        <f t="shared" ca="1" si="122"/>
        <v>0</v>
      </c>
      <c r="BG105" s="278">
        <f t="shared" ca="1" si="122"/>
        <v>0</v>
      </c>
      <c r="BH105" s="278">
        <f t="shared" ca="1" si="122"/>
        <v>0</v>
      </c>
      <c r="BI105" s="278">
        <f t="shared" ca="1" si="122"/>
        <v>0</v>
      </c>
      <c r="BJ105" s="278">
        <f t="shared" ca="1" si="122"/>
        <v>0</v>
      </c>
      <c r="BK105" s="278">
        <f t="shared" ca="1" si="122"/>
        <v>0</v>
      </c>
      <c r="BL105" s="278">
        <f t="shared" ca="1" si="122"/>
        <v>0</v>
      </c>
      <c r="BM105" s="278">
        <f t="shared" ca="1" si="122"/>
        <v>0</v>
      </c>
      <c r="BN105" s="278">
        <f t="shared" ca="1" si="122"/>
        <v>0</v>
      </c>
      <c r="BO105" s="278">
        <f t="shared" ca="1" si="122"/>
        <v>0</v>
      </c>
      <c r="BP105" s="278">
        <f t="shared" ca="1" si="122"/>
        <v>0</v>
      </c>
      <c r="BQ105" s="278">
        <f t="shared" ca="1" si="122"/>
        <v>0</v>
      </c>
      <c r="BR105" s="278">
        <f t="shared" ca="1" si="122"/>
        <v>0</v>
      </c>
      <c r="BS105" s="278">
        <f t="shared" ca="1" si="122"/>
        <v>0</v>
      </c>
      <c r="BT105" s="278">
        <f t="shared" ca="1" si="122"/>
        <v>0</v>
      </c>
      <c r="BU105" s="278">
        <f t="shared" ca="1" si="122"/>
        <v>0</v>
      </c>
      <c r="BV105" s="278">
        <f t="shared" ca="1" si="122"/>
        <v>0</v>
      </c>
      <c r="BW105" s="278">
        <f t="shared" ca="1" si="122"/>
        <v>0</v>
      </c>
      <c r="BX105" s="278">
        <f t="shared" ca="1" si="122"/>
        <v>0</v>
      </c>
      <c r="BY105" s="278">
        <f t="shared" ca="1" si="122"/>
        <v>0</v>
      </c>
      <c r="BZ105" s="278">
        <f t="shared" ca="1" si="122"/>
        <v>0</v>
      </c>
      <c r="CA105" s="278">
        <f t="shared" ca="1" si="122"/>
        <v>0</v>
      </c>
      <c r="CB105" s="278">
        <f t="shared" ca="1" si="122"/>
        <v>0</v>
      </c>
      <c r="CC105" s="278">
        <f t="shared" ca="1" si="122"/>
        <v>0</v>
      </c>
      <c r="CD105" s="278">
        <f t="shared" ref="CD105:DI105" ca="1" si="123">IFERROR(CD209*$H105,)*(CD$8&gt;=(rRenovStMnth-1)*12+1)*(CD$8&lt;=MAX(rHoldPeriod,1)*12)*rRenovReq*$I105</f>
        <v>0</v>
      </c>
      <c r="CE105" s="278">
        <f t="shared" ca="1" si="123"/>
        <v>0</v>
      </c>
      <c r="CF105" s="278">
        <f t="shared" ca="1" si="123"/>
        <v>0</v>
      </c>
      <c r="CG105" s="278">
        <f t="shared" ca="1" si="123"/>
        <v>0</v>
      </c>
      <c r="CH105" s="278">
        <f t="shared" ca="1" si="123"/>
        <v>0</v>
      </c>
      <c r="CI105" s="278">
        <f t="shared" ca="1" si="123"/>
        <v>0</v>
      </c>
      <c r="CJ105" s="278">
        <f t="shared" ca="1" si="123"/>
        <v>0</v>
      </c>
      <c r="CK105" s="278">
        <f t="shared" ca="1" si="123"/>
        <v>0</v>
      </c>
      <c r="CL105" s="278">
        <f t="shared" ca="1" si="123"/>
        <v>0</v>
      </c>
      <c r="CM105" s="278">
        <f t="shared" ca="1" si="123"/>
        <v>0</v>
      </c>
      <c r="CN105" s="278">
        <f t="shared" ca="1" si="123"/>
        <v>0</v>
      </c>
      <c r="CO105" s="278">
        <f t="shared" ca="1" si="123"/>
        <v>0</v>
      </c>
      <c r="CP105" s="278">
        <f t="shared" ca="1" si="123"/>
        <v>0</v>
      </c>
      <c r="CQ105" s="278">
        <f t="shared" ca="1" si="123"/>
        <v>0</v>
      </c>
      <c r="CR105" s="278">
        <f t="shared" ca="1" si="123"/>
        <v>0</v>
      </c>
      <c r="CS105" s="278">
        <f t="shared" ca="1" si="123"/>
        <v>0</v>
      </c>
      <c r="CT105" s="278">
        <f t="shared" ca="1" si="123"/>
        <v>0</v>
      </c>
      <c r="CU105" s="278">
        <f t="shared" ca="1" si="123"/>
        <v>0</v>
      </c>
      <c r="CV105" s="278">
        <f t="shared" ca="1" si="123"/>
        <v>0</v>
      </c>
      <c r="CW105" s="278">
        <f t="shared" ca="1" si="123"/>
        <v>0</v>
      </c>
      <c r="CX105" s="278">
        <f t="shared" ca="1" si="123"/>
        <v>0</v>
      </c>
      <c r="CY105" s="278">
        <f t="shared" ca="1" si="123"/>
        <v>0</v>
      </c>
      <c r="CZ105" s="278">
        <f t="shared" ca="1" si="123"/>
        <v>0</v>
      </c>
      <c r="DA105" s="278">
        <f t="shared" ca="1" si="123"/>
        <v>0</v>
      </c>
      <c r="DB105" s="278">
        <f t="shared" ca="1" si="123"/>
        <v>0</v>
      </c>
      <c r="DC105" s="278">
        <f t="shared" ca="1" si="123"/>
        <v>0</v>
      </c>
      <c r="DD105" s="278">
        <f t="shared" ca="1" si="123"/>
        <v>0</v>
      </c>
      <c r="DE105" s="278">
        <f t="shared" ca="1" si="123"/>
        <v>0</v>
      </c>
      <c r="DF105" s="278">
        <f t="shared" ca="1" si="123"/>
        <v>0</v>
      </c>
      <c r="DG105" s="278">
        <f t="shared" ca="1" si="123"/>
        <v>0</v>
      </c>
      <c r="DH105" s="278">
        <f t="shared" ca="1" si="123"/>
        <v>0</v>
      </c>
      <c r="DI105" s="278">
        <f t="shared" ca="1" si="123"/>
        <v>0</v>
      </c>
      <c r="DJ105" s="278">
        <f t="shared" ref="DJ105:ES105" ca="1" si="124">IFERROR(DJ209*$H105,)*(DJ$8&gt;=(rRenovStMnth-1)*12+1)*(DJ$8&lt;=MAX(rHoldPeriod,1)*12)*rRenovReq*$I105</f>
        <v>0</v>
      </c>
      <c r="DK105" s="278">
        <f t="shared" ca="1" si="124"/>
        <v>0</v>
      </c>
      <c r="DL105" s="278">
        <f t="shared" ca="1" si="124"/>
        <v>0</v>
      </c>
      <c r="DM105" s="278">
        <f t="shared" ca="1" si="124"/>
        <v>0</v>
      </c>
      <c r="DN105" s="278">
        <f t="shared" ca="1" si="124"/>
        <v>0</v>
      </c>
      <c r="DO105" s="278">
        <f t="shared" ca="1" si="124"/>
        <v>0</v>
      </c>
      <c r="DP105" s="278">
        <f t="shared" ca="1" si="124"/>
        <v>0</v>
      </c>
      <c r="DQ105" s="278">
        <f t="shared" ca="1" si="124"/>
        <v>0</v>
      </c>
      <c r="DR105" s="278">
        <f t="shared" ca="1" si="124"/>
        <v>0</v>
      </c>
      <c r="DS105" s="278">
        <f t="shared" ca="1" si="124"/>
        <v>0</v>
      </c>
      <c r="DT105" s="278">
        <f t="shared" ca="1" si="124"/>
        <v>0</v>
      </c>
      <c r="DU105" s="278">
        <f t="shared" ca="1" si="124"/>
        <v>0</v>
      </c>
      <c r="DV105" s="278">
        <f t="shared" ca="1" si="124"/>
        <v>0</v>
      </c>
      <c r="DW105" s="278">
        <f t="shared" ca="1" si="124"/>
        <v>0</v>
      </c>
      <c r="DX105" s="278">
        <f t="shared" ca="1" si="124"/>
        <v>0</v>
      </c>
      <c r="DY105" s="278">
        <f t="shared" ca="1" si="124"/>
        <v>0</v>
      </c>
      <c r="DZ105" s="278">
        <f t="shared" ca="1" si="124"/>
        <v>0</v>
      </c>
      <c r="EA105" s="278">
        <f t="shared" ca="1" si="124"/>
        <v>0</v>
      </c>
      <c r="EB105" s="278">
        <f t="shared" ca="1" si="124"/>
        <v>0</v>
      </c>
      <c r="EC105" s="278">
        <f t="shared" ca="1" si="124"/>
        <v>0</v>
      </c>
      <c r="ED105" s="278">
        <f t="shared" ca="1" si="124"/>
        <v>0</v>
      </c>
      <c r="EE105" s="278">
        <f t="shared" ca="1" si="124"/>
        <v>0</v>
      </c>
      <c r="EF105" s="278">
        <f t="shared" ca="1" si="124"/>
        <v>0</v>
      </c>
      <c r="EG105" s="278">
        <f t="shared" ca="1" si="124"/>
        <v>0</v>
      </c>
      <c r="EH105" s="278">
        <f t="shared" ca="1" si="124"/>
        <v>0</v>
      </c>
      <c r="EI105" s="278">
        <f t="shared" ca="1" si="124"/>
        <v>0</v>
      </c>
      <c r="EJ105" s="278">
        <f t="shared" ca="1" si="124"/>
        <v>0</v>
      </c>
      <c r="EK105" s="278">
        <f t="shared" ca="1" si="124"/>
        <v>0</v>
      </c>
      <c r="EL105" s="278">
        <f t="shared" ca="1" si="124"/>
        <v>0</v>
      </c>
      <c r="EM105" s="278">
        <f t="shared" ca="1" si="124"/>
        <v>0</v>
      </c>
      <c r="EN105" s="278">
        <f t="shared" ca="1" si="124"/>
        <v>0</v>
      </c>
      <c r="EO105" s="278">
        <f t="shared" ca="1" si="124"/>
        <v>0</v>
      </c>
      <c r="EP105" s="278">
        <f t="shared" ca="1" si="124"/>
        <v>0</v>
      </c>
      <c r="EQ105" s="278">
        <f t="shared" ca="1" si="124"/>
        <v>0</v>
      </c>
      <c r="ER105" s="278">
        <f t="shared" ca="1" si="124"/>
        <v>0</v>
      </c>
      <c r="ES105" s="278">
        <f t="shared" ca="1" si="124"/>
        <v>0</v>
      </c>
    </row>
    <row r="106" spans="2:149" hidden="1" x14ac:dyDescent="0.2">
      <c r="B106" s="278" cm="1">
        <f t="array" ref="B106">IFERROR(INDEX(rUMFP,ROWS($A$97:A106)),)</f>
        <v>0</v>
      </c>
      <c r="C106" s="278"/>
      <c r="D106" s="275">
        <f t="shared" si="83"/>
        <v>0</v>
      </c>
      <c r="E106" s="275">
        <f t="shared" si="84"/>
        <v>0</v>
      </c>
      <c r="F106" s="607">
        <f t="shared" si="85"/>
        <v>0</v>
      </c>
      <c r="H106" s="603">
        <f t="shared" si="86"/>
        <v>0</v>
      </c>
      <c r="I106" s="600">
        <f t="shared" si="92"/>
        <v>0</v>
      </c>
      <c r="K106" s="610">
        <f t="shared" si="87"/>
        <v>0</v>
      </c>
      <c r="Q106" s="275"/>
      <c r="R106" s="278">
        <f t="shared" ref="R106:AW106" si="125">IFERROR(R210*$H106,)*(R$8&gt;=(rRenovStMnth-1)*12+1)*(R$8&lt;=MAX(rHoldPeriod,1)*12)*rRenovReq*$I106</f>
        <v>0</v>
      </c>
      <c r="S106" s="278">
        <f t="shared" ca="1" si="125"/>
        <v>0</v>
      </c>
      <c r="T106" s="278">
        <f t="shared" ca="1" si="125"/>
        <v>0</v>
      </c>
      <c r="U106" s="278">
        <f t="shared" ca="1" si="125"/>
        <v>0</v>
      </c>
      <c r="V106" s="278">
        <f t="shared" ca="1" si="125"/>
        <v>0</v>
      </c>
      <c r="W106" s="278">
        <f t="shared" ca="1" si="125"/>
        <v>0</v>
      </c>
      <c r="X106" s="278">
        <f t="shared" ca="1" si="125"/>
        <v>0</v>
      </c>
      <c r="Y106" s="278">
        <f t="shared" ca="1" si="125"/>
        <v>0</v>
      </c>
      <c r="Z106" s="278">
        <f t="shared" ca="1" si="125"/>
        <v>0</v>
      </c>
      <c r="AA106" s="278">
        <f t="shared" ca="1" si="125"/>
        <v>0</v>
      </c>
      <c r="AB106" s="278">
        <f t="shared" ca="1" si="125"/>
        <v>0</v>
      </c>
      <c r="AC106" s="278">
        <f t="shared" ca="1" si="125"/>
        <v>0</v>
      </c>
      <c r="AD106" s="278">
        <f t="shared" ca="1" si="125"/>
        <v>0</v>
      </c>
      <c r="AE106" s="278">
        <f t="shared" ca="1" si="125"/>
        <v>0</v>
      </c>
      <c r="AF106" s="278">
        <f t="shared" ca="1" si="125"/>
        <v>0</v>
      </c>
      <c r="AG106" s="278">
        <f t="shared" ca="1" si="125"/>
        <v>0</v>
      </c>
      <c r="AH106" s="278">
        <f t="shared" ca="1" si="125"/>
        <v>0</v>
      </c>
      <c r="AI106" s="278">
        <f t="shared" ca="1" si="125"/>
        <v>0</v>
      </c>
      <c r="AJ106" s="278">
        <f t="shared" ca="1" si="125"/>
        <v>0</v>
      </c>
      <c r="AK106" s="278">
        <f t="shared" ca="1" si="125"/>
        <v>0</v>
      </c>
      <c r="AL106" s="278">
        <f t="shared" ca="1" si="125"/>
        <v>0</v>
      </c>
      <c r="AM106" s="278">
        <f t="shared" ca="1" si="125"/>
        <v>0</v>
      </c>
      <c r="AN106" s="278">
        <f t="shared" ca="1" si="125"/>
        <v>0</v>
      </c>
      <c r="AO106" s="278">
        <f t="shared" ca="1" si="125"/>
        <v>0</v>
      </c>
      <c r="AP106" s="278">
        <f t="shared" ca="1" si="125"/>
        <v>0</v>
      </c>
      <c r="AQ106" s="278">
        <f t="shared" ca="1" si="125"/>
        <v>0</v>
      </c>
      <c r="AR106" s="278">
        <f t="shared" ca="1" si="125"/>
        <v>0</v>
      </c>
      <c r="AS106" s="278">
        <f t="shared" ca="1" si="125"/>
        <v>0</v>
      </c>
      <c r="AT106" s="278">
        <f t="shared" ca="1" si="125"/>
        <v>0</v>
      </c>
      <c r="AU106" s="278">
        <f t="shared" ca="1" si="125"/>
        <v>0</v>
      </c>
      <c r="AV106" s="278">
        <f t="shared" ca="1" si="125"/>
        <v>0</v>
      </c>
      <c r="AW106" s="278">
        <f t="shared" ca="1" si="125"/>
        <v>0</v>
      </c>
      <c r="AX106" s="278">
        <f t="shared" ref="AX106:CC106" ca="1" si="126">IFERROR(AX210*$H106,)*(AX$8&gt;=(rRenovStMnth-1)*12+1)*(AX$8&lt;=MAX(rHoldPeriod,1)*12)*rRenovReq*$I106</f>
        <v>0</v>
      </c>
      <c r="AY106" s="278">
        <f t="shared" ca="1" si="126"/>
        <v>0</v>
      </c>
      <c r="AZ106" s="278">
        <f t="shared" ca="1" si="126"/>
        <v>0</v>
      </c>
      <c r="BA106" s="278">
        <f t="shared" ca="1" si="126"/>
        <v>0</v>
      </c>
      <c r="BB106" s="278">
        <f t="shared" ca="1" si="126"/>
        <v>0</v>
      </c>
      <c r="BC106" s="278">
        <f t="shared" ca="1" si="126"/>
        <v>0</v>
      </c>
      <c r="BD106" s="278">
        <f t="shared" ca="1" si="126"/>
        <v>0</v>
      </c>
      <c r="BE106" s="278">
        <f t="shared" ca="1" si="126"/>
        <v>0</v>
      </c>
      <c r="BF106" s="278">
        <f t="shared" ca="1" si="126"/>
        <v>0</v>
      </c>
      <c r="BG106" s="278">
        <f t="shared" ca="1" si="126"/>
        <v>0</v>
      </c>
      <c r="BH106" s="278">
        <f t="shared" ca="1" si="126"/>
        <v>0</v>
      </c>
      <c r="BI106" s="278">
        <f t="shared" ca="1" si="126"/>
        <v>0</v>
      </c>
      <c r="BJ106" s="278">
        <f t="shared" ca="1" si="126"/>
        <v>0</v>
      </c>
      <c r="BK106" s="278">
        <f t="shared" ca="1" si="126"/>
        <v>0</v>
      </c>
      <c r="BL106" s="278">
        <f t="shared" ca="1" si="126"/>
        <v>0</v>
      </c>
      <c r="BM106" s="278">
        <f t="shared" ca="1" si="126"/>
        <v>0</v>
      </c>
      <c r="BN106" s="278">
        <f t="shared" ca="1" si="126"/>
        <v>0</v>
      </c>
      <c r="BO106" s="278">
        <f t="shared" ca="1" si="126"/>
        <v>0</v>
      </c>
      <c r="BP106" s="278">
        <f t="shared" ca="1" si="126"/>
        <v>0</v>
      </c>
      <c r="BQ106" s="278">
        <f t="shared" ca="1" si="126"/>
        <v>0</v>
      </c>
      <c r="BR106" s="278">
        <f t="shared" ca="1" si="126"/>
        <v>0</v>
      </c>
      <c r="BS106" s="278">
        <f t="shared" ca="1" si="126"/>
        <v>0</v>
      </c>
      <c r="BT106" s="278">
        <f t="shared" ca="1" si="126"/>
        <v>0</v>
      </c>
      <c r="BU106" s="278">
        <f t="shared" ca="1" si="126"/>
        <v>0</v>
      </c>
      <c r="BV106" s="278">
        <f t="shared" ca="1" si="126"/>
        <v>0</v>
      </c>
      <c r="BW106" s="278">
        <f t="shared" ca="1" si="126"/>
        <v>0</v>
      </c>
      <c r="BX106" s="278">
        <f t="shared" ca="1" si="126"/>
        <v>0</v>
      </c>
      <c r="BY106" s="278">
        <f t="shared" ca="1" si="126"/>
        <v>0</v>
      </c>
      <c r="BZ106" s="278">
        <f t="shared" ca="1" si="126"/>
        <v>0</v>
      </c>
      <c r="CA106" s="278">
        <f t="shared" ca="1" si="126"/>
        <v>0</v>
      </c>
      <c r="CB106" s="278">
        <f t="shared" ca="1" si="126"/>
        <v>0</v>
      </c>
      <c r="CC106" s="278">
        <f t="shared" ca="1" si="126"/>
        <v>0</v>
      </c>
      <c r="CD106" s="278">
        <f t="shared" ref="CD106:DI106" ca="1" si="127">IFERROR(CD210*$H106,)*(CD$8&gt;=(rRenovStMnth-1)*12+1)*(CD$8&lt;=MAX(rHoldPeriod,1)*12)*rRenovReq*$I106</f>
        <v>0</v>
      </c>
      <c r="CE106" s="278">
        <f t="shared" ca="1" si="127"/>
        <v>0</v>
      </c>
      <c r="CF106" s="278">
        <f t="shared" ca="1" si="127"/>
        <v>0</v>
      </c>
      <c r="CG106" s="278">
        <f t="shared" ca="1" si="127"/>
        <v>0</v>
      </c>
      <c r="CH106" s="278">
        <f t="shared" ca="1" si="127"/>
        <v>0</v>
      </c>
      <c r="CI106" s="278">
        <f t="shared" ca="1" si="127"/>
        <v>0</v>
      </c>
      <c r="CJ106" s="278">
        <f t="shared" ca="1" si="127"/>
        <v>0</v>
      </c>
      <c r="CK106" s="278">
        <f t="shared" ca="1" si="127"/>
        <v>0</v>
      </c>
      <c r="CL106" s="278">
        <f t="shared" ca="1" si="127"/>
        <v>0</v>
      </c>
      <c r="CM106" s="278">
        <f t="shared" ca="1" si="127"/>
        <v>0</v>
      </c>
      <c r="CN106" s="278">
        <f t="shared" ca="1" si="127"/>
        <v>0</v>
      </c>
      <c r="CO106" s="278">
        <f t="shared" ca="1" si="127"/>
        <v>0</v>
      </c>
      <c r="CP106" s="278">
        <f t="shared" ca="1" si="127"/>
        <v>0</v>
      </c>
      <c r="CQ106" s="278">
        <f t="shared" ca="1" si="127"/>
        <v>0</v>
      </c>
      <c r="CR106" s="278">
        <f t="shared" ca="1" si="127"/>
        <v>0</v>
      </c>
      <c r="CS106" s="278">
        <f t="shared" ca="1" si="127"/>
        <v>0</v>
      </c>
      <c r="CT106" s="278">
        <f t="shared" ca="1" si="127"/>
        <v>0</v>
      </c>
      <c r="CU106" s="278">
        <f t="shared" ca="1" si="127"/>
        <v>0</v>
      </c>
      <c r="CV106" s="278">
        <f t="shared" ca="1" si="127"/>
        <v>0</v>
      </c>
      <c r="CW106" s="278">
        <f t="shared" ca="1" si="127"/>
        <v>0</v>
      </c>
      <c r="CX106" s="278">
        <f t="shared" ca="1" si="127"/>
        <v>0</v>
      </c>
      <c r="CY106" s="278">
        <f t="shared" ca="1" si="127"/>
        <v>0</v>
      </c>
      <c r="CZ106" s="278">
        <f t="shared" ca="1" si="127"/>
        <v>0</v>
      </c>
      <c r="DA106" s="278">
        <f t="shared" ca="1" si="127"/>
        <v>0</v>
      </c>
      <c r="DB106" s="278">
        <f t="shared" ca="1" si="127"/>
        <v>0</v>
      </c>
      <c r="DC106" s="278">
        <f t="shared" ca="1" si="127"/>
        <v>0</v>
      </c>
      <c r="DD106" s="278">
        <f t="shared" ca="1" si="127"/>
        <v>0</v>
      </c>
      <c r="DE106" s="278">
        <f t="shared" ca="1" si="127"/>
        <v>0</v>
      </c>
      <c r="DF106" s="278">
        <f t="shared" ca="1" si="127"/>
        <v>0</v>
      </c>
      <c r="DG106" s="278">
        <f t="shared" ca="1" si="127"/>
        <v>0</v>
      </c>
      <c r="DH106" s="278">
        <f t="shared" ca="1" si="127"/>
        <v>0</v>
      </c>
      <c r="DI106" s="278">
        <f t="shared" ca="1" si="127"/>
        <v>0</v>
      </c>
      <c r="DJ106" s="278">
        <f t="shared" ref="DJ106:ES106" ca="1" si="128">IFERROR(DJ210*$H106,)*(DJ$8&gt;=(rRenovStMnth-1)*12+1)*(DJ$8&lt;=MAX(rHoldPeriod,1)*12)*rRenovReq*$I106</f>
        <v>0</v>
      </c>
      <c r="DK106" s="278">
        <f t="shared" ca="1" si="128"/>
        <v>0</v>
      </c>
      <c r="DL106" s="278">
        <f t="shared" ca="1" si="128"/>
        <v>0</v>
      </c>
      <c r="DM106" s="278">
        <f t="shared" ca="1" si="128"/>
        <v>0</v>
      </c>
      <c r="DN106" s="278">
        <f t="shared" ca="1" si="128"/>
        <v>0</v>
      </c>
      <c r="DO106" s="278">
        <f t="shared" ca="1" si="128"/>
        <v>0</v>
      </c>
      <c r="DP106" s="278">
        <f t="shared" ca="1" si="128"/>
        <v>0</v>
      </c>
      <c r="DQ106" s="278">
        <f t="shared" ca="1" si="128"/>
        <v>0</v>
      </c>
      <c r="DR106" s="278">
        <f t="shared" ca="1" si="128"/>
        <v>0</v>
      </c>
      <c r="DS106" s="278">
        <f t="shared" ca="1" si="128"/>
        <v>0</v>
      </c>
      <c r="DT106" s="278">
        <f t="shared" ca="1" si="128"/>
        <v>0</v>
      </c>
      <c r="DU106" s="278">
        <f t="shared" ca="1" si="128"/>
        <v>0</v>
      </c>
      <c r="DV106" s="278">
        <f t="shared" ca="1" si="128"/>
        <v>0</v>
      </c>
      <c r="DW106" s="278">
        <f t="shared" ca="1" si="128"/>
        <v>0</v>
      </c>
      <c r="DX106" s="278">
        <f t="shared" ca="1" si="128"/>
        <v>0</v>
      </c>
      <c r="DY106" s="278">
        <f t="shared" ca="1" si="128"/>
        <v>0</v>
      </c>
      <c r="DZ106" s="278">
        <f t="shared" ca="1" si="128"/>
        <v>0</v>
      </c>
      <c r="EA106" s="278">
        <f t="shared" ca="1" si="128"/>
        <v>0</v>
      </c>
      <c r="EB106" s="278">
        <f t="shared" ca="1" si="128"/>
        <v>0</v>
      </c>
      <c r="EC106" s="278">
        <f t="shared" ca="1" si="128"/>
        <v>0</v>
      </c>
      <c r="ED106" s="278">
        <f t="shared" ca="1" si="128"/>
        <v>0</v>
      </c>
      <c r="EE106" s="278">
        <f t="shared" ca="1" si="128"/>
        <v>0</v>
      </c>
      <c r="EF106" s="278">
        <f t="shared" ca="1" si="128"/>
        <v>0</v>
      </c>
      <c r="EG106" s="278">
        <f t="shared" ca="1" si="128"/>
        <v>0</v>
      </c>
      <c r="EH106" s="278">
        <f t="shared" ca="1" si="128"/>
        <v>0</v>
      </c>
      <c r="EI106" s="278">
        <f t="shared" ca="1" si="128"/>
        <v>0</v>
      </c>
      <c r="EJ106" s="278">
        <f t="shared" ca="1" si="128"/>
        <v>0</v>
      </c>
      <c r="EK106" s="278">
        <f t="shared" ca="1" si="128"/>
        <v>0</v>
      </c>
      <c r="EL106" s="278">
        <f t="shared" ca="1" si="128"/>
        <v>0</v>
      </c>
      <c r="EM106" s="278">
        <f t="shared" ca="1" si="128"/>
        <v>0</v>
      </c>
      <c r="EN106" s="278">
        <f t="shared" ca="1" si="128"/>
        <v>0</v>
      </c>
      <c r="EO106" s="278">
        <f t="shared" ca="1" si="128"/>
        <v>0</v>
      </c>
      <c r="EP106" s="278">
        <f t="shared" ca="1" si="128"/>
        <v>0</v>
      </c>
      <c r="EQ106" s="278">
        <f t="shared" ca="1" si="128"/>
        <v>0</v>
      </c>
      <c r="ER106" s="278">
        <f t="shared" ca="1" si="128"/>
        <v>0</v>
      </c>
      <c r="ES106" s="278">
        <f t="shared" ca="1" si="128"/>
        <v>0</v>
      </c>
    </row>
    <row r="107" spans="2:149" hidden="1" x14ac:dyDescent="0.2">
      <c r="B107" s="278" cm="1">
        <f t="array" ref="B107">IFERROR(INDEX(rUMFP,ROWS($A$97:A107)),)</f>
        <v>0</v>
      </c>
      <c r="C107" s="278"/>
      <c r="D107" s="275">
        <f t="shared" si="83"/>
        <v>0</v>
      </c>
      <c r="E107" s="275">
        <f t="shared" si="84"/>
        <v>0</v>
      </c>
      <c r="F107" s="607">
        <f t="shared" si="85"/>
        <v>0</v>
      </c>
      <c r="H107" s="603">
        <f t="shared" si="86"/>
        <v>0</v>
      </c>
      <c r="I107" s="600">
        <f t="shared" si="92"/>
        <v>0</v>
      </c>
      <c r="K107" s="610">
        <f t="shared" si="87"/>
        <v>0</v>
      </c>
      <c r="Q107" s="275"/>
      <c r="R107" s="278">
        <f t="shared" ref="R107:AW107" si="129">IFERROR(R211*$H107,)*(R$8&gt;=(rRenovStMnth-1)*12+1)*(R$8&lt;=MAX(rHoldPeriod,1)*12)*rRenovReq*$I107</f>
        <v>0</v>
      </c>
      <c r="S107" s="278">
        <f t="shared" ca="1" si="129"/>
        <v>0</v>
      </c>
      <c r="T107" s="278">
        <f t="shared" ca="1" si="129"/>
        <v>0</v>
      </c>
      <c r="U107" s="278">
        <f t="shared" ca="1" si="129"/>
        <v>0</v>
      </c>
      <c r="V107" s="278">
        <f t="shared" ca="1" si="129"/>
        <v>0</v>
      </c>
      <c r="W107" s="278">
        <f t="shared" ca="1" si="129"/>
        <v>0</v>
      </c>
      <c r="X107" s="278">
        <f t="shared" ca="1" si="129"/>
        <v>0</v>
      </c>
      <c r="Y107" s="278">
        <f t="shared" ca="1" si="129"/>
        <v>0</v>
      </c>
      <c r="Z107" s="278">
        <f t="shared" ca="1" si="129"/>
        <v>0</v>
      </c>
      <c r="AA107" s="278">
        <f t="shared" ca="1" si="129"/>
        <v>0</v>
      </c>
      <c r="AB107" s="278">
        <f t="shared" ca="1" si="129"/>
        <v>0</v>
      </c>
      <c r="AC107" s="278">
        <f t="shared" ca="1" si="129"/>
        <v>0</v>
      </c>
      <c r="AD107" s="278">
        <f t="shared" ca="1" si="129"/>
        <v>0</v>
      </c>
      <c r="AE107" s="278">
        <f t="shared" ca="1" si="129"/>
        <v>0</v>
      </c>
      <c r="AF107" s="278">
        <f t="shared" ca="1" si="129"/>
        <v>0</v>
      </c>
      <c r="AG107" s="278">
        <f t="shared" ca="1" si="129"/>
        <v>0</v>
      </c>
      <c r="AH107" s="278">
        <f t="shared" ca="1" si="129"/>
        <v>0</v>
      </c>
      <c r="AI107" s="278">
        <f t="shared" ca="1" si="129"/>
        <v>0</v>
      </c>
      <c r="AJ107" s="278">
        <f t="shared" ca="1" si="129"/>
        <v>0</v>
      </c>
      <c r="AK107" s="278">
        <f t="shared" ca="1" si="129"/>
        <v>0</v>
      </c>
      <c r="AL107" s="278">
        <f t="shared" ca="1" si="129"/>
        <v>0</v>
      </c>
      <c r="AM107" s="278">
        <f t="shared" ca="1" si="129"/>
        <v>0</v>
      </c>
      <c r="AN107" s="278">
        <f t="shared" ca="1" si="129"/>
        <v>0</v>
      </c>
      <c r="AO107" s="278">
        <f t="shared" ca="1" si="129"/>
        <v>0</v>
      </c>
      <c r="AP107" s="278">
        <f t="shared" ca="1" si="129"/>
        <v>0</v>
      </c>
      <c r="AQ107" s="278">
        <f t="shared" ca="1" si="129"/>
        <v>0</v>
      </c>
      <c r="AR107" s="278">
        <f t="shared" ca="1" si="129"/>
        <v>0</v>
      </c>
      <c r="AS107" s="278">
        <f t="shared" ca="1" si="129"/>
        <v>0</v>
      </c>
      <c r="AT107" s="278">
        <f t="shared" ca="1" si="129"/>
        <v>0</v>
      </c>
      <c r="AU107" s="278">
        <f t="shared" ca="1" si="129"/>
        <v>0</v>
      </c>
      <c r="AV107" s="278">
        <f t="shared" ca="1" si="129"/>
        <v>0</v>
      </c>
      <c r="AW107" s="278">
        <f t="shared" ca="1" si="129"/>
        <v>0</v>
      </c>
      <c r="AX107" s="278">
        <f t="shared" ref="AX107:CC107" ca="1" si="130">IFERROR(AX211*$H107,)*(AX$8&gt;=(rRenovStMnth-1)*12+1)*(AX$8&lt;=MAX(rHoldPeriod,1)*12)*rRenovReq*$I107</f>
        <v>0</v>
      </c>
      <c r="AY107" s="278">
        <f t="shared" ca="1" si="130"/>
        <v>0</v>
      </c>
      <c r="AZ107" s="278">
        <f t="shared" ca="1" si="130"/>
        <v>0</v>
      </c>
      <c r="BA107" s="278">
        <f t="shared" ca="1" si="130"/>
        <v>0</v>
      </c>
      <c r="BB107" s="278">
        <f t="shared" ca="1" si="130"/>
        <v>0</v>
      </c>
      <c r="BC107" s="278">
        <f t="shared" ca="1" si="130"/>
        <v>0</v>
      </c>
      <c r="BD107" s="278">
        <f t="shared" ca="1" si="130"/>
        <v>0</v>
      </c>
      <c r="BE107" s="278">
        <f t="shared" ca="1" si="130"/>
        <v>0</v>
      </c>
      <c r="BF107" s="278">
        <f t="shared" ca="1" si="130"/>
        <v>0</v>
      </c>
      <c r="BG107" s="278">
        <f t="shared" ca="1" si="130"/>
        <v>0</v>
      </c>
      <c r="BH107" s="278">
        <f t="shared" ca="1" si="130"/>
        <v>0</v>
      </c>
      <c r="BI107" s="278">
        <f t="shared" ca="1" si="130"/>
        <v>0</v>
      </c>
      <c r="BJ107" s="278">
        <f t="shared" ca="1" si="130"/>
        <v>0</v>
      </c>
      <c r="BK107" s="278">
        <f t="shared" ca="1" si="130"/>
        <v>0</v>
      </c>
      <c r="BL107" s="278">
        <f t="shared" ca="1" si="130"/>
        <v>0</v>
      </c>
      <c r="BM107" s="278">
        <f t="shared" ca="1" si="130"/>
        <v>0</v>
      </c>
      <c r="BN107" s="278">
        <f t="shared" ca="1" si="130"/>
        <v>0</v>
      </c>
      <c r="BO107" s="278">
        <f t="shared" ca="1" si="130"/>
        <v>0</v>
      </c>
      <c r="BP107" s="278">
        <f t="shared" ca="1" si="130"/>
        <v>0</v>
      </c>
      <c r="BQ107" s="278">
        <f t="shared" ca="1" si="130"/>
        <v>0</v>
      </c>
      <c r="BR107" s="278">
        <f t="shared" ca="1" si="130"/>
        <v>0</v>
      </c>
      <c r="BS107" s="278">
        <f t="shared" ca="1" si="130"/>
        <v>0</v>
      </c>
      <c r="BT107" s="278">
        <f t="shared" ca="1" si="130"/>
        <v>0</v>
      </c>
      <c r="BU107" s="278">
        <f t="shared" ca="1" si="130"/>
        <v>0</v>
      </c>
      <c r="BV107" s="278">
        <f t="shared" ca="1" si="130"/>
        <v>0</v>
      </c>
      <c r="BW107" s="278">
        <f t="shared" ca="1" si="130"/>
        <v>0</v>
      </c>
      <c r="BX107" s="278">
        <f t="shared" ca="1" si="130"/>
        <v>0</v>
      </c>
      <c r="BY107" s="278">
        <f t="shared" ca="1" si="130"/>
        <v>0</v>
      </c>
      <c r="BZ107" s="278">
        <f t="shared" ca="1" si="130"/>
        <v>0</v>
      </c>
      <c r="CA107" s="278">
        <f t="shared" ca="1" si="130"/>
        <v>0</v>
      </c>
      <c r="CB107" s="278">
        <f t="shared" ca="1" si="130"/>
        <v>0</v>
      </c>
      <c r="CC107" s="278">
        <f t="shared" ca="1" si="130"/>
        <v>0</v>
      </c>
      <c r="CD107" s="278">
        <f t="shared" ref="CD107:DI107" ca="1" si="131">IFERROR(CD211*$H107,)*(CD$8&gt;=(rRenovStMnth-1)*12+1)*(CD$8&lt;=MAX(rHoldPeriod,1)*12)*rRenovReq*$I107</f>
        <v>0</v>
      </c>
      <c r="CE107" s="278">
        <f t="shared" ca="1" si="131"/>
        <v>0</v>
      </c>
      <c r="CF107" s="278">
        <f t="shared" ca="1" si="131"/>
        <v>0</v>
      </c>
      <c r="CG107" s="278">
        <f t="shared" ca="1" si="131"/>
        <v>0</v>
      </c>
      <c r="CH107" s="278">
        <f t="shared" ca="1" si="131"/>
        <v>0</v>
      </c>
      <c r="CI107" s="278">
        <f t="shared" ca="1" si="131"/>
        <v>0</v>
      </c>
      <c r="CJ107" s="278">
        <f t="shared" ca="1" si="131"/>
        <v>0</v>
      </c>
      <c r="CK107" s="278">
        <f t="shared" ca="1" si="131"/>
        <v>0</v>
      </c>
      <c r="CL107" s="278">
        <f t="shared" ca="1" si="131"/>
        <v>0</v>
      </c>
      <c r="CM107" s="278">
        <f t="shared" ca="1" si="131"/>
        <v>0</v>
      </c>
      <c r="CN107" s="278">
        <f t="shared" ca="1" si="131"/>
        <v>0</v>
      </c>
      <c r="CO107" s="278">
        <f t="shared" ca="1" si="131"/>
        <v>0</v>
      </c>
      <c r="CP107" s="278">
        <f t="shared" ca="1" si="131"/>
        <v>0</v>
      </c>
      <c r="CQ107" s="278">
        <f t="shared" ca="1" si="131"/>
        <v>0</v>
      </c>
      <c r="CR107" s="278">
        <f t="shared" ca="1" si="131"/>
        <v>0</v>
      </c>
      <c r="CS107" s="278">
        <f t="shared" ca="1" si="131"/>
        <v>0</v>
      </c>
      <c r="CT107" s="278">
        <f t="shared" ca="1" si="131"/>
        <v>0</v>
      </c>
      <c r="CU107" s="278">
        <f t="shared" ca="1" si="131"/>
        <v>0</v>
      </c>
      <c r="CV107" s="278">
        <f t="shared" ca="1" si="131"/>
        <v>0</v>
      </c>
      <c r="CW107" s="278">
        <f t="shared" ca="1" si="131"/>
        <v>0</v>
      </c>
      <c r="CX107" s="278">
        <f t="shared" ca="1" si="131"/>
        <v>0</v>
      </c>
      <c r="CY107" s="278">
        <f t="shared" ca="1" si="131"/>
        <v>0</v>
      </c>
      <c r="CZ107" s="278">
        <f t="shared" ca="1" si="131"/>
        <v>0</v>
      </c>
      <c r="DA107" s="278">
        <f t="shared" ca="1" si="131"/>
        <v>0</v>
      </c>
      <c r="DB107" s="278">
        <f t="shared" ca="1" si="131"/>
        <v>0</v>
      </c>
      <c r="DC107" s="278">
        <f t="shared" ca="1" si="131"/>
        <v>0</v>
      </c>
      <c r="DD107" s="278">
        <f t="shared" ca="1" si="131"/>
        <v>0</v>
      </c>
      <c r="DE107" s="278">
        <f t="shared" ca="1" si="131"/>
        <v>0</v>
      </c>
      <c r="DF107" s="278">
        <f t="shared" ca="1" si="131"/>
        <v>0</v>
      </c>
      <c r="DG107" s="278">
        <f t="shared" ca="1" si="131"/>
        <v>0</v>
      </c>
      <c r="DH107" s="278">
        <f t="shared" ca="1" si="131"/>
        <v>0</v>
      </c>
      <c r="DI107" s="278">
        <f t="shared" ca="1" si="131"/>
        <v>0</v>
      </c>
      <c r="DJ107" s="278">
        <f t="shared" ref="DJ107:ES107" ca="1" si="132">IFERROR(DJ211*$H107,)*(DJ$8&gt;=(rRenovStMnth-1)*12+1)*(DJ$8&lt;=MAX(rHoldPeriod,1)*12)*rRenovReq*$I107</f>
        <v>0</v>
      </c>
      <c r="DK107" s="278">
        <f t="shared" ca="1" si="132"/>
        <v>0</v>
      </c>
      <c r="DL107" s="278">
        <f t="shared" ca="1" si="132"/>
        <v>0</v>
      </c>
      <c r="DM107" s="278">
        <f t="shared" ca="1" si="132"/>
        <v>0</v>
      </c>
      <c r="DN107" s="278">
        <f t="shared" ca="1" si="132"/>
        <v>0</v>
      </c>
      <c r="DO107" s="278">
        <f t="shared" ca="1" si="132"/>
        <v>0</v>
      </c>
      <c r="DP107" s="278">
        <f t="shared" ca="1" si="132"/>
        <v>0</v>
      </c>
      <c r="DQ107" s="278">
        <f t="shared" ca="1" si="132"/>
        <v>0</v>
      </c>
      <c r="DR107" s="278">
        <f t="shared" ca="1" si="132"/>
        <v>0</v>
      </c>
      <c r="DS107" s="278">
        <f t="shared" ca="1" si="132"/>
        <v>0</v>
      </c>
      <c r="DT107" s="278">
        <f t="shared" ca="1" si="132"/>
        <v>0</v>
      </c>
      <c r="DU107" s="278">
        <f t="shared" ca="1" si="132"/>
        <v>0</v>
      </c>
      <c r="DV107" s="278">
        <f t="shared" ca="1" si="132"/>
        <v>0</v>
      </c>
      <c r="DW107" s="278">
        <f t="shared" ca="1" si="132"/>
        <v>0</v>
      </c>
      <c r="DX107" s="278">
        <f t="shared" ca="1" si="132"/>
        <v>0</v>
      </c>
      <c r="DY107" s="278">
        <f t="shared" ca="1" si="132"/>
        <v>0</v>
      </c>
      <c r="DZ107" s="278">
        <f t="shared" ca="1" si="132"/>
        <v>0</v>
      </c>
      <c r="EA107" s="278">
        <f t="shared" ca="1" si="132"/>
        <v>0</v>
      </c>
      <c r="EB107" s="278">
        <f t="shared" ca="1" si="132"/>
        <v>0</v>
      </c>
      <c r="EC107" s="278">
        <f t="shared" ca="1" si="132"/>
        <v>0</v>
      </c>
      <c r="ED107" s="278">
        <f t="shared" ca="1" si="132"/>
        <v>0</v>
      </c>
      <c r="EE107" s="278">
        <f t="shared" ca="1" si="132"/>
        <v>0</v>
      </c>
      <c r="EF107" s="278">
        <f t="shared" ca="1" si="132"/>
        <v>0</v>
      </c>
      <c r="EG107" s="278">
        <f t="shared" ca="1" si="132"/>
        <v>0</v>
      </c>
      <c r="EH107" s="278">
        <f t="shared" ca="1" si="132"/>
        <v>0</v>
      </c>
      <c r="EI107" s="278">
        <f t="shared" ca="1" si="132"/>
        <v>0</v>
      </c>
      <c r="EJ107" s="278">
        <f t="shared" ca="1" si="132"/>
        <v>0</v>
      </c>
      <c r="EK107" s="278">
        <f t="shared" ca="1" si="132"/>
        <v>0</v>
      </c>
      <c r="EL107" s="278">
        <f t="shared" ca="1" si="132"/>
        <v>0</v>
      </c>
      <c r="EM107" s="278">
        <f t="shared" ca="1" si="132"/>
        <v>0</v>
      </c>
      <c r="EN107" s="278">
        <f t="shared" ca="1" si="132"/>
        <v>0</v>
      </c>
      <c r="EO107" s="278">
        <f t="shared" ca="1" si="132"/>
        <v>0</v>
      </c>
      <c r="EP107" s="278">
        <f t="shared" ca="1" si="132"/>
        <v>0</v>
      </c>
      <c r="EQ107" s="278">
        <f t="shared" ca="1" si="132"/>
        <v>0</v>
      </c>
      <c r="ER107" s="278">
        <f t="shared" ca="1" si="132"/>
        <v>0</v>
      </c>
      <c r="ES107" s="278">
        <f t="shared" ca="1" si="132"/>
        <v>0</v>
      </c>
    </row>
    <row r="108" spans="2:149" hidden="1" x14ac:dyDescent="0.2">
      <c r="B108" s="278" cm="1">
        <f t="array" ref="B108">IFERROR(INDEX(rUMFP,ROWS($A$97:A108)),)</f>
        <v>0</v>
      </c>
      <c r="C108" s="278"/>
      <c r="D108" s="275">
        <f t="shared" si="83"/>
        <v>0</v>
      </c>
      <c r="E108" s="275">
        <f t="shared" si="84"/>
        <v>0</v>
      </c>
      <c r="F108" s="607">
        <f t="shared" si="85"/>
        <v>0</v>
      </c>
      <c r="H108" s="603">
        <f t="shared" si="86"/>
        <v>0</v>
      </c>
      <c r="I108" s="600">
        <f t="shared" si="92"/>
        <v>0</v>
      </c>
      <c r="K108" s="610">
        <f t="shared" si="87"/>
        <v>0</v>
      </c>
      <c r="Q108" s="275"/>
      <c r="R108" s="278">
        <f t="shared" ref="R108:AW108" si="133">IFERROR(R212*$H108,)*(R$8&gt;=(rRenovStMnth-1)*12+1)*(R$8&lt;=MAX(rHoldPeriod,1)*12)*rRenovReq*$I108</f>
        <v>0</v>
      </c>
      <c r="S108" s="278">
        <f t="shared" ca="1" si="133"/>
        <v>0</v>
      </c>
      <c r="T108" s="278">
        <f t="shared" ca="1" si="133"/>
        <v>0</v>
      </c>
      <c r="U108" s="278">
        <f t="shared" ca="1" si="133"/>
        <v>0</v>
      </c>
      <c r="V108" s="278">
        <f t="shared" ca="1" si="133"/>
        <v>0</v>
      </c>
      <c r="W108" s="278">
        <f t="shared" ca="1" si="133"/>
        <v>0</v>
      </c>
      <c r="X108" s="278">
        <f t="shared" ca="1" si="133"/>
        <v>0</v>
      </c>
      <c r="Y108" s="278">
        <f t="shared" ca="1" si="133"/>
        <v>0</v>
      </c>
      <c r="Z108" s="278">
        <f t="shared" ca="1" si="133"/>
        <v>0</v>
      </c>
      <c r="AA108" s="278">
        <f t="shared" ca="1" si="133"/>
        <v>0</v>
      </c>
      <c r="AB108" s="278">
        <f t="shared" ca="1" si="133"/>
        <v>0</v>
      </c>
      <c r="AC108" s="278">
        <f t="shared" ca="1" si="133"/>
        <v>0</v>
      </c>
      <c r="AD108" s="278">
        <f t="shared" ca="1" si="133"/>
        <v>0</v>
      </c>
      <c r="AE108" s="278">
        <f t="shared" ca="1" si="133"/>
        <v>0</v>
      </c>
      <c r="AF108" s="278">
        <f t="shared" ca="1" si="133"/>
        <v>0</v>
      </c>
      <c r="AG108" s="278">
        <f t="shared" ca="1" si="133"/>
        <v>0</v>
      </c>
      <c r="AH108" s="278">
        <f t="shared" ca="1" si="133"/>
        <v>0</v>
      </c>
      <c r="AI108" s="278">
        <f t="shared" ca="1" si="133"/>
        <v>0</v>
      </c>
      <c r="AJ108" s="278">
        <f t="shared" ca="1" si="133"/>
        <v>0</v>
      </c>
      <c r="AK108" s="278">
        <f t="shared" ca="1" si="133"/>
        <v>0</v>
      </c>
      <c r="AL108" s="278">
        <f t="shared" ca="1" si="133"/>
        <v>0</v>
      </c>
      <c r="AM108" s="278">
        <f t="shared" ca="1" si="133"/>
        <v>0</v>
      </c>
      <c r="AN108" s="278">
        <f t="shared" ca="1" si="133"/>
        <v>0</v>
      </c>
      <c r="AO108" s="278">
        <f t="shared" ca="1" si="133"/>
        <v>0</v>
      </c>
      <c r="AP108" s="278">
        <f t="shared" ca="1" si="133"/>
        <v>0</v>
      </c>
      <c r="AQ108" s="278">
        <f t="shared" ca="1" si="133"/>
        <v>0</v>
      </c>
      <c r="AR108" s="278">
        <f t="shared" ca="1" si="133"/>
        <v>0</v>
      </c>
      <c r="AS108" s="278">
        <f t="shared" ca="1" si="133"/>
        <v>0</v>
      </c>
      <c r="AT108" s="278">
        <f t="shared" ca="1" si="133"/>
        <v>0</v>
      </c>
      <c r="AU108" s="278">
        <f t="shared" ca="1" si="133"/>
        <v>0</v>
      </c>
      <c r="AV108" s="278">
        <f t="shared" ca="1" si="133"/>
        <v>0</v>
      </c>
      <c r="AW108" s="278">
        <f t="shared" ca="1" si="133"/>
        <v>0</v>
      </c>
      <c r="AX108" s="278">
        <f t="shared" ref="AX108:CC108" ca="1" si="134">IFERROR(AX212*$H108,)*(AX$8&gt;=(rRenovStMnth-1)*12+1)*(AX$8&lt;=MAX(rHoldPeriod,1)*12)*rRenovReq*$I108</f>
        <v>0</v>
      </c>
      <c r="AY108" s="278">
        <f t="shared" ca="1" si="134"/>
        <v>0</v>
      </c>
      <c r="AZ108" s="278">
        <f t="shared" ca="1" si="134"/>
        <v>0</v>
      </c>
      <c r="BA108" s="278">
        <f t="shared" ca="1" si="134"/>
        <v>0</v>
      </c>
      <c r="BB108" s="278">
        <f t="shared" ca="1" si="134"/>
        <v>0</v>
      </c>
      <c r="BC108" s="278">
        <f t="shared" ca="1" si="134"/>
        <v>0</v>
      </c>
      <c r="BD108" s="278">
        <f t="shared" ca="1" si="134"/>
        <v>0</v>
      </c>
      <c r="BE108" s="278">
        <f t="shared" ca="1" si="134"/>
        <v>0</v>
      </c>
      <c r="BF108" s="278">
        <f t="shared" ca="1" si="134"/>
        <v>0</v>
      </c>
      <c r="BG108" s="278">
        <f t="shared" ca="1" si="134"/>
        <v>0</v>
      </c>
      <c r="BH108" s="278">
        <f t="shared" ca="1" si="134"/>
        <v>0</v>
      </c>
      <c r="BI108" s="278">
        <f t="shared" ca="1" si="134"/>
        <v>0</v>
      </c>
      <c r="BJ108" s="278">
        <f t="shared" ca="1" si="134"/>
        <v>0</v>
      </c>
      <c r="BK108" s="278">
        <f t="shared" ca="1" si="134"/>
        <v>0</v>
      </c>
      <c r="BL108" s="278">
        <f t="shared" ca="1" si="134"/>
        <v>0</v>
      </c>
      <c r="BM108" s="278">
        <f t="shared" ca="1" si="134"/>
        <v>0</v>
      </c>
      <c r="BN108" s="278">
        <f t="shared" ca="1" si="134"/>
        <v>0</v>
      </c>
      <c r="BO108" s="278">
        <f t="shared" ca="1" si="134"/>
        <v>0</v>
      </c>
      <c r="BP108" s="278">
        <f t="shared" ca="1" si="134"/>
        <v>0</v>
      </c>
      <c r="BQ108" s="278">
        <f t="shared" ca="1" si="134"/>
        <v>0</v>
      </c>
      <c r="BR108" s="278">
        <f t="shared" ca="1" si="134"/>
        <v>0</v>
      </c>
      <c r="BS108" s="278">
        <f t="shared" ca="1" si="134"/>
        <v>0</v>
      </c>
      <c r="BT108" s="278">
        <f t="shared" ca="1" si="134"/>
        <v>0</v>
      </c>
      <c r="BU108" s="278">
        <f t="shared" ca="1" si="134"/>
        <v>0</v>
      </c>
      <c r="BV108" s="278">
        <f t="shared" ca="1" si="134"/>
        <v>0</v>
      </c>
      <c r="BW108" s="278">
        <f t="shared" ca="1" si="134"/>
        <v>0</v>
      </c>
      <c r="BX108" s="278">
        <f t="shared" ca="1" si="134"/>
        <v>0</v>
      </c>
      <c r="BY108" s="278">
        <f t="shared" ca="1" si="134"/>
        <v>0</v>
      </c>
      <c r="BZ108" s="278">
        <f t="shared" ca="1" si="134"/>
        <v>0</v>
      </c>
      <c r="CA108" s="278">
        <f t="shared" ca="1" si="134"/>
        <v>0</v>
      </c>
      <c r="CB108" s="278">
        <f t="shared" ca="1" si="134"/>
        <v>0</v>
      </c>
      <c r="CC108" s="278">
        <f t="shared" ca="1" si="134"/>
        <v>0</v>
      </c>
      <c r="CD108" s="278">
        <f t="shared" ref="CD108:DI108" ca="1" si="135">IFERROR(CD212*$H108,)*(CD$8&gt;=(rRenovStMnth-1)*12+1)*(CD$8&lt;=MAX(rHoldPeriod,1)*12)*rRenovReq*$I108</f>
        <v>0</v>
      </c>
      <c r="CE108" s="278">
        <f t="shared" ca="1" si="135"/>
        <v>0</v>
      </c>
      <c r="CF108" s="278">
        <f t="shared" ca="1" si="135"/>
        <v>0</v>
      </c>
      <c r="CG108" s="278">
        <f t="shared" ca="1" si="135"/>
        <v>0</v>
      </c>
      <c r="CH108" s="278">
        <f t="shared" ca="1" si="135"/>
        <v>0</v>
      </c>
      <c r="CI108" s="278">
        <f t="shared" ca="1" si="135"/>
        <v>0</v>
      </c>
      <c r="CJ108" s="278">
        <f t="shared" ca="1" si="135"/>
        <v>0</v>
      </c>
      <c r="CK108" s="278">
        <f t="shared" ca="1" si="135"/>
        <v>0</v>
      </c>
      <c r="CL108" s="278">
        <f t="shared" ca="1" si="135"/>
        <v>0</v>
      </c>
      <c r="CM108" s="278">
        <f t="shared" ca="1" si="135"/>
        <v>0</v>
      </c>
      <c r="CN108" s="278">
        <f t="shared" ca="1" si="135"/>
        <v>0</v>
      </c>
      <c r="CO108" s="278">
        <f t="shared" ca="1" si="135"/>
        <v>0</v>
      </c>
      <c r="CP108" s="278">
        <f t="shared" ca="1" si="135"/>
        <v>0</v>
      </c>
      <c r="CQ108" s="278">
        <f t="shared" ca="1" si="135"/>
        <v>0</v>
      </c>
      <c r="CR108" s="278">
        <f t="shared" ca="1" si="135"/>
        <v>0</v>
      </c>
      <c r="CS108" s="278">
        <f t="shared" ca="1" si="135"/>
        <v>0</v>
      </c>
      <c r="CT108" s="278">
        <f t="shared" ca="1" si="135"/>
        <v>0</v>
      </c>
      <c r="CU108" s="278">
        <f t="shared" ca="1" si="135"/>
        <v>0</v>
      </c>
      <c r="CV108" s="278">
        <f t="shared" ca="1" si="135"/>
        <v>0</v>
      </c>
      <c r="CW108" s="278">
        <f t="shared" ca="1" si="135"/>
        <v>0</v>
      </c>
      <c r="CX108" s="278">
        <f t="shared" ca="1" si="135"/>
        <v>0</v>
      </c>
      <c r="CY108" s="278">
        <f t="shared" ca="1" si="135"/>
        <v>0</v>
      </c>
      <c r="CZ108" s="278">
        <f t="shared" ca="1" si="135"/>
        <v>0</v>
      </c>
      <c r="DA108" s="278">
        <f t="shared" ca="1" si="135"/>
        <v>0</v>
      </c>
      <c r="DB108" s="278">
        <f t="shared" ca="1" si="135"/>
        <v>0</v>
      </c>
      <c r="DC108" s="278">
        <f t="shared" ca="1" si="135"/>
        <v>0</v>
      </c>
      <c r="DD108" s="278">
        <f t="shared" ca="1" si="135"/>
        <v>0</v>
      </c>
      <c r="DE108" s="278">
        <f t="shared" ca="1" si="135"/>
        <v>0</v>
      </c>
      <c r="DF108" s="278">
        <f t="shared" ca="1" si="135"/>
        <v>0</v>
      </c>
      <c r="DG108" s="278">
        <f t="shared" ca="1" si="135"/>
        <v>0</v>
      </c>
      <c r="DH108" s="278">
        <f t="shared" ca="1" si="135"/>
        <v>0</v>
      </c>
      <c r="DI108" s="278">
        <f t="shared" ca="1" si="135"/>
        <v>0</v>
      </c>
      <c r="DJ108" s="278">
        <f t="shared" ref="DJ108:ES108" ca="1" si="136">IFERROR(DJ212*$H108,)*(DJ$8&gt;=(rRenovStMnth-1)*12+1)*(DJ$8&lt;=MAX(rHoldPeriod,1)*12)*rRenovReq*$I108</f>
        <v>0</v>
      </c>
      <c r="DK108" s="278">
        <f t="shared" ca="1" si="136"/>
        <v>0</v>
      </c>
      <c r="DL108" s="278">
        <f t="shared" ca="1" si="136"/>
        <v>0</v>
      </c>
      <c r="DM108" s="278">
        <f t="shared" ca="1" si="136"/>
        <v>0</v>
      </c>
      <c r="DN108" s="278">
        <f t="shared" ca="1" si="136"/>
        <v>0</v>
      </c>
      <c r="DO108" s="278">
        <f t="shared" ca="1" si="136"/>
        <v>0</v>
      </c>
      <c r="DP108" s="278">
        <f t="shared" ca="1" si="136"/>
        <v>0</v>
      </c>
      <c r="DQ108" s="278">
        <f t="shared" ca="1" si="136"/>
        <v>0</v>
      </c>
      <c r="DR108" s="278">
        <f t="shared" ca="1" si="136"/>
        <v>0</v>
      </c>
      <c r="DS108" s="278">
        <f t="shared" ca="1" si="136"/>
        <v>0</v>
      </c>
      <c r="DT108" s="278">
        <f t="shared" ca="1" si="136"/>
        <v>0</v>
      </c>
      <c r="DU108" s="278">
        <f t="shared" ca="1" si="136"/>
        <v>0</v>
      </c>
      <c r="DV108" s="278">
        <f t="shared" ca="1" si="136"/>
        <v>0</v>
      </c>
      <c r="DW108" s="278">
        <f t="shared" ca="1" si="136"/>
        <v>0</v>
      </c>
      <c r="DX108" s="278">
        <f t="shared" ca="1" si="136"/>
        <v>0</v>
      </c>
      <c r="DY108" s="278">
        <f t="shared" ca="1" si="136"/>
        <v>0</v>
      </c>
      <c r="DZ108" s="278">
        <f t="shared" ca="1" si="136"/>
        <v>0</v>
      </c>
      <c r="EA108" s="278">
        <f t="shared" ca="1" si="136"/>
        <v>0</v>
      </c>
      <c r="EB108" s="278">
        <f t="shared" ca="1" si="136"/>
        <v>0</v>
      </c>
      <c r="EC108" s="278">
        <f t="shared" ca="1" si="136"/>
        <v>0</v>
      </c>
      <c r="ED108" s="278">
        <f t="shared" ca="1" si="136"/>
        <v>0</v>
      </c>
      <c r="EE108" s="278">
        <f t="shared" ca="1" si="136"/>
        <v>0</v>
      </c>
      <c r="EF108" s="278">
        <f t="shared" ca="1" si="136"/>
        <v>0</v>
      </c>
      <c r="EG108" s="278">
        <f t="shared" ca="1" si="136"/>
        <v>0</v>
      </c>
      <c r="EH108" s="278">
        <f t="shared" ca="1" si="136"/>
        <v>0</v>
      </c>
      <c r="EI108" s="278">
        <f t="shared" ca="1" si="136"/>
        <v>0</v>
      </c>
      <c r="EJ108" s="278">
        <f t="shared" ca="1" si="136"/>
        <v>0</v>
      </c>
      <c r="EK108" s="278">
        <f t="shared" ca="1" si="136"/>
        <v>0</v>
      </c>
      <c r="EL108" s="278">
        <f t="shared" ca="1" si="136"/>
        <v>0</v>
      </c>
      <c r="EM108" s="278">
        <f t="shared" ca="1" si="136"/>
        <v>0</v>
      </c>
      <c r="EN108" s="278">
        <f t="shared" ca="1" si="136"/>
        <v>0</v>
      </c>
      <c r="EO108" s="278">
        <f t="shared" ca="1" si="136"/>
        <v>0</v>
      </c>
      <c r="EP108" s="278">
        <f t="shared" ca="1" si="136"/>
        <v>0</v>
      </c>
      <c r="EQ108" s="278">
        <f t="shared" ca="1" si="136"/>
        <v>0</v>
      </c>
      <c r="ER108" s="278">
        <f t="shared" ca="1" si="136"/>
        <v>0</v>
      </c>
      <c r="ES108" s="278">
        <f t="shared" ca="1" si="136"/>
        <v>0</v>
      </c>
    </row>
    <row r="109" spans="2:149" hidden="1" x14ac:dyDescent="0.2">
      <c r="B109" s="278" cm="1">
        <f t="array" ref="B109">IFERROR(INDEX(rUMFP,ROWS($A$97:A109)),)</f>
        <v>0</v>
      </c>
      <c r="C109" s="278"/>
      <c r="D109" s="275">
        <f t="shared" si="83"/>
        <v>0</v>
      </c>
      <c r="E109" s="275">
        <f t="shared" si="84"/>
        <v>0</v>
      </c>
      <c r="F109" s="607">
        <f t="shared" si="85"/>
        <v>0</v>
      </c>
      <c r="H109" s="603">
        <f t="shared" si="86"/>
        <v>0</v>
      </c>
      <c r="I109" s="600">
        <f t="shared" si="92"/>
        <v>0</v>
      </c>
      <c r="K109" s="610">
        <f t="shared" si="87"/>
        <v>0</v>
      </c>
      <c r="Q109" s="275"/>
      <c r="R109" s="278">
        <f t="shared" ref="R109:AW109" si="137">IFERROR(R213*$H109,)*(R$8&gt;=(rRenovStMnth-1)*12+1)*(R$8&lt;=MAX(rHoldPeriod,1)*12)*rRenovReq*$I109</f>
        <v>0</v>
      </c>
      <c r="S109" s="278">
        <f t="shared" ca="1" si="137"/>
        <v>0</v>
      </c>
      <c r="T109" s="278">
        <f t="shared" ca="1" si="137"/>
        <v>0</v>
      </c>
      <c r="U109" s="278">
        <f t="shared" ca="1" si="137"/>
        <v>0</v>
      </c>
      <c r="V109" s="278">
        <f t="shared" ca="1" si="137"/>
        <v>0</v>
      </c>
      <c r="W109" s="278">
        <f t="shared" ca="1" si="137"/>
        <v>0</v>
      </c>
      <c r="X109" s="278">
        <f t="shared" ca="1" si="137"/>
        <v>0</v>
      </c>
      <c r="Y109" s="278">
        <f t="shared" ca="1" si="137"/>
        <v>0</v>
      </c>
      <c r="Z109" s="278">
        <f t="shared" ca="1" si="137"/>
        <v>0</v>
      </c>
      <c r="AA109" s="278">
        <f t="shared" ca="1" si="137"/>
        <v>0</v>
      </c>
      <c r="AB109" s="278">
        <f t="shared" ca="1" si="137"/>
        <v>0</v>
      </c>
      <c r="AC109" s="278">
        <f t="shared" ca="1" si="137"/>
        <v>0</v>
      </c>
      <c r="AD109" s="278">
        <f t="shared" ca="1" si="137"/>
        <v>0</v>
      </c>
      <c r="AE109" s="278">
        <f t="shared" ca="1" si="137"/>
        <v>0</v>
      </c>
      <c r="AF109" s="278">
        <f t="shared" ca="1" si="137"/>
        <v>0</v>
      </c>
      <c r="AG109" s="278">
        <f t="shared" ca="1" si="137"/>
        <v>0</v>
      </c>
      <c r="AH109" s="278">
        <f t="shared" ca="1" si="137"/>
        <v>0</v>
      </c>
      <c r="AI109" s="278">
        <f t="shared" ca="1" si="137"/>
        <v>0</v>
      </c>
      <c r="AJ109" s="278">
        <f t="shared" ca="1" si="137"/>
        <v>0</v>
      </c>
      <c r="AK109" s="278">
        <f t="shared" ca="1" si="137"/>
        <v>0</v>
      </c>
      <c r="AL109" s="278">
        <f t="shared" ca="1" si="137"/>
        <v>0</v>
      </c>
      <c r="AM109" s="278">
        <f t="shared" ca="1" si="137"/>
        <v>0</v>
      </c>
      <c r="AN109" s="278">
        <f t="shared" ca="1" si="137"/>
        <v>0</v>
      </c>
      <c r="AO109" s="278">
        <f t="shared" ca="1" si="137"/>
        <v>0</v>
      </c>
      <c r="AP109" s="278">
        <f t="shared" ca="1" si="137"/>
        <v>0</v>
      </c>
      <c r="AQ109" s="278">
        <f t="shared" ca="1" si="137"/>
        <v>0</v>
      </c>
      <c r="AR109" s="278">
        <f t="shared" ca="1" si="137"/>
        <v>0</v>
      </c>
      <c r="AS109" s="278">
        <f t="shared" ca="1" si="137"/>
        <v>0</v>
      </c>
      <c r="AT109" s="278">
        <f t="shared" ca="1" si="137"/>
        <v>0</v>
      </c>
      <c r="AU109" s="278">
        <f t="shared" ca="1" si="137"/>
        <v>0</v>
      </c>
      <c r="AV109" s="278">
        <f t="shared" ca="1" si="137"/>
        <v>0</v>
      </c>
      <c r="AW109" s="278">
        <f t="shared" ca="1" si="137"/>
        <v>0</v>
      </c>
      <c r="AX109" s="278">
        <f t="shared" ref="AX109:CC109" ca="1" si="138">IFERROR(AX213*$H109,)*(AX$8&gt;=(rRenovStMnth-1)*12+1)*(AX$8&lt;=MAX(rHoldPeriod,1)*12)*rRenovReq*$I109</f>
        <v>0</v>
      </c>
      <c r="AY109" s="278">
        <f t="shared" ca="1" si="138"/>
        <v>0</v>
      </c>
      <c r="AZ109" s="278">
        <f t="shared" ca="1" si="138"/>
        <v>0</v>
      </c>
      <c r="BA109" s="278">
        <f t="shared" ca="1" si="138"/>
        <v>0</v>
      </c>
      <c r="BB109" s="278">
        <f t="shared" ca="1" si="138"/>
        <v>0</v>
      </c>
      <c r="BC109" s="278">
        <f t="shared" ca="1" si="138"/>
        <v>0</v>
      </c>
      <c r="BD109" s="278">
        <f t="shared" ca="1" si="138"/>
        <v>0</v>
      </c>
      <c r="BE109" s="278">
        <f t="shared" ca="1" si="138"/>
        <v>0</v>
      </c>
      <c r="BF109" s="278">
        <f t="shared" ca="1" si="138"/>
        <v>0</v>
      </c>
      <c r="BG109" s="278">
        <f t="shared" ca="1" si="138"/>
        <v>0</v>
      </c>
      <c r="BH109" s="278">
        <f t="shared" ca="1" si="138"/>
        <v>0</v>
      </c>
      <c r="BI109" s="278">
        <f t="shared" ca="1" si="138"/>
        <v>0</v>
      </c>
      <c r="BJ109" s="278">
        <f t="shared" ca="1" si="138"/>
        <v>0</v>
      </c>
      <c r="BK109" s="278">
        <f t="shared" ca="1" si="138"/>
        <v>0</v>
      </c>
      <c r="BL109" s="278">
        <f t="shared" ca="1" si="138"/>
        <v>0</v>
      </c>
      <c r="BM109" s="278">
        <f t="shared" ca="1" si="138"/>
        <v>0</v>
      </c>
      <c r="BN109" s="278">
        <f t="shared" ca="1" si="138"/>
        <v>0</v>
      </c>
      <c r="BO109" s="278">
        <f t="shared" ca="1" si="138"/>
        <v>0</v>
      </c>
      <c r="BP109" s="278">
        <f t="shared" ca="1" si="138"/>
        <v>0</v>
      </c>
      <c r="BQ109" s="278">
        <f t="shared" ca="1" si="138"/>
        <v>0</v>
      </c>
      <c r="BR109" s="278">
        <f t="shared" ca="1" si="138"/>
        <v>0</v>
      </c>
      <c r="BS109" s="278">
        <f t="shared" ca="1" si="138"/>
        <v>0</v>
      </c>
      <c r="BT109" s="278">
        <f t="shared" ca="1" si="138"/>
        <v>0</v>
      </c>
      <c r="BU109" s="278">
        <f t="shared" ca="1" si="138"/>
        <v>0</v>
      </c>
      <c r="BV109" s="278">
        <f t="shared" ca="1" si="138"/>
        <v>0</v>
      </c>
      <c r="BW109" s="278">
        <f t="shared" ca="1" si="138"/>
        <v>0</v>
      </c>
      <c r="BX109" s="278">
        <f t="shared" ca="1" si="138"/>
        <v>0</v>
      </c>
      <c r="BY109" s="278">
        <f t="shared" ca="1" si="138"/>
        <v>0</v>
      </c>
      <c r="BZ109" s="278">
        <f t="shared" ca="1" si="138"/>
        <v>0</v>
      </c>
      <c r="CA109" s="278">
        <f t="shared" ca="1" si="138"/>
        <v>0</v>
      </c>
      <c r="CB109" s="278">
        <f t="shared" ca="1" si="138"/>
        <v>0</v>
      </c>
      <c r="CC109" s="278">
        <f t="shared" ca="1" si="138"/>
        <v>0</v>
      </c>
      <c r="CD109" s="278">
        <f t="shared" ref="CD109:DI109" ca="1" si="139">IFERROR(CD213*$H109,)*(CD$8&gt;=(rRenovStMnth-1)*12+1)*(CD$8&lt;=MAX(rHoldPeriod,1)*12)*rRenovReq*$I109</f>
        <v>0</v>
      </c>
      <c r="CE109" s="278">
        <f t="shared" ca="1" si="139"/>
        <v>0</v>
      </c>
      <c r="CF109" s="278">
        <f t="shared" ca="1" si="139"/>
        <v>0</v>
      </c>
      <c r="CG109" s="278">
        <f t="shared" ca="1" si="139"/>
        <v>0</v>
      </c>
      <c r="CH109" s="278">
        <f t="shared" ca="1" si="139"/>
        <v>0</v>
      </c>
      <c r="CI109" s="278">
        <f t="shared" ca="1" si="139"/>
        <v>0</v>
      </c>
      <c r="CJ109" s="278">
        <f t="shared" ca="1" si="139"/>
        <v>0</v>
      </c>
      <c r="CK109" s="278">
        <f t="shared" ca="1" si="139"/>
        <v>0</v>
      </c>
      <c r="CL109" s="278">
        <f t="shared" ca="1" si="139"/>
        <v>0</v>
      </c>
      <c r="CM109" s="278">
        <f t="shared" ca="1" si="139"/>
        <v>0</v>
      </c>
      <c r="CN109" s="278">
        <f t="shared" ca="1" si="139"/>
        <v>0</v>
      </c>
      <c r="CO109" s="278">
        <f t="shared" ca="1" si="139"/>
        <v>0</v>
      </c>
      <c r="CP109" s="278">
        <f t="shared" ca="1" si="139"/>
        <v>0</v>
      </c>
      <c r="CQ109" s="278">
        <f t="shared" ca="1" si="139"/>
        <v>0</v>
      </c>
      <c r="CR109" s="278">
        <f t="shared" ca="1" si="139"/>
        <v>0</v>
      </c>
      <c r="CS109" s="278">
        <f t="shared" ca="1" si="139"/>
        <v>0</v>
      </c>
      <c r="CT109" s="278">
        <f t="shared" ca="1" si="139"/>
        <v>0</v>
      </c>
      <c r="CU109" s="278">
        <f t="shared" ca="1" si="139"/>
        <v>0</v>
      </c>
      <c r="CV109" s="278">
        <f t="shared" ca="1" si="139"/>
        <v>0</v>
      </c>
      <c r="CW109" s="278">
        <f t="shared" ca="1" si="139"/>
        <v>0</v>
      </c>
      <c r="CX109" s="278">
        <f t="shared" ca="1" si="139"/>
        <v>0</v>
      </c>
      <c r="CY109" s="278">
        <f t="shared" ca="1" si="139"/>
        <v>0</v>
      </c>
      <c r="CZ109" s="278">
        <f t="shared" ca="1" si="139"/>
        <v>0</v>
      </c>
      <c r="DA109" s="278">
        <f t="shared" ca="1" si="139"/>
        <v>0</v>
      </c>
      <c r="DB109" s="278">
        <f t="shared" ca="1" si="139"/>
        <v>0</v>
      </c>
      <c r="DC109" s="278">
        <f t="shared" ca="1" si="139"/>
        <v>0</v>
      </c>
      <c r="DD109" s="278">
        <f t="shared" ca="1" si="139"/>
        <v>0</v>
      </c>
      <c r="DE109" s="278">
        <f t="shared" ca="1" si="139"/>
        <v>0</v>
      </c>
      <c r="DF109" s="278">
        <f t="shared" ca="1" si="139"/>
        <v>0</v>
      </c>
      <c r="DG109" s="278">
        <f t="shared" ca="1" si="139"/>
        <v>0</v>
      </c>
      <c r="DH109" s="278">
        <f t="shared" ca="1" si="139"/>
        <v>0</v>
      </c>
      <c r="DI109" s="278">
        <f t="shared" ca="1" si="139"/>
        <v>0</v>
      </c>
      <c r="DJ109" s="278">
        <f t="shared" ref="DJ109:ES109" ca="1" si="140">IFERROR(DJ213*$H109,)*(DJ$8&gt;=(rRenovStMnth-1)*12+1)*(DJ$8&lt;=MAX(rHoldPeriod,1)*12)*rRenovReq*$I109</f>
        <v>0</v>
      </c>
      <c r="DK109" s="278">
        <f t="shared" ca="1" si="140"/>
        <v>0</v>
      </c>
      <c r="DL109" s="278">
        <f t="shared" ca="1" si="140"/>
        <v>0</v>
      </c>
      <c r="DM109" s="278">
        <f t="shared" ca="1" si="140"/>
        <v>0</v>
      </c>
      <c r="DN109" s="278">
        <f t="shared" ca="1" si="140"/>
        <v>0</v>
      </c>
      <c r="DO109" s="278">
        <f t="shared" ca="1" si="140"/>
        <v>0</v>
      </c>
      <c r="DP109" s="278">
        <f t="shared" ca="1" si="140"/>
        <v>0</v>
      </c>
      <c r="DQ109" s="278">
        <f t="shared" ca="1" si="140"/>
        <v>0</v>
      </c>
      <c r="DR109" s="278">
        <f t="shared" ca="1" si="140"/>
        <v>0</v>
      </c>
      <c r="DS109" s="278">
        <f t="shared" ca="1" si="140"/>
        <v>0</v>
      </c>
      <c r="DT109" s="278">
        <f t="shared" ca="1" si="140"/>
        <v>0</v>
      </c>
      <c r="DU109" s="278">
        <f t="shared" ca="1" si="140"/>
        <v>0</v>
      </c>
      <c r="DV109" s="278">
        <f t="shared" ca="1" si="140"/>
        <v>0</v>
      </c>
      <c r="DW109" s="278">
        <f t="shared" ca="1" si="140"/>
        <v>0</v>
      </c>
      <c r="DX109" s="278">
        <f t="shared" ca="1" si="140"/>
        <v>0</v>
      </c>
      <c r="DY109" s="278">
        <f t="shared" ca="1" si="140"/>
        <v>0</v>
      </c>
      <c r="DZ109" s="278">
        <f t="shared" ca="1" si="140"/>
        <v>0</v>
      </c>
      <c r="EA109" s="278">
        <f t="shared" ca="1" si="140"/>
        <v>0</v>
      </c>
      <c r="EB109" s="278">
        <f t="shared" ca="1" si="140"/>
        <v>0</v>
      </c>
      <c r="EC109" s="278">
        <f t="shared" ca="1" si="140"/>
        <v>0</v>
      </c>
      <c r="ED109" s="278">
        <f t="shared" ca="1" si="140"/>
        <v>0</v>
      </c>
      <c r="EE109" s="278">
        <f t="shared" ca="1" si="140"/>
        <v>0</v>
      </c>
      <c r="EF109" s="278">
        <f t="shared" ca="1" si="140"/>
        <v>0</v>
      </c>
      <c r="EG109" s="278">
        <f t="shared" ca="1" si="140"/>
        <v>0</v>
      </c>
      <c r="EH109" s="278">
        <f t="shared" ca="1" si="140"/>
        <v>0</v>
      </c>
      <c r="EI109" s="278">
        <f t="shared" ca="1" si="140"/>
        <v>0</v>
      </c>
      <c r="EJ109" s="278">
        <f t="shared" ca="1" si="140"/>
        <v>0</v>
      </c>
      <c r="EK109" s="278">
        <f t="shared" ca="1" si="140"/>
        <v>0</v>
      </c>
      <c r="EL109" s="278">
        <f t="shared" ca="1" si="140"/>
        <v>0</v>
      </c>
      <c r="EM109" s="278">
        <f t="shared" ca="1" si="140"/>
        <v>0</v>
      </c>
      <c r="EN109" s="278">
        <f t="shared" ca="1" si="140"/>
        <v>0</v>
      </c>
      <c r="EO109" s="278">
        <f t="shared" ca="1" si="140"/>
        <v>0</v>
      </c>
      <c r="EP109" s="278">
        <f t="shared" ca="1" si="140"/>
        <v>0</v>
      </c>
      <c r="EQ109" s="278">
        <f t="shared" ca="1" si="140"/>
        <v>0</v>
      </c>
      <c r="ER109" s="278">
        <f t="shared" ca="1" si="140"/>
        <v>0</v>
      </c>
      <c r="ES109" s="278">
        <f t="shared" ca="1" si="140"/>
        <v>0</v>
      </c>
    </row>
    <row r="110" spans="2:149" hidden="1" x14ac:dyDescent="0.2">
      <c r="B110" s="278" cm="1">
        <f t="array" ref="B110">IFERROR(INDEX(rUMFP,ROWS($A$97:A110)),)</f>
        <v>0</v>
      </c>
      <c r="C110" s="278"/>
      <c r="D110" s="275">
        <f t="shared" si="83"/>
        <v>0</v>
      </c>
      <c r="E110" s="275">
        <f t="shared" si="84"/>
        <v>0</v>
      </c>
      <c r="F110" s="607">
        <f t="shared" si="85"/>
        <v>0</v>
      </c>
      <c r="H110" s="603">
        <f t="shared" si="86"/>
        <v>0</v>
      </c>
      <c r="I110" s="600">
        <f t="shared" si="92"/>
        <v>0</v>
      </c>
      <c r="K110" s="610">
        <f t="shared" si="87"/>
        <v>0</v>
      </c>
      <c r="Q110" s="275"/>
      <c r="R110" s="278">
        <f t="shared" ref="R110:AW110" si="141">IFERROR(R214*$H110,)*(R$8&gt;=(rRenovStMnth-1)*12+1)*(R$8&lt;=MAX(rHoldPeriod,1)*12)*rRenovReq*$I110</f>
        <v>0</v>
      </c>
      <c r="S110" s="278">
        <f t="shared" ca="1" si="141"/>
        <v>0</v>
      </c>
      <c r="T110" s="278">
        <f t="shared" ca="1" si="141"/>
        <v>0</v>
      </c>
      <c r="U110" s="278">
        <f t="shared" ca="1" si="141"/>
        <v>0</v>
      </c>
      <c r="V110" s="278">
        <f t="shared" ca="1" si="141"/>
        <v>0</v>
      </c>
      <c r="W110" s="278">
        <f t="shared" ca="1" si="141"/>
        <v>0</v>
      </c>
      <c r="X110" s="278">
        <f t="shared" ca="1" si="141"/>
        <v>0</v>
      </c>
      <c r="Y110" s="278">
        <f t="shared" ca="1" si="141"/>
        <v>0</v>
      </c>
      <c r="Z110" s="278">
        <f t="shared" ca="1" si="141"/>
        <v>0</v>
      </c>
      <c r="AA110" s="278">
        <f t="shared" ca="1" si="141"/>
        <v>0</v>
      </c>
      <c r="AB110" s="278">
        <f t="shared" ca="1" si="141"/>
        <v>0</v>
      </c>
      <c r="AC110" s="278">
        <f t="shared" ca="1" si="141"/>
        <v>0</v>
      </c>
      <c r="AD110" s="278">
        <f t="shared" ca="1" si="141"/>
        <v>0</v>
      </c>
      <c r="AE110" s="278">
        <f t="shared" ca="1" si="141"/>
        <v>0</v>
      </c>
      <c r="AF110" s="278">
        <f t="shared" ca="1" si="141"/>
        <v>0</v>
      </c>
      <c r="AG110" s="278">
        <f t="shared" ca="1" si="141"/>
        <v>0</v>
      </c>
      <c r="AH110" s="278">
        <f t="shared" ca="1" si="141"/>
        <v>0</v>
      </c>
      <c r="AI110" s="278">
        <f t="shared" ca="1" si="141"/>
        <v>0</v>
      </c>
      <c r="AJ110" s="278">
        <f t="shared" ca="1" si="141"/>
        <v>0</v>
      </c>
      <c r="AK110" s="278">
        <f t="shared" ca="1" si="141"/>
        <v>0</v>
      </c>
      <c r="AL110" s="278">
        <f t="shared" ca="1" si="141"/>
        <v>0</v>
      </c>
      <c r="AM110" s="278">
        <f t="shared" ca="1" si="141"/>
        <v>0</v>
      </c>
      <c r="AN110" s="278">
        <f t="shared" ca="1" si="141"/>
        <v>0</v>
      </c>
      <c r="AO110" s="278">
        <f t="shared" ca="1" si="141"/>
        <v>0</v>
      </c>
      <c r="AP110" s="278">
        <f t="shared" ca="1" si="141"/>
        <v>0</v>
      </c>
      <c r="AQ110" s="278">
        <f t="shared" ca="1" si="141"/>
        <v>0</v>
      </c>
      <c r="AR110" s="278">
        <f t="shared" ca="1" si="141"/>
        <v>0</v>
      </c>
      <c r="AS110" s="278">
        <f t="shared" ca="1" si="141"/>
        <v>0</v>
      </c>
      <c r="AT110" s="278">
        <f t="shared" ca="1" si="141"/>
        <v>0</v>
      </c>
      <c r="AU110" s="278">
        <f t="shared" ca="1" si="141"/>
        <v>0</v>
      </c>
      <c r="AV110" s="278">
        <f t="shared" ca="1" si="141"/>
        <v>0</v>
      </c>
      <c r="AW110" s="278">
        <f t="shared" ca="1" si="141"/>
        <v>0</v>
      </c>
      <c r="AX110" s="278">
        <f t="shared" ref="AX110:CC110" ca="1" si="142">IFERROR(AX214*$H110,)*(AX$8&gt;=(rRenovStMnth-1)*12+1)*(AX$8&lt;=MAX(rHoldPeriod,1)*12)*rRenovReq*$I110</f>
        <v>0</v>
      </c>
      <c r="AY110" s="278">
        <f t="shared" ca="1" si="142"/>
        <v>0</v>
      </c>
      <c r="AZ110" s="278">
        <f t="shared" ca="1" si="142"/>
        <v>0</v>
      </c>
      <c r="BA110" s="278">
        <f t="shared" ca="1" si="142"/>
        <v>0</v>
      </c>
      <c r="BB110" s="278">
        <f t="shared" ca="1" si="142"/>
        <v>0</v>
      </c>
      <c r="BC110" s="278">
        <f t="shared" ca="1" si="142"/>
        <v>0</v>
      </c>
      <c r="BD110" s="278">
        <f t="shared" ca="1" si="142"/>
        <v>0</v>
      </c>
      <c r="BE110" s="278">
        <f t="shared" ca="1" si="142"/>
        <v>0</v>
      </c>
      <c r="BF110" s="278">
        <f t="shared" ca="1" si="142"/>
        <v>0</v>
      </c>
      <c r="BG110" s="278">
        <f t="shared" ca="1" si="142"/>
        <v>0</v>
      </c>
      <c r="BH110" s="278">
        <f t="shared" ca="1" si="142"/>
        <v>0</v>
      </c>
      <c r="BI110" s="278">
        <f t="shared" ca="1" si="142"/>
        <v>0</v>
      </c>
      <c r="BJ110" s="278">
        <f t="shared" ca="1" si="142"/>
        <v>0</v>
      </c>
      <c r="BK110" s="278">
        <f t="shared" ca="1" si="142"/>
        <v>0</v>
      </c>
      <c r="BL110" s="278">
        <f t="shared" ca="1" si="142"/>
        <v>0</v>
      </c>
      <c r="BM110" s="278">
        <f t="shared" ca="1" si="142"/>
        <v>0</v>
      </c>
      <c r="BN110" s="278">
        <f t="shared" ca="1" si="142"/>
        <v>0</v>
      </c>
      <c r="BO110" s="278">
        <f t="shared" ca="1" si="142"/>
        <v>0</v>
      </c>
      <c r="BP110" s="278">
        <f t="shared" ca="1" si="142"/>
        <v>0</v>
      </c>
      <c r="BQ110" s="278">
        <f t="shared" ca="1" si="142"/>
        <v>0</v>
      </c>
      <c r="BR110" s="278">
        <f t="shared" ca="1" si="142"/>
        <v>0</v>
      </c>
      <c r="BS110" s="278">
        <f t="shared" ca="1" si="142"/>
        <v>0</v>
      </c>
      <c r="BT110" s="278">
        <f t="shared" ca="1" si="142"/>
        <v>0</v>
      </c>
      <c r="BU110" s="278">
        <f t="shared" ca="1" si="142"/>
        <v>0</v>
      </c>
      <c r="BV110" s="278">
        <f t="shared" ca="1" si="142"/>
        <v>0</v>
      </c>
      <c r="BW110" s="278">
        <f t="shared" ca="1" si="142"/>
        <v>0</v>
      </c>
      <c r="BX110" s="278">
        <f t="shared" ca="1" si="142"/>
        <v>0</v>
      </c>
      <c r="BY110" s="278">
        <f t="shared" ca="1" si="142"/>
        <v>0</v>
      </c>
      <c r="BZ110" s="278">
        <f t="shared" ca="1" si="142"/>
        <v>0</v>
      </c>
      <c r="CA110" s="278">
        <f t="shared" ca="1" si="142"/>
        <v>0</v>
      </c>
      <c r="CB110" s="278">
        <f t="shared" ca="1" si="142"/>
        <v>0</v>
      </c>
      <c r="CC110" s="278">
        <f t="shared" ca="1" si="142"/>
        <v>0</v>
      </c>
      <c r="CD110" s="278">
        <f t="shared" ref="CD110:DI110" ca="1" si="143">IFERROR(CD214*$H110,)*(CD$8&gt;=(rRenovStMnth-1)*12+1)*(CD$8&lt;=MAX(rHoldPeriod,1)*12)*rRenovReq*$I110</f>
        <v>0</v>
      </c>
      <c r="CE110" s="278">
        <f t="shared" ca="1" si="143"/>
        <v>0</v>
      </c>
      <c r="CF110" s="278">
        <f t="shared" ca="1" si="143"/>
        <v>0</v>
      </c>
      <c r="CG110" s="278">
        <f t="shared" ca="1" si="143"/>
        <v>0</v>
      </c>
      <c r="CH110" s="278">
        <f t="shared" ca="1" si="143"/>
        <v>0</v>
      </c>
      <c r="CI110" s="278">
        <f t="shared" ca="1" si="143"/>
        <v>0</v>
      </c>
      <c r="CJ110" s="278">
        <f t="shared" ca="1" si="143"/>
        <v>0</v>
      </c>
      <c r="CK110" s="278">
        <f t="shared" ca="1" si="143"/>
        <v>0</v>
      </c>
      <c r="CL110" s="278">
        <f t="shared" ca="1" si="143"/>
        <v>0</v>
      </c>
      <c r="CM110" s="278">
        <f t="shared" ca="1" si="143"/>
        <v>0</v>
      </c>
      <c r="CN110" s="278">
        <f t="shared" ca="1" si="143"/>
        <v>0</v>
      </c>
      <c r="CO110" s="278">
        <f t="shared" ca="1" si="143"/>
        <v>0</v>
      </c>
      <c r="CP110" s="278">
        <f t="shared" ca="1" si="143"/>
        <v>0</v>
      </c>
      <c r="CQ110" s="278">
        <f t="shared" ca="1" si="143"/>
        <v>0</v>
      </c>
      <c r="CR110" s="278">
        <f t="shared" ca="1" si="143"/>
        <v>0</v>
      </c>
      <c r="CS110" s="278">
        <f t="shared" ca="1" si="143"/>
        <v>0</v>
      </c>
      <c r="CT110" s="278">
        <f t="shared" ca="1" si="143"/>
        <v>0</v>
      </c>
      <c r="CU110" s="278">
        <f t="shared" ca="1" si="143"/>
        <v>0</v>
      </c>
      <c r="CV110" s="278">
        <f t="shared" ca="1" si="143"/>
        <v>0</v>
      </c>
      <c r="CW110" s="278">
        <f t="shared" ca="1" si="143"/>
        <v>0</v>
      </c>
      <c r="CX110" s="278">
        <f t="shared" ca="1" si="143"/>
        <v>0</v>
      </c>
      <c r="CY110" s="278">
        <f t="shared" ca="1" si="143"/>
        <v>0</v>
      </c>
      <c r="CZ110" s="278">
        <f t="shared" ca="1" si="143"/>
        <v>0</v>
      </c>
      <c r="DA110" s="278">
        <f t="shared" ca="1" si="143"/>
        <v>0</v>
      </c>
      <c r="DB110" s="278">
        <f t="shared" ca="1" si="143"/>
        <v>0</v>
      </c>
      <c r="DC110" s="278">
        <f t="shared" ca="1" si="143"/>
        <v>0</v>
      </c>
      <c r="DD110" s="278">
        <f t="shared" ca="1" si="143"/>
        <v>0</v>
      </c>
      <c r="DE110" s="278">
        <f t="shared" ca="1" si="143"/>
        <v>0</v>
      </c>
      <c r="DF110" s="278">
        <f t="shared" ca="1" si="143"/>
        <v>0</v>
      </c>
      <c r="DG110" s="278">
        <f t="shared" ca="1" si="143"/>
        <v>0</v>
      </c>
      <c r="DH110" s="278">
        <f t="shared" ca="1" si="143"/>
        <v>0</v>
      </c>
      <c r="DI110" s="278">
        <f t="shared" ca="1" si="143"/>
        <v>0</v>
      </c>
      <c r="DJ110" s="278">
        <f t="shared" ref="DJ110:ES110" ca="1" si="144">IFERROR(DJ214*$H110,)*(DJ$8&gt;=(rRenovStMnth-1)*12+1)*(DJ$8&lt;=MAX(rHoldPeriod,1)*12)*rRenovReq*$I110</f>
        <v>0</v>
      </c>
      <c r="DK110" s="278">
        <f t="shared" ca="1" si="144"/>
        <v>0</v>
      </c>
      <c r="DL110" s="278">
        <f t="shared" ca="1" si="144"/>
        <v>0</v>
      </c>
      <c r="DM110" s="278">
        <f t="shared" ca="1" si="144"/>
        <v>0</v>
      </c>
      <c r="DN110" s="278">
        <f t="shared" ca="1" si="144"/>
        <v>0</v>
      </c>
      <c r="DO110" s="278">
        <f t="shared" ca="1" si="144"/>
        <v>0</v>
      </c>
      <c r="DP110" s="278">
        <f t="shared" ca="1" si="144"/>
        <v>0</v>
      </c>
      <c r="DQ110" s="278">
        <f t="shared" ca="1" si="144"/>
        <v>0</v>
      </c>
      <c r="DR110" s="278">
        <f t="shared" ca="1" si="144"/>
        <v>0</v>
      </c>
      <c r="DS110" s="278">
        <f t="shared" ca="1" si="144"/>
        <v>0</v>
      </c>
      <c r="DT110" s="278">
        <f t="shared" ca="1" si="144"/>
        <v>0</v>
      </c>
      <c r="DU110" s="278">
        <f t="shared" ca="1" si="144"/>
        <v>0</v>
      </c>
      <c r="DV110" s="278">
        <f t="shared" ca="1" si="144"/>
        <v>0</v>
      </c>
      <c r="DW110" s="278">
        <f t="shared" ca="1" si="144"/>
        <v>0</v>
      </c>
      <c r="DX110" s="278">
        <f t="shared" ca="1" si="144"/>
        <v>0</v>
      </c>
      <c r="DY110" s="278">
        <f t="shared" ca="1" si="144"/>
        <v>0</v>
      </c>
      <c r="DZ110" s="278">
        <f t="shared" ca="1" si="144"/>
        <v>0</v>
      </c>
      <c r="EA110" s="278">
        <f t="shared" ca="1" si="144"/>
        <v>0</v>
      </c>
      <c r="EB110" s="278">
        <f t="shared" ca="1" si="144"/>
        <v>0</v>
      </c>
      <c r="EC110" s="278">
        <f t="shared" ca="1" si="144"/>
        <v>0</v>
      </c>
      <c r="ED110" s="278">
        <f t="shared" ca="1" si="144"/>
        <v>0</v>
      </c>
      <c r="EE110" s="278">
        <f t="shared" ca="1" si="144"/>
        <v>0</v>
      </c>
      <c r="EF110" s="278">
        <f t="shared" ca="1" si="144"/>
        <v>0</v>
      </c>
      <c r="EG110" s="278">
        <f t="shared" ca="1" si="144"/>
        <v>0</v>
      </c>
      <c r="EH110" s="278">
        <f t="shared" ca="1" si="144"/>
        <v>0</v>
      </c>
      <c r="EI110" s="278">
        <f t="shared" ca="1" si="144"/>
        <v>0</v>
      </c>
      <c r="EJ110" s="278">
        <f t="shared" ca="1" si="144"/>
        <v>0</v>
      </c>
      <c r="EK110" s="278">
        <f t="shared" ca="1" si="144"/>
        <v>0</v>
      </c>
      <c r="EL110" s="278">
        <f t="shared" ca="1" si="144"/>
        <v>0</v>
      </c>
      <c r="EM110" s="278">
        <f t="shared" ca="1" si="144"/>
        <v>0</v>
      </c>
      <c r="EN110" s="278">
        <f t="shared" ca="1" si="144"/>
        <v>0</v>
      </c>
      <c r="EO110" s="278">
        <f t="shared" ca="1" si="144"/>
        <v>0</v>
      </c>
      <c r="EP110" s="278">
        <f t="shared" ca="1" si="144"/>
        <v>0</v>
      </c>
      <c r="EQ110" s="278">
        <f t="shared" ca="1" si="144"/>
        <v>0</v>
      </c>
      <c r="ER110" s="278">
        <f t="shared" ca="1" si="144"/>
        <v>0</v>
      </c>
      <c r="ES110" s="278">
        <f t="shared" ca="1" si="144"/>
        <v>0</v>
      </c>
    </row>
    <row r="111" spans="2:149" hidden="1" x14ac:dyDescent="0.2">
      <c r="B111" s="278" cm="1">
        <f t="array" ref="B111">IFERROR(INDEX(rUMFP,ROWS($A$97:A111)),)</f>
        <v>0</v>
      </c>
      <c r="C111" s="278"/>
      <c r="D111" s="275">
        <f t="shared" si="83"/>
        <v>0</v>
      </c>
      <c r="E111" s="275">
        <f t="shared" si="84"/>
        <v>0</v>
      </c>
      <c r="F111" s="607">
        <f t="shared" si="85"/>
        <v>0</v>
      </c>
      <c r="H111" s="603">
        <f t="shared" si="86"/>
        <v>0</v>
      </c>
      <c r="I111" s="600">
        <f t="shared" si="92"/>
        <v>0</v>
      </c>
      <c r="K111" s="610">
        <f t="shared" si="87"/>
        <v>0</v>
      </c>
      <c r="Q111" s="275"/>
      <c r="R111" s="278">
        <f t="shared" ref="R111:AW111" si="145">IFERROR(R215*$H111,)*(R$8&gt;=(rRenovStMnth-1)*12+1)*(R$8&lt;=MAX(rHoldPeriod,1)*12)*rRenovReq*$I111</f>
        <v>0</v>
      </c>
      <c r="S111" s="278">
        <f t="shared" ca="1" si="145"/>
        <v>0</v>
      </c>
      <c r="T111" s="278">
        <f t="shared" ca="1" si="145"/>
        <v>0</v>
      </c>
      <c r="U111" s="278">
        <f t="shared" ca="1" si="145"/>
        <v>0</v>
      </c>
      <c r="V111" s="278">
        <f t="shared" ca="1" si="145"/>
        <v>0</v>
      </c>
      <c r="W111" s="278">
        <f t="shared" ca="1" si="145"/>
        <v>0</v>
      </c>
      <c r="X111" s="278">
        <f t="shared" ca="1" si="145"/>
        <v>0</v>
      </c>
      <c r="Y111" s="278">
        <f t="shared" ca="1" si="145"/>
        <v>0</v>
      </c>
      <c r="Z111" s="278">
        <f t="shared" ca="1" si="145"/>
        <v>0</v>
      </c>
      <c r="AA111" s="278">
        <f t="shared" ca="1" si="145"/>
        <v>0</v>
      </c>
      <c r="AB111" s="278">
        <f t="shared" ca="1" si="145"/>
        <v>0</v>
      </c>
      <c r="AC111" s="278">
        <f t="shared" ca="1" si="145"/>
        <v>0</v>
      </c>
      <c r="AD111" s="278">
        <f t="shared" ca="1" si="145"/>
        <v>0</v>
      </c>
      <c r="AE111" s="278">
        <f t="shared" ca="1" si="145"/>
        <v>0</v>
      </c>
      <c r="AF111" s="278">
        <f t="shared" ca="1" si="145"/>
        <v>0</v>
      </c>
      <c r="AG111" s="278">
        <f t="shared" ca="1" si="145"/>
        <v>0</v>
      </c>
      <c r="AH111" s="278">
        <f t="shared" ca="1" si="145"/>
        <v>0</v>
      </c>
      <c r="AI111" s="278">
        <f t="shared" ca="1" si="145"/>
        <v>0</v>
      </c>
      <c r="AJ111" s="278">
        <f t="shared" ca="1" si="145"/>
        <v>0</v>
      </c>
      <c r="AK111" s="278">
        <f t="shared" ca="1" si="145"/>
        <v>0</v>
      </c>
      <c r="AL111" s="278">
        <f t="shared" ca="1" si="145"/>
        <v>0</v>
      </c>
      <c r="AM111" s="278">
        <f t="shared" ca="1" si="145"/>
        <v>0</v>
      </c>
      <c r="AN111" s="278">
        <f t="shared" ca="1" si="145"/>
        <v>0</v>
      </c>
      <c r="AO111" s="278">
        <f t="shared" ca="1" si="145"/>
        <v>0</v>
      </c>
      <c r="AP111" s="278">
        <f t="shared" ca="1" si="145"/>
        <v>0</v>
      </c>
      <c r="AQ111" s="278">
        <f t="shared" ca="1" si="145"/>
        <v>0</v>
      </c>
      <c r="AR111" s="278">
        <f t="shared" ca="1" si="145"/>
        <v>0</v>
      </c>
      <c r="AS111" s="278">
        <f t="shared" ca="1" si="145"/>
        <v>0</v>
      </c>
      <c r="AT111" s="278">
        <f t="shared" ca="1" si="145"/>
        <v>0</v>
      </c>
      <c r="AU111" s="278">
        <f t="shared" ca="1" si="145"/>
        <v>0</v>
      </c>
      <c r="AV111" s="278">
        <f t="shared" ca="1" si="145"/>
        <v>0</v>
      </c>
      <c r="AW111" s="278">
        <f t="shared" ca="1" si="145"/>
        <v>0</v>
      </c>
      <c r="AX111" s="278">
        <f t="shared" ref="AX111:CC111" ca="1" si="146">IFERROR(AX215*$H111,)*(AX$8&gt;=(rRenovStMnth-1)*12+1)*(AX$8&lt;=MAX(rHoldPeriod,1)*12)*rRenovReq*$I111</f>
        <v>0</v>
      </c>
      <c r="AY111" s="278">
        <f t="shared" ca="1" si="146"/>
        <v>0</v>
      </c>
      <c r="AZ111" s="278">
        <f t="shared" ca="1" si="146"/>
        <v>0</v>
      </c>
      <c r="BA111" s="278">
        <f t="shared" ca="1" si="146"/>
        <v>0</v>
      </c>
      <c r="BB111" s="278">
        <f t="shared" ca="1" si="146"/>
        <v>0</v>
      </c>
      <c r="BC111" s="278">
        <f t="shared" ca="1" si="146"/>
        <v>0</v>
      </c>
      <c r="BD111" s="278">
        <f t="shared" ca="1" si="146"/>
        <v>0</v>
      </c>
      <c r="BE111" s="278">
        <f t="shared" ca="1" si="146"/>
        <v>0</v>
      </c>
      <c r="BF111" s="278">
        <f t="shared" ca="1" si="146"/>
        <v>0</v>
      </c>
      <c r="BG111" s="278">
        <f t="shared" ca="1" si="146"/>
        <v>0</v>
      </c>
      <c r="BH111" s="278">
        <f t="shared" ca="1" si="146"/>
        <v>0</v>
      </c>
      <c r="BI111" s="278">
        <f t="shared" ca="1" si="146"/>
        <v>0</v>
      </c>
      <c r="BJ111" s="278">
        <f t="shared" ca="1" si="146"/>
        <v>0</v>
      </c>
      <c r="BK111" s="278">
        <f t="shared" ca="1" si="146"/>
        <v>0</v>
      </c>
      <c r="BL111" s="278">
        <f t="shared" ca="1" si="146"/>
        <v>0</v>
      </c>
      <c r="BM111" s="278">
        <f t="shared" ca="1" si="146"/>
        <v>0</v>
      </c>
      <c r="BN111" s="278">
        <f t="shared" ca="1" si="146"/>
        <v>0</v>
      </c>
      <c r="BO111" s="278">
        <f t="shared" ca="1" si="146"/>
        <v>0</v>
      </c>
      <c r="BP111" s="278">
        <f t="shared" ca="1" si="146"/>
        <v>0</v>
      </c>
      <c r="BQ111" s="278">
        <f t="shared" ca="1" si="146"/>
        <v>0</v>
      </c>
      <c r="BR111" s="278">
        <f t="shared" ca="1" si="146"/>
        <v>0</v>
      </c>
      <c r="BS111" s="278">
        <f t="shared" ca="1" si="146"/>
        <v>0</v>
      </c>
      <c r="BT111" s="278">
        <f t="shared" ca="1" si="146"/>
        <v>0</v>
      </c>
      <c r="BU111" s="278">
        <f t="shared" ca="1" si="146"/>
        <v>0</v>
      </c>
      <c r="BV111" s="278">
        <f t="shared" ca="1" si="146"/>
        <v>0</v>
      </c>
      <c r="BW111" s="278">
        <f t="shared" ca="1" si="146"/>
        <v>0</v>
      </c>
      <c r="BX111" s="278">
        <f t="shared" ca="1" si="146"/>
        <v>0</v>
      </c>
      <c r="BY111" s="278">
        <f t="shared" ca="1" si="146"/>
        <v>0</v>
      </c>
      <c r="BZ111" s="278">
        <f t="shared" ca="1" si="146"/>
        <v>0</v>
      </c>
      <c r="CA111" s="278">
        <f t="shared" ca="1" si="146"/>
        <v>0</v>
      </c>
      <c r="CB111" s="278">
        <f t="shared" ca="1" si="146"/>
        <v>0</v>
      </c>
      <c r="CC111" s="278">
        <f t="shared" ca="1" si="146"/>
        <v>0</v>
      </c>
      <c r="CD111" s="278">
        <f t="shared" ref="CD111:DI111" ca="1" si="147">IFERROR(CD215*$H111,)*(CD$8&gt;=(rRenovStMnth-1)*12+1)*(CD$8&lt;=MAX(rHoldPeriod,1)*12)*rRenovReq*$I111</f>
        <v>0</v>
      </c>
      <c r="CE111" s="278">
        <f t="shared" ca="1" si="147"/>
        <v>0</v>
      </c>
      <c r="CF111" s="278">
        <f t="shared" ca="1" si="147"/>
        <v>0</v>
      </c>
      <c r="CG111" s="278">
        <f t="shared" ca="1" si="147"/>
        <v>0</v>
      </c>
      <c r="CH111" s="278">
        <f t="shared" ca="1" si="147"/>
        <v>0</v>
      </c>
      <c r="CI111" s="278">
        <f t="shared" ca="1" si="147"/>
        <v>0</v>
      </c>
      <c r="CJ111" s="278">
        <f t="shared" ca="1" si="147"/>
        <v>0</v>
      </c>
      <c r="CK111" s="278">
        <f t="shared" ca="1" si="147"/>
        <v>0</v>
      </c>
      <c r="CL111" s="278">
        <f t="shared" ca="1" si="147"/>
        <v>0</v>
      </c>
      <c r="CM111" s="278">
        <f t="shared" ca="1" si="147"/>
        <v>0</v>
      </c>
      <c r="CN111" s="278">
        <f t="shared" ca="1" si="147"/>
        <v>0</v>
      </c>
      <c r="CO111" s="278">
        <f t="shared" ca="1" si="147"/>
        <v>0</v>
      </c>
      <c r="CP111" s="278">
        <f t="shared" ca="1" si="147"/>
        <v>0</v>
      </c>
      <c r="CQ111" s="278">
        <f t="shared" ca="1" si="147"/>
        <v>0</v>
      </c>
      <c r="CR111" s="278">
        <f t="shared" ca="1" si="147"/>
        <v>0</v>
      </c>
      <c r="CS111" s="278">
        <f t="shared" ca="1" si="147"/>
        <v>0</v>
      </c>
      <c r="CT111" s="278">
        <f t="shared" ca="1" si="147"/>
        <v>0</v>
      </c>
      <c r="CU111" s="278">
        <f t="shared" ca="1" si="147"/>
        <v>0</v>
      </c>
      <c r="CV111" s="278">
        <f t="shared" ca="1" si="147"/>
        <v>0</v>
      </c>
      <c r="CW111" s="278">
        <f t="shared" ca="1" si="147"/>
        <v>0</v>
      </c>
      <c r="CX111" s="278">
        <f t="shared" ca="1" si="147"/>
        <v>0</v>
      </c>
      <c r="CY111" s="278">
        <f t="shared" ca="1" si="147"/>
        <v>0</v>
      </c>
      <c r="CZ111" s="278">
        <f t="shared" ca="1" si="147"/>
        <v>0</v>
      </c>
      <c r="DA111" s="278">
        <f t="shared" ca="1" si="147"/>
        <v>0</v>
      </c>
      <c r="DB111" s="278">
        <f t="shared" ca="1" si="147"/>
        <v>0</v>
      </c>
      <c r="DC111" s="278">
        <f t="shared" ca="1" si="147"/>
        <v>0</v>
      </c>
      <c r="DD111" s="278">
        <f t="shared" ca="1" si="147"/>
        <v>0</v>
      </c>
      <c r="DE111" s="278">
        <f t="shared" ca="1" si="147"/>
        <v>0</v>
      </c>
      <c r="DF111" s="278">
        <f t="shared" ca="1" si="147"/>
        <v>0</v>
      </c>
      <c r="DG111" s="278">
        <f t="shared" ca="1" si="147"/>
        <v>0</v>
      </c>
      <c r="DH111" s="278">
        <f t="shared" ca="1" si="147"/>
        <v>0</v>
      </c>
      <c r="DI111" s="278">
        <f t="shared" ca="1" si="147"/>
        <v>0</v>
      </c>
      <c r="DJ111" s="278">
        <f t="shared" ref="DJ111:ES111" ca="1" si="148">IFERROR(DJ215*$H111,)*(DJ$8&gt;=(rRenovStMnth-1)*12+1)*(DJ$8&lt;=MAX(rHoldPeriod,1)*12)*rRenovReq*$I111</f>
        <v>0</v>
      </c>
      <c r="DK111" s="278">
        <f t="shared" ca="1" si="148"/>
        <v>0</v>
      </c>
      <c r="DL111" s="278">
        <f t="shared" ca="1" si="148"/>
        <v>0</v>
      </c>
      <c r="DM111" s="278">
        <f t="shared" ca="1" si="148"/>
        <v>0</v>
      </c>
      <c r="DN111" s="278">
        <f t="shared" ca="1" si="148"/>
        <v>0</v>
      </c>
      <c r="DO111" s="278">
        <f t="shared" ca="1" si="148"/>
        <v>0</v>
      </c>
      <c r="DP111" s="278">
        <f t="shared" ca="1" si="148"/>
        <v>0</v>
      </c>
      <c r="DQ111" s="278">
        <f t="shared" ca="1" si="148"/>
        <v>0</v>
      </c>
      <c r="DR111" s="278">
        <f t="shared" ca="1" si="148"/>
        <v>0</v>
      </c>
      <c r="DS111" s="278">
        <f t="shared" ca="1" si="148"/>
        <v>0</v>
      </c>
      <c r="DT111" s="278">
        <f t="shared" ca="1" si="148"/>
        <v>0</v>
      </c>
      <c r="DU111" s="278">
        <f t="shared" ca="1" si="148"/>
        <v>0</v>
      </c>
      <c r="DV111" s="278">
        <f t="shared" ca="1" si="148"/>
        <v>0</v>
      </c>
      <c r="DW111" s="278">
        <f t="shared" ca="1" si="148"/>
        <v>0</v>
      </c>
      <c r="DX111" s="278">
        <f t="shared" ca="1" si="148"/>
        <v>0</v>
      </c>
      <c r="DY111" s="278">
        <f t="shared" ca="1" si="148"/>
        <v>0</v>
      </c>
      <c r="DZ111" s="278">
        <f t="shared" ca="1" si="148"/>
        <v>0</v>
      </c>
      <c r="EA111" s="278">
        <f t="shared" ca="1" si="148"/>
        <v>0</v>
      </c>
      <c r="EB111" s="278">
        <f t="shared" ca="1" si="148"/>
        <v>0</v>
      </c>
      <c r="EC111" s="278">
        <f t="shared" ca="1" si="148"/>
        <v>0</v>
      </c>
      <c r="ED111" s="278">
        <f t="shared" ca="1" si="148"/>
        <v>0</v>
      </c>
      <c r="EE111" s="278">
        <f t="shared" ca="1" si="148"/>
        <v>0</v>
      </c>
      <c r="EF111" s="278">
        <f t="shared" ca="1" si="148"/>
        <v>0</v>
      </c>
      <c r="EG111" s="278">
        <f t="shared" ca="1" si="148"/>
        <v>0</v>
      </c>
      <c r="EH111" s="278">
        <f t="shared" ca="1" si="148"/>
        <v>0</v>
      </c>
      <c r="EI111" s="278">
        <f t="shared" ca="1" si="148"/>
        <v>0</v>
      </c>
      <c r="EJ111" s="278">
        <f t="shared" ca="1" si="148"/>
        <v>0</v>
      </c>
      <c r="EK111" s="278">
        <f t="shared" ca="1" si="148"/>
        <v>0</v>
      </c>
      <c r="EL111" s="278">
        <f t="shared" ca="1" si="148"/>
        <v>0</v>
      </c>
      <c r="EM111" s="278">
        <f t="shared" ca="1" si="148"/>
        <v>0</v>
      </c>
      <c r="EN111" s="278">
        <f t="shared" ca="1" si="148"/>
        <v>0</v>
      </c>
      <c r="EO111" s="278">
        <f t="shared" ca="1" si="148"/>
        <v>0</v>
      </c>
      <c r="EP111" s="278">
        <f t="shared" ca="1" si="148"/>
        <v>0</v>
      </c>
      <c r="EQ111" s="278">
        <f t="shared" ca="1" si="148"/>
        <v>0</v>
      </c>
      <c r="ER111" s="278">
        <f t="shared" ca="1" si="148"/>
        <v>0</v>
      </c>
      <c r="ES111" s="278">
        <f t="shared" ca="1" si="148"/>
        <v>0</v>
      </c>
    </row>
    <row r="112" spans="2:149" hidden="1" x14ac:dyDescent="0.2">
      <c r="B112" s="278" cm="1">
        <f t="array" ref="B112">IFERROR(INDEX(rUMFP,ROWS($A$97:A112)),)</f>
        <v>0</v>
      </c>
      <c r="C112" s="278"/>
      <c r="D112" s="275">
        <f t="shared" si="83"/>
        <v>0</v>
      </c>
      <c r="E112" s="275">
        <f t="shared" si="84"/>
        <v>0</v>
      </c>
      <c r="F112" s="607">
        <f t="shared" si="85"/>
        <v>0</v>
      </c>
      <c r="H112" s="603">
        <f t="shared" si="86"/>
        <v>0</v>
      </c>
      <c r="I112" s="600">
        <f t="shared" si="92"/>
        <v>0</v>
      </c>
      <c r="K112" s="610">
        <f t="shared" si="87"/>
        <v>0</v>
      </c>
      <c r="Q112" s="275"/>
      <c r="R112" s="278">
        <f t="shared" ref="R112:AW112" si="149">IFERROR(R216*$H112,)*(R$8&gt;=(rRenovStMnth-1)*12+1)*(R$8&lt;=MAX(rHoldPeriod,1)*12)*rRenovReq*$I112</f>
        <v>0</v>
      </c>
      <c r="S112" s="278">
        <f t="shared" ca="1" si="149"/>
        <v>0</v>
      </c>
      <c r="T112" s="278">
        <f t="shared" ca="1" si="149"/>
        <v>0</v>
      </c>
      <c r="U112" s="278">
        <f t="shared" ca="1" si="149"/>
        <v>0</v>
      </c>
      <c r="V112" s="278">
        <f t="shared" ca="1" si="149"/>
        <v>0</v>
      </c>
      <c r="W112" s="278">
        <f t="shared" ca="1" si="149"/>
        <v>0</v>
      </c>
      <c r="X112" s="278">
        <f t="shared" ca="1" si="149"/>
        <v>0</v>
      </c>
      <c r="Y112" s="278">
        <f t="shared" ca="1" si="149"/>
        <v>0</v>
      </c>
      <c r="Z112" s="278">
        <f t="shared" ca="1" si="149"/>
        <v>0</v>
      </c>
      <c r="AA112" s="278">
        <f t="shared" ca="1" si="149"/>
        <v>0</v>
      </c>
      <c r="AB112" s="278">
        <f t="shared" ca="1" si="149"/>
        <v>0</v>
      </c>
      <c r="AC112" s="278">
        <f t="shared" ca="1" si="149"/>
        <v>0</v>
      </c>
      <c r="AD112" s="278">
        <f t="shared" ca="1" si="149"/>
        <v>0</v>
      </c>
      <c r="AE112" s="278">
        <f t="shared" ca="1" si="149"/>
        <v>0</v>
      </c>
      <c r="AF112" s="278">
        <f t="shared" ca="1" si="149"/>
        <v>0</v>
      </c>
      <c r="AG112" s="278">
        <f t="shared" ca="1" si="149"/>
        <v>0</v>
      </c>
      <c r="AH112" s="278">
        <f t="shared" ca="1" si="149"/>
        <v>0</v>
      </c>
      <c r="AI112" s="278">
        <f t="shared" ca="1" si="149"/>
        <v>0</v>
      </c>
      <c r="AJ112" s="278">
        <f t="shared" ca="1" si="149"/>
        <v>0</v>
      </c>
      <c r="AK112" s="278">
        <f t="shared" ca="1" si="149"/>
        <v>0</v>
      </c>
      <c r="AL112" s="278">
        <f t="shared" ca="1" si="149"/>
        <v>0</v>
      </c>
      <c r="AM112" s="278">
        <f t="shared" ca="1" si="149"/>
        <v>0</v>
      </c>
      <c r="AN112" s="278">
        <f t="shared" ca="1" si="149"/>
        <v>0</v>
      </c>
      <c r="AO112" s="278">
        <f t="shared" ca="1" si="149"/>
        <v>0</v>
      </c>
      <c r="AP112" s="278">
        <f t="shared" ca="1" si="149"/>
        <v>0</v>
      </c>
      <c r="AQ112" s="278">
        <f t="shared" ca="1" si="149"/>
        <v>0</v>
      </c>
      <c r="AR112" s="278">
        <f t="shared" ca="1" si="149"/>
        <v>0</v>
      </c>
      <c r="AS112" s="278">
        <f t="shared" ca="1" si="149"/>
        <v>0</v>
      </c>
      <c r="AT112" s="278">
        <f t="shared" ca="1" si="149"/>
        <v>0</v>
      </c>
      <c r="AU112" s="278">
        <f t="shared" ca="1" si="149"/>
        <v>0</v>
      </c>
      <c r="AV112" s="278">
        <f t="shared" ca="1" si="149"/>
        <v>0</v>
      </c>
      <c r="AW112" s="278">
        <f t="shared" ca="1" si="149"/>
        <v>0</v>
      </c>
      <c r="AX112" s="278">
        <f t="shared" ref="AX112:CC112" ca="1" si="150">IFERROR(AX216*$H112,)*(AX$8&gt;=(rRenovStMnth-1)*12+1)*(AX$8&lt;=MAX(rHoldPeriod,1)*12)*rRenovReq*$I112</f>
        <v>0</v>
      </c>
      <c r="AY112" s="278">
        <f t="shared" ca="1" si="150"/>
        <v>0</v>
      </c>
      <c r="AZ112" s="278">
        <f t="shared" ca="1" si="150"/>
        <v>0</v>
      </c>
      <c r="BA112" s="278">
        <f t="shared" ca="1" si="150"/>
        <v>0</v>
      </c>
      <c r="BB112" s="278">
        <f t="shared" ca="1" si="150"/>
        <v>0</v>
      </c>
      <c r="BC112" s="278">
        <f t="shared" ca="1" si="150"/>
        <v>0</v>
      </c>
      <c r="BD112" s="278">
        <f t="shared" ca="1" si="150"/>
        <v>0</v>
      </c>
      <c r="BE112" s="278">
        <f t="shared" ca="1" si="150"/>
        <v>0</v>
      </c>
      <c r="BF112" s="278">
        <f t="shared" ca="1" si="150"/>
        <v>0</v>
      </c>
      <c r="BG112" s="278">
        <f t="shared" ca="1" si="150"/>
        <v>0</v>
      </c>
      <c r="BH112" s="278">
        <f t="shared" ca="1" si="150"/>
        <v>0</v>
      </c>
      <c r="BI112" s="278">
        <f t="shared" ca="1" si="150"/>
        <v>0</v>
      </c>
      <c r="BJ112" s="278">
        <f t="shared" ca="1" si="150"/>
        <v>0</v>
      </c>
      <c r="BK112" s="278">
        <f t="shared" ca="1" si="150"/>
        <v>0</v>
      </c>
      <c r="BL112" s="278">
        <f t="shared" ca="1" si="150"/>
        <v>0</v>
      </c>
      <c r="BM112" s="278">
        <f t="shared" ca="1" si="150"/>
        <v>0</v>
      </c>
      <c r="BN112" s="278">
        <f t="shared" ca="1" si="150"/>
        <v>0</v>
      </c>
      <c r="BO112" s="278">
        <f t="shared" ca="1" si="150"/>
        <v>0</v>
      </c>
      <c r="BP112" s="278">
        <f t="shared" ca="1" si="150"/>
        <v>0</v>
      </c>
      <c r="BQ112" s="278">
        <f t="shared" ca="1" si="150"/>
        <v>0</v>
      </c>
      <c r="BR112" s="278">
        <f t="shared" ca="1" si="150"/>
        <v>0</v>
      </c>
      <c r="BS112" s="278">
        <f t="shared" ca="1" si="150"/>
        <v>0</v>
      </c>
      <c r="BT112" s="278">
        <f t="shared" ca="1" si="150"/>
        <v>0</v>
      </c>
      <c r="BU112" s="278">
        <f t="shared" ca="1" si="150"/>
        <v>0</v>
      </c>
      <c r="BV112" s="278">
        <f t="shared" ca="1" si="150"/>
        <v>0</v>
      </c>
      <c r="BW112" s="278">
        <f t="shared" ca="1" si="150"/>
        <v>0</v>
      </c>
      <c r="BX112" s="278">
        <f t="shared" ca="1" si="150"/>
        <v>0</v>
      </c>
      <c r="BY112" s="278">
        <f t="shared" ca="1" si="150"/>
        <v>0</v>
      </c>
      <c r="BZ112" s="278">
        <f t="shared" ca="1" si="150"/>
        <v>0</v>
      </c>
      <c r="CA112" s="278">
        <f t="shared" ca="1" si="150"/>
        <v>0</v>
      </c>
      <c r="CB112" s="278">
        <f t="shared" ca="1" si="150"/>
        <v>0</v>
      </c>
      <c r="CC112" s="278">
        <f t="shared" ca="1" si="150"/>
        <v>0</v>
      </c>
      <c r="CD112" s="278">
        <f t="shared" ref="CD112:DI112" ca="1" si="151">IFERROR(CD216*$H112,)*(CD$8&gt;=(rRenovStMnth-1)*12+1)*(CD$8&lt;=MAX(rHoldPeriod,1)*12)*rRenovReq*$I112</f>
        <v>0</v>
      </c>
      <c r="CE112" s="278">
        <f t="shared" ca="1" si="151"/>
        <v>0</v>
      </c>
      <c r="CF112" s="278">
        <f t="shared" ca="1" si="151"/>
        <v>0</v>
      </c>
      <c r="CG112" s="278">
        <f t="shared" ca="1" si="151"/>
        <v>0</v>
      </c>
      <c r="CH112" s="278">
        <f t="shared" ca="1" si="151"/>
        <v>0</v>
      </c>
      <c r="CI112" s="278">
        <f t="shared" ca="1" si="151"/>
        <v>0</v>
      </c>
      <c r="CJ112" s="278">
        <f t="shared" ca="1" si="151"/>
        <v>0</v>
      </c>
      <c r="CK112" s="278">
        <f t="shared" ca="1" si="151"/>
        <v>0</v>
      </c>
      <c r="CL112" s="278">
        <f t="shared" ca="1" si="151"/>
        <v>0</v>
      </c>
      <c r="CM112" s="278">
        <f t="shared" ca="1" si="151"/>
        <v>0</v>
      </c>
      <c r="CN112" s="278">
        <f t="shared" ca="1" si="151"/>
        <v>0</v>
      </c>
      <c r="CO112" s="278">
        <f t="shared" ca="1" si="151"/>
        <v>0</v>
      </c>
      <c r="CP112" s="278">
        <f t="shared" ca="1" si="151"/>
        <v>0</v>
      </c>
      <c r="CQ112" s="278">
        <f t="shared" ca="1" si="151"/>
        <v>0</v>
      </c>
      <c r="CR112" s="278">
        <f t="shared" ca="1" si="151"/>
        <v>0</v>
      </c>
      <c r="CS112" s="278">
        <f t="shared" ca="1" si="151"/>
        <v>0</v>
      </c>
      <c r="CT112" s="278">
        <f t="shared" ca="1" si="151"/>
        <v>0</v>
      </c>
      <c r="CU112" s="278">
        <f t="shared" ca="1" si="151"/>
        <v>0</v>
      </c>
      <c r="CV112" s="278">
        <f t="shared" ca="1" si="151"/>
        <v>0</v>
      </c>
      <c r="CW112" s="278">
        <f t="shared" ca="1" si="151"/>
        <v>0</v>
      </c>
      <c r="CX112" s="278">
        <f t="shared" ca="1" si="151"/>
        <v>0</v>
      </c>
      <c r="CY112" s="278">
        <f t="shared" ca="1" si="151"/>
        <v>0</v>
      </c>
      <c r="CZ112" s="278">
        <f t="shared" ca="1" si="151"/>
        <v>0</v>
      </c>
      <c r="DA112" s="278">
        <f t="shared" ca="1" si="151"/>
        <v>0</v>
      </c>
      <c r="DB112" s="278">
        <f t="shared" ca="1" si="151"/>
        <v>0</v>
      </c>
      <c r="DC112" s="278">
        <f t="shared" ca="1" si="151"/>
        <v>0</v>
      </c>
      <c r="DD112" s="278">
        <f t="shared" ca="1" si="151"/>
        <v>0</v>
      </c>
      <c r="DE112" s="278">
        <f t="shared" ca="1" si="151"/>
        <v>0</v>
      </c>
      <c r="DF112" s="278">
        <f t="shared" ca="1" si="151"/>
        <v>0</v>
      </c>
      <c r="DG112" s="278">
        <f t="shared" ca="1" si="151"/>
        <v>0</v>
      </c>
      <c r="DH112" s="278">
        <f t="shared" ca="1" si="151"/>
        <v>0</v>
      </c>
      <c r="DI112" s="278">
        <f t="shared" ca="1" si="151"/>
        <v>0</v>
      </c>
      <c r="DJ112" s="278">
        <f t="shared" ref="DJ112:ES112" ca="1" si="152">IFERROR(DJ216*$H112,)*(DJ$8&gt;=(rRenovStMnth-1)*12+1)*(DJ$8&lt;=MAX(rHoldPeriod,1)*12)*rRenovReq*$I112</f>
        <v>0</v>
      </c>
      <c r="DK112" s="278">
        <f t="shared" ca="1" si="152"/>
        <v>0</v>
      </c>
      <c r="DL112" s="278">
        <f t="shared" ca="1" si="152"/>
        <v>0</v>
      </c>
      <c r="DM112" s="278">
        <f t="shared" ca="1" si="152"/>
        <v>0</v>
      </c>
      <c r="DN112" s="278">
        <f t="shared" ca="1" si="152"/>
        <v>0</v>
      </c>
      <c r="DO112" s="278">
        <f t="shared" ca="1" si="152"/>
        <v>0</v>
      </c>
      <c r="DP112" s="278">
        <f t="shared" ca="1" si="152"/>
        <v>0</v>
      </c>
      <c r="DQ112" s="278">
        <f t="shared" ca="1" si="152"/>
        <v>0</v>
      </c>
      <c r="DR112" s="278">
        <f t="shared" ca="1" si="152"/>
        <v>0</v>
      </c>
      <c r="DS112" s="278">
        <f t="shared" ca="1" si="152"/>
        <v>0</v>
      </c>
      <c r="DT112" s="278">
        <f t="shared" ca="1" si="152"/>
        <v>0</v>
      </c>
      <c r="DU112" s="278">
        <f t="shared" ca="1" si="152"/>
        <v>0</v>
      </c>
      <c r="DV112" s="278">
        <f t="shared" ca="1" si="152"/>
        <v>0</v>
      </c>
      <c r="DW112" s="278">
        <f t="shared" ca="1" si="152"/>
        <v>0</v>
      </c>
      <c r="DX112" s="278">
        <f t="shared" ca="1" si="152"/>
        <v>0</v>
      </c>
      <c r="DY112" s="278">
        <f t="shared" ca="1" si="152"/>
        <v>0</v>
      </c>
      <c r="DZ112" s="278">
        <f t="shared" ca="1" si="152"/>
        <v>0</v>
      </c>
      <c r="EA112" s="278">
        <f t="shared" ca="1" si="152"/>
        <v>0</v>
      </c>
      <c r="EB112" s="278">
        <f t="shared" ca="1" si="152"/>
        <v>0</v>
      </c>
      <c r="EC112" s="278">
        <f t="shared" ca="1" si="152"/>
        <v>0</v>
      </c>
      <c r="ED112" s="278">
        <f t="shared" ca="1" si="152"/>
        <v>0</v>
      </c>
      <c r="EE112" s="278">
        <f t="shared" ca="1" si="152"/>
        <v>0</v>
      </c>
      <c r="EF112" s="278">
        <f t="shared" ca="1" si="152"/>
        <v>0</v>
      </c>
      <c r="EG112" s="278">
        <f t="shared" ca="1" si="152"/>
        <v>0</v>
      </c>
      <c r="EH112" s="278">
        <f t="shared" ca="1" si="152"/>
        <v>0</v>
      </c>
      <c r="EI112" s="278">
        <f t="shared" ca="1" si="152"/>
        <v>0</v>
      </c>
      <c r="EJ112" s="278">
        <f t="shared" ca="1" si="152"/>
        <v>0</v>
      </c>
      <c r="EK112" s="278">
        <f t="shared" ca="1" si="152"/>
        <v>0</v>
      </c>
      <c r="EL112" s="278">
        <f t="shared" ca="1" si="152"/>
        <v>0</v>
      </c>
      <c r="EM112" s="278">
        <f t="shared" ca="1" si="152"/>
        <v>0</v>
      </c>
      <c r="EN112" s="278">
        <f t="shared" ca="1" si="152"/>
        <v>0</v>
      </c>
      <c r="EO112" s="278">
        <f t="shared" ca="1" si="152"/>
        <v>0</v>
      </c>
      <c r="EP112" s="278">
        <f t="shared" ca="1" si="152"/>
        <v>0</v>
      </c>
      <c r="EQ112" s="278">
        <f t="shared" ca="1" si="152"/>
        <v>0</v>
      </c>
      <c r="ER112" s="278">
        <f t="shared" ca="1" si="152"/>
        <v>0</v>
      </c>
      <c r="ES112" s="278">
        <f t="shared" ca="1" si="152"/>
        <v>0</v>
      </c>
    </row>
    <row r="113" spans="2:149" hidden="1" x14ac:dyDescent="0.2">
      <c r="B113" s="278" cm="1">
        <f t="array" ref="B113">IFERROR(INDEX(rUMFP,ROWS($A$97:A113)),)</f>
        <v>0</v>
      </c>
      <c r="C113" s="278"/>
      <c r="D113" s="275">
        <f t="shared" si="83"/>
        <v>0</v>
      </c>
      <c r="E113" s="275">
        <f t="shared" si="84"/>
        <v>0</v>
      </c>
      <c r="F113" s="607">
        <f t="shared" si="85"/>
        <v>0</v>
      </c>
      <c r="H113" s="603">
        <f t="shared" si="86"/>
        <v>0</v>
      </c>
      <c r="I113" s="600">
        <f t="shared" si="92"/>
        <v>0</v>
      </c>
      <c r="K113" s="610">
        <f t="shared" si="87"/>
        <v>0</v>
      </c>
      <c r="Q113" s="275"/>
      <c r="R113" s="278">
        <f t="shared" ref="R113:AW113" si="153">IFERROR(R217*$H113,)*(R$8&gt;=(rRenovStMnth-1)*12+1)*(R$8&lt;=MAX(rHoldPeriod,1)*12)*rRenovReq*$I113</f>
        <v>0</v>
      </c>
      <c r="S113" s="278">
        <f t="shared" ca="1" si="153"/>
        <v>0</v>
      </c>
      <c r="T113" s="278">
        <f t="shared" ca="1" si="153"/>
        <v>0</v>
      </c>
      <c r="U113" s="278">
        <f t="shared" ca="1" si="153"/>
        <v>0</v>
      </c>
      <c r="V113" s="278">
        <f t="shared" ca="1" si="153"/>
        <v>0</v>
      </c>
      <c r="W113" s="278">
        <f t="shared" ca="1" si="153"/>
        <v>0</v>
      </c>
      <c r="X113" s="278">
        <f t="shared" ca="1" si="153"/>
        <v>0</v>
      </c>
      <c r="Y113" s="278">
        <f t="shared" ca="1" si="153"/>
        <v>0</v>
      </c>
      <c r="Z113" s="278">
        <f t="shared" ca="1" si="153"/>
        <v>0</v>
      </c>
      <c r="AA113" s="278">
        <f t="shared" ca="1" si="153"/>
        <v>0</v>
      </c>
      <c r="AB113" s="278">
        <f t="shared" ca="1" si="153"/>
        <v>0</v>
      </c>
      <c r="AC113" s="278">
        <f t="shared" ca="1" si="153"/>
        <v>0</v>
      </c>
      <c r="AD113" s="278">
        <f t="shared" ca="1" si="153"/>
        <v>0</v>
      </c>
      <c r="AE113" s="278">
        <f t="shared" ca="1" si="153"/>
        <v>0</v>
      </c>
      <c r="AF113" s="278">
        <f t="shared" ca="1" si="153"/>
        <v>0</v>
      </c>
      <c r="AG113" s="278">
        <f t="shared" ca="1" si="153"/>
        <v>0</v>
      </c>
      <c r="AH113" s="278">
        <f t="shared" ca="1" si="153"/>
        <v>0</v>
      </c>
      <c r="AI113" s="278">
        <f t="shared" ca="1" si="153"/>
        <v>0</v>
      </c>
      <c r="AJ113" s="278">
        <f t="shared" ca="1" si="153"/>
        <v>0</v>
      </c>
      <c r="AK113" s="278">
        <f t="shared" ca="1" si="153"/>
        <v>0</v>
      </c>
      <c r="AL113" s="278">
        <f t="shared" ca="1" si="153"/>
        <v>0</v>
      </c>
      <c r="AM113" s="278">
        <f t="shared" ca="1" si="153"/>
        <v>0</v>
      </c>
      <c r="AN113" s="278">
        <f t="shared" ca="1" si="153"/>
        <v>0</v>
      </c>
      <c r="AO113" s="278">
        <f t="shared" ca="1" si="153"/>
        <v>0</v>
      </c>
      <c r="AP113" s="278">
        <f t="shared" ca="1" si="153"/>
        <v>0</v>
      </c>
      <c r="AQ113" s="278">
        <f t="shared" ca="1" si="153"/>
        <v>0</v>
      </c>
      <c r="AR113" s="278">
        <f t="shared" ca="1" si="153"/>
        <v>0</v>
      </c>
      <c r="AS113" s="278">
        <f t="shared" ca="1" si="153"/>
        <v>0</v>
      </c>
      <c r="AT113" s="278">
        <f t="shared" ca="1" si="153"/>
        <v>0</v>
      </c>
      <c r="AU113" s="278">
        <f t="shared" ca="1" si="153"/>
        <v>0</v>
      </c>
      <c r="AV113" s="278">
        <f t="shared" ca="1" si="153"/>
        <v>0</v>
      </c>
      <c r="AW113" s="278">
        <f t="shared" ca="1" si="153"/>
        <v>0</v>
      </c>
      <c r="AX113" s="278">
        <f t="shared" ref="AX113:CC113" ca="1" si="154">IFERROR(AX217*$H113,)*(AX$8&gt;=(rRenovStMnth-1)*12+1)*(AX$8&lt;=MAX(rHoldPeriod,1)*12)*rRenovReq*$I113</f>
        <v>0</v>
      </c>
      <c r="AY113" s="278">
        <f t="shared" ca="1" si="154"/>
        <v>0</v>
      </c>
      <c r="AZ113" s="278">
        <f t="shared" ca="1" si="154"/>
        <v>0</v>
      </c>
      <c r="BA113" s="278">
        <f t="shared" ca="1" si="154"/>
        <v>0</v>
      </c>
      <c r="BB113" s="278">
        <f t="shared" ca="1" si="154"/>
        <v>0</v>
      </c>
      <c r="BC113" s="278">
        <f t="shared" ca="1" si="154"/>
        <v>0</v>
      </c>
      <c r="BD113" s="278">
        <f t="shared" ca="1" si="154"/>
        <v>0</v>
      </c>
      <c r="BE113" s="278">
        <f t="shared" ca="1" si="154"/>
        <v>0</v>
      </c>
      <c r="BF113" s="278">
        <f t="shared" ca="1" si="154"/>
        <v>0</v>
      </c>
      <c r="BG113" s="278">
        <f t="shared" ca="1" si="154"/>
        <v>0</v>
      </c>
      <c r="BH113" s="278">
        <f t="shared" ca="1" si="154"/>
        <v>0</v>
      </c>
      <c r="BI113" s="278">
        <f t="shared" ca="1" si="154"/>
        <v>0</v>
      </c>
      <c r="BJ113" s="278">
        <f t="shared" ca="1" si="154"/>
        <v>0</v>
      </c>
      <c r="BK113" s="278">
        <f t="shared" ca="1" si="154"/>
        <v>0</v>
      </c>
      <c r="BL113" s="278">
        <f t="shared" ca="1" si="154"/>
        <v>0</v>
      </c>
      <c r="BM113" s="278">
        <f t="shared" ca="1" si="154"/>
        <v>0</v>
      </c>
      <c r="BN113" s="278">
        <f t="shared" ca="1" si="154"/>
        <v>0</v>
      </c>
      <c r="BO113" s="278">
        <f t="shared" ca="1" si="154"/>
        <v>0</v>
      </c>
      <c r="BP113" s="278">
        <f t="shared" ca="1" si="154"/>
        <v>0</v>
      </c>
      <c r="BQ113" s="278">
        <f t="shared" ca="1" si="154"/>
        <v>0</v>
      </c>
      <c r="BR113" s="278">
        <f t="shared" ca="1" si="154"/>
        <v>0</v>
      </c>
      <c r="BS113" s="278">
        <f t="shared" ca="1" si="154"/>
        <v>0</v>
      </c>
      <c r="BT113" s="278">
        <f t="shared" ca="1" si="154"/>
        <v>0</v>
      </c>
      <c r="BU113" s="278">
        <f t="shared" ca="1" si="154"/>
        <v>0</v>
      </c>
      <c r="BV113" s="278">
        <f t="shared" ca="1" si="154"/>
        <v>0</v>
      </c>
      <c r="BW113" s="278">
        <f t="shared" ca="1" si="154"/>
        <v>0</v>
      </c>
      <c r="BX113" s="278">
        <f t="shared" ca="1" si="154"/>
        <v>0</v>
      </c>
      <c r="BY113" s="278">
        <f t="shared" ca="1" si="154"/>
        <v>0</v>
      </c>
      <c r="BZ113" s="278">
        <f t="shared" ca="1" si="154"/>
        <v>0</v>
      </c>
      <c r="CA113" s="278">
        <f t="shared" ca="1" si="154"/>
        <v>0</v>
      </c>
      <c r="CB113" s="278">
        <f t="shared" ca="1" si="154"/>
        <v>0</v>
      </c>
      <c r="CC113" s="278">
        <f t="shared" ca="1" si="154"/>
        <v>0</v>
      </c>
      <c r="CD113" s="278">
        <f t="shared" ref="CD113:DI113" ca="1" si="155">IFERROR(CD217*$H113,)*(CD$8&gt;=(rRenovStMnth-1)*12+1)*(CD$8&lt;=MAX(rHoldPeriod,1)*12)*rRenovReq*$I113</f>
        <v>0</v>
      </c>
      <c r="CE113" s="278">
        <f t="shared" ca="1" si="155"/>
        <v>0</v>
      </c>
      <c r="CF113" s="278">
        <f t="shared" ca="1" si="155"/>
        <v>0</v>
      </c>
      <c r="CG113" s="278">
        <f t="shared" ca="1" si="155"/>
        <v>0</v>
      </c>
      <c r="CH113" s="278">
        <f t="shared" ca="1" si="155"/>
        <v>0</v>
      </c>
      <c r="CI113" s="278">
        <f t="shared" ca="1" si="155"/>
        <v>0</v>
      </c>
      <c r="CJ113" s="278">
        <f t="shared" ca="1" si="155"/>
        <v>0</v>
      </c>
      <c r="CK113" s="278">
        <f t="shared" ca="1" si="155"/>
        <v>0</v>
      </c>
      <c r="CL113" s="278">
        <f t="shared" ca="1" si="155"/>
        <v>0</v>
      </c>
      <c r="CM113" s="278">
        <f t="shared" ca="1" si="155"/>
        <v>0</v>
      </c>
      <c r="CN113" s="278">
        <f t="shared" ca="1" si="155"/>
        <v>0</v>
      </c>
      <c r="CO113" s="278">
        <f t="shared" ca="1" si="155"/>
        <v>0</v>
      </c>
      <c r="CP113" s="278">
        <f t="shared" ca="1" si="155"/>
        <v>0</v>
      </c>
      <c r="CQ113" s="278">
        <f t="shared" ca="1" si="155"/>
        <v>0</v>
      </c>
      <c r="CR113" s="278">
        <f t="shared" ca="1" si="155"/>
        <v>0</v>
      </c>
      <c r="CS113" s="278">
        <f t="shared" ca="1" si="155"/>
        <v>0</v>
      </c>
      <c r="CT113" s="278">
        <f t="shared" ca="1" si="155"/>
        <v>0</v>
      </c>
      <c r="CU113" s="278">
        <f t="shared" ca="1" si="155"/>
        <v>0</v>
      </c>
      <c r="CV113" s="278">
        <f t="shared" ca="1" si="155"/>
        <v>0</v>
      </c>
      <c r="CW113" s="278">
        <f t="shared" ca="1" si="155"/>
        <v>0</v>
      </c>
      <c r="CX113" s="278">
        <f t="shared" ca="1" si="155"/>
        <v>0</v>
      </c>
      <c r="CY113" s="278">
        <f t="shared" ca="1" si="155"/>
        <v>0</v>
      </c>
      <c r="CZ113" s="278">
        <f t="shared" ca="1" si="155"/>
        <v>0</v>
      </c>
      <c r="DA113" s="278">
        <f t="shared" ca="1" si="155"/>
        <v>0</v>
      </c>
      <c r="DB113" s="278">
        <f t="shared" ca="1" si="155"/>
        <v>0</v>
      </c>
      <c r="DC113" s="278">
        <f t="shared" ca="1" si="155"/>
        <v>0</v>
      </c>
      <c r="DD113" s="278">
        <f t="shared" ca="1" si="155"/>
        <v>0</v>
      </c>
      <c r="DE113" s="278">
        <f t="shared" ca="1" si="155"/>
        <v>0</v>
      </c>
      <c r="DF113" s="278">
        <f t="shared" ca="1" si="155"/>
        <v>0</v>
      </c>
      <c r="DG113" s="278">
        <f t="shared" ca="1" si="155"/>
        <v>0</v>
      </c>
      <c r="DH113" s="278">
        <f t="shared" ca="1" si="155"/>
        <v>0</v>
      </c>
      <c r="DI113" s="278">
        <f t="shared" ca="1" si="155"/>
        <v>0</v>
      </c>
      <c r="DJ113" s="278">
        <f t="shared" ref="DJ113:ES113" ca="1" si="156">IFERROR(DJ217*$H113,)*(DJ$8&gt;=(rRenovStMnth-1)*12+1)*(DJ$8&lt;=MAX(rHoldPeriod,1)*12)*rRenovReq*$I113</f>
        <v>0</v>
      </c>
      <c r="DK113" s="278">
        <f t="shared" ca="1" si="156"/>
        <v>0</v>
      </c>
      <c r="DL113" s="278">
        <f t="shared" ca="1" si="156"/>
        <v>0</v>
      </c>
      <c r="DM113" s="278">
        <f t="shared" ca="1" si="156"/>
        <v>0</v>
      </c>
      <c r="DN113" s="278">
        <f t="shared" ca="1" si="156"/>
        <v>0</v>
      </c>
      <c r="DO113" s="278">
        <f t="shared" ca="1" si="156"/>
        <v>0</v>
      </c>
      <c r="DP113" s="278">
        <f t="shared" ca="1" si="156"/>
        <v>0</v>
      </c>
      <c r="DQ113" s="278">
        <f t="shared" ca="1" si="156"/>
        <v>0</v>
      </c>
      <c r="DR113" s="278">
        <f t="shared" ca="1" si="156"/>
        <v>0</v>
      </c>
      <c r="DS113" s="278">
        <f t="shared" ca="1" si="156"/>
        <v>0</v>
      </c>
      <c r="DT113" s="278">
        <f t="shared" ca="1" si="156"/>
        <v>0</v>
      </c>
      <c r="DU113" s="278">
        <f t="shared" ca="1" si="156"/>
        <v>0</v>
      </c>
      <c r="DV113" s="278">
        <f t="shared" ca="1" si="156"/>
        <v>0</v>
      </c>
      <c r="DW113" s="278">
        <f t="shared" ca="1" si="156"/>
        <v>0</v>
      </c>
      <c r="DX113" s="278">
        <f t="shared" ca="1" si="156"/>
        <v>0</v>
      </c>
      <c r="DY113" s="278">
        <f t="shared" ca="1" si="156"/>
        <v>0</v>
      </c>
      <c r="DZ113" s="278">
        <f t="shared" ca="1" si="156"/>
        <v>0</v>
      </c>
      <c r="EA113" s="278">
        <f t="shared" ca="1" si="156"/>
        <v>0</v>
      </c>
      <c r="EB113" s="278">
        <f t="shared" ca="1" si="156"/>
        <v>0</v>
      </c>
      <c r="EC113" s="278">
        <f t="shared" ca="1" si="156"/>
        <v>0</v>
      </c>
      <c r="ED113" s="278">
        <f t="shared" ca="1" si="156"/>
        <v>0</v>
      </c>
      <c r="EE113" s="278">
        <f t="shared" ca="1" si="156"/>
        <v>0</v>
      </c>
      <c r="EF113" s="278">
        <f t="shared" ca="1" si="156"/>
        <v>0</v>
      </c>
      <c r="EG113" s="278">
        <f t="shared" ca="1" si="156"/>
        <v>0</v>
      </c>
      <c r="EH113" s="278">
        <f t="shared" ca="1" si="156"/>
        <v>0</v>
      </c>
      <c r="EI113" s="278">
        <f t="shared" ca="1" si="156"/>
        <v>0</v>
      </c>
      <c r="EJ113" s="278">
        <f t="shared" ca="1" si="156"/>
        <v>0</v>
      </c>
      <c r="EK113" s="278">
        <f t="shared" ca="1" si="156"/>
        <v>0</v>
      </c>
      <c r="EL113" s="278">
        <f t="shared" ca="1" si="156"/>
        <v>0</v>
      </c>
      <c r="EM113" s="278">
        <f t="shared" ca="1" si="156"/>
        <v>0</v>
      </c>
      <c r="EN113" s="278">
        <f t="shared" ca="1" si="156"/>
        <v>0</v>
      </c>
      <c r="EO113" s="278">
        <f t="shared" ca="1" si="156"/>
        <v>0</v>
      </c>
      <c r="EP113" s="278">
        <f t="shared" ca="1" si="156"/>
        <v>0</v>
      </c>
      <c r="EQ113" s="278">
        <f t="shared" ca="1" si="156"/>
        <v>0</v>
      </c>
      <c r="ER113" s="278">
        <f t="shared" ca="1" si="156"/>
        <v>0</v>
      </c>
      <c r="ES113" s="278">
        <f t="shared" ca="1" si="156"/>
        <v>0</v>
      </c>
    </row>
    <row r="114" spans="2:149" hidden="1" x14ac:dyDescent="0.2">
      <c r="B114" s="278" cm="1">
        <f t="array" ref="B114">IFERROR(INDEX(rUMFP,ROWS($A$97:A114)),)</f>
        <v>0</v>
      </c>
      <c r="C114" s="278"/>
      <c r="D114" s="275">
        <f t="shared" si="83"/>
        <v>0</v>
      </c>
      <c r="E114" s="275">
        <f t="shared" si="84"/>
        <v>0</v>
      </c>
      <c r="F114" s="607">
        <f t="shared" si="85"/>
        <v>0</v>
      </c>
      <c r="H114" s="603">
        <f t="shared" si="86"/>
        <v>0</v>
      </c>
      <c r="I114" s="600">
        <f t="shared" si="92"/>
        <v>0</v>
      </c>
      <c r="K114" s="610">
        <f t="shared" si="87"/>
        <v>0</v>
      </c>
      <c r="Q114" s="275"/>
      <c r="R114" s="278">
        <f t="shared" ref="R114:AW114" si="157">IFERROR(R218*$H114,)*(R$8&gt;=(rRenovStMnth-1)*12+1)*(R$8&lt;=MAX(rHoldPeriod,1)*12)*rRenovReq*$I114</f>
        <v>0</v>
      </c>
      <c r="S114" s="278">
        <f t="shared" ca="1" si="157"/>
        <v>0</v>
      </c>
      <c r="T114" s="278">
        <f t="shared" ca="1" si="157"/>
        <v>0</v>
      </c>
      <c r="U114" s="278">
        <f t="shared" ca="1" si="157"/>
        <v>0</v>
      </c>
      <c r="V114" s="278">
        <f t="shared" ca="1" si="157"/>
        <v>0</v>
      </c>
      <c r="W114" s="278">
        <f t="shared" ca="1" si="157"/>
        <v>0</v>
      </c>
      <c r="X114" s="278">
        <f t="shared" ca="1" si="157"/>
        <v>0</v>
      </c>
      <c r="Y114" s="278">
        <f t="shared" ca="1" si="157"/>
        <v>0</v>
      </c>
      <c r="Z114" s="278">
        <f t="shared" ca="1" si="157"/>
        <v>0</v>
      </c>
      <c r="AA114" s="278">
        <f t="shared" ca="1" si="157"/>
        <v>0</v>
      </c>
      <c r="AB114" s="278">
        <f t="shared" ca="1" si="157"/>
        <v>0</v>
      </c>
      <c r="AC114" s="278">
        <f t="shared" ca="1" si="157"/>
        <v>0</v>
      </c>
      <c r="AD114" s="278">
        <f t="shared" ca="1" si="157"/>
        <v>0</v>
      </c>
      <c r="AE114" s="278">
        <f t="shared" ca="1" si="157"/>
        <v>0</v>
      </c>
      <c r="AF114" s="278">
        <f t="shared" ca="1" si="157"/>
        <v>0</v>
      </c>
      <c r="AG114" s="278">
        <f t="shared" ca="1" si="157"/>
        <v>0</v>
      </c>
      <c r="AH114" s="278">
        <f t="shared" ca="1" si="157"/>
        <v>0</v>
      </c>
      <c r="AI114" s="278">
        <f t="shared" ca="1" si="157"/>
        <v>0</v>
      </c>
      <c r="AJ114" s="278">
        <f t="shared" ca="1" si="157"/>
        <v>0</v>
      </c>
      <c r="AK114" s="278">
        <f t="shared" ca="1" si="157"/>
        <v>0</v>
      </c>
      <c r="AL114" s="278">
        <f t="shared" ca="1" si="157"/>
        <v>0</v>
      </c>
      <c r="AM114" s="278">
        <f t="shared" ca="1" si="157"/>
        <v>0</v>
      </c>
      <c r="AN114" s="278">
        <f t="shared" ca="1" si="157"/>
        <v>0</v>
      </c>
      <c r="AO114" s="278">
        <f t="shared" ca="1" si="157"/>
        <v>0</v>
      </c>
      <c r="AP114" s="278">
        <f t="shared" ca="1" si="157"/>
        <v>0</v>
      </c>
      <c r="AQ114" s="278">
        <f t="shared" ca="1" si="157"/>
        <v>0</v>
      </c>
      <c r="AR114" s="278">
        <f t="shared" ca="1" si="157"/>
        <v>0</v>
      </c>
      <c r="AS114" s="278">
        <f t="shared" ca="1" si="157"/>
        <v>0</v>
      </c>
      <c r="AT114" s="278">
        <f t="shared" ca="1" si="157"/>
        <v>0</v>
      </c>
      <c r="AU114" s="278">
        <f t="shared" ca="1" si="157"/>
        <v>0</v>
      </c>
      <c r="AV114" s="278">
        <f t="shared" ca="1" si="157"/>
        <v>0</v>
      </c>
      <c r="AW114" s="278">
        <f t="shared" ca="1" si="157"/>
        <v>0</v>
      </c>
      <c r="AX114" s="278">
        <f t="shared" ref="AX114:CC114" ca="1" si="158">IFERROR(AX218*$H114,)*(AX$8&gt;=(rRenovStMnth-1)*12+1)*(AX$8&lt;=MAX(rHoldPeriod,1)*12)*rRenovReq*$I114</f>
        <v>0</v>
      </c>
      <c r="AY114" s="278">
        <f t="shared" ca="1" si="158"/>
        <v>0</v>
      </c>
      <c r="AZ114" s="278">
        <f t="shared" ca="1" si="158"/>
        <v>0</v>
      </c>
      <c r="BA114" s="278">
        <f t="shared" ca="1" si="158"/>
        <v>0</v>
      </c>
      <c r="BB114" s="278">
        <f t="shared" ca="1" si="158"/>
        <v>0</v>
      </c>
      <c r="BC114" s="278">
        <f t="shared" ca="1" si="158"/>
        <v>0</v>
      </c>
      <c r="BD114" s="278">
        <f t="shared" ca="1" si="158"/>
        <v>0</v>
      </c>
      <c r="BE114" s="278">
        <f t="shared" ca="1" si="158"/>
        <v>0</v>
      </c>
      <c r="BF114" s="278">
        <f t="shared" ca="1" si="158"/>
        <v>0</v>
      </c>
      <c r="BG114" s="278">
        <f t="shared" ca="1" si="158"/>
        <v>0</v>
      </c>
      <c r="BH114" s="278">
        <f t="shared" ca="1" si="158"/>
        <v>0</v>
      </c>
      <c r="BI114" s="278">
        <f t="shared" ca="1" si="158"/>
        <v>0</v>
      </c>
      <c r="BJ114" s="278">
        <f t="shared" ca="1" si="158"/>
        <v>0</v>
      </c>
      <c r="BK114" s="278">
        <f t="shared" ca="1" si="158"/>
        <v>0</v>
      </c>
      <c r="BL114" s="278">
        <f t="shared" ca="1" si="158"/>
        <v>0</v>
      </c>
      <c r="BM114" s="278">
        <f t="shared" ca="1" si="158"/>
        <v>0</v>
      </c>
      <c r="BN114" s="278">
        <f t="shared" ca="1" si="158"/>
        <v>0</v>
      </c>
      <c r="BO114" s="278">
        <f t="shared" ca="1" si="158"/>
        <v>0</v>
      </c>
      <c r="BP114" s="278">
        <f t="shared" ca="1" si="158"/>
        <v>0</v>
      </c>
      <c r="BQ114" s="278">
        <f t="shared" ca="1" si="158"/>
        <v>0</v>
      </c>
      <c r="BR114" s="278">
        <f t="shared" ca="1" si="158"/>
        <v>0</v>
      </c>
      <c r="BS114" s="278">
        <f t="shared" ca="1" si="158"/>
        <v>0</v>
      </c>
      <c r="BT114" s="278">
        <f t="shared" ca="1" si="158"/>
        <v>0</v>
      </c>
      <c r="BU114" s="278">
        <f t="shared" ca="1" si="158"/>
        <v>0</v>
      </c>
      <c r="BV114" s="278">
        <f t="shared" ca="1" si="158"/>
        <v>0</v>
      </c>
      <c r="BW114" s="278">
        <f t="shared" ca="1" si="158"/>
        <v>0</v>
      </c>
      <c r="BX114" s="278">
        <f t="shared" ca="1" si="158"/>
        <v>0</v>
      </c>
      <c r="BY114" s="278">
        <f t="shared" ca="1" si="158"/>
        <v>0</v>
      </c>
      <c r="BZ114" s="278">
        <f t="shared" ca="1" si="158"/>
        <v>0</v>
      </c>
      <c r="CA114" s="278">
        <f t="shared" ca="1" si="158"/>
        <v>0</v>
      </c>
      <c r="CB114" s="278">
        <f t="shared" ca="1" si="158"/>
        <v>0</v>
      </c>
      <c r="CC114" s="278">
        <f t="shared" ca="1" si="158"/>
        <v>0</v>
      </c>
      <c r="CD114" s="278">
        <f t="shared" ref="CD114:DI114" ca="1" si="159">IFERROR(CD218*$H114,)*(CD$8&gt;=(rRenovStMnth-1)*12+1)*(CD$8&lt;=MAX(rHoldPeriod,1)*12)*rRenovReq*$I114</f>
        <v>0</v>
      </c>
      <c r="CE114" s="278">
        <f t="shared" ca="1" si="159"/>
        <v>0</v>
      </c>
      <c r="CF114" s="278">
        <f t="shared" ca="1" si="159"/>
        <v>0</v>
      </c>
      <c r="CG114" s="278">
        <f t="shared" ca="1" si="159"/>
        <v>0</v>
      </c>
      <c r="CH114" s="278">
        <f t="shared" ca="1" si="159"/>
        <v>0</v>
      </c>
      <c r="CI114" s="278">
        <f t="shared" ca="1" si="159"/>
        <v>0</v>
      </c>
      <c r="CJ114" s="278">
        <f t="shared" ca="1" si="159"/>
        <v>0</v>
      </c>
      <c r="CK114" s="278">
        <f t="shared" ca="1" si="159"/>
        <v>0</v>
      </c>
      <c r="CL114" s="278">
        <f t="shared" ca="1" si="159"/>
        <v>0</v>
      </c>
      <c r="CM114" s="278">
        <f t="shared" ca="1" si="159"/>
        <v>0</v>
      </c>
      <c r="CN114" s="278">
        <f t="shared" ca="1" si="159"/>
        <v>0</v>
      </c>
      <c r="CO114" s="278">
        <f t="shared" ca="1" si="159"/>
        <v>0</v>
      </c>
      <c r="CP114" s="278">
        <f t="shared" ca="1" si="159"/>
        <v>0</v>
      </c>
      <c r="CQ114" s="278">
        <f t="shared" ca="1" si="159"/>
        <v>0</v>
      </c>
      <c r="CR114" s="278">
        <f t="shared" ca="1" si="159"/>
        <v>0</v>
      </c>
      <c r="CS114" s="278">
        <f t="shared" ca="1" si="159"/>
        <v>0</v>
      </c>
      <c r="CT114" s="278">
        <f t="shared" ca="1" si="159"/>
        <v>0</v>
      </c>
      <c r="CU114" s="278">
        <f t="shared" ca="1" si="159"/>
        <v>0</v>
      </c>
      <c r="CV114" s="278">
        <f t="shared" ca="1" si="159"/>
        <v>0</v>
      </c>
      <c r="CW114" s="278">
        <f t="shared" ca="1" si="159"/>
        <v>0</v>
      </c>
      <c r="CX114" s="278">
        <f t="shared" ca="1" si="159"/>
        <v>0</v>
      </c>
      <c r="CY114" s="278">
        <f t="shared" ca="1" si="159"/>
        <v>0</v>
      </c>
      <c r="CZ114" s="278">
        <f t="shared" ca="1" si="159"/>
        <v>0</v>
      </c>
      <c r="DA114" s="278">
        <f t="shared" ca="1" si="159"/>
        <v>0</v>
      </c>
      <c r="DB114" s="278">
        <f t="shared" ca="1" si="159"/>
        <v>0</v>
      </c>
      <c r="DC114" s="278">
        <f t="shared" ca="1" si="159"/>
        <v>0</v>
      </c>
      <c r="DD114" s="278">
        <f t="shared" ca="1" si="159"/>
        <v>0</v>
      </c>
      <c r="DE114" s="278">
        <f t="shared" ca="1" si="159"/>
        <v>0</v>
      </c>
      <c r="DF114" s="278">
        <f t="shared" ca="1" si="159"/>
        <v>0</v>
      </c>
      <c r="DG114" s="278">
        <f t="shared" ca="1" si="159"/>
        <v>0</v>
      </c>
      <c r="DH114" s="278">
        <f t="shared" ca="1" si="159"/>
        <v>0</v>
      </c>
      <c r="DI114" s="278">
        <f t="shared" ca="1" si="159"/>
        <v>0</v>
      </c>
      <c r="DJ114" s="278">
        <f t="shared" ref="DJ114:ES114" ca="1" si="160">IFERROR(DJ218*$H114,)*(DJ$8&gt;=(rRenovStMnth-1)*12+1)*(DJ$8&lt;=MAX(rHoldPeriod,1)*12)*rRenovReq*$I114</f>
        <v>0</v>
      </c>
      <c r="DK114" s="278">
        <f t="shared" ca="1" si="160"/>
        <v>0</v>
      </c>
      <c r="DL114" s="278">
        <f t="shared" ca="1" si="160"/>
        <v>0</v>
      </c>
      <c r="DM114" s="278">
        <f t="shared" ca="1" si="160"/>
        <v>0</v>
      </c>
      <c r="DN114" s="278">
        <f t="shared" ca="1" si="160"/>
        <v>0</v>
      </c>
      <c r="DO114" s="278">
        <f t="shared" ca="1" si="160"/>
        <v>0</v>
      </c>
      <c r="DP114" s="278">
        <f t="shared" ca="1" si="160"/>
        <v>0</v>
      </c>
      <c r="DQ114" s="278">
        <f t="shared" ca="1" si="160"/>
        <v>0</v>
      </c>
      <c r="DR114" s="278">
        <f t="shared" ca="1" si="160"/>
        <v>0</v>
      </c>
      <c r="DS114" s="278">
        <f t="shared" ca="1" si="160"/>
        <v>0</v>
      </c>
      <c r="DT114" s="278">
        <f t="shared" ca="1" si="160"/>
        <v>0</v>
      </c>
      <c r="DU114" s="278">
        <f t="shared" ca="1" si="160"/>
        <v>0</v>
      </c>
      <c r="DV114" s="278">
        <f t="shared" ca="1" si="160"/>
        <v>0</v>
      </c>
      <c r="DW114" s="278">
        <f t="shared" ca="1" si="160"/>
        <v>0</v>
      </c>
      <c r="DX114" s="278">
        <f t="shared" ca="1" si="160"/>
        <v>0</v>
      </c>
      <c r="DY114" s="278">
        <f t="shared" ca="1" si="160"/>
        <v>0</v>
      </c>
      <c r="DZ114" s="278">
        <f t="shared" ca="1" si="160"/>
        <v>0</v>
      </c>
      <c r="EA114" s="278">
        <f t="shared" ca="1" si="160"/>
        <v>0</v>
      </c>
      <c r="EB114" s="278">
        <f t="shared" ca="1" si="160"/>
        <v>0</v>
      </c>
      <c r="EC114" s="278">
        <f t="shared" ca="1" si="160"/>
        <v>0</v>
      </c>
      <c r="ED114" s="278">
        <f t="shared" ca="1" si="160"/>
        <v>0</v>
      </c>
      <c r="EE114" s="278">
        <f t="shared" ca="1" si="160"/>
        <v>0</v>
      </c>
      <c r="EF114" s="278">
        <f t="shared" ca="1" si="160"/>
        <v>0</v>
      </c>
      <c r="EG114" s="278">
        <f t="shared" ca="1" si="160"/>
        <v>0</v>
      </c>
      <c r="EH114" s="278">
        <f t="shared" ca="1" si="160"/>
        <v>0</v>
      </c>
      <c r="EI114" s="278">
        <f t="shared" ca="1" si="160"/>
        <v>0</v>
      </c>
      <c r="EJ114" s="278">
        <f t="shared" ca="1" si="160"/>
        <v>0</v>
      </c>
      <c r="EK114" s="278">
        <f t="shared" ca="1" si="160"/>
        <v>0</v>
      </c>
      <c r="EL114" s="278">
        <f t="shared" ca="1" si="160"/>
        <v>0</v>
      </c>
      <c r="EM114" s="278">
        <f t="shared" ca="1" si="160"/>
        <v>0</v>
      </c>
      <c r="EN114" s="278">
        <f t="shared" ca="1" si="160"/>
        <v>0</v>
      </c>
      <c r="EO114" s="278">
        <f t="shared" ca="1" si="160"/>
        <v>0</v>
      </c>
      <c r="EP114" s="278">
        <f t="shared" ca="1" si="160"/>
        <v>0</v>
      </c>
      <c r="EQ114" s="278">
        <f t="shared" ca="1" si="160"/>
        <v>0</v>
      </c>
      <c r="ER114" s="278">
        <f t="shared" ca="1" si="160"/>
        <v>0</v>
      </c>
      <c r="ES114" s="278">
        <f t="shared" ca="1" si="160"/>
        <v>0</v>
      </c>
    </row>
    <row r="115" spans="2:149" hidden="1" x14ac:dyDescent="0.2">
      <c r="B115" s="278" cm="1">
        <f t="array" ref="B115">IFERROR(INDEX(rUMFP,ROWS($A$97:A115)),)</f>
        <v>0</v>
      </c>
      <c r="C115" s="278"/>
      <c r="D115" s="275">
        <f t="shared" si="83"/>
        <v>0</v>
      </c>
      <c r="E115" s="275">
        <f t="shared" si="84"/>
        <v>0</v>
      </c>
      <c r="F115" s="607">
        <f t="shared" si="85"/>
        <v>0</v>
      </c>
      <c r="H115" s="603">
        <f t="shared" si="86"/>
        <v>0</v>
      </c>
      <c r="I115" s="600">
        <f t="shared" si="92"/>
        <v>0</v>
      </c>
      <c r="K115" s="610">
        <f t="shared" si="87"/>
        <v>0</v>
      </c>
      <c r="Q115" s="275"/>
      <c r="R115" s="278">
        <f t="shared" ref="R115:AW115" si="161">IFERROR(R219*$H115,)*(R$8&gt;=(rRenovStMnth-1)*12+1)*(R$8&lt;=MAX(rHoldPeriod,1)*12)*rRenovReq*$I115</f>
        <v>0</v>
      </c>
      <c r="S115" s="278">
        <f t="shared" ca="1" si="161"/>
        <v>0</v>
      </c>
      <c r="T115" s="278">
        <f t="shared" ca="1" si="161"/>
        <v>0</v>
      </c>
      <c r="U115" s="278">
        <f t="shared" ca="1" si="161"/>
        <v>0</v>
      </c>
      <c r="V115" s="278">
        <f t="shared" ca="1" si="161"/>
        <v>0</v>
      </c>
      <c r="W115" s="278">
        <f t="shared" ca="1" si="161"/>
        <v>0</v>
      </c>
      <c r="X115" s="278">
        <f t="shared" ca="1" si="161"/>
        <v>0</v>
      </c>
      <c r="Y115" s="278">
        <f t="shared" ca="1" si="161"/>
        <v>0</v>
      </c>
      <c r="Z115" s="278">
        <f t="shared" ca="1" si="161"/>
        <v>0</v>
      </c>
      <c r="AA115" s="278">
        <f t="shared" ca="1" si="161"/>
        <v>0</v>
      </c>
      <c r="AB115" s="278">
        <f t="shared" ca="1" si="161"/>
        <v>0</v>
      </c>
      <c r="AC115" s="278">
        <f t="shared" ca="1" si="161"/>
        <v>0</v>
      </c>
      <c r="AD115" s="278">
        <f t="shared" ca="1" si="161"/>
        <v>0</v>
      </c>
      <c r="AE115" s="278">
        <f t="shared" ca="1" si="161"/>
        <v>0</v>
      </c>
      <c r="AF115" s="278">
        <f t="shared" ca="1" si="161"/>
        <v>0</v>
      </c>
      <c r="AG115" s="278">
        <f t="shared" ca="1" si="161"/>
        <v>0</v>
      </c>
      <c r="AH115" s="278">
        <f t="shared" ca="1" si="161"/>
        <v>0</v>
      </c>
      <c r="AI115" s="278">
        <f t="shared" ca="1" si="161"/>
        <v>0</v>
      </c>
      <c r="AJ115" s="278">
        <f t="shared" ca="1" si="161"/>
        <v>0</v>
      </c>
      <c r="AK115" s="278">
        <f t="shared" ca="1" si="161"/>
        <v>0</v>
      </c>
      <c r="AL115" s="278">
        <f t="shared" ca="1" si="161"/>
        <v>0</v>
      </c>
      <c r="AM115" s="278">
        <f t="shared" ca="1" si="161"/>
        <v>0</v>
      </c>
      <c r="AN115" s="278">
        <f t="shared" ca="1" si="161"/>
        <v>0</v>
      </c>
      <c r="AO115" s="278">
        <f t="shared" ca="1" si="161"/>
        <v>0</v>
      </c>
      <c r="AP115" s="278">
        <f t="shared" ca="1" si="161"/>
        <v>0</v>
      </c>
      <c r="AQ115" s="278">
        <f t="shared" ca="1" si="161"/>
        <v>0</v>
      </c>
      <c r="AR115" s="278">
        <f t="shared" ca="1" si="161"/>
        <v>0</v>
      </c>
      <c r="AS115" s="278">
        <f t="shared" ca="1" si="161"/>
        <v>0</v>
      </c>
      <c r="AT115" s="278">
        <f t="shared" ca="1" si="161"/>
        <v>0</v>
      </c>
      <c r="AU115" s="278">
        <f t="shared" ca="1" si="161"/>
        <v>0</v>
      </c>
      <c r="AV115" s="278">
        <f t="shared" ca="1" si="161"/>
        <v>0</v>
      </c>
      <c r="AW115" s="278">
        <f t="shared" ca="1" si="161"/>
        <v>0</v>
      </c>
      <c r="AX115" s="278">
        <f t="shared" ref="AX115:CC115" ca="1" si="162">IFERROR(AX219*$H115,)*(AX$8&gt;=(rRenovStMnth-1)*12+1)*(AX$8&lt;=MAX(rHoldPeriod,1)*12)*rRenovReq*$I115</f>
        <v>0</v>
      </c>
      <c r="AY115" s="278">
        <f t="shared" ca="1" si="162"/>
        <v>0</v>
      </c>
      <c r="AZ115" s="278">
        <f t="shared" ca="1" si="162"/>
        <v>0</v>
      </c>
      <c r="BA115" s="278">
        <f t="shared" ca="1" si="162"/>
        <v>0</v>
      </c>
      <c r="BB115" s="278">
        <f t="shared" ca="1" si="162"/>
        <v>0</v>
      </c>
      <c r="BC115" s="278">
        <f t="shared" ca="1" si="162"/>
        <v>0</v>
      </c>
      <c r="BD115" s="278">
        <f t="shared" ca="1" si="162"/>
        <v>0</v>
      </c>
      <c r="BE115" s="278">
        <f t="shared" ca="1" si="162"/>
        <v>0</v>
      </c>
      <c r="BF115" s="278">
        <f t="shared" ca="1" si="162"/>
        <v>0</v>
      </c>
      <c r="BG115" s="278">
        <f t="shared" ca="1" si="162"/>
        <v>0</v>
      </c>
      <c r="BH115" s="278">
        <f t="shared" ca="1" si="162"/>
        <v>0</v>
      </c>
      <c r="BI115" s="278">
        <f t="shared" ca="1" si="162"/>
        <v>0</v>
      </c>
      <c r="BJ115" s="278">
        <f t="shared" ca="1" si="162"/>
        <v>0</v>
      </c>
      <c r="BK115" s="278">
        <f t="shared" ca="1" si="162"/>
        <v>0</v>
      </c>
      <c r="BL115" s="278">
        <f t="shared" ca="1" si="162"/>
        <v>0</v>
      </c>
      <c r="BM115" s="278">
        <f t="shared" ca="1" si="162"/>
        <v>0</v>
      </c>
      <c r="BN115" s="278">
        <f t="shared" ca="1" si="162"/>
        <v>0</v>
      </c>
      <c r="BO115" s="278">
        <f t="shared" ca="1" si="162"/>
        <v>0</v>
      </c>
      <c r="BP115" s="278">
        <f t="shared" ca="1" si="162"/>
        <v>0</v>
      </c>
      <c r="BQ115" s="278">
        <f t="shared" ca="1" si="162"/>
        <v>0</v>
      </c>
      <c r="BR115" s="278">
        <f t="shared" ca="1" si="162"/>
        <v>0</v>
      </c>
      <c r="BS115" s="278">
        <f t="shared" ca="1" si="162"/>
        <v>0</v>
      </c>
      <c r="BT115" s="278">
        <f t="shared" ca="1" si="162"/>
        <v>0</v>
      </c>
      <c r="BU115" s="278">
        <f t="shared" ca="1" si="162"/>
        <v>0</v>
      </c>
      <c r="BV115" s="278">
        <f t="shared" ca="1" si="162"/>
        <v>0</v>
      </c>
      <c r="BW115" s="278">
        <f t="shared" ca="1" si="162"/>
        <v>0</v>
      </c>
      <c r="BX115" s="278">
        <f t="shared" ca="1" si="162"/>
        <v>0</v>
      </c>
      <c r="BY115" s="278">
        <f t="shared" ca="1" si="162"/>
        <v>0</v>
      </c>
      <c r="BZ115" s="278">
        <f t="shared" ca="1" si="162"/>
        <v>0</v>
      </c>
      <c r="CA115" s="278">
        <f t="shared" ca="1" si="162"/>
        <v>0</v>
      </c>
      <c r="CB115" s="278">
        <f t="shared" ca="1" si="162"/>
        <v>0</v>
      </c>
      <c r="CC115" s="278">
        <f t="shared" ca="1" si="162"/>
        <v>0</v>
      </c>
      <c r="CD115" s="278">
        <f t="shared" ref="CD115:DI115" ca="1" si="163">IFERROR(CD219*$H115,)*(CD$8&gt;=(rRenovStMnth-1)*12+1)*(CD$8&lt;=MAX(rHoldPeriod,1)*12)*rRenovReq*$I115</f>
        <v>0</v>
      </c>
      <c r="CE115" s="278">
        <f t="shared" ca="1" si="163"/>
        <v>0</v>
      </c>
      <c r="CF115" s="278">
        <f t="shared" ca="1" si="163"/>
        <v>0</v>
      </c>
      <c r="CG115" s="278">
        <f t="shared" ca="1" si="163"/>
        <v>0</v>
      </c>
      <c r="CH115" s="278">
        <f t="shared" ca="1" si="163"/>
        <v>0</v>
      </c>
      <c r="CI115" s="278">
        <f t="shared" ca="1" si="163"/>
        <v>0</v>
      </c>
      <c r="CJ115" s="278">
        <f t="shared" ca="1" si="163"/>
        <v>0</v>
      </c>
      <c r="CK115" s="278">
        <f t="shared" ca="1" si="163"/>
        <v>0</v>
      </c>
      <c r="CL115" s="278">
        <f t="shared" ca="1" si="163"/>
        <v>0</v>
      </c>
      <c r="CM115" s="278">
        <f t="shared" ca="1" si="163"/>
        <v>0</v>
      </c>
      <c r="CN115" s="278">
        <f t="shared" ca="1" si="163"/>
        <v>0</v>
      </c>
      <c r="CO115" s="278">
        <f t="shared" ca="1" si="163"/>
        <v>0</v>
      </c>
      <c r="CP115" s="278">
        <f t="shared" ca="1" si="163"/>
        <v>0</v>
      </c>
      <c r="CQ115" s="278">
        <f t="shared" ca="1" si="163"/>
        <v>0</v>
      </c>
      <c r="CR115" s="278">
        <f t="shared" ca="1" si="163"/>
        <v>0</v>
      </c>
      <c r="CS115" s="278">
        <f t="shared" ca="1" si="163"/>
        <v>0</v>
      </c>
      <c r="CT115" s="278">
        <f t="shared" ca="1" si="163"/>
        <v>0</v>
      </c>
      <c r="CU115" s="278">
        <f t="shared" ca="1" si="163"/>
        <v>0</v>
      </c>
      <c r="CV115" s="278">
        <f t="shared" ca="1" si="163"/>
        <v>0</v>
      </c>
      <c r="CW115" s="278">
        <f t="shared" ca="1" si="163"/>
        <v>0</v>
      </c>
      <c r="CX115" s="278">
        <f t="shared" ca="1" si="163"/>
        <v>0</v>
      </c>
      <c r="CY115" s="278">
        <f t="shared" ca="1" si="163"/>
        <v>0</v>
      </c>
      <c r="CZ115" s="278">
        <f t="shared" ca="1" si="163"/>
        <v>0</v>
      </c>
      <c r="DA115" s="278">
        <f t="shared" ca="1" si="163"/>
        <v>0</v>
      </c>
      <c r="DB115" s="278">
        <f t="shared" ca="1" si="163"/>
        <v>0</v>
      </c>
      <c r="DC115" s="278">
        <f t="shared" ca="1" si="163"/>
        <v>0</v>
      </c>
      <c r="DD115" s="278">
        <f t="shared" ca="1" si="163"/>
        <v>0</v>
      </c>
      <c r="DE115" s="278">
        <f t="shared" ca="1" si="163"/>
        <v>0</v>
      </c>
      <c r="DF115" s="278">
        <f t="shared" ca="1" si="163"/>
        <v>0</v>
      </c>
      <c r="DG115" s="278">
        <f t="shared" ca="1" si="163"/>
        <v>0</v>
      </c>
      <c r="DH115" s="278">
        <f t="shared" ca="1" si="163"/>
        <v>0</v>
      </c>
      <c r="DI115" s="278">
        <f t="shared" ca="1" si="163"/>
        <v>0</v>
      </c>
      <c r="DJ115" s="278">
        <f t="shared" ref="DJ115:ES115" ca="1" si="164">IFERROR(DJ219*$H115,)*(DJ$8&gt;=(rRenovStMnth-1)*12+1)*(DJ$8&lt;=MAX(rHoldPeriod,1)*12)*rRenovReq*$I115</f>
        <v>0</v>
      </c>
      <c r="DK115" s="278">
        <f t="shared" ca="1" si="164"/>
        <v>0</v>
      </c>
      <c r="DL115" s="278">
        <f t="shared" ca="1" si="164"/>
        <v>0</v>
      </c>
      <c r="DM115" s="278">
        <f t="shared" ca="1" si="164"/>
        <v>0</v>
      </c>
      <c r="DN115" s="278">
        <f t="shared" ca="1" si="164"/>
        <v>0</v>
      </c>
      <c r="DO115" s="278">
        <f t="shared" ca="1" si="164"/>
        <v>0</v>
      </c>
      <c r="DP115" s="278">
        <f t="shared" ca="1" si="164"/>
        <v>0</v>
      </c>
      <c r="DQ115" s="278">
        <f t="shared" ca="1" si="164"/>
        <v>0</v>
      </c>
      <c r="DR115" s="278">
        <f t="shared" ca="1" si="164"/>
        <v>0</v>
      </c>
      <c r="DS115" s="278">
        <f t="shared" ca="1" si="164"/>
        <v>0</v>
      </c>
      <c r="DT115" s="278">
        <f t="shared" ca="1" si="164"/>
        <v>0</v>
      </c>
      <c r="DU115" s="278">
        <f t="shared" ca="1" si="164"/>
        <v>0</v>
      </c>
      <c r="DV115" s="278">
        <f t="shared" ca="1" si="164"/>
        <v>0</v>
      </c>
      <c r="DW115" s="278">
        <f t="shared" ca="1" si="164"/>
        <v>0</v>
      </c>
      <c r="DX115" s="278">
        <f t="shared" ca="1" si="164"/>
        <v>0</v>
      </c>
      <c r="DY115" s="278">
        <f t="shared" ca="1" si="164"/>
        <v>0</v>
      </c>
      <c r="DZ115" s="278">
        <f t="shared" ca="1" si="164"/>
        <v>0</v>
      </c>
      <c r="EA115" s="278">
        <f t="shared" ca="1" si="164"/>
        <v>0</v>
      </c>
      <c r="EB115" s="278">
        <f t="shared" ca="1" si="164"/>
        <v>0</v>
      </c>
      <c r="EC115" s="278">
        <f t="shared" ca="1" si="164"/>
        <v>0</v>
      </c>
      <c r="ED115" s="278">
        <f t="shared" ca="1" si="164"/>
        <v>0</v>
      </c>
      <c r="EE115" s="278">
        <f t="shared" ca="1" si="164"/>
        <v>0</v>
      </c>
      <c r="EF115" s="278">
        <f t="shared" ca="1" si="164"/>
        <v>0</v>
      </c>
      <c r="EG115" s="278">
        <f t="shared" ca="1" si="164"/>
        <v>0</v>
      </c>
      <c r="EH115" s="278">
        <f t="shared" ca="1" si="164"/>
        <v>0</v>
      </c>
      <c r="EI115" s="278">
        <f t="shared" ca="1" si="164"/>
        <v>0</v>
      </c>
      <c r="EJ115" s="278">
        <f t="shared" ca="1" si="164"/>
        <v>0</v>
      </c>
      <c r="EK115" s="278">
        <f t="shared" ca="1" si="164"/>
        <v>0</v>
      </c>
      <c r="EL115" s="278">
        <f t="shared" ca="1" si="164"/>
        <v>0</v>
      </c>
      <c r="EM115" s="278">
        <f t="shared" ca="1" si="164"/>
        <v>0</v>
      </c>
      <c r="EN115" s="278">
        <f t="shared" ca="1" si="164"/>
        <v>0</v>
      </c>
      <c r="EO115" s="278">
        <f t="shared" ca="1" si="164"/>
        <v>0</v>
      </c>
      <c r="EP115" s="278">
        <f t="shared" ca="1" si="164"/>
        <v>0</v>
      </c>
      <c r="EQ115" s="278">
        <f t="shared" ca="1" si="164"/>
        <v>0</v>
      </c>
      <c r="ER115" s="278">
        <f t="shared" ca="1" si="164"/>
        <v>0</v>
      </c>
      <c r="ES115" s="278">
        <f t="shared" ca="1" si="164"/>
        <v>0</v>
      </c>
    </row>
    <row r="116" spans="2:149" hidden="1" x14ac:dyDescent="0.2">
      <c r="B116" s="278" cm="1">
        <f t="array" ref="B116">IFERROR(INDEX(rUMFP,ROWS($A$97:A116)),)</f>
        <v>0</v>
      </c>
      <c r="C116" s="278"/>
      <c r="D116" s="275">
        <f t="shared" si="83"/>
        <v>0</v>
      </c>
      <c r="E116" s="275">
        <f t="shared" si="84"/>
        <v>0</v>
      </c>
      <c r="F116" s="607">
        <f t="shared" si="85"/>
        <v>0</v>
      </c>
      <c r="H116" s="603">
        <f t="shared" si="86"/>
        <v>0</v>
      </c>
      <c r="I116" s="600">
        <f t="shared" si="92"/>
        <v>0</v>
      </c>
      <c r="K116" s="610">
        <f t="shared" si="87"/>
        <v>0</v>
      </c>
      <c r="Q116" s="275"/>
      <c r="R116" s="278">
        <f t="shared" ref="R116:AW116" si="165">IFERROR(R220*$H116,)*(R$8&gt;=(rRenovStMnth-1)*12+1)*(R$8&lt;=MAX(rHoldPeriod,1)*12)*rRenovReq*$I116</f>
        <v>0</v>
      </c>
      <c r="S116" s="278">
        <f t="shared" ca="1" si="165"/>
        <v>0</v>
      </c>
      <c r="T116" s="278">
        <f t="shared" ca="1" si="165"/>
        <v>0</v>
      </c>
      <c r="U116" s="278">
        <f t="shared" ca="1" si="165"/>
        <v>0</v>
      </c>
      <c r="V116" s="278">
        <f t="shared" ca="1" si="165"/>
        <v>0</v>
      </c>
      <c r="W116" s="278">
        <f t="shared" ca="1" si="165"/>
        <v>0</v>
      </c>
      <c r="X116" s="278">
        <f t="shared" ca="1" si="165"/>
        <v>0</v>
      </c>
      <c r="Y116" s="278">
        <f t="shared" ca="1" si="165"/>
        <v>0</v>
      </c>
      <c r="Z116" s="278">
        <f t="shared" ca="1" si="165"/>
        <v>0</v>
      </c>
      <c r="AA116" s="278">
        <f t="shared" ca="1" si="165"/>
        <v>0</v>
      </c>
      <c r="AB116" s="278">
        <f t="shared" ca="1" si="165"/>
        <v>0</v>
      </c>
      <c r="AC116" s="278">
        <f t="shared" ca="1" si="165"/>
        <v>0</v>
      </c>
      <c r="AD116" s="278">
        <f t="shared" ca="1" si="165"/>
        <v>0</v>
      </c>
      <c r="AE116" s="278">
        <f t="shared" ca="1" si="165"/>
        <v>0</v>
      </c>
      <c r="AF116" s="278">
        <f t="shared" ca="1" si="165"/>
        <v>0</v>
      </c>
      <c r="AG116" s="278">
        <f t="shared" ca="1" si="165"/>
        <v>0</v>
      </c>
      <c r="AH116" s="278">
        <f t="shared" ca="1" si="165"/>
        <v>0</v>
      </c>
      <c r="AI116" s="278">
        <f t="shared" ca="1" si="165"/>
        <v>0</v>
      </c>
      <c r="AJ116" s="278">
        <f t="shared" ca="1" si="165"/>
        <v>0</v>
      </c>
      <c r="AK116" s="278">
        <f t="shared" ca="1" si="165"/>
        <v>0</v>
      </c>
      <c r="AL116" s="278">
        <f t="shared" ca="1" si="165"/>
        <v>0</v>
      </c>
      <c r="AM116" s="278">
        <f t="shared" ca="1" si="165"/>
        <v>0</v>
      </c>
      <c r="AN116" s="278">
        <f t="shared" ca="1" si="165"/>
        <v>0</v>
      </c>
      <c r="AO116" s="278">
        <f t="shared" ca="1" si="165"/>
        <v>0</v>
      </c>
      <c r="AP116" s="278">
        <f t="shared" ca="1" si="165"/>
        <v>0</v>
      </c>
      <c r="AQ116" s="278">
        <f t="shared" ca="1" si="165"/>
        <v>0</v>
      </c>
      <c r="AR116" s="278">
        <f t="shared" ca="1" si="165"/>
        <v>0</v>
      </c>
      <c r="AS116" s="278">
        <f t="shared" ca="1" si="165"/>
        <v>0</v>
      </c>
      <c r="AT116" s="278">
        <f t="shared" ca="1" si="165"/>
        <v>0</v>
      </c>
      <c r="AU116" s="278">
        <f t="shared" ca="1" si="165"/>
        <v>0</v>
      </c>
      <c r="AV116" s="278">
        <f t="shared" ca="1" si="165"/>
        <v>0</v>
      </c>
      <c r="AW116" s="278">
        <f t="shared" ca="1" si="165"/>
        <v>0</v>
      </c>
      <c r="AX116" s="278">
        <f t="shared" ref="AX116:CC116" ca="1" si="166">IFERROR(AX220*$H116,)*(AX$8&gt;=(rRenovStMnth-1)*12+1)*(AX$8&lt;=MAX(rHoldPeriod,1)*12)*rRenovReq*$I116</f>
        <v>0</v>
      </c>
      <c r="AY116" s="278">
        <f t="shared" ca="1" si="166"/>
        <v>0</v>
      </c>
      <c r="AZ116" s="278">
        <f t="shared" ca="1" si="166"/>
        <v>0</v>
      </c>
      <c r="BA116" s="278">
        <f t="shared" ca="1" si="166"/>
        <v>0</v>
      </c>
      <c r="BB116" s="278">
        <f t="shared" ca="1" si="166"/>
        <v>0</v>
      </c>
      <c r="BC116" s="278">
        <f t="shared" ca="1" si="166"/>
        <v>0</v>
      </c>
      <c r="BD116" s="278">
        <f t="shared" ca="1" si="166"/>
        <v>0</v>
      </c>
      <c r="BE116" s="278">
        <f t="shared" ca="1" si="166"/>
        <v>0</v>
      </c>
      <c r="BF116" s="278">
        <f t="shared" ca="1" si="166"/>
        <v>0</v>
      </c>
      <c r="BG116" s="278">
        <f t="shared" ca="1" si="166"/>
        <v>0</v>
      </c>
      <c r="BH116" s="278">
        <f t="shared" ca="1" si="166"/>
        <v>0</v>
      </c>
      <c r="BI116" s="278">
        <f t="shared" ca="1" si="166"/>
        <v>0</v>
      </c>
      <c r="BJ116" s="278">
        <f t="shared" ca="1" si="166"/>
        <v>0</v>
      </c>
      <c r="BK116" s="278">
        <f t="shared" ca="1" si="166"/>
        <v>0</v>
      </c>
      <c r="BL116" s="278">
        <f t="shared" ca="1" si="166"/>
        <v>0</v>
      </c>
      <c r="BM116" s="278">
        <f t="shared" ca="1" si="166"/>
        <v>0</v>
      </c>
      <c r="BN116" s="278">
        <f t="shared" ca="1" si="166"/>
        <v>0</v>
      </c>
      <c r="BO116" s="278">
        <f t="shared" ca="1" si="166"/>
        <v>0</v>
      </c>
      <c r="BP116" s="278">
        <f t="shared" ca="1" si="166"/>
        <v>0</v>
      </c>
      <c r="BQ116" s="278">
        <f t="shared" ca="1" si="166"/>
        <v>0</v>
      </c>
      <c r="BR116" s="278">
        <f t="shared" ca="1" si="166"/>
        <v>0</v>
      </c>
      <c r="BS116" s="278">
        <f t="shared" ca="1" si="166"/>
        <v>0</v>
      </c>
      <c r="BT116" s="278">
        <f t="shared" ca="1" si="166"/>
        <v>0</v>
      </c>
      <c r="BU116" s="278">
        <f t="shared" ca="1" si="166"/>
        <v>0</v>
      </c>
      <c r="BV116" s="278">
        <f t="shared" ca="1" si="166"/>
        <v>0</v>
      </c>
      <c r="BW116" s="278">
        <f t="shared" ca="1" si="166"/>
        <v>0</v>
      </c>
      <c r="BX116" s="278">
        <f t="shared" ca="1" si="166"/>
        <v>0</v>
      </c>
      <c r="BY116" s="278">
        <f t="shared" ca="1" si="166"/>
        <v>0</v>
      </c>
      <c r="BZ116" s="278">
        <f t="shared" ca="1" si="166"/>
        <v>0</v>
      </c>
      <c r="CA116" s="278">
        <f t="shared" ca="1" si="166"/>
        <v>0</v>
      </c>
      <c r="CB116" s="278">
        <f t="shared" ca="1" si="166"/>
        <v>0</v>
      </c>
      <c r="CC116" s="278">
        <f t="shared" ca="1" si="166"/>
        <v>0</v>
      </c>
      <c r="CD116" s="278">
        <f t="shared" ref="CD116:DI116" ca="1" si="167">IFERROR(CD220*$H116,)*(CD$8&gt;=(rRenovStMnth-1)*12+1)*(CD$8&lt;=MAX(rHoldPeriod,1)*12)*rRenovReq*$I116</f>
        <v>0</v>
      </c>
      <c r="CE116" s="278">
        <f t="shared" ca="1" si="167"/>
        <v>0</v>
      </c>
      <c r="CF116" s="278">
        <f t="shared" ca="1" si="167"/>
        <v>0</v>
      </c>
      <c r="CG116" s="278">
        <f t="shared" ca="1" si="167"/>
        <v>0</v>
      </c>
      <c r="CH116" s="278">
        <f t="shared" ca="1" si="167"/>
        <v>0</v>
      </c>
      <c r="CI116" s="278">
        <f t="shared" ca="1" si="167"/>
        <v>0</v>
      </c>
      <c r="CJ116" s="278">
        <f t="shared" ca="1" si="167"/>
        <v>0</v>
      </c>
      <c r="CK116" s="278">
        <f t="shared" ca="1" si="167"/>
        <v>0</v>
      </c>
      <c r="CL116" s="278">
        <f t="shared" ca="1" si="167"/>
        <v>0</v>
      </c>
      <c r="CM116" s="278">
        <f t="shared" ca="1" si="167"/>
        <v>0</v>
      </c>
      <c r="CN116" s="278">
        <f t="shared" ca="1" si="167"/>
        <v>0</v>
      </c>
      <c r="CO116" s="278">
        <f t="shared" ca="1" si="167"/>
        <v>0</v>
      </c>
      <c r="CP116" s="278">
        <f t="shared" ca="1" si="167"/>
        <v>0</v>
      </c>
      <c r="CQ116" s="278">
        <f t="shared" ca="1" si="167"/>
        <v>0</v>
      </c>
      <c r="CR116" s="278">
        <f t="shared" ca="1" si="167"/>
        <v>0</v>
      </c>
      <c r="CS116" s="278">
        <f t="shared" ca="1" si="167"/>
        <v>0</v>
      </c>
      <c r="CT116" s="278">
        <f t="shared" ca="1" si="167"/>
        <v>0</v>
      </c>
      <c r="CU116" s="278">
        <f t="shared" ca="1" si="167"/>
        <v>0</v>
      </c>
      <c r="CV116" s="278">
        <f t="shared" ca="1" si="167"/>
        <v>0</v>
      </c>
      <c r="CW116" s="278">
        <f t="shared" ca="1" si="167"/>
        <v>0</v>
      </c>
      <c r="CX116" s="278">
        <f t="shared" ca="1" si="167"/>
        <v>0</v>
      </c>
      <c r="CY116" s="278">
        <f t="shared" ca="1" si="167"/>
        <v>0</v>
      </c>
      <c r="CZ116" s="278">
        <f t="shared" ca="1" si="167"/>
        <v>0</v>
      </c>
      <c r="DA116" s="278">
        <f t="shared" ca="1" si="167"/>
        <v>0</v>
      </c>
      <c r="DB116" s="278">
        <f t="shared" ca="1" si="167"/>
        <v>0</v>
      </c>
      <c r="DC116" s="278">
        <f t="shared" ca="1" si="167"/>
        <v>0</v>
      </c>
      <c r="DD116" s="278">
        <f t="shared" ca="1" si="167"/>
        <v>0</v>
      </c>
      <c r="DE116" s="278">
        <f t="shared" ca="1" si="167"/>
        <v>0</v>
      </c>
      <c r="DF116" s="278">
        <f t="shared" ca="1" si="167"/>
        <v>0</v>
      </c>
      <c r="DG116" s="278">
        <f t="shared" ca="1" si="167"/>
        <v>0</v>
      </c>
      <c r="DH116" s="278">
        <f t="shared" ca="1" si="167"/>
        <v>0</v>
      </c>
      <c r="DI116" s="278">
        <f t="shared" ca="1" si="167"/>
        <v>0</v>
      </c>
      <c r="DJ116" s="278">
        <f t="shared" ref="DJ116:ES116" ca="1" si="168">IFERROR(DJ220*$H116,)*(DJ$8&gt;=(rRenovStMnth-1)*12+1)*(DJ$8&lt;=MAX(rHoldPeriod,1)*12)*rRenovReq*$I116</f>
        <v>0</v>
      </c>
      <c r="DK116" s="278">
        <f t="shared" ca="1" si="168"/>
        <v>0</v>
      </c>
      <c r="DL116" s="278">
        <f t="shared" ca="1" si="168"/>
        <v>0</v>
      </c>
      <c r="DM116" s="278">
        <f t="shared" ca="1" si="168"/>
        <v>0</v>
      </c>
      <c r="DN116" s="278">
        <f t="shared" ca="1" si="168"/>
        <v>0</v>
      </c>
      <c r="DO116" s="278">
        <f t="shared" ca="1" si="168"/>
        <v>0</v>
      </c>
      <c r="DP116" s="278">
        <f t="shared" ca="1" si="168"/>
        <v>0</v>
      </c>
      <c r="DQ116" s="278">
        <f t="shared" ca="1" si="168"/>
        <v>0</v>
      </c>
      <c r="DR116" s="278">
        <f t="shared" ca="1" si="168"/>
        <v>0</v>
      </c>
      <c r="DS116" s="278">
        <f t="shared" ca="1" si="168"/>
        <v>0</v>
      </c>
      <c r="DT116" s="278">
        <f t="shared" ca="1" si="168"/>
        <v>0</v>
      </c>
      <c r="DU116" s="278">
        <f t="shared" ca="1" si="168"/>
        <v>0</v>
      </c>
      <c r="DV116" s="278">
        <f t="shared" ca="1" si="168"/>
        <v>0</v>
      </c>
      <c r="DW116" s="278">
        <f t="shared" ca="1" si="168"/>
        <v>0</v>
      </c>
      <c r="DX116" s="278">
        <f t="shared" ca="1" si="168"/>
        <v>0</v>
      </c>
      <c r="DY116" s="278">
        <f t="shared" ca="1" si="168"/>
        <v>0</v>
      </c>
      <c r="DZ116" s="278">
        <f t="shared" ca="1" si="168"/>
        <v>0</v>
      </c>
      <c r="EA116" s="278">
        <f t="shared" ca="1" si="168"/>
        <v>0</v>
      </c>
      <c r="EB116" s="278">
        <f t="shared" ca="1" si="168"/>
        <v>0</v>
      </c>
      <c r="EC116" s="278">
        <f t="shared" ca="1" si="168"/>
        <v>0</v>
      </c>
      <c r="ED116" s="278">
        <f t="shared" ca="1" si="168"/>
        <v>0</v>
      </c>
      <c r="EE116" s="278">
        <f t="shared" ca="1" si="168"/>
        <v>0</v>
      </c>
      <c r="EF116" s="278">
        <f t="shared" ca="1" si="168"/>
        <v>0</v>
      </c>
      <c r="EG116" s="278">
        <f t="shared" ca="1" si="168"/>
        <v>0</v>
      </c>
      <c r="EH116" s="278">
        <f t="shared" ca="1" si="168"/>
        <v>0</v>
      </c>
      <c r="EI116" s="278">
        <f t="shared" ca="1" si="168"/>
        <v>0</v>
      </c>
      <c r="EJ116" s="278">
        <f t="shared" ca="1" si="168"/>
        <v>0</v>
      </c>
      <c r="EK116" s="278">
        <f t="shared" ca="1" si="168"/>
        <v>0</v>
      </c>
      <c r="EL116" s="278">
        <f t="shared" ca="1" si="168"/>
        <v>0</v>
      </c>
      <c r="EM116" s="278">
        <f t="shared" ca="1" si="168"/>
        <v>0</v>
      </c>
      <c r="EN116" s="278">
        <f t="shared" ca="1" si="168"/>
        <v>0</v>
      </c>
      <c r="EO116" s="278">
        <f t="shared" ca="1" si="168"/>
        <v>0</v>
      </c>
      <c r="EP116" s="278">
        <f t="shared" ca="1" si="168"/>
        <v>0</v>
      </c>
      <c r="EQ116" s="278">
        <f t="shared" ca="1" si="168"/>
        <v>0</v>
      </c>
      <c r="ER116" s="278">
        <f t="shared" ca="1" si="168"/>
        <v>0</v>
      </c>
      <c r="ES116" s="278">
        <f t="shared" ca="1" si="168"/>
        <v>0</v>
      </c>
    </row>
    <row r="117" spans="2:149" hidden="1" x14ac:dyDescent="0.2">
      <c r="B117" s="278" cm="1">
        <f t="array" ref="B117">IFERROR(INDEX(rUMFP,ROWS($A$97:A117)),)</f>
        <v>0</v>
      </c>
      <c r="C117" s="278"/>
      <c r="D117" s="275">
        <f t="shared" si="83"/>
        <v>0</v>
      </c>
      <c r="E117" s="275">
        <f t="shared" si="84"/>
        <v>0</v>
      </c>
      <c r="F117" s="607">
        <f t="shared" si="85"/>
        <v>0</v>
      </c>
      <c r="H117" s="603">
        <f t="shared" si="86"/>
        <v>0</v>
      </c>
      <c r="I117" s="600">
        <f t="shared" si="92"/>
        <v>0</v>
      </c>
      <c r="K117" s="610">
        <f t="shared" si="87"/>
        <v>0</v>
      </c>
      <c r="Q117" s="275"/>
      <c r="R117" s="278">
        <f t="shared" ref="R117:AW117" si="169">IFERROR(R221*$H117,)*(R$8&gt;=(rRenovStMnth-1)*12+1)*(R$8&lt;=MAX(rHoldPeriod,1)*12)*rRenovReq*$I117</f>
        <v>0</v>
      </c>
      <c r="S117" s="278">
        <f t="shared" ca="1" si="169"/>
        <v>0</v>
      </c>
      <c r="T117" s="278">
        <f t="shared" ca="1" si="169"/>
        <v>0</v>
      </c>
      <c r="U117" s="278">
        <f t="shared" ca="1" si="169"/>
        <v>0</v>
      </c>
      <c r="V117" s="278">
        <f t="shared" ca="1" si="169"/>
        <v>0</v>
      </c>
      <c r="W117" s="278">
        <f t="shared" ca="1" si="169"/>
        <v>0</v>
      </c>
      <c r="X117" s="278">
        <f t="shared" ca="1" si="169"/>
        <v>0</v>
      </c>
      <c r="Y117" s="278">
        <f t="shared" ca="1" si="169"/>
        <v>0</v>
      </c>
      <c r="Z117" s="278">
        <f t="shared" ca="1" si="169"/>
        <v>0</v>
      </c>
      <c r="AA117" s="278">
        <f t="shared" ca="1" si="169"/>
        <v>0</v>
      </c>
      <c r="AB117" s="278">
        <f t="shared" ca="1" si="169"/>
        <v>0</v>
      </c>
      <c r="AC117" s="278">
        <f t="shared" ca="1" si="169"/>
        <v>0</v>
      </c>
      <c r="AD117" s="278">
        <f t="shared" ca="1" si="169"/>
        <v>0</v>
      </c>
      <c r="AE117" s="278">
        <f t="shared" ca="1" si="169"/>
        <v>0</v>
      </c>
      <c r="AF117" s="278">
        <f t="shared" ca="1" si="169"/>
        <v>0</v>
      </c>
      <c r="AG117" s="278">
        <f t="shared" ca="1" si="169"/>
        <v>0</v>
      </c>
      <c r="AH117" s="278">
        <f t="shared" ca="1" si="169"/>
        <v>0</v>
      </c>
      <c r="AI117" s="278">
        <f t="shared" ca="1" si="169"/>
        <v>0</v>
      </c>
      <c r="AJ117" s="278">
        <f t="shared" ca="1" si="169"/>
        <v>0</v>
      </c>
      <c r="AK117" s="278">
        <f t="shared" ca="1" si="169"/>
        <v>0</v>
      </c>
      <c r="AL117" s="278">
        <f t="shared" ca="1" si="169"/>
        <v>0</v>
      </c>
      <c r="AM117" s="278">
        <f t="shared" ca="1" si="169"/>
        <v>0</v>
      </c>
      <c r="AN117" s="278">
        <f t="shared" ca="1" si="169"/>
        <v>0</v>
      </c>
      <c r="AO117" s="278">
        <f t="shared" ca="1" si="169"/>
        <v>0</v>
      </c>
      <c r="AP117" s="278">
        <f t="shared" ca="1" si="169"/>
        <v>0</v>
      </c>
      <c r="AQ117" s="278">
        <f t="shared" ca="1" si="169"/>
        <v>0</v>
      </c>
      <c r="AR117" s="278">
        <f t="shared" ca="1" si="169"/>
        <v>0</v>
      </c>
      <c r="AS117" s="278">
        <f t="shared" ca="1" si="169"/>
        <v>0</v>
      </c>
      <c r="AT117" s="278">
        <f t="shared" ca="1" si="169"/>
        <v>0</v>
      </c>
      <c r="AU117" s="278">
        <f t="shared" ca="1" si="169"/>
        <v>0</v>
      </c>
      <c r="AV117" s="278">
        <f t="shared" ca="1" si="169"/>
        <v>0</v>
      </c>
      <c r="AW117" s="278">
        <f t="shared" ca="1" si="169"/>
        <v>0</v>
      </c>
      <c r="AX117" s="278">
        <f t="shared" ref="AX117:CC117" ca="1" si="170">IFERROR(AX221*$H117,)*(AX$8&gt;=(rRenovStMnth-1)*12+1)*(AX$8&lt;=MAX(rHoldPeriod,1)*12)*rRenovReq*$I117</f>
        <v>0</v>
      </c>
      <c r="AY117" s="278">
        <f t="shared" ca="1" si="170"/>
        <v>0</v>
      </c>
      <c r="AZ117" s="278">
        <f t="shared" ca="1" si="170"/>
        <v>0</v>
      </c>
      <c r="BA117" s="278">
        <f t="shared" ca="1" si="170"/>
        <v>0</v>
      </c>
      <c r="BB117" s="278">
        <f t="shared" ca="1" si="170"/>
        <v>0</v>
      </c>
      <c r="BC117" s="278">
        <f t="shared" ca="1" si="170"/>
        <v>0</v>
      </c>
      <c r="BD117" s="278">
        <f t="shared" ca="1" si="170"/>
        <v>0</v>
      </c>
      <c r="BE117" s="278">
        <f t="shared" ca="1" si="170"/>
        <v>0</v>
      </c>
      <c r="BF117" s="278">
        <f t="shared" ca="1" si="170"/>
        <v>0</v>
      </c>
      <c r="BG117" s="278">
        <f t="shared" ca="1" si="170"/>
        <v>0</v>
      </c>
      <c r="BH117" s="278">
        <f t="shared" ca="1" si="170"/>
        <v>0</v>
      </c>
      <c r="BI117" s="278">
        <f t="shared" ca="1" si="170"/>
        <v>0</v>
      </c>
      <c r="BJ117" s="278">
        <f t="shared" ca="1" si="170"/>
        <v>0</v>
      </c>
      <c r="BK117" s="278">
        <f t="shared" ca="1" si="170"/>
        <v>0</v>
      </c>
      <c r="BL117" s="278">
        <f t="shared" ca="1" si="170"/>
        <v>0</v>
      </c>
      <c r="BM117" s="278">
        <f t="shared" ca="1" si="170"/>
        <v>0</v>
      </c>
      <c r="BN117" s="278">
        <f t="shared" ca="1" si="170"/>
        <v>0</v>
      </c>
      <c r="BO117" s="278">
        <f t="shared" ca="1" si="170"/>
        <v>0</v>
      </c>
      <c r="BP117" s="278">
        <f t="shared" ca="1" si="170"/>
        <v>0</v>
      </c>
      <c r="BQ117" s="278">
        <f t="shared" ca="1" si="170"/>
        <v>0</v>
      </c>
      <c r="BR117" s="278">
        <f t="shared" ca="1" si="170"/>
        <v>0</v>
      </c>
      <c r="BS117" s="278">
        <f t="shared" ca="1" si="170"/>
        <v>0</v>
      </c>
      <c r="BT117" s="278">
        <f t="shared" ca="1" si="170"/>
        <v>0</v>
      </c>
      <c r="BU117" s="278">
        <f t="shared" ca="1" si="170"/>
        <v>0</v>
      </c>
      <c r="BV117" s="278">
        <f t="shared" ca="1" si="170"/>
        <v>0</v>
      </c>
      <c r="BW117" s="278">
        <f t="shared" ca="1" si="170"/>
        <v>0</v>
      </c>
      <c r="BX117" s="278">
        <f t="shared" ca="1" si="170"/>
        <v>0</v>
      </c>
      <c r="BY117" s="278">
        <f t="shared" ca="1" si="170"/>
        <v>0</v>
      </c>
      <c r="BZ117" s="278">
        <f t="shared" ca="1" si="170"/>
        <v>0</v>
      </c>
      <c r="CA117" s="278">
        <f t="shared" ca="1" si="170"/>
        <v>0</v>
      </c>
      <c r="CB117" s="278">
        <f t="shared" ca="1" si="170"/>
        <v>0</v>
      </c>
      <c r="CC117" s="278">
        <f t="shared" ca="1" si="170"/>
        <v>0</v>
      </c>
      <c r="CD117" s="278">
        <f t="shared" ref="CD117:DI117" ca="1" si="171">IFERROR(CD221*$H117,)*(CD$8&gt;=(rRenovStMnth-1)*12+1)*(CD$8&lt;=MAX(rHoldPeriod,1)*12)*rRenovReq*$I117</f>
        <v>0</v>
      </c>
      <c r="CE117" s="278">
        <f t="shared" ca="1" si="171"/>
        <v>0</v>
      </c>
      <c r="CF117" s="278">
        <f t="shared" ca="1" si="171"/>
        <v>0</v>
      </c>
      <c r="CG117" s="278">
        <f t="shared" ca="1" si="171"/>
        <v>0</v>
      </c>
      <c r="CH117" s="278">
        <f t="shared" ca="1" si="171"/>
        <v>0</v>
      </c>
      <c r="CI117" s="278">
        <f t="shared" ca="1" si="171"/>
        <v>0</v>
      </c>
      <c r="CJ117" s="278">
        <f t="shared" ca="1" si="171"/>
        <v>0</v>
      </c>
      <c r="CK117" s="278">
        <f t="shared" ca="1" si="171"/>
        <v>0</v>
      </c>
      <c r="CL117" s="278">
        <f t="shared" ca="1" si="171"/>
        <v>0</v>
      </c>
      <c r="CM117" s="278">
        <f t="shared" ca="1" si="171"/>
        <v>0</v>
      </c>
      <c r="CN117" s="278">
        <f t="shared" ca="1" si="171"/>
        <v>0</v>
      </c>
      <c r="CO117" s="278">
        <f t="shared" ca="1" si="171"/>
        <v>0</v>
      </c>
      <c r="CP117" s="278">
        <f t="shared" ca="1" si="171"/>
        <v>0</v>
      </c>
      <c r="CQ117" s="278">
        <f t="shared" ca="1" si="171"/>
        <v>0</v>
      </c>
      <c r="CR117" s="278">
        <f t="shared" ca="1" si="171"/>
        <v>0</v>
      </c>
      <c r="CS117" s="278">
        <f t="shared" ca="1" si="171"/>
        <v>0</v>
      </c>
      <c r="CT117" s="278">
        <f t="shared" ca="1" si="171"/>
        <v>0</v>
      </c>
      <c r="CU117" s="278">
        <f t="shared" ca="1" si="171"/>
        <v>0</v>
      </c>
      <c r="CV117" s="278">
        <f t="shared" ca="1" si="171"/>
        <v>0</v>
      </c>
      <c r="CW117" s="278">
        <f t="shared" ca="1" si="171"/>
        <v>0</v>
      </c>
      <c r="CX117" s="278">
        <f t="shared" ca="1" si="171"/>
        <v>0</v>
      </c>
      <c r="CY117" s="278">
        <f t="shared" ca="1" si="171"/>
        <v>0</v>
      </c>
      <c r="CZ117" s="278">
        <f t="shared" ca="1" si="171"/>
        <v>0</v>
      </c>
      <c r="DA117" s="278">
        <f t="shared" ca="1" si="171"/>
        <v>0</v>
      </c>
      <c r="DB117" s="278">
        <f t="shared" ca="1" si="171"/>
        <v>0</v>
      </c>
      <c r="DC117" s="278">
        <f t="shared" ca="1" si="171"/>
        <v>0</v>
      </c>
      <c r="DD117" s="278">
        <f t="shared" ca="1" si="171"/>
        <v>0</v>
      </c>
      <c r="DE117" s="278">
        <f t="shared" ca="1" si="171"/>
        <v>0</v>
      </c>
      <c r="DF117" s="278">
        <f t="shared" ca="1" si="171"/>
        <v>0</v>
      </c>
      <c r="DG117" s="278">
        <f t="shared" ca="1" si="171"/>
        <v>0</v>
      </c>
      <c r="DH117" s="278">
        <f t="shared" ca="1" si="171"/>
        <v>0</v>
      </c>
      <c r="DI117" s="278">
        <f t="shared" ca="1" si="171"/>
        <v>0</v>
      </c>
      <c r="DJ117" s="278">
        <f t="shared" ref="DJ117:ES117" ca="1" si="172">IFERROR(DJ221*$H117,)*(DJ$8&gt;=(rRenovStMnth-1)*12+1)*(DJ$8&lt;=MAX(rHoldPeriod,1)*12)*rRenovReq*$I117</f>
        <v>0</v>
      </c>
      <c r="DK117" s="278">
        <f t="shared" ca="1" si="172"/>
        <v>0</v>
      </c>
      <c r="DL117" s="278">
        <f t="shared" ca="1" si="172"/>
        <v>0</v>
      </c>
      <c r="DM117" s="278">
        <f t="shared" ca="1" si="172"/>
        <v>0</v>
      </c>
      <c r="DN117" s="278">
        <f t="shared" ca="1" si="172"/>
        <v>0</v>
      </c>
      <c r="DO117" s="278">
        <f t="shared" ca="1" si="172"/>
        <v>0</v>
      </c>
      <c r="DP117" s="278">
        <f t="shared" ca="1" si="172"/>
        <v>0</v>
      </c>
      <c r="DQ117" s="278">
        <f t="shared" ca="1" si="172"/>
        <v>0</v>
      </c>
      <c r="DR117" s="278">
        <f t="shared" ca="1" si="172"/>
        <v>0</v>
      </c>
      <c r="DS117" s="278">
        <f t="shared" ca="1" si="172"/>
        <v>0</v>
      </c>
      <c r="DT117" s="278">
        <f t="shared" ca="1" si="172"/>
        <v>0</v>
      </c>
      <c r="DU117" s="278">
        <f t="shared" ca="1" si="172"/>
        <v>0</v>
      </c>
      <c r="DV117" s="278">
        <f t="shared" ca="1" si="172"/>
        <v>0</v>
      </c>
      <c r="DW117" s="278">
        <f t="shared" ca="1" si="172"/>
        <v>0</v>
      </c>
      <c r="DX117" s="278">
        <f t="shared" ca="1" si="172"/>
        <v>0</v>
      </c>
      <c r="DY117" s="278">
        <f t="shared" ca="1" si="172"/>
        <v>0</v>
      </c>
      <c r="DZ117" s="278">
        <f t="shared" ca="1" si="172"/>
        <v>0</v>
      </c>
      <c r="EA117" s="278">
        <f t="shared" ca="1" si="172"/>
        <v>0</v>
      </c>
      <c r="EB117" s="278">
        <f t="shared" ca="1" si="172"/>
        <v>0</v>
      </c>
      <c r="EC117" s="278">
        <f t="shared" ca="1" si="172"/>
        <v>0</v>
      </c>
      <c r="ED117" s="278">
        <f t="shared" ca="1" si="172"/>
        <v>0</v>
      </c>
      <c r="EE117" s="278">
        <f t="shared" ca="1" si="172"/>
        <v>0</v>
      </c>
      <c r="EF117" s="278">
        <f t="shared" ca="1" si="172"/>
        <v>0</v>
      </c>
      <c r="EG117" s="278">
        <f t="shared" ca="1" si="172"/>
        <v>0</v>
      </c>
      <c r="EH117" s="278">
        <f t="shared" ca="1" si="172"/>
        <v>0</v>
      </c>
      <c r="EI117" s="278">
        <f t="shared" ca="1" si="172"/>
        <v>0</v>
      </c>
      <c r="EJ117" s="278">
        <f t="shared" ca="1" si="172"/>
        <v>0</v>
      </c>
      <c r="EK117" s="278">
        <f t="shared" ca="1" si="172"/>
        <v>0</v>
      </c>
      <c r="EL117" s="278">
        <f t="shared" ca="1" si="172"/>
        <v>0</v>
      </c>
      <c r="EM117" s="278">
        <f t="shared" ca="1" si="172"/>
        <v>0</v>
      </c>
      <c r="EN117" s="278">
        <f t="shared" ca="1" si="172"/>
        <v>0</v>
      </c>
      <c r="EO117" s="278">
        <f t="shared" ca="1" si="172"/>
        <v>0</v>
      </c>
      <c r="EP117" s="278">
        <f t="shared" ca="1" si="172"/>
        <v>0</v>
      </c>
      <c r="EQ117" s="278">
        <f t="shared" ca="1" si="172"/>
        <v>0</v>
      </c>
      <c r="ER117" s="278">
        <f t="shared" ca="1" si="172"/>
        <v>0</v>
      </c>
      <c r="ES117" s="278">
        <f t="shared" ca="1" si="172"/>
        <v>0</v>
      </c>
    </row>
    <row r="118" spans="2:149" hidden="1" x14ac:dyDescent="0.2">
      <c r="B118" s="278" cm="1">
        <f t="array" ref="B118">IFERROR(INDEX(rUMFP,ROWS($A$97:A118)),)</f>
        <v>0</v>
      </c>
      <c r="C118" s="278"/>
      <c r="D118" s="275">
        <f t="shared" si="83"/>
        <v>0</v>
      </c>
      <c r="E118" s="275">
        <f t="shared" si="84"/>
        <v>0</v>
      </c>
      <c r="F118" s="607">
        <f t="shared" si="85"/>
        <v>0</v>
      </c>
      <c r="H118" s="603">
        <f t="shared" si="86"/>
        <v>0</v>
      </c>
      <c r="I118" s="600">
        <f t="shared" si="92"/>
        <v>0</v>
      </c>
      <c r="K118" s="610">
        <f t="shared" si="87"/>
        <v>0</v>
      </c>
      <c r="Q118" s="275"/>
      <c r="R118" s="278">
        <f t="shared" ref="R118:AW118" si="173">IFERROR(R222*$H118,)*(R$8&gt;=(rRenovStMnth-1)*12+1)*(R$8&lt;=MAX(rHoldPeriod,1)*12)*rRenovReq*$I118</f>
        <v>0</v>
      </c>
      <c r="S118" s="278">
        <f t="shared" ca="1" si="173"/>
        <v>0</v>
      </c>
      <c r="T118" s="278">
        <f t="shared" ca="1" si="173"/>
        <v>0</v>
      </c>
      <c r="U118" s="278">
        <f t="shared" ca="1" si="173"/>
        <v>0</v>
      </c>
      <c r="V118" s="278">
        <f t="shared" ca="1" si="173"/>
        <v>0</v>
      </c>
      <c r="W118" s="278">
        <f t="shared" ca="1" si="173"/>
        <v>0</v>
      </c>
      <c r="X118" s="278">
        <f t="shared" ca="1" si="173"/>
        <v>0</v>
      </c>
      <c r="Y118" s="278">
        <f t="shared" ca="1" si="173"/>
        <v>0</v>
      </c>
      <c r="Z118" s="278">
        <f t="shared" ca="1" si="173"/>
        <v>0</v>
      </c>
      <c r="AA118" s="278">
        <f t="shared" ca="1" si="173"/>
        <v>0</v>
      </c>
      <c r="AB118" s="278">
        <f t="shared" ca="1" si="173"/>
        <v>0</v>
      </c>
      <c r="AC118" s="278">
        <f t="shared" ca="1" si="173"/>
        <v>0</v>
      </c>
      <c r="AD118" s="278">
        <f t="shared" ca="1" si="173"/>
        <v>0</v>
      </c>
      <c r="AE118" s="278">
        <f t="shared" ca="1" si="173"/>
        <v>0</v>
      </c>
      <c r="AF118" s="278">
        <f t="shared" ca="1" si="173"/>
        <v>0</v>
      </c>
      <c r="AG118" s="278">
        <f t="shared" ca="1" si="173"/>
        <v>0</v>
      </c>
      <c r="AH118" s="278">
        <f t="shared" ca="1" si="173"/>
        <v>0</v>
      </c>
      <c r="AI118" s="278">
        <f t="shared" ca="1" si="173"/>
        <v>0</v>
      </c>
      <c r="AJ118" s="278">
        <f t="shared" ca="1" si="173"/>
        <v>0</v>
      </c>
      <c r="AK118" s="278">
        <f t="shared" ca="1" si="173"/>
        <v>0</v>
      </c>
      <c r="AL118" s="278">
        <f t="shared" ca="1" si="173"/>
        <v>0</v>
      </c>
      <c r="AM118" s="278">
        <f t="shared" ca="1" si="173"/>
        <v>0</v>
      </c>
      <c r="AN118" s="278">
        <f t="shared" ca="1" si="173"/>
        <v>0</v>
      </c>
      <c r="AO118" s="278">
        <f t="shared" ca="1" si="173"/>
        <v>0</v>
      </c>
      <c r="AP118" s="278">
        <f t="shared" ca="1" si="173"/>
        <v>0</v>
      </c>
      <c r="AQ118" s="278">
        <f t="shared" ca="1" si="173"/>
        <v>0</v>
      </c>
      <c r="AR118" s="278">
        <f t="shared" ca="1" si="173"/>
        <v>0</v>
      </c>
      <c r="AS118" s="278">
        <f t="shared" ca="1" si="173"/>
        <v>0</v>
      </c>
      <c r="AT118" s="278">
        <f t="shared" ca="1" si="173"/>
        <v>0</v>
      </c>
      <c r="AU118" s="278">
        <f t="shared" ca="1" si="173"/>
        <v>0</v>
      </c>
      <c r="AV118" s="278">
        <f t="shared" ca="1" si="173"/>
        <v>0</v>
      </c>
      <c r="AW118" s="278">
        <f t="shared" ca="1" si="173"/>
        <v>0</v>
      </c>
      <c r="AX118" s="278">
        <f t="shared" ref="AX118:CC118" ca="1" si="174">IFERROR(AX222*$H118,)*(AX$8&gt;=(rRenovStMnth-1)*12+1)*(AX$8&lt;=MAX(rHoldPeriod,1)*12)*rRenovReq*$I118</f>
        <v>0</v>
      </c>
      <c r="AY118" s="278">
        <f t="shared" ca="1" si="174"/>
        <v>0</v>
      </c>
      <c r="AZ118" s="278">
        <f t="shared" ca="1" si="174"/>
        <v>0</v>
      </c>
      <c r="BA118" s="278">
        <f t="shared" ca="1" si="174"/>
        <v>0</v>
      </c>
      <c r="BB118" s="278">
        <f t="shared" ca="1" si="174"/>
        <v>0</v>
      </c>
      <c r="BC118" s="278">
        <f t="shared" ca="1" si="174"/>
        <v>0</v>
      </c>
      <c r="BD118" s="278">
        <f t="shared" ca="1" si="174"/>
        <v>0</v>
      </c>
      <c r="BE118" s="278">
        <f t="shared" ca="1" si="174"/>
        <v>0</v>
      </c>
      <c r="BF118" s="278">
        <f t="shared" ca="1" si="174"/>
        <v>0</v>
      </c>
      <c r="BG118" s="278">
        <f t="shared" ca="1" si="174"/>
        <v>0</v>
      </c>
      <c r="BH118" s="278">
        <f t="shared" ca="1" si="174"/>
        <v>0</v>
      </c>
      <c r="BI118" s="278">
        <f t="shared" ca="1" si="174"/>
        <v>0</v>
      </c>
      <c r="BJ118" s="278">
        <f t="shared" ca="1" si="174"/>
        <v>0</v>
      </c>
      <c r="BK118" s="278">
        <f t="shared" ca="1" si="174"/>
        <v>0</v>
      </c>
      <c r="BL118" s="278">
        <f t="shared" ca="1" si="174"/>
        <v>0</v>
      </c>
      <c r="BM118" s="278">
        <f t="shared" ca="1" si="174"/>
        <v>0</v>
      </c>
      <c r="BN118" s="278">
        <f t="shared" ca="1" si="174"/>
        <v>0</v>
      </c>
      <c r="BO118" s="278">
        <f t="shared" ca="1" si="174"/>
        <v>0</v>
      </c>
      <c r="BP118" s="278">
        <f t="shared" ca="1" si="174"/>
        <v>0</v>
      </c>
      <c r="BQ118" s="278">
        <f t="shared" ca="1" si="174"/>
        <v>0</v>
      </c>
      <c r="BR118" s="278">
        <f t="shared" ca="1" si="174"/>
        <v>0</v>
      </c>
      <c r="BS118" s="278">
        <f t="shared" ca="1" si="174"/>
        <v>0</v>
      </c>
      <c r="BT118" s="278">
        <f t="shared" ca="1" si="174"/>
        <v>0</v>
      </c>
      <c r="BU118" s="278">
        <f t="shared" ca="1" si="174"/>
        <v>0</v>
      </c>
      <c r="BV118" s="278">
        <f t="shared" ca="1" si="174"/>
        <v>0</v>
      </c>
      <c r="BW118" s="278">
        <f t="shared" ca="1" si="174"/>
        <v>0</v>
      </c>
      <c r="BX118" s="278">
        <f t="shared" ca="1" si="174"/>
        <v>0</v>
      </c>
      <c r="BY118" s="278">
        <f t="shared" ca="1" si="174"/>
        <v>0</v>
      </c>
      <c r="BZ118" s="278">
        <f t="shared" ca="1" si="174"/>
        <v>0</v>
      </c>
      <c r="CA118" s="278">
        <f t="shared" ca="1" si="174"/>
        <v>0</v>
      </c>
      <c r="CB118" s="278">
        <f t="shared" ca="1" si="174"/>
        <v>0</v>
      </c>
      <c r="CC118" s="278">
        <f t="shared" ca="1" si="174"/>
        <v>0</v>
      </c>
      <c r="CD118" s="278">
        <f t="shared" ref="CD118:DI118" ca="1" si="175">IFERROR(CD222*$H118,)*(CD$8&gt;=(rRenovStMnth-1)*12+1)*(CD$8&lt;=MAX(rHoldPeriod,1)*12)*rRenovReq*$I118</f>
        <v>0</v>
      </c>
      <c r="CE118" s="278">
        <f t="shared" ca="1" si="175"/>
        <v>0</v>
      </c>
      <c r="CF118" s="278">
        <f t="shared" ca="1" si="175"/>
        <v>0</v>
      </c>
      <c r="CG118" s="278">
        <f t="shared" ca="1" si="175"/>
        <v>0</v>
      </c>
      <c r="CH118" s="278">
        <f t="shared" ca="1" si="175"/>
        <v>0</v>
      </c>
      <c r="CI118" s="278">
        <f t="shared" ca="1" si="175"/>
        <v>0</v>
      </c>
      <c r="CJ118" s="278">
        <f t="shared" ca="1" si="175"/>
        <v>0</v>
      </c>
      <c r="CK118" s="278">
        <f t="shared" ca="1" si="175"/>
        <v>0</v>
      </c>
      <c r="CL118" s="278">
        <f t="shared" ca="1" si="175"/>
        <v>0</v>
      </c>
      <c r="CM118" s="278">
        <f t="shared" ca="1" si="175"/>
        <v>0</v>
      </c>
      <c r="CN118" s="278">
        <f t="shared" ca="1" si="175"/>
        <v>0</v>
      </c>
      <c r="CO118" s="278">
        <f t="shared" ca="1" si="175"/>
        <v>0</v>
      </c>
      <c r="CP118" s="278">
        <f t="shared" ca="1" si="175"/>
        <v>0</v>
      </c>
      <c r="CQ118" s="278">
        <f t="shared" ca="1" si="175"/>
        <v>0</v>
      </c>
      <c r="CR118" s="278">
        <f t="shared" ca="1" si="175"/>
        <v>0</v>
      </c>
      <c r="CS118" s="278">
        <f t="shared" ca="1" si="175"/>
        <v>0</v>
      </c>
      <c r="CT118" s="278">
        <f t="shared" ca="1" si="175"/>
        <v>0</v>
      </c>
      <c r="CU118" s="278">
        <f t="shared" ca="1" si="175"/>
        <v>0</v>
      </c>
      <c r="CV118" s="278">
        <f t="shared" ca="1" si="175"/>
        <v>0</v>
      </c>
      <c r="CW118" s="278">
        <f t="shared" ca="1" si="175"/>
        <v>0</v>
      </c>
      <c r="CX118" s="278">
        <f t="shared" ca="1" si="175"/>
        <v>0</v>
      </c>
      <c r="CY118" s="278">
        <f t="shared" ca="1" si="175"/>
        <v>0</v>
      </c>
      <c r="CZ118" s="278">
        <f t="shared" ca="1" si="175"/>
        <v>0</v>
      </c>
      <c r="DA118" s="278">
        <f t="shared" ca="1" si="175"/>
        <v>0</v>
      </c>
      <c r="DB118" s="278">
        <f t="shared" ca="1" si="175"/>
        <v>0</v>
      </c>
      <c r="DC118" s="278">
        <f t="shared" ca="1" si="175"/>
        <v>0</v>
      </c>
      <c r="DD118" s="278">
        <f t="shared" ca="1" si="175"/>
        <v>0</v>
      </c>
      <c r="DE118" s="278">
        <f t="shared" ca="1" si="175"/>
        <v>0</v>
      </c>
      <c r="DF118" s="278">
        <f t="shared" ca="1" si="175"/>
        <v>0</v>
      </c>
      <c r="DG118" s="278">
        <f t="shared" ca="1" si="175"/>
        <v>0</v>
      </c>
      <c r="DH118" s="278">
        <f t="shared" ca="1" si="175"/>
        <v>0</v>
      </c>
      <c r="DI118" s="278">
        <f t="shared" ca="1" si="175"/>
        <v>0</v>
      </c>
      <c r="DJ118" s="278">
        <f t="shared" ref="DJ118:ES118" ca="1" si="176">IFERROR(DJ222*$H118,)*(DJ$8&gt;=(rRenovStMnth-1)*12+1)*(DJ$8&lt;=MAX(rHoldPeriod,1)*12)*rRenovReq*$I118</f>
        <v>0</v>
      </c>
      <c r="DK118" s="278">
        <f t="shared" ca="1" si="176"/>
        <v>0</v>
      </c>
      <c r="DL118" s="278">
        <f t="shared" ca="1" si="176"/>
        <v>0</v>
      </c>
      <c r="DM118" s="278">
        <f t="shared" ca="1" si="176"/>
        <v>0</v>
      </c>
      <c r="DN118" s="278">
        <f t="shared" ca="1" si="176"/>
        <v>0</v>
      </c>
      <c r="DO118" s="278">
        <f t="shared" ca="1" si="176"/>
        <v>0</v>
      </c>
      <c r="DP118" s="278">
        <f t="shared" ca="1" si="176"/>
        <v>0</v>
      </c>
      <c r="DQ118" s="278">
        <f t="shared" ca="1" si="176"/>
        <v>0</v>
      </c>
      <c r="DR118" s="278">
        <f t="shared" ca="1" si="176"/>
        <v>0</v>
      </c>
      <c r="DS118" s="278">
        <f t="shared" ca="1" si="176"/>
        <v>0</v>
      </c>
      <c r="DT118" s="278">
        <f t="shared" ca="1" si="176"/>
        <v>0</v>
      </c>
      <c r="DU118" s="278">
        <f t="shared" ca="1" si="176"/>
        <v>0</v>
      </c>
      <c r="DV118" s="278">
        <f t="shared" ca="1" si="176"/>
        <v>0</v>
      </c>
      <c r="DW118" s="278">
        <f t="shared" ca="1" si="176"/>
        <v>0</v>
      </c>
      <c r="DX118" s="278">
        <f t="shared" ca="1" si="176"/>
        <v>0</v>
      </c>
      <c r="DY118" s="278">
        <f t="shared" ca="1" si="176"/>
        <v>0</v>
      </c>
      <c r="DZ118" s="278">
        <f t="shared" ca="1" si="176"/>
        <v>0</v>
      </c>
      <c r="EA118" s="278">
        <f t="shared" ca="1" si="176"/>
        <v>0</v>
      </c>
      <c r="EB118" s="278">
        <f t="shared" ca="1" si="176"/>
        <v>0</v>
      </c>
      <c r="EC118" s="278">
        <f t="shared" ca="1" si="176"/>
        <v>0</v>
      </c>
      <c r="ED118" s="278">
        <f t="shared" ca="1" si="176"/>
        <v>0</v>
      </c>
      <c r="EE118" s="278">
        <f t="shared" ca="1" si="176"/>
        <v>0</v>
      </c>
      <c r="EF118" s="278">
        <f t="shared" ca="1" si="176"/>
        <v>0</v>
      </c>
      <c r="EG118" s="278">
        <f t="shared" ca="1" si="176"/>
        <v>0</v>
      </c>
      <c r="EH118" s="278">
        <f t="shared" ca="1" si="176"/>
        <v>0</v>
      </c>
      <c r="EI118" s="278">
        <f t="shared" ca="1" si="176"/>
        <v>0</v>
      </c>
      <c r="EJ118" s="278">
        <f t="shared" ca="1" si="176"/>
        <v>0</v>
      </c>
      <c r="EK118" s="278">
        <f t="shared" ca="1" si="176"/>
        <v>0</v>
      </c>
      <c r="EL118" s="278">
        <f t="shared" ca="1" si="176"/>
        <v>0</v>
      </c>
      <c r="EM118" s="278">
        <f t="shared" ca="1" si="176"/>
        <v>0</v>
      </c>
      <c r="EN118" s="278">
        <f t="shared" ca="1" si="176"/>
        <v>0</v>
      </c>
      <c r="EO118" s="278">
        <f t="shared" ca="1" si="176"/>
        <v>0</v>
      </c>
      <c r="EP118" s="278">
        <f t="shared" ca="1" si="176"/>
        <v>0</v>
      </c>
      <c r="EQ118" s="278">
        <f t="shared" ca="1" si="176"/>
        <v>0</v>
      </c>
      <c r="ER118" s="278">
        <f t="shared" ca="1" si="176"/>
        <v>0</v>
      </c>
      <c r="ES118" s="278">
        <f t="shared" ca="1" si="176"/>
        <v>0</v>
      </c>
    </row>
    <row r="119" spans="2:149" hidden="1" x14ac:dyDescent="0.2">
      <c r="B119" s="278" cm="1">
        <f t="array" ref="B119">IFERROR(INDEX(rUMFP,ROWS($A$97:A119)),)</f>
        <v>0</v>
      </c>
      <c r="C119" s="278"/>
      <c r="D119" s="275">
        <f t="shared" si="83"/>
        <v>0</v>
      </c>
      <c r="E119" s="275">
        <f t="shared" si="84"/>
        <v>0</v>
      </c>
      <c r="F119" s="607">
        <f t="shared" si="85"/>
        <v>0</v>
      </c>
      <c r="H119" s="603">
        <f t="shared" si="86"/>
        <v>0</v>
      </c>
      <c r="I119" s="600">
        <f t="shared" si="92"/>
        <v>0</v>
      </c>
      <c r="K119" s="610">
        <f t="shared" si="87"/>
        <v>0</v>
      </c>
      <c r="Q119" s="275"/>
      <c r="R119" s="278">
        <f t="shared" ref="R119:AW119" si="177">IFERROR(R223*$H119,)*(R$8&gt;=(rRenovStMnth-1)*12+1)*(R$8&lt;=MAX(rHoldPeriod,1)*12)*rRenovReq*$I119</f>
        <v>0</v>
      </c>
      <c r="S119" s="278">
        <f t="shared" ca="1" si="177"/>
        <v>0</v>
      </c>
      <c r="T119" s="278">
        <f t="shared" ca="1" si="177"/>
        <v>0</v>
      </c>
      <c r="U119" s="278">
        <f t="shared" ca="1" si="177"/>
        <v>0</v>
      </c>
      <c r="V119" s="278">
        <f t="shared" ca="1" si="177"/>
        <v>0</v>
      </c>
      <c r="W119" s="278">
        <f t="shared" ca="1" si="177"/>
        <v>0</v>
      </c>
      <c r="X119" s="278">
        <f t="shared" ca="1" si="177"/>
        <v>0</v>
      </c>
      <c r="Y119" s="278">
        <f t="shared" ca="1" si="177"/>
        <v>0</v>
      </c>
      <c r="Z119" s="278">
        <f t="shared" ca="1" si="177"/>
        <v>0</v>
      </c>
      <c r="AA119" s="278">
        <f t="shared" ca="1" si="177"/>
        <v>0</v>
      </c>
      <c r="AB119" s="278">
        <f t="shared" ca="1" si="177"/>
        <v>0</v>
      </c>
      <c r="AC119" s="278">
        <f t="shared" ca="1" si="177"/>
        <v>0</v>
      </c>
      <c r="AD119" s="278">
        <f t="shared" ca="1" si="177"/>
        <v>0</v>
      </c>
      <c r="AE119" s="278">
        <f t="shared" ca="1" si="177"/>
        <v>0</v>
      </c>
      <c r="AF119" s="278">
        <f t="shared" ca="1" si="177"/>
        <v>0</v>
      </c>
      <c r="AG119" s="278">
        <f t="shared" ca="1" si="177"/>
        <v>0</v>
      </c>
      <c r="AH119" s="278">
        <f t="shared" ca="1" si="177"/>
        <v>0</v>
      </c>
      <c r="AI119" s="278">
        <f t="shared" ca="1" si="177"/>
        <v>0</v>
      </c>
      <c r="AJ119" s="278">
        <f t="shared" ca="1" si="177"/>
        <v>0</v>
      </c>
      <c r="AK119" s="278">
        <f t="shared" ca="1" si="177"/>
        <v>0</v>
      </c>
      <c r="AL119" s="278">
        <f t="shared" ca="1" si="177"/>
        <v>0</v>
      </c>
      <c r="AM119" s="278">
        <f t="shared" ca="1" si="177"/>
        <v>0</v>
      </c>
      <c r="AN119" s="278">
        <f t="shared" ca="1" si="177"/>
        <v>0</v>
      </c>
      <c r="AO119" s="278">
        <f t="shared" ca="1" si="177"/>
        <v>0</v>
      </c>
      <c r="AP119" s="278">
        <f t="shared" ca="1" si="177"/>
        <v>0</v>
      </c>
      <c r="AQ119" s="278">
        <f t="shared" ca="1" si="177"/>
        <v>0</v>
      </c>
      <c r="AR119" s="278">
        <f t="shared" ca="1" si="177"/>
        <v>0</v>
      </c>
      <c r="AS119" s="278">
        <f t="shared" ca="1" si="177"/>
        <v>0</v>
      </c>
      <c r="AT119" s="278">
        <f t="shared" ca="1" si="177"/>
        <v>0</v>
      </c>
      <c r="AU119" s="278">
        <f t="shared" ca="1" si="177"/>
        <v>0</v>
      </c>
      <c r="AV119" s="278">
        <f t="shared" ca="1" si="177"/>
        <v>0</v>
      </c>
      <c r="AW119" s="278">
        <f t="shared" ca="1" si="177"/>
        <v>0</v>
      </c>
      <c r="AX119" s="278">
        <f t="shared" ref="AX119:CC119" ca="1" si="178">IFERROR(AX223*$H119,)*(AX$8&gt;=(rRenovStMnth-1)*12+1)*(AX$8&lt;=MAX(rHoldPeriod,1)*12)*rRenovReq*$I119</f>
        <v>0</v>
      </c>
      <c r="AY119" s="278">
        <f t="shared" ca="1" si="178"/>
        <v>0</v>
      </c>
      <c r="AZ119" s="278">
        <f t="shared" ca="1" si="178"/>
        <v>0</v>
      </c>
      <c r="BA119" s="278">
        <f t="shared" ca="1" si="178"/>
        <v>0</v>
      </c>
      <c r="BB119" s="278">
        <f t="shared" ca="1" si="178"/>
        <v>0</v>
      </c>
      <c r="BC119" s="278">
        <f t="shared" ca="1" si="178"/>
        <v>0</v>
      </c>
      <c r="BD119" s="278">
        <f t="shared" ca="1" si="178"/>
        <v>0</v>
      </c>
      <c r="BE119" s="278">
        <f t="shared" ca="1" si="178"/>
        <v>0</v>
      </c>
      <c r="BF119" s="278">
        <f t="shared" ca="1" si="178"/>
        <v>0</v>
      </c>
      <c r="BG119" s="278">
        <f t="shared" ca="1" si="178"/>
        <v>0</v>
      </c>
      <c r="BH119" s="278">
        <f t="shared" ca="1" si="178"/>
        <v>0</v>
      </c>
      <c r="BI119" s="278">
        <f t="shared" ca="1" si="178"/>
        <v>0</v>
      </c>
      <c r="BJ119" s="278">
        <f t="shared" ca="1" si="178"/>
        <v>0</v>
      </c>
      <c r="BK119" s="278">
        <f t="shared" ca="1" si="178"/>
        <v>0</v>
      </c>
      <c r="BL119" s="278">
        <f t="shared" ca="1" si="178"/>
        <v>0</v>
      </c>
      <c r="BM119" s="278">
        <f t="shared" ca="1" si="178"/>
        <v>0</v>
      </c>
      <c r="BN119" s="278">
        <f t="shared" ca="1" si="178"/>
        <v>0</v>
      </c>
      <c r="BO119" s="278">
        <f t="shared" ca="1" si="178"/>
        <v>0</v>
      </c>
      <c r="BP119" s="278">
        <f t="shared" ca="1" si="178"/>
        <v>0</v>
      </c>
      <c r="BQ119" s="278">
        <f t="shared" ca="1" si="178"/>
        <v>0</v>
      </c>
      <c r="BR119" s="278">
        <f t="shared" ca="1" si="178"/>
        <v>0</v>
      </c>
      <c r="BS119" s="278">
        <f t="shared" ca="1" si="178"/>
        <v>0</v>
      </c>
      <c r="BT119" s="278">
        <f t="shared" ca="1" si="178"/>
        <v>0</v>
      </c>
      <c r="BU119" s="278">
        <f t="shared" ca="1" si="178"/>
        <v>0</v>
      </c>
      <c r="BV119" s="278">
        <f t="shared" ca="1" si="178"/>
        <v>0</v>
      </c>
      <c r="BW119" s="278">
        <f t="shared" ca="1" si="178"/>
        <v>0</v>
      </c>
      <c r="BX119" s="278">
        <f t="shared" ca="1" si="178"/>
        <v>0</v>
      </c>
      <c r="BY119" s="278">
        <f t="shared" ca="1" si="178"/>
        <v>0</v>
      </c>
      <c r="BZ119" s="278">
        <f t="shared" ca="1" si="178"/>
        <v>0</v>
      </c>
      <c r="CA119" s="278">
        <f t="shared" ca="1" si="178"/>
        <v>0</v>
      </c>
      <c r="CB119" s="278">
        <f t="shared" ca="1" si="178"/>
        <v>0</v>
      </c>
      <c r="CC119" s="278">
        <f t="shared" ca="1" si="178"/>
        <v>0</v>
      </c>
      <c r="CD119" s="278">
        <f t="shared" ref="CD119:DI119" ca="1" si="179">IFERROR(CD223*$H119,)*(CD$8&gt;=(rRenovStMnth-1)*12+1)*(CD$8&lt;=MAX(rHoldPeriod,1)*12)*rRenovReq*$I119</f>
        <v>0</v>
      </c>
      <c r="CE119" s="278">
        <f t="shared" ca="1" si="179"/>
        <v>0</v>
      </c>
      <c r="CF119" s="278">
        <f t="shared" ca="1" si="179"/>
        <v>0</v>
      </c>
      <c r="CG119" s="278">
        <f t="shared" ca="1" si="179"/>
        <v>0</v>
      </c>
      <c r="CH119" s="278">
        <f t="shared" ca="1" si="179"/>
        <v>0</v>
      </c>
      <c r="CI119" s="278">
        <f t="shared" ca="1" si="179"/>
        <v>0</v>
      </c>
      <c r="CJ119" s="278">
        <f t="shared" ca="1" si="179"/>
        <v>0</v>
      </c>
      <c r="CK119" s="278">
        <f t="shared" ca="1" si="179"/>
        <v>0</v>
      </c>
      <c r="CL119" s="278">
        <f t="shared" ca="1" si="179"/>
        <v>0</v>
      </c>
      <c r="CM119" s="278">
        <f t="shared" ca="1" si="179"/>
        <v>0</v>
      </c>
      <c r="CN119" s="278">
        <f t="shared" ca="1" si="179"/>
        <v>0</v>
      </c>
      <c r="CO119" s="278">
        <f t="shared" ca="1" si="179"/>
        <v>0</v>
      </c>
      <c r="CP119" s="278">
        <f t="shared" ca="1" si="179"/>
        <v>0</v>
      </c>
      <c r="CQ119" s="278">
        <f t="shared" ca="1" si="179"/>
        <v>0</v>
      </c>
      <c r="CR119" s="278">
        <f t="shared" ca="1" si="179"/>
        <v>0</v>
      </c>
      <c r="CS119" s="278">
        <f t="shared" ca="1" si="179"/>
        <v>0</v>
      </c>
      <c r="CT119" s="278">
        <f t="shared" ca="1" si="179"/>
        <v>0</v>
      </c>
      <c r="CU119" s="278">
        <f t="shared" ca="1" si="179"/>
        <v>0</v>
      </c>
      <c r="CV119" s="278">
        <f t="shared" ca="1" si="179"/>
        <v>0</v>
      </c>
      <c r="CW119" s="278">
        <f t="shared" ca="1" si="179"/>
        <v>0</v>
      </c>
      <c r="CX119" s="278">
        <f t="shared" ca="1" si="179"/>
        <v>0</v>
      </c>
      <c r="CY119" s="278">
        <f t="shared" ca="1" si="179"/>
        <v>0</v>
      </c>
      <c r="CZ119" s="278">
        <f t="shared" ca="1" si="179"/>
        <v>0</v>
      </c>
      <c r="DA119" s="278">
        <f t="shared" ca="1" si="179"/>
        <v>0</v>
      </c>
      <c r="DB119" s="278">
        <f t="shared" ca="1" si="179"/>
        <v>0</v>
      </c>
      <c r="DC119" s="278">
        <f t="shared" ca="1" si="179"/>
        <v>0</v>
      </c>
      <c r="DD119" s="278">
        <f t="shared" ca="1" si="179"/>
        <v>0</v>
      </c>
      <c r="DE119" s="278">
        <f t="shared" ca="1" si="179"/>
        <v>0</v>
      </c>
      <c r="DF119" s="278">
        <f t="shared" ca="1" si="179"/>
        <v>0</v>
      </c>
      <c r="DG119" s="278">
        <f t="shared" ca="1" si="179"/>
        <v>0</v>
      </c>
      <c r="DH119" s="278">
        <f t="shared" ca="1" si="179"/>
        <v>0</v>
      </c>
      <c r="DI119" s="278">
        <f t="shared" ca="1" si="179"/>
        <v>0</v>
      </c>
      <c r="DJ119" s="278">
        <f t="shared" ref="DJ119:ES119" ca="1" si="180">IFERROR(DJ223*$H119,)*(DJ$8&gt;=(rRenovStMnth-1)*12+1)*(DJ$8&lt;=MAX(rHoldPeriod,1)*12)*rRenovReq*$I119</f>
        <v>0</v>
      </c>
      <c r="DK119" s="278">
        <f t="shared" ca="1" si="180"/>
        <v>0</v>
      </c>
      <c r="DL119" s="278">
        <f t="shared" ca="1" si="180"/>
        <v>0</v>
      </c>
      <c r="DM119" s="278">
        <f t="shared" ca="1" si="180"/>
        <v>0</v>
      </c>
      <c r="DN119" s="278">
        <f t="shared" ca="1" si="180"/>
        <v>0</v>
      </c>
      <c r="DO119" s="278">
        <f t="shared" ca="1" si="180"/>
        <v>0</v>
      </c>
      <c r="DP119" s="278">
        <f t="shared" ca="1" si="180"/>
        <v>0</v>
      </c>
      <c r="DQ119" s="278">
        <f t="shared" ca="1" si="180"/>
        <v>0</v>
      </c>
      <c r="DR119" s="278">
        <f t="shared" ca="1" si="180"/>
        <v>0</v>
      </c>
      <c r="DS119" s="278">
        <f t="shared" ca="1" si="180"/>
        <v>0</v>
      </c>
      <c r="DT119" s="278">
        <f t="shared" ca="1" si="180"/>
        <v>0</v>
      </c>
      <c r="DU119" s="278">
        <f t="shared" ca="1" si="180"/>
        <v>0</v>
      </c>
      <c r="DV119" s="278">
        <f t="shared" ca="1" si="180"/>
        <v>0</v>
      </c>
      <c r="DW119" s="278">
        <f t="shared" ca="1" si="180"/>
        <v>0</v>
      </c>
      <c r="DX119" s="278">
        <f t="shared" ca="1" si="180"/>
        <v>0</v>
      </c>
      <c r="DY119" s="278">
        <f t="shared" ca="1" si="180"/>
        <v>0</v>
      </c>
      <c r="DZ119" s="278">
        <f t="shared" ca="1" si="180"/>
        <v>0</v>
      </c>
      <c r="EA119" s="278">
        <f t="shared" ca="1" si="180"/>
        <v>0</v>
      </c>
      <c r="EB119" s="278">
        <f t="shared" ca="1" si="180"/>
        <v>0</v>
      </c>
      <c r="EC119" s="278">
        <f t="shared" ca="1" si="180"/>
        <v>0</v>
      </c>
      <c r="ED119" s="278">
        <f t="shared" ca="1" si="180"/>
        <v>0</v>
      </c>
      <c r="EE119" s="278">
        <f t="shared" ca="1" si="180"/>
        <v>0</v>
      </c>
      <c r="EF119" s="278">
        <f t="shared" ca="1" si="180"/>
        <v>0</v>
      </c>
      <c r="EG119" s="278">
        <f t="shared" ca="1" si="180"/>
        <v>0</v>
      </c>
      <c r="EH119" s="278">
        <f t="shared" ca="1" si="180"/>
        <v>0</v>
      </c>
      <c r="EI119" s="278">
        <f t="shared" ca="1" si="180"/>
        <v>0</v>
      </c>
      <c r="EJ119" s="278">
        <f t="shared" ca="1" si="180"/>
        <v>0</v>
      </c>
      <c r="EK119" s="278">
        <f t="shared" ca="1" si="180"/>
        <v>0</v>
      </c>
      <c r="EL119" s="278">
        <f t="shared" ca="1" si="180"/>
        <v>0</v>
      </c>
      <c r="EM119" s="278">
        <f t="shared" ca="1" si="180"/>
        <v>0</v>
      </c>
      <c r="EN119" s="278">
        <f t="shared" ca="1" si="180"/>
        <v>0</v>
      </c>
      <c r="EO119" s="278">
        <f t="shared" ca="1" si="180"/>
        <v>0</v>
      </c>
      <c r="EP119" s="278">
        <f t="shared" ca="1" si="180"/>
        <v>0</v>
      </c>
      <c r="EQ119" s="278">
        <f t="shared" ca="1" si="180"/>
        <v>0</v>
      </c>
      <c r="ER119" s="278">
        <f t="shared" ca="1" si="180"/>
        <v>0</v>
      </c>
      <c r="ES119" s="278">
        <f t="shared" ca="1" si="180"/>
        <v>0</v>
      </c>
    </row>
    <row r="120" spans="2:149" hidden="1" x14ac:dyDescent="0.2">
      <c r="B120" s="278" cm="1">
        <f t="array" ref="B120">IFERROR(INDEX(rUMFP,ROWS($A$97:A120)),)</f>
        <v>0</v>
      </c>
      <c r="C120" s="278"/>
      <c r="D120" s="275">
        <f t="shared" si="83"/>
        <v>0</v>
      </c>
      <c r="E120" s="275">
        <f t="shared" si="84"/>
        <v>0</v>
      </c>
      <c r="F120" s="607">
        <f t="shared" si="85"/>
        <v>0</v>
      </c>
      <c r="H120" s="603">
        <f t="shared" si="86"/>
        <v>0</v>
      </c>
      <c r="I120" s="600">
        <f t="shared" si="92"/>
        <v>0</v>
      </c>
      <c r="K120" s="610">
        <f t="shared" si="87"/>
        <v>0</v>
      </c>
      <c r="Q120" s="275"/>
      <c r="R120" s="278">
        <f t="shared" ref="R120:AW120" si="181">IFERROR(R224*$H120,)*(R$8&gt;=(rRenovStMnth-1)*12+1)*(R$8&lt;=MAX(rHoldPeriod,1)*12)*rRenovReq*$I120</f>
        <v>0</v>
      </c>
      <c r="S120" s="278">
        <f t="shared" ca="1" si="181"/>
        <v>0</v>
      </c>
      <c r="T120" s="278">
        <f t="shared" ca="1" si="181"/>
        <v>0</v>
      </c>
      <c r="U120" s="278">
        <f t="shared" ca="1" si="181"/>
        <v>0</v>
      </c>
      <c r="V120" s="278">
        <f t="shared" ca="1" si="181"/>
        <v>0</v>
      </c>
      <c r="W120" s="278">
        <f t="shared" ca="1" si="181"/>
        <v>0</v>
      </c>
      <c r="X120" s="278">
        <f t="shared" ca="1" si="181"/>
        <v>0</v>
      </c>
      <c r="Y120" s="278">
        <f t="shared" ca="1" si="181"/>
        <v>0</v>
      </c>
      <c r="Z120" s="278">
        <f t="shared" ca="1" si="181"/>
        <v>0</v>
      </c>
      <c r="AA120" s="278">
        <f t="shared" ca="1" si="181"/>
        <v>0</v>
      </c>
      <c r="AB120" s="278">
        <f t="shared" ca="1" si="181"/>
        <v>0</v>
      </c>
      <c r="AC120" s="278">
        <f t="shared" ca="1" si="181"/>
        <v>0</v>
      </c>
      <c r="AD120" s="278">
        <f t="shared" ca="1" si="181"/>
        <v>0</v>
      </c>
      <c r="AE120" s="278">
        <f t="shared" ca="1" si="181"/>
        <v>0</v>
      </c>
      <c r="AF120" s="278">
        <f t="shared" ca="1" si="181"/>
        <v>0</v>
      </c>
      <c r="AG120" s="278">
        <f t="shared" ca="1" si="181"/>
        <v>0</v>
      </c>
      <c r="AH120" s="278">
        <f t="shared" ca="1" si="181"/>
        <v>0</v>
      </c>
      <c r="AI120" s="278">
        <f t="shared" ca="1" si="181"/>
        <v>0</v>
      </c>
      <c r="AJ120" s="278">
        <f t="shared" ca="1" si="181"/>
        <v>0</v>
      </c>
      <c r="AK120" s="278">
        <f t="shared" ca="1" si="181"/>
        <v>0</v>
      </c>
      <c r="AL120" s="278">
        <f t="shared" ca="1" si="181"/>
        <v>0</v>
      </c>
      <c r="AM120" s="278">
        <f t="shared" ca="1" si="181"/>
        <v>0</v>
      </c>
      <c r="AN120" s="278">
        <f t="shared" ca="1" si="181"/>
        <v>0</v>
      </c>
      <c r="AO120" s="278">
        <f t="shared" ca="1" si="181"/>
        <v>0</v>
      </c>
      <c r="AP120" s="278">
        <f t="shared" ca="1" si="181"/>
        <v>0</v>
      </c>
      <c r="AQ120" s="278">
        <f t="shared" ca="1" si="181"/>
        <v>0</v>
      </c>
      <c r="AR120" s="278">
        <f t="shared" ca="1" si="181"/>
        <v>0</v>
      </c>
      <c r="AS120" s="278">
        <f t="shared" ca="1" si="181"/>
        <v>0</v>
      </c>
      <c r="AT120" s="278">
        <f t="shared" ca="1" si="181"/>
        <v>0</v>
      </c>
      <c r="AU120" s="278">
        <f t="shared" ca="1" si="181"/>
        <v>0</v>
      </c>
      <c r="AV120" s="278">
        <f t="shared" ca="1" si="181"/>
        <v>0</v>
      </c>
      <c r="AW120" s="278">
        <f t="shared" ca="1" si="181"/>
        <v>0</v>
      </c>
      <c r="AX120" s="278">
        <f t="shared" ref="AX120:CC120" ca="1" si="182">IFERROR(AX224*$H120,)*(AX$8&gt;=(rRenovStMnth-1)*12+1)*(AX$8&lt;=MAX(rHoldPeriod,1)*12)*rRenovReq*$I120</f>
        <v>0</v>
      </c>
      <c r="AY120" s="278">
        <f t="shared" ca="1" si="182"/>
        <v>0</v>
      </c>
      <c r="AZ120" s="278">
        <f t="shared" ca="1" si="182"/>
        <v>0</v>
      </c>
      <c r="BA120" s="278">
        <f t="shared" ca="1" si="182"/>
        <v>0</v>
      </c>
      <c r="BB120" s="278">
        <f t="shared" ca="1" si="182"/>
        <v>0</v>
      </c>
      <c r="BC120" s="278">
        <f t="shared" ca="1" si="182"/>
        <v>0</v>
      </c>
      <c r="BD120" s="278">
        <f t="shared" ca="1" si="182"/>
        <v>0</v>
      </c>
      <c r="BE120" s="278">
        <f t="shared" ca="1" si="182"/>
        <v>0</v>
      </c>
      <c r="BF120" s="278">
        <f t="shared" ca="1" si="182"/>
        <v>0</v>
      </c>
      <c r="BG120" s="278">
        <f t="shared" ca="1" si="182"/>
        <v>0</v>
      </c>
      <c r="BH120" s="278">
        <f t="shared" ca="1" si="182"/>
        <v>0</v>
      </c>
      <c r="BI120" s="278">
        <f t="shared" ca="1" si="182"/>
        <v>0</v>
      </c>
      <c r="BJ120" s="278">
        <f t="shared" ca="1" si="182"/>
        <v>0</v>
      </c>
      <c r="BK120" s="278">
        <f t="shared" ca="1" si="182"/>
        <v>0</v>
      </c>
      <c r="BL120" s="278">
        <f t="shared" ca="1" si="182"/>
        <v>0</v>
      </c>
      <c r="BM120" s="278">
        <f t="shared" ca="1" si="182"/>
        <v>0</v>
      </c>
      <c r="BN120" s="278">
        <f t="shared" ca="1" si="182"/>
        <v>0</v>
      </c>
      <c r="BO120" s="278">
        <f t="shared" ca="1" si="182"/>
        <v>0</v>
      </c>
      <c r="BP120" s="278">
        <f t="shared" ca="1" si="182"/>
        <v>0</v>
      </c>
      <c r="BQ120" s="278">
        <f t="shared" ca="1" si="182"/>
        <v>0</v>
      </c>
      <c r="BR120" s="278">
        <f t="shared" ca="1" si="182"/>
        <v>0</v>
      </c>
      <c r="BS120" s="278">
        <f t="shared" ca="1" si="182"/>
        <v>0</v>
      </c>
      <c r="BT120" s="278">
        <f t="shared" ca="1" si="182"/>
        <v>0</v>
      </c>
      <c r="BU120" s="278">
        <f t="shared" ca="1" si="182"/>
        <v>0</v>
      </c>
      <c r="BV120" s="278">
        <f t="shared" ca="1" si="182"/>
        <v>0</v>
      </c>
      <c r="BW120" s="278">
        <f t="shared" ca="1" si="182"/>
        <v>0</v>
      </c>
      <c r="BX120" s="278">
        <f t="shared" ca="1" si="182"/>
        <v>0</v>
      </c>
      <c r="BY120" s="278">
        <f t="shared" ca="1" si="182"/>
        <v>0</v>
      </c>
      <c r="BZ120" s="278">
        <f t="shared" ca="1" si="182"/>
        <v>0</v>
      </c>
      <c r="CA120" s="278">
        <f t="shared" ca="1" si="182"/>
        <v>0</v>
      </c>
      <c r="CB120" s="278">
        <f t="shared" ca="1" si="182"/>
        <v>0</v>
      </c>
      <c r="CC120" s="278">
        <f t="shared" ca="1" si="182"/>
        <v>0</v>
      </c>
      <c r="CD120" s="278">
        <f t="shared" ref="CD120:DI120" ca="1" si="183">IFERROR(CD224*$H120,)*(CD$8&gt;=(rRenovStMnth-1)*12+1)*(CD$8&lt;=MAX(rHoldPeriod,1)*12)*rRenovReq*$I120</f>
        <v>0</v>
      </c>
      <c r="CE120" s="278">
        <f t="shared" ca="1" si="183"/>
        <v>0</v>
      </c>
      <c r="CF120" s="278">
        <f t="shared" ca="1" si="183"/>
        <v>0</v>
      </c>
      <c r="CG120" s="278">
        <f t="shared" ca="1" si="183"/>
        <v>0</v>
      </c>
      <c r="CH120" s="278">
        <f t="shared" ca="1" si="183"/>
        <v>0</v>
      </c>
      <c r="CI120" s="278">
        <f t="shared" ca="1" si="183"/>
        <v>0</v>
      </c>
      <c r="CJ120" s="278">
        <f t="shared" ca="1" si="183"/>
        <v>0</v>
      </c>
      <c r="CK120" s="278">
        <f t="shared" ca="1" si="183"/>
        <v>0</v>
      </c>
      <c r="CL120" s="278">
        <f t="shared" ca="1" si="183"/>
        <v>0</v>
      </c>
      <c r="CM120" s="278">
        <f t="shared" ca="1" si="183"/>
        <v>0</v>
      </c>
      <c r="CN120" s="278">
        <f t="shared" ca="1" si="183"/>
        <v>0</v>
      </c>
      <c r="CO120" s="278">
        <f t="shared" ca="1" si="183"/>
        <v>0</v>
      </c>
      <c r="CP120" s="278">
        <f t="shared" ca="1" si="183"/>
        <v>0</v>
      </c>
      <c r="CQ120" s="278">
        <f t="shared" ca="1" si="183"/>
        <v>0</v>
      </c>
      <c r="CR120" s="278">
        <f t="shared" ca="1" si="183"/>
        <v>0</v>
      </c>
      <c r="CS120" s="278">
        <f t="shared" ca="1" si="183"/>
        <v>0</v>
      </c>
      <c r="CT120" s="278">
        <f t="shared" ca="1" si="183"/>
        <v>0</v>
      </c>
      <c r="CU120" s="278">
        <f t="shared" ca="1" si="183"/>
        <v>0</v>
      </c>
      <c r="CV120" s="278">
        <f t="shared" ca="1" si="183"/>
        <v>0</v>
      </c>
      <c r="CW120" s="278">
        <f t="shared" ca="1" si="183"/>
        <v>0</v>
      </c>
      <c r="CX120" s="278">
        <f t="shared" ca="1" si="183"/>
        <v>0</v>
      </c>
      <c r="CY120" s="278">
        <f t="shared" ca="1" si="183"/>
        <v>0</v>
      </c>
      <c r="CZ120" s="278">
        <f t="shared" ca="1" si="183"/>
        <v>0</v>
      </c>
      <c r="DA120" s="278">
        <f t="shared" ca="1" si="183"/>
        <v>0</v>
      </c>
      <c r="DB120" s="278">
        <f t="shared" ca="1" si="183"/>
        <v>0</v>
      </c>
      <c r="DC120" s="278">
        <f t="shared" ca="1" si="183"/>
        <v>0</v>
      </c>
      <c r="DD120" s="278">
        <f t="shared" ca="1" si="183"/>
        <v>0</v>
      </c>
      <c r="DE120" s="278">
        <f t="shared" ca="1" si="183"/>
        <v>0</v>
      </c>
      <c r="DF120" s="278">
        <f t="shared" ca="1" si="183"/>
        <v>0</v>
      </c>
      <c r="DG120" s="278">
        <f t="shared" ca="1" si="183"/>
        <v>0</v>
      </c>
      <c r="DH120" s="278">
        <f t="shared" ca="1" si="183"/>
        <v>0</v>
      </c>
      <c r="DI120" s="278">
        <f t="shared" ca="1" si="183"/>
        <v>0</v>
      </c>
      <c r="DJ120" s="278">
        <f t="shared" ref="DJ120:ES120" ca="1" si="184">IFERROR(DJ224*$H120,)*(DJ$8&gt;=(rRenovStMnth-1)*12+1)*(DJ$8&lt;=MAX(rHoldPeriod,1)*12)*rRenovReq*$I120</f>
        <v>0</v>
      </c>
      <c r="DK120" s="278">
        <f t="shared" ca="1" si="184"/>
        <v>0</v>
      </c>
      <c r="DL120" s="278">
        <f t="shared" ca="1" si="184"/>
        <v>0</v>
      </c>
      <c r="DM120" s="278">
        <f t="shared" ca="1" si="184"/>
        <v>0</v>
      </c>
      <c r="DN120" s="278">
        <f t="shared" ca="1" si="184"/>
        <v>0</v>
      </c>
      <c r="DO120" s="278">
        <f t="shared" ca="1" si="184"/>
        <v>0</v>
      </c>
      <c r="DP120" s="278">
        <f t="shared" ca="1" si="184"/>
        <v>0</v>
      </c>
      <c r="DQ120" s="278">
        <f t="shared" ca="1" si="184"/>
        <v>0</v>
      </c>
      <c r="DR120" s="278">
        <f t="shared" ca="1" si="184"/>
        <v>0</v>
      </c>
      <c r="DS120" s="278">
        <f t="shared" ca="1" si="184"/>
        <v>0</v>
      </c>
      <c r="DT120" s="278">
        <f t="shared" ca="1" si="184"/>
        <v>0</v>
      </c>
      <c r="DU120" s="278">
        <f t="shared" ca="1" si="184"/>
        <v>0</v>
      </c>
      <c r="DV120" s="278">
        <f t="shared" ca="1" si="184"/>
        <v>0</v>
      </c>
      <c r="DW120" s="278">
        <f t="shared" ca="1" si="184"/>
        <v>0</v>
      </c>
      <c r="DX120" s="278">
        <f t="shared" ca="1" si="184"/>
        <v>0</v>
      </c>
      <c r="DY120" s="278">
        <f t="shared" ca="1" si="184"/>
        <v>0</v>
      </c>
      <c r="DZ120" s="278">
        <f t="shared" ca="1" si="184"/>
        <v>0</v>
      </c>
      <c r="EA120" s="278">
        <f t="shared" ca="1" si="184"/>
        <v>0</v>
      </c>
      <c r="EB120" s="278">
        <f t="shared" ca="1" si="184"/>
        <v>0</v>
      </c>
      <c r="EC120" s="278">
        <f t="shared" ca="1" si="184"/>
        <v>0</v>
      </c>
      <c r="ED120" s="278">
        <f t="shared" ca="1" si="184"/>
        <v>0</v>
      </c>
      <c r="EE120" s="278">
        <f t="shared" ca="1" si="184"/>
        <v>0</v>
      </c>
      <c r="EF120" s="278">
        <f t="shared" ca="1" si="184"/>
        <v>0</v>
      </c>
      <c r="EG120" s="278">
        <f t="shared" ca="1" si="184"/>
        <v>0</v>
      </c>
      <c r="EH120" s="278">
        <f t="shared" ca="1" si="184"/>
        <v>0</v>
      </c>
      <c r="EI120" s="278">
        <f t="shared" ca="1" si="184"/>
        <v>0</v>
      </c>
      <c r="EJ120" s="278">
        <f t="shared" ca="1" si="184"/>
        <v>0</v>
      </c>
      <c r="EK120" s="278">
        <f t="shared" ca="1" si="184"/>
        <v>0</v>
      </c>
      <c r="EL120" s="278">
        <f t="shared" ca="1" si="184"/>
        <v>0</v>
      </c>
      <c r="EM120" s="278">
        <f t="shared" ca="1" si="184"/>
        <v>0</v>
      </c>
      <c r="EN120" s="278">
        <f t="shared" ca="1" si="184"/>
        <v>0</v>
      </c>
      <c r="EO120" s="278">
        <f t="shared" ca="1" si="184"/>
        <v>0</v>
      </c>
      <c r="EP120" s="278">
        <f t="shared" ca="1" si="184"/>
        <v>0</v>
      </c>
      <c r="EQ120" s="278">
        <f t="shared" ca="1" si="184"/>
        <v>0</v>
      </c>
      <c r="ER120" s="278">
        <f t="shared" ca="1" si="184"/>
        <v>0</v>
      </c>
      <c r="ES120" s="278">
        <f t="shared" ca="1" si="184"/>
        <v>0</v>
      </c>
    </row>
    <row r="121" spans="2:149" hidden="1" x14ac:dyDescent="0.2">
      <c r="B121" s="278" cm="1">
        <f t="array" ref="B121">IFERROR(INDEX(rUMFP,ROWS($A$97:A121)),)</f>
        <v>0</v>
      </c>
      <c r="C121" s="278"/>
      <c r="D121" s="275">
        <f t="shared" si="83"/>
        <v>0</v>
      </c>
      <c r="E121" s="275">
        <f t="shared" si="84"/>
        <v>0</v>
      </c>
      <c r="F121" s="607">
        <f t="shared" si="85"/>
        <v>0</v>
      </c>
      <c r="H121" s="603">
        <f t="shared" si="86"/>
        <v>0</v>
      </c>
      <c r="I121" s="600">
        <f t="shared" si="92"/>
        <v>0</v>
      </c>
      <c r="K121" s="610">
        <f t="shared" si="87"/>
        <v>0</v>
      </c>
      <c r="Q121" s="275"/>
      <c r="R121" s="278">
        <f t="shared" ref="R121:AW121" si="185">IFERROR(R225*$H121,)*(R$8&gt;=(rRenovStMnth-1)*12+1)*(R$8&lt;=MAX(rHoldPeriod,1)*12)*rRenovReq*$I121</f>
        <v>0</v>
      </c>
      <c r="S121" s="278">
        <f t="shared" ca="1" si="185"/>
        <v>0</v>
      </c>
      <c r="T121" s="278">
        <f t="shared" ca="1" si="185"/>
        <v>0</v>
      </c>
      <c r="U121" s="278">
        <f t="shared" ca="1" si="185"/>
        <v>0</v>
      </c>
      <c r="V121" s="278">
        <f t="shared" ca="1" si="185"/>
        <v>0</v>
      </c>
      <c r="W121" s="278">
        <f t="shared" ca="1" si="185"/>
        <v>0</v>
      </c>
      <c r="X121" s="278">
        <f t="shared" ca="1" si="185"/>
        <v>0</v>
      </c>
      <c r="Y121" s="278">
        <f t="shared" ca="1" si="185"/>
        <v>0</v>
      </c>
      <c r="Z121" s="278">
        <f t="shared" ca="1" si="185"/>
        <v>0</v>
      </c>
      <c r="AA121" s="278">
        <f t="shared" ca="1" si="185"/>
        <v>0</v>
      </c>
      <c r="AB121" s="278">
        <f t="shared" ca="1" si="185"/>
        <v>0</v>
      </c>
      <c r="AC121" s="278">
        <f t="shared" ca="1" si="185"/>
        <v>0</v>
      </c>
      <c r="AD121" s="278">
        <f t="shared" ca="1" si="185"/>
        <v>0</v>
      </c>
      <c r="AE121" s="278">
        <f t="shared" ca="1" si="185"/>
        <v>0</v>
      </c>
      <c r="AF121" s="278">
        <f t="shared" ca="1" si="185"/>
        <v>0</v>
      </c>
      <c r="AG121" s="278">
        <f t="shared" ca="1" si="185"/>
        <v>0</v>
      </c>
      <c r="AH121" s="278">
        <f t="shared" ca="1" si="185"/>
        <v>0</v>
      </c>
      <c r="AI121" s="278">
        <f t="shared" ca="1" si="185"/>
        <v>0</v>
      </c>
      <c r="AJ121" s="278">
        <f t="shared" ca="1" si="185"/>
        <v>0</v>
      </c>
      <c r="AK121" s="278">
        <f t="shared" ca="1" si="185"/>
        <v>0</v>
      </c>
      <c r="AL121" s="278">
        <f t="shared" ca="1" si="185"/>
        <v>0</v>
      </c>
      <c r="AM121" s="278">
        <f t="shared" ca="1" si="185"/>
        <v>0</v>
      </c>
      <c r="AN121" s="278">
        <f t="shared" ca="1" si="185"/>
        <v>0</v>
      </c>
      <c r="AO121" s="278">
        <f t="shared" ca="1" si="185"/>
        <v>0</v>
      </c>
      <c r="AP121" s="278">
        <f t="shared" ca="1" si="185"/>
        <v>0</v>
      </c>
      <c r="AQ121" s="278">
        <f t="shared" ca="1" si="185"/>
        <v>0</v>
      </c>
      <c r="AR121" s="278">
        <f t="shared" ca="1" si="185"/>
        <v>0</v>
      </c>
      <c r="AS121" s="278">
        <f t="shared" ca="1" si="185"/>
        <v>0</v>
      </c>
      <c r="AT121" s="278">
        <f t="shared" ca="1" si="185"/>
        <v>0</v>
      </c>
      <c r="AU121" s="278">
        <f t="shared" ca="1" si="185"/>
        <v>0</v>
      </c>
      <c r="AV121" s="278">
        <f t="shared" ca="1" si="185"/>
        <v>0</v>
      </c>
      <c r="AW121" s="278">
        <f t="shared" ca="1" si="185"/>
        <v>0</v>
      </c>
      <c r="AX121" s="278">
        <f t="shared" ref="AX121:CC121" ca="1" si="186">IFERROR(AX225*$H121,)*(AX$8&gt;=(rRenovStMnth-1)*12+1)*(AX$8&lt;=MAX(rHoldPeriod,1)*12)*rRenovReq*$I121</f>
        <v>0</v>
      </c>
      <c r="AY121" s="278">
        <f t="shared" ca="1" si="186"/>
        <v>0</v>
      </c>
      <c r="AZ121" s="278">
        <f t="shared" ca="1" si="186"/>
        <v>0</v>
      </c>
      <c r="BA121" s="278">
        <f t="shared" ca="1" si="186"/>
        <v>0</v>
      </c>
      <c r="BB121" s="278">
        <f t="shared" ca="1" si="186"/>
        <v>0</v>
      </c>
      <c r="BC121" s="278">
        <f t="shared" ca="1" si="186"/>
        <v>0</v>
      </c>
      <c r="BD121" s="278">
        <f t="shared" ca="1" si="186"/>
        <v>0</v>
      </c>
      <c r="BE121" s="278">
        <f t="shared" ca="1" si="186"/>
        <v>0</v>
      </c>
      <c r="BF121" s="278">
        <f t="shared" ca="1" si="186"/>
        <v>0</v>
      </c>
      <c r="BG121" s="278">
        <f t="shared" ca="1" si="186"/>
        <v>0</v>
      </c>
      <c r="BH121" s="278">
        <f t="shared" ca="1" si="186"/>
        <v>0</v>
      </c>
      <c r="BI121" s="278">
        <f t="shared" ca="1" si="186"/>
        <v>0</v>
      </c>
      <c r="BJ121" s="278">
        <f t="shared" ca="1" si="186"/>
        <v>0</v>
      </c>
      <c r="BK121" s="278">
        <f t="shared" ca="1" si="186"/>
        <v>0</v>
      </c>
      <c r="BL121" s="278">
        <f t="shared" ca="1" si="186"/>
        <v>0</v>
      </c>
      <c r="BM121" s="278">
        <f t="shared" ca="1" si="186"/>
        <v>0</v>
      </c>
      <c r="BN121" s="278">
        <f t="shared" ca="1" si="186"/>
        <v>0</v>
      </c>
      <c r="BO121" s="278">
        <f t="shared" ca="1" si="186"/>
        <v>0</v>
      </c>
      <c r="BP121" s="278">
        <f t="shared" ca="1" si="186"/>
        <v>0</v>
      </c>
      <c r="BQ121" s="278">
        <f t="shared" ca="1" si="186"/>
        <v>0</v>
      </c>
      <c r="BR121" s="278">
        <f t="shared" ca="1" si="186"/>
        <v>0</v>
      </c>
      <c r="BS121" s="278">
        <f t="shared" ca="1" si="186"/>
        <v>0</v>
      </c>
      <c r="BT121" s="278">
        <f t="shared" ca="1" si="186"/>
        <v>0</v>
      </c>
      <c r="BU121" s="278">
        <f t="shared" ca="1" si="186"/>
        <v>0</v>
      </c>
      <c r="BV121" s="278">
        <f t="shared" ca="1" si="186"/>
        <v>0</v>
      </c>
      <c r="BW121" s="278">
        <f t="shared" ca="1" si="186"/>
        <v>0</v>
      </c>
      <c r="BX121" s="278">
        <f t="shared" ca="1" si="186"/>
        <v>0</v>
      </c>
      <c r="BY121" s="278">
        <f t="shared" ca="1" si="186"/>
        <v>0</v>
      </c>
      <c r="BZ121" s="278">
        <f t="shared" ca="1" si="186"/>
        <v>0</v>
      </c>
      <c r="CA121" s="278">
        <f t="shared" ca="1" si="186"/>
        <v>0</v>
      </c>
      <c r="CB121" s="278">
        <f t="shared" ca="1" si="186"/>
        <v>0</v>
      </c>
      <c r="CC121" s="278">
        <f t="shared" ca="1" si="186"/>
        <v>0</v>
      </c>
      <c r="CD121" s="278">
        <f t="shared" ref="CD121:DI121" ca="1" si="187">IFERROR(CD225*$H121,)*(CD$8&gt;=(rRenovStMnth-1)*12+1)*(CD$8&lt;=MAX(rHoldPeriod,1)*12)*rRenovReq*$I121</f>
        <v>0</v>
      </c>
      <c r="CE121" s="278">
        <f t="shared" ca="1" si="187"/>
        <v>0</v>
      </c>
      <c r="CF121" s="278">
        <f t="shared" ca="1" si="187"/>
        <v>0</v>
      </c>
      <c r="CG121" s="278">
        <f t="shared" ca="1" si="187"/>
        <v>0</v>
      </c>
      <c r="CH121" s="278">
        <f t="shared" ca="1" si="187"/>
        <v>0</v>
      </c>
      <c r="CI121" s="278">
        <f t="shared" ca="1" si="187"/>
        <v>0</v>
      </c>
      <c r="CJ121" s="278">
        <f t="shared" ca="1" si="187"/>
        <v>0</v>
      </c>
      <c r="CK121" s="278">
        <f t="shared" ca="1" si="187"/>
        <v>0</v>
      </c>
      <c r="CL121" s="278">
        <f t="shared" ca="1" si="187"/>
        <v>0</v>
      </c>
      <c r="CM121" s="278">
        <f t="shared" ca="1" si="187"/>
        <v>0</v>
      </c>
      <c r="CN121" s="278">
        <f t="shared" ca="1" si="187"/>
        <v>0</v>
      </c>
      <c r="CO121" s="278">
        <f t="shared" ca="1" si="187"/>
        <v>0</v>
      </c>
      <c r="CP121" s="278">
        <f t="shared" ca="1" si="187"/>
        <v>0</v>
      </c>
      <c r="CQ121" s="278">
        <f t="shared" ca="1" si="187"/>
        <v>0</v>
      </c>
      <c r="CR121" s="278">
        <f t="shared" ca="1" si="187"/>
        <v>0</v>
      </c>
      <c r="CS121" s="278">
        <f t="shared" ca="1" si="187"/>
        <v>0</v>
      </c>
      <c r="CT121" s="278">
        <f t="shared" ca="1" si="187"/>
        <v>0</v>
      </c>
      <c r="CU121" s="278">
        <f t="shared" ca="1" si="187"/>
        <v>0</v>
      </c>
      <c r="CV121" s="278">
        <f t="shared" ca="1" si="187"/>
        <v>0</v>
      </c>
      <c r="CW121" s="278">
        <f t="shared" ca="1" si="187"/>
        <v>0</v>
      </c>
      <c r="CX121" s="278">
        <f t="shared" ca="1" si="187"/>
        <v>0</v>
      </c>
      <c r="CY121" s="278">
        <f t="shared" ca="1" si="187"/>
        <v>0</v>
      </c>
      <c r="CZ121" s="278">
        <f t="shared" ca="1" si="187"/>
        <v>0</v>
      </c>
      <c r="DA121" s="278">
        <f t="shared" ca="1" si="187"/>
        <v>0</v>
      </c>
      <c r="DB121" s="278">
        <f t="shared" ca="1" si="187"/>
        <v>0</v>
      </c>
      <c r="DC121" s="278">
        <f t="shared" ca="1" si="187"/>
        <v>0</v>
      </c>
      <c r="DD121" s="278">
        <f t="shared" ca="1" si="187"/>
        <v>0</v>
      </c>
      <c r="DE121" s="278">
        <f t="shared" ca="1" si="187"/>
        <v>0</v>
      </c>
      <c r="DF121" s="278">
        <f t="shared" ca="1" si="187"/>
        <v>0</v>
      </c>
      <c r="DG121" s="278">
        <f t="shared" ca="1" si="187"/>
        <v>0</v>
      </c>
      <c r="DH121" s="278">
        <f t="shared" ca="1" si="187"/>
        <v>0</v>
      </c>
      <c r="DI121" s="278">
        <f t="shared" ca="1" si="187"/>
        <v>0</v>
      </c>
      <c r="DJ121" s="278">
        <f t="shared" ref="DJ121:ES121" ca="1" si="188">IFERROR(DJ225*$H121,)*(DJ$8&gt;=(rRenovStMnth-1)*12+1)*(DJ$8&lt;=MAX(rHoldPeriod,1)*12)*rRenovReq*$I121</f>
        <v>0</v>
      </c>
      <c r="DK121" s="278">
        <f t="shared" ca="1" si="188"/>
        <v>0</v>
      </c>
      <c r="DL121" s="278">
        <f t="shared" ca="1" si="188"/>
        <v>0</v>
      </c>
      <c r="DM121" s="278">
        <f t="shared" ca="1" si="188"/>
        <v>0</v>
      </c>
      <c r="DN121" s="278">
        <f t="shared" ca="1" si="188"/>
        <v>0</v>
      </c>
      <c r="DO121" s="278">
        <f t="shared" ca="1" si="188"/>
        <v>0</v>
      </c>
      <c r="DP121" s="278">
        <f t="shared" ca="1" si="188"/>
        <v>0</v>
      </c>
      <c r="DQ121" s="278">
        <f t="shared" ca="1" si="188"/>
        <v>0</v>
      </c>
      <c r="DR121" s="278">
        <f t="shared" ca="1" si="188"/>
        <v>0</v>
      </c>
      <c r="DS121" s="278">
        <f t="shared" ca="1" si="188"/>
        <v>0</v>
      </c>
      <c r="DT121" s="278">
        <f t="shared" ca="1" si="188"/>
        <v>0</v>
      </c>
      <c r="DU121" s="278">
        <f t="shared" ca="1" si="188"/>
        <v>0</v>
      </c>
      <c r="DV121" s="278">
        <f t="shared" ca="1" si="188"/>
        <v>0</v>
      </c>
      <c r="DW121" s="278">
        <f t="shared" ca="1" si="188"/>
        <v>0</v>
      </c>
      <c r="DX121" s="278">
        <f t="shared" ca="1" si="188"/>
        <v>0</v>
      </c>
      <c r="DY121" s="278">
        <f t="shared" ca="1" si="188"/>
        <v>0</v>
      </c>
      <c r="DZ121" s="278">
        <f t="shared" ca="1" si="188"/>
        <v>0</v>
      </c>
      <c r="EA121" s="278">
        <f t="shared" ca="1" si="188"/>
        <v>0</v>
      </c>
      <c r="EB121" s="278">
        <f t="shared" ca="1" si="188"/>
        <v>0</v>
      </c>
      <c r="EC121" s="278">
        <f t="shared" ca="1" si="188"/>
        <v>0</v>
      </c>
      <c r="ED121" s="278">
        <f t="shared" ca="1" si="188"/>
        <v>0</v>
      </c>
      <c r="EE121" s="278">
        <f t="shared" ca="1" si="188"/>
        <v>0</v>
      </c>
      <c r="EF121" s="278">
        <f t="shared" ca="1" si="188"/>
        <v>0</v>
      </c>
      <c r="EG121" s="278">
        <f t="shared" ca="1" si="188"/>
        <v>0</v>
      </c>
      <c r="EH121" s="278">
        <f t="shared" ca="1" si="188"/>
        <v>0</v>
      </c>
      <c r="EI121" s="278">
        <f t="shared" ca="1" si="188"/>
        <v>0</v>
      </c>
      <c r="EJ121" s="278">
        <f t="shared" ca="1" si="188"/>
        <v>0</v>
      </c>
      <c r="EK121" s="278">
        <f t="shared" ca="1" si="188"/>
        <v>0</v>
      </c>
      <c r="EL121" s="278">
        <f t="shared" ca="1" si="188"/>
        <v>0</v>
      </c>
      <c r="EM121" s="278">
        <f t="shared" ca="1" si="188"/>
        <v>0</v>
      </c>
      <c r="EN121" s="278">
        <f t="shared" ca="1" si="188"/>
        <v>0</v>
      </c>
      <c r="EO121" s="278">
        <f t="shared" ca="1" si="188"/>
        <v>0</v>
      </c>
      <c r="EP121" s="278">
        <f t="shared" ca="1" si="188"/>
        <v>0</v>
      </c>
      <c r="EQ121" s="278">
        <f t="shared" ca="1" si="188"/>
        <v>0</v>
      </c>
      <c r="ER121" s="278">
        <f t="shared" ca="1" si="188"/>
        <v>0</v>
      </c>
      <c r="ES121" s="278">
        <f t="shared" ca="1" si="188"/>
        <v>0</v>
      </c>
    </row>
    <row r="122" spans="2:149" hidden="1" x14ac:dyDescent="0.2">
      <c r="B122" s="278" cm="1">
        <f t="array" ref="B122">IFERROR(INDEX(rUMFP,ROWS($A$97:A122)),)</f>
        <v>0</v>
      </c>
      <c r="C122" s="278"/>
      <c r="D122" s="275">
        <f t="shared" si="83"/>
        <v>0</v>
      </c>
      <c r="E122" s="275">
        <f t="shared" si="84"/>
        <v>0</v>
      </c>
      <c r="F122" s="607">
        <f t="shared" si="85"/>
        <v>0</v>
      </c>
      <c r="H122" s="603">
        <f t="shared" si="86"/>
        <v>0</v>
      </c>
      <c r="I122" s="600">
        <f t="shared" si="92"/>
        <v>0</v>
      </c>
      <c r="K122" s="610">
        <f t="shared" si="87"/>
        <v>0</v>
      </c>
      <c r="Q122" s="275"/>
      <c r="R122" s="278">
        <f t="shared" ref="R122:AW122" si="189">IFERROR(R226*$H122,)*(R$8&gt;=(rRenovStMnth-1)*12+1)*(R$8&lt;=MAX(rHoldPeriod,1)*12)*rRenovReq*$I122</f>
        <v>0</v>
      </c>
      <c r="S122" s="278">
        <f t="shared" ca="1" si="189"/>
        <v>0</v>
      </c>
      <c r="T122" s="278">
        <f t="shared" ca="1" si="189"/>
        <v>0</v>
      </c>
      <c r="U122" s="278">
        <f t="shared" ca="1" si="189"/>
        <v>0</v>
      </c>
      <c r="V122" s="278">
        <f t="shared" ca="1" si="189"/>
        <v>0</v>
      </c>
      <c r="W122" s="278">
        <f t="shared" ca="1" si="189"/>
        <v>0</v>
      </c>
      <c r="X122" s="278">
        <f t="shared" ca="1" si="189"/>
        <v>0</v>
      </c>
      <c r="Y122" s="278">
        <f t="shared" ca="1" si="189"/>
        <v>0</v>
      </c>
      <c r="Z122" s="278">
        <f t="shared" ca="1" si="189"/>
        <v>0</v>
      </c>
      <c r="AA122" s="278">
        <f t="shared" ca="1" si="189"/>
        <v>0</v>
      </c>
      <c r="AB122" s="278">
        <f t="shared" ca="1" si="189"/>
        <v>0</v>
      </c>
      <c r="AC122" s="278">
        <f t="shared" ca="1" si="189"/>
        <v>0</v>
      </c>
      <c r="AD122" s="278">
        <f t="shared" ca="1" si="189"/>
        <v>0</v>
      </c>
      <c r="AE122" s="278">
        <f t="shared" ca="1" si="189"/>
        <v>0</v>
      </c>
      <c r="AF122" s="278">
        <f t="shared" ca="1" si="189"/>
        <v>0</v>
      </c>
      <c r="AG122" s="278">
        <f t="shared" ca="1" si="189"/>
        <v>0</v>
      </c>
      <c r="AH122" s="278">
        <f t="shared" ca="1" si="189"/>
        <v>0</v>
      </c>
      <c r="AI122" s="278">
        <f t="shared" ca="1" si="189"/>
        <v>0</v>
      </c>
      <c r="AJ122" s="278">
        <f t="shared" ca="1" si="189"/>
        <v>0</v>
      </c>
      <c r="AK122" s="278">
        <f t="shared" ca="1" si="189"/>
        <v>0</v>
      </c>
      <c r="AL122" s="278">
        <f t="shared" ca="1" si="189"/>
        <v>0</v>
      </c>
      <c r="AM122" s="278">
        <f t="shared" ca="1" si="189"/>
        <v>0</v>
      </c>
      <c r="AN122" s="278">
        <f t="shared" ca="1" si="189"/>
        <v>0</v>
      </c>
      <c r="AO122" s="278">
        <f t="shared" ca="1" si="189"/>
        <v>0</v>
      </c>
      <c r="AP122" s="278">
        <f t="shared" ca="1" si="189"/>
        <v>0</v>
      </c>
      <c r="AQ122" s="278">
        <f t="shared" ca="1" si="189"/>
        <v>0</v>
      </c>
      <c r="AR122" s="278">
        <f t="shared" ca="1" si="189"/>
        <v>0</v>
      </c>
      <c r="AS122" s="278">
        <f t="shared" ca="1" si="189"/>
        <v>0</v>
      </c>
      <c r="AT122" s="278">
        <f t="shared" ca="1" si="189"/>
        <v>0</v>
      </c>
      <c r="AU122" s="278">
        <f t="shared" ca="1" si="189"/>
        <v>0</v>
      </c>
      <c r="AV122" s="278">
        <f t="shared" ca="1" si="189"/>
        <v>0</v>
      </c>
      <c r="AW122" s="278">
        <f t="shared" ca="1" si="189"/>
        <v>0</v>
      </c>
      <c r="AX122" s="278">
        <f t="shared" ref="AX122:CC122" ca="1" si="190">IFERROR(AX226*$H122,)*(AX$8&gt;=(rRenovStMnth-1)*12+1)*(AX$8&lt;=MAX(rHoldPeriod,1)*12)*rRenovReq*$I122</f>
        <v>0</v>
      </c>
      <c r="AY122" s="278">
        <f t="shared" ca="1" si="190"/>
        <v>0</v>
      </c>
      <c r="AZ122" s="278">
        <f t="shared" ca="1" si="190"/>
        <v>0</v>
      </c>
      <c r="BA122" s="278">
        <f t="shared" ca="1" si="190"/>
        <v>0</v>
      </c>
      <c r="BB122" s="278">
        <f t="shared" ca="1" si="190"/>
        <v>0</v>
      </c>
      <c r="BC122" s="278">
        <f t="shared" ca="1" si="190"/>
        <v>0</v>
      </c>
      <c r="BD122" s="278">
        <f t="shared" ca="1" si="190"/>
        <v>0</v>
      </c>
      <c r="BE122" s="278">
        <f t="shared" ca="1" si="190"/>
        <v>0</v>
      </c>
      <c r="BF122" s="278">
        <f t="shared" ca="1" si="190"/>
        <v>0</v>
      </c>
      <c r="BG122" s="278">
        <f t="shared" ca="1" si="190"/>
        <v>0</v>
      </c>
      <c r="BH122" s="278">
        <f t="shared" ca="1" si="190"/>
        <v>0</v>
      </c>
      <c r="BI122" s="278">
        <f t="shared" ca="1" si="190"/>
        <v>0</v>
      </c>
      <c r="BJ122" s="278">
        <f t="shared" ca="1" si="190"/>
        <v>0</v>
      </c>
      <c r="BK122" s="278">
        <f t="shared" ca="1" si="190"/>
        <v>0</v>
      </c>
      <c r="BL122" s="278">
        <f t="shared" ca="1" si="190"/>
        <v>0</v>
      </c>
      <c r="BM122" s="278">
        <f t="shared" ca="1" si="190"/>
        <v>0</v>
      </c>
      <c r="BN122" s="278">
        <f t="shared" ca="1" si="190"/>
        <v>0</v>
      </c>
      <c r="BO122" s="278">
        <f t="shared" ca="1" si="190"/>
        <v>0</v>
      </c>
      <c r="BP122" s="278">
        <f t="shared" ca="1" si="190"/>
        <v>0</v>
      </c>
      <c r="BQ122" s="278">
        <f t="shared" ca="1" si="190"/>
        <v>0</v>
      </c>
      <c r="BR122" s="278">
        <f t="shared" ca="1" si="190"/>
        <v>0</v>
      </c>
      <c r="BS122" s="278">
        <f t="shared" ca="1" si="190"/>
        <v>0</v>
      </c>
      <c r="BT122" s="278">
        <f t="shared" ca="1" si="190"/>
        <v>0</v>
      </c>
      <c r="BU122" s="278">
        <f t="shared" ca="1" si="190"/>
        <v>0</v>
      </c>
      <c r="BV122" s="278">
        <f t="shared" ca="1" si="190"/>
        <v>0</v>
      </c>
      <c r="BW122" s="278">
        <f t="shared" ca="1" si="190"/>
        <v>0</v>
      </c>
      <c r="BX122" s="278">
        <f t="shared" ca="1" si="190"/>
        <v>0</v>
      </c>
      <c r="BY122" s="278">
        <f t="shared" ca="1" si="190"/>
        <v>0</v>
      </c>
      <c r="BZ122" s="278">
        <f t="shared" ca="1" si="190"/>
        <v>0</v>
      </c>
      <c r="CA122" s="278">
        <f t="shared" ca="1" si="190"/>
        <v>0</v>
      </c>
      <c r="CB122" s="278">
        <f t="shared" ca="1" si="190"/>
        <v>0</v>
      </c>
      <c r="CC122" s="278">
        <f t="shared" ca="1" si="190"/>
        <v>0</v>
      </c>
      <c r="CD122" s="278">
        <f t="shared" ref="CD122:DI122" ca="1" si="191">IFERROR(CD226*$H122,)*(CD$8&gt;=(rRenovStMnth-1)*12+1)*(CD$8&lt;=MAX(rHoldPeriod,1)*12)*rRenovReq*$I122</f>
        <v>0</v>
      </c>
      <c r="CE122" s="278">
        <f t="shared" ca="1" si="191"/>
        <v>0</v>
      </c>
      <c r="CF122" s="278">
        <f t="shared" ca="1" si="191"/>
        <v>0</v>
      </c>
      <c r="CG122" s="278">
        <f t="shared" ca="1" si="191"/>
        <v>0</v>
      </c>
      <c r="CH122" s="278">
        <f t="shared" ca="1" si="191"/>
        <v>0</v>
      </c>
      <c r="CI122" s="278">
        <f t="shared" ca="1" si="191"/>
        <v>0</v>
      </c>
      <c r="CJ122" s="278">
        <f t="shared" ca="1" si="191"/>
        <v>0</v>
      </c>
      <c r="CK122" s="278">
        <f t="shared" ca="1" si="191"/>
        <v>0</v>
      </c>
      <c r="CL122" s="278">
        <f t="shared" ca="1" si="191"/>
        <v>0</v>
      </c>
      <c r="CM122" s="278">
        <f t="shared" ca="1" si="191"/>
        <v>0</v>
      </c>
      <c r="CN122" s="278">
        <f t="shared" ca="1" si="191"/>
        <v>0</v>
      </c>
      <c r="CO122" s="278">
        <f t="shared" ca="1" si="191"/>
        <v>0</v>
      </c>
      <c r="CP122" s="278">
        <f t="shared" ca="1" si="191"/>
        <v>0</v>
      </c>
      <c r="CQ122" s="278">
        <f t="shared" ca="1" si="191"/>
        <v>0</v>
      </c>
      <c r="CR122" s="278">
        <f t="shared" ca="1" si="191"/>
        <v>0</v>
      </c>
      <c r="CS122" s="278">
        <f t="shared" ca="1" si="191"/>
        <v>0</v>
      </c>
      <c r="CT122" s="278">
        <f t="shared" ca="1" si="191"/>
        <v>0</v>
      </c>
      <c r="CU122" s="278">
        <f t="shared" ca="1" si="191"/>
        <v>0</v>
      </c>
      <c r="CV122" s="278">
        <f t="shared" ca="1" si="191"/>
        <v>0</v>
      </c>
      <c r="CW122" s="278">
        <f t="shared" ca="1" si="191"/>
        <v>0</v>
      </c>
      <c r="CX122" s="278">
        <f t="shared" ca="1" si="191"/>
        <v>0</v>
      </c>
      <c r="CY122" s="278">
        <f t="shared" ca="1" si="191"/>
        <v>0</v>
      </c>
      <c r="CZ122" s="278">
        <f t="shared" ca="1" si="191"/>
        <v>0</v>
      </c>
      <c r="DA122" s="278">
        <f t="shared" ca="1" si="191"/>
        <v>0</v>
      </c>
      <c r="DB122" s="278">
        <f t="shared" ca="1" si="191"/>
        <v>0</v>
      </c>
      <c r="DC122" s="278">
        <f t="shared" ca="1" si="191"/>
        <v>0</v>
      </c>
      <c r="DD122" s="278">
        <f t="shared" ca="1" si="191"/>
        <v>0</v>
      </c>
      <c r="DE122" s="278">
        <f t="shared" ca="1" si="191"/>
        <v>0</v>
      </c>
      <c r="DF122" s="278">
        <f t="shared" ca="1" si="191"/>
        <v>0</v>
      </c>
      <c r="DG122" s="278">
        <f t="shared" ca="1" si="191"/>
        <v>0</v>
      </c>
      <c r="DH122" s="278">
        <f t="shared" ca="1" si="191"/>
        <v>0</v>
      </c>
      <c r="DI122" s="278">
        <f t="shared" ca="1" si="191"/>
        <v>0</v>
      </c>
      <c r="DJ122" s="278">
        <f t="shared" ref="DJ122:ES122" ca="1" si="192">IFERROR(DJ226*$H122,)*(DJ$8&gt;=(rRenovStMnth-1)*12+1)*(DJ$8&lt;=MAX(rHoldPeriod,1)*12)*rRenovReq*$I122</f>
        <v>0</v>
      </c>
      <c r="DK122" s="278">
        <f t="shared" ca="1" si="192"/>
        <v>0</v>
      </c>
      <c r="DL122" s="278">
        <f t="shared" ca="1" si="192"/>
        <v>0</v>
      </c>
      <c r="DM122" s="278">
        <f t="shared" ca="1" si="192"/>
        <v>0</v>
      </c>
      <c r="DN122" s="278">
        <f t="shared" ca="1" si="192"/>
        <v>0</v>
      </c>
      <c r="DO122" s="278">
        <f t="shared" ca="1" si="192"/>
        <v>0</v>
      </c>
      <c r="DP122" s="278">
        <f t="shared" ca="1" si="192"/>
        <v>0</v>
      </c>
      <c r="DQ122" s="278">
        <f t="shared" ca="1" si="192"/>
        <v>0</v>
      </c>
      <c r="DR122" s="278">
        <f t="shared" ca="1" si="192"/>
        <v>0</v>
      </c>
      <c r="DS122" s="278">
        <f t="shared" ca="1" si="192"/>
        <v>0</v>
      </c>
      <c r="DT122" s="278">
        <f t="shared" ca="1" si="192"/>
        <v>0</v>
      </c>
      <c r="DU122" s="278">
        <f t="shared" ca="1" si="192"/>
        <v>0</v>
      </c>
      <c r="DV122" s="278">
        <f t="shared" ca="1" si="192"/>
        <v>0</v>
      </c>
      <c r="DW122" s="278">
        <f t="shared" ca="1" si="192"/>
        <v>0</v>
      </c>
      <c r="DX122" s="278">
        <f t="shared" ca="1" si="192"/>
        <v>0</v>
      </c>
      <c r="DY122" s="278">
        <f t="shared" ca="1" si="192"/>
        <v>0</v>
      </c>
      <c r="DZ122" s="278">
        <f t="shared" ca="1" si="192"/>
        <v>0</v>
      </c>
      <c r="EA122" s="278">
        <f t="shared" ca="1" si="192"/>
        <v>0</v>
      </c>
      <c r="EB122" s="278">
        <f t="shared" ca="1" si="192"/>
        <v>0</v>
      </c>
      <c r="EC122" s="278">
        <f t="shared" ca="1" si="192"/>
        <v>0</v>
      </c>
      <c r="ED122" s="278">
        <f t="shared" ca="1" si="192"/>
        <v>0</v>
      </c>
      <c r="EE122" s="278">
        <f t="shared" ca="1" si="192"/>
        <v>0</v>
      </c>
      <c r="EF122" s="278">
        <f t="shared" ca="1" si="192"/>
        <v>0</v>
      </c>
      <c r="EG122" s="278">
        <f t="shared" ca="1" si="192"/>
        <v>0</v>
      </c>
      <c r="EH122" s="278">
        <f t="shared" ca="1" si="192"/>
        <v>0</v>
      </c>
      <c r="EI122" s="278">
        <f t="shared" ca="1" si="192"/>
        <v>0</v>
      </c>
      <c r="EJ122" s="278">
        <f t="shared" ca="1" si="192"/>
        <v>0</v>
      </c>
      <c r="EK122" s="278">
        <f t="shared" ca="1" si="192"/>
        <v>0</v>
      </c>
      <c r="EL122" s="278">
        <f t="shared" ca="1" si="192"/>
        <v>0</v>
      </c>
      <c r="EM122" s="278">
        <f t="shared" ca="1" si="192"/>
        <v>0</v>
      </c>
      <c r="EN122" s="278">
        <f t="shared" ca="1" si="192"/>
        <v>0</v>
      </c>
      <c r="EO122" s="278">
        <f t="shared" ca="1" si="192"/>
        <v>0</v>
      </c>
      <c r="EP122" s="278">
        <f t="shared" ca="1" si="192"/>
        <v>0</v>
      </c>
      <c r="EQ122" s="278">
        <f t="shared" ca="1" si="192"/>
        <v>0</v>
      </c>
      <c r="ER122" s="278">
        <f t="shared" ca="1" si="192"/>
        <v>0</v>
      </c>
      <c r="ES122" s="278">
        <f t="shared" ca="1" si="192"/>
        <v>0</v>
      </c>
    </row>
    <row r="123" spans="2:149" hidden="1" x14ac:dyDescent="0.2">
      <c r="B123" s="278" cm="1">
        <f t="array" ref="B123">IFERROR(INDEX(rUMFP,ROWS($A$97:A123)),)</f>
        <v>0</v>
      </c>
      <c r="C123" s="278"/>
      <c r="D123" s="275">
        <f t="shared" si="83"/>
        <v>0</v>
      </c>
      <c r="E123" s="275">
        <f t="shared" si="84"/>
        <v>0</v>
      </c>
      <c r="F123" s="607">
        <f t="shared" si="85"/>
        <v>0</v>
      </c>
      <c r="H123" s="603">
        <f t="shared" si="86"/>
        <v>0</v>
      </c>
      <c r="I123" s="600">
        <f t="shared" si="92"/>
        <v>0</v>
      </c>
      <c r="K123" s="610">
        <f t="shared" si="87"/>
        <v>0</v>
      </c>
      <c r="Q123" s="275"/>
      <c r="R123" s="278">
        <f t="shared" ref="R123:AW123" si="193">IFERROR(R227*$H123,)*(R$8&gt;=(rRenovStMnth-1)*12+1)*(R$8&lt;=MAX(rHoldPeriod,1)*12)*rRenovReq*$I123</f>
        <v>0</v>
      </c>
      <c r="S123" s="278">
        <f t="shared" ca="1" si="193"/>
        <v>0</v>
      </c>
      <c r="T123" s="278">
        <f t="shared" ca="1" si="193"/>
        <v>0</v>
      </c>
      <c r="U123" s="278">
        <f t="shared" ca="1" si="193"/>
        <v>0</v>
      </c>
      <c r="V123" s="278">
        <f t="shared" ca="1" si="193"/>
        <v>0</v>
      </c>
      <c r="W123" s="278">
        <f t="shared" ca="1" si="193"/>
        <v>0</v>
      </c>
      <c r="X123" s="278">
        <f t="shared" ca="1" si="193"/>
        <v>0</v>
      </c>
      <c r="Y123" s="278">
        <f t="shared" ca="1" si="193"/>
        <v>0</v>
      </c>
      <c r="Z123" s="278">
        <f t="shared" ca="1" si="193"/>
        <v>0</v>
      </c>
      <c r="AA123" s="278">
        <f t="shared" ca="1" si="193"/>
        <v>0</v>
      </c>
      <c r="AB123" s="278">
        <f t="shared" ca="1" si="193"/>
        <v>0</v>
      </c>
      <c r="AC123" s="278">
        <f t="shared" ca="1" si="193"/>
        <v>0</v>
      </c>
      <c r="AD123" s="278">
        <f t="shared" ca="1" si="193"/>
        <v>0</v>
      </c>
      <c r="AE123" s="278">
        <f t="shared" ca="1" si="193"/>
        <v>0</v>
      </c>
      <c r="AF123" s="278">
        <f t="shared" ca="1" si="193"/>
        <v>0</v>
      </c>
      <c r="AG123" s="278">
        <f t="shared" ca="1" si="193"/>
        <v>0</v>
      </c>
      <c r="AH123" s="278">
        <f t="shared" ca="1" si="193"/>
        <v>0</v>
      </c>
      <c r="AI123" s="278">
        <f t="shared" ca="1" si="193"/>
        <v>0</v>
      </c>
      <c r="AJ123" s="278">
        <f t="shared" ca="1" si="193"/>
        <v>0</v>
      </c>
      <c r="AK123" s="278">
        <f t="shared" ca="1" si="193"/>
        <v>0</v>
      </c>
      <c r="AL123" s="278">
        <f t="shared" ca="1" si="193"/>
        <v>0</v>
      </c>
      <c r="AM123" s="278">
        <f t="shared" ca="1" si="193"/>
        <v>0</v>
      </c>
      <c r="AN123" s="278">
        <f t="shared" ca="1" si="193"/>
        <v>0</v>
      </c>
      <c r="AO123" s="278">
        <f t="shared" ca="1" si="193"/>
        <v>0</v>
      </c>
      <c r="AP123" s="278">
        <f t="shared" ca="1" si="193"/>
        <v>0</v>
      </c>
      <c r="AQ123" s="278">
        <f t="shared" ca="1" si="193"/>
        <v>0</v>
      </c>
      <c r="AR123" s="278">
        <f t="shared" ca="1" si="193"/>
        <v>0</v>
      </c>
      <c r="AS123" s="278">
        <f t="shared" ca="1" si="193"/>
        <v>0</v>
      </c>
      <c r="AT123" s="278">
        <f t="shared" ca="1" si="193"/>
        <v>0</v>
      </c>
      <c r="AU123" s="278">
        <f t="shared" ca="1" si="193"/>
        <v>0</v>
      </c>
      <c r="AV123" s="278">
        <f t="shared" ca="1" si="193"/>
        <v>0</v>
      </c>
      <c r="AW123" s="278">
        <f t="shared" ca="1" si="193"/>
        <v>0</v>
      </c>
      <c r="AX123" s="278">
        <f t="shared" ref="AX123:CC123" ca="1" si="194">IFERROR(AX227*$H123,)*(AX$8&gt;=(rRenovStMnth-1)*12+1)*(AX$8&lt;=MAX(rHoldPeriod,1)*12)*rRenovReq*$I123</f>
        <v>0</v>
      </c>
      <c r="AY123" s="278">
        <f t="shared" ca="1" si="194"/>
        <v>0</v>
      </c>
      <c r="AZ123" s="278">
        <f t="shared" ca="1" si="194"/>
        <v>0</v>
      </c>
      <c r="BA123" s="278">
        <f t="shared" ca="1" si="194"/>
        <v>0</v>
      </c>
      <c r="BB123" s="278">
        <f t="shared" ca="1" si="194"/>
        <v>0</v>
      </c>
      <c r="BC123" s="278">
        <f t="shared" ca="1" si="194"/>
        <v>0</v>
      </c>
      <c r="BD123" s="278">
        <f t="shared" ca="1" si="194"/>
        <v>0</v>
      </c>
      <c r="BE123" s="278">
        <f t="shared" ca="1" si="194"/>
        <v>0</v>
      </c>
      <c r="BF123" s="278">
        <f t="shared" ca="1" si="194"/>
        <v>0</v>
      </c>
      <c r="BG123" s="278">
        <f t="shared" ca="1" si="194"/>
        <v>0</v>
      </c>
      <c r="BH123" s="278">
        <f t="shared" ca="1" si="194"/>
        <v>0</v>
      </c>
      <c r="BI123" s="278">
        <f t="shared" ca="1" si="194"/>
        <v>0</v>
      </c>
      <c r="BJ123" s="278">
        <f t="shared" ca="1" si="194"/>
        <v>0</v>
      </c>
      <c r="BK123" s="278">
        <f t="shared" ca="1" si="194"/>
        <v>0</v>
      </c>
      <c r="BL123" s="278">
        <f t="shared" ca="1" si="194"/>
        <v>0</v>
      </c>
      <c r="BM123" s="278">
        <f t="shared" ca="1" si="194"/>
        <v>0</v>
      </c>
      <c r="BN123" s="278">
        <f t="shared" ca="1" si="194"/>
        <v>0</v>
      </c>
      <c r="BO123" s="278">
        <f t="shared" ca="1" si="194"/>
        <v>0</v>
      </c>
      <c r="BP123" s="278">
        <f t="shared" ca="1" si="194"/>
        <v>0</v>
      </c>
      <c r="BQ123" s="278">
        <f t="shared" ca="1" si="194"/>
        <v>0</v>
      </c>
      <c r="BR123" s="278">
        <f t="shared" ca="1" si="194"/>
        <v>0</v>
      </c>
      <c r="BS123" s="278">
        <f t="shared" ca="1" si="194"/>
        <v>0</v>
      </c>
      <c r="BT123" s="278">
        <f t="shared" ca="1" si="194"/>
        <v>0</v>
      </c>
      <c r="BU123" s="278">
        <f t="shared" ca="1" si="194"/>
        <v>0</v>
      </c>
      <c r="BV123" s="278">
        <f t="shared" ca="1" si="194"/>
        <v>0</v>
      </c>
      <c r="BW123" s="278">
        <f t="shared" ca="1" si="194"/>
        <v>0</v>
      </c>
      <c r="BX123" s="278">
        <f t="shared" ca="1" si="194"/>
        <v>0</v>
      </c>
      <c r="BY123" s="278">
        <f t="shared" ca="1" si="194"/>
        <v>0</v>
      </c>
      <c r="BZ123" s="278">
        <f t="shared" ca="1" si="194"/>
        <v>0</v>
      </c>
      <c r="CA123" s="278">
        <f t="shared" ca="1" si="194"/>
        <v>0</v>
      </c>
      <c r="CB123" s="278">
        <f t="shared" ca="1" si="194"/>
        <v>0</v>
      </c>
      <c r="CC123" s="278">
        <f t="shared" ca="1" si="194"/>
        <v>0</v>
      </c>
      <c r="CD123" s="278">
        <f t="shared" ref="CD123:DI123" ca="1" si="195">IFERROR(CD227*$H123,)*(CD$8&gt;=(rRenovStMnth-1)*12+1)*(CD$8&lt;=MAX(rHoldPeriod,1)*12)*rRenovReq*$I123</f>
        <v>0</v>
      </c>
      <c r="CE123" s="278">
        <f t="shared" ca="1" si="195"/>
        <v>0</v>
      </c>
      <c r="CF123" s="278">
        <f t="shared" ca="1" si="195"/>
        <v>0</v>
      </c>
      <c r="CG123" s="278">
        <f t="shared" ca="1" si="195"/>
        <v>0</v>
      </c>
      <c r="CH123" s="278">
        <f t="shared" ca="1" si="195"/>
        <v>0</v>
      </c>
      <c r="CI123" s="278">
        <f t="shared" ca="1" si="195"/>
        <v>0</v>
      </c>
      <c r="CJ123" s="278">
        <f t="shared" ca="1" si="195"/>
        <v>0</v>
      </c>
      <c r="CK123" s="278">
        <f t="shared" ca="1" si="195"/>
        <v>0</v>
      </c>
      <c r="CL123" s="278">
        <f t="shared" ca="1" si="195"/>
        <v>0</v>
      </c>
      <c r="CM123" s="278">
        <f t="shared" ca="1" si="195"/>
        <v>0</v>
      </c>
      <c r="CN123" s="278">
        <f t="shared" ca="1" si="195"/>
        <v>0</v>
      </c>
      <c r="CO123" s="278">
        <f t="shared" ca="1" si="195"/>
        <v>0</v>
      </c>
      <c r="CP123" s="278">
        <f t="shared" ca="1" si="195"/>
        <v>0</v>
      </c>
      <c r="CQ123" s="278">
        <f t="shared" ca="1" si="195"/>
        <v>0</v>
      </c>
      <c r="CR123" s="278">
        <f t="shared" ca="1" si="195"/>
        <v>0</v>
      </c>
      <c r="CS123" s="278">
        <f t="shared" ca="1" si="195"/>
        <v>0</v>
      </c>
      <c r="CT123" s="278">
        <f t="shared" ca="1" si="195"/>
        <v>0</v>
      </c>
      <c r="CU123" s="278">
        <f t="shared" ca="1" si="195"/>
        <v>0</v>
      </c>
      <c r="CV123" s="278">
        <f t="shared" ca="1" si="195"/>
        <v>0</v>
      </c>
      <c r="CW123" s="278">
        <f t="shared" ca="1" si="195"/>
        <v>0</v>
      </c>
      <c r="CX123" s="278">
        <f t="shared" ca="1" si="195"/>
        <v>0</v>
      </c>
      <c r="CY123" s="278">
        <f t="shared" ca="1" si="195"/>
        <v>0</v>
      </c>
      <c r="CZ123" s="278">
        <f t="shared" ca="1" si="195"/>
        <v>0</v>
      </c>
      <c r="DA123" s="278">
        <f t="shared" ca="1" si="195"/>
        <v>0</v>
      </c>
      <c r="DB123" s="278">
        <f t="shared" ca="1" si="195"/>
        <v>0</v>
      </c>
      <c r="DC123" s="278">
        <f t="shared" ca="1" si="195"/>
        <v>0</v>
      </c>
      <c r="DD123" s="278">
        <f t="shared" ca="1" si="195"/>
        <v>0</v>
      </c>
      <c r="DE123" s="278">
        <f t="shared" ca="1" si="195"/>
        <v>0</v>
      </c>
      <c r="DF123" s="278">
        <f t="shared" ca="1" si="195"/>
        <v>0</v>
      </c>
      <c r="DG123" s="278">
        <f t="shared" ca="1" si="195"/>
        <v>0</v>
      </c>
      <c r="DH123" s="278">
        <f t="shared" ca="1" si="195"/>
        <v>0</v>
      </c>
      <c r="DI123" s="278">
        <f t="shared" ca="1" si="195"/>
        <v>0</v>
      </c>
      <c r="DJ123" s="278">
        <f t="shared" ref="DJ123:ES123" ca="1" si="196">IFERROR(DJ227*$H123,)*(DJ$8&gt;=(rRenovStMnth-1)*12+1)*(DJ$8&lt;=MAX(rHoldPeriod,1)*12)*rRenovReq*$I123</f>
        <v>0</v>
      </c>
      <c r="DK123" s="278">
        <f t="shared" ca="1" si="196"/>
        <v>0</v>
      </c>
      <c r="DL123" s="278">
        <f t="shared" ca="1" si="196"/>
        <v>0</v>
      </c>
      <c r="DM123" s="278">
        <f t="shared" ca="1" si="196"/>
        <v>0</v>
      </c>
      <c r="DN123" s="278">
        <f t="shared" ca="1" si="196"/>
        <v>0</v>
      </c>
      <c r="DO123" s="278">
        <f t="shared" ca="1" si="196"/>
        <v>0</v>
      </c>
      <c r="DP123" s="278">
        <f t="shared" ca="1" si="196"/>
        <v>0</v>
      </c>
      <c r="DQ123" s="278">
        <f t="shared" ca="1" si="196"/>
        <v>0</v>
      </c>
      <c r="DR123" s="278">
        <f t="shared" ca="1" si="196"/>
        <v>0</v>
      </c>
      <c r="DS123" s="278">
        <f t="shared" ca="1" si="196"/>
        <v>0</v>
      </c>
      <c r="DT123" s="278">
        <f t="shared" ca="1" si="196"/>
        <v>0</v>
      </c>
      <c r="DU123" s="278">
        <f t="shared" ca="1" si="196"/>
        <v>0</v>
      </c>
      <c r="DV123" s="278">
        <f t="shared" ca="1" si="196"/>
        <v>0</v>
      </c>
      <c r="DW123" s="278">
        <f t="shared" ca="1" si="196"/>
        <v>0</v>
      </c>
      <c r="DX123" s="278">
        <f t="shared" ca="1" si="196"/>
        <v>0</v>
      </c>
      <c r="DY123" s="278">
        <f t="shared" ca="1" si="196"/>
        <v>0</v>
      </c>
      <c r="DZ123" s="278">
        <f t="shared" ca="1" si="196"/>
        <v>0</v>
      </c>
      <c r="EA123" s="278">
        <f t="shared" ca="1" si="196"/>
        <v>0</v>
      </c>
      <c r="EB123" s="278">
        <f t="shared" ca="1" si="196"/>
        <v>0</v>
      </c>
      <c r="EC123" s="278">
        <f t="shared" ca="1" si="196"/>
        <v>0</v>
      </c>
      <c r="ED123" s="278">
        <f t="shared" ca="1" si="196"/>
        <v>0</v>
      </c>
      <c r="EE123" s="278">
        <f t="shared" ca="1" si="196"/>
        <v>0</v>
      </c>
      <c r="EF123" s="278">
        <f t="shared" ca="1" si="196"/>
        <v>0</v>
      </c>
      <c r="EG123" s="278">
        <f t="shared" ca="1" si="196"/>
        <v>0</v>
      </c>
      <c r="EH123" s="278">
        <f t="shared" ca="1" si="196"/>
        <v>0</v>
      </c>
      <c r="EI123" s="278">
        <f t="shared" ca="1" si="196"/>
        <v>0</v>
      </c>
      <c r="EJ123" s="278">
        <f t="shared" ca="1" si="196"/>
        <v>0</v>
      </c>
      <c r="EK123" s="278">
        <f t="shared" ca="1" si="196"/>
        <v>0</v>
      </c>
      <c r="EL123" s="278">
        <f t="shared" ca="1" si="196"/>
        <v>0</v>
      </c>
      <c r="EM123" s="278">
        <f t="shared" ca="1" si="196"/>
        <v>0</v>
      </c>
      <c r="EN123" s="278">
        <f t="shared" ca="1" si="196"/>
        <v>0</v>
      </c>
      <c r="EO123" s="278">
        <f t="shared" ca="1" si="196"/>
        <v>0</v>
      </c>
      <c r="EP123" s="278">
        <f t="shared" ca="1" si="196"/>
        <v>0</v>
      </c>
      <c r="EQ123" s="278">
        <f t="shared" ca="1" si="196"/>
        <v>0</v>
      </c>
      <c r="ER123" s="278">
        <f t="shared" ca="1" si="196"/>
        <v>0</v>
      </c>
      <c r="ES123" s="278">
        <f t="shared" ca="1" si="196"/>
        <v>0</v>
      </c>
    </row>
    <row r="124" spans="2:149" hidden="1" x14ac:dyDescent="0.2">
      <c r="B124" s="278" cm="1">
        <f t="array" ref="B124">IFERROR(INDEX(rUMFP,ROWS($A$97:A124)),)</f>
        <v>0</v>
      </c>
      <c r="C124" s="278"/>
      <c r="D124" s="275">
        <f t="shared" si="83"/>
        <v>0</v>
      </c>
      <c r="E124" s="275">
        <f t="shared" si="84"/>
        <v>0</v>
      </c>
      <c r="F124" s="607">
        <f t="shared" si="85"/>
        <v>0</v>
      </c>
      <c r="H124" s="603">
        <f t="shared" si="86"/>
        <v>0</v>
      </c>
      <c r="I124" s="600">
        <f t="shared" si="92"/>
        <v>0</v>
      </c>
      <c r="K124" s="610">
        <f t="shared" si="87"/>
        <v>0</v>
      </c>
      <c r="Q124" s="275"/>
      <c r="R124" s="278">
        <f t="shared" ref="R124:AW124" si="197">IFERROR(R228*$H124,)*(R$8&gt;=(rRenovStMnth-1)*12+1)*(R$8&lt;=MAX(rHoldPeriod,1)*12)*rRenovReq*$I124</f>
        <v>0</v>
      </c>
      <c r="S124" s="278">
        <f t="shared" ca="1" si="197"/>
        <v>0</v>
      </c>
      <c r="T124" s="278">
        <f t="shared" ca="1" si="197"/>
        <v>0</v>
      </c>
      <c r="U124" s="278">
        <f t="shared" ca="1" si="197"/>
        <v>0</v>
      </c>
      <c r="V124" s="278">
        <f t="shared" ca="1" si="197"/>
        <v>0</v>
      </c>
      <c r="W124" s="278">
        <f t="shared" ca="1" si="197"/>
        <v>0</v>
      </c>
      <c r="X124" s="278">
        <f t="shared" ca="1" si="197"/>
        <v>0</v>
      </c>
      <c r="Y124" s="278">
        <f t="shared" ca="1" si="197"/>
        <v>0</v>
      </c>
      <c r="Z124" s="278">
        <f t="shared" ca="1" si="197"/>
        <v>0</v>
      </c>
      <c r="AA124" s="278">
        <f t="shared" ca="1" si="197"/>
        <v>0</v>
      </c>
      <c r="AB124" s="278">
        <f t="shared" ca="1" si="197"/>
        <v>0</v>
      </c>
      <c r="AC124" s="278">
        <f t="shared" ca="1" si="197"/>
        <v>0</v>
      </c>
      <c r="AD124" s="278">
        <f t="shared" ca="1" si="197"/>
        <v>0</v>
      </c>
      <c r="AE124" s="278">
        <f t="shared" ca="1" si="197"/>
        <v>0</v>
      </c>
      <c r="AF124" s="278">
        <f t="shared" ca="1" si="197"/>
        <v>0</v>
      </c>
      <c r="AG124" s="278">
        <f t="shared" ca="1" si="197"/>
        <v>0</v>
      </c>
      <c r="AH124" s="278">
        <f t="shared" ca="1" si="197"/>
        <v>0</v>
      </c>
      <c r="AI124" s="278">
        <f t="shared" ca="1" si="197"/>
        <v>0</v>
      </c>
      <c r="AJ124" s="278">
        <f t="shared" ca="1" si="197"/>
        <v>0</v>
      </c>
      <c r="AK124" s="278">
        <f t="shared" ca="1" si="197"/>
        <v>0</v>
      </c>
      <c r="AL124" s="278">
        <f t="shared" ca="1" si="197"/>
        <v>0</v>
      </c>
      <c r="AM124" s="278">
        <f t="shared" ca="1" si="197"/>
        <v>0</v>
      </c>
      <c r="AN124" s="278">
        <f t="shared" ca="1" si="197"/>
        <v>0</v>
      </c>
      <c r="AO124" s="278">
        <f t="shared" ca="1" si="197"/>
        <v>0</v>
      </c>
      <c r="AP124" s="278">
        <f t="shared" ca="1" si="197"/>
        <v>0</v>
      </c>
      <c r="AQ124" s="278">
        <f t="shared" ca="1" si="197"/>
        <v>0</v>
      </c>
      <c r="AR124" s="278">
        <f t="shared" ca="1" si="197"/>
        <v>0</v>
      </c>
      <c r="AS124" s="278">
        <f t="shared" ca="1" si="197"/>
        <v>0</v>
      </c>
      <c r="AT124" s="278">
        <f t="shared" ca="1" si="197"/>
        <v>0</v>
      </c>
      <c r="AU124" s="278">
        <f t="shared" ca="1" si="197"/>
        <v>0</v>
      </c>
      <c r="AV124" s="278">
        <f t="shared" ca="1" si="197"/>
        <v>0</v>
      </c>
      <c r="AW124" s="278">
        <f t="shared" ca="1" si="197"/>
        <v>0</v>
      </c>
      <c r="AX124" s="278">
        <f t="shared" ref="AX124:CC124" ca="1" si="198">IFERROR(AX228*$H124,)*(AX$8&gt;=(rRenovStMnth-1)*12+1)*(AX$8&lt;=MAX(rHoldPeriod,1)*12)*rRenovReq*$I124</f>
        <v>0</v>
      </c>
      <c r="AY124" s="278">
        <f t="shared" ca="1" si="198"/>
        <v>0</v>
      </c>
      <c r="AZ124" s="278">
        <f t="shared" ca="1" si="198"/>
        <v>0</v>
      </c>
      <c r="BA124" s="278">
        <f t="shared" ca="1" si="198"/>
        <v>0</v>
      </c>
      <c r="BB124" s="278">
        <f t="shared" ca="1" si="198"/>
        <v>0</v>
      </c>
      <c r="BC124" s="278">
        <f t="shared" ca="1" si="198"/>
        <v>0</v>
      </c>
      <c r="BD124" s="278">
        <f t="shared" ca="1" si="198"/>
        <v>0</v>
      </c>
      <c r="BE124" s="278">
        <f t="shared" ca="1" si="198"/>
        <v>0</v>
      </c>
      <c r="BF124" s="278">
        <f t="shared" ca="1" si="198"/>
        <v>0</v>
      </c>
      <c r="BG124" s="278">
        <f t="shared" ca="1" si="198"/>
        <v>0</v>
      </c>
      <c r="BH124" s="278">
        <f t="shared" ca="1" si="198"/>
        <v>0</v>
      </c>
      <c r="BI124" s="278">
        <f t="shared" ca="1" si="198"/>
        <v>0</v>
      </c>
      <c r="BJ124" s="278">
        <f t="shared" ca="1" si="198"/>
        <v>0</v>
      </c>
      <c r="BK124" s="278">
        <f t="shared" ca="1" si="198"/>
        <v>0</v>
      </c>
      <c r="BL124" s="278">
        <f t="shared" ca="1" si="198"/>
        <v>0</v>
      </c>
      <c r="BM124" s="278">
        <f t="shared" ca="1" si="198"/>
        <v>0</v>
      </c>
      <c r="BN124" s="278">
        <f t="shared" ca="1" si="198"/>
        <v>0</v>
      </c>
      <c r="BO124" s="278">
        <f t="shared" ca="1" si="198"/>
        <v>0</v>
      </c>
      <c r="BP124" s="278">
        <f t="shared" ca="1" si="198"/>
        <v>0</v>
      </c>
      <c r="BQ124" s="278">
        <f t="shared" ca="1" si="198"/>
        <v>0</v>
      </c>
      <c r="BR124" s="278">
        <f t="shared" ca="1" si="198"/>
        <v>0</v>
      </c>
      <c r="BS124" s="278">
        <f t="shared" ca="1" si="198"/>
        <v>0</v>
      </c>
      <c r="BT124" s="278">
        <f t="shared" ca="1" si="198"/>
        <v>0</v>
      </c>
      <c r="BU124" s="278">
        <f t="shared" ca="1" si="198"/>
        <v>0</v>
      </c>
      <c r="BV124" s="278">
        <f t="shared" ca="1" si="198"/>
        <v>0</v>
      </c>
      <c r="BW124" s="278">
        <f t="shared" ca="1" si="198"/>
        <v>0</v>
      </c>
      <c r="BX124" s="278">
        <f t="shared" ca="1" si="198"/>
        <v>0</v>
      </c>
      <c r="BY124" s="278">
        <f t="shared" ca="1" si="198"/>
        <v>0</v>
      </c>
      <c r="BZ124" s="278">
        <f t="shared" ca="1" si="198"/>
        <v>0</v>
      </c>
      <c r="CA124" s="278">
        <f t="shared" ca="1" si="198"/>
        <v>0</v>
      </c>
      <c r="CB124" s="278">
        <f t="shared" ca="1" si="198"/>
        <v>0</v>
      </c>
      <c r="CC124" s="278">
        <f t="shared" ca="1" si="198"/>
        <v>0</v>
      </c>
      <c r="CD124" s="278">
        <f t="shared" ref="CD124:DI124" ca="1" si="199">IFERROR(CD228*$H124,)*(CD$8&gt;=(rRenovStMnth-1)*12+1)*(CD$8&lt;=MAX(rHoldPeriod,1)*12)*rRenovReq*$I124</f>
        <v>0</v>
      </c>
      <c r="CE124" s="278">
        <f t="shared" ca="1" si="199"/>
        <v>0</v>
      </c>
      <c r="CF124" s="278">
        <f t="shared" ca="1" si="199"/>
        <v>0</v>
      </c>
      <c r="CG124" s="278">
        <f t="shared" ca="1" si="199"/>
        <v>0</v>
      </c>
      <c r="CH124" s="278">
        <f t="shared" ca="1" si="199"/>
        <v>0</v>
      </c>
      <c r="CI124" s="278">
        <f t="shared" ca="1" si="199"/>
        <v>0</v>
      </c>
      <c r="CJ124" s="278">
        <f t="shared" ca="1" si="199"/>
        <v>0</v>
      </c>
      <c r="CK124" s="278">
        <f t="shared" ca="1" si="199"/>
        <v>0</v>
      </c>
      <c r="CL124" s="278">
        <f t="shared" ca="1" si="199"/>
        <v>0</v>
      </c>
      <c r="CM124" s="278">
        <f t="shared" ca="1" si="199"/>
        <v>0</v>
      </c>
      <c r="CN124" s="278">
        <f t="shared" ca="1" si="199"/>
        <v>0</v>
      </c>
      <c r="CO124" s="278">
        <f t="shared" ca="1" si="199"/>
        <v>0</v>
      </c>
      <c r="CP124" s="278">
        <f t="shared" ca="1" si="199"/>
        <v>0</v>
      </c>
      <c r="CQ124" s="278">
        <f t="shared" ca="1" si="199"/>
        <v>0</v>
      </c>
      <c r="CR124" s="278">
        <f t="shared" ca="1" si="199"/>
        <v>0</v>
      </c>
      <c r="CS124" s="278">
        <f t="shared" ca="1" si="199"/>
        <v>0</v>
      </c>
      <c r="CT124" s="278">
        <f t="shared" ca="1" si="199"/>
        <v>0</v>
      </c>
      <c r="CU124" s="278">
        <f t="shared" ca="1" si="199"/>
        <v>0</v>
      </c>
      <c r="CV124" s="278">
        <f t="shared" ca="1" si="199"/>
        <v>0</v>
      </c>
      <c r="CW124" s="278">
        <f t="shared" ca="1" si="199"/>
        <v>0</v>
      </c>
      <c r="CX124" s="278">
        <f t="shared" ca="1" si="199"/>
        <v>0</v>
      </c>
      <c r="CY124" s="278">
        <f t="shared" ca="1" si="199"/>
        <v>0</v>
      </c>
      <c r="CZ124" s="278">
        <f t="shared" ca="1" si="199"/>
        <v>0</v>
      </c>
      <c r="DA124" s="278">
        <f t="shared" ca="1" si="199"/>
        <v>0</v>
      </c>
      <c r="DB124" s="278">
        <f t="shared" ca="1" si="199"/>
        <v>0</v>
      </c>
      <c r="DC124" s="278">
        <f t="shared" ca="1" si="199"/>
        <v>0</v>
      </c>
      <c r="DD124" s="278">
        <f t="shared" ca="1" si="199"/>
        <v>0</v>
      </c>
      <c r="DE124" s="278">
        <f t="shared" ca="1" si="199"/>
        <v>0</v>
      </c>
      <c r="DF124" s="278">
        <f t="shared" ca="1" si="199"/>
        <v>0</v>
      </c>
      <c r="DG124" s="278">
        <f t="shared" ca="1" si="199"/>
        <v>0</v>
      </c>
      <c r="DH124" s="278">
        <f t="shared" ca="1" si="199"/>
        <v>0</v>
      </c>
      <c r="DI124" s="278">
        <f t="shared" ca="1" si="199"/>
        <v>0</v>
      </c>
      <c r="DJ124" s="278">
        <f t="shared" ref="DJ124:ES124" ca="1" si="200">IFERROR(DJ228*$H124,)*(DJ$8&gt;=(rRenovStMnth-1)*12+1)*(DJ$8&lt;=MAX(rHoldPeriod,1)*12)*rRenovReq*$I124</f>
        <v>0</v>
      </c>
      <c r="DK124" s="278">
        <f t="shared" ca="1" si="200"/>
        <v>0</v>
      </c>
      <c r="DL124" s="278">
        <f t="shared" ca="1" si="200"/>
        <v>0</v>
      </c>
      <c r="DM124" s="278">
        <f t="shared" ca="1" si="200"/>
        <v>0</v>
      </c>
      <c r="DN124" s="278">
        <f t="shared" ca="1" si="200"/>
        <v>0</v>
      </c>
      <c r="DO124" s="278">
        <f t="shared" ca="1" si="200"/>
        <v>0</v>
      </c>
      <c r="DP124" s="278">
        <f t="shared" ca="1" si="200"/>
        <v>0</v>
      </c>
      <c r="DQ124" s="278">
        <f t="shared" ca="1" si="200"/>
        <v>0</v>
      </c>
      <c r="DR124" s="278">
        <f t="shared" ca="1" si="200"/>
        <v>0</v>
      </c>
      <c r="DS124" s="278">
        <f t="shared" ca="1" si="200"/>
        <v>0</v>
      </c>
      <c r="DT124" s="278">
        <f t="shared" ca="1" si="200"/>
        <v>0</v>
      </c>
      <c r="DU124" s="278">
        <f t="shared" ca="1" si="200"/>
        <v>0</v>
      </c>
      <c r="DV124" s="278">
        <f t="shared" ca="1" si="200"/>
        <v>0</v>
      </c>
      <c r="DW124" s="278">
        <f t="shared" ca="1" si="200"/>
        <v>0</v>
      </c>
      <c r="DX124" s="278">
        <f t="shared" ca="1" si="200"/>
        <v>0</v>
      </c>
      <c r="DY124" s="278">
        <f t="shared" ca="1" si="200"/>
        <v>0</v>
      </c>
      <c r="DZ124" s="278">
        <f t="shared" ca="1" si="200"/>
        <v>0</v>
      </c>
      <c r="EA124" s="278">
        <f t="shared" ca="1" si="200"/>
        <v>0</v>
      </c>
      <c r="EB124" s="278">
        <f t="shared" ca="1" si="200"/>
        <v>0</v>
      </c>
      <c r="EC124" s="278">
        <f t="shared" ca="1" si="200"/>
        <v>0</v>
      </c>
      <c r="ED124" s="278">
        <f t="shared" ca="1" si="200"/>
        <v>0</v>
      </c>
      <c r="EE124" s="278">
        <f t="shared" ca="1" si="200"/>
        <v>0</v>
      </c>
      <c r="EF124" s="278">
        <f t="shared" ca="1" si="200"/>
        <v>0</v>
      </c>
      <c r="EG124" s="278">
        <f t="shared" ca="1" si="200"/>
        <v>0</v>
      </c>
      <c r="EH124" s="278">
        <f t="shared" ca="1" si="200"/>
        <v>0</v>
      </c>
      <c r="EI124" s="278">
        <f t="shared" ca="1" si="200"/>
        <v>0</v>
      </c>
      <c r="EJ124" s="278">
        <f t="shared" ca="1" si="200"/>
        <v>0</v>
      </c>
      <c r="EK124" s="278">
        <f t="shared" ca="1" si="200"/>
        <v>0</v>
      </c>
      <c r="EL124" s="278">
        <f t="shared" ca="1" si="200"/>
        <v>0</v>
      </c>
      <c r="EM124" s="278">
        <f t="shared" ca="1" si="200"/>
        <v>0</v>
      </c>
      <c r="EN124" s="278">
        <f t="shared" ca="1" si="200"/>
        <v>0</v>
      </c>
      <c r="EO124" s="278">
        <f t="shared" ca="1" si="200"/>
        <v>0</v>
      </c>
      <c r="EP124" s="278">
        <f t="shared" ca="1" si="200"/>
        <v>0</v>
      </c>
      <c r="EQ124" s="278">
        <f t="shared" ca="1" si="200"/>
        <v>0</v>
      </c>
      <c r="ER124" s="278">
        <f t="shared" ca="1" si="200"/>
        <v>0</v>
      </c>
      <c r="ES124" s="278">
        <f t="shared" ca="1" si="200"/>
        <v>0</v>
      </c>
    </row>
    <row r="125" spans="2:149" hidden="1" x14ac:dyDescent="0.2">
      <c r="B125" s="278" cm="1">
        <f t="array" ref="B125">IFERROR(INDEX(rUMFP,ROWS($A$97:A125)),)</f>
        <v>0</v>
      </c>
      <c r="C125" s="278"/>
      <c r="D125" s="275">
        <f t="shared" si="83"/>
        <v>0</v>
      </c>
      <c r="E125" s="275">
        <f t="shared" si="84"/>
        <v>0</v>
      </c>
      <c r="F125" s="607">
        <f t="shared" si="85"/>
        <v>0</v>
      </c>
      <c r="H125" s="603">
        <f t="shared" si="86"/>
        <v>0</v>
      </c>
      <c r="I125" s="600">
        <f t="shared" si="92"/>
        <v>0</v>
      </c>
      <c r="K125" s="610">
        <f t="shared" si="87"/>
        <v>0</v>
      </c>
      <c r="Q125" s="275"/>
      <c r="R125" s="278">
        <f t="shared" ref="R125:AW125" si="201">IFERROR(R229*$H125,)*(R$8&gt;=(rRenovStMnth-1)*12+1)*(R$8&lt;=MAX(rHoldPeriod,1)*12)*rRenovReq*$I125</f>
        <v>0</v>
      </c>
      <c r="S125" s="278">
        <f t="shared" ca="1" si="201"/>
        <v>0</v>
      </c>
      <c r="T125" s="278">
        <f t="shared" ca="1" si="201"/>
        <v>0</v>
      </c>
      <c r="U125" s="278">
        <f t="shared" ca="1" si="201"/>
        <v>0</v>
      </c>
      <c r="V125" s="278">
        <f t="shared" ca="1" si="201"/>
        <v>0</v>
      </c>
      <c r="W125" s="278">
        <f t="shared" ca="1" si="201"/>
        <v>0</v>
      </c>
      <c r="X125" s="278">
        <f t="shared" ca="1" si="201"/>
        <v>0</v>
      </c>
      <c r="Y125" s="278">
        <f t="shared" ca="1" si="201"/>
        <v>0</v>
      </c>
      <c r="Z125" s="278">
        <f t="shared" ca="1" si="201"/>
        <v>0</v>
      </c>
      <c r="AA125" s="278">
        <f t="shared" ca="1" si="201"/>
        <v>0</v>
      </c>
      <c r="AB125" s="278">
        <f t="shared" ca="1" si="201"/>
        <v>0</v>
      </c>
      <c r="AC125" s="278">
        <f t="shared" ca="1" si="201"/>
        <v>0</v>
      </c>
      <c r="AD125" s="278">
        <f t="shared" ca="1" si="201"/>
        <v>0</v>
      </c>
      <c r="AE125" s="278">
        <f t="shared" ca="1" si="201"/>
        <v>0</v>
      </c>
      <c r="AF125" s="278">
        <f t="shared" ca="1" si="201"/>
        <v>0</v>
      </c>
      <c r="AG125" s="278">
        <f t="shared" ca="1" si="201"/>
        <v>0</v>
      </c>
      <c r="AH125" s="278">
        <f t="shared" ca="1" si="201"/>
        <v>0</v>
      </c>
      <c r="AI125" s="278">
        <f t="shared" ca="1" si="201"/>
        <v>0</v>
      </c>
      <c r="AJ125" s="278">
        <f t="shared" ca="1" si="201"/>
        <v>0</v>
      </c>
      <c r="AK125" s="278">
        <f t="shared" ca="1" si="201"/>
        <v>0</v>
      </c>
      <c r="AL125" s="278">
        <f t="shared" ca="1" si="201"/>
        <v>0</v>
      </c>
      <c r="AM125" s="278">
        <f t="shared" ca="1" si="201"/>
        <v>0</v>
      </c>
      <c r="AN125" s="278">
        <f t="shared" ca="1" si="201"/>
        <v>0</v>
      </c>
      <c r="AO125" s="278">
        <f t="shared" ca="1" si="201"/>
        <v>0</v>
      </c>
      <c r="AP125" s="278">
        <f t="shared" ca="1" si="201"/>
        <v>0</v>
      </c>
      <c r="AQ125" s="278">
        <f t="shared" ca="1" si="201"/>
        <v>0</v>
      </c>
      <c r="AR125" s="278">
        <f t="shared" ca="1" si="201"/>
        <v>0</v>
      </c>
      <c r="AS125" s="278">
        <f t="shared" ca="1" si="201"/>
        <v>0</v>
      </c>
      <c r="AT125" s="278">
        <f t="shared" ca="1" si="201"/>
        <v>0</v>
      </c>
      <c r="AU125" s="278">
        <f t="shared" ca="1" si="201"/>
        <v>0</v>
      </c>
      <c r="AV125" s="278">
        <f t="shared" ca="1" si="201"/>
        <v>0</v>
      </c>
      <c r="AW125" s="278">
        <f t="shared" ca="1" si="201"/>
        <v>0</v>
      </c>
      <c r="AX125" s="278">
        <f t="shared" ref="AX125:CC125" ca="1" si="202">IFERROR(AX229*$H125,)*(AX$8&gt;=(rRenovStMnth-1)*12+1)*(AX$8&lt;=MAX(rHoldPeriod,1)*12)*rRenovReq*$I125</f>
        <v>0</v>
      </c>
      <c r="AY125" s="278">
        <f t="shared" ca="1" si="202"/>
        <v>0</v>
      </c>
      <c r="AZ125" s="278">
        <f t="shared" ca="1" si="202"/>
        <v>0</v>
      </c>
      <c r="BA125" s="278">
        <f t="shared" ca="1" si="202"/>
        <v>0</v>
      </c>
      <c r="BB125" s="278">
        <f t="shared" ca="1" si="202"/>
        <v>0</v>
      </c>
      <c r="BC125" s="278">
        <f t="shared" ca="1" si="202"/>
        <v>0</v>
      </c>
      <c r="BD125" s="278">
        <f t="shared" ca="1" si="202"/>
        <v>0</v>
      </c>
      <c r="BE125" s="278">
        <f t="shared" ca="1" si="202"/>
        <v>0</v>
      </c>
      <c r="BF125" s="278">
        <f t="shared" ca="1" si="202"/>
        <v>0</v>
      </c>
      <c r="BG125" s="278">
        <f t="shared" ca="1" si="202"/>
        <v>0</v>
      </c>
      <c r="BH125" s="278">
        <f t="shared" ca="1" si="202"/>
        <v>0</v>
      </c>
      <c r="BI125" s="278">
        <f t="shared" ca="1" si="202"/>
        <v>0</v>
      </c>
      <c r="BJ125" s="278">
        <f t="shared" ca="1" si="202"/>
        <v>0</v>
      </c>
      <c r="BK125" s="278">
        <f t="shared" ca="1" si="202"/>
        <v>0</v>
      </c>
      <c r="BL125" s="278">
        <f t="shared" ca="1" si="202"/>
        <v>0</v>
      </c>
      <c r="BM125" s="278">
        <f t="shared" ca="1" si="202"/>
        <v>0</v>
      </c>
      <c r="BN125" s="278">
        <f t="shared" ca="1" si="202"/>
        <v>0</v>
      </c>
      <c r="BO125" s="278">
        <f t="shared" ca="1" si="202"/>
        <v>0</v>
      </c>
      <c r="BP125" s="278">
        <f t="shared" ca="1" si="202"/>
        <v>0</v>
      </c>
      <c r="BQ125" s="278">
        <f t="shared" ca="1" si="202"/>
        <v>0</v>
      </c>
      <c r="BR125" s="278">
        <f t="shared" ca="1" si="202"/>
        <v>0</v>
      </c>
      <c r="BS125" s="278">
        <f t="shared" ca="1" si="202"/>
        <v>0</v>
      </c>
      <c r="BT125" s="278">
        <f t="shared" ca="1" si="202"/>
        <v>0</v>
      </c>
      <c r="BU125" s="278">
        <f t="shared" ca="1" si="202"/>
        <v>0</v>
      </c>
      <c r="BV125" s="278">
        <f t="shared" ca="1" si="202"/>
        <v>0</v>
      </c>
      <c r="BW125" s="278">
        <f t="shared" ca="1" si="202"/>
        <v>0</v>
      </c>
      <c r="BX125" s="278">
        <f t="shared" ca="1" si="202"/>
        <v>0</v>
      </c>
      <c r="BY125" s="278">
        <f t="shared" ca="1" si="202"/>
        <v>0</v>
      </c>
      <c r="BZ125" s="278">
        <f t="shared" ca="1" si="202"/>
        <v>0</v>
      </c>
      <c r="CA125" s="278">
        <f t="shared" ca="1" si="202"/>
        <v>0</v>
      </c>
      <c r="CB125" s="278">
        <f t="shared" ca="1" si="202"/>
        <v>0</v>
      </c>
      <c r="CC125" s="278">
        <f t="shared" ca="1" si="202"/>
        <v>0</v>
      </c>
      <c r="CD125" s="278">
        <f t="shared" ref="CD125:DI125" ca="1" si="203">IFERROR(CD229*$H125,)*(CD$8&gt;=(rRenovStMnth-1)*12+1)*(CD$8&lt;=MAX(rHoldPeriod,1)*12)*rRenovReq*$I125</f>
        <v>0</v>
      </c>
      <c r="CE125" s="278">
        <f t="shared" ca="1" si="203"/>
        <v>0</v>
      </c>
      <c r="CF125" s="278">
        <f t="shared" ca="1" si="203"/>
        <v>0</v>
      </c>
      <c r="CG125" s="278">
        <f t="shared" ca="1" si="203"/>
        <v>0</v>
      </c>
      <c r="CH125" s="278">
        <f t="shared" ca="1" si="203"/>
        <v>0</v>
      </c>
      <c r="CI125" s="278">
        <f t="shared" ca="1" si="203"/>
        <v>0</v>
      </c>
      <c r="CJ125" s="278">
        <f t="shared" ca="1" si="203"/>
        <v>0</v>
      </c>
      <c r="CK125" s="278">
        <f t="shared" ca="1" si="203"/>
        <v>0</v>
      </c>
      <c r="CL125" s="278">
        <f t="shared" ca="1" si="203"/>
        <v>0</v>
      </c>
      <c r="CM125" s="278">
        <f t="shared" ca="1" si="203"/>
        <v>0</v>
      </c>
      <c r="CN125" s="278">
        <f t="shared" ca="1" si="203"/>
        <v>0</v>
      </c>
      <c r="CO125" s="278">
        <f t="shared" ca="1" si="203"/>
        <v>0</v>
      </c>
      <c r="CP125" s="278">
        <f t="shared" ca="1" si="203"/>
        <v>0</v>
      </c>
      <c r="CQ125" s="278">
        <f t="shared" ca="1" si="203"/>
        <v>0</v>
      </c>
      <c r="CR125" s="278">
        <f t="shared" ca="1" si="203"/>
        <v>0</v>
      </c>
      <c r="CS125" s="278">
        <f t="shared" ca="1" si="203"/>
        <v>0</v>
      </c>
      <c r="CT125" s="278">
        <f t="shared" ca="1" si="203"/>
        <v>0</v>
      </c>
      <c r="CU125" s="278">
        <f t="shared" ca="1" si="203"/>
        <v>0</v>
      </c>
      <c r="CV125" s="278">
        <f t="shared" ca="1" si="203"/>
        <v>0</v>
      </c>
      <c r="CW125" s="278">
        <f t="shared" ca="1" si="203"/>
        <v>0</v>
      </c>
      <c r="CX125" s="278">
        <f t="shared" ca="1" si="203"/>
        <v>0</v>
      </c>
      <c r="CY125" s="278">
        <f t="shared" ca="1" si="203"/>
        <v>0</v>
      </c>
      <c r="CZ125" s="278">
        <f t="shared" ca="1" si="203"/>
        <v>0</v>
      </c>
      <c r="DA125" s="278">
        <f t="shared" ca="1" si="203"/>
        <v>0</v>
      </c>
      <c r="DB125" s="278">
        <f t="shared" ca="1" si="203"/>
        <v>0</v>
      </c>
      <c r="DC125" s="278">
        <f t="shared" ca="1" si="203"/>
        <v>0</v>
      </c>
      <c r="DD125" s="278">
        <f t="shared" ca="1" si="203"/>
        <v>0</v>
      </c>
      <c r="DE125" s="278">
        <f t="shared" ca="1" si="203"/>
        <v>0</v>
      </c>
      <c r="DF125" s="278">
        <f t="shared" ca="1" si="203"/>
        <v>0</v>
      </c>
      <c r="DG125" s="278">
        <f t="shared" ca="1" si="203"/>
        <v>0</v>
      </c>
      <c r="DH125" s="278">
        <f t="shared" ca="1" si="203"/>
        <v>0</v>
      </c>
      <c r="DI125" s="278">
        <f t="shared" ca="1" si="203"/>
        <v>0</v>
      </c>
      <c r="DJ125" s="278">
        <f t="shared" ref="DJ125:ES125" ca="1" si="204">IFERROR(DJ229*$H125,)*(DJ$8&gt;=(rRenovStMnth-1)*12+1)*(DJ$8&lt;=MAX(rHoldPeriod,1)*12)*rRenovReq*$I125</f>
        <v>0</v>
      </c>
      <c r="DK125" s="278">
        <f t="shared" ca="1" si="204"/>
        <v>0</v>
      </c>
      <c r="DL125" s="278">
        <f t="shared" ca="1" si="204"/>
        <v>0</v>
      </c>
      <c r="DM125" s="278">
        <f t="shared" ca="1" si="204"/>
        <v>0</v>
      </c>
      <c r="DN125" s="278">
        <f t="shared" ca="1" si="204"/>
        <v>0</v>
      </c>
      <c r="DO125" s="278">
        <f t="shared" ca="1" si="204"/>
        <v>0</v>
      </c>
      <c r="DP125" s="278">
        <f t="shared" ca="1" si="204"/>
        <v>0</v>
      </c>
      <c r="DQ125" s="278">
        <f t="shared" ca="1" si="204"/>
        <v>0</v>
      </c>
      <c r="DR125" s="278">
        <f t="shared" ca="1" si="204"/>
        <v>0</v>
      </c>
      <c r="DS125" s="278">
        <f t="shared" ca="1" si="204"/>
        <v>0</v>
      </c>
      <c r="DT125" s="278">
        <f t="shared" ca="1" si="204"/>
        <v>0</v>
      </c>
      <c r="DU125" s="278">
        <f t="shared" ca="1" si="204"/>
        <v>0</v>
      </c>
      <c r="DV125" s="278">
        <f t="shared" ca="1" si="204"/>
        <v>0</v>
      </c>
      <c r="DW125" s="278">
        <f t="shared" ca="1" si="204"/>
        <v>0</v>
      </c>
      <c r="DX125" s="278">
        <f t="shared" ca="1" si="204"/>
        <v>0</v>
      </c>
      <c r="DY125" s="278">
        <f t="shared" ca="1" si="204"/>
        <v>0</v>
      </c>
      <c r="DZ125" s="278">
        <f t="shared" ca="1" si="204"/>
        <v>0</v>
      </c>
      <c r="EA125" s="278">
        <f t="shared" ca="1" si="204"/>
        <v>0</v>
      </c>
      <c r="EB125" s="278">
        <f t="shared" ca="1" si="204"/>
        <v>0</v>
      </c>
      <c r="EC125" s="278">
        <f t="shared" ca="1" si="204"/>
        <v>0</v>
      </c>
      <c r="ED125" s="278">
        <f t="shared" ca="1" si="204"/>
        <v>0</v>
      </c>
      <c r="EE125" s="278">
        <f t="shared" ca="1" si="204"/>
        <v>0</v>
      </c>
      <c r="EF125" s="278">
        <f t="shared" ca="1" si="204"/>
        <v>0</v>
      </c>
      <c r="EG125" s="278">
        <f t="shared" ca="1" si="204"/>
        <v>0</v>
      </c>
      <c r="EH125" s="278">
        <f t="shared" ca="1" si="204"/>
        <v>0</v>
      </c>
      <c r="EI125" s="278">
        <f t="shared" ca="1" si="204"/>
        <v>0</v>
      </c>
      <c r="EJ125" s="278">
        <f t="shared" ca="1" si="204"/>
        <v>0</v>
      </c>
      <c r="EK125" s="278">
        <f t="shared" ca="1" si="204"/>
        <v>0</v>
      </c>
      <c r="EL125" s="278">
        <f t="shared" ca="1" si="204"/>
        <v>0</v>
      </c>
      <c r="EM125" s="278">
        <f t="shared" ca="1" si="204"/>
        <v>0</v>
      </c>
      <c r="EN125" s="278">
        <f t="shared" ca="1" si="204"/>
        <v>0</v>
      </c>
      <c r="EO125" s="278">
        <f t="shared" ca="1" si="204"/>
        <v>0</v>
      </c>
      <c r="EP125" s="278">
        <f t="shared" ca="1" si="204"/>
        <v>0</v>
      </c>
      <c r="EQ125" s="278">
        <f t="shared" ca="1" si="204"/>
        <v>0</v>
      </c>
      <c r="ER125" s="278">
        <f t="shared" ca="1" si="204"/>
        <v>0</v>
      </c>
      <c r="ES125" s="278">
        <f t="shared" ca="1" si="204"/>
        <v>0</v>
      </c>
    </row>
    <row r="126" spans="2:149" hidden="1" x14ac:dyDescent="0.2">
      <c r="B126" s="278" cm="1">
        <f t="array" ref="B126">IFERROR(INDEX(rUMFP,ROWS($A$97:A126)),)</f>
        <v>0</v>
      </c>
      <c r="C126" s="278"/>
      <c r="D126" s="275">
        <f t="shared" si="83"/>
        <v>0</v>
      </c>
      <c r="E126" s="275">
        <f t="shared" si="84"/>
        <v>0</v>
      </c>
      <c r="F126" s="607">
        <f t="shared" si="85"/>
        <v>0</v>
      </c>
      <c r="H126" s="603">
        <f t="shared" si="86"/>
        <v>0</v>
      </c>
      <c r="I126" s="600">
        <f t="shared" si="92"/>
        <v>0</v>
      </c>
      <c r="K126" s="610">
        <f t="shared" si="87"/>
        <v>0</v>
      </c>
      <c r="Q126" s="275"/>
      <c r="R126" s="278">
        <f t="shared" ref="R126:AW126" si="205">IFERROR(R230*$H126,)*(R$8&gt;=(rRenovStMnth-1)*12+1)*(R$8&lt;=MAX(rHoldPeriod,1)*12)*rRenovReq*$I126</f>
        <v>0</v>
      </c>
      <c r="S126" s="278">
        <f t="shared" ca="1" si="205"/>
        <v>0</v>
      </c>
      <c r="T126" s="278">
        <f t="shared" ca="1" si="205"/>
        <v>0</v>
      </c>
      <c r="U126" s="278">
        <f t="shared" ca="1" si="205"/>
        <v>0</v>
      </c>
      <c r="V126" s="278">
        <f t="shared" ca="1" si="205"/>
        <v>0</v>
      </c>
      <c r="W126" s="278">
        <f t="shared" ca="1" si="205"/>
        <v>0</v>
      </c>
      <c r="X126" s="278">
        <f t="shared" ca="1" si="205"/>
        <v>0</v>
      </c>
      <c r="Y126" s="278">
        <f t="shared" ca="1" si="205"/>
        <v>0</v>
      </c>
      <c r="Z126" s="278">
        <f t="shared" ca="1" si="205"/>
        <v>0</v>
      </c>
      <c r="AA126" s="278">
        <f t="shared" ca="1" si="205"/>
        <v>0</v>
      </c>
      <c r="AB126" s="278">
        <f t="shared" ca="1" si="205"/>
        <v>0</v>
      </c>
      <c r="AC126" s="278">
        <f t="shared" ca="1" si="205"/>
        <v>0</v>
      </c>
      <c r="AD126" s="278">
        <f t="shared" ca="1" si="205"/>
        <v>0</v>
      </c>
      <c r="AE126" s="278">
        <f t="shared" ca="1" si="205"/>
        <v>0</v>
      </c>
      <c r="AF126" s="278">
        <f t="shared" ca="1" si="205"/>
        <v>0</v>
      </c>
      <c r="AG126" s="278">
        <f t="shared" ca="1" si="205"/>
        <v>0</v>
      </c>
      <c r="AH126" s="278">
        <f t="shared" ca="1" si="205"/>
        <v>0</v>
      </c>
      <c r="AI126" s="278">
        <f t="shared" ca="1" si="205"/>
        <v>0</v>
      </c>
      <c r="AJ126" s="278">
        <f t="shared" ca="1" si="205"/>
        <v>0</v>
      </c>
      <c r="AK126" s="278">
        <f t="shared" ca="1" si="205"/>
        <v>0</v>
      </c>
      <c r="AL126" s="278">
        <f t="shared" ca="1" si="205"/>
        <v>0</v>
      </c>
      <c r="AM126" s="278">
        <f t="shared" ca="1" si="205"/>
        <v>0</v>
      </c>
      <c r="AN126" s="278">
        <f t="shared" ca="1" si="205"/>
        <v>0</v>
      </c>
      <c r="AO126" s="278">
        <f t="shared" ca="1" si="205"/>
        <v>0</v>
      </c>
      <c r="AP126" s="278">
        <f t="shared" ca="1" si="205"/>
        <v>0</v>
      </c>
      <c r="AQ126" s="278">
        <f t="shared" ca="1" si="205"/>
        <v>0</v>
      </c>
      <c r="AR126" s="278">
        <f t="shared" ca="1" si="205"/>
        <v>0</v>
      </c>
      <c r="AS126" s="278">
        <f t="shared" ca="1" si="205"/>
        <v>0</v>
      </c>
      <c r="AT126" s="278">
        <f t="shared" ca="1" si="205"/>
        <v>0</v>
      </c>
      <c r="AU126" s="278">
        <f t="shared" ca="1" si="205"/>
        <v>0</v>
      </c>
      <c r="AV126" s="278">
        <f t="shared" ca="1" si="205"/>
        <v>0</v>
      </c>
      <c r="AW126" s="278">
        <f t="shared" ca="1" si="205"/>
        <v>0</v>
      </c>
      <c r="AX126" s="278">
        <f t="shared" ref="AX126:CC126" ca="1" si="206">IFERROR(AX230*$H126,)*(AX$8&gt;=(rRenovStMnth-1)*12+1)*(AX$8&lt;=MAX(rHoldPeriod,1)*12)*rRenovReq*$I126</f>
        <v>0</v>
      </c>
      <c r="AY126" s="278">
        <f t="shared" ca="1" si="206"/>
        <v>0</v>
      </c>
      <c r="AZ126" s="278">
        <f t="shared" ca="1" si="206"/>
        <v>0</v>
      </c>
      <c r="BA126" s="278">
        <f t="shared" ca="1" si="206"/>
        <v>0</v>
      </c>
      <c r="BB126" s="278">
        <f t="shared" ca="1" si="206"/>
        <v>0</v>
      </c>
      <c r="BC126" s="278">
        <f t="shared" ca="1" si="206"/>
        <v>0</v>
      </c>
      <c r="BD126" s="278">
        <f t="shared" ca="1" si="206"/>
        <v>0</v>
      </c>
      <c r="BE126" s="278">
        <f t="shared" ca="1" si="206"/>
        <v>0</v>
      </c>
      <c r="BF126" s="278">
        <f t="shared" ca="1" si="206"/>
        <v>0</v>
      </c>
      <c r="BG126" s="278">
        <f t="shared" ca="1" si="206"/>
        <v>0</v>
      </c>
      <c r="BH126" s="278">
        <f t="shared" ca="1" si="206"/>
        <v>0</v>
      </c>
      <c r="BI126" s="278">
        <f t="shared" ca="1" si="206"/>
        <v>0</v>
      </c>
      <c r="BJ126" s="278">
        <f t="shared" ca="1" si="206"/>
        <v>0</v>
      </c>
      <c r="BK126" s="278">
        <f t="shared" ca="1" si="206"/>
        <v>0</v>
      </c>
      <c r="BL126" s="278">
        <f t="shared" ca="1" si="206"/>
        <v>0</v>
      </c>
      <c r="BM126" s="278">
        <f t="shared" ca="1" si="206"/>
        <v>0</v>
      </c>
      <c r="BN126" s="278">
        <f t="shared" ca="1" si="206"/>
        <v>0</v>
      </c>
      <c r="BO126" s="278">
        <f t="shared" ca="1" si="206"/>
        <v>0</v>
      </c>
      <c r="BP126" s="278">
        <f t="shared" ca="1" si="206"/>
        <v>0</v>
      </c>
      <c r="BQ126" s="278">
        <f t="shared" ca="1" si="206"/>
        <v>0</v>
      </c>
      <c r="BR126" s="278">
        <f t="shared" ca="1" si="206"/>
        <v>0</v>
      </c>
      <c r="BS126" s="278">
        <f t="shared" ca="1" si="206"/>
        <v>0</v>
      </c>
      <c r="BT126" s="278">
        <f t="shared" ca="1" si="206"/>
        <v>0</v>
      </c>
      <c r="BU126" s="278">
        <f t="shared" ca="1" si="206"/>
        <v>0</v>
      </c>
      <c r="BV126" s="278">
        <f t="shared" ca="1" si="206"/>
        <v>0</v>
      </c>
      <c r="BW126" s="278">
        <f t="shared" ca="1" si="206"/>
        <v>0</v>
      </c>
      <c r="BX126" s="278">
        <f t="shared" ca="1" si="206"/>
        <v>0</v>
      </c>
      <c r="BY126" s="278">
        <f t="shared" ca="1" si="206"/>
        <v>0</v>
      </c>
      <c r="BZ126" s="278">
        <f t="shared" ca="1" si="206"/>
        <v>0</v>
      </c>
      <c r="CA126" s="278">
        <f t="shared" ca="1" si="206"/>
        <v>0</v>
      </c>
      <c r="CB126" s="278">
        <f t="shared" ca="1" si="206"/>
        <v>0</v>
      </c>
      <c r="CC126" s="278">
        <f t="shared" ca="1" si="206"/>
        <v>0</v>
      </c>
      <c r="CD126" s="278">
        <f t="shared" ref="CD126:DI126" ca="1" si="207">IFERROR(CD230*$H126,)*(CD$8&gt;=(rRenovStMnth-1)*12+1)*(CD$8&lt;=MAX(rHoldPeriod,1)*12)*rRenovReq*$I126</f>
        <v>0</v>
      </c>
      <c r="CE126" s="278">
        <f t="shared" ca="1" si="207"/>
        <v>0</v>
      </c>
      <c r="CF126" s="278">
        <f t="shared" ca="1" si="207"/>
        <v>0</v>
      </c>
      <c r="CG126" s="278">
        <f t="shared" ca="1" si="207"/>
        <v>0</v>
      </c>
      <c r="CH126" s="278">
        <f t="shared" ca="1" si="207"/>
        <v>0</v>
      </c>
      <c r="CI126" s="278">
        <f t="shared" ca="1" si="207"/>
        <v>0</v>
      </c>
      <c r="CJ126" s="278">
        <f t="shared" ca="1" si="207"/>
        <v>0</v>
      </c>
      <c r="CK126" s="278">
        <f t="shared" ca="1" si="207"/>
        <v>0</v>
      </c>
      <c r="CL126" s="278">
        <f t="shared" ca="1" si="207"/>
        <v>0</v>
      </c>
      <c r="CM126" s="278">
        <f t="shared" ca="1" si="207"/>
        <v>0</v>
      </c>
      <c r="CN126" s="278">
        <f t="shared" ca="1" si="207"/>
        <v>0</v>
      </c>
      <c r="CO126" s="278">
        <f t="shared" ca="1" si="207"/>
        <v>0</v>
      </c>
      <c r="CP126" s="278">
        <f t="shared" ca="1" si="207"/>
        <v>0</v>
      </c>
      <c r="CQ126" s="278">
        <f t="shared" ca="1" si="207"/>
        <v>0</v>
      </c>
      <c r="CR126" s="278">
        <f t="shared" ca="1" si="207"/>
        <v>0</v>
      </c>
      <c r="CS126" s="278">
        <f t="shared" ca="1" si="207"/>
        <v>0</v>
      </c>
      <c r="CT126" s="278">
        <f t="shared" ca="1" si="207"/>
        <v>0</v>
      </c>
      <c r="CU126" s="278">
        <f t="shared" ca="1" si="207"/>
        <v>0</v>
      </c>
      <c r="CV126" s="278">
        <f t="shared" ca="1" si="207"/>
        <v>0</v>
      </c>
      <c r="CW126" s="278">
        <f t="shared" ca="1" si="207"/>
        <v>0</v>
      </c>
      <c r="CX126" s="278">
        <f t="shared" ca="1" si="207"/>
        <v>0</v>
      </c>
      <c r="CY126" s="278">
        <f t="shared" ca="1" si="207"/>
        <v>0</v>
      </c>
      <c r="CZ126" s="278">
        <f t="shared" ca="1" si="207"/>
        <v>0</v>
      </c>
      <c r="DA126" s="278">
        <f t="shared" ca="1" si="207"/>
        <v>0</v>
      </c>
      <c r="DB126" s="278">
        <f t="shared" ca="1" si="207"/>
        <v>0</v>
      </c>
      <c r="DC126" s="278">
        <f t="shared" ca="1" si="207"/>
        <v>0</v>
      </c>
      <c r="DD126" s="278">
        <f t="shared" ca="1" si="207"/>
        <v>0</v>
      </c>
      <c r="DE126" s="278">
        <f t="shared" ca="1" si="207"/>
        <v>0</v>
      </c>
      <c r="DF126" s="278">
        <f t="shared" ca="1" si="207"/>
        <v>0</v>
      </c>
      <c r="DG126" s="278">
        <f t="shared" ca="1" si="207"/>
        <v>0</v>
      </c>
      <c r="DH126" s="278">
        <f t="shared" ca="1" si="207"/>
        <v>0</v>
      </c>
      <c r="DI126" s="278">
        <f t="shared" ca="1" si="207"/>
        <v>0</v>
      </c>
      <c r="DJ126" s="278">
        <f t="shared" ref="DJ126:ES126" ca="1" si="208">IFERROR(DJ230*$H126,)*(DJ$8&gt;=(rRenovStMnth-1)*12+1)*(DJ$8&lt;=MAX(rHoldPeriod,1)*12)*rRenovReq*$I126</f>
        <v>0</v>
      </c>
      <c r="DK126" s="278">
        <f t="shared" ca="1" si="208"/>
        <v>0</v>
      </c>
      <c r="DL126" s="278">
        <f t="shared" ca="1" si="208"/>
        <v>0</v>
      </c>
      <c r="DM126" s="278">
        <f t="shared" ca="1" si="208"/>
        <v>0</v>
      </c>
      <c r="DN126" s="278">
        <f t="shared" ca="1" si="208"/>
        <v>0</v>
      </c>
      <c r="DO126" s="278">
        <f t="shared" ca="1" si="208"/>
        <v>0</v>
      </c>
      <c r="DP126" s="278">
        <f t="shared" ca="1" si="208"/>
        <v>0</v>
      </c>
      <c r="DQ126" s="278">
        <f t="shared" ca="1" si="208"/>
        <v>0</v>
      </c>
      <c r="DR126" s="278">
        <f t="shared" ca="1" si="208"/>
        <v>0</v>
      </c>
      <c r="DS126" s="278">
        <f t="shared" ca="1" si="208"/>
        <v>0</v>
      </c>
      <c r="DT126" s="278">
        <f t="shared" ca="1" si="208"/>
        <v>0</v>
      </c>
      <c r="DU126" s="278">
        <f t="shared" ca="1" si="208"/>
        <v>0</v>
      </c>
      <c r="DV126" s="278">
        <f t="shared" ca="1" si="208"/>
        <v>0</v>
      </c>
      <c r="DW126" s="278">
        <f t="shared" ca="1" si="208"/>
        <v>0</v>
      </c>
      <c r="DX126" s="278">
        <f t="shared" ca="1" si="208"/>
        <v>0</v>
      </c>
      <c r="DY126" s="278">
        <f t="shared" ca="1" si="208"/>
        <v>0</v>
      </c>
      <c r="DZ126" s="278">
        <f t="shared" ca="1" si="208"/>
        <v>0</v>
      </c>
      <c r="EA126" s="278">
        <f t="shared" ca="1" si="208"/>
        <v>0</v>
      </c>
      <c r="EB126" s="278">
        <f t="shared" ca="1" si="208"/>
        <v>0</v>
      </c>
      <c r="EC126" s="278">
        <f t="shared" ca="1" si="208"/>
        <v>0</v>
      </c>
      <c r="ED126" s="278">
        <f t="shared" ca="1" si="208"/>
        <v>0</v>
      </c>
      <c r="EE126" s="278">
        <f t="shared" ca="1" si="208"/>
        <v>0</v>
      </c>
      <c r="EF126" s="278">
        <f t="shared" ca="1" si="208"/>
        <v>0</v>
      </c>
      <c r="EG126" s="278">
        <f t="shared" ca="1" si="208"/>
        <v>0</v>
      </c>
      <c r="EH126" s="278">
        <f t="shared" ca="1" si="208"/>
        <v>0</v>
      </c>
      <c r="EI126" s="278">
        <f t="shared" ca="1" si="208"/>
        <v>0</v>
      </c>
      <c r="EJ126" s="278">
        <f t="shared" ca="1" si="208"/>
        <v>0</v>
      </c>
      <c r="EK126" s="278">
        <f t="shared" ca="1" si="208"/>
        <v>0</v>
      </c>
      <c r="EL126" s="278">
        <f t="shared" ca="1" si="208"/>
        <v>0</v>
      </c>
      <c r="EM126" s="278">
        <f t="shared" ca="1" si="208"/>
        <v>0</v>
      </c>
      <c r="EN126" s="278">
        <f t="shared" ca="1" si="208"/>
        <v>0</v>
      </c>
      <c r="EO126" s="278">
        <f t="shared" ca="1" si="208"/>
        <v>0</v>
      </c>
      <c r="EP126" s="278">
        <f t="shared" ca="1" si="208"/>
        <v>0</v>
      </c>
      <c r="EQ126" s="278">
        <f t="shared" ca="1" si="208"/>
        <v>0</v>
      </c>
      <c r="ER126" s="278">
        <f t="shared" ca="1" si="208"/>
        <v>0</v>
      </c>
      <c r="ES126" s="278">
        <f t="shared" ca="1" si="208"/>
        <v>0</v>
      </c>
    </row>
    <row r="127" spans="2:149" hidden="1" x14ac:dyDescent="0.2">
      <c r="B127" s="278" cm="1">
        <f t="array" ref="B127">IFERROR(INDEX(rUMFP,ROWS($A$97:A127)),)</f>
        <v>0</v>
      </c>
      <c r="C127" s="278"/>
      <c r="D127" s="275">
        <f t="shared" si="83"/>
        <v>0</v>
      </c>
      <c r="E127" s="275">
        <f t="shared" si="84"/>
        <v>0</v>
      </c>
      <c r="F127" s="607">
        <f t="shared" si="85"/>
        <v>0</v>
      </c>
      <c r="H127" s="603">
        <f t="shared" si="86"/>
        <v>0</v>
      </c>
      <c r="I127" s="600">
        <f t="shared" si="92"/>
        <v>0</v>
      </c>
      <c r="K127" s="610">
        <f t="shared" si="87"/>
        <v>0</v>
      </c>
      <c r="Q127" s="275"/>
      <c r="R127" s="278">
        <f t="shared" ref="R127:AW127" si="209">IFERROR(R231*$H127,)*(R$8&gt;=(rRenovStMnth-1)*12+1)*(R$8&lt;=MAX(rHoldPeriod,1)*12)*rRenovReq*$I127</f>
        <v>0</v>
      </c>
      <c r="S127" s="278">
        <f t="shared" ca="1" si="209"/>
        <v>0</v>
      </c>
      <c r="T127" s="278">
        <f t="shared" ca="1" si="209"/>
        <v>0</v>
      </c>
      <c r="U127" s="278">
        <f t="shared" ca="1" si="209"/>
        <v>0</v>
      </c>
      <c r="V127" s="278">
        <f t="shared" ca="1" si="209"/>
        <v>0</v>
      </c>
      <c r="W127" s="278">
        <f t="shared" ca="1" si="209"/>
        <v>0</v>
      </c>
      <c r="X127" s="278">
        <f t="shared" ca="1" si="209"/>
        <v>0</v>
      </c>
      <c r="Y127" s="278">
        <f t="shared" ca="1" si="209"/>
        <v>0</v>
      </c>
      <c r="Z127" s="278">
        <f t="shared" ca="1" si="209"/>
        <v>0</v>
      </c>
      <c r="AA127" s="278">
        <f t="shared" ca="1" si="209"/>
        <v>0</v>
      </c>
      <c r="AB127" s="278">
        <f t="shared" ca="1" si="209"/>
        <v>0</v>
      </c>
      <c r="AC127" s="278">
        <f t="shared" ca="1" si="209"/>
        <v>0</v>
      </c>
      <c r="AD127" s="278">
        <f t="shared" ca="1" si="209"/>
        <v>0</v>
      </c>
      <c r="AE127" s="278">
        <f t="shared" ca="1" si="209"/>
        <v>0</v>
      </c>
      <c r="AF127" s="278">
        <f t="shared" ca="1" si="209"/>
        <v>0</v>
      </c>
      <c r="AG127" s="278">
        <f t="shared" ca="1" si="209"/>
        <v>0</v>
      </c>
      <c r="AH127" s="278">
        <f t="shared" ca="1" si="209"/>
        <v>0</v>
      </c>
      <c r="AI127" s="278">
        <f t="shared" ca="1" si="209"/>
        <v>0</v>
      </c>
      <c r="AJ127" s="278">
        <f t="shared" ca="1" si="209"/>
        <v>0</v>
      </c>
      <c r="AK127" s="278">
        <f t="shared" ca="1" si="209"/>
        <v>0</v>
      </c>
      <c r="AL127" s="278">
        <f t="shared" ca="1" si="209"/>
        <v>0</v>
      </c>
      <c r="AM127" s="278">
        <f t="shared" ca="1" si="209"/>
        <v>0</v>
      </c>
      <c r="AN127" s="278">
        <f t="shared" ca="1" si="209"/>
        <v>0</v>
      </c>
      <c r="AO127" s="278">
        <f t="shared" ca="1" si="209"/>
        <v>0</v>
      </c>
      <c r="AP127" s="278">
        <f t="shared" ca="1" si="209"/>
        <v>0</v>
      </c>
      <c r="AQ127" s="278">
        <f t="shared" ca="1" si="209"/>
        <v>0</v>
      </c>
      <c r="AR127" s="278">
        <f t="shared" ca="1" si="209"/>
        <v>0</v>
      </c>
      <c r="AS127" s="278">
        <f t="shared" ca="1" si="209"/>
        <v>0</v>
      </c>
      <c r="AT127" s="278">
        <f t="shared" ca="1" si="209"/>
        <v>0</v>
      </c>
      <c r="AU127" s="278">
        <f t="shared" ca="1" si="209"/>
        <v>0</v>
      </c>
      <c r="AV127" s="278">
        <f t="shared" ca="1" si="209"/>
        <v>0</v>
      </c>
      <c r="AW127" s="278">
        <f t="shared" ca="1" si="209"/>
        <v>0</v>
      </c>
      <c r="AX127" s="278">
        <f t="shared" ref="AX127:CC127" ca="1" si="210">IFERROR(AX231*$H127,)*(AX$8&gt;=(rRenovStMnth-1)*12+1)*(AX$8&lt;=MAX(rHoldPeriod,1)*12)*rRenovReq*$I127</f>
        <v>0</v>
      </c>
      <c r="AY127" s="278">
        <f t="shared" ca="1" si="210"/>
        <v>0</v>
      </c>
      <c r="AZ127" s="278">
        <f t="shared" ca="1" si="210"/>
        <v>0</v>
      </c>
      <c r="BA127" s="278">
        <f t="shared" ca="1" si="210"/>
        <v>0</v>
      </c>
      <c r="BB127" s="278">
        <f t="shared" ca="1" si="210"/>
        <v>0</v>
      </c>
      <c r="BC127" s="278">
        <f t="shared" ca="1" si="210"/>
        <v>0</v>
      </c>
      <c r="BD127" s="278">
        <f t="shared" ca="1" si="210"/>
        <v>0</v>
      </c>
      <c r="BE127" s="278">
        <f t="shared" ca="1" si="210"/>
        <v>0</v>
      </c>
      <c r="BF127" s="278">
        <f t="shared" ca="1" si="210"/>
        <v>0</v>
      </c>
      <c r="BG127" s="278">
        <f t="shared" ca="1" si="210"/>
        <v>0</v>
      </c>
      <c r="BH127" s="278">
        <f t="shared" ca="1" si="210"/>
        <v>0</v>
      </c>
      <c r="BI127" s="278">
        <f t="shared" ca="1" si="210"/>
        <v>0</v>
      </c>
      <c r="BJ127" s="278">
        <f t="shared" ca="1" si="210"/>
        <v>0</v>
      </c>
      <c r="BK127" s="278">
        <f t="shared" ca="1" si="210"/>
        <v>0</v>
      </c>
      <c r="BL127" s="278">
        <f t="shared" ca="1" si="210"/>
        <v>0</v>
      </c>
      <c r="BM127" s="278">
        <f t="shared" ca="1" si="210"/>
        <v>0</v>
      </c>
      <c r="BN127" s="278">
        <f t="shared" ca="1" si="210"/>
        <v>0</v>
      </c>
      <c r="BO127" s="278">
        <f t="shared" ca="1" si="210"/>
        <v>0</v>
      </c>
      <c r="BP127" s="278">
        <f t="shared" ca="1" si="210"/>
        <v>0</v>
      </c>
      <c r="BQ127" s="278">
        <f t="shared" ca="1" si="210"/>
        <v>0</v>
      </c>
      <c r="BR127" s="278">
        <f t="shared" ca="1" si="210"/>
        <v>0</v>
      </c>
      <c r="BS127" s="278">
        <f t="shared" ca="1" si="210"/>
        <v>0</v>
      </c>
      <c r="BT127" s="278">
        <f t="shared" ca="1" si="210"/>
        <v>0</v>
      </c>
      <c r="BU127" s="278">
        <f t="shared" ca="1" si="210"/>
        <v>0</v>
      </c>
      <c r="BV127" s="278">
        <f t="shared" ca="1" si="210"/>
        <v>0</v>
      </c>
      <c r="BW127" s="278">
        <f t="shared" ca="1" si="210"/>
        <v>0</v>
      </c>
      <c r="BX127" s="278">
        <f t="shared" ca="1" si="210"/>
        <v>0</v>
      </c>
      <c r="BY127" s="278">
        <f t="shared" ca="1" si="210"/>
        <v>0</v>
      </c>
      <c r="BZ127" s="278">
        <f t="shared" ca="1" si="210"/>
        <v>0</v>
      </c>
      <c r="CA127" s="278">
        <f t="shared" ca="1" si="210"/>
        <v>0</v>
      </c>
      <c r="CB127" s="278">
        <f t="shared" ca="1" si="210"/>
        <v>0</v>
      </c>
      <c r="CC127" s="278">
        <f t="shared" ca="1" si="210"/>
        <v>0</v>
      </c>
      <c r="CD127" s="278">
        <f t="shared" ref="CD127:DI127" ca="1" si="211">IFERROR(CD231*$H127,)*(CD$8&gt;=(rRenovStMnth-1)*12+1)*(CD$8&lt;=MAX(rHoldPeriod,1)*12)*rRenovReq*$I127</f>
        <v>0</v>
      </c>
      <c r="CE127" s="278">
        <f t="shared" ca="1" si="211"/>
        <v>0</v>
      </c>
      <c r="CF127" s="278">
        <f t="shared" ca="1" si="211"/>
        <v>0</v>
      </c>
      <c r="CG127" s="278">
        <f t="shared" ca="1" si="211"/>
        <v>0</v>
      </c>
      <c r="CH127" s="278">
        <f t="shared" ca="1" si="211"/>
        <v>0</v>
      </c>
      <c r="CI127" s="278">
        <f t="shared" ca="1" si="211"/>
        <v>0</v>
      </c>
      <c r="CJ127" s="278">
        <f t="shared" ca="1" si="211"/>
        <v>0</v>
      </c>
      <c r="CK127" s="278">
        <f t="shared" ca="1" si="211"/>
        <v>0</v>
      </c>
      <c r="CL127" s="278">
        <f t="shared" ca="1" si="211"/>
        <v>0</v>
      </c>
      <c r="CM127" s="278">
        <f t="shared" ca="1" si="211"/>
        <v>0</v>
      </c>
      <c r="CN127" s="278">
        <f t="shared" ca="1" si="211"/>
        <v>0</v>
      </c>
      <c r="CO127" s="278">
        <f t="shared" ca="1" si="211"/>
        <v>0</v>
      </c>
      <c r="CP127" s="278">
        <f t="shared" ca="1" si="211"/>
        <v>0</v>
      </c>
      <c r="CQ127" s="278">
        <f t="shared" ca="1" si="211"/>
        <v>0</v>
      </c>
      <c r="CR127" s="278">
        <f t="shared" ca="1" si="211"/>
        <v>0</v>
      </c>
      <c r="CS127" s="278">
        <f t="shared" ca="1" si="211"/>
        <v>0</v>
      </c>
      <c r="CT127" s="278">
        <f t="shared" ca="1" si="211"/>
        <v>0</v>
      </c>
      <c r="CU127" s="278">
        <f t="shared" ca="1" si="211"/>
        <v>0</v>
      </c>
      <c r="CV127" s="278">
        <f t="shared" ca="1" si="211"/>
        <v>0</v>
      </c>
      <c r="CW127" s="278">
        <f t="shared" ca="1" si="211"/>
        <v>0</v>
      </c>
      <c r="CX127" s="278">
        <f t="shared" ca="1" si="211"/>
        <v>0</v>
      </c>
      <c r="CY127" s="278">
        <f t="shared" ca="1" si="211"/>
        <v>0</v>
      </c>
      <c r="CZ127" s="278">
        <f t="shared" ca="1" si="211"/>
        <v>0</v>
      </c>
      <c r="DA127" s="278">
        <f t="shared" ca="1" si="211"/>
        <v>0</v>
      </c>
      <c r="DB127" s="278">
        <f t="shared" ca="1" si="211"/>
        <v>0</v>
      </c>
      <c r="DC127" s="278">
        <f t="shared" ca="1" si="211"/>
        <v>0</v>
      </c>
      <c r="DD127" s="278">
        <f t="shared" ca="1" si="211"/>
        <v>0</v>
      </c>
      <c r="DE127" s="278">
        <f t="shared" ca="1" si="211"/>
        <v>0</v>
      </c>
      <c r="DF127" s="278">
        <f t="shared" ca="1" si="211"/>
        <v>0</v>
      </c>
      <c r="DG127" s="278">
        <f t="shared" ca="1" si="211"/>
        <v>0</v>
      </c>
      <c r="DH127" s="278">
        <f t="shared" ca="1" si="211"/>
        <v>0</v>
      </c>
      <c r="DI127" s="278">
        <f t="shared" ca="1" si="211"/>
        <v>0</v>
      </c>
      <c r="DJ127" s="278">
        <f t="shared" ref="DJ127:ES127" ca="1" si="212">IFERROR(DJ231*$H127,)*(DJ$8&gt;=(rRenovStMnth-1)*12+1)*(DJ$8&lt;=MAX(rHoldPeriod,1)*12)*rRenovReq*$I127</f>
        <v>0</v>
      </c>
      <c r="DK127" s="278">
        <f t="shared" ca="1" si="212"/>
        <v>0</v>
      </c>
      <c r="DL127" s="278">
        <f t="shared" ca="1" si="212"/>
        <v>0</v>
      </c>
      <c r="DM127" s="278">
        <f t="shared" ca="1" si="212"/>
        <v>0</v>
      </c>
      <c r="DN127" s="278">
        <f t="shared" ca="1" si="212"/>
        <v>0</v>
      </c>
      <c r="DO127" s="278">
        <f t="shared" ca="1" si="212"/>
        <v>0</v>
      </c>
      <c r="DP127" s="278">
        <f t="shared" ca="1" si="212"/>
        <v>0</v>
      </c>
      <c r="DQ127" s="278">
        <f t="shared" ca="1" si="212"/>
        <v>0</v>
      </c>
      <c r="DR127" s="278">
        <f t="shared" ca="1" si="212"/>
        <v>0</v>
      </c>
      <c r="DS127" s="278">
        <f t="shared" ca="1" si="212"/>
        <v>0</v>
      </c>
      <c r="DT127" s="278">
        <f t="shared" ca="1" si="212"/>
        <v>0</v>
      </c>
      <c r="DU127" s="278">
        <f t="shared" ca="1" si="212"/>
        <v>0</v>
      </c>
      <c r="DV127" s="278">
        <f t="shared" ca="1" si="212"/>
        <v>0</v>
      </c>
      <c r="DW127" s="278">
        <f t="shared" ca="1" si="212"/>
        <v>0</v>
      </c>
      <c r="DX127" s="278">
        <f t="shared" ca="1" si="212"/>
        <v>0</v>
      </c>
      <c r="DY127" s="278">
        <f t="shared" ca="1" si="212"/>
        <v>0</v>
      </c>
      <c r="DZ127" s="278">
        <f t="shared" ca="1" si="212"/>
        <v>0</v>
      </c>
      <c r="EA127" s="278">
        <f t="shared" ca="1" si="212"/>
        <v>0</v>
      </c>
      <c r="EB127" s="278">
        <f t="shared" ca="1" si="212"/>
        <v>0</v>
      </c>
      <c r="EC127" s="278">
        <f t="shared" ca="1" si="212"/>
        <v>0</v>
      </c>
      <c r="ED127" s="278">
        <f t="shared" ca="1" si="212"/>
        <v>0</v>
      </c>
      <c r="EE127" s="278">
        <f t="shared" ca="1" si="212"/>
        <v>0</v>
      </c>
      <c r="EF127" s="278">
        <f t="shared" ca="1" si="212"/>
        <v>0</v>
      </c>
      <c r="EG127" s="278">
        <f t="shared" ca="1" si="212"/>
        <v>0</v>
      </c>
      <c r="EH127" s="278">
        <f t="shared" ca="1" si="212"/>
        <v>0</v>
      </c>
      <c r="EI127" s="278">
        <f t="shared" ca="1" si="212"/>
        <v>0</v>
      </c>
      <c r="EJ127" s="278">
        <f t="shared" ca="1" si="212"/>
        <v>0</v>
      </c>
      <c r="EK127" s="278">
        <f t="shared" ca="1" si="212"/>
        <v>0</v>
      </c>
      <c r="EL127" s="278">
        <f t="shared" ca="1" si="212"/>
        <v>0</v>
      </c>
      <c r="EM127" s="278">
        <f t="shared" ca="1" si="212"/>
        <v>0</v>
      </c>
      <c r="EN127" s="278">
        <f t="shared" ca="1" si="212"/>
        <v>0</v>
      </c>
      <c r="EO127" s="278">
        <f t="shared" ca="1" si="212"/>
        <v>0</v>
      </c>
      <c r="EP127" s="278">
        <f t="shared" ca="1" si="212"/>
        <v>0</v>
      </c>
      <c r="EQ127" s="278">
        <f t="shared" ca="1" si="212"/>
        <v>0</v>
      </c>
      <c r="ER127" s="278">
        <f t="shared" ca="1" si="212"/>
        <v>0</v>
      </c>
      <c r="ES127" s="278">
        <f t="shared" ca="1" si="212"/>
        <v>0</v>
      </c>
    </row>
    <row r="128" spans="2:149" hidden="1" x14ac:dyDescent="0.2">
      <c r="B128" s="278" cm="1">
        <f t="array" ref="B128">IFERROR(INDEX(rUMFP,ROWS($A$97:A128)),)</f>
        <v>0</v>
      </c>
      <c r="C128" s="278"/>
      <c r="D128" s="275">
        <f t="shared" si="83"/>
        <v>0</v>
      </c>
      <c r="E128" s="275">
        <f t="shared" si="84"/>
        <v>0</v>
      </c>
      <c r="F128" s="607">
        <f t="shared" si="85"/>
        <v>0</v>
      </c>
      <c r="H128" s="603">
        <f t="shared" si="86"/>
        <v>0</v>
      </c>
      <c r="I128" s="600">
        <f t="shared" si="92"/>
        <v>0</v>
      </c>
      <c r="K128" s="610">
        <f t="shared" si="87"/>
        <v>0</v>
      </c>
      <c r="Q128" s="275"/>
      <c r="R128" s="278">
        <f t="shared" ref="R128:AW128" si="213">IFERROR(R232*$H128,)*(R$8&gt;=(rRenovStMnth-1)*12+1)*(R$8&lt;=MAX(rHoldPeriod,1)*12)*rRenovReq*$I128</f>
        <v>0</v>
      </c>
      <c r="S128" s="278">
        <f t="shared" ca="1" si="213"/>
        <v>0</v>
      </c>
      <c r="T128" s="278">
        <f t="shared" ca="1" si="213"/>
        <v>0</v>
      </c>
      <c r="U128" s="278">
        <f t="shared" ca="1" si="213"/>
        <v>0</v>
      </c>
      <c r="V128" s="278">
        <f t="shared" ca="1" si="213"/>
        <v>0</v>
      </c>
      <c r="W128" s="278">
        <f t="shared" ca="1" si="213"/>
        <v>0</v>
      </c>
      <c r="X128" s="278">
        <f t="shared" ca="1" si="213"/>
        <v>0</v>
      </c>
      <c r="Y128" s="278">
        <f t="shared" ca="1" si="213"/>
        <v>0</v>
      </c>
      <c r="Z128" s="278">
        <f t="shared" ca="1" si="213"/>
        <v>0</v>
      </c>
      <c r="AA128" s="278">
        <f t="shared" ca="1" si="213"/>
        <v>0</v>
      </c>
      <c r="AB128" s="278">
        <f t="shared" ca="1" si="213"/>
        <v>0</v>
      </c>
      <c r="AC128" s="278">
        <f t="shared" ca="1" si="213"/>
        <v>0</v>
      </c>
      <c r="AD128" s="278">
        <f t="shared" ca="1" si="213"/>
        <v>0</v>
      </c>
      <c r="AE128" s="278">
        <f t="shared" ca="1" si="213"/>
        <v>0</v>
      </c>
      <c r="AF128" s="278">
        <f t="shared" ca="1" si="213"/>
        <v>0</v>
      </c>
      <c r="AG128" s="278">
        <f t="shared" ca="1" si="213"/>
        <v>0</v>
      </c>
      <c r="AH128" s="278">
        <f t="shared" ca="1" si="213"/>
        <v>0</v>
      </c>
      <c r="AI128" s="278">
        <f t="shared" ca="1" si="213"/>
        <v>0</v>
      </c>
      <c r="AJ128" s="278">
        <f t="shared" ca="1" si="213"/>
        <v>0</v>
      </c>
      <c r="AK128" s="278">
        <f t="shared" ca="1" si="213"/>
        <v>0</v>
      </c>
      <c r="AL128" s="278">
        <f t="shared" ca="1" si="213"/>
        <v>0</v>
      </c>
      <c r="AM128" s="278">
        <f t="shared" ca="1" si="213"/>
        <v>0</v>
      </c>
      <c r="AN128" s="278">
        <f t="shared" ca="1" si="213"/>
        <v>0</v>
      </c>
      <c r="AO128" s="278">
        <f t="shared" ca="1" si="213"/>
        <v>0</v>
      </c>
      <c r="AP128" s="278">
        <f t="shared" ca="1" si="213"/>
        <v>0</v>
      </c>
      <c r="AQ128" s="278">
        <f t="shared" ca="1" si="213"/>
        <v>0</v>
      </c>
      <c r="AR128" s="278">
        <f t="shared" ca="1" si="213"/>
        <v>0</v>
      </c>
      <c r="AS128" s="278">
        <f t="shared" ca="1" si="213"/>
        <v>0</v>
      </c>
      <c r="AT128" s="278">
        <f t="shared" ca="1" si="213"/>
        <v>0</v>
      </c>
      <c r="AU128" s="278">
        <f t="shared" ca="1" si="213"/>
        <v>0</v>
      </c>
      <c r="AV128" s="278">
        <f t="shared" ca="1" si="213"/>
        <v>0</v>
      </c>
      <c r="AW128" s="278">
        <f t="shared" ca="1" si="213"/>
        <v>0</v>
      </c>
      <c r="AX128" s="278">
        <f t="shared" ref="AX128:CC128" ca="1" si="214">IFERROR(AX232*$H128,)*(AX$8&gt;=(rRenovStMnth-1)*12+1)*(AX$8&lt;=MAX(rHoldPeriod,1)*12)*rRenovReq*$I128</f>
        <v>0</v>
      </c>
      <c r="AY128" s="278">
        <f t="shared" ca="1" si="214"/>
        <v>0</v>
      </c>
      <c r="AZ128" s="278">
        <f t="shared" ca="1" si="214"/>
        <v>0</v>
      </c>
      <c r="BA128" s="278">
        <f t="shared" ca="1" si="214"/>
        <v>0</v>
      </c>
      <c r="BB128" s="278">
        <f t="shared" ca="1" si="214"/>
        <v>0</v>
      </c>
      <c r="BC128" s="278">
        <f t="shared" ca="1" si="214"/>
        <v>0</v>
      </c>
      <c r="BD128" s="278">
        <f t="shared" ca="1" si="214"/>
        <v>0</v>
      </c>
      <c r="BE128" s="278">
        <f t="shared" ca="1" si="214"/>
        <v>0</v>
      </c>
      <c r="BF128" s="278">
        <f t="shared" ca="1" si="214"/>
        <v>0</v>
      </c>
      <c r="BG128" s="278">
        <f t="shared" ca="1" si="214"/>
        <v>0</v>
      </c>
      <c r="BH128" s="278">
        <f t="shared" ca="1" si="214"/>
        <v>0</v>
      </c>
      <c r="BI128" s="278">
        <f t="shared" ca="1" si="214"/>
        <v>0</v>
      </c>
      <c r="BJ128" s="278">
        <f t="shared" ca="1" si="214"/>
        <v>0</v>
      </c>
      <c r="BK128" s="278">
        <f t="shared" ca="1" si="214"/>
        <v>0</v>
      </c>
      <c r="BL128" s="278">
        <f t="shared" ca="1" si="214"/>
        <v>0</v>
      </c>
      <c r="BM128" s="278">
        <f t="shared" ca="1" si="214"/>
        <v>0</v>
      </c>
      <c r="BN128" s="278">
        <f t="shared" ca="1" si="214"/>
        <v>0</v>
      </c>
      <c r="BO128" s="278">
        <f t="shared" ca="1" si="214"/>
        <v>0</v>
      </c>
      <c r="BP128" s="278">
        <f t="shared" ca="1" si="214"/>
        <v>0</v>
      </c>
      <c r="BQ128" s="278">
        <f t="shared" ca="1" si="214"/>
        <v>0</v>
      </c>
      <c r="BR128" s="278">
        <f t="shared" ca="1" si="214"/>
        <v>0</v>
      </c>
      <c r="BS128" s="278">
        <f t="shared" ca="1" si="214"/>
        <v>0</v>
      </c>
      <c r="BT128" s="278">
        <f t="shared" ca="1" si="214"/>
        <v>0</v>
      </c>
      <c r="BU128" s="278">
        <f t="shared" ca="1" si="214"/>
        <v>0</v>
      </c>
      <c r="BV128" s="278">
        <f t="shared" ca="1" si="214"/>
        <v>0</v>
      </c>
      <c r="BW128" s="278">
        <f t="shared" ca="1" si="214"/>
        <v>0</v>
      </c>
      <c r="BX128" s="278">
        <f t="shared" ca="1" si="214"/>
        <v>0</v>
      </c>
      <c r="BY128" s="278">
        <f t="shared" ca="1" si="214"/>
        <v>0</v>
      </c>
      <c r="BZ128" s="278">
        <f t="shared" ca="1" si="214"/>
        <v>0</v>
      </c>
      <c r="CA128" s="278">
        <f t="shared" ca="1" si="214"/>
        <v>0</v>
      </c>
      <c r="CB128" s="278">
        <f t="shared" ca="1" si="214"/>
        <v>0</v>
      </c>
      <c r="CC128" s="278">
        <f t="shared" ca="1" si="214"/>
        <v>0</v>
      </c>
      <c r="CD128" s="278">
        <f t="shared" ref="CD128:DI128" ca="1" si="215">IFERROR(CD232*$H128,)*(CD$8&gt;=(rRenovStMnth-1)*12+1)*(CD$8&lt;=MAX(rHoldPeriod,1)*12)*rRenovReq*$I128</f>
        <v>0</v>
      </c>
      <c r="CE128" s="278">
        <f t="shared" ca="1" si="215"/>
        <v>0</v>
      </c>
      <c r="CF128" s="278">
        <f t="shared" ca="1" si="215"/>
        <v>0</v>
      </c>
      <c r="CG128" s="278">
        <f t="shared" ca="1" si="215"/>
        <v>0</v>
      </c>
      <c r="CH128" s="278">
        <f t="shared" ca="1" si="215"/>
        <v>0</v>
      </c>
      <c r="CI128" s="278">
        <f t="shared" ca="1" si="215"/>
        <v>0</v>
      </c>
      <c r="CJ128" s="278">
        <f t="shared" ca="1" si="215"/>
        <v>0</v>
      </c>
      <c r="CK128" s="278">
        <f t="shared" ca="1" si="215"/>
        <v>0</v>
      </c>
      <c r="CL128" s="278">
        <f t="shared" ca="1" si="215"/>
        <v>0</v>
      </c>
      <c r="CM128" s="278">
        <f t="shared" ca="1" si="215"/>
        <v>0</v>
      </c>
      <c r="CN128" s="278">
        <f t="shared" ca="1" si="215"/>
        <v>0</v>
      </c>
      <c r="CO128" s="278">
        <f t="shared" ca="1" si="215"/>
        <v>0</v>
      </c>
      <c r="CP128" s="278">
        <f t="shared" ca="1" si="215"/>
        <v>0</v>
      </c>
      <c r="CQ128" s="278">
        <f t="shared" ca="1" si="215"/>
        <v>0</v>
      </c>
      <c r="CR128" s="278">
        <f t="shared" ca="1" si="215"/>
        <v>0</v>
      </c>
      <c r="CS128" s="278">
        <f t="shared" ca="1" si="215"/>
        <v>0</v>
      </c>
      <c r="CT128" s="278">
        <f t="shared" ca="1" si="215"/>
        <v>0</v>
      </c>
      <c r="CU128" s="278">
        <f t="shared" ca="1" si="215"/>
        <v>0</v>
      </c>
      <c r="CV128" s="278">
        <f t="shared" ca="1" si="215"/>
        <v>0</v>
      </c>
      <c r="CW128" s="278">
        <f t="shared" ca="1" si="215"/>
        <v>0</v>
      </c>
      <c r="CX128" s="278">
        <f t="shared" ca="1" si="215"/>
        <v>0</v>
      </c>
      <c r="CY128" s="278">
        <f t="shared" ca="1" si="215"/>
        <v>0</v>
      </c>
      <c r="CZ128" s="278">
        <f t="shared" ca="1" si="215"/>
        <v>0</v>
      </c>
      <c r="DA128" s="278">
        <f t="shared" ca="1" si="215"/>
        <v>0</v>
      </c>
      <c r="DB128" s="278">
        <f t="shared" ca="1" si="215"/>
        <v>0</v>
      </c>
      <c r="DC128" s="278">
        <f t="shared" ca="1" si="215"/>
        <v>0</v>
      </c>
      <c r="DD128" s="278">
        <f t="shared" ca="1" si="215"/>
        <v>0</v>
      </c>
      <c r="DE128" s="278">
        <f t="shared" ca="1" si="215"/>
        <v>0</v>
      </c>
      <c r="DF128" s="278">
        <f t="shared" ca="1" si="215"/>
        <v>0</v>
      </c>
      <c r="DG128" s="278">
        <f t="shared" ca="1" si="215"/>
        <v>0</v>
      </c>
      <c r="DH128" s="278">
        <f t="shared" ca="1" si="215"/>
        <v>0</v>
      </c>
      <c r="DI128" s="278">
        <f t="shared" ca="1" si="215"/>
        <v>0</v>
      </c>
      <c r="DJ128" s="278">
        <f t="shared" ref="DJ128:ES128" ca="1" si="216">IFERROR(DJ232*$H128,)*(DJ$8&gt;=(rRenovStMnth-1)*12+1)*(DJ$8&lt;=MAX(rHoldPeriod,1)*12)*rRenovReq*$I128</f>
        <v>0</v>
      </c>
      <c r="DK128" s="278">
        <f t="shared" ca="1" si="216"/>
        <v>0</v>
      </c>
      <c r="DL128" s="278">
        <f t="shared" ca="1" si="216"/>
        <v>0</v>
      </c>
      <c r="DM128" s="278">
        <f t="shared" ca="1" si="216"/>
        <v>0</v>
      </c>
      <c r="DN128" s="278">
        <f t="shared" ca="1" si="216"/>
        <v>0</v>
      </c>
      <c r="DO128" s="278">
        <f t="shared" ca="1" si="216"/>
        <v>0</v>
      </c>
      <c r="DP128" s="278">
        <f t="shared" ca="1" si="216"/>
        <v>0</v>
      </c>
      <c r="DQ128" s="278">
        <f t="shared" ca="1" si="216"/>
        <v>0</v>
      </c>
      <c r="DR128" s="278">
        <f t="shared" ca="1" si="216"/>
        <v>0</v>
      </c>
      <c r="DS128" s="278">
        <f t="shared" ca="1" si="216"/>
        <v>0</v>
      </c>
      <c r="DT128" s="278">
        <f t="shared" ca="1" si="216"/>
        <v>0</v>
      </c>
      <c r="DU128" s="278">
        <f t="shared" ca="1" si="216"/>
        <v>0</v>
      </c>
      <c r="DV128" s="278">
        <f t="shared" ca="1" si="216"/>
        <v>0</v>
      </c>
      <c r="DW128" s="278">
        <f t="shared" ca="1" si="216"/>
        <v>0</v>
      </c>
      <c r="DX128" s="278">
        <f t="shared" ca="1" si="216"/>
        <v>0</v>
      </c>
      <c r="DY128" s="278">
        <f t="shared" ca="1" si="216"/>
        <v>0</v>
      </c>
      <c r="DZ128" s="278">
        <f t="shared" ca="1" si="216"/>
        <v>0</v>
      </c>
      <c r="EA128" s="278">
        <f t="shared" ca="1" si="216"/>
        <v>0</v>
      </c>
      <c r="EB128" s="278">
        <f t="shared" ca="1" si="216"/>
        <v>0</v>
      </c>
      <c r="EC128" s="278">
        <f t="shared" ca="1" si="216"/>
        <v>0</v>
      </c>
      <c r="ED128" s="278">
        <f t="shared" ca="1" si="216"/>
        <v>0</v>
      </c>
      <c r="EE128" s="278">
        <f t="shared" ca="1" si="216"/>
        <v>0</v>
      </c>
      <c r="EF128" s="278">
        <f t="shared" ca="1" si="216"/>
        <v>0</v>
      </c>
      <c r="EG128" s="278">
        <f t="shared" ca="1" si="216"/>
        <v>0</v>
      </c>
      <c r="EH128" s="278">
        <f t="shared" ca="1" si="216"/>
        <v>0</v>
      </c>
      <c r="EI128" s="278">
        <f t="shared" ca="1" si="216"/>
        <v>0</v>
      </c>
      <c r="EJ128" s="278">
        <f t="shared" ca="1" si="216"/>
        <v>0</v>
      </c>
      <c r="EK128" s="278">
        <f t="shared" ca="1" si="216"/>
        <v>0</v>
      </c>
      <c r="EL128" s="278">
        <f t="shared" ca="1" si="216"/>
        <v>0</v>
      </c>
      <c r="EM128" s="278">
        <f t="shared" ca="1" si="216"/>
        <v>0</v>
      </c>
      <c r="EN128" s="278">
        <f t="shared" ca="1" si="216"/>
        <v>0</v>
      </c>
      <c r="EO128" s="278">
        <f t="shared" ca="1" si="216"/>
        <v>0</v>
      </c>
      <c r="EP128" s="278">
        <f t="shared" ca="1" si="216"/>
        <v>0</v>
      </c>
      <c r="EQ128" s="278">
        <f t="shared" ca="1" si="216"/>
        <v>0</v>
      </c>
      <c r="ER128" s="278">
        <f t="shared" ca="1" si="216"/>
        <v>0</v>
      </c>
      <c r="ES128" s="278">
        <f t="shared" ca="1" si="216"/>
        <v>0</v>
      </c>
    </row>
    <row r="129" spans="2:149" hidden="1" x14ac:dyDescent="0.2">
      <c r="B129" s="278" cm="1">
        <f t="array" ref="B129">IFERROR(INDEX(rUMFP,ROWS($A$97:A129)),)</f>
        <v>0</v>
      </c>
      <c r="C129" s="278"/>
      <c r="D129" s="275">
        <f t="shared" ref="D129:D160" si="217">IFERROR(VLOOKUP($B129,rUMUnitsTable,COLUMNS(rUMUnitsTable),),)</f>
        <v>0</v>
      </c>
      <c r="E129" s="275">
        <f t="shared" ref="E129:E160" si="218">IFERROR(VLOOKUP($B129,rUMRenovUnitsTable,COLUMNS(rUMRenovUnitsTable),),)</f>
        <v>0</v>
      </c>
      <c r="F129" s="607">
        <f t="shared" ref="F129:F160" si="219">IFERROR(VLOOKUP($B129,rUMRenovCostTable,COLUMNS(rUMRenovCostTable),),)</f>
        <v>0</v>
      </c>
      <c r="H129" s="603">
        <f t="shared" ref="H129:H160" si="220">IFERROR(E129/(rHoldPeriod-rRenovStMnth+1)/12/D129,)</f>
        <v>0</v>
      </c>
      <c r="I129" s="600">
        <f t="shared" si="92"/>
        <v>0</v>
      </c>
      <c r="K129" s="610">
        <f t="shared" ref="K129:K160" si="221">IFERROR(VLOOKUP($B129,rUMMktTable,COLUMNS(rUMMktTable),),)</f>
        <v>0</v>
      </c>
      <c r="Q129" s="275"/>
      <c r="R129" s="278">
        <f t="shared" ref="R129:AW129" si="222">IFERROR(R233*$H129,)*(R$8&gt;=(rRenovStMnth-1)*12+1)*(R$8&lt;=MAX(rHoldPeriod,1)*12)*rRenovReq*$I129</f>
        <v>0</v>
      </c>
      <c r="S129" s="278">
        <f t="shared" ca="1" si="222"/>
        <v>0</v>
      </c>
      <c r="T129" s="278">
        <f t="shared" ca="1" si="222"/>
        <v>0</v>
      </c>
      <c r="U129" s="278">
        <f t="shared" ca="1" si="222"/>
        <v>0</v>
      </c>
      <c r="V129" s="278">
        <f t="shared" ca="1" si="222"/>
        <v>0</v>
      </c>
      <c r="W129" s="278">
        <f t="shared" ca="1" si="222"/>
        <v>0</v>
      </c>
      <c r="X129" s="278">
        <f t="shared" ca="1" si="222"/>
        <v>0</v>
      </c>
      <c r="Y129" s="278">
        <f t="shared" ca="1" si="222"/>
        <v>0</v>
      </c>
      <c r="Z129" s="278">
        <f t="shared" ca="1" si="222"/>
        <v>0</v>
      </c>
      <c r="AA129" s="278">
        <f t="shared" ca="1" si="222"/>
        <v>0</v>
      </c>
      <c r="AB129" s="278">
        <f t="shared" ca="1" si="222"/>
        <v>0</v>
      </c>
      <c r="AC129" s="278">
        <f t="shared" ca="1" si="222"/>
        <v>0</v>
      </c>
      <c r="AD129" s="278">
        <f t="shared" ca="1" si="222"/>
        <v>0</v>
      </c>
      <c r="AE129" s="278">
        <f t="shared" ca="1" si="222"/>
        <v>0</v>
      </c>
      <c r="AF129" s="278">
        <f t="shared" ca="1" si="222"/>
        <v>0</v>
      </c>
      <c r="AG129" s="278">
        <f t="shared" ca="1" si="222"/>
        <v>0</v>
      </c>
      <c r="AH129" s="278">
        <f t="shared" ca="1" si="222"/>
        <v>0</v>
      </c>
      <c r="AI129" s="278">
        <f t="shared" ca="1" si="222"/>
        <v>0</v>
      </c>
      <c r="AJ129" s="278">
        <f t="shared" ca="1" si="222"/>
        <v>0</v>
      </c>
      <c r="AK129" s="278">
        <f t="shared" ca="1" si="222"/>
        <v>0</v>
      </c>
      <c r="AL129" s="278">
        <f t="shared" ca="1" si="222"/>
        <v>0</v>
      </c>
      <c r="AM129" s="278">
        <f t="shared" ca="1" si="222"/>
        <v>0</v>
      </c>
      <c r="AN129" s="278">
        <f t="shared" ca="1" si="222"/>
        <v>0</v>
      </c>
      <c r="AO129" s="278">
        <f t="shared" ca="1" si="222"/>
        <v>0</v>
      </c>
      <c r="AP129" s="278">
        <f t="shared" ca="1" si="222"/>
        <v>0</v>
      </c>
      <c r="AQ129" s="278">
        <f t="shared" ca="1" si="222"/>
        <v>0</v>
      </c>
      <c r="AR129" s="278">
        <f t="shared" ca="1" si="222"/>
        <v>0</v>
      </c>
      <c r="AS129" s="278">
        <f t="shared" ca="1" si="222"/>
        <v>0</v>
      </c>
      <c r="AT129" s="278">
        <f t="shared" ca="1" si="222"/>
        <v>0</v>
      </c>
      <c r="AU129" s="278">
        <f t="shared" ca="1" si="222"/>
        <v>0</v>
      </c>
      <c r="AV129" s="278">
        <f t="shared" ca="1" si="222"/>
        <v>0</v>
      </c>
      <c r="AW129" s="278">
        <f t="shared" ca="1" si="222"/>
        <v>0</v>
      </c>
      <c r="AX129" s="278">
        <f t="shared" ref="AX129:CC129" ca="1" si="223">IFERROR(AX233*$H129,)*(AX$8&gt;=(rRenovStMnth-1)*12+1)*(AX$8&lt;=MAX(rHoldPeriod,1)*12)*rRenovReq*$I129</f>
        <v>0</v>
      </c>
      <c r="AY129" s="278">
        <f t="shared" ca="1" si="223"/>
        <v>0</v>
      </c>
      <c r="AZ129" s="278">
        <f t="shared" ca="1" si="223"/>
        <v>0</v>
      </c>
      <c r="BA129" s="278">
        <f t="shared" ca="1" si="223"/>
        <v>0</v>
      </c>
      <c r="BB129" s="278">
        <f t="shared" ca="1" si="223"/>
        <v>0</v>
      </c>
      <c r="BC129" s="278">
        <f t="shared" ca="1" si="223"/>
        <v>0</v>
      </c>
      <c r="BD129" s="278">
        <f t="shared" ca="1" si="223"/>
        <v>0</v>
      </c>
      <c r="BE129" s="278">
        <f t="shared" ca="1" si="223"/>
        <v>0</v>
      </c>
      <c r="BF129" s="278">
        <f t="shared" ca="1" si="223"/>
        <v>0</v>
      </c>
      <c r="BG129" s="278">
        <f t="shared" ca="1" si="223"/>
        <v>0</v>
      </c>
      <c r="BH129" s="278">
        <f t="shared" ca="1" si="223"/>
        <v>0</v>
      </c>
      <c r="BI129" s="278">
        <f t="shared" ca="1" si="223"/>
        <v>0</v>
      </c>
      <c r="BJ129" s="278">
        <f t="shared" ca="1" si="223"/>
        <v>0</v>
      </c>
      <c r="BK129" s="278">
        <f t="shared" ca="1" si="223"/>
        <v>0</v>
      </c>
      <c r="BL129" s="278">
        <f t="shared" ca="1" si="223"/>
        <v>0</v>
      </c>
      <c r="BM129" s="278">
        <f t="shared" ca="1" si="223"/>
        <v>0</v>
      </c>
      <c r="BN129" s="278">
        <f t="shared" ca="1" si="223"/>
        <v>0</v>
      </c>
      <c r="BO129" s="278">
        <f t="shared" ca="1" si="223"/>
        <v>0</v>
      </c>
      <c r="BP129" s="278">
        <f t="shared" ca="1" si="223"/>
        <v>0</v>
      </c>
      <c r="BQ129" s="278">
        <f t="shared" ca="1" si="223"/>
        <v>0</v>
      </c>
      <c r="BR129" s="278">
        <f t="shared" ca="1" si="223"/>
        <v>0</v>
      </c>
      <c r="BS129" s="278">
        <f t="shared" ca="1" si="223"/>
        <v>0</v>
      </c>
      <c r="BT129" s="278">
        <f t="shared" ca="1" si="223"/>
        <v>0</v>
      </c>
      <c r="BU129" s="278">
        <f t="shared" ca="1" si="223"/>
        <v>0</v>
      </c>
      <c r="BV129" s="278">
        <f t="shared" ca="1" si="223"/>
        <v>0</v>
      </c>
      <c r="BW129" s="278">
        <f t="shared" ca="1" si="223"/>
        <v>0</v>
      </c>
      <c r="BX129" s="278">
        <f t="shared" ca="1" si="223"/>
        <v>0</v>
      </c>
      <c r="BY129" s="278">
        <f t="shared" ca="1" si="223"/>
        <v>0</v>
      </c>
      <c r="BZ129" s="278">
        <f t="shared" ca="1" si="223"/>
        <v>0</v>
      </c>
      <c r="CA129" s="278">
        <f t="shared" ca="1" si="223"/>
        <v>0</v>
      </c>
      <c r="CB129" s="278">
        <f t="shared" ca="1" si="223"/>
        <v>0</v>
      </c>
      <c r="CC129" s="278">
        <f t="shared" ca="1" si="223"/>
        <v>0</v>
      </c>
      <c r="CD129" s="278">
        <f t="shared" ref="CD129:DI129" ca="1" si="224">IFERROR(CD233*$H129,)*(CD$8&gt;=(rRenovStMnth-1)*12+1)*(CD$8&lt;=MAX(rHoldPeriod,1)*12)*rRenovReq*$I129</f>
        <v>0</v>
      </c>
      <c r="CE129" s="278">
        <f t="shared" ca="1" si="224"/>
        <v>0</v>
      </c>
      <c r="CF129" s="278">
        <f t="shared" ca="1" si="224"/>
        <v>0</v>
      </c>
      <c r="CG129" s="278">
        <f t="shared" ca="1" si="224"/>
        <v>0</v>
      </c>
      <c r="CH129" s="278">
        <f t="shared" ca="1" si="224"/>
        <v>0</v>
      </c>
      <c r="CI129" s="278">
        <f t="shared" ca="1" si="224"/>
        <v>0</v>
      </c>
      <c r="CJ129" s="278">
        <f t="shared" ca="1" si="224"/>
        <v>0</v>
      </c>
      <c r="CK129" s="278">
        <f t="shared" ca="1" si="224"/>
        <v>0</v>
      </c>
      <c r="CL129" s="278">
        <f t="shared" ca="1" si="224"/>
        <v>0</v>
      </c>
      <c r="CM129" s="278">
        <f t="shared" ca="1" si="224"/>
        <v>0</v>
      </c>
      <c r="CN129" s="278">
        <f t="shared" ca="1" si="224"/>
        <v>0</v>
      </c>
      <c r="CO129" s="278">
        <f t="shared" ca="1" si="224"/>
        <v>0</v>
      </c>
      <c r="CP129" s="278">
        <f t="shared" ca="1" si="224"/>
        <v>0</v>
      </c>
      <c r="CQ129" s="278">
        <f t="shared" ca="1" si="224"/>
        <v>0</v>
      </c>
      <c r="CR129" s="278">
        <f t="shared" ca="1" si="224"/>
        <v>0</v>
      </c>
      <c r="CS129" s="278">
        <f t="shared" ca="1" si="224"/>
        <v>0</v>
      </c>
      <c r="CT129" s="278">
        <f t="shared" ca="1" si="224"/>
        <v>0</v>
      </c>
      <c r="CU129" s="278">
        <f t="shared" ca="1" si="224"/>
        <v>0</v>
      </c>
      <c r="CV129" s="278">
        <f t="shared" ca="1" si="224"/>
        <v>0</v>
      </c>
      <c r="CW129" s="278">
        <f t="shared" ca="1" si="224"/>
        <v>0</v>
      </c>
      <c r="CX129" s="278">
        <f t="shared" ca="1" si="224"/>
        <v>0</v>
      </c>
      <c r="CY129" s="278">
        <f t="shared" ca="1" si="224"/>
        <v>0</v>
      </c>
      <c r="CZ129" s="278">
        <f t="shared" ca="1" si="224"/>
        <v>0</v>
      </c>
      <c r="DA129" s="278">
        <f t="shared" ca="1" si="224"/>
        <v>0</v>
      </c>
      <c r="DB129" s="278">
        <f t="shared" ca="1" si="224"/>
        <v>0</v>
      </c>
      <c r="DC129" s="278">
        <f t="shared" ca="1" si="224"/>
        <v>0</v>
      </c>
      <c r="DD129" s="278">
        <f t="shared" ca="1" si="224"/>
        <v>0</v>
      </c>
      <c r="DE129" s="278">
        <f t="shared" ca="1" si="224"/>
        <v>0</v>
      </c>
      <c r="DF129" s="278">
        <f t="shared" ca="1" si="224"/>
        <v>0</v>
      </c>
      <c r="DG129" s="278">
        <f t="shared" ca="1" si="224"/>
        <v>0</v>
      </c>
      <c r="DH129" s="278">
        <f t="shared" ca="1" si="224"/>
        <v>0</v>
      </c>
      <c r="DI129" s="278">
        <f t="shared" ca="1" si="224"/>
        <v>0</v>
      </c>
      <c r="DJ129" s="278">
        <f t="shared" ref="DJ129:ES129" ca="1" si="225">IFERROR(DJ233*$H129,)*(DJ$8&gt;=(rRenovStMnth-1)*12+1)*(DJ$8&lt;=MAX(rHoldPeriod,1)*12)*rRenovReq*$I129</f>
        <v>0</v>
      </c>
      <c r="DK129" s="278">
        <f t="shared" ca="1" si="225"/>
        <v>0</v>
      </c>
      <c r="DL129" s="278">
        <f t="shared" ca="1" si="225"/>
        <v>0</v>
      </c>
      <c r="DM129" s="278">
        <f t="shared" ca="1" si="225"/>
        <v>0</v>
      </c>
      <c r="DN129" s="278">
        <f t="shared" ca="1" si="225"/>
        <v>0</v>
      </c>
      <c r="DO129" s="278">
        <f t="shared" ca="1" si="225"/>
        <v>0</v>
      </c>
      <c r="DP129" s="278">
        <f t="shared" ca="1" si="225"/>
        <v>0</v>
      </c>
      <c r="DQ129" s="278">
        <f t="shared" ca="1" si="225"/>
        <v>0</v>
      </c>
      <c r="DR129" s="278">
        <f t="shared" ca="1" si="225"/>
        <v>0</v>
      </c>
      <c r="DS129" s="278">
        <f t="shared" ca="1" si="225"/>
        <v>0</v>
      </c>
      <c r="DT129" s="278">
        <f t="shared" ca="1" si="225"/>
        <v>0</v>
      </c>
      <c r="DU129" s="278">
        <f t="shared" ca="1" si="225"/>
        <v>0</v>
      </c>
      <c r="DV129" s="278">
        <f t="shared" ca="1" si="225"/>
        <v>0</v>
      </c>
      <c r="DW129" s="278">
        <f t="shared" ca="1" si="225"/>
        <v>0</v>
      </c>
      <c r="DX129" s="278">
        <f t="shared" ca="1" si="225"/>
        <v>0</v>
      </c>
      <c r="DY129" s="278">
        <f t="shared" ca="1" si="225"/>
        <v>0</v>
      </c>
      <c r="DZ129" s="278">
        <f t="shared" ca="1" si="225"/>
        <v>0</v>
      </c>
      <c r="EA129" s="278">
        <f t="shared" ca="1" si="225"/>
        <v>0</v>
      </c>
      <c r="EB129" s="278">
        <f t="shared" ca="1" si="225"/>
        <v>0</v>
      </c>
      <c r="EC129" s="278">
        <f t="shared" ca="1" si="225"/>
        <v>0</v>
      </c>
      <c r="ED129" s="278">
        <f t="shared" ca="1" si="225"/>
        <v>0</v>
      </c>
      <c r="EE129" s="278">
        <f t="shared" ca="1" si="225"/>
        <v>0</v>
      </c>
      <c r="EF129" s="278">
        <f t="shared" ca="1" si="225"/>
        <v>0</v>
      </c>
      <c r="EG129" s="278">
        <f t="shared" ca="1" si="225"/>
        <v>0</v>
      </c>
      <c r="EH129" s="278">
        <f t="shared" ca="1" si="225"/>
        <v>0</v>
      </c>
      <c r="EI129" s="278">
        <f t="shared" ca="1" si="225"/>
        <v>0</v>
      </c>
      <c r="EJ129" s="278">
        <f t="shared" ca="1" si="225"/>
        <v>0</v>
      </c>
      <c r="EK129" s="278">
        <f t="shared" ca="1" si="225"/>
        <v>0</v>
      </c>
      <c r="EL129" s="278">
        <f t="shared" ca="1" si="225"/>
        <v>0</v>
      </c>
      <c r="EM129" s="278">
        <f t="shared" ca="1" si="225"/>
        <v>0</v>
      </c>
      <c r="EN129" s="278">
        <f t="shared" ca="1" si="225"/>
        <v>0</v>
      </c>
      <c r="EO129" s="278">
        <f t="shared" ca="1" si="225"/>
        <v>0</v>
      </c>
      <c r="EP129" s="278">
        <f t="shared" ca="1" si="225"/>
        <v>0</v>
      </c>
      <c r="EQ129" s="278">
        <f t="shared" ca="1" si="225"/>
        <v>0</v>
      </c>
      <c r="ER129" s="278">
        <f t="shared" ca="1" si="225"/>
        <v>0</v>
      </c>
      <c r="ES129" s="278">
        <f t="shared" ca="1" si="225"/>
        <v>0</v>
      </c>
    </row>
    <row r="130" spans="2:149" hidden="1" x14ac:dyDescent="0.2">
      <c r="B130" s="278" cm="1">
        <f t="array" ref="B130">IFERROR(INDEX(rUMFP,ROWS($A$97:A130)),)</f>
        <v>0</v>
      </c>
      <c r="C130" s="278"/>
      <c r="D130" s="275">
        <f t="shared" si="217"/>
        <v>0</v>
      </c>
      <c r="E130" s="275">
        <f t="shared" si="218"/>
        <v>0</v>
      </c>
      <c r="F130" s="607">
        <f t="shared" si="219"/>
        <v>0</v>
      </c>
      <c r="H130" s="603">
        <f t="shared" si="220"/>
        <v>0</v>
      </c>
      <c r="I130" s="600">
        <f t="shared" si="92"/>
        <v>0</v>
      </c>
      <c r="K130" s="610">
        <f t="shared" si="221"/>
        <v>0</v>
      </c>
      <c r="Q130" s="275"/>
      <c r="R130" s="278">
        <f t="shared" ref="R130:AW130" si="226">IFERROR(R234*$H130,)*(R$8&gt;=(rRenovStMnth-1)*12+1)*(R$8&lt;=MAX(rHoldPeriod,1)*12)*rRenovReq*$I130</f>
        <v>0</v>
      </c>
      <c r="S130" s="278">
        <f t="shared" ca="1" si="226"/>
        <v>0</v>
      </c>
      <c r="T130" s="278">
        <f t="shared" ca="1" si="226"/>
        <v>0</v>
      </c>
      <c r="U130" s="278">
        <f t="shared" ca="1" si="226"/>
        <v>0</v>
      </c>
      <c r="V130" s="278">
        <f t="shared" ca="1" si="226"/>
        <v>0</v>
      </c>
      <c r="W130" s="278">
        <f t="shared" ca="1" si="226"/>
        <v>0</v>
      </c>
      <c r="X130" s="278">
        <f t="shared" ca="1" si="226"/>
        <v>0</v>
      </c>
      <c r="Y130" s="278">
        <f t="shared" ca="1" si="226"/>
        <v>0</v>
      </c>
      <c r="Z130" s="278">
        <f t="shared" ca="1" si="226"/>
        <v>0</v>
      </c>
      <c r="AA130" s="278">
        <f t="shared" ca="1" si="226"/>
        <v>0</v>
      </c>
      <c r="AB130" s="278">
        <f t="shared" ca="1" si="226"/>
        <v>0</v>
      </c>
      <c r="AC130" s="278">
        <f t="shared" ca="1" si="226"/>
        <v>0</v>
      </c>
      <c r="AD130" s="278">
        <f t="shared" ca="1" si="226"/>
        <v>0</v>
      </c>
      <c r="AE130" s="278">
        <f t="shared" ca="1" si="226"/>
        <v>0</v>
      </c>
      <c r="AF130" s="278">
        <f t="shared" ca="1" si="226"/>
        <v>0</v>
      </c>
      <c r="AG130" s="278">
        <f t="shared" ca="1" si="226"/>
        <v>0</v>
      </c>
      <c r="AH130" s="278">
        <f t="shared" ca="1" si="226"/>
        <v>0</v>
      </c>
      <c r="AI130" s="278">
        <f t="shared" ca="1" si="226"/>
        <v>0</v>
      </c>
      <c r="AJ130" s="278">
        <f t="shared" ca="1" si="226"/>
        <v>0</v>
      </c>
      <c r="AK130" s="278">
        <f t="shared" ca="1" si="226"/>
        <v>0</v>
      </c>
      <c r="AL130" s="278">
        <f t="shared" ca="1" si="226"/>
        <v>0</v>
      </c>
      <c r="AM130" s="278">
        <f t="shared" ca="1" si="226"/>
        <v>0</v>
      </c>
      <c r="AN130" s="278">
        <f t="shared" ca="1" si="226"/>
        <v>0</v>
      </c>
      <c r="AO130" s="278">
        <f t="shared" ca="1" si="226"/>
        <v>0</v>
      </c>
      <c r="AP130" s="278">
        <f t="shared" ca="1" si="226"/>
        <v>0</v>
      </c>
      <c r="AQ130" s="278">
        <f t="shared" ca="1" si="226"/>
        <v>0</v>
      </c>
      <c r="AR130" s="278">
        <f t="shared" ca="1" si="226"/>
        <v>0</v>
      </c>
      <c r="AS130" s="278">
        <f t="shared" ca="1" si="226"/>
        <v>0</v>
      </c>
      <c r="AT130" s="278">
        <f t="shared" ca="1" si="226"/>
        <v>0</v>
      </c>
      <c r="AU130" s="278">
        <f t="shared" ca="1" si="226"/>
        <v>0</v>
      </c>
      <c r="AV130" s="278">
        <f t="shared" ca="1" si="226"/>
        <v>0</v>
      </c>
      <c r="AW130" s="278">
        <f t="shared" ca="1" si="226"/>
        <v>0</v>
      </c>
      <c r="AX130" s="278">
        <f t="shared" ref="AX130:CC130" ca="1" si="227">IFERROR(AX234*$H130,)*(AX$8&gt;=(rRenovStMnth-1)*12+1)*(AX$8&lt;=MAX(rHoldPeriod,1)*12)*rRenovReq*$I130</f>
        <v>0</v>
      </c>
      <c r="AY130" s="278">
        <f t="shared" ca="1" si="227"/>
        <v>0</v>
      </c>
      <c r="AZ130" s="278">
        <f t="shared" ca="1" si="227"/>
        <v>0</v>
      </c>
      <c r="BA130" s="278">
        <f t="shared" ca="1" si="227"/>
        <v>0</v>
      </c>
      <c r="BB130" s="278">
        <f t="shared" ca="1" si="227"/>
        <v>0</v>
      </c>
      <c r="BC130" s="278">
        <f t="shared" ca="1" si="227"/>
        <v>0</v>
      </c>
      <c r="BD130" s="278">
        <f t="shared" ca="1" si="227"/>
        <v>0</v>
      </c>
      <c r="BE130" s="278">
        <f t="shared" ca="1" si="227"/>
        <v>0</v>
      </c>
      <c r="BF130" s="278">
        <f t="shared" ca="1" si="227"/>
        <v>0</v>
      </c>
      <c r="BG130" s="278">
        <f t="shared" ca="1" si="227"/>
        <v>0</v>
      </c>
      <c r="BH130" s="278">
        <f t="shared" ca="1" si="227"/>
        <v>0</v>
      </c>
      <c r="BI130" s="278">
        <f t="shared" ca="1" si="227"/>
        <v>0</v>
      </c>
      <c r="BJ130" s="278">
        <f t="shared" ca="1" si="227"/>
        <v>0</v>
      </c>
      <c r="BK130" s="278">
        <f t="shared" ca="1" si="227"/>
        <v>0</v>
      </c>
      <c r="BL130" s="278">
        <f t="shared" ca="1" si="227"/>
        <v>0</v>
      </c>
      <c r="BM130" s="278">
        <f t="shared" ca="1" si="227"/>
        <v>0</v>
      </c>
      <c r="BN130" s="278">
        <f t="shared" ca="1" si="227"/>
        <v>0</v>
      </c>
      <c r="BO130" s="278">
        <f t="shared" ca="1" si="227"/>
        <v>0</v>
      </c>
      <c r="BP130" s="278">
        <f t="shared" ca="1" si="227"/>
        <v>0</v>
      </c>
      <c r="BQ130" s="278">
        <f t="shared" ca="1" si="227"/>
        <v>0</v>
      </c>
      <c r="BR130" s="278">
        <f t="shared" ca="1" si="227"/>
        <v>0</v>
      </c>
      <c r="BS130" s="278">
        <f t="shared" ca="1" si="227"/>
        <v>0</v>
      </c>
      <c r="BT130" s="278">
        <f t="shared" ca="1" si="227"/>
        <v>0</v>
      </c>
      <c r="BU130" s="278">
        <f t="shared" ca="1" si="227"/>
        <v>0</v>
      </c>
      <c r="BV130" s="278">
        <f t="shared" ca="1" si="227"/>
        <v>0</v>
      </c>
      <c r="BW130" s="278">
        <f t="shared" ca="1" si="227"/>
        <v>0</v>
      </c>
      <c r="BX130" s="278">
        <f t="shared" ca="1" si="227"/>
        <v>0</v>
      </c>
      <c r="BY130" s="278">
        <f t="shared" ca="1" si="227"/>
        <v>0</v>
      </c>
      <c r="BZ130" s="278">
        <f t="shared" ca="1" si="227"/>
        <v>0</v>
      </c>
      <c r="CA130" s="278">
        <f t="shared" ca="1" si="227"/>
        <v>0</v>
      </c>
      <c r="CB130" s="278">
        <f t="shared" ca="1" si="227"/>
        <v>0</v>
      </c>
      <c r="CC130" s="278">
        <f t="shared" ca="1" si="227"/>
        <v>0</v>
      </c>
      <c r="CD130" s="278">
        <f t="shared" ref="CD130:DI130" ca="1" si="228">IFERROR(CD234*$H130,)*(CD$8&gt;=(rRenovStMnth-1)*12+1)*(CD$8&lt;=MAX(rHoldPeriod,1)*12)*rRenovReq*$I130</f>
        <v>0</v>
      </c>
      <c r="CE130" s="278">
        <f t="shared" ca="1" si="228"/>
        <v>0</v>
      </c>
      <c r="CF130" s="278">
        <f t="shared" ca="1" si="228"/>
        <v>0</v>
      </c>
      <c r="CG130" s="278">
        <f t="shared" ca="1" si="228"/>
        <v>0</v>
      </c>
      <c r="CH130" s="278">
        <f t="shared" ca="1" si="228"/>
        <v>0</v>
      </c>
      <c r="CI130" s="278">
        <f t="shared" ca="1" si="228"/>
        <v>0</v>
      </c>
      <c r="CJ130" s="278">
        <f t="shared" ca="1" si="228"/>
        <v>0</v>
      </c>
      <c r="CK130" s="278">
        <f t="shared" ca="1" si="228"/>
        <v>0</v>
      </c>
      <c r="CL130" s="278">
        <f t="shared" ca="1" si="228"/>
        <v>0</v>
      </c>
      <c r="CM130" s="278">
        <f t="shared" ca="1" si="228"/>
        <v>0</v>
      </c>
      <c r="CN130" s="278">
        <f t="shared" ca="1" si="228"/>
        <v>0</v>
      </c>
      <c r="CO130" s="278">
        <f t="shared" ca="1" si="228"/>
        <v>0</v>
      </c>
      <c r="CP130" s="278">
        <f t="shared" ca="1" si="228"/>
        <v>0</v>
      </c>
      <c r="CQ130" s="278">
        <f t="shared" ca="1" si="228"/>
        <v>0</v>
      </c>
      <c r="CR130" s="278">
        <f t="shared" ca="1" si="228"/>
        <v>0</v>
      </c>
      <c r="CS130" s="278">
        <f t="shared" ca="1" si="228"/>
        <v>0</v>
      </c>
      <c r="CT130" s="278">
        <f t="shared" ca="1" si="228"/>
        <v>0</v>
      </c>
      <c r="CU130" s="278">
        <f t="shared" ca="1" si="228"/>
        <v>0</v>
      </c>
      <c r="CV130" s="278">
        <f t="shared" ca="1" si="228"/>
        <v>0</v>
      </c>
      <c r="CW130" s="278">
        <f t="shared" ca="1" si="228"/>
        <v>0</v>
      </c>
      <c r="CX130" s="278">
        <f t="shared" ca="1" si="228"/>
        <v>0</v>
      </c>
      <c r="CY130" s="278">
        <f t="shared" ca="1" si="228"/>
        <v>0</v>
      </c>
      <c r="CZ130" s="278">
        <f t="shared" ca="1" si="228"/>
        <v>0</v>
      </c>
      <c r="DA130" s="278">
        <f t="shared" ca="1" si="228"/>
        <v>0</v>
      </c>
      <c r="DB130" s="278">
        <f t="shared" ca="1" si="228"/>
        <v>0</v>
      </c>
      <c r="DC130" s="278">
        <f t="shared" ca="1" si="228"/>
        <v>0</v>
      </c>
      <c r="DD130" s="278">
        <f t="shared" ca="1" si="228"/>
        <v>0</v>
      </c>
      <c r="DE130" s="278">
        <f t="shared" ca="1" si="228"/>
        <v>0</v>
      </c>
      <c r="DF130" s="278">
        <f t="shared" ca="1" si="228"/>
        <v>0</v>
      </c>
      <c r="DG130" s="278">
        <f t="shared" ca="1" si="228"/>
        <v>0</v>
      </c>
      <c r="DH130" s="278">
        <f t="shared" ca="1" si="228"/>
        <v>0</v>
      </c>
      <c r="DI130" s="278">
        <f t="shared" ca="1" si="228"/>
        <v>0</v>
      </c>
      <c r="DJ130" s="278">
        <f t="shared" ref="DJ130:ES130" ca="1" si="229">IFERROR(DJ234*$H130,)*(DJ$8&gt;=(rRenovStMnth-1)*12+1)*(DJ$8&lt;=MAX(rHoldPeriod,1)*12)*rRenovReq*$I130</f>
        <v>0</v>
      </c>
      <c r="DK130" s="278">
        <f t="shared" ca="1" si="229"/>
        <v>0</v>
      </c>
      <c r="DL130" s="278">
        <f t="shared" ca="1" si="229"/>
        <v>0</v>
      </c>
      <c r="DM130" s="278">
        <f t="shared" ca="1" si="229"/>
        <v>0</v>
      </c>
      <c r="DN130" s="278">
        <f t="shared" ca="1" si="229"/>
        <v>0</v>
      </c>
      <c r="DO130" s="278">
        <f t="shared" ca="1" si="229"/>
        <v>0</v>
      </c>
      <c r="DP130" s="278">
        <f t="shared" ca="1" si="229"/>
        <v>0</v>
      </c>
      <c r="DQ130" s="278">
        <f t="shared" ca="1" si="229"/>
        <v>0</v>
      </c>
      <c r="DR130" s="278">
        <f t="shared" ca="1" si="229"/>
        <v>0</v>
      </c>
      <c r="DS130" s="278">
        <f t="shared" ca="1" si="229"/>
        <v>0</v>
      </c>
      <c r="DT130" s="278">
        <f t="shared" ca="1" si="229"/>
        <v>0</v>
      </c>
      <c r="DU130" s="278">
        <f t="shared" ca="1" si="229"/>
        <v>0</v>
      </c>
      <c r="DV130" s="278">
        <f t="shared" ca="1" si="229"/>
        <v>0</v>
      </c>
      <c r="DW130" s="278">
        <f t="shared" ca="1" si="229"/>
        <v>0</v>
      </c>
      <c r="DX130" s="278">
        <f t="shared" ca="1" si="229"/>
        <v>0</v>
      </c>
      <c r="DY130" s="278">
        <f t="shared" ca="1" si="229"/>
        <v>0</v>
      </c>
      <c r="DZ130" s="278">
        <f t="shared" ca="1" si="229"/>
        <v>0</v>
      </c>
      <c r="EA130" s="278">
        <f t="shared" ca="1" si="229"/>
        <v>0</v>
      </c>
      <c r="EB130" s="278">
        <f t="shared" ca="1" si="229"/>
        <v>0</v>
      </c>
      <c r="EC130" s="278">
        <f t="shared" ca="1" si="229"/>
        <v>0</v>
      </c>
      <c r="ED130" s="278">
        <f t="shared" ca="1" si="229"/>
        <v>0</v>
      </c>
      <c r="EE130" s="278">
        <f t="shared" ca="1" si="229"/>
        <v>0</v>
      </c>
      <c r="EF130" s="278">
        <f t="shared" ca="1" si="229"/>
        <v>0</v>
      </c>
      <c r="EG130" s="278">
        <f t="shared" ca="1" si="229"/>
        <v>0</v>
      </c>
      <c r="EH130" s="278">
        <f t="shared" ca="1" si="229"/>
        <v>0</v>
      </c>
      <c r="EI130" s="278">
        <f t="shared" ca="1" si="229"/>
        <v>0</v>
      </c>
      <c r="EJ130" s="278">
        <f t="shared" ca="1" si="229"/>
        <v>0</v>
      </c>
      <c r="EK130" s="278">
        <f t="shared" ca="1" si="229"/>
        <v>0</v>
      </c>
      <c r="EL130" s="278">
        <f t="shared" ca="1" si="229"/>
        <v>0</v>
      </c>
      <c r="EM130" s="278">
        <f t="shared" ca="1" si="229"/>
        <v>0</v>
      </c>
      <c r="EN130" s="278">
        <f t="shared" ca="1" si="229"/>
        <v>0</v>
      </c>
      <c r="EO130" s="278">
        <f t="shared" ca="1" si="229"/>
        <v>0</v>
      </c>
      <c r="EP130" s="278">
        <f t="shared" ca="1" si="229"/>
        <v>0</v>
      </c>
      <c r="EQ130" s="278">
        <f t="shared" ca="1" si="229"/>
        <v>0</v>
      </c>
      <c r="ER130" s="278">
        <f t="shared" ca="1" si="229"/>
        <v>0</v>
      </c>
      <c r="ES130" s="278">
        <f t="shared" ca="1" si="229"/>
        <v>0</v>
      </c>
    </row>
    <row r="131" spans="2:149" hidden="1" x14ac:dyDescent="0.2">
      <c r="B131" s="278" cm="1">
        <f t="array" ref="B131">IFERROR(INDEX(rUMFP,ROWS($A$97:A131)),)</f>
        <v>0</v>
      </c>
      <c r="C131" s="278"/>
      <c r="D131" s="275">
        <f t="shared" si="217"/>
        <v>0</v>
      </c>
      <c r="E131" s="275">
        <f t="shared" si="218"/>
        <v>0</v>
      </c>
      <c r="F131" s="607">
        <f t="shared" si="219"/>
        <v>0</v>
      </c>
      <c r="H131" s="603">
        <f t="shared" si="220"/>
        <v>0</v>
      </c>
      <c r="I131" s="600">
        <f t="shared" si="92"/>
        <v>0</v>
      </c>
      <c r="K131" s="610">
        <f t="shared" si="221"/>
        <v>0</v>
      </c>
      <c r="Q131" s="275"/>
      <c r="R131" s="278">
        <f t="shared" ref="R131:AW131" si="230">IFERROR(R235*$H131,)*(R$8&gt;=(rRenovStMnth-1)*12+1)*(R$8&lt;=MAX(rHoldPeriod,1)*12)*rRenovReq*$I131</f>
        <v>0</v>
      </c>
      <c r="S131" s="278">
        <f t="shared" ca="1" si="230"/>
        <v>0</v>
      </c>
      <c r="T131" s="278">
        <f t="shared" ca="1" si="230"/>
        <v>0</v>
      </c>
      <c r="U131" s="278">
        <f t="shared" ca="1" si="230"/>
        <v>0</v>
      </c>
      <c r="V131" s="278">
        <f t="shared" ca="1" si="230"/>
        <v>0</v>
      </c>
      <c r="W131" s="278">
        <f t="shared" ca="1" si="230"/>
        <v>0</v>
      </c>
      <c r="X131" s="278">
        <f t="shared" ca="1" si="230"/>
        <v>0</v>
      </c>
      <c r="Y131" s="278">
        <f t="shared" ca="1" si="230"/>
        <v>0</v>
      </c>
      <c r="Z131" s="278">
        <f t="shared" ca="1" si="230"/>
        <v>0</v>
      </c>
      <c r="AA131" s="278">
        <f t="shared" ca="1" si="230"/>
        <v>0</v>
      </c>
      <c r="AB131" s="278">
        <f t="shared" ca="1" si="230"/>
        <v>0</v>
      </c>
      <c r="AC131" s="278">
        <f t="shared" ca="1" si="230"/>
        <v>0</v>
      </c>
      <c r="AD131" s="278">
        <f t="shared" ca="1" si="230"/>
        <v>0</v>
      </c>
      <c r="AE131" s="278">
        <f t="shared" ca="1" si="230"/>
        <v>0</v>
      </c>
      <c r="AF131" s="278">
        <f t="shared" ca="1" si="230"/>
        <v>0</v>
      </c>
      <c r="AG131" s="278">
        <f t="shared" ca="1" si="230"/>
        <v>0</v>
      </c>
      <c r="AH131" s="278">
        <f t="shared" ca="1" si="230"/>
        <v>0</v>
      </c>
      <c r="AI131" s="278">
        <f t="shared" ca="1" si="230"/>
        <v>0</v>
      </c>
      <c r="AJ131" s="278">
        <f t="shared" ca="1" si="230"/>
        <v>0</v>
      </c>
      <c r="AK131" s="278">
        <f t="shared" ca="1" si="230"/>
        <v>0</v>
      </c>
      <c r="AL131" s="278">
        <f t="shared" ca="1" si="230"/>
        <v>0</v>
      </c>
      <c r="AM131" s="278">
        <f t="shared" ca="1" si="230"/>
        <v>0</v>
      </c>
      <c r="AN131" s="278">
        <f t="shared" ca="1" si="230"/>
        <v>0</v>
      </c>
      <c r="AO131" s="278">
        <f t="shared" ca="1" si="230"/>
        <v>0</v>
      </c>
      <c r="AP131" s="278">
        <f t="shared" ca="1" si="230"/>
        <v>0</v>
      </c>
      <c r="AQ131" s="278">
        <f t="shared" ca="1" si="230"/>
        <v>0</v>
      </c>
      <c r="AR131" s="278">
        <f t="shared" ca="1" si="230"/>
        <v>0</v>
      </c>
      <c r="AS131" s="278">
        <f t="shared" ca="1" si="230"/>
        <v>0</v>
      </c>
      <c r="AT131" s="278">
        <f t="shared" ca="1" si="230"/>
        <v>0</v>
      </c>
      <c r="AU131" s="278">
        <f t="shared" ca="1" si="230"/>
        <v>0</v>
      </c>
      <c r="AV131" s="278">
        <f t="shared" ca="1" si="230"/>
        <v>0</v>
      </c>
      <c r="AW131" s="278">
        <f t="shared" ca="1" si="230"/>
        <v>0</v>
      </c>
      <c r="AX131" s="278">
        <f t="shared" ref="AX131:CC131" ca="1" si="231">IFERROR(AX235*$H131,)*(AX$8&gt;=(rRenovStMnth-1)*12+1)*(AX$8&lt;=MAX(rHoldPeriod,1)*12)*rRenovReq*$I131</f>
        <v>0</v>
      </c>
      <c r="AY131" s="278">
        <f t="shared" ca="1" si="231"/>
        <v>0</v>
      </c>
      <c r="AZ131" s="278">
        <f t="shared" ca="1" si="231"/>
        <v>0</v>
      </c>
      <c r="BA131" s="278">
        <f t="shared" ca="1" si="231"/>
        <v>0</v>
      </c>
      <c r="BB131" s="278">
        <f t="shared" ca="1" si="231"/>
        <v>0</v>
      </c>
      <c r="BC131" s="278">
        <f t="shared" ca="1" si="231"/>
        <v>0</v>
      </c>
      <c r="BD131" s="278">
        <f t="shared" ca="1" si="231"/>
        <v>0</v>
      </c>
      <c r="BE131" s="278">
        <f t="shared" ca="1" si="231"/>
        <v>0</v>
      </c>
      <c r="BF131" s="278">
        <f t="shared" ca="1" si="231"/>
        <v>0</v>
      </c>
      <c r="BG131" s="278">
        <f t="shared" ca="1" si="231"/>
        <v>0</v>
      </c>
      <c r="BH131" s="278">
        <f t="shared" ca="1" si="231"/>
        <v>0</v>
      </c>
      <c r="BI131" s="278">
        <f t="shared" ca="1" si="231"/>
        <v>0</v>
      </c>
      <c r="BJ131" s="278">
        <f t="shared" ca="1" si="231"/>
        <v>0</v>
      </c>
      <c r="BK131" s="278">
        <f t="shared" ca="1" si="231"/>
        <v>0</v>
      </c>
      <c r="BL131" s="278">
        <f t="shared" ca="1" si="231"/>
        <v>0</v>
      </c>
      <c r="BM131" s="278">
        <f t="shared" ca="1" si="231"/>
        <v>0</v>
      </c>
      <c r="BN131" s="278">
        <f t="shared" ca="1" si="231"/>
        <v>0</v>
      </c>
      <c r="BO131" s="278">
        <f t="shared" ca="1" si="231"/>
        <v>0</v>
      </c>
      <c r="BP131" s="278">
        <f t="shared" ca="1" si="231"/>
        <v>0</v>
      </c>
      <c r="BQ131" s="278">
        <f t="shared" ca="1" si="231"/>
        <v>0</v>
      </c>
      <c r="BR131" s="278">
        <f t="shared" ca="1" si="231"/>
        <v>0</v>
      </c>
      <c r="BS131" s="278">
        <f t="shared" ca="1" si="231"/>
        <v>0</v>
      </c>
      <c r="BT131" s="278">
        <f t="shared" ca="1" si="231"/>
        <v>0</v>
      </c>
      <c r="BU131" s="278">
        <f t="shared" ca="1" si="231"/>
        <v>0</v>
      </c>
      <c r="BV131" s="278">
        <f t="shared" ca="1" si="231"/>
        <v>0</v>
      </c>
      <c r="BW131" s="278">
        <f t="shared" ca="1" si="231"/>
        <v>0</v>
      </c>
      <c r="BX131" s="278">
        <f t="shared" ca="1" si="231"/>
        <v>0</v>
      </c>
      <c r="BY131" s="278">
        <f t="shared" ca="1" si="231"/>
        <v>0</v>
      </c>
      <c r="BZ131" s="278">
        <f t="shared" ca="1" si="231"/>
        <v>0</v>
      </c>
      <c r="CA131" s="278">
        <f t="shared" ca="1" si="231"/>
        <v>0</v>
      </c>
      <c r="CB131" s="278">
        <f t="shared" ca="1" si="231"/>
        <v>0</v>
      </c>
      <c r="CC131" s="278">
        <f t="shared" ca="1" si="231"/>
        <v>0</v>
      </c>
      <c r="CD131" s="278">
        <f t="shared" ref="CD131:DI131" ca="1" si="232">IFERROR(CD235*$H131,)*(CD$8&gt;=(rRenovStMnth-1)*12+1)*(CD$8&lt;=MAX(rHoldPeriod,1)*12)*rRenovReq*$I131</f>
        <v>0</v>
      </c>
      <c r="CE131" s="278">
        <f t="shared" ca="1" si="232"/>
        <v>0</v>
      </c>
      <c r="CF131" s="278">
        <f t="shared" ca="1" si="232"/>
        <v>0</v>
      </c>
      <c r="CG131" s="278">
        <f t="shared" ca="1" si="232"/>
        <v>0</v>
      </c>
      <c r="CH131" s="278">
        <f t="shared" ca="1" si="232"/>
        <v>0</v>
      </c>
      <c r="CI131" s="278">
        <f t="shared" ca="1" si="232"/>
        <v>0</v>
      </c>
      <c r="CJ131" s="278">
        <f t="shared" ca="1" si="232"/>
        <v>0</v>
      </c>
      <c r="CK131" s="278">
        <f t="shared" ca="1" si="232"/>
        <v>0</v>
      </c>
      <c r="CL131" s="278">
        <f t="shared" ca="1" si="232"/>
        <v>0</v>
      </c>
      <c r="CM131" s="278">
        <f t="shared" ca="1" si="232"/>
        <v>0</v>
      </c>
      <c r="CN131" s="278">
        <f t="shared" ca="1" si="232"/>
        <v>0</v>
      </c>
      <c r="CO131" s="278">
        <f t="shared" ca="1" si="232"/>
        <v>0</v>
      </c>
      <c r="CP131" s="278">
        <f t="shared" ca="1" si="232"/>
        <v>0</v>
      </c>
      <c r="CQ131" s="278">
        <f t="shared" ca="1" si="232"/>
        <v>0</v>
      </c>
      <c r="CR131" s="278">
        <f t="shared" ca="1" si="232"/>
        <v>0</v>
      </c>
      <c r="CS131" s="278">
        <f t="shared" ca="1" si="232"/>
        <v>0</v>
      </c>
      <c r="CT131" s="278">
        <f t="shared" ca="1" si="232"/>
        <v>0</v>
      </c>
      <c r="CU131" s="278">
        <f t="shared" ca="1" si="232"/>
        <v>0</v>
      </c>
      <c r="CV131" s="278">
        <f t="shared" ca="1" si="232"/>
        <v>0</v>
      </c>
      <c r="CW131" s="278">
        <f t="shared" ca="1" si="232"/>
        <v>0</v>
      </c>
      <c r="CX131" s="278">
        <f t="shared" ca="1" si="232"/>
        <v>0</v>
      </c>
      <c r="CY131" s="278">
        <f t="shared" ca="1" si="232"/>
        <v>0</v>
      </c>
      <c r="CZ131" s="278">
        <f t="shared" ca="1" si="232"/>
        <v>0</v>
      </c>
      <c r="DA131" s="278">
        <f t="shared" ca="1" si="232"/>
        <v>0</v>
      </c>
      <c r="DB131" s="278">
        <f t="shared" ca="1" si="232"/>
        <v>0</v>
      </c>
      <c r="DC131" s="278">
        <f t="shared" ca="1" si="232"/>
        <v>0</v>
      </c>
      <c r="DD131" s="278">
        <f t="shared" ca="1" si="232"/>
        <v>0</v>
      </c>
      <c r="DE131" s="278">
        <f t="shared" ca="1" si="232"/>
        <v>0</v>
      </c>
      <c r="DF131" s="278">
        <f t="shared" ca="1" si="232"/>
        <v>0</v>
      </c>
      <c r="DG131" s="278">
        <f t="shared" ca="1" si="232"/>
        <v>0</v>
      </c>
      <c r="DH131" s="278">
        <f t="shared" ca="1" si="232"/>
        <v>0</v>
      </c>
      <c r="DI131" s="278">
        <f t="shared" ca="1" si="232"/>
        <v>0</v>
      </c>
      <c r="DJ131" s="278">
        <f t="shared" ref="DJ131:ES131" ca="1" si="233">IFERROR(DJ235*$H131,)*(DJ$8&gt;=(rRenovStMnth-1)*12+1)*(DJ$8&lt;=MAX(rHoldPeriod,1)*12)*rRenovReq*$I131</f>
        <v>0</v>
      </c>
      <c r="DK131" s="278">
        <f t="shared" ca="1" si="233"/>
        <v>0</v>
      </c>
      <c r="DL131" s="278">
        <f t="shared" ca="1" si="233"/>
        <v>0</v>
      </c>
      <c r="DM131" s="278">
        <f t="shared" ca="1" si="233"/>
        <v>0</v>
      </c>
      <c r="DN131" s="278">
        <f t="shared" ca="1" si="233"/>
        <v>0</v>
      </c>
      <c r="DO131" s="278">
        <f t="shared" ca="1" si="233"/>
        <v>0</v>
      </c>
      <c r="DP131" s="278">
        <f t="shared" ca="1" si="233"/>
        <v>0</v>
      </c>
      <c r="DQ131" s="278">
        <f t="shared" ca="1" si="233"/>
        <v>0</v>
      </c>
      <c r="DR131" s="278">
        <f t="shared" ca="1" si="233"/>
        <v>0</v>
      </c>
      <c r="DS131" s="278">
        <f t="shared" ca="1" si="233"/>
        <v>0</v>
      </c>
      <c r="DT131" s="278">
        <f t="shared" ca="1" si="233"/>
        <v>0</v>
      </c>
      <c r="DU131" s="278">
        <f t="shared" ca="1" si="233"/>
        <v>0</v>
      </c>
      <c r="DV131" s="278">
        <f t="shared" ca="1" si="233"/>
        <v>0</v>
      </c>
      <c r="DW131" s="278">
        <f t="shared" ca="1" si="233"/>
        <v>0</v>
      </c>
      <c r="DX131" s="278">
        <f t="shared" ca="1" si="233"/>
        <v>0</v>
      </c>
      <c r="DY131" s="278">
        <f t="shared" ca="1" si="233"/>
        <v>0</v>
      </c>
      <c r="DZ131" s="278">
        <f t="shared" ca="1" si="233"/>
        <v>0</v>
      </c>
      <c r="EA131" s="278">
        <f t="shared" ca="1" si="233"/>
        <v>0</v>
      </c>
      <c r="EB131" s="278">
        <f t="shared" ca="1" si="233"/>
        <v>0</v>
      </c>
      <c r="EC131" s="278">
        <f t="shared" ca="1" si="233"/>
        <v>0</v>
      </c>
      <c r="ED131" s="278">
        <f t="shared" ca="1" si="233"/>
        <v>0</v>
      </c>
      <c r="EE131" s="278">
        <f t="shared" ca="1" si="233"/>
        <v>0</v>
      </c>
      <c r="EF131" s="278">
        <f t="shared" ca="1" si="233"/>
        <v>0</v>
      </c>
      <c r="EG131" s="278">
        <f t="shared" ca="1" si="233"/>
        <v>0</v>
      </c>
      <c r="EH131" s="278">
        <f t="shared" ca="1" si="233"/>
        <v>0</v>
      </c>
      <c r="EI131" s="278">
        <f t="shared" ca="1" si="233"/>
        <v>0</v>
      </c>
      <c r="EJ131" s="278">
        <f t="shared" ca="1" si="233"/>
        <v>0</v>
      </c>
      <c r="EK131" s="278">
        <f t="shared" ca="1" si="233"/>
        <v>0</v>
      </c>
      <c r="EL131" s="278">
        <f t="shared" ca="1" si="233"/>
        <v>0</v>
      </c>
      <c r="EM131" s="278">
        <f t="shared" ca="1" si="233"/>
        <v>0</v>
      </c>
      <c r="EN131" s="278">
        <f t="shared" ca="1" si="233"/>
        <v>0</v>
      </c>
      <c r="EO131" s="278">
        <f t="shared" ca="1" si="233"/>
        <v>0</v>
      </c>
      <c r="EP131" s="278">
        <f t="shared" ca="1" si="233"/>
        <v>0</v>
      </c>
      <c r="EQ131" s="278">
        <f t="shared" ca="1" si="233"/>
        <v>0</v>
      </c>
      <c r="ER131" s="278">
        <f t="shared" ca="1" si="233"/>
        <v>0</v>
      </c>
      <c r="ES131" s="278">
        <f t="shared" ca="1" si="233"/>
        <v>0</v>
      </c>
    </row>
    <row r="132" spans="2:149" hidden="1" x14ac:dyDescent="0.2">
      <c r="B132" s="278" cm="1">
        <f t="array" ref="B132">IFERROR(INDEX(rUMFP,ROWS($A$97:A132)),)</f>
        <v>0</v>
      </c>
      <c r="C132" s="278"/>
      <c r="D132" s="275">
        <f t="shared" si="217"/>
        <v>0</v>
      </c>
      <c r="E132" s="275">
        <f t="shared" si="218"/>
        <v>0</v>
      </c>
      <c r="F132" s="607">
        <f t="shared" si="219"/>
        <v>0</v>
      </c>
      <c r="H132" s="603">
        <f t="shared" si="220"/>
        <v>0</v>
      </c>
      <c r="I132" s="600">
        <f t="shared" si="92"/>
        <v>0</v>
      </c>
      <c r="K132" s="610">
        <f t="shared" si="221"/>
        <v>0</v>
      </c>
      <c r="Q132" s="275"/>
      <c r="R132" s="278">
        <f t="shared" ref="R132:AW132" si="234">IFERROR(R236*$H132,)*(R$8&gt;=(rRenovStMnth-1)*12+1)*(R$8&lt;=MAX(rHoldPeriod,1)*12)*rRenovReq*$I132</f>
        <v>0</v>
      </c>
      <c r="S132" s="278">
        <f t="shared" ca="1" si="234"/>
        <v>0</v>
      </c>
      <c r="T132" s="278">
        <f t="shared" ca="1" si="234"/>
        <v>0</v>
      </c>
      <c r="U132" s="278">
        <f t="shared" ca="1" si="234"/>
        <v>0</v>
      </c>
      <c r="V132" s="278">
        <f t="shared" ca="1" si="234"/>
        <v>0</v>
      </c>
      <c r="W132" s="278">
        <f t="shared" ca="1" si="234"/>
        <v>0</v>
      </c>
      <c r="X132" s="278">
        <f t="shared" ca="1" si="234"/>
        <v>0</v>
      </c>
      <c r="Y132" s="278">
        <f t="shared" ca="1" si="234"/>
        <v>0</v>
      </c>
      <c r="Z132" s="278">
        <f t="shared" ca="1" si="234"/>
        <v>0</v>
      </c>
      <c r="AA132" s="278">
        <f t="shared" ca="1" si="234"/>
        <v>0</v>
      </c>
      <c r="AB132" s="278">
        <f t="shared" ca="1" si="234"/>
        <v>0</v>
      </c>
      <c r="AC132" s="278">
        <f t="shared" ca="1" si="234"/>
        <v>0</v>
      </c>
      <c r="AD132" s="278">
        <f t="shared" ca="1" si="234"/>
        <v>0</v>
      </c>
      <c r="AE132" s="278">
        <f t="shared" ca="1" si="234"/>
        <v>0</v>
      </c>
      <c r="AF132" s="278">
        <f t="shared" ca="1" si="234"/>
        <v>0</v>
      </c>
      <c r="AG132" s="278">
        <f t="shared" ca="1" si="234"/>
        <v>0</v>
      </c>
      <c r="AH132" s="278">
        <f t="shared" ca="1" si="234"/>
        <v>0</v>
      </c>
      <c r="AI132" s="278">
        <f t="shared" ca="1" si="234"/>
        <v>0</v>
      </c>
      <c r="AJ132" s="278">
        <f t="shared" ca="1" si="234"/>
        <v>0</v>
      </c>
      <c r="AK132" s="278">
        <f t="shared" ca="1" si="234"/>
        <v>0</v>
      </c>
      <c r="AL132" s="278">
        <f t="shared" ca="1" si="234"/>
        <v>0</v>
      </c>
      <c r="AM132" s="278">
        <f t="shared" ca="1" si="234"/>
        <v>0</v>
      </c>
      <c r="AN132" s="278">
        <f t="shared" ca="1" si="234"/>
        <v>0</v>
      </c>
      <c r="AO132" s="278">
        <f t="shared" ca="1" si="234"/>
        <v>0</v>
      </c>
      <c r="AP132" s="278">
        <f t="shared" ca="1" si="234"/>
        <v>0</v>
      </c>
      <c r="AQ132" s="278">
        <f t="shared" ca="1" si="234"/>
        <v>0</v>
      </c>
      <c r="AR132" s="278">
        <f t="shared" ca="1" si="234"/>
        <v>0</v>
      </c>
      <c r="AS132" s="278">
        <f t="shared" ca="1" si="234"/>
        <v>0</v>
      </c>
      <c r="AT132" s="278">
        <f t="shared" ca="1" si="234"/>
        <v>0</v>
      </c>
      <c r="AU132" s="278">
        <f t="shared" ca="1" si="234"/>
        <v>0</v>
      </c>
      <c r="AV132" s="278">
        <f t="shared" ca="1" si="234"/>
        <v>0</v>
      </c>
      <c r="AW132" s="278">
        <f t="shared" ca="1" si="234"/>
        <v>0</v>
      </c>
      <c r="AX132" s="278">
        <f t="shared" ref="AX132:CC132" ca="1" si="235">IFERROR(AX236*$H132,)*(AX$8&gt;=(rRenovStMnth-1)*12+1)*(AX$8&lt;=MAX(rHoldPeriod,1)*12)*rRenovReq*$I132</f>
        <v>0</v>
      </c>
      <c r="AY132" s="278">
        <f t="shared" ca="1" si="235"/>
        <v>0</v>
      </c>
      <c r="AZ132" s="278">
        <f t="shared" ca="1" si="235"/>
        <v>0</v>
      </c>
      <c r="BA132" s="278">
        <f t="shared" ca="1" si="235"/>
        <v>0</v>
      </c>
      <c r="BB132" s="278">
        <f t="shared" ca="1" si="235"/>
        <v>0</v>
      </c>
      <c r="BC132" s="278">
        <f t="shared" ca="1" si="235"/>
        <v>0</v>
      </c>
      <c r="BD132" s="278">
        <f t="shared" ca="1" si="235"/>
        <v>0</v>
      </c>
      <c r="BE132" s="278">
        <f t="shared" ca="1" si="235"/>
        <v>0</v>
      </c>
      <c r="BF132" s="278">
        <f t="shared" ca="1" si="235"/>
        <v>0</v>
      </c>
      <c r="BG132" s="278">
        <f t="shared" ca="1" si="235"/>
        <v>0</v>
      </c>
      <c r="BH132" s="278">
        <f t="shared" ca="1" si="235"/>
        <v>0</v>
      </c>
      <c r="BI132" s="278">
        <f t="shared" ca="1" si="235"/>
        <v>0</v>
      </c>
      <c r="BJ132" s="278">
        <f t="shared" ca="1" si="235"/>
        <v>0</v>
      </c>
      <c r="BK132" s="278">
        <f t="shared" ca="1" si="235"/>
        <v>0</v>
      </c>
      <c r="BL132" s="278">
        <f t="shared" ca="1" si="235"/>
        <v>0</v>
      </c>
      <c r="BM132" s="278">
        <f t="shared" ca="1" si="235"/>
        <v>0</v>
      </c>
      <c r="BN132" s="278">
        <f t="shared" ca="1" si="235"/>
        <v>0</v>
      </c>
      <c r="BO132" s="278">
        <f t="shared" ca="1" si="235"/>
        <v>0</v>
      </c>
      <c r="BP132" s="278">
        <f t="shared" ca="1" si="235"/>
        <v>0</v>
      </c>
      <c r="BQ132" s="278">
        <f t="shared" ca="1" si="235"/>
        <v>0</v>
      </c>
      <c r="BR132" s="278">
        <f t="shared" ca="1" si="235"/>
        <v>0</v>
      </c>
      <c r="BS132" s="278">
        <f t="shared" ca="1" si="235"/>
        <v>0</v>
      </c>
      <c r="BT132" s="278">
        <f t="shared" ca="1" si="235"/>
        <v>0</v>
      </c>
      <c r="BU132" s="278">
        <f t="shared" ca="1" si="235"/>
        <v>0</v>
      </c>
      <c r="BV132" s="278">
        <f t="shared" ca="1" si="235"/>
        <v>0</v>
      </c>
      <c r="BW132" s="278">
        <f t="shared" ca="1" si="235"/>
        <v>0</v>
      </c>
      <c r="BX132" s="278">
        <f t="shared" ca="1" si="235"/>
        <v>0</v>
      </c>
      <c r="BY132" s="278">
        <f t="shared" ca="1" si="235"/>
        <v>0</v>
      </c>
      <c r="BZ132" s="278">
        <f t="shared" ca="1" si="235"/>
        <v>0</v>
      </c>
      <c r="CA132" s="278">
        <f t="shared" ca="1" si="235"/>
        <v>0</v>
      </c>
      <c r="CB132" s="278">
        <f t="shared" ca="1" si="235"/>
        <v>0</v>
      </c>
      <c r="CC132" s="278">
        <f t="shared" ca="1" si="235"/>
        <v>0</v>
      </c>
      <c r="CD132" s="278">
        <f t="shared" ref="CD132:DI132" ca="1" si="236">IFERROR(CD236*$H132,)*(CD$8&gt;=(rRenovStMnth-1)*12+1)*(CD$8&lt;=MAX(rHoldPeriod,1)*12)*rRenovReq*$I132</f>
        <v>0</v>
      </c>
      <c r="CE132" s="278">
        <f t="shared" ca="1" si="236"/>
        <v>0</v>
      </c>
      <c r="CF132" s="278">
        <f t="shared" ca="1" si="236"/>
        <v>0</v>
      </c>
      <c r="CG132" s="278">
        <f t="shared" ca="1" si="236"/>
        <v>0</v>
      </c>
      <c r="CH132" s="278">
        <f t="shared" ca="1" si="236"/>
        <v>0</v>
      </c>
      <c r="CI132" s="278">
        <f t="shared" ca="1" si="236"/>
        <v>0</v>
      </c>
      <c r="CJ132" s="278">
        <f t="shared" ca="1" si="236"/>
        <v>0</v>
      </c>
      <c r="CK132" s="278">
        <f t="shared" ca="1" si="236"/>
        <v>0</v>
      </c>
      <c r="CL132" s="278">
        <f t="shared" ca="1" si="236"/>
        <v>0</v>
      </c>
      <c r="CM132" s="278">
        <f t="shared" ca="1" si="236"/>
        <v>0</v>
      </c>
      <c r="CN132" s="278">
        <f t="shared" ca="1" si="236"/>
        <v>0</v>
      </c>
      <c r="CO132" s="278">
        <f t="shared" ca="1" si="236"/>
        <v>0</v>
      </c>
      <c r="CP132" s="278">
        <f t="shared" ca="1" si="236"/>
        <v>0</v>
      </c>
      <c r="CQ132" s="278">
        <f t="shared" ca="1" si="236"/>
        <v>0</v>
      </c>
      <c r="CR132" s="278">
        <f t="shared" ca="1" si="236"/>
        <v>0</v>
      </c>
      <c r="CS132" s="278">
        <f t="shared" ca="1" si="236"/>
        <v>0</v>
      </c>
      <c r="CT132" s="278">
        <f t="shared" ca="1" si="236"/>
        <v>0</v>
      </c>
      <c r="CU132" s="278">
        <f t="shared" ca="1" si="236"/>
        <v>0</v>
      </c>
      <c r="CV132" s="278">
        <f t="shared" ca="1" si="236"/>
        <v>0</v>
      </c>
      <c r="CW132" s="278">
        <f t="shared" ca="1" si="236"/>
        <v>0</v>
      </c>
      <c r="CX132" s="278">
        <f t="shared" ca="1" si="236"/>
        <v>0</v>
      </c>
      <c r="CY132" s="278">
        <f t="shared" ca="1" si="236"/>
        <v>0</v>
      </c>
      <c r="CZ132" s="278">
        <f t="shared" ca="1" si="236"/>
        <v>0</v>
      </c>
      <c r="DA132" s="278">
        <f t="shared" ca="1" si="236"/>
        <v>0</v>
      </c>
      <c r="DB132" s="278">
        <f t="shared" ca="1" si="236"/>
        <v>0</v>
      </c>
      <c r="DC132" s="278">
        <f t="shared" ca="1" si="236"/>
        <v>0</v>
      </c>
      <c r="DD132" s="278">
        <f t="shared" ca="1" si="236"/>
        <v>0</v>
      </c>
      <c r="DE132" s="278">
        <f t="shared" ca="1" si="236"/>
        <v>0</v>
      </c>
      <c r="DF132" s="278">
        <f t="shared" ca="1" si="236"/>
        <v>0</v>
      </c>
      <c r="DG132" s="278">
        <f t="shared" ca="1" si="236"/>
        <v>0</v>
      </c>
      <c r="DH132" s="278">
        <f t="shared" ca="1" si="236"/>
        <v>0</v>
      </c>
      <c r="DI132" s="278">
        <f t="shared" ca="1" si="236"/>
        <v>0</v>
      </c>
      <c r="DJ132" s="278">
        <f t="shared" ref="DJ132:ES132" ca="1" si="237">IFERROR(DJ236*$H132,)*(DJ$8&gt;=(rRenovStMnth-1)*12+1)*(DJ$8&lt;=MAX(rHoldPeriod,1)*12)*rRenovReq*$I132</f>
        <v>0</v>
      </c>
      <c r="DK132" s="278">
        <f t="shared" ca="1" si="237"/>
        <v>0</v>
      </c>
      <c r="DL132" s="278">
        <f t="shared" ca="1" si="237"/>
        <v>0</v>
      </c>
      <c r="DM132" s="278">
        <f t="shared" ca="1" si="237"/>
        <v>0</v>
      </c>
      <c r="DN132" s="278">
        <f t="shared" ca="1" si="237"/>
        <v>0</v>
      </c>
      <c r="DO132" s="278">
        <f t="shared" ca="1" si="237"/>
        <v>0</v>
      </c>
      <c r="DP132" s="278">
        <f t="shared" ca="1" si="237"/>
        <v>0</v>
      </c>
      <c r="DQ132" s="278">
        <f t="shared" ca="1" si="237"/>
        <v>0</v>
      </c>
      <c r="DR132" s="278">
        <f t="shared" ca="1" si="237"/>
        <v>0</v>
      </c>
      <c r="DS132" s="278">
        <f t="shared" ca="1" si="237"/>
        <v>0</v>
      </c>
      <c r="DT132" s="278">
        <f t="shared" ca="1" si="237"/>
        <v>0</v>
      </c>
      <c r="DU132" s="278">
        <f t="shared" ca="1" si="237"/>
        <v>0</v>
      </c>
      <c r="DV132" s="278">
        <f t="shared" ca="1" si="237"/>
        <v>0</v>
      </c>
      <c r="DW132" s="278">
        <f t="shared" ca="1" si="237"/>
        <v>0</v>
      </c>
      <c r="DX132" s="278">
        <f t="shared" ca="1" si="237"/>
        <v>0</v>
      </c>
      <c r="DY132" s="278">
        <f t="shared" ca="1" si="237"/>
        <v>0</v>
      </c>
      <c r="DZ132" s="278">
        <f t="shared" ca="1" si="237"/>
        <v>0</v>
      </c>
      <c r="EA132" s="278">
        <f t="shared" ca="1" si="237"/>
        <v>0</v>
      </c>
      <c r="EB132" s="278">
        <f t="shared" ca="1" si="237"/>
        <v>0</v>
      </c>
      <c r="EC132" s="278">
        <f t="shared" ca="1" si="237"/>
        <v>0</v>
      </c>
      <c r="ED132" s="278">
        <f t="shared" ca="1" si="237"/>
        <v>0</v>
      </c>
      <c r="EE132" s="278">
        <f t="shared" ca="1" si="237"/>
        <v>0</v>
      </c>
      <c r="EF132" s="278">
        <f t="shared" ca="1" si="237"/>
        <v>0</v>
      </c>
      <c r="EG132" s="278">
        <f t="shared" ca="1" si="237"/>
        <v>0</v>
      </c>
      <c r="EH132" s="278">
        <f t="shared" ca="1" si="237"/>
        <v>0</v>
      </c>
      <c r="EI132" s="278">
        <f t="shared" ca="1" si="237"/>
        <v>0</v>
      </c>
      <c r="EJ132" s="278">
        <f t="shared" ca="1" si="237"/>
        <v>0</v>
      </c>
      <c r="EK132" s="278">
        <f t="shared" ca="1" si="237"/>
        <v>0</v>
      </c>
      <c r="EL132" s="278">
        <f t="shared" ca="1" si="237"/>
        <v>0</v>
      </c>
      <c r="EM132" s="278">
        <f t="shared" ca="1" si="237"/>
        <v>0</v>
      </c>
      <c r="EN132" s="278">
        <f t="shared" ca="1" si="237"/>
        <v>0</v>
      </c>
      <c r="EO132" s="278">
        <f t="shared" ca="1" si="237"/>
        <v>0</v>
      </c>
      <c r="EP132" s="278">
        <f t="shared" ca="1" si="237"/>
        <v>0</v>
      </c>
      <c r="EQ132" s="278">
        <f t="shared" ca="1" si="237"/>
        <v>0</v>
      </c>
      <c r="ER132" s="278">
        <f t="shared" ca="1" si="237"/>
        <v>0</v>
      </c>
      <c r="ES132" s="278">
        <f t="shared" ca="1" si="237"/>
        <v>0</v>
      </c>
    </row>
    <row r="133" spans="2:149" hidden="1" x14ac:dyDescent="0.2">
      <c r="B133" s="278" cm="1">
        <f t="array" ref="B133">IFERROR(INDEX(rUMFP,ROWS($A$97:A133)),)</f>
        <v>0</v>
      </c>
      <c r="C133" s="278"/>
      <c r="D133" s="275">
        <f t="shared" si="217"/>
        <v>0</v>
      </c>
      <c r="E133" s="275">
        <f t="shared" si="218"/>
        <v>0</v>
      </c>
      <c r="F133" s="607">
        <f t="shared" si="219"/>
        <v>0</v>
      </c>
      <c r="H133" s="603">
        <f t="shared" si="220"/>
        <v>0</v>
      </c>
      <c r="I133" s="600">
        <f t="shared" si="92"/>
        <v>0</v>
      </c>
      <c r="K133" s="610">
        <f t="shared" si="221"/>
        <v>0</v>
      </c>
      <c r="Q133" s="275"/>
      <c r="R133" s="278">
        <f t="shared" ref="R133:AW133" si="238">IFERROR(R237*$H133,)*(R$8&gt;=(rRenovStMnth-1)*12+1)*(R$8&lt;=MAX(rHoldPeriod,1)*12)*rRenovReq*$I133</f>
        <v>0</v>
      </c>
      <c r="S133" s="278">
        <f t="shared" ca="1" si="238"/>
        <v>0</v>
      </c>
      <c r="T133" s="278">
        <f t="shared" ca="1" si="238"/>
        <v>0</v>
      </c>
      <c r="U133" s="278">
        <f t="shared" ca="1" si="238"/>
        <v>0</v>
      </c>
      <c r="V133" s="278">
        <f t="shared" ca="1" si="238"/>
        <v>0</v>
      </c>
      <c r="W133" s="278">
        <f t="shared" ca="1" si="238"/>
        <v>0</v>
      </c>
      <c r="X133" s="278">
        <f t="shared" ca="1" si="238"/>
        <v>0</v>
      </c>
      <c r="Y133" s="278">
        <f t="shared" ca="1" si="238"/>
        <v>0</v>
      </c>
      <c r="Z133" s="278">
        <f t="shared" ca="1" si="238"/>
        <v>0</v>
      </c>
      <c r="AA133" s="278">
        <f t="shared" ca="1" si="238"/>
        <v>0</v>
      </c>
      <c r="AB133" s="278">
        <f t="shared" ca="1" si="238"/>
        <v>0</v>
      </c>
      <c r="AC133" s="278">
        <f t="shared" ca="1" si="238"/>
        <v>0</v>
      </c>
      <c r="AD133" s="278">
        <f t="shared" ca="1" si="238"/>
        <v>0</v>
      </c>
      <c r="AE133" s="278">
        <f t="shared" ca="1" si="238"/>
        <v>0</v>
      </c>
      <c r="AF133" s="278">
        <f t="shared" ca="1" si="238"/>
        <v>0</v>
      </c>
      <c r="AG133" s="278">
        <f t="shared" ca="1" si="238"/>
        <v>0</v>
      </c>
      <c r="AH133" s="278">
        <f t="shared" ca="1" si="238"/>
        <v>0</v>
      </c>
      <c r="AI133" s="278">
        <f t="shared" ca="1" si="238"/>
        <v>0</v>
      </c>
      <c r="AJ133" s="278">
        <f t="shared" ca="1" si="238"/>
        <v>0</v>
      </c>
      <c r="AK133" s="278">
        <f t="shared" ca="1" si="238"/>
        <v>0</v>
      </c>
      <c r="AL133" s="278">
        <f t="shared" ca="1" si="238"/>
        <v>0</v>
      </c>
      <c r="AM133" s="278">
        <f t="shared" ca="1" si="238"/>
        <v>0</v>
      </c>
      <c r="AN133" s="278">
        <f t="shared" ca="1" si="238"/>
        <v>0</v>
      </c>
      <c r="AO133" s="278">
        <f t="shared" ca="1" si="238"/>
        <v>0</v>
      </c>
      <c r="AP133" s="278">
        <f t="shared" ca="1" si="238"/>
        <v>0</v>
      </c>
      <c r="AQ133" s="278">
        <f t="shared" ca="1" si="238"/>
        <v>0</v>
      </c>
      <c r="AR133" s="278">
        <f t="shared" ca="1" si="238"/>
        <v>0</v>
      </c>
      <c r="AS133" s="278">
        <f t="shared" ca="1" si="238"/>
        <v>0</v>
      </c>
      <c r="AT133" s="278">
        <f t="shared" ca="1" si="238"/>
        <v>0</v>
      </c>
      <c r="AU133" s="278">
        <f t="shared" ca="1" si="238"/>
        <v>0</v>
      </c>
      <c r="AV133" s="278">
        <f t="shared" ca="1" si="238"/>
        <v>0</v>
      </c>
      <c r="AW133" s="278">
        <f t="shared" ca="1" si="238"/>
        <v>0</v>
      </c>
      <c r="AX133" s="278">
        <f t="shared" ref="AX133:CC133" ca="1" si="239">IFERROR(AX237*$H133,)*(AX$8&gt;=(rRenovStMnth-1)*12+1)*(AX$8&lt;=MAX(rHoldPeriod,1)*12)*rRenovReq*$I133</f>
        <v>0</v>
      </c>
      <c r="AY133" s="278">
        <f t="shared" ca="1" si="239"/>
        <v>0</v>
      </c>
      <c r="AZ133" s="278">
        <f t="shared" ca="1" si="239"/>
        <v>0</v>
      </c>
      <c r="BA133" s="278">
        <f t="shared" ca="1" si="239"/>
        <v>0</v>
      </c>
      <c r="BB133" s="278">
        <f t="shared" ca="1" si="239"/>
        <v>0</v>
      </c>
      <c r="BC133" s="278">
        <f t="shared" ca="1" si="239"/>
        <v>0</v>
      </c>
      <c r="BD133" s="278">
        <f t="shared" ca="1" si="239"/>
        <v>0</v>
      </c>
      <c r="BE133" s="278">
        <f t="shared" ca="1" si="239"/>
        <v>0</v>
      </c>
      <c r="BF133" s="278">
        <f t="shared" ca="1" si="239"/>
        <v>0</v>
      </c>
      <c r="BG133" s="278">
        <f t="shared" ca="1" si="239"/>
        <v>0</v>
      </c>
      <c r="BH133" s="278">
        <f t="shared" ca="1" si="239"/>
        <v>0</v>
      </c>
      <c r="BI133" s="278">
        <f t="shared" ca="1" si="239"/>
        <v>0</v>
      </c>
      <c r="BJ133" s="278">
        <f t="shared" ca="1" si="239"/>
        <v>0</v>
      </c>
      <c r="BK133" s="278">
        <f t="shared" ca="1" si="239"/>
        <v>0</v>
      </c>
      <c r="BL133" s="278">
        <f t="shared" ca="1" si="239"/>
        <v>0</v>
      </c>
      <c r="BM133" s="278">
        <f t="shared" ca="1" si="239"/>
        <v>0</v>
      </c>
      <c r="BN133" s="278">
        <f t="shared" ca="1" si="239"/>
        <v>0</v>
      </c>
      <c r="BO133" s="278">
        <f t="shared" ca="1" si="239"/>
        <v>0</v>
      </c>
      <c r="BP133" s="278">
        <f t="shared" ca="1" si="239"/>
        <v>0</v>
      </c>
      <c r="BQ133" s="278">
        <f t="shared" ca="1" si="239"/>
        <v>0</v>
      </c>
      <c r="BR133" s="278">
        <f t="shared" ca="1" si="239"/>
        <v>0</v>
      </c>
      <c r="BS133" s="278">
        <f t="shared" ca="1" si="239"/>
        <v>0</v>
      </c>
      <c r="BT133" s="278">
        <f t="shared" ca="1" si="239"/>
        <v>0</v>
      </c>
      <c r="BU133" s="278">
        <f t="shared" ca="1" si="239"/>
        <v>0</v>
      </c>
      <c r="BV133" s="278">
        <f t="shared" ca="1" si="239"/>
        <v>0</v>
      </c>
      <c r="BW133" s="278">
        <f t="shared" ca="1" si="239"/>
        <v>0</v>
      </c>
      <c r="BX133" s="278">
        <f t="shared" ca="1" si="239"/>
        <v>0</v>
      </c>
      <c r="BY133" s="278">
        <f t="shared" ca="1" si="239"/>
        <v>0</v>
      </c>
      <c r="BZ133" s="278">
        <f t="shared" ca="1" si="239"/>
        <v>0</v>
      </c>
      <c r="CA133" s="278">
        <f t="shared" ca="1" si="239"/>
        <v>0</v>
      </c>
      <c r="CB133" s="278">
        <f t="shared" ca="1" si="239"/>
        <v>0</v>
      </c>
      <c r="CC133" s="278">
        <f t="shared" ca="1" si="239"/>
        <v>0</v>
      </c>
      <c r="CD133" s="278">
        <f t="shared" ref="CD133:DI133" ca="1" si="240">IFERROR(CD237*$H133,)*(CD$8&gt;=(rRenovStMnth-1)*12+1)*(CD$8&lt;=MAX(rHoldPeriod,1)*12)*rRenovReq*$I133</f>
        <v>0</v>
      </c>
      <c r="CE133" s="278">
        <f t="shared" ca="1" si="240"/>
        <v>0</v>
      </c>
      <c r="CF133" s="278">
        <f t="shared" ca="1" si="240"/>
        <v>0</v>
      </c>
      <c r="CG133" s="278">
        <f t="shared" ca="1" si="240"/>
        <v>0</v>
      </c>
      <c r="CH133" s="278">
        <f t="shared" ca="1" si="240"/>
        <v>0</v>
      </c>
      <c r="CI133" s="278">
        <f t="shared" ca="1" si="240"/>
        <v>0</v>
      </c>
      <c r="CJ133" s="278">
        <f t="shared" ca="1" si="240"/>
        <v>0</v>
      </c>
      <c r="CK133" s="278">
        <f t="shared" ca="1" si="240"/>
        <v>0</v>
      </c>
      <c r="CL133" s="278">
        <f t="shared" ca="1" si="240"/>
        <v>0</v>
      </c>
      <c r="CM133" s="278">
        <f t="shared" ca="1" si="240"/>
        <v>0</v>
      </c>
      <c r="CN133" s="278">
        <f t="shared" ca="1" si="240"/>
        <v>0</v>
      </c>
      <c r="CO133" s="278">
        <f t="shared" ca="1" si="240"/>
        <v>0</v>
      </c>
      <c r="CP133" s="278">
        <f t="shared" ca="1" si="240"/>
        <v>0</v>
      </c>
      <c r="CQ133" s="278">
        <f t="shared" ca="1" si="240"/>
        <v>0</v>
      </c>
      <c r="CR133" s="278">
        <f t="shared" ca="1" si="240"/>
        <v>0</v>
      </c>
      <c r="CS133" s="278">
        <f t="shared" ca="1" si="240"/>
        <v>0</v>
      </c>
      <c r="CT133" s="278">
        <f t="shared" ca="1" si="240"/>
        <v>0</v>
      </c>
      <c r="CU133" s="278">
        <f t="shared" ca="1" si="240"/>
        <v>0</v>
      </c>
      <c r="CV133" s="278">
        <f t="shared" ca="1" si="240"/>
        <v>0</v>
      </c>
      <c r="CW133" s="278">
        <f t="shared" ca="1" si="240"/>
        <v>0</v>
      </c>
      <c r="CX133" s="278">
        <f t="shared" ca="1" si="240"/>
        <v>0</v>
      </c>
      <c r="CY133" s="278">
        <f t="shared" ca="1" si="240"/>
        <v>0</v>
      </c>
      <c r="CZ133" s="278">
        <f t="shared" ca="1" si="240"/>
        <v>0</v>
      </c>
      <c r="DA133" s="278">
        <f t="shared" ca="1" si="240"/>
        <v>0</v>
      </c>
      <c r="DB133" s="278">
        <f t="shared" ca="1" si="240"/>
        <v>0</v>
      </c>
      <c r="DC133" s="278">
        <f t="shared" ca="1" si="240"/>
        <v>0</v>
      </c>
      <c r="DD133" s="278">
        <f t="shared" ca="1" si="240"/>
        <v>0</v>
      </c>
      <c r="DE133" s="278">
        <f t="shared" ca="1" si="240"/>
        <v>0</v>
      </c>
      <c r="DF133" s="278">
        <f t="shared" ca="1" si="240"/>
        <v>0</v>
      </c>
      <c r="DG133" s="278">
        <f t="shared" ca="1" si="240"/>
        <v>0</v>
      </c>
      <c r="DH133" s="278">
        <f t="shared" ca="1" si="240"/>
        <v>0</v>
      </c>
      <c r="DI133" s="278">
        <f t="shared" ca="1" si="240"/>
        <v>0</v>
      </c>
      <c r="DJ133" s="278">
        <f t="shared" ref="DJ133:ES133" ca="1" si="241">IFERROR(DJ237*$H133,)*(DJ$8&gt;=(rRenovStMnth-1)*12+1)*(DJ$8&lt;=MAX(rHoldPeriod,1)*12)*rRenovReq*$I133</f>
        <v>0</v>
      </c>
      <c r="DK133" s="278">
        <f t="shared" ca="1" si="241"/>
        <v>0</v>
      </c>
      <c r="DL133" s="278">
        <f t="shared" ca="1" si="241"/>
        <v>0</v>
      </c>
      <c r="DM133" s="278">
        <f t="shared" ca="1" si="241"/>
        <v>0</v>
      </c>
      <c r="DN133" s="278">
        <f t="shared" ca="1" si="241"/>
        <v>0</v>
      </c>
      <c r="DO133" s="278">
        <f t="shared" ca="1" si="241"/>
        <v>0</v>
      </c>
      <c r="DP133" s="278">
        <f t="shared" ca="1" si="241"/>
        <v>0</v>
      </c>
      <c r="DQ133" s="278">
        <f t="shared" ca="1" si="241"/>
        <v>0</v>
      </c>
      <c r="DR133" s="278">
        <f t="shared" ca="1" si="241"/>
        <v>0</v>
      </c>
      <c r="DS133" s="278">
        <f t="shared" ca="1" si="241"/>
        <v>0</v>
      </c>
      <c r="DT133" s="278">
        <f t="shared" ca="1" si="241"/>
        <v>0</v>
      </c>
      <c r="DU133" s="278">
        <f t="shared" ca="1" si="241"/>
        <v>0</v>
      </c>
      <c r="DV133" s="278">
        <f t="shared" ca="1" si="241"/>
        <v>0</v>
      </c>
      <c r="DW133" s="278">
        <f t="shared" ca="1" si="241"/>
        <v>0</v>
      </c>
      <c r="DX133" s="278">
        <f t="shared" ca="1" si="241"/>
        <v>0</v>
      </c>
      <c r="DY133" s="278">
        <f t="shared" ca="1" si="241"/>
        <v>0</v>
      </c>
      <c r="DZ133" s="278">
        <f t="shared" ca="1" si="241"/>
        <v>0</v>
      </c>
      <c r="EA133" s="278">
        <f t="shared" ca="1" si="241"/>
        <v>0</v>
      </c>
      <c r="EB133" s="278">
        <f t="shared" ca="1" si="241"/>
        <v>0</v>
      </c>
      <c r="EC133" s="278">
        <f t="shared" ca="1" si="241"/>
        <v>0</v>
      </c>
      <c r="ED133" s="278">
        <f t="shared" ca="1" si="241"/>
        <v>0</v>
      </c>
      <c r="EE133" s="278">
        <f t="shared" ca="1" si="241"/>
        <v>0</v>
      </c>
      <c r="EF133" s="278">
        <f t="shared" ca="1" si="241"/>
        <v>0</v>
      </c>
      <c r="EG133" s="278">
        <f t="shared" ca="1" si="241"/>
        <v>0</v>
      </c>
      <c r="EH133" s="278">
        <f t="shared" ca="1" si="241"/>
        <v>0</v>
      </c>
      <c r="EI133" s="278">
        <f t="shared" ca="1" si="241"/>
        <v>0</v>
      </c>
      <c r="EJ133" s="278">
        <f t="shared" ca="1" si="241"/>
        <v>0</v>
      </c>
      <c r="EK133" s="278">
        <f t="shared" ca="1" si="241"/>
        <v>0</v>
      </c>
      <c r="EL133" s="278">
        <f t="shared" ca="1" si="241"/>
        <v>0</v>
      </c>
      <c r="EM133" s="278">
        <f t="shared" ca="1" si="241"/>
        <v>0</v>
      </c>
      <c r="EN133" s="278">
        <f t="shared" ca="1" si="241"/>
        <v>0</v>
      </c>
      <c r="EO133" s="278">
        <f t="shared" ca="1" si="241"/>
        <v>0</v>
      </c>
      <c r="EP133" s="278">
        <f t="shared" ca="1" si="241"/>
        <v>0</v>
      </c>
      <c r="EQ133" s="278">
        <f t="shared" ca="1" si="241"/>
        <v>0</v>
      </c>
      <c r="ER133" s="278">
        <f t="shared" ca="1" si="241"/>
        <v>0</v>
      </c>
      <c r="ES133" s="278">
        <f t="shared" ca="1" si="241"/>
        <v>0</v>
      </c>
    </row>
    <row r="134" spans="2:149" hidden="1" x14ac:dyDescent="0.2">
      <c r="B134" s="278" cm="1">
        <f t="array" ref="B134">IFERROR(INDEX(rUMFP,ROWS($A$97:A134)),)</f>
        <v>0</v>
      </c>
      <c r="C134" s="278"/>
      <c r="D134" s="275">
        <f t="shared" si="217"/>
        <v>0</v>
      </c>
      <c r="E134" s="275">
        <f t="shared" si="218"/>
        <v>0</v>
      </c>
      <c r="F134" s="607">
        <f t="shared" si="219"/>
        <v>0</v>
      </c>
      <c r="H134" s="603">
        <f t="shared" si="220"/>
        <v>0</v>
      </c>
      <c r="I134" s="600">
        <f t="shared" si="92"/>
        <v>0</v>
      </c>
      <c r="K134" s="610">
        <f t="shared" si="221"/>
        <v>0</v>
      </c>
      <c r="Q134" s="275"/>
      <c r="R134" s="278">
        <f t="shared" ref="R134:AW134" si="242">IFERROR(R238*$H134,)*(R$8&gt;=(rRenovStMnth-1)*12+1)*(R$8&lt;=MAX(rHoldPeriod,1)*12)*rRenovReq*$I134</f>
        <v>0</v>
      </c>
      <c r="S134" s="278">
        <f t="shared" ca="1" si="242"/>
        <v>0</v>
      </c>
      <c r="T134" s="278">
        <f t="shared" ca="1" si="242"/>
        <v>0</v>
      </c>
      <c r="U134" s="278">
        <f t="shared" ca="1" si="242"/>
        <v>0</v>
      </c>
      <c r="V134" s="278">
        <f t="shared" ca="1" si="242"/>
        <v>0</v>
      </c>
      <c r="W134" s="278">
        <f t="shared" ca="1" si="242"/>
        <v>0</v>
      </c>
      <c r="X134" s="278">
        <f t="shared" ca="1" si="242"/>
        <v>0</v>
      </c>
      <c r="Y134" s="278">
        <f t="shared" ca="1" si="242"/>
        <v>0</v>
      </c>
      <c r="Z134" s="278">
        <f t="shared" ca="1" si="242"/>
        <v>0</v>
      </c>
      <c r="AA134" s="278">
        <f t="shared" ca="1" si="242"/>
        <v>0</v>
      </c>
      <c r="AB134" s="278">
        <f t="shared" ca="1" si="242"/>
        <v>0</v>
      </c>
      <c r="AC134" s="278">
        <f t="shared" ca="1" si="242"/>
        <v>0</v>
      </c>
      <c r="AD134" s="278">
        <f t="shared" ca="1" si="242"/>
        <v>0</v>
      </c>
      <c r="AE134" s="278">
        <f t="shared" ca="1" si="242"/>
        <v>0</v>
      </c>
      <c r="AF134" s="278">
        <f t="shared" ca="1" si="242"/>
        <v>0</v>
      </c>
      <c r="AG134" s="278">
        <f t="shared" ca="1" si="242"/>
        <v>0</v>
      </c>
      <c r="AH134" s="278">
        <f t="shared" ca="1" si="242"/>
        <v>0</v>
      </c>
      <c r="AI134" s="278">
        <f t="shared" ca="1" si="242"/>
        <v>0</v>
      </c>
      <c r="AJ134" s="278">
        <f t="shared" ca="1" si="242"/>
        <v>0</v>
      </c>
      <c r="AK134" s="278">
        <f t="shared" ca="1" si="242"/>
        <v>0</v>
      </c>
      <c r="AL134" s="278">
        <f t="shared" ca="1" si="242"/>
        <v>0</v>
      </c>
      <c r="AM134" s="278">
        <f t="shared" ca="1" si="242"/>
        <v>0</v>
      </c>
      <c r="AN134" s="278">
        <f t="shared" ca="1" si="242"/>
        <v>0</v>
      </c>
      <c r="AO134" s="278">
        <f t="shared" ca="1" si="242"/>
        <v>0</v>
      </c>
      <c r="AP134" s="278">
        <f t="shared" ca="1" si="242"/>
        <v>0</v>
      </c>
      <c r="AQ134" s="278">
        <f t="shared" ca="1" si="242"/>
        <v>0</v>
      </c>
      <c r="AR134" s="278">
        <f t="shared" ca="1" si="242"/>
        <v>0</v>
      </c>
      <c r="AS134" s="278">
        <f t="shared" ca="1" si="242"/>
        <v>0</v>
      </c>
      <c r="AT134" s="278">
        <f t="shared" ca="1" si="242"/>
        <v>0</v>
      </c>
      <c r="AU134" s="278">
        <f t="shared" ca="1" si="242"/>
        <v>0</v>
      </c>
      <c r="AV134" s="278">
        <f t="shared" ca="1" si="242"/>
        <v>0</v>
      </c>
      <c r="AW134" s="278">
        <f t="shared" ca="1" si="242"/>
        <v>0</v>
      </c>
      <c r="AX134" s="278">
        <f t="shared" ref="AX134:CC134" ca="1" si="243">IFERROR(AX238*$H134,)*(AX$8&gt;=(rRenovStMnth-1)*12+1)*(AX$8&lt;=MAX(rHoldPeriod,1)*12)*rRenovReq*$I134</f>
        <v>0</v>
      </c>
      <c r="AY134" s="278">
        <f t="shared" ca="1" si="243"/>
        <v>0</v>
      </c>
      <c r="AZ134" s="278">
        <f t="shared" ca="1" si="243"/>
        <v>0</v>
      </c>
      <c r="BA134" s="278">
        <f t="shared" ca="1" si="243"/>
        <v>0</v>
      </c>
      <c r="BB134" s="278">
        <f t="shared" ca="1" si="243"/>
        <v>0</v>
      </c>
      <c r="BC134" s="278">
        <f t="shared" ca="1" si="243"/>
        <v>0</v>
      </c>
      <c r="BD134" s="278">
        <f t="shared" ca="1" si="243"/>
        <v>0</v>
      </c>
      <c r="BE134" s="278">
        <f t="shared" ca="1" si="243"/>
        <v>0</v>
      </c>
      <c r="BF134" s="278">
        <f t="shared" ca="1" si="243"/>
        <v>0</v>
      </c>
      <c r="BG134" s="278">
        <f t="shared" ca="1" si="243"/>
        <v>0</v>
      </c>
      <c r="BH134" s="278">
        <f t="shared" ca="1" si="243"/>
        <v>0</v>
      </c>
      <c r="BI134" s="278">
        <f t="shared" ca="1" si="243"/>
        <v>0</v>
      </c>
      <c r="BJ134" s="278">
        <f t="shared" ca="1" si="243"/>
        <v>0</v>
      </c>
      <c r="BK134" s="278">
        <f t="shared" ca="1" si="243"/>
        <v>0</v>
      </c>
      <c r="BL134" s="278">
        <f t="shared" ca="1" si="243"/>
        <v>0</v>
      </c>
      <c r="BM134" s="278">
        <f t="shared" ca="1" si="243"/>
        <v>0</v>
      </c>
      <c r="BN134" s="278">
        <f t="shared" ca="1" si="243"/>
        <v>0</v>
      </c>
      <c r="BO134" s="278">
        <f t="shared" ca="1" si="243"/>
        <v>0</v>
      </c>
      <c r="BP134" s="278">
        <f t="shared" ca="1" si="243"/>
        <v>0</v>
      </c>
      <c r="BQ134" s="278">
        <f t="shared" ca="1" si="243"/>
        <v>0</v>
      </c>
      <c r="BR134" s="278">
        <f t="shared" ca="1" si="243"/>
        <v>0</v>
      </c>
      <c r="BS134" s="278">
        <f t="shared" ca="1" si="243"/>
        <v>0</v>
      </c>
      <c r="BT134" s="278">
        <f t="shared" ca="1" si="243"/>
        <v>0</v>
      </c>
      <c r="BU134" s="278">
        <f t="shared" ca="1" si="243"/>
        <v>0</v>
      </c>
      <c r="BV134" s="278">
        <f t="shared" ca="1" si="243"/>
        <v>0</v>
      </c>
      <c r="BW134" s="278">
        <f t="shared" ca="1" si="243"/>
        <v>0</v>
      </c>
      <c r="BX134" s="278">
        <f t="shared" ca="1" si="243"/>
        <v>0</v>
      </c>
      <c r="BY134" s="278">
        <f t="shared" ca="1" si="243"/>
        <v>0</v>
      </c>
      <c r="BZ134" s="278">
        <f t="shared" ca="1" si="243"/>
        <v>0</v>
      </c>
      <c r="CA134" s="278">
        <f t="shared" ca="1" si="243"/>
        <v>0</v>
      </c>
      <c r="CB134" s="278">
        <f t="shared" ca="1" si="243"/>
        <v>0</v>
      </c>
      <c r="CC134" s="278">
        <f t="shared" ca="1" si="243"/>
        <v>0</v>
      </c>
      <c r="CD134" s="278">
        <f t="shared" ref="CD134:DI134" ca="1" si="244">IFERROR(CD238*$H134,)*(CD$8&gt;=(rRenovStMnth-1)*12+1)*(CD$8&lt;=MAX(rHoldPeriod,1)*12)*rRenovReq*$I134</f>
        <v>0</v>
      </c>
      <c r="CE134" s="278">
        <f t="shared" ca="1" si="244"/>
        <v>0</v>
      </c>
      <c r="CF134" s="278">
        <f t="shared" ca="1" si="244"/>
        <v>0</v>
      </c>
      <c r="CG134" s="278">
        <f t="shared" ca="1" si="244"/>
        <v>0</v>
      </c>
      <c r="CH134" s="278">
        <f t="shared" ca="1" si="244"/>
        <v>0</v>
      </c>
      <c r="CI134" s="278">
        <f t="shared" ca="1" si="244"/>
        <v>0</v>
      </c>
      <c r="CJ134" s="278">
        <f t="shared" ca="1" si="244"/>
        <v>0</v>
      </c>
      <c r="CK134" s="278">
        <f t="shared" ca="1" si="244"/>
        <v>0</v>
      </c>
      <c r="CL134" s="278">
        <f t="shared" ca="1" si="244"/>
        <v>0</v>
      </c>
      <c r="CM134" s="278">
        <f t="shared" ca="1" si="244"/>
        <v>0</v>
      </c>
      <c r="CN134" s="278">
        <f t="shared" ca="1" si="244"/>
        <v>0</v>
      </c>
      <c r="CO134" s="278">
        <f t="shared" ca="1" si="244"/>
        <v>0</v>
      </c>
      <c r="CP134" s="278">
        <f t="shared" ca="1" si="244"/>
        <v>0</v>
      </c>
      <c r="CQ134" s="278">
        <f t="shared" ca="1" si="244"/>
        <v>0</v>
      </c>
      <c r="CR134" s="278">
        <f t="shared" ca="1" si="244"/>
        <v>0</v>
      </c>
      <c r="CS134" s="278">
        <f t="shared" ca="1" si="244"/>
        <v>0</v>
      </c>
      <c r="CT134" s="278">
        <f t="shared" ca="1" si="244"/>
        <v>0</v>
      </c>
      <c r="CU134" s="278">
        <f t="shared" ca="1" si="244"/>
        <v>0</v>
      </c>
      <c r="CV134" s="278">
        <f t="shared" ca="1" si="244"/>
        <v>0</v>
      </c>
      <c r="CW134" s="278">
        <f t="shared" ca="1" si="244"/>
        <v>0</v>
      </c>
      <c r="CX134" s="278">
        <f t="shared" ca="1" si="244"/>
        <v>0</v>
      </c>
      <c r="CY134" s="278">
        <f t="shared" ca="1" si="244"/>
        <v>0</v>
      </c>
      <c r="CZ134" s="278">
        <f t="shared" ca="1" si="244"/>
        <v>0</v>
      </c>
      <c r="DA134" s="278">
        <f t="shared" ca="1" si="244"/>
        <v>0</v>
      </c>
      <c r="DB134" s="278">
        <f t="shared" ca="1" si="244"/>
        <v>0</v>
      </c>
      <c r="DC134" s="278">
        <f t="shared" ca="1" si="244"/>
        <v>0</v>
      </c>
      <c r="DD134" s="278">
        <f t="shared" ca="1" si="244"/>
        <v>0</v>
      </c>
      <c r="DE134" s="278">
        <f t="shared" ca="1" si="244"/>
        <v>0</v>
      </c>
      <c r="DF134" s="278">
        <f t="shared" ca="1" si="244"/>
        <v>0</v>
      </c>
      <c r="DG134" s="278">
        <f t="shared" ca="1" si="244"/>
        <v>0</v>
      </c>
      <c r="DH134" s="278">
        <f t="shared" ca="1" si="244"/>
        <v>0</v>
      </c>
      <c r="DI134" s="278">
        <f t="shared" ca="1" si="244"/>
        <v>0</v>
      </c>
      <c r="DJ134" s="278">
        <f t="shared" ref="DJ134:ES134" ca="1" si="245">IFERROR(DJ238*$H134,)*(DJ$8&gt;=(rRenovStMnth-1)*12+1)*(DJ$8&lt;=MAX(rHoldPeriod,1)*12)*rRenovReq*$I134</f>
        <v>0</v>
      </c>
      <c r="DK134" s="278">
        <f t="shared" ca="1" si="245"/>
        <v>0</v>
      </c>
      <c r="DL134" s="278">
        <f t="shared" ca="1" si="245"/>
        <v>0</v>
      </c>
      <c r="DM134" s="278">
        <f t="shared" ca="1" si="245"/>
        <v>0</v>
      </c>
      <c r="DN134" s="278">
        <f t="shared" ca="1" si="245"/>
        <v>0</v>
      </c>
      <c r="DO134" s="278">
        <f t="shared" ca="1" si="245"/>
        <v>0</v>
      </c>
      <c r="DP134" s="278">
        <f t="shared" ca="1" si="245"/>
        <v>0</v>
      </c>
      <c r="DQ134" s="278">
        <f t="shared" ca="1" si="245"/>
        <v>0</v>
      </c>
      <c r="DR134" s="278">
        <f t="shared" ca="1" si="245"/>
        <v>0</v>
      </c>
      <c r="DS134" s="278">
        <f t="shared" ca="1" si="245"/>
        <v>0</v>
      </c>
      <c r="DT134" s="278">
        <f t="shared" ca="1" si="245"/>
        <v>0</v>
      </c>
      <c r="DU134" s="278">
        <f t="shared" ca="1" si="245"/>
        <v>0</v>
      </c>
      <c r="DV134" s="278">
        <f t="shared" ca="1" si="245"/>
        <v>0</v>
      </c>
      <c r="DW134" s="278">
        <f t="shared" ca="1" si="245"/>
        <v>0</v>
      </c>
      <c r="DX134" s="278">
        <f t="shared" ca="1" si="245"/>
        <v>0</v>
      </c>
      <c r="DY134" s="278">
        <f t="shared" ca="1" si="245"/>
        <v>0</v>
      </c>
      <c r="DZ134" s="278">
        <f t="shared" ca="1" si="245"/>
        <v>0</v>
      </c>
      <c r="EA134" s="278">
        <f t="shared" ca="1" si="245"/>
        <v>0</v>
      </c>
      <c r="EB134" s="278">
        <f t="shared" ca="1" si="245"/>
        <v>0</v>
      </c>
      <c r="EC134" s="278">
        <f t="shared" ca="1" si="245"/>
        <v>0</v>
      </c>
      <c r="ED134" s="278">
        <f t="shared" ca="1" si="245"/>
        <v>0</v>
      </c>
      <c r="EE134" s="278">
        <f t="shared" ca="1" si="245"/>
        <v>0</v>
      </c>
      <c r="EF134" s="278">
        <f t="shared" ca="1" si="245"/>
        <v>0</v>
      </c>
      <c r="EG134" s="278">
        <f t="shared" ca="1" si="245"/>
        <v>0</v>
      </c>
      <c r="EH134" s="278">
        <f t="shared" ca="1" si="245"/>
        <v>0</v>
      </c>
      <c r="EI134" s="278">
        <f t="shared" ca="1" si="245"/>
        <v>0</v>
      </c>
      <c r="EJ134" s="278">
        <f t="shared" ca="1" si="245"/>
        <v>0</v>
      </c>
      <c r="EK134" s="278">
        <f t="shared" ca="1" si="245"/>
        <v>0</v>
      </c>
      <c r="EL134" s="278">
        <f t="shared" ca="1" si="245"/>
        <v>0</v>
      </c>
      <c r="EM134" s="278">
        <f t="shared" ca="1" si="245"/>
        <v>0</v>
      </c>
      <c r="EN134" s="278">
        <f t="shared" ca="1" si="245"/>
        <v>0</v>
      </c>
      <c r="EO134" s="278">
        <f t="shared" ca="1" si="245"/>
        <v>0</v>
      </c>
      <c r="EP134" s="278">
        <f t="shared" ca="1" si="245"/>
        <v>0</v>
      </c>
      <c r="EQ134" s="278">
        <f t="shared" ca="1" si="245"/>
        <v>0</v>
      </c>
      <c r="ER134" s="278">
        <f t="shared" ca="1" si="245"/>
        <v>0</v>
      </c>
      <c r="ES134" s="278">
        <f t="shared" ca="1" si="245"/>
        <v>0</v>
      </c>
    </row>
    <row r="135" spans="2:149" hidden="1" x14ac:dyDescent="0.2">
      <c r="B135" s="278" cm="1">
        <f t="array" ref="B135">IFERROR(INDEX(rUMFP,ROWS($A$97:A135)),)</f>
        <v>0</v>
      </c>
      <c r="C135" s="278"/>
      <c r="D135" s="275">
        <f t="shared" si="217"/>
        <v>0</v>
      </c>
      <c r="E135" s="275">
        <f t="shared" si="218"/>
        <v>0</v>
      </c>
      <c r="F135" s="607">
        <f t="shared" si="219"/>
        <v>0</v>
      </c>
      <c r="H135" s="603">
        <f t="shared" si="220"/>
        <v>0</v>
      </c>
      <c r="I135" s="600">
        <f t="shared" si="92"/>
        <v>0</v>
      </c>
      <c r="K135" s="610">
        <f t="shared" si="221"/>
        <v>0</v>
      </c>
      <c r="Q135" s="275"/>
      <c r="R135" s="278">
        <f t="shared" ref="R135:AW135" si="246">IFERROR(R239*$H135,)*(R$8&gt;=(rRenovStMnth-1)*12+1)*(R$8&lt;=MAX(rHoldPeriod,1)*12)*rRenovReq*$I135</f>
        <v>0</v>
      </c>
      <c r="S135" s="278">
        <f t="shared" ca="1" si="246"/>
        <v>0</v>
      </c>
      <c r="T135" s="278">
        <f t="shared" ca="1" si="246"/>
        <v>0</v>
      </c>
      <c r="U135" s="278">
        <f t="shared" ca="1" si="246"/>
        <v>0</v>
      </c>
      <c r="V135" s="278">
        <f t="shared" ca="1" si="246"/>
        <v>0</v>
      </c>
      <c r="W135" s="278">
        <f t="shared" ca="1" si="246"/>
        <v>0</v>
      </c>
      <c r="X135" s="278">
        <f t="shared" ca="1" si="246"/>
        <v>0</v>
      </c>
      <c r="Y135" s="278">
        <f t="shared" ca="1" si="246"/>
        <v>0</v>
      </c>
      <c r="Z135" s="278">
        <f t="shared" ca="1" si="246"/>
        <v>0</v>
      </c>
      <c r="AA135" s="278">
        <f t="shared" ca="1" si="246"/>
        <v>0</v>
      </c>
      <c r="AB135" s="278">
        <f t="shared" ca="1" si="246"/>
        <v>0</v>
      </c>
      <c r="AC135" s="278">
        <f t="shared" ca="1" si="246"/>
        <v>0</v>
      </c>
      <c r="AD135" s="278">
        <f t="shared" ca="1" si="246"/>
        <v>0</v>
      </c>
      <c r="AE135" s="278">
        <f t="shared" ca="1" si="246"/>
        <v>0</v>
      </c>
      <c r="AF135" s="278">
        <f t="shared" ca="1" si="246"/>
        <v>0</v>
      </c>
      <c r="AG135" s="278">
        <f t="shared" ca="1" si="246"/>
        <v>0</v>
      </c>
      <c r="AH135" s="278">
        <f t="shared" ca="1" si="246"/>
        <v>0</v>
      </c>
      <c r="AI135" s="278">
        <f t="shared" ca="1" si="246"/>
        <v>0</v>
      </c>
      <c r="AJ135" s="278">
        <f t="shared" ca="1" si="246"/>
        <v>0</v>
      </c>
      <c r="AK135" s="278">
        <f t="shared" ca="1" si="246"/>
        <v>0</v>
      </c>
      <c r="AL135" s="278">
        <f t="shared" ca="1" si="246"/>
        <v>0</v>
      </c>
      <c r="AM135" s="278">
        <f t="shared" ca="1" si="246"/>
        <v>0</v>
      </c>
      <c r="AN135" s="278">
        <f t="shared" ca="1" si="246"/>
        <v>0</v>
      </c>
      <c r="AO135" s="278">
        <f t="shared" ca="1" si="246"/>
        <v>0</v>
      </c>
      <c r="AP135" s="278">
        <f t="shared" ca="1" si="246"/>
        <v>0</v>
      </c>
      <c r="AQ135" s="278">
        <f t="shared" ca="1" si="246"/>
        <v>0</v>
      </c>
      <c r="AR135" s="278">
        <f t="shared" ca="1" si="246"/>
        <v>0</v>
      </c>
      <c r="AS135" s="278">
        <f t="shared" ca="1" si="246"/>
        <v>0</v>
      </c>
      <c r="AT135" s="278">
        <f t="shared" ca="1" si="246"/>
        <v>0</v>
      </c>
      <c r="AU135" s="278">
        <f t="shared" ca="1" si="246"/>
        <v>0</v>
      </c>
      <c r="AV135" s="278">
        <f t="shared" ca="1" si="246"/>
        <v>0</v>
      </c>
      <c r="AW135" s="278">
        <f t="shared" ca="1" si="246"/>
        <v>0</v>
      </c>
      <c r="AX135" s="278">
        <f t="shared" ref="AX135:CC135" ca="1" si="247">IFERROR(AX239*$H135,)*(AX$8&gt;=(rRenovStMnth-1)*12+1)*(AX$8&lt;=MAX(rHoldPeriod,1)*12)*rRenovReq*$I135</f>
        <v>0</v>
      </c>
      <c r="AY135" s="278">
        <f t="shared" ca="1" si="247"/>
        <v>0</v>
      </c>
      <c r="AZ135" s="278">
        <f t="shared" ca="1" si="247"/>
        <v>0</v>
      </c>
      <c r="BA135" s="278">
        <f t="shared" ca="1" si="247"/>
        <v>0</v>
      </c>
      <c r="BB135" s="278">
        <f t="shared" ca="1" si="247"/>
        <v>0</v>
      </c>
      <c r="BC135" s="278">
        <f t="shared" ca="1" si="247"/>
        <v>0</v>
      </c>
      <c r="BD135" s="278">
        <f t="shared" ca="1" si="247"/>
        <v>0</v>
      </c>
      <c r="BE135" s="278">
        <f t="shared" ca="1" si="247"/>
        <v>0</v>
      </c>
      <c r="BF135" s="278">
        <f t="shared" ca="1" si="247"/>
        <v>0</v>
      </c>
      <c r="BG135" s="278">
        <f t="shared" ca="1" si="247"/>
        <v>0</v>
      </c>
      <c r="BH135" s="278">
        <f t="shared" ca="1" si="247"/>
        <v>0</v>
      </c>
      <c r="BI135" s="278">
        <f t="shared" ca="1" si="247"/>
        <v>0</v>
      </c>
      <c r="BJ135" s="278">
        <f t="shared" ca="1" si="247"/>
        <v>0</v>
      </c>
      <c r="BK135" s="278">
        <f t="shared" ca="1" si="247"/>
        <v>0</v>
      </c>
      <c r="BL135" s="278">
        <f t="shared" ca="1" si="247"/>
        <v>0</v>
      </c>
      <c r="BM135" s="278">
        <f t="shared" ca="1" si="247"/>
        <v>0</v>
      </c>
      <c r="BN135" s="278">
        <f t="shared" ca="1" si="247"/>
        <v>0</v>
      </c>
      <c r="BO135" s="278">
        <f t="shared" ca="1" si="247"/>
        <v>0</v>
      </c>
      <c r="BP135" s="278">
        <f t="shared" ca="1" si="247"/>
        <v>0</v>
      </c>
      <c r="BQ135" s="278">
        <f t="shared" ca="1" si="247"/>
        <v>0</v>
      </c>
      <c r="BR135" s="278">
        <f t="shared" ca="1" si="247"/>
        <v>0</v>
      </c>
      <c r="BS135" s="278">
        <f t="shared" ca="1" si="247"/>
        <v>0</v>
      </c>
      <c r="BT135" s="278">
        <f t="shared" ca="1" si="247"/>
        <v>0</v>
      </c>
      <c r="BU135" s="278">
        <f t="shared" ca="1" si="247"/>
        <v>0</v>
      </c>
      <c r="BV135" s="278">
        <f t="shared" ca="1" si="247"/>
        <v>0</v>
      </c>
      <c r="BW135" s="278">
        <f t="shared" ca="1" si="247"/>
        <v>0</v>
      </c>
      <c r="BX135" s="278">
        <f t="shared" ca="1" si="247"/>
        <v>0</v>
      </c>
      <c r="BY135" s="278">
        <f t="shared" ca="1" si="247"/>
        <v>0</v>
      </c>
      <c r="BZ135" s="278">
        <f t="shared" ca="1" si="247"/>
        <v>0</v>
      </c>
      <c r="CA135" s="278">
        <f t="shared" ca="1" si="247"/>
        <v>0</v>
      </c>
      <c r="CB135" s="278">
        <f t="shared" ca="1" si="247"/>
        <v>0</v>
      </c>
      <c r="CC135" s="278">
        <f t="shared" ca="1" si="247"/>
        <v>0</v>
      </c>
      <c r="CD135" s="278">
        <f t="shared" ref="CD135:DI135" ca="1" si="248">IFERROR(CD239*$H135,)*(CD$8&gt;=(rRenovStMnth-1)*12+1)*(CD$8&lt;=MAX(rHoldPeriod,1)*12)*rRenovReq*$I135</f>
        <v>0</v>
      </c>
      <c r="CE135" s="278">
        <f t="shared" ca="1" si="248"/>
        <v>0</v>
      </c>
      <c r="CF135" s="278">
        <f t="shared" ca="1" si="248"/>
        <v>0</v>
      </c>
      <c r="CG135" s="278">
        <f t="shared" ca="1" si="248"/>
        <v>0</v>
      </c>
      <c r="CH135" s="278">
        <f t="shared" ca="1" si="248"/>
        <v>0</v>
      </c>
      <c r="CI135" s="278">
        <f t="shared" ca="1" si="248"/>
        <v>0</v>
      </c>
      <c r="CJ135" s="278">
        <f t="shared" ca="1" si="248"/>
        <v>0</v>
      </c>
      <c r="CK135" s="278">
        <f t="shared" ca="1" si="248"/>
        <v>0</v>
      </c>
      <c r="CL135" s="278">
        <f t="shared" ca="1" si="248"/>
        <v>0</v>
      </c>
      <c r="CM135" s="278">
        <f t="shared" ca="1" si="248"/>
        <v>0</v>
      </c>
      <c r="CN135" s="278">
        <f t="shared" ca="1" si="248"/>
        <v>0</v>
      </c>
      <c r="CO135" s="278">
        <f t="shared" ca="1" si="248"/>
        <v>0</v>
      </c>
      <c r="CP135" s="278">
        <f t="shared" ca="1" si="248"/>
        <v>0</v>
      </c>
      <c r="CQ135" s="278">
        <f t="shared" ca="1" si="248"/>
        <v>0</v>
      </c>
      <c r="CR135" s="278">
        <f t="shared" ca="1" si="248"/>
        <v>0</v>
      </c>
      <c r="CS135" s="278">
        <f t="shared" ca="1" si="248"/>
        <v>0</v>
      </c>
      <c r="CT135" s="278">
        <f t="shared" ca="1" si="248"/>
        <v>0</v>
      </c>
      <c r="CU135" s="278">
        <f t="shared" ca="1" si="248"/>
        <v>0</v>
      </c>
      <c r="CV135" s="278">
        <f t="shared" ca="1" si="248"/>
        <v>0</v>
      </c>
      <c r="CW135" s="278">
        <f t="shared" ca="1" si="248"/>
        <v>0</v>
      </c>
      <c r="CX135" s="278">
        <f t="shared" ca="1" si="248"/>
        <v>0</v>
      </c>
      <c r="CY135" s="278">
        <f t="shared" ca="1" si="248"/>
        <v>0</v>
      </c>
      <c r="CZ135" s="278">
        <f t="shared" ca="1" si="248"/>
        <v>0</v>
      </c>
      <c r="DA135" s="278">
        <f t="shared" ca="1" si="248"/>
        <v>0</v>
      </c>
      <c r="DB135" s="278">
        <f t="shared" ca="1" si="248"/>
        <v>0</v>
      </c>
      <c r="DC135" s="278">
        <f t="shared" ca="1" si="248"/>
        <v>0</v>
      </c>
      <c r="DD135" s="278">
        <f t="shared" ca="1" si="248"/>
        <v>0</v>
      </c>
      <c r="DE135" s="278">
        <f t="shared" ca="1" si="248"/>
        <v>0</v>
      </c>
      <c r="DF135" s="278">
        <f t="shared" ca="1" si="248"/>
        <v>0</v>
      </c>
      <c r="DG135" s="278">
        <f t="shared" ca="1" si="248"/>
        <v>0</v>
      </c>
      <c r="DH135" s="278">
        <f t="shared" ca="1" si="248"/>
        <v>0</v>
      </c>
      <c r="DI135" s="278">
        <f t="shared" ca="1" si="248"/>
        <v>0</v>
      </c>
      <c r="DJ135" s="278">
        <f t="shared" ref="DJ135:ES135" ca="1" si="249">IFERROR(DJ239*$H135,)*(DJ$8&gt;=(rRenovStMnth-1)*12+1)*(DJ$8&lt;=MAX(rHoldPeriod,1)*12)*rRenovReq*$I135</f>
        <v>0</v>
      </c>
      <c r="DK135" s="278">
        <f t="shared" ca="1" si="249"/>
        <v>0</v>
      </c>
      <c r="DL135" s="278">
        <f t="shared" ca="1" si="249"/>
        <v>0</v>
      </c>
      <c r="DM135" s="278">
        <f t="shared" ca="1" si="249"/>
        <v>0</v>
      </c>
      <c r="DN135" s="278">
        <f t="shared" ca="1" si="249"/>
        <v>0</v>
      </c>
      <c r="DO135" s="278">
        <f t="shared" ca="1" si="249"/>
        <v>0</v>
      </c>
      <c r="DP135" s="278">
        <f t="shared" ca="1" si="249"/>
        <v>0</v>
      </c>
      <c r="DQ135" s="278">
        <f t="shared" ca="1" si="249"/>
        <v>0</v>
      </c>
      <c r="DR135" s="278">
        <f t="shared" ca="1" si="249"/>
        <v>0</v>
      </c>
      <c r="DS135" s="278">
        <f t="shared" ca="1" si="249"/>
        <v>0</v>
      </c>
      <c r="DT135" s="278">
        <f t="shared" ca="1" si="249"/>
        <v>0</v>
      </c>
      <c r="DU135" s="278">
        <f t="shared" ca="1" si="249"/>
        <v>0</v>
      </c>
      <c r="DV135" s="278">
        <f t="shared" ca="1" si="249"/>
        <v>0</v>
      </c>
      <c r="DW135" s="278">
        <f t="shared" ca="1" si="249"/>
        <v>0</v>
      </c>
      <c r="DX135" s="278">
        <f t="shared" ca="1" si="249"/>
        <v>0</v>
      </c>
      <c r="DY135" s="278">
        <f t="shared" ca="1" si="249"/>
        <v>0</v>
      </c>
      <c r="DZ135" s="278">
        <f t="shared" ca="1" si="249"/>
        <v>0</v>
      </c>
      <c r="EA135" s="278">
        <f t="shared" ca="1" si="249"/>
        <v>0</v>
      </c>
      <c r="EB135" s="278">
        <f t="shared" ca="1" si="249"/>
        <v>0</v>
      </c>
      <c r="EC135" s="278">
        <f t="shared" ca="1" si="249"/>
        <v>0</v>
      </c>
      <c r="ED135" s="278">
        <f t="shared" ca="1" si="249"/>
        <v>0</v>
      </c>
      <c r="EE135" s="278">
        <f t="shared" ca="1" si="249"/>
        <v>0</v>
      </c>
      <c r="EF135" s="278">
        <f t="shared" ca="1" si="249"/>
        <v>0</v>
      </c>
      <c r="EG135" s="278">
        <f t="shared" ca="1" si="249"/>
        <v>0</v>
      </c>
      <c r="EH135" s="278">
        <f t="shared" ca="1" si="249"/>
        <v>0</v>
      </c>
      <c r="EI135" s="278">
        <f t="shared" ca="1" si="249"/>
        <v>0</v>
      </c>
      <c r="EJ135" s="278">
        <f t="shared" ca="1" si="249"/>
        <v>0</v>
      </c>
      <c r="EK135" s="278">
        <f t="shared" ca="1" si="249"/>
        <v>0</v>
      </c>
      <c r="EL135" s="278">
        <f t="shared" ca="1" si="249"/>
        <v>0</v>
      </c>
      <c r="EM135" s="278">
        <f t="shared" ca="1" si="249"/>
        <v>0</v>
      </c>
      <c r="EN135" s="278">
        <f t="shared" ca="1" si="249"/>
        <v>0</v>
      </c>
      <c r="EO135" s="278">
        <f t="shared" ca="1" si="249"/>
        <v>0</v>
      </c>
      <c r="EP135" s="278">
        <f t="shared" ca="1" si="249"/>
        <v>0</v>
      </c>
      <c r="EQ135" s="278">
        <f t="shared" ca="1" si="249"/>
        <v>0</v>
      </c>
      <c r="ER135" s="278">
        <f t="shared" ca="1" si="249"/>
        <v>0</v>
      </c>
      <c r="ES135" s="278">
        <f t="shared" ca="1" si="249"/>
        <v>0</v>
      </c>
    </row>
    <row r="136" spans="2:149" hidden="1" x14ac:dyDescent="0.2">
      <c r="B136" s="278" cm="1">
        <f t="array" ref="B136">IFERROR(INDEX(rUMFP,ROWS($A$97:A136)),)</f>
        <v>0</v>
      </c>
      <c r="C136" s="278"/>
      <c r="D136" s="275">
        <f t="shared" si="217"/>
        <v>0</v>
      </c>
      <c r="E136" s="275">
        <f t="shared" si="218"/>
        <v>0</v>
      </c>
      <c r="F136" s="607">
        <f t="shared" si="219"/>
        <v>0</v>
      </c>
      <c r="H136" s="603">
        <f t="shared" si="220"/>
        <v>0</v>
      </c>
      <c r="I136" s="600">
        <f t="shared" si="92"/>
        <v>0</v>
      </c>
      <c r="K136" s="610">
        <f t="shared" si="221"/>
        <v>0</v>
      </c>
      <c r="Q136" s="275"/>
      <c r="R136" s="278">
        <f t="shared" ref="R136:AW136" si="250">IFERROR(R240*$H136,)*(R$8&gt;=(rRenovStMnth-1)*12+1)*(R$8&lt;=MAX(rHoldPeriod,1)*12)*rRenovReq*$I136</f>
        <v>0</v>
      </c>
      <c r="S136" s="278">
        <f t="shared" ca="1" si="250"/>
        <v>0</v>
      </c>
      <c r="T136" s="278">
        <f t="shared" ca="1" si="250"/>
        <v>0</v>
      </c>
      <c r="U136" s="278">
        <f t="shared" ca="1" si="250"/>
        <v>0</v>
      </c>
      <c r="V136" s="278">
        <f t="shared" ca="1" si="250"/>
        <v>0</v>
      </c>
      <c r="W136" s="278">
        <f t="shared" ca="1" si="250"/>
        <v>0</v>
      </c>
      <c r="X136" s="278">
        <f t="shared" ca="1" si="250"/>
        <v>0</v>
      </c>
      <c r="Y136" s="278">
        <f t="shared" ca="1" si="250"/>
        <v>0</v>
      </c>
      <c r="Z136" s="278">
        <f t="shared" ca="1" si="250"/>
        <v>0</v>
      </c>
      <c r="AA136" s="278">
        <f t="shared" ca="1" si="250"/>
        <v>0</v>
      </c>
      <c r="AB136" s="278">
        <f t="shared" ca="1" si="250"/>
        <v>0</v>
      </c>
      <c r="AC136" s="278">
        <f t="shared" ca="1" si="250"/>
        <v>0</v>
      </c>
      <c r="AD136" s="278">
        <f t="shared" ca="1" si="250"/>
        <v>0</v>
      </c>
      <c r="AE136" s="278">
        <f t="shared" ca="1" si="250"/>
        <v>0</v>
      </c>
      <c r="AF136" s="278">
        <f t="shared" ca="1" si="250"/>
        <v>0</v>
      </c>
      <c r="AG136" s="278">
        <f t="shared" ca="1" si="250"/>
        <v>0</v>
      </c>
      <c r="AH136" s="278">
        <f t="shared" ca="1" si="250"/>
        <v>0</v>
      </c>
      <c r="AI136" s="278">
        <f t="shared" ca="1" si="250"/>
        <v>0</v>
      </c>
      <c r="AJ136" s="278">
        <f t="shared" ca="1" si="250"/>
        <v>0</v>
      </c>
      <c r="AK136" s="278">
        <f t="shared" ca="1" si="250"/>
        <v>0</v>
      </c>
      <c r="AL136" s="278">
        <f t="shared" ca="1" si="250"/>
        <v>0</v>
      </c>
      <c r="AM136" s="278">
        <f t="shared" ca="1" si="250"/>
        <v>0</v>
      </c>
      <c r="AN136" s="278">
        <f t="shared" ca="1" si="250"/>
        <v>0</v>
      </c>
      <c r="AO136" s="278">
        <f t="shared" ca="1" si="250"/>
        <v>0</v>
      </c>
      <c r="AP136" s="278">
        <f t="shared" ca="1" si="250"/>
        <v>0</v>
      </c>
      <c r="AQ136" s="278">
        <f t="shared" ca="1" si="250"/>
        <v>0</v>
      </c>
      <c r="AR136" s="278">
        <f t="shared" ca="1" si="250"/>
        <v>0</v>
      </c>
      <c r="AS136" s="278">
        <f t="shared" ca="1" si="250"/>
        <v>0</v>
      </c>
      <c r="AT136" s="278">
        <f t="shared" ca="1" si="250"/>
        <v>0</v>
      </c>
      <c r="AU136" s="278">
        <f t="shared" ca="1" si="250"/>
        <v>0</v>
      </c>
      <c r="AV136" s="278">
        <f t="shared" ca="1" si="250"/>
        <v>0</v>
      </c>
      <c r="AW136" s="278">
        <f t="shared" ca="1" si="250"/>
        <v>0</v>
      </c>
      <c r="AX136" s="278">
        <f t="shared" ref="AX136:CC136" ca="1" si="251">IFERROR(AX240*$H136,)*(AX$8&gt;=(rRenovStMnth-1)*12+1)*(AX$8&lt;=MAX(rHoldPeriod,1)*12)*rRenovReq*$I136</f>
        <v>0</v>
      </c>
      <c r="AY136" s="278">
        <f t="shared" ca="1" si="251"/>
        <v>0</v>
      </c>
      <c r="AZ136" s="278">
        <f t="shared" ca="1" si="251"/>
        <v>0</v>
      </c>
      <c r="BA136" s="278">
        <f t="shared" ca="1" si="251"/>
        <v>0</v>
      </c>
      <c r="BB136" s="278">
        <f t="shared" ca="1" si="251"/>
        <v>0</v>
      </c>
      <c r="BC136" s="278">
        <f t="shared" ca="1" si="251"/>
        <v>0</v>
      </c>
      <c r="BD136" s="278">
        <f t="shared" ca="1" si="251"/>
        <v>0</v>
      </c>
      <c r="BE136" s="278">
        <f t="shared" ca="1" si="251"/>
        <v>0</v>
      </c>
      <c r="BF136" s="278">
        <f t="shared" ca="1" si="251"/>
        <v>0</v>
      </c>
      <c r="BG136" s="278">
        <f t="shared" ca="1" si="251"/>
        <v>0</v>
      </c>
      <c r="BH136" s="278">
        <f t="shared" ca="1" si="251"/>
        <v>0</v>
      </c>
      <c r="BI136" s="278">
        <f t="shared" ca="1" si="251"/>
        <v>0</v>
      </c>
      <c r="BJ136" s="278">
        <f t="shared" ca="1" si="251"/>
        <v>0</v>
      </c>
      <c r="BK136" s="278">
        <f t="shared" ca="1" si="251"/>
        <v>0</v>
      </c>
      <c r="BL136" s="278">
        <f t="shared" ca="1" si="251"/>
        <v>0</v>
      </c>
      <c r="BM136" s="278">
        <f t="shared" ca="1" si="251"/>
        <v>0</v>
      </c>
      <c r="BN136" s="278">
        <f t="shared" ca="1" si="251"/>
        <v>0</v>
      </c>
      <c r="BO136" s="278">
        <f t="shared" ca="1" si="251"/>
        <v>0</v>
      </c>
      <c r="BP136" s="278">
        <f t="shared" ca="1" si="251"/>
        <v>0</v>
      </c>
      <c r="BQ136" s="278">
        <f t="shared" ca="1" si="251"/>
        <v>0</v>
      </c>
      <c r="BR136" s="278">
        <f t="shared" ca="1" si="251"/>
        <v>0</v>
      </c>
      <c r="BS136" s="278">
        <f t="shared" ca="1" si="251"/>
        <v>0</v>
      </c>
      <c r="BT136" s="278">
        <f t="shared" ca="1" si="251"/>
        <v>0</v>
      </c>
      <c r="BU136" s="278">
        <f t="shared" ca="1" si="251"/>
        <v>0</v>
      </c>
      <c r="BV136" s="278">
        <f t="shared" ca="1" si="251"/>
        <v>0</v>
      </c>
      <c r="BW136" s="278">
        <f t="shared" ca="1" si="251"/>
        <v>0</v>
      </c>
      <c r="BX136" s="278">
        <f t="shared" ca="1" si="251"/>
        <v>0</v>
      </c>
      <c r="BY136" s="278">
        <f t="shared" ca="1" si="251"/>
        <v>0</v>
      </c>
      <c r="BZ136" s="278">
        <f t="shared" ca="1" si="251"/>
        <v>0</v>
      </c>
      <c r="CA136" s="278">
        <f t="shared" ca="1" si="251"/>
        <v>0</v>
      </c>
      <c r="CB136" s="278">
        <f t="shared" ca="1" si="251"/>
        <v>0</v>
      </c>
      <c r="CC136" s="278">
        <f t="shared" ca="1" si="251"/>
        <v>0</v>
      </c>
      <c r="CD136" s="278">
        <f t="shared" ref="CD136:DI136" ca="1" si="252">IFERROR(CD240*$H136,)*(CD$8&gt;=(rRenovStMnth-1)*12+1)*(CD$8&lt;=MAX(rHoldPeriod,1)*12)*rRenovReq*$I136</f>
        <v>0</v>
      </c>
      <c r="CE136" s="278">
        <f t="shared" ca="1" si="252"/>
        <v>0</v>
      </c>
      <c r="CF136" s="278">
        <f t="shared" ca="1" si="252"/>
        <v>0</v>
      </c>
      <c r="CG136" s="278">
        <f t="shared" ca="1" si="252"/>
        <v>0</v>
      </c>
      <c r="CH136" s="278">
        <f t="shared" ca="1" si="252"/>
        <v>0</v>
      </c>
      <c r="CI136" s="278">
        <f t="shared" ca="1" si="252"/>
        <v>0</v>
      </c>
      <c r="CJ136" s="278">
        <f t="shared" ca="1" si="252"/>
        <v>0</v>
      </c>
      <c r="CK136" s="278">
        <f t="shared" ca="1" si="252"/>
        <v>0</v>
      </c>
      <c r="CL136" s="278">
        <f t="shared" ca="1" si="252"/>
        <v>0</v>
      </c>
      <c r="CM136" s="278">
        <f t="shared" ca="1" si="252"/>
        <v>0</v>
      </c>
      <c r="CN136" s="278">
        <f t="shared" ca="1" si="252"/>
        <v>0</v>
      </c>
      <c r="CO136" s="278">
        <f t="shared" ca="1" si="252"/>
        <v>0</v>
      </c>
      <c r="CP136" s="278">
        <f t="shared" ca="1" si="252"/>
        <v>0</v>
      </c>
      <c r="CQ136" s="278">
        <f t="shared" ca="1" si="252"/>
        <v>0</v>
      </c>
      <c r="CR136" s="278">
        <f t="shared" ca="1" si="252"/>
        <v>0</v>
      </c>
      <c r="CS136" s="278">
        <f t="shared" ca="1" si="252"/>
        <v>0</v>
      </c>
      <c r="CT136" s="278">
        <f t="shared" ca="1" si="252"/>
        <v>0</v>
      </c>
      <c r="CU136" s="278">
        <f t="shared" ca="1" si="252"/>
        <v>0</v>
      </c>
      <c r="CV136" s="278">
        <f t="shared" ca="1" si="252"/>
        <v>0</v>
      </c>
      <c r="CW136" s="278">
        <f t="shared" ca="1" si="252"/>
        <v>0</v>
      </c>
      <c r="CX136" s="278">
        <f t="shared" ca="1" si="252"/>
        <v>0</v>
      </c>
      <c r="CY136" s="278">
        <f t="shared" ca="1" si="252"/>
        <v>0</v>
      </c>
      <c r="CZ136" s="278">
        <f t="shared" ca="1" si="252"/>
        <v>0</v>
      </c>
      <c r="DA136" s="278">
        <f t="shared" ca="1" si="252"/>
        <v>0</v>
      </c>
      <c r="DB136" s="278">
        <f t="shared" ca="1" si="252"/>
        <v>0</v>
      </c>
      <c r="DC136" s="278">
        <f t="shared" ca="1" si="252"/>
        <v>0</v>
      </c>
      <c r="DD136" s="278">
        <f t="shared" ca="1" si="252"/>
        <v>0</v>
      </c>
      <c r="DE136" s="278">
        <f t="shared" ca="1" si="252"/>
        <v>0</v>
      </c>
      <c r="DF136" s="278">
        <f t="shared" ca="1" si="252"/>
        <v>0</v>
      </c>
      <c r="DG136" s="278">
        <f t="shared" ca="1" si="252"/>
        <v>0</v>
      </c>
      <c r="DH136" s="278">
        <f t="shared" ca="1" si="252"/>
        <v>0</v>
      </c>
      <c r="DI136" s="278">
        <f t="shared" ca="1" si="252"/>
        <v>0</v>
      </c>
      <c r="DJ136" s="278">
        <f t="shared" ref="DJ136:ES136" ca="1" si="253">IFERROR(DJ240*$H136,)*(DJ$8&gt;=(rRenovStMnth-1)*12+1)*(DJ$8&lt;=MAX(rHoldPeriod,1)*12)*rRenovReq*$I136</f>
        <v>0</v>
      </c>
      <c r="DK136" s="278">
        <f t="shared" ca="1" si="253"/>
        <v>0</v>
      </c>
      <c r="DL136" s="278">
        <f t="shared" ca="1" si="253"/>
        <v>0</v>
      </c>
      <c r="DM136" s="278">
        <f t="shared" ca="1" si="253"/>
        <v>0</v>
      </c>
      <c r="DN136" s="278">
        <f t="shared" ca="1" si="253"/>
        <v>0</v>
      </c>
      <c r="DO136" s="278">
        <f t="shared" ca="1" si="253"/>
        <v>0</v>
      </c>
      <c r="DP136" s="278">
        <f t="shared" ca="1" si="253"/>
        <v>0</v>
      </c>
      <c r="DQ136" s="278">
        <f t="shared" ca="1" si="253"/>
        <v>0</v>
      </c>
      <c r="DR136" s="278">
        <f t="shared" ca="1" si="253"/>
        <v>0</v>
      </c>
      <c r="DS136" s="278">
        <f t="shared" ca="1" si="253"/>
        <v>0</v>
      </c>
      <c r="DT136" s="278">
        <f t="shared" ca="1" si="253"/>
        <v>0</v>
      </c>
      <c r="DU136" s="278">
        <f t="shared" ca="1" si="253"/>
        <v>0</v>
      </c>
      <c r="DV136" s="278">
        <f t="shared" ca="1" si="253"/>
        <v>0</v>
      </c>
      <c r="DW136" s="278">
        <f t="shared" ca="1" si="253"/>
        <v>0</v>
      </c>
      <c r="DX136" s="278">
        <f t="shared" ca="1" si="253"/>
        <v>0</v>
      </c>
      <c r="DY136" s="278">
        <f t="shared" ca="1" si="253"/>
        <v>0</v>
      </c>
      <c r="DZ136" s="278">
        <f t="shared" ca="1" si="253"/>
        <v>0</v>
      </c>
      <c r="EA136" s="278">
        <f t="shared" ca="1" si="253"/>
        <v>0</v>
      </c>
      <c r="EB136" s="278">
        <f t="shared" ca="1" si="253"/>
        <v>0</v>
      </c>
      <c r="EC136" s="278">
        <f t="shared" ca="1" si="253"/>
        <v>0</v>
      </c>
      <c r="ED136" s="278">
        <f t="shared" ca="1" si="253"/>
        <v>0</v>
      </c>
      <c r="EE136" s="278">
        <f t="shared" ca="1" si="253"/>
        <v>0</v>
      </c>
      <c r="EF136" s="278">
        <f t="shared" ca="1" si="253"/>
        <v>0</v>
      </c>
      <c r="EG136" s="278">
        <f t="shared" ca="1" si="253"/>
        <v>0</v>
      </c>
      <c r="EH136" s="278">
        <f t="shared" ca="1" si="253"/>
        <v>0</v>
      </c>
      <c r="EI136" s="278">
        <f t="shared" ca="1" si="253"/>
        <v>0</v>
      </c>
      <c r="EJ136" s="278">
        <f t="shared" ca="1" si="253"/>
        <v>0</v>
      </c>
      <c r="EK136" s="278">
        <f t="shared" ca="1" si="253"/>
        <v>0</v>
      </c>
      <c r="EL136" s="278">
        <f t="shared" ca="1" si="253"/>
        <v>0</v>
      </c>
      <c r="EM136" s="278">
        <f t="shared" ca="1" si="253"/>
        <v>0</v>
      </c>
      <c r="EN136" s="278">
        <f t="shared" ca="1" si="253"/>
        <v>0</v>
      </c>
      <c r="EO136" s="278">
        <f t="shared" ca="1" si="253"/>
        <v>0</v>
      </c>
      <c r="EP136" s="278">
        <f t="shared" ca="1" si="253"/>
        <v>0</v>
      </c>
      <c r="EQ136" s="278">
        <f t="shared" ca="1" si="253"/>
        <v>0</v>
      </c>
      <c r="ER136" s="278">
        <f t="shared" ca="1" si="253"/>
        <v>0</v>
      </c>
      <c r="ES136" s="278">
        <f t="shared" ca="1" si="253"/>
        <v>0</v>
      </c>
    </row>
    <row r="137" spans="2:149" hidden="1" x14ac:dyDescent="0.2">
      <c r="B137" s="278" cm="1">
        <f t="array" ref="B137">IFERROR(INDEX(rUMFP,ROWS($A$97:A137)),)</f>
        <v>0</v>
      </c>
      <c r="C137" s="278"/>
      <c r="D137" s="275">
        <f t="shared" si="217"/>
        <v>0</v>
      </c>
      <c r="E137" s="275">
        <f t="shared" si="218"/>
        <v>0</v>
      </c>
      <c r="F137" s="607">
        <f t="shared" si="219"/>
        <v>0</v>
      </c>
      <c r="H137" s="603">
        <f t="shared" si="220"/>
        <v>0</v>
      </c>
      <c r="I137" s="600">
        <f t="shared" si="92"/>
        <v>0</v>
      </c>
      <c r="K137" s="610">
        <f t="shared" si="221"/>
        <v>0</v>
      </c>
      <c r="Q137" s="275"/>
      <c r="R137" s="278">
        <f t="shared" ref="R137:AW137" si="254">IFERROR(R241*$H137,)*(R$8&gt;=(rRenovStMnth-1)*12+1)*(R$8&lt;=MAX(rHoldPeriod,1)*12)*rRenovReq*$I137</f>
        <v>0</v>
      </c>
      <c r="S137" s="278">
        <f t="shared" ca="1" si="254"/>
        <v>0</v>
      </c>
      <c r="T137" s="278">
        <f t="shared" ca="1" si="254"/>
        <v>0</v>
      </c>
      <c r="U137" s="278">
        <f t="shared" ca="1" si="254"/>
        <v>0</v>
      </c>
      <c r="V137" s="278">
        <f t="shared" ca="1" si="254"/>
        <v>0</v>
      </c>
      <c r="W137" s="278">
        <f t="shared" ca="1" si="254"/>
        <v>0</v>
      </c>
      <c r="X137" s="278">
        <f t="shared" ca="1" si="254"/>
        <v>0</v>
      </c>
      <c r="Y137" s="278">
        <f t="shared" ca="1" si="254"/>
        <v>0</v>
      </c>
      <c r="Z137" s="278">
        <f t="shared" ca="1" si="254"/>
        <v>0</v>
      </c>
      <c r="AA137" s="278">
        <f t="shared" ca="1" si="254"/>
        <v>0</v>
      </c>
      <c r="AB137" s="278">
        <f t="shared" ca="1" si="254"/>
        <v>0</v>
      </c>
      <c r="AC137" s="278">
        <f t="shared" ca="1" si="254"/>
        <v>0</v>
      </c>
      <c r="AD137" s="278">
        <f t="shared" ca="1" si="254"/>
        <v>0</v>
      </c>
      <c r="AE137" s="278">
        <f t="shared" ca="1" si="254"/>
        <v>0</v>
      </c>
      <c r="AF137" s="278">
        <f t="shared" ca="1" si="254"/>
        <v>0</v>
      </c>
      <c r="AG137" s="278">
        <f t="shared" ca="1" si="254"/>
        <v>0</v>
      </c>
      <c r="AH137" s="278">
        <f t="shared" ca="1" si="254"/>
        <v>0</v>
      </c>
      <c r="AI137" s="278">
        <f t="shared" ca="1" si="254"/>
        <v>0</v>
      </c>
      <c r="AJ137" s="278">
        <f t="shared" ca="1" si="254"/>
        <v>0</v>
      </c>
      <c r="AK137" s="278">
        <f t="shared" ca="1" si="254"/>
        <v>0</v>
      </c>
      <c r="AL137" s="278">
        <f t="shared" ca="1" si="254"/>
        <v>0</v>
      </c>
      <c r="AM137" s="278">
        <f t="shared" ca="1" si="254"/>
        <v>0</v>
      </c>
      <c r="AN137" s="278">
        <f t="shared" ca="1" si="254"/>
        <v>0</v>
      </c>
      <c r="AO137" s="278">
        <f t="shared" ca="1" si="254"/>
        <v>0</v>
      </c>
      <c r="AP137" s="278">
        <f t="shared" ca="1" si="254"/>
        <v>0</v>
      </c>
      <c r="AQ137" s="278">
        <f t="shared" ca="1" si="254"/>
        <v>0</v>
      </c>
      <c r="AR137" s="278">
        <f t="shared" ca="1" si="254"/>
        <v>0</v>
      </c>
      <c r="AS137" s="278">
        <f t="shared" ca="1" si="254"/>
        <v>0</v>
      </c>
      <c r="AT137" s="278">
        <f t="shared" ca="1" si="254"/>
        <v>0</v>
      </c>
      <c r="AU137" s="278">
        <f t="shared" ca="1" si="254"/>
        <v>0</v>
      </c>
      <c r="AV137" s="278">
        <f t="shared" ca="1" si="254"/>
        <v>0</v>
      </c>
      <c r="AW137" s="278">
        <f t="shared" ca="1" si="254"/>
        <v>0</v>
      </c>
      <c r="AX137" s="278">
        <f t="shared" ref="AX137:CC137" ca="1" si="255">IFERROR(AX241*$H137,)*(AX$8&gt;=(rRenovStMnth-1)*12+1)*(AX$8&lt;=MAX(rHoldPeriod,1)*12)*rRenovReq*$I137</f>
        <v>0</v>
      </c>
      <c r="AY137" s="278">
        <f t="shared" ca="1" si="255"/>
        <v>0</v>
      </c>
      <c r="AZ137" s="278">
        <f t="shared" ca="1" si="255"/>
        <v>0</v>
      </c>
      <c r="BA137" s="278">
        <f t="shared" ca="1" si="255"/>
        <v>0</v>
      </c>
      <c r="BB137" s="278">
        <f t="shared" ca="1" si="255"/>
        <v>0</v>
      </c>
      <c r="BC137" s="278">
        <f t="shared" ca="1" si="255"/>
        <v>0</v>
      </c>
      <c r="BD137" s="278">
        <f t="shared" ca="1" si="255"/>
        <v>0</v>
      </c>
      <c r="BE137" s="278">
        <f t="shared" ca="1" si="255"/>
        <v>0</v>
      </c>
      <c r="BF137" s="278">
        <f t="shared" ca="1" si="255"/>
        <v>0</v>
      </c>
      <c r="BG137" s="278">
        <f t="shared" ca="1" si="255"/>
        <v>0</v>
      </c>
      <c r="BH137" s="278">
        <f t="shared" ca="1" si="255"/>
        <v>0</v>
      </c>
      <c r="BI137" s="278">
        <f t="shared" ca="1" si="255"/>
        <v>0</v>
      </c>
      <c r="BJ137" s="278">
        <f t="shared" ca="1" si="255"/>
        <v>0</v>
      </c>
      <c r="BK137" s="278">
        <f t="shared" ca="1" si="255"/>
        <v>0</v>
      </c>
      <c r="BL137" s="278">
        <f t="shared" ca="1" si="255"/>
        <v>0</v>
      </c>
      <c r="BM137" s="278">
        <f t="shared" ca="1" si="255"/>
        <v>0</v>
      </c>
      <c r="BN137" s="278">
        <f t="shared" ca="1" si="255"/>
        <v>0</v>
      </c>
      <c r="BO137" s="278">
        <f t="shared" ca="1" si="255"/>
        <v>0</v>
      </c>
      <c r="BP137" s="278">
        <f t="shared" ca="1" si="255"/>
        <v>0</v>
      </c>
      <c r="BQ137" s="278">
        <f t="shared" ca="1" si="255"/>
        <v>0</v>
      </c>
      <c r="BR137" s="278">
        <f t="shared" ca="1" si="255"/>
        <v>0</v>
      </c>
      <c r="BS137" s="278">
        <f t="shared" ca="1" si="255"/>
        <v>0</v>
      </c>
      <c r="BT137" s="278">
        <f t="shared" ca="1" si="255"/>
        <v>0</v>
      </c>
      <c r="BU137" s="278">
        <f t="shared" ca="1" si="255"/>
        <v>0</v>
      </c>
      <c r="BV137" s="278">
        <f t="shared" ca="1" si="255"/>
        <v>0</v>
      </c>
      <c r="BW137" s="278">
        <f t="shared" ca="1" si="255"/>
        <v>0</v>
      </c>
      <c r="BX137" s="278">
        <f t="shared" ca="1" si="255"/>
        <v>0</v>
      </c>
      <c r="BY137" s="278">
        <f t="shared" ca="1" si="255"/>
        <v>0</v>
      </c>
      <c r="BZ137" s="278">
        <f t="shared" ca="1" si="255"/>
        <v>0</v>
      </c>
      <c r="CA137" s="278">
        <f t="shared" ca="1" si="255"/>
        <v>0</v>
      </c>
      <c r="CB137" s="278">
        <f t="shared" ca="1" si="255"/>
        <v>0</v>
      </c>
      <c r="CC137" s="278">
        <f t="shared" ca="1" si="255"/>
        <v>0</v>
      </c>
      <c r="CD137" s="278">
        <f t="shared" ref="CD137:DI137" ca="1" si="256">IFERROR(CD241*$H137,)*(CD$8&gt;=(rRenovStMnth-1)*12+1)*(CD$8&lt;=MAX(rHoldPeriod,1)*12)*rRenovReq*$I137</f>
        <v>0</v>
      </c>
      <c r="CE137" s="278">
        <f t="shared" ca="1" si="256"/>
        <v>0</v>
      </c>
      <c r="CF137" s="278">
        <f t="shared" ca="1" si="256"/>
        <v>0</v>
      </c>
      <c r="CG137" s="278">
        <f t="shared" ca="1" si="256"/>
        <v>0</v>
      </c>
      <c r="CH137" s="278">
        <f t="shared" ca="1" si="256"/>
        <v>0</v>
      </c>
      <c r="CI137" s="278">
        <f t="shared" ca="1" si="256"/>
        <v>0</v>
      </c>
      <c r="CJ137" s="278">
        <f t="shared" ca="1" si="256"/>
        <v>0</v>
      </c>
      <c r="CK137" s="278">
        <f t="shared" ca="1" si="256"/>
        <v>0</v>
      </c>
      <c r="CL137" s="278">
        <f t="shared" ca="1" si="256"/>
        <v>0</v>
      </c>
      <c r="CM137" s="278">
        <f t="shared" ca="1" si="256"/>
        <v>0</v>
      </c>
      <c r="CN137" s="278">
        <f t="shared" ca="1" si="256"/>
        <v>0</v>
      </c>
      <c r="CO137" s="278">
        <f t="shared" ca="1" si="256"/>
        <v>0</v>
      </c>
      <c r="CP137" s="278">
        <f t="shared" ca="1" si="256"/>
        <v>0</v>
      </c>
      <c r="CQ137" s="278">
        <f t="shared" ca="1" si="256"/>
        <v>0</v>
      </c>
      <c r="CR137" s="278">
        <f t="shared" ca="1" si="256"/>
        <v>0</v>
      </c>
      <c r="CS137" s="278">
        <f t="shared" ca="1" si="256"/>
        <v>0</v>
      </c>
      <c r="CT137" s="278">
        <f t="shared" ca="1" si="256"/>
        <v>0</v>
      </c>
      <c r="CU137" s="278">
        <f t="shared" ca="1" si="256"/>
        <v>0</v>
      </c>
      <c r="CV137" s="278">
        <f t="shared" ca="1" si="256"/>
        <v>0</v>
      </c>
      <c r="CW137" s="278">
        <f t="shared" ca="1" si="256"/>
        <v>0</v>
      </c>
      <c r="CX137" s="278">
        <f t="shared" ca="1" si="256"/>
        <v>0</v>
      </c>
      <c r="CY137" s="278">
        <f t="shared" ca="1" si="256"/>
        <v>0</v>
      </c>
      <c r="CZ137" s="278">
        <f t="shared" ca="1" si="256"/>
        <v>0</v>
      </c>
      <c r="DA137" s="278">
        <f t="shared" ca="1" si="256"/>
        <v>0</v>
      </c>
      <c r="DB137" s="278">
        <f t="shared" ca="1" si="256"/>
        <v>0</v>
      </c>
      <c r="DC137" s="278">
        <f t="shared" ca="1" si="256"/>
        <v>0</v>
      </c>
      <c r="DD137" s="278">
        <f t="shared" ca="1" si="256"/>
        <v>0</v>
      </c>
      <c r="DE137" s="278">
        <f t="shared" ca="1" si="256"/>
        <v>0</v>
      </c>
      <c r="DF137" s="278">
        <f t="shared" ca="1" si="256"/>
        <v>0</v>
      </c>
      <c r="DG137" s="278">
        <f t="shared" ca="1" si="256"/>
        <v>0</v>
      </c>
      <c r="DH137" s="278">
        <f t="shared" ca="1" si="256"/>
        <v>0</v>
      </c>
      <c r="DI137" s="278">
        <f t="shared" ca="1" si="256"/>
        <v>0</v>
      </c>
      <c r="DJ137" s="278">
        <f t="shared" ref="DJ137:ES137" ca="1" si="257">IFERROR(DJ241*$H137,)*(DJ$8&gt;=(rRenovStMnth-1)*12+1)*(DJ$8&lt;=MAX(rHoldPeriod,1)*12)*rRenovReq*$I137</f>
        <v>0</v>
      </c>
      <c r="DK137" s="278">
        <f t="shared" ca="1" si="257"/>
        <v>0</v>
      </c>
      <c r="DL137" s="278">
        <f t="shared" ca="1" si="257"/>
        <v>0</v>
      </c>
      <c r="DM137" s="278">
        <f t="shared" ca="1" si="257"/>
        <v>0</v>
      </c>
      <c r="DN137" s="278">
        <f t="shared" ca="1" si="257"/>
        <v>0</v>
      </c>
      <c r="DO137" s="278">
        <f t="shared" ca="1" si="257"/>
        <v>0</v>
      </c>
      <c r="DP137" s="278">
        <f t="shared" ca="1" si="257"/>
        <v>0</v>
      </c>
      <c r="DQ137" s="278">
        <f t="shared" ca="1" si="257"/>
        <v>0</v>
      </c>
      <c r="DR137" s="278">
        <f t="shared" ca="1" si="257"/>
        <v>0</v>
      </c>
      <c r="DS137" s="278">
        <f t="shared" ca="1" si="257"/>
        <v>0</v>
      </c>
      <c r="DT137" s="278">
        <f t="shared" ca="1" si="257"/>
        <v>0</v>
      </c>
      <c r="DU137" s="278">
        <f t="shared" ca="1" si="257"/>
        <v>0</v>
      </c>
      <c r="DV137" s="278">
        <f t="shared" ca="1" si="257"/>
        <v>0</v>
      </c>
      <c r="DW137" s="278">
        <f t="shared" ca="1" si="257"/>
        <v>0</v>
      </c>
      <c r="DX137" s="278">
        <f t="shared" ca="1" si="257"/>
        <v>0</v>
      </c>
      <c r="DY137" s="278">
        <f t="shared" ca="1" si="257"/>
        <v>0</v>
      </c>
      <c r="DZ137" s="278">
        <f t="shared" ca="1" si="257"/>
        <v>0</v>
      </c>
      <c r="EA137" s="278">
        <f t="shared" ca="1" si="257"/>
        <v>0</v>
      </c>
      <c r="EB137" s="278">
        <f t="shared" ca="1" si="257"/>
        <v>0</v>
      </c>
      <c r="EC137" s="278">
        <f t="shared" ca="1" si="257"/>
        <v>0</v>
      </c>
      <c r="ED137" s="278">
        <f t="shared" ca="1" si="257"/>
        <v>0</v>
      </c>
      <c r="EE137" s="278">
        <f t="shared" ca="1" si="257"/>
        <v>0</v>
      </c>
      <c r="EF137" s="278">
        <f t="shared" ca="1" si="257"/>
        <v>0</v>
      </c>
      <c r="EG137" s="278">
        <f t="shared" ca="1" si="257"/>
        <v>0</v>
      </c>
      <c r="EH137" s="278">
        <f t="shared" ca="1" si="257"/>
        <v>0</v>
      </c>
      <c r="EI137" s="278">
        <f t="shared" ca="1" si="257"/>
        <v>0</v>
      </c>
      <c r="EJ137" s="278">
        <f t="shared" ca="1" si="257"/>
        <v>0</v>
      </c>
      <c r="EK137" s="278">
        <f t="shared" ca="1" si="257"/>
        <v>0</v>
      </c>
      <c r="EL137" s="278">
        <f t="shared" ca="1" si="257"/>
        <v>0</v>
      </c>
      <c r="EM137" s="278">
        <f t="shared" ca="1" si="257"/>
        <v>0</v>
      </c>
      <c r="EN137" s="278">
        <f t="shared" ca="1" si="257"/>
        <v>0</v>
      </c>
      <c r="EO137" s="278">
        <f t="shared" ca="1" si="257"/>
        <v>0</v>
      </c>
      <c r="EP137" s="278">
        <f t="shared" ca="1" si="257"/>
        <v>0</v>
      </c>
      <c r="EQ137" s="278">
        <f t="shared" ca="1" si="257"/>
        <v>0</v>
      </c>
      <c r="ER137" s="278">
        <f t="shared" ca="1" si="257"/>
        <v>0</v>
      </c>
      <c r="ES137" s="278">
        <f t="shared" ca="1" si="257"/>
        <v>0</v>
      </c>
    </row>
    <row r="138" spans="2:149" hidden="1" x14ac:dyDescent="0.2">
      <c r="B138" s="278" cm="1">
        <f t="array" ref="B138">IFERROR(INDEX(rUMFP,ROWS($A$97:A138)),)</f>
        <v>0</v>
      </c>
      <c r="C138" s="278"/>
      <c r="D138" s="275">
        <f t="shared" si="217"/>
        <v>0</v>
      </c>
      <c r="E138" s="275">
        <f t="shared" si="218"/>
        <v>0</v>
      </c>
      <c r="F138" s="607">
        <f t="shared" si="219"/>
        <v>0</v>
      </c>
      <c r="H138" s="603">
        <f t="shared" si="220"/>
        <v>0</v>
      </c>
      <c r="I138" s="600">
        <f t="shared" si="92"/>
        <v>0</v>
      </c>
      <c r="K138" s="610">
        <f t="shared" si="221"/>
        <v>0</v>
      </c>
      <c r="Q138" s="275"/>
      <c r="R138" s="278">
        <f t="shared" ref="R138:AW138" si="258">IFERROR(R242*$H138,)*(R$8&gt;=(rRenovStMnth-1)*12+1)*(R$8&lt;=MAX(rHoldPeriod,1)*12)*rRenovReq*$I138</f>
        <v>0</v>
      </c>
      <c r="S138" s="278">
        <f t="shared" ca="1" si="258"/>
        <v>0</v>
      </c>
      <c r="T138" s="278">
        <f t="shared" ca="1" si="258"/>
        <v>0</v>
      </c>
      <c r="U138" s="278">
        <f t="shared" ca="1" si="258"/>
        <v>0</v>
      </c>
      <c r="V138" s="278">
        <f t="shared" ca="1" si="258"/>
        <v>0</v>
      </c>
      <c r="W138" s="278">
        <f t="shared" ca="1" si="258"/>
        <v>0</v>
      </c>
      <c r="X138" s="278">
        <f t="shared" ca="1" si="258"/>
        <v>0</v>
      </c>
      <c r="Y138" s="278">
        <f t="shared" ca="1" si="258"/>
        <v>0</v>
      </c>
      <c r="Z138" s="278">
        <f t="shared" ca="1" si="258"/>
        <v>0</v>
      </c>
      <c r="AA138" s="278">
        <f t="shared" ca="1" si="258"/>
        <v>0</v>
      </c>
      <c r="AB138" s="278">
        <f t="shared" ca="1" si="258"/>
        <v>0</v>
      </c>
      <c r="AC138" s="278">
        <f t="shared" ca="1" si="258"/>
        <v>0</v>
      </c>
      <c r="AD138" s="278">
        <f t="shared" ca="1" si="258"/>
        <v>0</v>
      </c>
      <c r="AE138" s="278">
        <f t="shared" ca="1" si="258"/>
        <v>0</v>
      </c>
      <c r="AF138" s="278">
        <f t="shared" ca="1" si="258"/>
        <v>0</v>
      </c>
      <c r="AG138" s="278">
        <f t="shared" ca="1" si="258"/>
        <v>0</v>
      </c>
      <c r="AH138" s="278">
        <f t="shared" ca="1" si="258"/>
        <v>0</v>
      </c>
      <c r="AI138" s="278">
        <f t="shared" ca="1" si="258"/>
        <v>0</v>
      </c>
      <c r="AJ138" s="278">
        <f t="shared" ca="1" si="258"/>
        <v>0</v>
      </c>
      <c r="AK138" s="278">
        <f t="shared" ca="1" si="258"/>
        <v>0</v>
      </c>
      <c r="AL138" s="278">
        <f t="shared" ca="1" si="258"/>
        <v>0</v>
      </c>
      <c r="AM138" s="278">
        <f t="shared" ca="1" si="258"/>
        <v>0</v>
      </c>
      <c r="AN138" s="278">
        <f t="shared" ca="1" si="258"/>
        <v>0</v>
      </c>
      <c r="AO138" s="278">
        <f t="shared" ca="1" si="258"/>
        <v>0</v>
      </c>
      <c r="AP138" s="278">
        <f t="shared" ca="1" si="258"/>
        <v>0</v>
      </c>
      <c r="AQ138" s="278">
        <f t="shared" ca="1" si="258"/>
        <v>0</v>
      </c>
      <c r="AR138" s="278">
        <f t="shared" ca="1" si="258"/>
        <v>0</v>
      </c>
      <c r="AS138" s="278">
        <f t="shared" ca="1" si="258"/>
        <v>0</v>
      </c>
      <c r="AT138" s="278">
        <f t="shared" ca="1" si="258"/>
        <v>0</v>
      </c>
      <c r="AU138" s="278">
        <f t="shared" ca="1" si="258"/>
        <v>0</v>
      </c>
      <c r="AV138" s="278">
        <f t="shared" ca="1" si="258"/>
        <v>0</v>
      </c>
      <c r="AW138" s="278">
        <f t="shared" ca="1" si="258"/>
        <v>0</v>
      </c>
      <c r="AX138" s="278">
        <f t="shared" ref="AX138:CC138" ca="1" si="259">IFERROR(AX242*$H138,)*(AX$8&gt;=(rRenovStMnth-1)*12+1)*(AX$8&lt;=MAX(rHoldPeriod,1)*12)*rRenovReq*$I138</f>
        <v>0</v>
      </c>
      <c r="AY138" s="278">
        <f t="shared" ca="1" si="259"/>
        <v>0</v>
      </c>
      <c r="AZ138" s="278">
        <f t="shared" ca="1" si="259"/>
        <v>0</v>
      </c>
      <c r="BA138" s="278">
        <f t="shared" ca="1" si="259"/>
        <v>0</v>
      </c>
      <c r="BB138" s="278">
        <f t="shared" ca="1" si="259"/>
        <v>0</v>
      </c>
      <c r="BC138" s="278">
        <f t="shared" ca="1" si="259"/>
        <v>0</v>
      </c>
      <c r="BD138" s="278">
        <f t="shared" ca="1" si="259"/>
        <v>0</v>
      </c>
      <c r="BE138" s="278">
        <f t="shared" ca="1" si="259"/>
        <v>0</v>
      </c>
      <c r="BF138" s="278">
        <f t="shared" ca="1" si="259"/>
        <v>0</v>
      </c>
      <c r="BG138" s="278">
        <f t="shared" ca="1" si="259"/>
        <v>0</v>
      </c>
      <c r="BH138" s="278">
        <f t="shared" ca="1" si="259"/>
        <v>0</v>
      </c>
      <c r="BI138" s="278">
        <f t="shared" ca="1" si="259"/>
        <v>0</v>
      </c>
      <c r="BJ138" s="278">
        <f t="shared" ca="1" si="259"/>
        <v>0</v>
      </c>
      <c r="BK138" s="278">
        <f t="shared" ca="1" si="259"/>
        <v>0</v>
      </c>
      <c r="BL138" s="278">
        <f t="shared" ca="1" si="259"/>
        <v>0</v>
      </c>
      <c r="BM138" s="278">
        <f t="shared" ca="1" si="259"/>
        <v>0</v>
      </c>
      <c r="BN138" s="278">
        <f t="shared" ca="1" si="259"/>
        <v>0</v>
      </c>
      <c r="BO138" s="278">
        <f t="shared" ca="1" si="259"/>
        <v>0</v>
      </c>
      <c r="BP138" s="278">
        <f t="shared" ca="1" si="259"/>
        <v>0</v>
      </c>
      <c r="BQ138" s="278">
        <f t="shared" ca="1" si="259"/>
        <v>0</v>
      </c>
      <c r="BR138" s="278">
        <f t="shared" ca="1" si="259"/>
        <v>0</v>
      </c>
      <c r="BS138" s="278">
        <f t="shared" ca="1" si="259"/>
        <v>0</v>
      </c>
      <c r="BT138" s="278">
        <f t="shared" ca="1" si="259"/>
        <v>0</v>
      </c>
      <c r="BU138" s="278">
        <f t="shared" ca="1" si="259"/>
        <v>0</v>
      </c>
      <c r="BV138" s="278">
        <f t="shared" ca="1" si="259"/>
        <v>0</v>
      </c>
      <c r="BW138" s="278">
        <f t="shared" ca="1" si="259"/>
        <v>0</v>
      </c>
      <c r="BX138" s="278">
        <f t="shared" ca="1" si="259"/>
        <v>0</v>
      </c>
      <c r="BY138" s="278">
        <f t="shared" ca="1" si="259"/>
        <v>0</v>
      </c>
      <c r="BZ138" s="278">
        <f t="shared" ca="1" si="259"/>
        <v>0</v>
      </c>
      <c r="CA138" s="278">
        <f t="shared" ca="1" si="259"/>
        <v>0</v>
      </c>
      <c r="CB138" s="278">
        <f t="shared" ca="1" si="259"/>
        <v>0</v>
      </c>
      <c r="CC138" s="278">
        <f t="shared" ca="1" si="259"/>
        <v>0</v>
      </c>
      <c r="CD138" s="278">
        <f t="shared" ref="CD138:DI138" ca="1" si="260">IFERROR(CD242*$H138,)*(CD$8&gt;=(rRenovStMnth-1)*12+1)*(CD$8&lt;=MAX(rHoldPeriod,1)*12)*rRenovReq*$I138</f>
        <v>0</v>
      </c>
      <c r="CE138" s="278">
        <f t="shared" ca="1" si="260"/>
        <v>0</v>
      </c>
      <c r="CF138" s="278">
        <f t="shared" ca="1" si="260"/>
        <v>0</v>
      </c>
      <c r="CG138" s="278">
        <f t="shared" ca="1" si="260"/>
        <v>0</v>
      </c>
      <c r="CH138" s="278">
        <f t="shared" ca="1" si="260"/>
        <v>0</v>
      </c>
      <c r="CI138" s="278">
        <f t="shared" ca="1" si="260"/>
        <v>0</v>
      </c>
      <c r="CJ138" s="278">
        <f t="shared" ca="1" si="260"/>
        <v>0</v>
      </c>
      <c r="CK138" s="278">
        <f t="shared" ca="1" si="260"/>
        <v>0</v>
      </c>
      <c r="CL138" s="278">
        <f t="shared" ca="1" si="260"/>
        <v>0</v>
      </c>
      <c r="CM138" s="278">
        <f t="shared" ca="1" si="260"/>
        <v>0</v>
      </c>
      <c r="CN138" s="278">
        <f t="shared" ca="1" si="260"/>
        <v>0</v>
      </c>
      <c r="CO138" s="278">
        <f t="shared" ca="1" si="260"/>
        <v>0</v>
      </c>
      <c r="CP138" s="278">
        <f t="shared" ca="1" si="260"/>
        <v>0</v>
      </c>
      <c r="CQ138" s="278">
        <f t="shared" ca="1" si="260"/>
        <v>0</v>
      </c>
      <c r="CR138" s="278">
        <f t="shared" ca="1" si="260"/>
        <v>0</v>
      </c>
      <c r="CS138" s="278">
        <f t="shared" ca="1" si="260"/>
        <v>0</v>
      </c>
      <c r="CT138" s="278">
        <f t="shared" ca="1" si="260"/>
        <v>0</v>
      </c>
      <c r="CU138" s="278">
        <f t="shared" ca="1" si="260"/>
        <v>0</v>
      </c>
      <c r="CV138" s="278">
        <f t="shared" ca="1" si="260"/>
        <v>0</v>
      </c>
      <c r="CW138" s="278">
        <f t="shared" ca="1" si="260"/>
        <v>0</v>
      </c>
      <c r="CX138" s="278">
        <f t="shared" ca="1" si="260"/>
        <v>0</v>
      </c>
      <c r="CY138" s="278">
        <f t="shared" ca="1" si="260"/>
        <v>0</v>
      </c>
      <c r="CZ138" s="278">
        <f t="shared" ca="1" si="260"/>
        <v>0</v>
      </c>
      <c r="DA138" s="278">
        <f t="shared" ca="1" si="260"/>
        <v>0</v>
      </c>
      <c r="DB138" s="278">
        <f t="shared" ca="1" si="260"/>
        <v>0</v>
      </c>
      <c r="DC138" s="278">
        <f t="shared" ca="1" si="260"/>
        <v>0</v>
      </c>
      <c r="DD138" s="278">
        <f t="shared" ca="1" si="260"/>
        <v>0</v>
      </c>
      <c r="DE138" s="278">
        <f t="shared" ca="1" si="260"/>
        <v>0</v>
      </c>
      <c r="DF138" s="278">
        <f t="shared" ca="1" si="260"/>
        <v>0</v>
      </c>
      <c r="DG138" s="278">
        <f t="shared" ca="1" si="260"/>
        <v>0</v>
      </c>
      <c r="DH138" s="278">
        <f t="shared" ca="1" si="260"/>
        <v>0</v>
      </c>
      <c r="DI138" s="278">
        <f t="shared" ca="1" si="260"/>
        <v>0</v>
      </c>
      <c r="DJ138" s="278">
        <f t="shared" ref="DJ138:ES138" ca="1" si="261">IFERROR(DJ242*$H138,)*(DJ$8&gt;=(rRenovStMnth-1)*12+1)*(DJ$8&lt;=MAX(rHoldPeriod,1)*12)*rRenovReq*$I138</f>
        <v>0</v>
      </c>
      <c r="DK138" s="278">
        <f t="shared" ca="1" si="261"/>
        <v>0</v>
      </c>
      <c r="DL138" s="278">
        <f t="shared" ca="1" si="261"/>
        <v>0</v>
      </c>
      <c r="DM138" s="278">
        <f t="shared" ca="1" si="261"/>
        <v>0</v>
      </c>
      <c r="DN138" s="278">
        <f t="shared" ca="1" si="261"/>
        <v>0</v>
      </c>
      <c r="DO138" s="278">
        <f t="shared" ca="1" si="261"/>
        <v>0</v>
      </c>
      <c r="DP138" s="278">
        <f t="shared" ca="1" si="261"/>
        <v>0</v>
      </c>
      <c r="DQ138" s="278">
        <f t="shared" ca="1" si="261"/>
        <v>0</v>
      </c>
      <c r="DR138" s="278">
        <f t="shared" ca="1" si="261"/>
        <v>0</v>
      </c>
      <c r="DS138" s="278">
        <f t="shared" ca="1" si="261"/>
        <v>0</v>
      </c>
      <c r="DT138" s="278">
        <f t="shared" ca="1" si="261"/>
        <v>0</v>
      </c>
      <c r="DU138" s="278">
        <f t="shared" ca="1" si="261"/>
        <v>0</v>
      </c>
      <c r="DV138" s="278">
        <f t="shared" ca="1" si="261"/>
        <v>0</v>
      </c>
      <c r="DW138" s="278">
        <f t="shared" ca="1" si="261"/>
        <v>0</v>
      </c>
      <c r="DX138" s="278">
        <f t="shared" ca="1" si="261"/>
        <v>0</v>
      </c>
      <c r="DY138" s="278">
        <f t="shared" ca="1" si="261"/>
        <v>0</v>
      </c>
      <c r="DZ138" s="278">
        <f t="shared" ca="1" si="261"/>
        <v>0</v>
      </c>
      <c r="EA138" s="278">
        <f t="shared" ca="1" si="261"/>
        <v>0</v>
      </c>
      <c r="EB138" s="278">
        <f t="shared" ca="1" si="261"/>
        <v>0</v>
      </c>
      <c r="EC138" s="278">
        <f t="shared" ca="1" si="261"/>
        <v>0</v>
      </c>
      <c r="ED138" s="278">
        <f t="shared" ca="1" si="261"/>
        <v>0</v>
      </c>
      <c r="EE138" s="278">
        <f t="shared" ca="1" si="261"/>
        <v>0</v>
      </c>
      <c r="EF138" s="278">
        <f t="shared" ca="1" si="261"/>
        <v>0</v>
      </c>
      <c r="EG138" s="278">
        <f t="shared" ca="1" si="261"/>
        <v>0</v>
      </c>
      <c r="EH138" s="278">
        <f t="shared" ca="1" si="261"/>
        <v>0</v>
      </c>
      <c r="EI138" s="278">
        <f t="shared" ca="1" si="261"/>
        <v>0</v>
      </c>
      <c r="EJ138" s="278">
        <f t="shared" ca="1" si="261"/>
        <v>0</v>
      </c>
      <c r="EK138" s="278">
        <f t="shared" ca="1" si="261"/>
        <v>0</v>
      </c>
      <c r="EL138" s="278">
        <f t="shared" ca="1" si="261"/>
        <v>0</v>
      </c>
      <c r="EM138" s="278">
        <f t="shared" ca="1" si="261"/>
        <v>0</v>
      </c>
      <c r="EN138" s="278">
        <f t="shared" ca="1" si="261"/>
        <v>0</v>
      </c>
      <c r="EO138" s="278">
        <f t="shared" ca="1" si="261"/>
        <v>0</v>
      </c>
      <c r="EP138" s="278">
        <f t="shared" ca="1" si="261"/>
        <v>0</v>
      </c>
      <c r="EQ138" s="278">
        <f t="shared" ca="1" si="261"/>
        <v>0</v>
      </c>
      <c r="ER138" s="278">
        <f t="shared" ca="1" si="261"/>
        <v>0</v>
      </c>
      <c r="ES138" s="278">
        <f t="shared" ca="1" si="261"/>
        <v>0</v>
      </c>
    </row>
    <row r="139" spans="2:149" hidden="1" x14ac:dyDescent="0.2">
      <c r="B139" s="278" cm="1">
        <f t="array" ref="B139">IFERROR(INDEX(rUMFP,ROWS($A$97:A139)),)</f>
        <v>0</v>
      </c>
      <c r="C139" s="278"/>
      <c r="D139" s="275">
        <f t="shared" si="217"/>
        <v>0</v>
      </c>
      <c r="E139" s="275">
        <f t="shared" si="218"/>
        <v>0</v>
      </c>
      <c r="F139" s="607">
        <f t="shared" si="219"/>
        <v>0</v>
      </c>
      <c r="H139" s="603">
        <f t="shared" si="220"/>
        <v>0</v>
      </c>
      <c r="I139" s="600">
        <f t="shared" si="92"/>
        <v>0</v>
      </c>
      <c r="K139" s="610">
        <f t="shared" si="221"/>
        <v>0</v>
      </c>
      <c r="Q139" s="275"/>
      <c r="R139" s="278">
        <f t="shared" ref="R139:AW139" si="262">IFERROR(R243*$H139,)*(R$8&gt;=(rRenovStMnth-1)*12+1)*(R$8&lt;=MAX(rHoldPeriod,1)*12)*rRenovReq*$I139</f>
        <v>0</v>
      </c>
      <c r="S139" s="278">
        <f t="shared" ca="1" si="262"/>
        <v>0</v>
      </c>
      <c r="T139" s="278">
        <f t="shared" ca="1" si="262"/>
        <v>0</v>
      </c>
      <c r="U139" s="278">
        <f t="shared" ca="1" si="262"/>
        <v>0</v>
      </c>
      <c r="V139" s="278">
        <f t="shared" ca="1" si="262"/>
        <v>0</v>
      </c>
      <c r="W139" s="278">
        <f t="shared" ca="1" si="262"/>
        <v>0</v>
      </c>
      <c r="X139" s="278">
        <f t="shared" ca="1" si="262"/>
        <v>0</v>
      </c>
      <c r="Y139" s="278">
        <f t="shared" ca="1" si="262"/>
        <v>0</v>
      </c>
      <c r="Z139" s="278">
        <f t="shared" ca="1" si="262"/>
        <v>0</v>
      </c>
      <c r="AA139" s="278">
        <f t="shared" ca="1" si="262"/>
        <v>0</v>
      </c>
      <c r="AB139" s="278">
        <f t="shared" ca="1" si="262"/>
        <v>0</v>
      </c>
      <c r="AC139" s="278">
        <f t="shared" ca="1" si="262"/>
        <v>0</v>
      </c>
      <c r="AD139" s="278">
        <f t="shared" ca="1" si="262"/>
        <v>0</v>
      </c>
      <c r="AE139" s="278">
        <f t="shared" ca="1" si="262"/>
        <v>0</v>
      </c>
      <c r="AF139" s="278">
        <f t="shared" ca="1" si="262"/>
        <v>0</v>
      </c>
      <c r="AG139" s="278">
        <f t="shared" ca="1" si="262"/>
        <v>0</v>
      </c>
      <c r="AH139" s="278">
        <f t="shared" ca="1" si="262"/>
        <v>0</v>
      </c>
      <c r="AI139" s="278">
        <f t="shared" ca="1" si="262"/>
        <v>0</v>
      </c>
      <c r="AJ139" s="278">
        <f t="shared" ca="1" si="262"/>
        <v>0</v>
      </c>
      <c r="AK139" s="278">
        <f t="shared" ca="1" si="262"/>
        <v>0</v>
      </c>
      <c r="AL139" s="278">
        <f t="shared" ca="1" si="262"/>
        <v>0</v>
      </c>
      <c r="AM139" s="278">
        <f t="shared" ca="1" si="262"/>
        <v>0</v>
      </c>
      <c r="AN139" s="278">
        <f t="shared" ca="1" si="262"/>
        <v>0</v>
      </c>
      <c r="AO139" s="278">
        <f t="shared" ca="1" si="262"/>
        <v>0</v>
      </c>
      <c r="AP139" s="278">
        <f t="shared" ca="1" si="262"/>
        <v>0</v>
      </c>
      <c r="AQ139" s="278">
        <f t="shared" ca="1" si="262"/>
        <v>0</v>
      </c>
      <c r="AR139" s="278">
        <f t="shared" ca="1" si="262"/>
        <v>0</v>
      </c>
      <c r="AS139" s="278">
        <f t="shared" ca="1" si="262"/>
        <v>0</v>
      </c>
      <c r="AT139" s="278">
        <f t="shared" ca="1" si="262"/>
        <v>0</v>
      </c>
      <c r="AU139" s="278">
        <f t="shared" ca="1" si="262"/>
        <v>0</v>
      </c>
      <c r="AV139" s="278">
        <f t="shared" ca="1" si="262"/>
        <v>0</v>
      </c>
      <c r="AW139" s="278">
        <f t="shared" ca="1" si="262"/>
        <v>0</v>
      </c>
      <c r="AX139" s="278">
        <f t="shared" ref="AX139:CC139" ca="1" si="263">IFERROR(AX243*$H139,)*(AX$8&gt;=(rRenovStMnth-1)*12+1)*(AX$8&lt;=MAX(rHoldPeriod,1)*12)*rRenovReq*$I139</f>
        <v>0</v>
      </c>
      <c r="AY139" s="278">
        <f t="shared" ca="1" si="263"/>
        <v>0</v>
      </c>
      <c r="AZ139" s="278">
        <f t="shared" ca="1" si="263"/>
        <v>0</v>
      </c>
      <c r="BA139" s="278">
        <f t="shared" ca="1" si="263"/>
        <v>0</v>
      </c>
      <c r="BB139" s="278">
        <f t="shared" ca="1" si="263"/>
        <v>0</v>
      </c>
      <c r="BC139" s="278">
        <f t="shared" ca="1" si="263"/>
        <v>0</v>
      </c>
      <c r="BD139" s="278">
        <f t="shared" ca="1" si="263"/>
        <v>0</v>
      </c>
      <c r="BE139" s="278">
        <f t="shared" ca="1" si="263"/>
        <v>0</v>
      </c>
      <c r="BF139" s="278">
        <f t="shared" ca="1" si="263"/>
        <v>0</v>
      </c>
      <c r="BG139" s="278">
        <f t="shared" ca="1" si="263"/>
        <v>0</v>
      </c>
      <c r="BH139" s="278">
        <f t="shared" ca="1" si="263"/>
        <v>0</v>
      </c>
      <c r="BI139" s="278">
        <f t="shared" ca="1" si="263"/>
        <v>0</v>
      </c>
      <c r="BJ139" s="278">
        <f t="shared" ca="1" si="263"/>
        <v>0</v>
      </c>
      <c r="BK139" s="278">
        <f t="shared" ca="1" si="263"/>
        <v>0</v>
      </c>
      <c r="BL139" s="278">
        <f t="shared" ca="1" si="263"/>
        <v>0</v>
      </c>
      <c r="BM139" s="278">
        <f t="shared" ca="1" si="263"/>
        <v>0</v>
      </c>
      <c r="BN139" s="278">
        <f t="shared" ca="1" si="263"/>
        <v>0</v>
      </c>
      <c r="BO139" s="278">
        <f t="shared" ca="1" si="263"/>
        <v>0</v>
      </c>
      <c r="BP139" s="278">
        <f t="shared" ca="1" si="263"/>
        <v>0</v>
      </c>
      <c r="BQ139" s="278">
        <f t="shared" ca="1" si="263"/>
        <v>0</v>
      </c>
      <c r="BR139" s="278">
        <f t="shared" ca="1" si="263"/>
        <v>0</v>
      </c>
      <c r="BS139" s="278">
        <f t="shared" ca="1" si="263"/>
        <v>0</v>
      </c>
      <c r="BT139" s="278">
        <f t="shared" ca="1" si="263"/>
        <v>0</v>
      </c>
      <c r="BU139" s="278">
        <f t="shared" ca="1" si="263"/>
        <v>0</v>
      </c>
      <c r="BV139" s="278">
        <f t="shared" ca="1" si="263"/>
        <v>0</v>
      </c>
      <c r="BW139" s="278">
        <f t="shared" ca="1" si="263"/>
        <v>0</v>
      </c>
      <c r="BX139" s="278">
        <f t="shared" ca="1" si="263"/>
        <v>0</v>
      </c>
      <c r="BY139" s="278">
        <f t="shared" ca="1" si="263"/>
        <v>0</v>
      </c>
      <c r="BZ139" s="278">
        <f t="shared" ca="1" si="263"/>
        <v>0</v>
      </c>
      <c r="CA139" s="278">
        <f t="shared" ca="1" si="263"/>
        <v>0</v>
      </c>
      <c r="CB139" s="278">
        <f t="shared" ca="1" si="263"/>
        <v>0</v>
      </c>
      <c r="CC139" s="278">
        <f t="shared" ca="1" si="263"/>
        <v>0</v>
      </c>
      <c r="CD139" s="278">
        <f t="shared" ref="CD139:DI139" ca="1" si="264">IFERROR(CD243*$H139,)*(CD$8&gt;=(rRenovStMnth-1)*12+1)*(CD$8&lt;=MAX(rHoldPeriod,1)*12)*rRenovReq*$I139</f>
        <v>0</v>
      </c>
      <c r="CE139" s="278">
        <f t="shared" ca="1" si="264"/>
        <v>0</v>
      </c>
      <c r="CF139" s="278">
        <f t="shared" ca="1" si="264"/>
        <v>0</v>
      </c>
      <c r="CG139" s="278">
        <f t="shared" ca="1" si="264"/>
        <v>0</v>
      </c>
      <c r="CH139" s="278">
        <f t="shared" ca="1" si="264"/>
        <v>0</v>
      </c>
      <c r="CI139" s="278">
        <f t="shared" ca="1" si="264"/>
        <v>0</v>
      </c>
      <c r="CJ139" s="278">
        <f t="shared" ca="1" si="264"/>
        <v>0</v>
      </c>
      <c r="CK139" s="278">
        <f t="shared" ca="1" si="264"/>
        <v>0</v>
      </c>
      <c r="CL139" s="278">
        <f t="shared" ca="1" si="264"/>
        <v>0</v>
      </c>
      <c r="CM139" s="278">
        <f t="shared" ca="1" si="264"/>
        <v>0</v>
      </c>
      <c r="CN139" s="278">
        <f t="shared" ca="1" si="264"/>
        <v>0</v>
      </c>
      <c r="CO139" s="278">
        <f t="shared" ca="1" si="264"/>
        <v>0</v>
      </c>
      <c r="CP139" s="278">
        <f t="shared" ca="1" si="264"/>
        <v>0</v>
      </c>
      <c r="CQ139" s="278">
        <f t="shared" ca="1" si="264"/>
        <v>0</v>
      </c>
      <c r="CR139" s="278">
        <f t="shared" ca="1" si="264"/>
        <v>0</v>
      </c>
      <c r="CS139" s="278">
        <f t="shared" ca="1" si="264"/>
        <v>0</v>
      </c>
      <c r="CT139" s="278">
        <f t="shared" ca="1" si="264"/>
        <v>0</v>
      </c>
      <c r="CU139" s="278">
        <f t="shared" ca="1" si="264"/>
        <v>0</v>
      </c>
      <c r="CV139" s="278">
        <f t="shared" ca="1" si="264"/>
        <v>0</v>
      </c>
      <c r="CW139" s="278">
        <f t="shared" ca="1" si="264"/>
        <v>0</v>
      </c>
      <c r="CX139" s="278">
        <f t="shared" ca="1" si="264"/>
        <v>0</v>
      </c>
      <c r="CY139" s="278">
        <f t="shared" ca="1" si="264"/>
        <v>0</v>
      </c>
      <c r="CZ139" s="278">
        <f t="shared" ca="1" si="264"/>
        <v>0</v>
      </c>
      <c r="DA139" s="278">
        <f t="shared" ca="1" si="264"/>
        <v>0</v>
      </c>
      <c r="DB139" s="278">
        <f t="shared" ca="1" si="264"/>
        <v>0</v>
      </c>
      <c r="DC139" s="278">
        <f t="shared" ca="1" si="264"/>
        <v>0</v>
      </c>
      <c r="DD139" s="278">
        <f t="shared" ca="1" si="264"/>
        <v>0</v>
      </c>
      <c r="DE139" s="278">
        <f t="shared" ca="1" si="264"/>
        <v>0</v>
      </c>
      <c r="DF139" s="278">
        <f t="shared" ca="1" si="264"/>
        <v>0</v>
      </c>
      <c r="DG139" s="278">
        <f t="shared" ca="1" si="264"/>
        <v>0</v>
      </c>
      <c r="DH139" s="278">
        <f t="shared" ca="1" si="264"/>
        <v>0</v>
      </c>
      <c r="DI139" s="278">
        <f t="shared" ca="1" si="264"/>
        <v>0</v>
      </c>
      <c r="DJ139" s="278">
        <f t="shared" ref="DJ139:ES139" ca="1" si="265">IFERROR(DJ243*$H139,)*(DJ$8&gt;=(rRenovStMnth-1)*12+1)*(DJ$8&lt;=MAX(rHoldPeriod,1)*12)*rRenovReq*$I139</f>
        <v>0</v>
      </c>
      <c r="DK139" s="278">
        <f t="shared" ca="1" si="265"/>
        <v>0</v>
      </c>
      <c r="DL139" s="278">
        <f t="shared" ca="1" si="265"/>
        <v>0</v>
      </c>
      <c r="DM139" s="278">
        <f t="shared" ca="1" si="265"/>
        <v>0</v>
      </c>
      <c r="DN139" s="278">
        <f t="shared" ca="1" si="265"/>
        <v>0</v>
      </c>
      <c r="DO139" s="278">
        <f t="shared" ca="1" si="265"/>
        <v>0</v>
      </c>
      <c r="DP139" s="278">
        <f t="shared" ca="1" si="265"/>
        <v>0</v>
      </c>
      <c r="DQ139" s="278">
        <f t="shared" ca="1" si="265"/>
        <v>0</v>
      </c>
      <c r="DR139" s="278">
        <f t="shared" ca="1" si="265"/>
        <v>0</v>
      </c>
      <c r="DS139" s="278">
        <f t="shared" ca="1" si="265"/>
        <v>0</v>
      </c>
      <c r="DT139" s="278">
        <f t="shared" ca="1" si="265"/>
        <v>0</v>
      </c>
      <c r="DU139" s="278">
        <f t="shared" ca="1" si="265"/>
        <v>0</v>
      </c>
      <c r="DV139" s="278">
        <f t="shared" ca="1" si="265"/>
        <v>0</v>
      </c>
      <c r="DW139" s="278">
        <f t="shared" ca="1" si="265"/>
        <v>0</v>
      </c>
      <c r="DX139" s="278">
        <f t="shared" ca="1" si="265"/>
        <v>0</v>
      </c>
      <c r="DY139" s="278">
        <f t="shared" ca="1" si="265"/>
        <v>0</v>
      </c>
      <c r="DZ139" s="278">
        <f t="shared" ca="1" si="265"/>
        <v>0</v>
      </c>
      <c r="EA139" s="278">
        <f t="shared" ca="1" si="265"/>
        <v>0</v>
      </c>
      <c r="EB139" s="278">
        <f t="shared" ca="1" si="265"/>
        <v>0</v>
      </c>
      <c r="EC139" s="278">
        <f t="shared" ca="1" si="265"/>
        <v>0</v>
      </c>
      <c r="ED139" s="278">
        <f t="shared" ca="1" si="265"/>
        <v>0</v>
      </c>
      <c r="EE139" s="278">
        <f t="shared" ca="1" si="265"/>
        <v>0</v>
      </c>
      <c r="EF139" s="278">
        <f t="shared" ca="1" si="265"/>
        <v>0</v>
      </c>
      <c r="EG139" s="278">
        <f t="shared" ca="1" si="265"/>
        <v>0</v>
      </c>
      <c r="EH139" s="278">
        <f t="shared" ca="1" si="265"/>
        <v>0</v>
      </c>
      <c r="EI139" s="278">
        <f t="shared" ca="1" si="265"/>
        <v>0</v>
      </c>
      <c r="EJ139" s="278">
        <f t="shared" ca="1" si="265"/>
        <v>0</v>
      </c>
      <c r="EK139" s="278">
        <f t="shared" ca="1" si="265"/>
        <v>0</v>
      </c>
      <c r="EL139" s="278">
        <f t="shared" ca="1" si="265"/>
        <v>0</v>
      </c>
      <c r="EM139" s="278">
        <f t="shared" ca="1" si="265"/>
        <v>0</v>
      </c>
      <c r="EN139" s="278">
        <f t="shared" ca="1" si="265"/>
        <v>0</v>
      </c>
      <c r="EO139" s="278">
        <f t="shared" ca="1" si="265"/>
        <v>0</v>
      </c>
      <c r="EP139" s="278">
        <f t="shared" ca="1" si="265"/>
        <v>0</v>
      </c>
      <c r="EQ139" s="278">
        <f t="shared" ca="1" si="265"/>
        <v>0</v>
      </c>
      <c r="ER139" s="278">
        <f t="shared" ca="1" si="265"/>
        <v>0</v>
      </c>
      <c r="ES139" s="278">
        <f t="shared" ca="1" si="265"/>
        <v>0</v>
      </c>
    </row>
    <row r="140" spans="2:149" hidden="1" x14ac:dyDescent="0.2">
      <c r="B140" s="278" cm="1">
        <f t="array" ref="B140">IFERROR(INDEX(rUMFP,ROWS($A$97:A140)),)</f>
        <v>0</v>
      </c>
      <c r="C140" s="278"/>
      <c r="D140" s="275">
        <f t="shared" si="217"/>
        <v>0</v>
      </c>
      <c r="E140" s="275">
        <f t="shared" si="218"/>
        <v>0</v>
      </c>
      <c r="F140" s="607">
        <f t="shared" si="219"/>
        <v>0</v>
      </c>
      <c r="H140" s="603">
        <f t="shared" si="220"/>
        <v>0</v>
      </c>
      <c r="I140" s="600">
        <f t="shared" si="92"/>
        <v>0</v>
      </c>
      <c r="K140" s="610">
        <f t="shared" si="221"/>
        <v>0</v>
      </c>
      <c r="Q140" s="275"/>
      <c r="R140" s="278">
        <f t="shared" ref="R140:AW140" si="266">IFERROR(R244*$H140,)*(R$8&gt;=(rRenovStMnth-1)*12+1)*(R$8&lt;=MAX(rHoldPeriod,1)*12)*rRenovReq*$I140</f>
        <v>0</v>
      </c>
      <c r="S140" s="278">
        <f t="shared" ca="1" si="266"/>
        <v>0</v>
      </c>
      <c r="T140" s="278">
        <f t="shared" ca="1" si="266"/>
        <v>0</v>
      </c>
      <c r="U140" s="278">
        <f t="shared" ca="1" si="266"/>
        <v>0</v>
      </c>
      <c r="V140" s="278">
        <f t="shared" ca="1" si="266"/>
        <v>0</v>
      </c>
      <c r="W140" s="278">
        <f t="shared" ca="1" si="266"/>
        <v>0</v>
      </c>
      <c r="X140" s="278">
        <f t="shared" ca="1" si="266"/>
        <v>0</v>
      </c>
      <c r="Y140" s="278">
        <f t="shared" ca="1" si="266"/>
        <v>0</v>
      </c>
      <c r="Z140" s="278">
        <f t="shared" ca="1" si="266"/>
        <v>0</v>
      </c>
      <c r="AA140" s="278">
        <f t="shared" ca="1" si="266"/>
        <v>0</v>
      </c>
      <c r="AB140" s="278">
        <f t="shared" ca="1" si="266"/>
        <v>0</v>
      </c>
      <c r="AC140" s="278">
        <f t="shared" ca="1" si="266"/>
        <v>0</v>
      </c>
      <c r="AD140" s="278">
        <f t="shared" ca="1" si="266"/>
        <v>0</v>
      </c>
      <c r="AE140" s="278">
        <f t="shared" ca="1" si="266"/>
        <v>0</v>
      </c>
      <c r="AF140" s="278">
        <f t="shared" ca="1" si="266"/>
        <v>0</v>
      </c>
      <c r="AG140" s="278">
        <f t="shared" ca="1" si="266"/>
        <v>0</v>
      </c>
      <c r="AH140" s="278">
        <f t="shared" ca="1" si="266"/>
        <v>0</v>
      </c>
      <c r="AI140" s="278">
        <f t="shared" ca="1" si="266"/>
        <v>0</v>
      </c>
      <c r="AJ140" s="278">
        <f t="shared" ca="1" si="266"/>
        <v>0</v>
      </c>
      <c r="AK140" s="278">
        <f t="shared" ca="1" si="266"/>
        <v>0</v>
      </c>
      <c r="AL140" s="278">
        <f t="shared" ca="1" si="266"/>
        <v>0</v>
      </c>
      <c r="AM140" s="278">
        <f t="shared" ca="1" si="266"/>
        <v>0</v>
      </c>
      <c r="AN140" s="278">
        <f t="shared" ca="1" si="266"/>
        <v>0</v>
      </c>
      <c r="AO140" s="278">
        <f t="shared" ca="1" si="266"/>
        <v>0</v>
      </c>
      <c r="AP140" s="278">
        <f t="shared" ca="1" si="266"/>
        <v>0</v>
      </c>
      <c r="AQ140" s="278">
        <f t="shared" ca="1" si="266"/>
        <v>0</v>
      </c>
      <c r="AR140" s="278">
        <f t="shared" ca="1" si="266"/>
        <v>0</v>
      </c>
      <c r="AS140" s="278">
        <f t="shared" ca="1" si="266"/>
        <v>0</v>
      </c>
      <c r="AT140" s="278">
        <f t="shared" ca="1" si="266"/>
        <v>0</v>
      </c>
      <c r="AU140" s="278">
        <f t="shared" ca="1" si="266"/>
        <v>0</v>
      </c>
      <c r="AV140" s="278">
        <f t="shared" ca="1" si="266"/>
        <v>0</v>
      </c>
      <c r="AW140" s="278">
        <f t="shared" ca="1" si="266"/>
        <v>0</v>
      </c>
      <c r="AX140" s="278">
        <f t="shared" ref="AX140:CC140" ca="1" si="267">IFERROR(AX244*$H140,)*(AX$8&gt;=(rRenovStMnth-1)*12+1)*(AX$8&lt;=MAX(rHoldPeriod,1)*12)*rRenovReq*$I140</f>
        <v>0</v>
      </c>
      <c r="AY140" s="278">
        <f t="shared" ca="1" si="267"/>
        <v>0</v>
      </c>
      <c r="AZ140" s="278">
        <f t="shared" ca="1" si="267"/>
        <v>0</v>
      </c>
      <c r="BA140" s="278">
        <f t="shared" ca="1" si="267"/>
        <v>0</v>
      </c>
      <c r="BB140" s="278">
        <f t="shared" ca="1" si="267"/>
        <v>0</v>
      </c>
      <c r="BC140" s="278">
        <f t="shared" ca="1" si="267"/>
        <v>0</v>
      </c>
      <c r="BD140" s="278">
        <f t="shared" ca="1" si="267"/>
        <v>0</v>
      </c>
      <c r="BE140" s="278">
        <f t="shared" ca="1" si="267"/>
        <v>0</v>
      </c>
      <c r="BF140" s="278">
        <f t="shared" ca="1" si="267"/>
        <v>0</v>
      </c>
      <c r="BG140" s="278">
        <f t="shared" ca="1" si="267"/>
        <v>0</v>
      </c>
      <c r="BH140" s="278">
        <f t="shared" ca="1" si="267"/>
        <v>0</v>
      </c>
      <c r="BI140" s="278">
        <f t="shared" ca="1" si="267"/>
        <v>0</v>
      </c>
      <c r="BJ140" s="278">
        <f t="shared" ca="1" si="267"/>
        <v>0</v>
      </c>
      <c r="BK140" s="278">
        <f t="shared" ca="1" si="267"/>
        <v>0</v>
      </c>
      <c r="BL140" s="278">
        <f t="shared" ca="1" si="267"/>
        <v>0</v>
      </c>
      <c r="BM140" s="278">
        <f t="shared" ca="1" si="267"/>
        <v>0</v>
      </c>
      <c r="BN140" s="278">
        <f t="shared" ca="1" si="267"/>
        <v>0</v>
      </c>
      <c r="BO140" s="278">
        <f t="shared" ca="1" si="267"/>
        <v>0</v>
      </c>
      <c r="BP140" s="278">
        <f t="shared" ca="1" si="267"/>
        <v>0</v>
      </c>
      <c r="BQ140" s="278">
        <f t="shared" ca="1" si="267"/>
        <v>0</v>
      </c>
      <c r="BR140" s="278">
        <f t="shared" ca="1" si="267"/>
        <v>0</v>
      </c>
      <c r="BS140" s="278">
        <f t="shared" ca="1" si="267"/>
        <v>0</v>
      </c>
      <c r="BT140" s="278">
        <f t="shared" ca="1" si="267"/>
        <v>0</v>
      </c>
      <c r="BU140" s="278">
        <f t="shared" ca="1" si="267"/>
        <v>0</v>
      </c>
      <c r="BV140" s="278">
        <f t="shared" ca="1" si="267"/>
        <v>0</v>
      </c>
      <c r="BW140" s="278">
        <f t="shared" ca="1" si="267"/>
        <v>0</v>
      </c>
      <c r="BX140" s="278">
        <f t="shared" ca="1" si="267"/>
        <v>0</v>
      </c>
      <c r="BY140" s="278">
        <f t="shared" ca="1" si="267"/>
        <v>0</v>
      </c>
      <c r="BZ140" s="278">
        <f t="shared" ca="1" si="267"/>
        <v>0</v>
      </c>
      <c r="CA140" s="278">
        <f t="shared" ca="1" si="267"/>
        <v>0</v>
      </c>
      <c r="CB140" s="278">
        <f t="shared" ca="1" si="267"/>
        <v>0</v>
      </c>
      <c r="CC140" s="278">
        <f t="shared" ca="1" si="267"/>
        <v>0</v>
      </c>
      <c r="CD140" s="278">
        <f t="shared" ref="CD140:DI140" ca="1" si="268">IFERROR(CD244*$H140,)*(CD$8&gt;=(rRenovStMnth-1)*12+1)*(CD$8&lt;=MAX(rHoldPeriod,1)*12)*rRenovReq*$I140</f>
        <v>0</v>
      </c>
      <c r="CE140" s="278">
        <f t="shared" ca="1" si="268"/>
        <v>0</v>
      </c>
      <c r="CF140" s="278">
        <f t="shared" ca="1" si="268"/>
        <v>0</v>
      </c>
      <c r="CG140" s="278">
        <f t="shared" ca="1" si="268"/>
        <v>0</v>
      </c>
      <c r="CH140" s="278">
        <f t="shared" ca="1" si="268"/>
        <v>0</v>
      </c>
      <c r="CI140" s="278">
        <f t="shared" ca="1" si="268"/>
        <v>0</v>
      </c>
      <c r="CJ140" s="278">
        <f t="shared" ca="1" si="268"/>
        <v>0</v>
      </c>
      <c r="CK140" s="278">
        <f t="shared" ca="1" si="268"/>
        <v>0</v>
      </c>
      <c r="CL140" s="278">
        <f t="shared" ca="1" si="268"/>
        <v>0</v>
      </c>
      <c r="CM140" s="278">
        <f t="shared" ca="1" si="268"/>
        <v>0</v>
      </c>
      <c r="CN140" s="278">
        <f t="shared" ca="1" si="268"/>
        <v>0</v>
      </c>
      <c r="CO140" s="278">
        <f t="shared" ca="1" si="268"/>
        <v>0</v>
      </c>
      <c r="CP140" s="278">
        <f t="shared" ca="1" si="268"/>
        <v>0</v>
      </c>
      <c r="CQ140" s="278">
        <f t="shared" ca="1" si="268"/>
        <v>0</v>
      </c>
      <c r="CR140" s="278">
        <f t="shared" ca="1" si="268"/>
        <v>0</v>
      </c>
      <c r="CS140" s="278">
        <f t="shared" ca="1" si="268"/>
        <v>0</v>
      </c>
      <c r="CT140" s="278">
        <f t="shared" ca="1" si="268"/>
        <v>0</v>
      </c>
      <c r="CU140" s="278">
        <f t="shared" ca="1" si="268"/>
        <v>0</v>
      </c>
      <c r="CV140" s="278">
        <f t="shared" ca="1" si="268"/>
        <v>0</v>
      </c>
      <c r="CW140" s="278">
        <f t="shared" ca="1" si="268"/>
        <v>0</v>
      </c>
      <c r="CX140" s="278">
        <f t="shared" ca="1" si="268"/>
        <v>0</v>
      </c>
      <c r="CY140" s="278">
        <f t="shared" ca="1" si="268"/>
        <v>0</v>
      </c>
      <c r="CZ140" s="278">
        <f t="shared" ca="1" si="268"/>
        <v>0</v>
      </c>
      <c r="DA140" s="278">
        <f t="shared" ca="1" si="268"/>
        <v>0</v>
      </c>
      <c r="DB140" s="278">
        <f t="shared" ca="1" si="268"/>
        <v>0</v>
      </c>
      <c r="DC140" s="278">
        <f t="shared" ca="1" si="268"/>
        <v>0</v>
      </c>
      <c r="DD140" s="278">
        <f t="shared" ca="1" si="268"/>
        <v>0</v>
      </c>
      <c r="DE140" s="278">
        <f t="shared" ca="1" si="268"/>
        <v>0</v>
      </c>
      <c r="DF140" s="278">
        <f t="shared" ca="1" si="268"/>
        <v>0</v>
      </c>
      <c r="DG140" s="278">
        <f t="shared" ca="1" si="268"/>
        <v>0</v>
      </c>
      <c r="DH140" s="278">
        <f t="shared" ca="1" si="268"/>
        <v>0</v>
      </c>
      <c r="DI140" s="278">
        <f t="shared" ca="1" si="268"/>
        <v>0</v>
      </c>
      <c r="DJ140" s="278">
        <f t="shared" ref="DJ140:ES140" ca="1" si="269">IFERROR(DJ244*$H140,)*(DJ$8&gt;=(rRenovStMnth-1)*12+1)*(DJ$8&lt;=MAX(rHoldPeriod,1)*12)*rRenovReq*$I140</f>
        <v>0</v>
      </c>
      <c r="DK140" s="278">
        <f t="shared" ca="1" si="269"/>
        <v>0</v>
      </c>
      <c r="DL140" s="278">
        <f t="shared" ca="1" si="269"/>
        <v>0</v>
      </c>
      <c r="DM140" s="278">
        <f t="shared" ca="1" si="269"/>
        <v>0</v>
      </c>
      <c r="DN140" s="278">
        <f t="shared" ca="1" si="269"/>
        <v>0</v>
      </c>
      <c r="DO140" s="278">
        <f t="shared" ca="1" si="269"/>
        <v>0</v>
      </c>
      <c r="DP140" s="278">
        <f t="shared" ca="1" si="269"/>
        <v>0</v>
      </c>
      <c r="DQ140" s="278">
        <f t="shared" ca="1" si="269"/>
        <v>0</v>
      </c>
      <c r="DR140" s="278">
        <f t="shared" ca="1" si="269"/>
        <v>0</v>
      </c>
      <c r="DS140" s="278">
        <f t="shared" ca="1" si="269"/>
        <v>0</v>
      </c>
      <c r="DT140" s="278">
        <f t="shared" ca="1" si="269"/>
        <v>0</v>
      </c>
      <c r="DU140" s="278">
        <f t="shared" ca="1" si="269"/>
        <v>0</v>
      </c>
      <c r="DV140" s="278">
        <f t="shared" ca="1" si="269"/>
        <v>0</v>
      </c>
      <c r="DW140" s="278">
        <f t="shared" ca="1" si="269"/>
        <v>0</v>
      </c>
      <c r="DX140" s="278">
        <f t="shared" ca="1" si="269"/>
        <v>0</v>
      </c>
      <c r="DY140" s="278">
        <f t="shared" ca="1" si="269"/>
        <v>0</v>
      </c>
      <c r="DZ140" s="278">
        <f t="shared" ca="1" si="269"/>
        <v>0</v>
      </c>
      <c r="EA140" s="278">
        <f t="shared" ca="1" si="269"/>
        <v>0</v>
      </c>
      <c r="EB140" s="278">
        <f t="shared" ca="1" si="269"/>
        <v>0</v>
      </c>
      <c r="EC140" s="278">
        <f t="shared" ca="1" si="269"/>
        <v>0</v>
      </c>
      <c r="ED140" s="278">
        <f t="shared" ca="1" si="269"/>
        <v>0</v>
      </c>
      <c r="EE140" s="278">
        <f t="shared" ca="1" si="269"/>
        <v>0</v>
      </c>
      <c r="EF140" s="278">
        <f t="shared" ca="1" si="269"/>
        <v>0</v>
      </c>
      <c r="EG140" s="278">
        <f t="shared" ca="1" si="269"/>
        <v>0</v>
      </c>
      <c r="EH140" s="278">
        <f t="shared" ca="1" si="269"/>
        <v>0</v>
      </c>
      <c r="EI140" s="278">
        <f t="shared" ca="1" si="269"/>
        <v>0</v>
      </c>
      <c r="EJ140" s="278">
        <f t="shared" ca="1" si="269"/>
        <v>0</v>
      </c>
      <c r="EK140" s="278">
        <f t="shared" ca="1" si="269"/>
        <v>0</v>
      </c>
      <c r="EL140" s="278">
        <f t="shared" ca="1" si="269"/>
        <v>0</v>
      </c>
      <c r="EM140" s="278">
        <f t="shared" ca="1" si="269"/>
        <v>0</v>
      </c>
      <c r="EN140" s="278">
        <f t="shared" ca="1" si="269"/>
        <v>0</v>
      </c>
      <c r="EO140" s="278">
        <f t="shared" ca="1" si="269"/>
        <v>0</v>
      </c>
      <c r="EP140" s="278">
        <f t="shared" ca="1" si="269"/>
        <v>0</v>
      </c>
      <c r="EQ140" s="278">
        <f t="shared" ca="1" si="269"/>
        <v>0</v>
      </c>
      <c r="ER140" s="278">
        <f t="shared" ca="1" si="269"/>
        <v>0</v>
      </c>
      <c r="ES140" s="278">
        <f t="shared" ca="1" si="269"/>
        <v>0</v>
      </c>
    </row>
    <row r="141" spans="2:149" hidden="1" x14ac:dyDescent="0.2">
      <c r="B141" s="278" cm="1">
        <f t="array" ref="B141">IFERROR(INDEX(rUMFP,ROWS($A$97:A141)),)</f>
        <v>0</v>
      </c>
      <c r="C141" s="278"/>
      <c r="D141" s="275">
        <f t="shared" si="217"/>
        <v>0</v>
      </c>
      <c r="E141" s="275">
        <f t="shared" si="218"/>
        <v>0</v>
      </c>
      <c r="F141" s="607">
        <f t="shared" si="219"/>
        <v>0</v>
      </c>
      <c r="H141" s="603">
        <f t="shared" si="220"/>
        <v>0</v>
      </c>
      <c r="I141" s="600">
        <f t="shared" si="92"/>
        <v>0</v>
      </c>
      <c r="K141" s="610">
        <f t="shared" si="221"/>
        <v>0</v>
      </c>
      <c r="Q141" s="275"/>
      <c r="R141" s="278">
        <f t="shared" ref="R141:AW141" si="270">IFERROR(R245*$H141,)*(R$8&gt;=(rRenovStMnth-1)*12+1)*(R$8&lt;=MAX(rHoldPeriod,1)*12)*rRenovReq*$I141</f>
        <v>0</v>
      </c>
      <c r="S141" s="278">
        <f t="shared" ca="1" si="270"/>
        <v>0</v>
      </c>
      <c r="T141" s="278">
        <f t="shared" ca="1" si="270"/>
        <v>0</v>
      </c>
      <c r="U141" s="278">
        <f t="shared" ca="1" si="270"/>
        <v>0</v>
      </c>
      <c r="V141" s="278">
        <f t="shared" ca="1" si="270"/>
        <v>0</v>
      </c>
      <c r="W141" s="278">
        <f t="shared" ca="1" si="270"/>
        <v>0</v>
      </c>
      <c r="X141" s="278">
        <f t="shared" ca="1" si="270"/>
        <v>0</v>
      </c>
      <c r="Y141" s="278">
        <f t="shared" ca="1" si="270"/>
        <v>0</v>
      </c>
      <c r="Z141" s="278">
        <f t="shared" ca="1" si="270"/>
        <v>0</v>
      </c>
      <c r="AA141" s="278">
        <f t="shared" ca="1" si="270"/>
        <v>0</v>
      </c>
      <c r="AB141" s="278">
        <f t="shared" ca="1" si="270"/>
        <v>0</v>
      </c>
      <c r="AC141" s="278">
        <f t="shared" ca="1" si="270"/>
        <v>0</v>
      </c>
      <c r="AD141" s="278">
        <f t="shared" ca="1" si="270"/>
        <v>0</v>
      </c>
      <c r="AE141" s="278">
        <f t="shared" ca="1" si="270"/>
        <v>0</v>
      </c>
      <c r="AF141" s="278">
        <f t="shared" ca="1" si="270"/>
        <v>0</v>
      </c>
      <c r="AG141" s="278">
        <f t="shared" ca="1" si="270"/>
        <v>0</v>
      </c>
      <c r="AH141" s="278">
        <f t="shared" ca="1" si="270"/>
        <v>0</v>
      </c>
      <c r="AI141" s="278">
        <f t="shared" ca="1" si="270"/>
        <v>0</v>
      </c>
      <c r="AJ141" s="278">
        <f t="shared" ca="1" si="270"/>
        <v>0</v>
      </c>
      <c r="AK141" s="278">
        <f t="shared" ca="1" si="270"/>
        <v>0</v>
      </c>
      <c r="AL141" s="278">
        <f t="shared" ca="1" si="270"/>
        <v>0</v>
      </c>
      <c r="AM141" s="278">
        <f t="shared" ca="1" si="270"/>
        <v>0</v>
      </c>
      <c r="AN141" s="278">
        <f t="shared" ca="1" si="270"/>
        <v>0</v>
      </c>
      <c r="AO141" s="278">
        <f t="shared" ca="1" si="270"/>
        <v>0</v>
      </c>
      <c r="AP141" s="278">
        <f t="shared" ca="1" si="270"/>
        <v>0</v>
      </c>
      <c r="AQ141" s="278">
        <f t="shared" ca="1" si="270"/>
        <v>0</v>
      </c>
      <c r="AR141" s="278">
        <f t="shared" ca="1" si="270"/>
        <v>0</v>
      </c>
      <c r="AS141" s="278">
        <f t="shared" ca="1" si="270"/>
        <v>0</v>
      </c>
      <c r="AT141" s="278">
        <f t="shared" ca="1" si="270"/>
        <v>0</v>
      </c>
      <c r="AU141" s="278">
        <f t="shared" ca="1" si="270"/>
        <v>0</v>
      </c>
      <c r="AV141" s="278">
        <f t="shared" ca="1" si="270"/>
        <v>0</v>
      </c>
      <c r="AW141" s="278">
        <f t="shared" ca="1" si="270"/>
        <v>0</v>
      </c>
      <c r="AX141" s="278">
        <f t="shared" ref="AX141:CC141" ca="1" si="271">IFERROR(AX245*$H141,)*(AX$8&gt;=(rRenovStMnth-1)*12+1)*(AX$8&lt;=MAX(rHoldPeriod,1)*12)*rRenovReq*$I141</f>
        <v>0</v>
      </c>
      <c r="AY141" s="278">
        <f t="shared" ca="1" si="271"/>
        <v>0</v>
      </c>
      <c r="AZ141" s="278">
        <f t="shared" ca="1" si="271"/>
        <v>0</v>
      </c>
      <c r="BA141" s="278">
        <f t="shared" ca="1" si="271"/>
        <v>0</v>
      </c>
      <c r="BB141" s="278">
        <f t="shared" ca="1" si="271"/>
        <v>0</v>
      </c>
      <c r="BC141" s="278">
        <f t="shared" ca="1" si="271"/>
        <v>0</v>
      </c>
      <c r="BD141" s="278">
        <f t="shared" ca="1" si="271"/>
        <v>0</v>
      </c>
      <c r="BE141" s="278">
        <f t="shared" ca="1" si="271"/>
        <v>0</v>
      </c>
      <c r="BF141" s="278">
        <f t="shared" ca="1" si="271"/>
        <v>0</v>
      </c>
      <c r="BG141" s="278">
        <f t="shared" ca="1" si="271"/>
        <v>0</v>
      </c>
      <c r="BH141" s="278">
        <f t="shared" ca="1" si="271"/>
        <v>0</v>
      </c>
      <c r="BI141" s="278">
        <f t="shared" ca="1" si="271"/>
        <v>0</v>
      </c>
      <c r="BJ141" s="278">
        <f t="shared" ca="1" si="271"/>
        <v>0</v>
      </c>
      <c r="BK141" s="278">
        <f t="shared" ca="1" si="271"/>
        <v>0</v>
      </c>
      <c r="BL141" s="278">
        <f t="shared" ca="1" si="271"/>
        <v>0</v>
      </c>
      <c r="BM141" s="278">
        <f t="shared" ca="1" si="271"/>
        <v>0</v>
      </c>
      <c r="BN141" s="278">
        <f t="shared" ca="1" si="271"/>
        <v>0</v>
      </c>
      <c r="BO141" s="278">
        <f t="shared" ca="1" si="271"/>
        <v>0</v>
      </c>
      <c r="BP141" s="278">
        <f t="shared" ca="1" si="271"/>
        <v>0</v>
      </c>
      <c r="BQ141" s="278">
        <f t="shared" ca="1" si="271"/>
        <v>0</v>
      </c>
      <c r="BR141" s="278">
        <f t="shared" ca="1" si="271"/>
        <v>0</v>
      </c>
      <c r="BS141" s="278">
        <f t="shared" ca="1" si="271"/>
        <v>0</v>
      </c>
      <c r="BT141" s="278">
        <f t="shared" ca="1" si="271"/>
        <v>0</v>
      </c>
      <c r="BU141" s="278">
        <f t="shared" ca="1" si="271"/>
        <v>0</v>
      </c>
      <c r="BV141" s="278">
        <f t="shared" ca="1" si="271"/>
        <v>0</v>
      </c>
      <c r="BW141" s="278">
        <f t="shared" ca="1" si="271"/>
        <v>0</v>
      </c>
      <c r="BX141" s="278">
        <f t="shared" ca="1" si="271"/>
        <v>0</v>
      </c>
      <c r="BY141" s="278">
        <f t="shared" ca="1" si="271"/>
        <v>0</v>
      </c>
      <c r="BZ141" s="278">
        <f t="shared" ca="1" si="271"/>
        <v>0</v>
      </c>
      <c r="CA141" s="278">
        <f t="shared" ca="1" si="271"/>
        <v>0</v>
      </c>
      <c r="CB141" s="278">
        <f t="shared" ca="1" si="271"/>
        <v>0</v>
      </c>
      <c r="CC141" s="278">
        <f t="shared" ca="1" si="271"/>
        <v>0</v>
      </c>
      <c r="CD141" s="278">
        <f t="shared" ref="CD141:DI141" ca="1" si="272">IFERROR(CD245*$H141,)*(CD$8&gt;=(rRenovStMnth-1)*12+1)*(CD$8&lt;=MAX(rHoldPeriod,1)*12)*rRenovReq*$I141</f>
        <v>0</v>
      </c>
      <c r="CE141" s="278">
        <f t="shared" ca="1" si="272"/>
        <v>0</v>
      </c>
      <c r="CF141" s="278">
        <f t="shared" ca="1" si="272"/>
        <v>0</v>
      </c>
      <c r="CG141" s="278">
        <f t="shared" ca="1" si="272"/>
        <v>0</v>
      </c>
      <c r="CH141" s="278">
        <f t="shared" ca="1" si="272"/>
        <v>0</v>
      </c>
      <c r="CI141" s="278">
        <f t="shared" ca="1" si="272"/>
        <v>0</v>
      </c>
      <c r="CJ141" s="278">
        <f t="shared" ca="1" si="272"/>
        <v>0</v>
      </c>
      <c r="CK141" s="278">
        <f t="shared" ca="1" si="272"/>
        <v>0</v>
      </c>
      <c r="CL141" s="278">
        <f t="shared" ca="1" si="272"/>
        <v>0</v>
      </c>
      <c r="CM141" s="278">
        <f t="shared" ca="1" si="272"/>
        <v>0</v>
      </c>
      <c r="CN141" s="278">
        <f t="shared" ca="1" si="272"/>
        <v>0</v>
      </c>
      <c r="CO141" s="278">
        <f t="shared" ca="1" si="272"/>
        <v>0</v>
      </c>
      <c r="CP141" s="278">
        <f t="shared" ca="1" si="272"/>
        <v>0</v>
      </c>
      <c r="CQ141" s="278">
        <f t="shared" ca="1" si="272"/>
        <v>0</v>
      </c>
      <c r="CR141" s="278">
        <f t="shared" ca="1" si="272"/>
        <v>0</v>
      </c>
      <c r="CS141" s="278">
        <f t="shared" ca="1" si="272"/>
        <v>0</v>
      </c>
      <c r="CT141" s="278">
        <f t="shared" ca="1" si="272"/>
        <v>0</v>
      </c>
      <c r="CU141" s="278">
        <f t="shared" ca="1" si="272"/>
        <v>0</v>
      </c>
      <c r="CV141" s="278">
        <f t="shared" ca="1" si="272"/>
        <v>0</v>
      </c>
      <c r="CW141" s="278">
        <f t="shared" ca="1" si="272"/>
        <v>0</v>
      </c>
      <c r="CX141" s="278">
        <f t="shared" ca="1" si="272"/>
        <v>0</v>
      </c>
      <c r="CY141" s="278">
        <f t="shared" ca="1" si="272"/>
        <v>0</v>
      </c>
      <c r="CZ141" s="278">
        <f t="shared" ca="1" si="272"/>
        <v>0</v>
      </c>
      <c r="DA141" s="278">
        <f t="shared" ca="1" si="272"/>
        <v>0</v>
      </c>
      <c r="DB141" s="278">
        <f t="shared" ca="1" si="272"/>
        <v>0</v>
      </c>
      <c r="DC141" s="278">
        <f t="shared" ca="1" si="272"/>
        <v>0</v>
      </c>
      <c r="DD141" s="278">
        <f t="shared" ca="1" si="272"/>
        <v>0</v>
      </c>
      <c r="DE141" s="278">
        <f t="shared" ca="1" si="272"/>
        <v>0</v>
      </c>
      <c r="DF141" s="278">
        <f t="shared" ca="1" si="272"/>
        <v>0</v>
      </c>
      <c r="DG141" s="278">
        <f t="shared" ca="1" si="272"/>
        <v>0</v>
      </c>
      <c r="DH141" s="278">
        <f t="shared" ca="1" si="272"/>
        <v>0</v>
      </c>
      <c r="DI141" s="278">
        <f t="shared" ca="1" si="272"/>
        <v>0</v>
      </c>
      <c r="DJ141" s="278">
        <f t="shared" ref="DJ141:ES141" ca="1" si="273">IFERROR(DJ245*$H141,)*(DJ$8&gt;=(rRenovStMnth-1)*12+1)*(DJ$8&lt;=MAX(rHoldPeriod,1)*12)*rRenovReq*$I141</f>
        <v>0</v>
      </c>
      <c r="DK141" s="278">
        <f t="shared" ca="1" si="273"/>
        <v>0</v>
      </c>
      <c r="DL141" s="278">
        <f t="shared" ca="1" si="273"/>
        <v>0</v>
      </c>
      <c r="DM141" s="278">
        <f t="shared" ca="1" si="273"/>
        <v>0</v>
      </c>
      <c r="DN141" s="278">
        <f t="shared" ca="1" si="273"/>
        <v>0</v>
      </c>
      <c r="DO141" s="278">
        <f t="shared" ca="1" si="273"/>
        <v>0</v>
      </c>
      <c r="DP141" s="278">
        <f t="shared" ca="1" si="273"/>
        <v>0</v>
      </c>
      <c r="DQ141" s="278">
        <f t="shared" ca="1" si="273"/>
        <v>0</v>
      </c>
      <c r="DR141" s="278">
        <f t="shared" ca="1" si="273"/>
        <v>0</v>
      </c>
      <c r="DS141" s="278">
        <f t="shared" ca="1" si="273"/>
        <v>0</v>
      </c>
      <c r="DT141" s="278">
        <f t="shared" ca="1" si="273"/>
        <v>0</v>
      </c>
      <c r="DU141" s="278">
        <f t="shared" ca="1" si="273"/>
        <v>0</v>
      </c>
      <c r="DV141" s="278">
        <f t="shared" ca="1" si="273"/>
        <v>0</v>
      </c>
      <c r="DW141" s="278">
        <f t="shared" ca="1" si="273"/>
        <v>0</v>
      </c>
      <c r="DX141" s="278">
        <f t="shared" ca="1" si="273"/>
        <v>0</v>
      </c>
      <c r="DY141" s="278">
        <f t="shared" ca="1" si="273"/>
        <v>0</v>
      </c>
      <c r="DZ141" s="278">
        <f t="shared" ca="1" si="273"/>
        <v>0</v>
      </c>
      <c r="EA141" s="278">
        <f t="shared" ca="1" si="273"/>
        <v>0</v>
      </c>
      <c r="EB141" s="278">
        <f t="shared" ca="1" si="273"/>
        <v>0</v>
      </c>
      <c r="EC141" s="278">
        <f t="shared" ca="1" si="273"/>
        <v>0</v>
      </c>
      <c r="ED141" s="278">
        <f t="shared" ca="1" si="273"/>
        <v>0</v>
      </c>
      <c r="EE141" s="278">
        <f t="shared" ca="1" si="273"/>
        <v>0</v>
      </c>
      <c r="EF141" s="278">
        <f t="shared" ca="1" si="273"/>
        <v>0</v>
      </c>
      <c r="EG141" s="278">
        <f t="shared" ca="1" si="273"/>
        <v>0</v>
      </c>
      <c r="EH141" s="278">
        <f t="shared" ca="1" si="273"/>
        <v>0</v>
      </c>
      <c r="EI141" s="278">
        <f t="shared" ca="1" si="273"/>
        <v>0</v>
      </c>
      <c r="EJ141" s="278">
        <f t="shared" ca="1" si="273"/>
        <v>0</v>
      </c>
      <c r="EK141" s="278">
        <f t="shared" ca="1" si="273"/>
        <v>0</v>
      </c>
      <c r="EL141" s="278">
        <f t="shared" ca="1" si="273"/>
        <v>0</v>
      </c>
      <c r="EM141" s="278">
        <f t="shared" ca="1" si="273"/>
        <v>0</v>
      </c>
      <c r="EN141" s="278">
        <f t="shared" ca="1" si="273"/>
        <v>0</v>
      </c>
      <c r="EO141" s="278">
        <f t="shared" ca="1" si="273"/>
        <v>0</v>
      </c>
      <c r="EP141" s="278">
        <f t="shared" ca="1" si="273"/>
        <v>0</v>
      </c>
      <c r="EQ141" s="278">
        <f t="shared" ca="1" si="273"/>
        <v>0</v>
      </c>
      <c r="ER141" s="278">
        <f t="shared" ca="1" si="273"/>
        <v>0</v>
      </c>
      <c r="ES141" s="278">
        <f t="shared" ca="1" si="273"/>
        <v>0</v>
      </c>
    </row>
    <row r="142" spans="2:149" hidden="1" x14ac:dyDescent="0.2">
      <c r="B142" s="278" cm="1">
        <f t="array" ref="B142">IFERROR(INDEX(rUMFP,ROWS($A$97:A142)),)</f>
        <v>0</v>
      </c>
      <c r="C142" s="278"/>
      <c r="D142" s="275">
        <f t="shared" si="217"/>
        <v>0</v>
      </c>
      <c r="E142" s="275">
        <f t="shared" si="218"/>
        <v>0</v>
      </c>
      <c r="F142" s="607">
        <f t="shared" si="219"/>
        <v>0</v>
      </c>
      <c r="H142" s="603">
        <f t="shared" si="220"/>
        <v>0</v>
      </c>
      <c r="I142" s="600">
        <f t="shared" si="92"/>
        <v>0</v>
      </c>
      <c r="K142" s="610">
        <f t="shared" si="221"/>
        <v>0</v>
      </c>
      <c r="Q142" s="275"/>
      <c r="R142" s="278">
        <f t="shared" ref="R142:AW142" si="274">IFERROR(R246*$H142,)*(R$8&gt;=(rRenovStMnth-1)*12+1)*(R$8&lt;=MAX(rHoldPeriod,1)*12)*rRenovReq*$I142</f>
        <v>0</v>
      </c>
      <c r="S142" s="278">
        <f t="shared" ca="1" si="274"/>
        <v>0</v>
      </c>
      <c r="T142" s="278">
        <f t="shared" ca="1" si="274"/>
        <v>0</v>
      </c>
      <c r="U142" s="278">
        <f t="shared" ca="1" si="274"/>
        <v>0</v>
      </c>
      <c r="V142" s="278">
        <f t="shared" ca="1" si="274"/>
        <v>0</v>
      </c>
      <c r="W142" s="278">
        <f t="shared" ca="1" si="274"/>
        <v>0</v>
      </c>
      <c r="X142" s="278">
        <f t="shared" ca="1" si="274"/>
        <v>0</v>
      </c>
      <c r="Y142" s="278">
        <f t="shared" ca="1" si="274"/>
        <v>0</v>
      </c>
      <c r="Z142" s="278">
        <f t="shared" ca="1" si="274"/>
        <v>0</v>
      </c>
      <c r="AA142" s="278">
        <f t="shared" ca="1" si="274"/>
        <v>0</v>
      </c>
      <c r="AB142" s="278">
        <f t="shared" ca="1" si="274"/>
        <v>0</v>
      </c>
      <c r="AC142" s="278">
        <f t="shared" ca="1" si="274"/>
        <v>0</v>
      </c>
      <c r="AD142" s="278">
        <f t="shared" ca="1" si="274"/>
        <v>0</v>
      </c>
      <c r="AE142" s="278">
        <f t="shared" ca="1" si="274"/>
        <v>0</v>
      </c>
      <c r="AF142" s="278">
        <f t="shared" ca="1" si="274"/>
        <v>0</v>
      </c>
      <c r="AG142" s="278">
        <f t="shared" ca="1" si="274"/>
        <v>0</v>
      </c>
      <c r="AH142" s="278">
        <f t="shared" ca="1" si="274"/>
        <v>0</v>
      </c>
      <c r="AI142" s="278">
        <f t="shared" ca="1" si="274"/>
        <v>0</v>
      </c>
      <c r="AJ142" s="278">
        <f t="shared" ca="1" si="274"/>
        <v>0</v>
      </c>
      <c r="AK142" s="278">
        <f t="shared" ca="1" si="274"/>
        <v>0</v>
      </c>
      <c r="AL142" s="278">
        <f t="shared" ca="1" si="274"/>
        <v>0</v>
      </c>
      <c r="AM142" s="278">
        <f t="shared" ca="1" si="274"/>
        <v>0</v>
      </c>
      <c r="AN142" s="278">
        <f t="shared" ca="1" si="274"/>
        <v>0</v>
      </c>
      <c r="AO142" s="278">
        <f t="shared" ca="1" si="274"/>
        <v>0</v>
      </c>
      <c r="AP142" s="278">
        <f t="shared" ca="1" si="274"/>
        <v>0</v>
      </c>
      <c r="AQ142" s="278">
        <f t="shared" ca="1" si="274"/>
        <v>0</v>
      </c>
      <c r="AR142" s="278">
        <f t="shared" ca="1" si="274"/>
        <v>0</v>
      </c>
      <c r="AS142" s="278">
        <f t="shared" ca="1" si="274"/>
        <v>0</v>
      </c>
      <c r="AT142" s="278">
        <f t="shared" ca="1" si="274"/>
        <v>0</v>
      </c>
      <c r="AU142" s="278">
        <f t="shared" ca="1" si="274"/>
        <v>0</v>
      </c>
      <c r="AV142" s="278">
        <f t="shared" ca="1" si="274"/>
        <v>0</v>
      </c>
      <c r="AW142" s="278">
        <f t="shared" ca="1" si="274"/>
        <v>0</v>
      </c>
      <c r="AX142" s="278">
        <f t="shared" ref="AX142:CC142" ca="1" si="275">IFERROR(AX246*$H142,)*(AX$8&gt;=(rRenovStMnth-1)*12+1)*(AX$8&lt;=MAX(rHoldPeriod,1)*12)*rRenovReq*$I142</f>
        <v>0</v>
      </c>
      <c r="AY142" s="278">
        <f t="shared" ca="1" si="275"/>
        <v>0</v>
      </c>
      <c r="AZ142" s="278">
        <f t="shared" ca="1" si="275"/>
        <v>0</v>
      </c>
      <c r="BA142" s="278">
        <f t="shared" ca="1" si="275"/>
        <v>0</v>
      </c>
      <c r="BB142" s="278">
        <f t="shared" ca="1" si="275"/>
        <v>0</v>
      </c>
      <c r="BC142" s="278">
        <f t="shared" ca="1" si="275"/>
        <v>0</v>
      </c>
      <c r="BD142" s="278">
        <f t="shared" ca="1" si="275"/>
        <v>0</v>
      </c>
      <c r="BE142" s="278">
        <f t="shared" ca="1" si="275"/>
        <v>0</v>
      </c>
      <c r="BF142" s="278">
        <f t="shared" ca="1" si="275"/>
        <v>0</v>
      </c>
      <c r="BG142" s="278">
        <f t="shared" ca="1" si="275"/>
        <v>0</v>
      </c>
      <c r="BH142" s="278">
        <f t="shared" ca="1" si="275"/>
        <v>0</v>
      </c>
      <c r="BI142" s="278">
        <f t="shared" ca="1" si="275"/>
        <v>0</v>
      </c>
      <c r="BJ142" s="278">
        <f t="shared" ca="1" si="275"/>
        <v>0</v>
      </c>
      <c r="BK142" s="278">
        <f t="shared" ca="1" si="275"/>
        <v>0</v>
      </c>
      <c r="BL142" s="278">
        <f t="shared" ca="1" si="275"/>
        <v>0</v>
      </c>
      <c r="BM142" s="278">
        <f t="shared" ca="1" si="275"/>
        <v>0</v>
      </c>
      <c r="BN142" s="278">
        <f t="shared" ca="1" si="275"/>
        <v>0</v>
      </c>
      <c r="BO142" s="278">
        <f t="shared" ca="1" si="275"/>
        <v>0</v>
      </c>
      <c r="BP142" s="278">
        <f t="shared" ca="1" si="275"/>
        <v>0</v>
      </c>
      <c r="BQ142" s="278">
        <f t="shared" ca="1" si="275"/>
        <v>0</v>
      </c>
      <c r="BR142" s="278">
        <f t="shared" ca="1" si="275"/>
        <v>0</v>
      </c>
      <c r="BS142" s="278">
        <f t="shared" ca="1" si="275"/>
        <v>0</v>
      </c>
      <c r="BT142" s="278">
        <f t="shared" ca="1" si="275"/>
        <v>0</v>
      </c>
      <c r="BU142" s="278">
        <f t="shared" ca="1" si="275"/>
        <v>0</v>
      </c>
      <c r="BV142" s="278">
        <f t="shared" ca="1" si="275"/>
        <v>0</v>
      </c>
      <c r="BW142" s="278">
        <f t="shared" ca="1" si="275"/>
        <v>0</v>
      </c>
      <c r="BX142" s="278">
        <f t="shared" ca="1" si="275"/>
        <v>0</v>
      </c>
      <c r="BY142" s="278">
        <f t="shared" ca="1" si="275"/>
        <v>0</v>
      </c>
      <c r="BZ142" s="278">
        <f t="shared" ca="1" si="275"/>
        <v>0</v>
      </c>
      <c r="CA142" s="278">
        <f t="shared" ca="1" si="275"/>
        <v>0</v>
      </c>
      <c r="CB142" s="278">
        <f t="shared" ca="1" si="275"/>
        <v>0</v>
      </c>
      <c r="CC142" s="278">
        <f t="shared" ca="1" si="275"/>
        <v>0</v>
      </c>
      <c r="CD142" s="278">
        <f t="shared" ref="CD142:DI142" ca="1" si="276">IFERROR(CD246*$H142,)*(CD$8&gt;=(rRenovStMnth-1)*12+1)*(CD$8&lt;=MAX(rHoldPeriod,1)*12)*rRenovReq*$I142</f>
        <v>0</v>
      </c>
      <c r="CE142" s="278">
        <f t="shared" ca="1" si="276"/>
        <v>0</v>
      </c>
      <c r="CF142" s="278">
        <f t="shared" ca="1" si="276"/>
        <v>0</v>
      </c>
      <c r="CG142" s="278">
        <f t="shared" ca="1" si="276"/>
        <v>0</v>
      </c>
      <c r="CH142" s="278">
        <f t="shared" ca="1" si="276"/>
        <v>0</v>
      </c>
      <c r="CI142" s="278">
        <f t="shared" ca="1" si="276"/>
        <v>0</v>
      </c>
      <c r="CJ142" s="278">
        <f t="shared" ca="1" si="276"/>
        <v>0</v>
      </c>
      <c r="CK142" s="278">
        <f t="shared" ca="1" si="276"/>
        <v>0</v>
      </c>
      <c r="CL142" s="278">
        <f t="shared" ca="1" si="276"/>
        <v>0</v>
      </c>
      <c r="CM142" s="278">
        <f t="shared" ca="1" si="276"/>
        <v>0</v>
      </c>
      <c r="CN142" s="278">
        <f t="shared" ca="1" si="276"/>
        <v>0</v>
      </c>
      <c r="CO142" s="278">
        <f t="shared" ca="1" si="276"/>
        <v>0</v>
      </c>
      <c r="CP142" s="278">
        <f t="shared" ca="1" si="276"/>
        <v>0</v>
      </c>
      <c r="CQ142" s="278">
        <f t="shared" ca="1" si="276"/>
        <v>0</v>
      </c>
      <c r="CR142" s="278">
        <f t="shared" ca="1" si="276"/>
        <v>0</v>
      </c>
      <c r="CS142" s="278">
        <f t="shared" ca="1" si="276"/>
        <v>0</v>
      </c>
      <c r="CT142" s="278">
        <f t="shared" ca="1" si="276"/>
        <v>0</v>
      </c>
      <c r="CU142" s="278">
        <f t="shared" ca="1" si="276"/>
        <v>0</v>
      </c>
      <c r="CV142" s="278">
        <f t="shared" ca="1" si="276"/>
        <v>0</v>
      </c>
      <c r="CW142" s="278">
        <f t="shared" ca="1" si="276"/>
        <v>0</v>
      </c>
      <c r="CX142" s="278">
        <f t="shared" ca="1" si="276"/>
        <v>0</v>
      </c>
      <c r="CY142" s="278">
        <f t="shared" ca="1" si="276"/>
        <v>0</v>
      </c>
      <c r="CZ142" s="278">
        <f t="shared" ca="1" si="276"/>
        <v>0</v>
      </c>
      <c r="DA142" s="278">
        <f t="shared" ca="1" si="276"/>
        <v>0</v>
      </c>
      <c r="DB142" s="278">
        <f t="shared" ca="1" si="276"/>
        <v>0</v>
      </c>
      <c r="DC142" s="278">
        <f t="shared" ca="1" si="276"/>
        <v>0</v>
      </c>
      <c r="DD142" s="278">
        <f t="shared" ca="1" si="276"/>
        <v>0</v>
      </c>
      <c r="DE142" s="278">
        <f t="shared" ca="1" si="276"/>
        <v>0</v>
      </c>
      <c r="DF142" s="278">
        <f t="shared" ca="1" si="276"/>
        <v>0</v>
      </c>
      <c r="DG142" s="278">
        <f t="shared" ca="1" si="276"/>
        <v>0</v>
      </c>
      <c r="DH142" s="278">
        <f t="shared" ca="1" si="276"/>
        <v>0</v>
      </c>
      <c r="DI142" s="278">
        <f t="shared" ca="1" si="276"/>
        <v>0</v>
      </c>
      <c r="DJ142" s="278">
        <f t="shared" ref="DJ142:ES142" ca="1" si="277">IFERROR(DJ246*$H142,)*(DJ$8&gt;=(rRenovStMnth-1)*12+1)*(DJ$8&lt;=MAX(rHoldPeriod,1)*12)*rRenovReq*$I142</f>
        <v>0</v>
      </c>
      <c r="DK142" s="278">
        <f t="shared" ca="1" si="277"/>
        <v>0</v>
      </c>
      <c r="DL142" s="278">
        <f t="shared" ca="1" si="277"/>
        <v>0</v>
      </c>
      <c r="DM142" s="278">
        <f t="shared" ca="1" si="277"/>
        <v>0</v>
      </c>
      <c r="DN142" s="278">
        <f t="shared" ca="1" si="277"/>
        <v>0</v>
      </c>
      <c r="DO142" s="278">
        <f t="shared" ca="1" si="277"/>
        <v>0</v>
      </c>
      <c r="DP142" s="278">
        <f t="shared" ca="1" si="277"/>
        <v>0</v>
      </c>
      <c r="DQ142" s="278">
        <f t="shared" ca="1" si="277"/>
        <v>0</v>
      </c>
      <c r="DR142" s="278">
        <f t="shared" ca="1" si="277"/>
        <v>0</v>
      </c>
      <c r="DS142" s="278">
        <f t="shared" ca="1" si="277"/>
        <v>0</v>
      </c>
      <c r="DT142" s="278">
        <f t="shared" ca="1" si="277"/>
        <v>0</v>
      </c>
      <c r="DU142" s="278">
        <f t="shared" ca="1" si="277"/>
        <v>0</v>
      </c>
      <c r="DV142" s="278">
        <f t="shared" ca="1" si="277"/>
        <v>0</v>
      </c>
      <c r="DW142" s="278">
        <f t="shared" ca="1" si="277"/>
        <v>0</v>
      </c>
      <c r="DX142" s="278">
        <f t="shared" ca="1" si="277"/>
        <v>0</v>
      </c>
      <c r="DY142" s="278">
        <f t="shared" ca="1" si="277"/>
        <v>0</v>
      </c>
      <c r="DZ142" s="278">
        <f t="shared" ca="1" si="277"/>
        <v>0</v>
      </c>
      <c r="EA142" s="278">
        <f t="shared" ca="1" si="277"/>
        <v>0</v>
      </c>
      <c r="EB142" s="278">
        <f t="shared" ca="1" si="277"/>
        <v>0</v>
      </c>
      <c r="EC142" s="278">
        <f t="shared" ca="1" si="277"/>
        <v>0</v>
      </c>
      <c r="ED142" s="278">
        <f t="shared" ca="1" si="277"/>
        <v>0</v>
      </c>
      <c r="EE142" s="278">
        <f t="shared" ca="1" si="277"/>
        <v>0</v>
      </c>
      <c r="EF142" s="278">
        <f t="shared" ca="1" si="277"/>
        <v>0</v>
      </c>
      <c r="EG142" s="278">
        <f t="shared" ca="1" si="277"/>
        <v>0</v>
      </c>
      <c r="EH142" s="278">
        <f t="shared" ca="1" si="277"/>
        <v>0</v>
      </c>
      <c r="EI142" s="278">
        <f t="shared" ca="1" si="277"/>
        <v>0</v>
      </c>
      <c r="EJ142" s="278">
        <f t="shared" ca="1" si="277"/>
        <v>0</v>
      </c>
      <c r="EK142" s="278">
        <f t="shared" ca="1" si="277"/>
        <v>0</v>
      </c>
      <c r="EL142" s="278">
        <f t="shared" ca="1" si="277"/>
        <v>0</v>
      </c>
      <c r="EM142" s="278">
        <f t="shared" ca="1" si="277"/>
        <v>0</v>
      </c>
      <c r="EN142" s="278">
        <f t="shared" ca="1" si="277"/>
        <v>0</v>
      </c>
      <c r="EO142" s="278">
        <f t="shared" ca="1" si="277"/>
        <v>0</v>
      </c>
      <c r="EP142" s="278">
        <f t="shared" ca="1" si="277"/>
        <v>0</v>
      </c>
      <c r="EQ142" s="278">
        <f t="shared" ca="1" si="277"/>
        <v>0</v>
      </c>
      <c r="ER142" s="278">
        <f t="shared" ca="1" si="277"/>
        <v>0</v>
      </c>
      <c r="ES142" s="278">
        <f t="shared" ca="1" si="277"/>
        <v>0</v>
      </c>
    </row>
    <row r="143" spans="2:149" hidden="1" x14ac:dyDescent="0.2">
      <c r="B143" s="278" cm="1">
        <f t="array" ref="B143">IFERROR(INDEX(rUMFP,ROWS($A$97:A143)),)</f>
        <v>0</v>
      </c>
      <c r="C143" s="278"/>
      <c r="D143" s="275">
        <f t="shared" si="217"/>
        <v>0</v>
      </c>
      <c r="E143" s="275">
        <f t="shared" si="218"/>
        <v>0</v>
      </c>
      <c r="F143" s="607">
        <f t="shared" si="219"/>
        <v>0</v>
      </c>
      <c r="H143" s="603">
        <f t="shared" si="220"/>
        <v>0</v>
      </c>
      <c r="I143" s="600">
        <f t="shared" si="92"/>
        <v>0</v>
      </c>
      <c r="K143" s="610">
        <f t="shared" si="221"/>
        <v>0</v>
      </c>
      <c r="Q143" s="275"/>
      <c r="R143" s="278">
        <f t="shared" ref="R143:AW143" si="278">IFERROR(R247*$H143,)*(R$8&gt;=(rRenovStMnth-1)*12+1)*(R$8&lt;=MAX(rHoldPeriod,1)*12)*rRenovReq*$I143</f>
        <v>0</v>
      </c>
      <c r="S143" s="278">
        <f t="shared" ca="1" si="278"/>
        <v>0</v>
      </c>
      <c r="T143" s="278">
        <f t="shared" ca="1" si="278"/>
        <v>0</v>
      </c>
      <c r="U143" s="278">
        <f t="shared" ca="1" si="278"/>
        <v>0</v>
      </c>
      <c r="V143" s="278">
        <f t="shared" ca="1" si="278"/>
        <v>0</v>
      </c>
      <c r="W143" s="278">
        <f t="shared" ca="1" si="278"/>
        <v>0</v>
      </c>
      <c r="X143" s="278">
        <f t="shared" ca="1" si="278"/>
        <v>0</v>
      </c>
      <c r="Y143" s="278">
        <f t="shared" ca="1" si="278"/>
        <v>0</v>
      </c>
      <c r="Z143" s="278">
        <f t="shared" ca="1" si="278"/>
        <v>0</v>
      </c>
      <c r="AA143" s="278">
        <f t="shared" ca="1" si="278"/>
        <v>0</v>
      </c>
      <c r="AB143" s="278">
        <f t="shared" ca="1" si="278"/>
        <v>0</v>
      </c>
      <c r="AC143" s="278">
        <f t="shared" ca="1" si="278"/>
        <v>0</v>
      </c>
      <c r="AD143" s="278">
        <f t="shared" ca="1" si="278"/>
        <v>0</v>
      </c>
      <c r="AE143" s="278">
        <f t="shared" ca="1" si="278"/>
        <v>0</v>
      </c>
      <c r="AF143" s="278">
        <f t="shared" ca="1" si="278"/>
        <v>0</v>
      </c>
      <c r="AG143" s="278">
        <f t="shared" ca="1" si="278"/>
        <v>0</v>
      </c>
      <c r="AH143" s="278">
        <f t="shared" ca="1" si="278"/>
        <v>0</v>
      </c>
      <c r="AI143" s="278">
        <f t="shared" ca="1" si="278"/>
        <v>0</v>
      </c>
      <c r="AJ143" s="278">
        <f t="shared" ca="1" si="278"/>
        <v>0</v>
      </c>
      <c r="AK143" s="278">
        <f t="shared" ca="1" si="278"/>
        <v>0</v>
      </c>
      <c r="AL143" s="278">
        <f t="shared" ca="1" si="278"/>
        <v>0</v>
      </c>
      <c r="AM143" s="278">
        <f t="shared" ca="1" si="278"/>
        <v>0</v>
      </c>
      <c r="AN143" s="278">
        <f t="shared" ca="1" si="278"/>
        <v>0</v>
      </c>
      <c r="AO143" s="278">
        <f t="shared" ca="1" si="278"/>
        <v>0</v>
      </c>
      <c r="AP143" s="278">
        <f t="shared" ca="1" si="278"/>
        <v>0</v>
      </c>
      <c r="AQ143" s="278">
        <f t="shared" ca="1" si="278"/>
        <v>0</v>
      </c>
      <c r="AR143" s="278">
        <f t="shared" ca="1" si="278"/>
        <v>0</v>
      </c>
      <c r="AS143" s="278">
        <f t="shared" ca="1" si="278"/>
        <v>0</v>
      </c>
      <c r="AT143" s="278">
        <f t="shared" ca="1" si="278"/>
        <v>0</v>
      </c>
      <c r="AU143" s="278">
        <f t="shared" ca="1" si="278"/>
        <v>0</v>
      </c>
      <c r="AV143" s="278">
        <f t="shared" ca="1" si="278"/>
        <v>0</v>
      </c>
      <c r="AW143" s="278">
        <f t="shared" ca="1" si="278"/>
        <v>0</v>
      </c>
      <c r="AX143" s="278">
        <f t="shared" ref="AX143:CC143" ca="1" si="279">IFERROR(AX247*$H143,)*(AX$8&gt;=(rRenovStMnth-1)*12+1)*(AX$8&lt;=MAX(rHoldPeriod,1)*12)*rRenovReq*$I143</f>
        <v>0</v>
      </c>
      <c r="AY143" s="278">
        <f t="shared" ca="1" si="279"/>
        <v>0</v>
      </c>
      <c r="AZ143" s="278">
        <f t="shared" ca="1" si="279"/>
        <v>0</v>
      </c>
      <c r="BA143" s="278">
        <f t="shared" ca="1" si="279"/>
        <v>0</v>
      </c>
      <c r="BB143" s="278">
        <f t="shared" ca="1" si="279"/>
        <v>0</v>
      </c>
      <c r="BC143" s="278">
        <f t="shared" ca="1" si="279"/>
        <v>0</v>
      </c>
      <c r="BD143" s="278">
        <f t="shared" ca="1" si="279"/>
        <v>0</v>
      </c>
      <c r="BE143" s="278">
        <f t="shared" ca="1" si="279"/>
        <v>0</v>
      </c>
      <c r="BF143" s="278">
        <f t="shared" ca="1" si="279"/>
        <v>0</v>
      </c>
      <c r="BG143" s="278">
        <f t="shared" ca="1" si="279"/>
        <v>0</v>
      </c>
      <c r="BH143" s="278">
        <f t="shared" ca="1" si="279"/>
        <v>0</v>
      </c>
      <c r="BI143" s="278">
        <f t="shared" ca="1" si="279"/>
        <v>0</v>
      </c>
      <c r="BJ143" s="278">
        <f t="shared" ca="1" si="279"/>
        <v>0</v>
      </c>
      <c r="BK143" s="278">
        <f t="shared" ca="1" si="279"/>
        <v>0</v>
      </c>
      <c r="BL143" s="278">
        <f t="shared" ca="1" si="279"/>
        <v>0</v>
      </c>
      <c r="BM143" s="278">
        <f t="shared" ca="1" si="279"/>
        <v>0</v>
      </c>
      <c r="BN143" s="278">
        <f t="shared" ca="1" si="279"/>
        <v>0</v>
      </c>
      <c r="BO143" s="278">
        <f t="shared" ca="1" si="279"/>
        <v>0</v>
      </c>
      <c r="BP143" s="278">
        <f t="shared" ca="1" si="279"/>
        <v>0</v>
      </c>
      <c r="BQ143" s="278">
        <f t="shared" ca="1" si="279"/>
        <v>0</v>
      </c>
      <c r="BR143" s="278">
        <f t="shared" ca="1" si="279"/>
        <v>0</v>
      </c>
      <c r="BS143" s="278">
        <f t="shared" ca="1" si="279"/>
        <v>0</v>
      </c>
      <c r="BT143" s="278">
        <f t="shared" ca="1" si="279"/>
        <v>0</v>
      </c>
      <c r="BU143" s="278">
        <f t="shared" ca="1" si="279"/>
        <v>0</v>
      </c>
      <c r="BV143" s="278">
        <f t="shared" ca="1" si="279"/>
        <v>0</v>
      </c>
      <c r="BW143" s="278">
        <f t="shared" ca="1" si="279"/>
        <v>0</v>
      </c>
      <c r="BX143" s="278">
        <f t="shared" ca="1" si="279"/>
        <v>0</v>
      </c>
      <c r="BY143" s="278">
        <f t="shared" ca="1" si="279"/>
        <v>0</v>
      </c>
      <c r="BZ143" s="278">
        <f t="shared" ca="1" si="279"/>
        <v>0</v>
      </c>
      <c r="CA143" s="278">
        <f t="shared" ca="1" si="279"/>
        <v>0</v>
      </c>
      <c r="CB143" s="278">
        <f t="shared" ca="1" si="279"/>
        <v>0</v>
      </c>
      <c r="CC143" s="278">
        <f t="shared" ca="1" si="279"/>
        <v>0</v>
      </c>
      <c r="CD143" s="278">
        <f t="shared" ref="CD143:DI143" ca="1" si="280">IFERROR(CD247*$H143,)*(CD$8&gt;=(rRenovStMnth-1)*12+1)*(CD$8&lt;=MAX(rHoldPeriod,1)*12)*rRenovReq*$I143</f>
        <v>0</v>
      </c>
      <c r="CE143" s="278">
        <f t="shared" ca="1" si="280"/>
        <v>0</v>
      </c>
      <c r="CF143" s="278">
        <f t="shared" ca="1" si="280"/>
        <v>0</v>
      </c>
      <c r="CG143" s="278">
        <f t="shared" ca="1" si="280"/>
        <v>0</v>
      </c>
      <c r="CH143" s="278">
        <f t="shared" ca="1" si="280"/>
        <v>0</v>
      </c>
      <c r="CI143" s="278">
        <f t="shared" ca="1" si="280"/>
        <v>0</v>
      </c>
      <c r="CJ143" s="278">
        <f t="shared" ca="1" si="280"/>
        <v>0</v>
      </c>
      <c r="CK143" s="278">
        <f t="shared" ca="1" si="280"/>
        <v>0</v>
      </c>
      <c r="CL143" s="278">
        <f t="shared" ca="1" si="280"/>
        <v>0</v>
      </c>
      <c r="CM143" s="278">
        <f t="shared" ca="1" si="280"/>
        <v>0</v>
      </c>
      <c r="CN143" s="278">
        <f t="shared" ca="1" si="280"/>
        <v>0</v>
      </c>
      <c r="CO143" s="278">
        <f t="shared" ca="1" si="280"/>
        <v>0</v>
      </c>
      <c r="CP143" s="278">
        <f t="shared" ca="1" si="280"/>
        <v>0</v>
      </c>
      <c r="CQ143" s="278">
        <f t="shared" ca="1" si="280"/>
        <v>0</v>
      </c>
      <c r="CR143" s="278">
        <f t="shared" ca="1" si="280"/>
        <v>0</v>
      </c>
      <c r="CS143" s="278">
        <f t="shared" ca="1" si="280"/>
        <v>0</v>
      </c>
      <c r="CT143" s="278">
        <f t="shared" ca="1" si="280"/>
        <v>0</v>
      </c>
      <c r="CU143" s="278">
        <f t="shared" ca="1" si="280"/>
        <v>0</v>
      </c>
      <c r="CV143" s="278">
        <f t="shared" ca="1" si="280"/>
        <v>0</v>
      </c>
      <c r="CW143" s="278">
        <f t="shared" ca="1" si="280"/>
        <v>0</v>
      </c>
      <c r="CX143" s="278">
        <f t="shared" ca="1" si="280"/>
        <v>0</v>
      </c>
      <c r="CY143" s="278">
        <f t="shared" ca="1" si="280"/>
        <v>0</v>
      </c>
      <c r="CZ143" s="278">
        <f t="shared" ca="1" si="280"/>
        <v>0</v>
      </c>
      <c r="DA143" s="278">
        <f t="shared" ca="1" si="280"/>
        <v>0</v>
      </c>
      <c r="DB143" s="278">
        <f t="shared" ca="1" si="280"/>
        <v>0</v>
      </c>
      <c r="DC143" s="278">
        <f t="shared" ca="1" si="280"/>
        <v>0</v>
      </c>
      <c r="DD143" s="278">
        <f t="shared" ca="1" si="280"/>
        <v>0</v>
      </c>
      <c r="DE143" s="278">
        <f t="shared" ca="1" si="280"/>
        <v>0</v>
      </c>
      <c r="DF143" s="278">
        <f t="shared" ca="1" si="280"/>
        <v>0</v>
      </c>
      <c r="DG143" s="278">
        <f t="shared" ca="1" si="280"/>
        <v>0</v>
      </c>
      <c r="DH143" s="278">
        <f t="shared" ca="1" si="280"/>
        <v>0</v>
      </c>
      <c r="DI143" s="278">
        <f t="shared" ca="1" si="280"/>
        <v>0</v>
      </c>
      <c r="DJ143" s="278">
        <f t="shared" ref="DJ143:ES143" ca="1" si="281">IFERROR(DJ247*$H143,)*(DJ$8&gt;=(rRenovStMnth-1)*12+1)*(DJ$8&lt;=MAX(rHoldPeriod,1)*12)*rRenovReq*$I143</f>
        <v>0</v>
      </c>
      <c r="DK143" s="278">
        <f t="shared" ca="1" si="281"/>
        <v>0</v>
      </c>
      <c r="DL143" s="278">
        <f t="shared" ca="1" si="281"/>
        <v>0</v>
      </c>
      <c r="DM143" s="278">
        <f t="shared" ca="1" si="281"/>
        <v>0</v>
      </c>
      <c r="DN143" s="278">
        <f t="shared" ca="1" si="281"/>
        <v>0</v>
      </c>
      <c r="DO143" s="278">
        <f t="shared" ca="1" si="281"/>
        <v>0</v>
      </c>
      <c r="DP143" s="278">
        <f t="shared" ca="1" si="281"/>
        <v>0</v>
      </c>
      <c r="DQ143" s="278">
        <f t="shared" ca="1" si="281"/>
        <v>0</v>
      </c>
      <c r="DR143" s="278">
        <f t="shared" ca="1" si="281"/>
        <v>0</v>
      </c>
      <c r="DS143" s="278">
        <f t="shared" ca="1" si="281"/>
        <v>0</v>
      </c>
      <c r="DT143" s="278">
        <f t="shared" ca="1" si="281"/>
        <v>0</v>
      </c>
      <c r="DU143" s="278">
        <f t="shared" ca="1" si="281"/>
        <v>0</v>
      </c>
      <c r="DV143" s="278">
        <f t="shared" ca="1" si="281"/>
        <v>0</v>
      </c>
      <c r="DW143" s="278">
        <f t="shared" ca="1" si="281"/>
        <v>0</v>
      </c>
      <c r="DX143" s="278">
        <f t="shared" ca="1" si="281"/>
        <v>0</v>
      </c>
      <c r="DY143" s="278">
        <f t="shared" ca="1" si="281"/>
        <v>0</v>
      </c>
      <c r="DZ143" s="278">
        <f t="shared" ca="1" si="281"/>
        <v>0</v>
      </c>
      <c r="EA143" s="278">
        <f t="shared" ca="1" si="281"/>
        <v>0</v>
      </c>
      <c r="EB143" s="278">
        <f t="shared" ca="1" si="281"/>
        <v>0</v>
      </c>
      <c r="EC143" s="278">
        <f t="shared" ca="1" si="281"/>
        <v>0</v>
      </c>
      <c r="ED143" s="278">
        <f t="shared" ca="1" si="281"/>
        <v>0</v>
      </c>
      <c r="EE143" s="278">
        <f t="shared" ca="1" si="281"/>
        <v>0</v>
      </c>
      <c r="EF143" s="278">
        <f t="shared" ca="1" si="281"/>
        <v>0</v>
      </c>
      <c r="EG143" s="278">
        <f t="shared" ca="1" si="281"/>
        <v>0</v>
      </c>
      <c r="EH143" s="278">
        <f t="shared" ca="1" si="281"/>
        <v>0</v>
      </c>
      <c r="EI143" s="278">
        <f t="shared" ca="1" si="281"/>
        <v>0</v>
      </c>
      <c r="EJ143" s="278">
        <f t="shared" ca="1" si="281"/>
        <v>0</v>
      </c>
      <c r="EK143" s="278">
        <f t="shared" ca="1" si="281"/>
        <v>0</v>
      </c>
      <c r="EL143" s="278">
        <f t="shared" ca="1" si="281"/>
        <v>0</v>
      </c>
      <c r="EM143" s="278">
        <f t="shared" ca="1" si="281"/>
        <v>0</v>
      </c>
      <c r="EN143" s="278">
        <f t="shared" ca="1" si="281"/>
        <v>0</v>
      </c>
      <c r="EO143" s="278">
        <f t="shared" ca="1" si="281"/>
        <v>0</v>
      </c>
      <c r="EP143" s="278">
        <f t="shared" ca="1" si="281"/>
        <v>0</v>
      </c>
      <c r="EQ143" s="278">
        <f t="shared" ca="1" si="281"/>
        <v>0</v>
      </c>
      <c r="ER143" s="278">
        <f t="shared" ca="1" si="281"/>
        <v>0</v>
      </c>
      <c r="ES143" s="278">
        <f t="shared" ca="1" si="281"/>
        <v>0</v>
      </c>
    </row>
    <row r="144" spans="2:149" hidden="1" x14ac:dyDescent="0.2">
      <c r="B144" s="278" cm="1">
        <f t="array" ref="B144">IFERROR(INDEX(rUMFP,ROWS($A$97:A144)),)</f>
        <v>0</v>
      </c>
      <c r="C144" s="278"/>
      <c r="D144" s="275">
        <f t="shared" si="217"/>
        <v>0</v>
      </c>
      <c r="E144" s="275">
        <f t="shared" si="218"/>
        <v>0</v>
      </c>
      <c r="F144" s="607">
        <f t="shared" si="219"/>
        <v>0</v>
      </c>
      <c r="H144" s="603">
        <f t="shared" si="220"/>
        <v>0</v>
      </c>
      <c r="I144" s="600">
        <f t="shared" si="92"/>
        <v>0</v>
      </c>
      <c r="K144" s="610">
        <f t="shared" si="221"/>
        <v>0</v>
      </c>
      <c r="Q144" s="275"/>
      <c r="R144" s="278">
        <f t="shared" ref="R144:AW144" si="282">IFERROR(R248*$H144,)*(R$8&gt;=(rRenovStMnth-1)*12+1)*(R$8&lt;=MAX(rHoldPeriod,1)*12)*rRenovReq*$I144</f>
        <v>0</v>
      </c>
      <c r="S144" s="278">
        <f t="shared" ca="1" si="282"/>
        <v>0</v>
      </c>
      <c r="T144" s="278">
        <f t="shared" ca="1" si="282"/>
        <v>0</v>
      </c>
      <c r="U144" s="278">
        <f t="shared" ca="1" si="282"/>
        <v>0</v>
      </c>
      <c r="V144" s="278">
        <f t="shared" ca="1" si="282"/>
        <v>0</v>
      </c>
      <c r="W144" s="278">
        <f t="shared" ca="1" si="282"/>
        <v>0</v>
      </c>
      <c r="X144" s="278">
        <f t="shared" ca="1" si="282"/>
        <v>0</v>
      </c>
      <c r="Y144" s="278">
        <f t="shared" ca="1" si="282"/>
        <v>0</v>
      </c>
      <c r="Z144" s="278">
        <f t="shared" ca="1" si="282"/>
        <v>0</v>
      </c>
      <c r="AA144" s="278">
        <f t="shared" ca="1" si="282"/>
        <v>0</v>
      </c>
      <c r="AB144" s="278">
        <f t="shared" ca="1" si="282"/>
        <v>0</v>
      </c>
      <c r="AC144" s="278">
        <f t="shared" ca="1" si="282"/>
        <v>0</v>
      </c>
      <c r="AD144" s="278">
        <f t="shared" ca="1" si="282"/>
        <v>0</v>
      </c>
      <c r="AE144" s="278">
        <f t="shared" ca="1" si="282"/>
        <v>0</v>
      </c>
      <c r="AF144" s="278">
        <f t="shared" ca="1" si="282"/>
        <v>0</v>
      </c>
      <c r="AG144" s="278">
        <f t="shared" ca="1" si="282"/>
        <v>0</v>
      </c>
      <c r="AH144" s="278">
        <f t="shared" ca="1" si="282"/>
        <v>0</v>
      </c>
      <c r="AI144" s="278">
        <f t="shared" ca="1" si="282"/>
        <v>0</v>
      </c>
      <c r="AJ144" s="278">
        <f t="shared" ca="1" si="282"/>
        <v>0</v>
      </c>
      <c r="AK144" s="278">
        <f t="shared" ca="1" si="282"/>
        <v>0</v>
      </c>
      <c r="AL144" s="278">
        <f t="shared" ca="1" si="282"/>
        <v>0</v>
      </c>
      <c r="AM144" s="278">
        <f t="shared" ca="1" si="282"/>
        <v>0</v>
      </c>
      <c r="AN144" s="278">
        <f t="shared" ca="1" si="282"/>
        <v>0</v>
      </c>
      <c r="AO144" s="278">
        <f t="shared" ca="1" si="282"/>
        <v>0</v>
      </c>
      <c r="AP144" s="278">
        <f t="shared" ca="1" si="282"/>
        <v>0</v>
      </c>
      <c r="AQ144" s="278">
        <f t="shared" ca="1" si="282"/>
        <v>0</v>
      </c>
      <c r="AR144" s="278">
        <f t="shared" ca="1" si="282"/>
        <v>0</v>
      </c>
      <c r="AS144" s="278">
        <f t="shared" ca="1" si="282"/>
        <v>0</v>
      </c>
      <c r="AT144" s="278">
        <f t="shared" ca="1" si="282"/>
        <v>0</v>
      </c>
      <c r="AU144" s="278">
        <f t="shared" ca="1" si="282"/>
        <v>0</v>
      </c>
      <c r="AV144" s="278">
        <f t="shared" ca="1" si="282"/>
        <v>0</v>
      </c>
      <c r="AW144" s="278">
        <f t="shared" ca="1" si="282"/>
        <v>0</v>
      </c>
      <c r="AX144" s="278">
        <f t="shared" ref="AX144:CC144" ca="1" si="283">IFERROR(AX248*$H144,)*(AX$8&gt;=(rRenovStMnth-1)*12+1)*(AX$8&lt;=MAX(rHoldPeriod,1)*12)*rRenovReq*$I144</f>
        <v>0</v>
      </c>
      <c r="AY144" s="278">
        <f t="shared" ca="1" si="283"/>
        <v>0</v>
      </c>
      <c r="AZ144" s="278">
        <f t="shared" ca="1" si="283"/>
        <v>0</v>
      </c>
      <c r="BA144" s="278">
        <f t="shared" ca="1" si="283"/>
        <v>0</v>
      </c>
      <c r="BB144" s="278">
        <f t="shared" ca="1" si="283"/>
        <v>0</v>
      </c>
      <c r="BC144" s="278">
        <f t="shared" ca="1" si="283"/>
        <v>0</v>
      </c>
      <c r="BD144" s="278">
        <f t="shared" ca="1" si="283"/>
        <v>0</v>
      </c>
      <c r="BE144" s="278">
        <f t="shared" ca="1" si="283"/>
        <v>0</v>
      </c>
      <c r="BF144" s="278">
        <f t="shared" ca="1" si="283"/>
        <v>0</v>
      </c>
      <c r="BG144" s="278">
        <f t="shared" ca="1" si="283"/>
        <v>0</v>
      </c>
      <c r="BH144" s="278">
        <f t="shared" ca="1" si="283"/>
        <v>0</v>
      </c>
      <c r="BI144" s="278">
        <f t="shared" ca="1" si="283"/>
        <v>0</v>
      </c>
      <c r="BJ144" s="278">
        <f t="shared" ca="1" si="283"/>
        <v>0</v>
      </c>
      <c r="BK144" s="278">
        <f t="shared" ca="1" si="283"/>
        <v>0</v>
      </c>
      <c r="BL144" s="278">
        <f t="shared" ca="1" si="283"/>
        <v>0</v>
      </c>
      <c r="BM144" s="278">
        <f t="shared" ca="1" si="283"/>
        <v>0</v>
      </c>
      <c r="BN144" s="278">
        <f t="shared" ca="1" si="283"/>
        <v>0</v>
      </c>
      <c r="BO144" s="278">
        <f t="shared" ca="1" si="283"/>
        <v>0</v>
      </c>
      <c r="BP144" s="278">
        <f t="shared" ca="1" si="283"/>
        <v>0</v>
      </c>
      <c r="BQ144" s="278">
        <f t="shared" ca="1" si="283"/>
        <v>0</v>
      </c>
      <c r="BR144" s="278">
        <f t="shared" ca="1" si="283"/>
        <v>0</v>
      </c>
      <c r="BS144" s="278">
        <f t="shared" ca="1" si="283"/>
        <v>0</v>
      </c>
      <c r="BT144" s="278">
        <f t="shared" ca="1" si="283"/>
        <v>0</v>
      </c>
      <c r="BU144" s="278">
        <f t="shared" ca="1" si="283"/>
        <v>0</v>
      </c>
      <c r="BV144" s="278">
        <f t="shared" ca="1" si="283"/>
        <v>0</v>
      </c>
      <c r="BW144" s="278">
        <f t="shared" ca="1" si="283"/>
        <v>0</v>
      </c>
      <c r="BX144" s="278">
        <f t="shared" ca="1" si="283"/>
        <v>0</v>
      </c>
      <c r="BY144" s="278">
        <f t="shared" ca="1" si="283"/>
        <v>0</v>
      </c>
      <c r="BZ144" s="278">
        <f t="shared" ca="1" si="283"/>
        <v>0</v>
      </c>
      <c r="CA144" s="278">
        <f t="shared" ca="1" si="283"/>
        <v>0</v>
      </c>
      <c r="CB144" s="278">
        <f t="shared" ca="1" si="283"/>
        <v>0</v>
      </c>
      <c r="CC144" s="278">
        <f t="shared" ca="1" si="283"/>
        <v>0</v>
      </c>
      <c r="CD144" s="278">
        <f t="shared" ref="CD144:DI144" ca="1" si="284">IFERROR(CD248*$H144,)*(CD$8&gt;=(rRenovStMnth-1)*12+1)*(CD$8&lt;=MAX(rHoldPeriod,1)*12)*rRenovReq*$I144</f>
        <v>0</v>
      </c>
      <c r="CE144" s="278">
        <f t="shared" ca="1" si="284"/>
        <v>0</v>
      </c>
      <c r="CF144" s="278">
        <f t="shared" ca="1" si="284"/>
        <v>0</v>
      </c>
      <c r="CG144" s="278">
        <f t="shared" ca="1" si="284"/>
        <v>0</v>
      </c>
      <c r="CH144" s="278">
        <f t="shared" ca="1" si="284"/>
        <v>0</v>
      </c>
      <c r="CI144" s="278">
        <f t="shared" ca="1" si="284"/>
        <v>0</v>
      </c>
      <c r="CJ144" s="278">
        <f t="shared" ca="1" si="284"/>
        <v>0</v>
      </c>
      <c r="CK144" s="278">
        <f t="shared" ca="1" si="284"/>
        <v>0</v>
      </c>
      <c r="CL144" s="278">
        <f t="shared" ca="1" si="284"/>
        <v>0</v>
      </c>
      <c r="CM144" s="278">
        <f t="shared" ca="1" si="284"/>
        <v>0</v>
      </c>
      <c r="CN144" s="278">
        <f t="shared" ca="1" si="284"/>
        <v>0</v>
      </c>
      <c r="CO144" s="278">
        <f t="shared" ca="1" si="284"/>
        <v>0</v>
      </c>
      <c r="CP144" s="278">
        <f t="shared" ca="1" si="284"/>
        <v>0</v>
      </c>
      <c r="CQ144" s="278">
        <f t="shared" ca="1" si="284"/>
        <v>0</v>
      </c>
      <c r="CR144" s="278">
        <f t="shared" ca="1" si="284"/>
        <v>0</v>
      </c>
      <c r="CS144" s="278">
        <f t="shared" ca="1" si="284"/>
        <v>0</v>
      </c>
      <c r="CT144" s="278">
        <f t="shared" ca="1" si="284"/>
        <v>0</v>
      </c>
      <c r="CU144" s="278">
        <f t="shared" ca="1" si="284"/>
        <v>0</v>
      </c>
      <c r="CV144" s="278">
        <f t="shared" ca="1" si="284"/>
        <v>0</v>
      </c>
      <c r="CW144" s="278">
        <f t="shared" ca="1" si="284"/>
        <v>0</v>
      </c>
      <c r="CX144" s="278">
        <f t="shared" ca="1" si="284"/>
        <v>0</v>
      </c>
      <c r="CY144" s="278">
        <f t="shared" ca="1" si="284"/>
        <v>0</v>
      </c>
      <c r="CZ144" s="278">
        <f t="shared" ca="1" si="284"/>
        <v>0</v>
      </c>
      <c r="DA144" s="278">
        <f t="shared" ca="1" si="284"/>
        <v>0</v>
      </c>
      <c r="DB144" s="278">
        <f t="shared" ca="1" si="284"/>
        <v>0</v>
      </c>
      <c r="DC144" s="278">
        <f t="shared" ca="1" si="284"/>
        <v>0</v>
      </c>
      <c r="DD144" s="278">
        <f t="shared" ca="1" si="284"/>
        <v>0</v>
      </c>
      <c r="DE144" s="278">
        <f t="shared" ca="1" si="284"/>
        <v>0</v>
      </c>
      <c r="DF144" s="278">
        <f t="shared" ca="1" si="284"/>
        <v>0</v>
      </c>
      <c r="DG144" s="278">
        <f t="shared" ca="1" si="284"/>
        <v>0</v>
      </c>
      <c r="DH144" s="278">
        <f t="shared" ca="1" si="284"/>
        <v>0</v>
      </c>
      <c r="DI144" s="278">
        <f t="shared" ca="1" si="284"/>
        <v>0</v>
      </c>
      <c r="DJ144" s="278">
        <f t="shared" ref="DJ144:ES144" ca="1" si="285">IFERROR(DJ248*$H144,)*(DJ$8&gt;=(rRenovStMnth-1)*12+1)*(DJ$8&lt;=MAX(rHoldPeriod,1)*12)*rRenovReq*$I144</f>
        <v>0</v>
      </c>
      <c r="DK144" s="278">
        <f t="shared" ca="1" si="285"/>
        <v>0</v>
      </c>
      <c r="DL144" s="278">
        <f t="shared" ca="1" si="285"/>
        <v>0</v>
      </c>
      <c r="DM144" s="278">
        <f t="shared" ca="1" si="285"/>
        <v>0</v>
      </c>
      <c r="DN144" s="278">
        <f t="shared" ca="1" si="285"/>
        <v>0</v>
      </c>
      <c r="DO144" s="278">
        <f t="shared" ca="1" si="285"/>
        <v>0</v>
      </c>
      <c r="DP144" s="278">
        <f t="shared" ca="1" si="285"/>
        <v>0</v>
      </c>
      <c r="DQ144" s="278">
        <f t="shared" ca="1" si="285"/>
        <v>0</v>
      </c>
      <c r="DR144" s="278">
        <f t="shared" ca="1" si="285"/>
        <v>0</v>
      </c>
      <c r="DS144" s="278">
        <f t="shared" ca="1" si="285"/>
        <v>0</v>
      </c>
      <c r="DT144" s="278">
        <f t="shared" ca="1" si="285"/>
        <v>0</v>
      </c>
      <c r="DU144" s="278">
        <f t="shared" ca="1" si="285"/>
        <v>0</v>
      </c>
      <c r="DV144" s="278">
        <f t="shared" ca="1" si="285"/>
        <v>0</v>
      </c>
      <c r="DW144" s="278">
        <f t="shared" ca="1" si="285"/>
        <v>0</v>
      </c>
      <c r="DX144" s="278">
        <f t="shared" ca="1" si="285"/>
        <v>0</v>
      </c>
      <c r="DY144" s="278">
        <f t="shared" ca="1" si="285"/>
        <v>0</v>
      </c>
      <c r="DZ144" s="278">
        <f t="shared" ca="1" si="285"/>
        <v>0</v>
      </c>
      <c r="EA144" s="278">
        <f t="shared" ca="1" si="285"/>
        <v>0</v>
      </c>
      <c r="EB144" s="278">
        <f t="shared" ca="1" si="285"/>
        <v>0</v>
      </c>
      <c r="EC144" s="278">
        <f t="shared" ca="1" si="285"/>
        <v>0</v>
      </c>
      <c r="ED144" s="278">
        <f t="shared" ca="1" si="285"/>
        <v>0</v>
      </c>
      <c r="EE144" s="278">
        <f t="shared" ca="1" si="285"/>
        <v>0</v>
      </c>
      <c r="EF144" s="278">
        <f t="shared" ca="1" si="285"/>
        <v>0</v>
      </c>
      <c r="EG144" s="278">
        <f t="shared" ca="1" si="285"/>
        <v>0</v>
      </c>
      <c r="EH144" s="278">
        <f t="shared" ca="1" si="285"/>
        <v>0</v>
      </c>
      <c r="EI144" s="278">
        <f t="shared" ca="1" si="285"/>
        <v>0</v>
      </c>
      <c r="EJ144" s="278">
        <f t="shared" ca="1" si="285"/>
        <v>0</v>
      </c>
      <c r="EK144" s="278">
        <f t="shared" ca="1" si="285"/>
        <v>0</v>
      </c>
      <c r="EL144" s="278">
        <f t="shared" ca="1" si="285"/>
        <v>0</v>
      </c>
      <c r="EM144" s="278">
        <f t="shared" ca="1" si="285"/>
        <v>0</v>
      </c>
      <c r="EN144" s="278">
        <f t="shared" ca="1" si="285"/>
        <v>0</v>
      </c>
      <c r="EO144" s="278">
        <f t="shared" ca="1" si="285"/>
        <v>0</v>
      </c>
      <c r="EP144" s="278">
        <f t="shared" ca="1" si="285"/>
        <v>0</v>
      </c>
      <c r="EQ144" s="278">
        <f t="shared" ca="1" si="285"/>
        <v>0</v>
      </c>
      <c r="ER144" s="278">
        <f t="shared" ca="1" si="285"/>
        <v>0</v>
      </c>
      <c r="ES144" s="278">
        <f t="shared" ca="1" si="285"/>
        <v>0</v>
      </c>
    </row>
    <row r="145" spans="2:149" hidden="1" x14ac:dyDescent="0.2">
      <c r="B145" s="278" cm="1">
        <f t="array" ref="B145">IFERROR(INDEX(rUMFP,ROWS($A$97:A145)),)</f>
        <v>0</v>
      </c>
      <c r="C145" s="278"/>
      <c r="D145" s="275">
        <f t="shared" si="217"/>
        <v>0</v>
      </c>
      <c r="E145" s="275">
        <f t="shared" si="218"/>
        <v>0</v>
      </c>
      <c r="F145" s="607">
        <f t="shared" si="219"/>
        <v>0</v>
      </c>
      <c r="H145" s="603">
        <f t="shared" si="220"/>
        <v>0</v>
      </c>
      <c r="I145" s="600">
        <f t="shared" si="92"/>
        <v>0</v>
      </c>
      <c r="K145" s="610">
        <f t="shared" si="221"/>
        <v>0</v>
      </c>
      <c r="Q145" s="275"/>
      <c r="R145" s="278">
        <f t="shared" ref="R145:AW145" si="286">IFERROR(R249*$H145,)*(R$8&gt;=(rRenovStMnth-1)*12+1)*(R$8&lt;=MAX(rHoldPeriod,1)*12)*rRenovReq*$I145</f>
        <v>0</v>
      </c>
      <c r="S145" s="278">
        <f t="shared" ca="1" si="286"/>
        <v>0</v>
      </c>
      <c r="T145" s="278">
        <f t="shared" ca="1" si="286"/>
        <v>0</v>
      </c>
      <c r="U145" s="278">
        <f t="shared" ca="1" si="286"/>
        <v>0</v>
      </c>
      <c r="V145" s="278">
        <f t="shared" ca="1" si="286"/>
        <v>0</v>
      </c>
      <c r="W145" s="278">
        <f t="shared" ca="1" si="286"/>
        <v>0</v>
      </c>
      <c r="X145" s="278">
        <f t="shared" ca="1" si="286"/>
        <v>0</v>
      </c>
      <c r="Y145" s="278">
        <f t="shared" ca="1" si="286"/>
        <v>0</v>
      </c>
      <c r="Z145" s="278">
        <f t="shared" ca="1" si="286"/>
        <v>0</v>
      </c>
      <c r="AA145" s="278">
        <f t="shared" ca="1" si="286"/>
        <v>0</v>
      </c>
      <c r="AB145" s="278">
        <f t="shared" ca="1" si="286"/>
        <v>0</v>
      </c>
      <c r="AC145" s="278">
        <f t="shared" ca="1" si="286"/>
        <v>0</v>
      </c>
      <c r="AD145" s="278">
        <f t="shared" ca="1" si="286"/>
        <v>0</v>
      </c>
      <c r="AE145" s="278">
        <f t="shared" ca="1" si="286"/>
        <v>0</v>
      </c>
      <c r="AF145" s="278">
        <f t="shared" ca="1" si="286"/>
        <v>0</v>
      </c>
      <c r="AG145" s="278">
        <f t="shared" ca="1" si="286"/>
        <v>0</v>
      </c>
      <c r="AH145" s="278">
        <f t="shared" ca="1" si="286"/>
        <v>0</v>
      </c>
      <c r="AI145" s="278">
        <f t="shared" ca="1" si="286"/>
        <v>0</v>
      </c>
      <c r="AJ145" s="278">
        <f t="shared" ca="1" si="286"/>
        <v>0</v>
      </c>
      <c r="AK145" s="278">
        <f t="shared" ca="1" si="286"/>
        <v>0</v>
      </c>
      <c r="AL145" s="278">
        <f t="shared" ca="1" si="286"/>
        <v>0</v>
      </c>
      <c r="AM145" s="278">
        <f t="shared" ca="1" si="286"/>
        <v>0</v>
      </c>
      <c r="AN145" s="278">
        <f t="shared" ca="1" si="286"/>
        <v>0</v>
      </c>
      <c r="AO145" s="278">
        <f t="shared" ca="1" si="286"/>
        <v>0</v>
      </c>
      <c r="AP145" s="278">
        <f t="shared" ca="1" si="286"/>
        <v>0</v>
      </c>
      <c r="AQ145" s="278">
        <f t="shared" ca="1" si="286"/>
        <v>0</v>
      </c>
      <c r="AR145" s="278">
        <f t="shared" ca="1" si="286"/>
        <v>0</v>
      </c>
      <c r="AS145" s="278">
        <f t="shared" ca="1" si="286"/>
        <v>0</v>
      </c>
      <c r="AT145" s="278">
        <f t="shared" ca="1" si="286"/>
        <v>0</v>
      </c>
      <c r="AU145" s="278">
        <f t="shared" ca="1" si="286"/>
        <v>0</v>
      </c>
      <c r="AV145" s="278">
        <f t="shared" ca="1" si="286"/>
        <v>0</v>
      </c>
      <c r="AW145" s="278">
        <f t="shared" ca="1" si="286"/>
        <v>0</v>
      </c>
      <c r="AX145" s="278">
        <f t="shared" ref="AX145:CC145" ca="1" si="287">IFERROR(AX249*$H145,)*(AX$8&gt;=(rRenovStMnth-1)*12+1)*(AX$8&lt;=MAX(rHoldPeriod,1)*12)*rRenovReq*$I145</f>
        <v>0</v>
      </c>
      <c r="AY145" s="278">
        <f t="shared" ca="1" si="287"/>
        <v>0</v>
      </c>
      <c r="AZ145" s="278">
        <f t="shared" ca="1" si="287"/>
        <v>0</v>
      </c>
      <c r="BA145" s="278">
        <f t="shared" ca="1" si="287"/>
        <v>0</v>
      </c>
      <c r="BB145" s="278">
        <f t="shared" ca="1" si="287"/>
        <v>0</v>
      </c>
      <c r="BC145" s="278">
        <f t="shared" ca="1" si="287"/>
        <v>0</v>
      </c>
      <c r="BD145" s="278">
        <f t="shared" ca="1" si="287"/>
        <v>0</v>
      </c>
      <c r="BE145" s="278">
        <f t="shared" ca="1" si="287"/>
        <v>0</v>
      </c>
      <c r="BF145" s="278">
        <f t="shared" ca="1" si="287"/>
        <v>0</v>
      </c>
      <c r="BG145" s="278">
        <f t="shared" ca="1" si="287"/>
        <v>0</v>
      </c>
      <c r="BH145" s="278">
        <f t="shared" ca="1" si="287"/>
        <v>0</v>
      </c>
      <c r="BI145" s="278">
        <f t="shared" ca="1" si="287"/>
        <v>0</v>
      </c>
      <c r="BJ145" s="278">
        <f t="shared" ca="1" si="287"/>
        <v>0</v>
      </c>
      <c r="BK145" s="278">
        <f t="shared" ca="1" si="287"/>
        <v>0</v>
      </c>
      <c r="BL145" s="278">
        <f t="shared" ca="1" si="287"/>
        <v>0</v>
      </c>
      <c r="BM145" s="278">
        <f t="shared" ca="1" si="287"/>
        <v>0</v>
      </c>
      <c r="BN145" s="278">
        <f t="shared" ca="1" si="287"/>
        <v>0</v>
      </c>
      <c r="BO145" s="278">
        <f t="shared" ca="1" si="287"/>
        <v>0</v>
      </c>
      <c r="BP145" s="278">
        <f t="shared" ca="1" si="287"/>
        <v>0</v>
      </c>
      <c r="BQ145" s="278">
        <f t="shared" ca="1" si="287"/>
        <v>0</v>
      </c>
      <c r="BR145" s="278">
        <f t="shared" ca="1" si="287"/>
        <v>0</v>
      </c>
      <c r="BS145" s="278">
        <f t="shared" ca="1" si="287"/>
        <v>0</v>
      </c>
      <c r="BT145" s="278">
        <f t="shared" ca="1" si="287"/>
        <v>0</v>
      </c>
      <c r="BU145" s="278">
        <f t="shared" ca="1" si="287"/>
        <v>0</v>
      </c>
      <c r="BV145" s="278">
        <f t="shared" ca="1" si="287"/>
        <v>0</v>
      </c>
      <c r="BW145" s="278">
        <f t="shared" ca="1" si="287"/>
        <v>0</v>
      </c>
      <c r="BX145" s="278">
        <f t="shared" ca="1" si="287"/>
        <v>0</v>
      </c>
      <c r="BY145" s="278">
        <f t="shared" ca="1" si="287"/>
        <v>0</v>
      </c>
      <c r="BZ145" s="278">
        <f t="shared" ca="1" si="287"/>
        <v>0</v>
      </c>
      <c r="CA145" s="278">
        <f t="shared" ca="1" si="287"/>
        <v>0</v>
      </c>
      <c r="CB145" s="278">
        <f t="shared" ca="1" si="287"/>
        <v>0</v>
      </c>
      <c r="CC145" s="278">
        <f t="shared" ca="1" si="287"/>
        <v>0</v>
      </c>
      <c r="CD145" s="278">
        <f t="shared" ref="CD145:DI145" ca="1" si="288">IFERROR(CD249*$H145,)*(CD$8&gt;=(rRenovStMnth-1)*12+1)*(CD$8&lt;=MAX(rHoldPeriod,1)*12)*rRenovReq*$I145</f>
        <v>0</v>
      </c>
      <c r="CE145" s="278">
        <f t="shared" ca="1" si="288"/>
        <v>0</v>
      </c>
      <c r="CF145" s="278">
        <f t="shared" ca="1" si="288"/>
        <v>0</v>
      </c>
      <c r="CG145" s="278">
        <f t="shared" ca="1" si="288"/>
        <v>0</v>
      </c>
      <c r="CH145" s="278">
        <f t="shared" ca="1" si="288"/>
        <v>0</v>
      </c>
      <c r="CI145" s="278">
        <f t="shared" ca="1" si="288"/>
        <v>0</v>
      </c>
      <c r="CJ145" s="278">
        <f t="shared" ca="1" si="288"/>
        <v>0</v>
      </c>
      <c r="CK145" s="278">
        <f t="shared" ca="1" si="288"/>
        <v>0</v>
      </c>
      <c r="CL145" s="278">
        <f t="shared" ca="1" si="288"/>
        <v>0</v>
      </c>
      <c r="CM145" s="278">
        <f t="shared" ca="1" si="288"/>
        <v>0</v>
      </c>
      <c r="CN145" s="278">
        <f t="shared" ca="1" si="288"/>
        <v>0</v>
      </c>
      <c r="CO145" s="278">
        <f t="shared" ca="1" si="288"/>
        <v>0</v>
      </c>
      <c r="CP145" s="278">
        <f t="shared" ca="1" si="288"/>
        <v>0</v>
      </c>
      <c r="CQ145" s="278">
        <f t="shared" ca="1" si="288"/>
        <v>0</v>
      </c>
      <c r="CR145" s="278">
        <f t="shared" ca="1" si="288"/>
        <v>0</v>
      </c>
      <c r="CS145" s="278">
        <f t="shared" ca="1" si="288"/>
        <v>0</v>
      </c>
      <c r="CT145" s="278">
        <f t="shared" ca="1" si="288"/>
        <v>0</v>
      </c>
      <c r="CU145" s="278">
        <f t="shared" ca="1" si="288"/>
        <v>0</v>
      </c>
      <c r="CV145" s="278">
        <f t="shared" ca="1" si="288"/>
        <v>0</v>
      </c>
      <c r="CW145" s="278">
        <f t="shared" ca="1" si="288"/>
        <v>0</v>
      </c>
      <c r="CX145" s="278">
        <f t="shared" ca="1" si="288"/>
        <v>0</v>
      </c>
      <c r="CY145" s="278">
        <f t="shared" ca="1" si="288"/>
        <v>0</v>
      </c>
      <c r="CZ145" s="278">
        <f t="shared" ca="1" si="288"/>
        <v>0</v>
      </c>
      <c r="DA145" s="278">
        <f t="shared" ca="1" si="288"/>
        <v>0</v>
      </c>
      <c r="DB145" s="278">
        <f t="shared" ca="1" si="288"/>
        <v>0</v>
      </c>
      <c r="DC145" s="278">
        <f t="shared" ca="1" si="288"/>
        <v>0</v>
      </c>
      <c r="DD145" s="278">
        <f t="shared" ca="1" si="288"/>
        <v>0</v>
      </c>
      <c r="DE145" s="278">
        <f t="shared" ca="1" si="288"/>
        <v>0</v>
      </c>
      <c r="DF145" s="278">
        <f t="shared" ca="1" si="288"/>
        <v>0</v>
      </c>
      <c r="DG145" s="278">
        <f t="shared" ca="1" si="288"/>
        <v>0</v>
      </c>
      <c r="DH145" s="278">
        <f t="shared" ca="1" si="288"/>
        <v>0</v>
      </c>
      <c r="DI145" s="278">
        <f t="shared" ca="1" si="288"/>
        <v>0</v>
      </c>
      <c r="DJ145" s="278">
        <f t="shared" ref="DJ145:ES145" ca="1" si="289">IFERROR(DJ249*$H145,)*(DJ$8&gt;=(rRenovStMnth-1)*12+1)*(DJ$8&lt;=MAX(rHoldPeriod,1)*12)*rRenovReq*$I145</f>
        <v>0</v>
      </c>
      <c r="DK145" s="278">
        <f t="shared" ca="1" si="289"/>
        <v>0</v>
      </c>
      <c r="DL145" s="278">
        <f t="shared" ca="1" si="289"/>
        <v>0</v>
      </c>
      <c r="DM145" s="278">
        <f t="shared" ca="1" si="289"/>
        <v>0</v>
      </c>
      <c r="DN145" s="278">
        <f t="shared" ca="1" si="289"/>
        <v>0</v>
      </c>
      <c r="DO145" s="278">
        <f t="shared" ca="1" si="289"/>
        <v>0</v>
      </c>
      <c r="DP145" s="278">
        <f t="shared" ca="1" si="289"/>
        <v>0</v>
      </c>
      <c r="DQ145" s="278">
        <f t="shared" ca="1" si="289"/>
        <v>0</v>
      </c>
      <c r="DR145" s="278">
        <f t="shared" ca="1" si="289"/>
        <v>0</v>
      </c>
      <c r="DS145" s="278">
        <f t="shared" ca="1" si="289"/>
        <v>0</v>
      </c>
      <c r="DT145" s="278">
        <f t="shared" ca="1" si="289"/>
        <v>0</v>
      </c>
      <c r="DU145" s="278">
        <f t="shared" ca="1" si="289"/>
        <v>0</v>
      </c>
      <c r="DV145" s="278">
        <f t="shared" ca="1" si="289"/>
        <v>0</v>
      </c>
      <c r="DW145" s="278">
        <f t="shared" ca="1" si="289"/>
        <v>0</v>
      </c>
      <c r="DX145" s="278">
        <f t="shared" ca="1" si="289"/>
        <v>0</v>
      </c>
      <c r="DY145" s="278">
        <f t="shared" ca="1" si="289"/>
        <v>0</v>
      </c>
      <c r="DZ145" s="278">
        <f t="shared" ca="1" si="289"/>
        <v>0</v>
      </c>
      <c r="EA145" s="278">
        <f t="shared" ca="1" si="289"/>
        <v>0</v>
      </c>
      <c r="EB145" s="278">
        <f t="shared" ca="1" si="289"/>
        <v>0</v>
      </c>
      <c r="EC145" s="278">
        <f t="shared" ca="1" si="289"/>
        <v>0</v>
      </c>
      <c r="ED145" s="278">
        <f t="shared" ca="1" si="289"/>
        <v>0</v>
      </c>
      <c r="EE145" s="278">
        <f t="shared" ca="1" si="289"/>
        <v>0</v>
      </c>
      <c r="EF145" s="278">
        <f t="shared" ca="1" si="289"/>
        <v>0</v>
      </c>
      <c r="EG145" s="278">
        <f t="shared" ca="1" si="289"/>
        <v>0</v>
      </c>
      <c r="EH145" s="278">
        <f t="shared" ca="1" si="289"/>
        <v>0</v>
      </c>
      <c r="EI145" s="278">
        <f t="shared" ca="1" si="289"/>
        <v>0</v>
      </c>
      <c r="EJ145" s="278">
        <f t="shared" ca="1" si="289"/>
        <v>0</v>
      </c>
      <c r="EK145" s="278">
        <f t="shared" ca="1" si="289"/>
        <v>0</v>
      </c>
      <c r="EL145" s="278">
        <f t="shared" ca="1" si="289"/>
        <v>0</v>
      </c>
      <c r="EM145" s="278">
        <f t="shared" ca="1" si="289"/>
        <v>0</v>
      </c>
      <c r="EN145" s="278">
        <f t="shared" ca="1" si="289"/>
        <v>0</v>
      </c>
      <c r="EO145" s="278">
        <f t="shared" ca="1" si="289"/>
        <v>0</v>
      </c>
      <c r="EP145" s="278">
        <f t="shared" ca="1" si="289"/>
        <v>0</v>
      </c>
      <c r="EQ145" s="278">
        <f t="shared" ca="1" si="289"/>
        <v>0</v>
      </c>
      <c r="ER145" s="278">
        <f t="shared" ca="1" si="289"/>
        <v>0</v>
      </c>
      <c r="ES145" s="278">
        <f t="shared" ca="1" si="289"/>
        <v>0</v>
      </c>
    </row>
    <row r="146" spans="2:149" hidden="1" x14ac:dyDescent="0.2">
      <c r="B146" s="278" cm="1">
        <f t="array" ref="B146">IFERROR(INDEX(rUMFP,ROWS($A$97:A146)),)</f>
        <v>0</v>
      </c>
      <c r="C146" s="278"/>
      <c r="D146" s="275">
        <f t="shared" si="217"/>
        <v>0</v>
      </c>
      <c r="E146" s="275">
        <f t="shared" si="218"/>
        <v>0</v>
      </c>
      <c r="F146" s="607">
        <f t="shared" si="219"/>
        <v>0</v>
      </c>
      <c r="H146" s="603">
        <f t="shared" si="220"/>
        <v>0</v>
      </c>
      <c r="I146" s="600">
        <f t="shared" si="92"/>
        <v>0</v>
      </c>
      <c r="K146" s="610">
        <f t="shared" si="221"/>
        <v>0</v>
      </c>
      <c r="Q146" s="275"/>
      <c r="R146" s="278">
        <f t="shared" ref="R146:AW146" si="290">IFERROR(R250*$H146,)*(R$8&gt;=(rRenovStMnth-1)*12+1)*(R$8&lt;=MAX(rHoldPeriod,1)*12)*rRenovReq*$I146</f>
        <v>0</v>
      </c>
      <c r="S146" s="278">
        <f t="shared" ca="1" si="290"/>
        <v>0</v>
      </c>
      <c r="T146" s="278">
        <f t="shared" ca="1" si="290"/>
        <v>0</v>
      </c>
      <c r="U146" s="278">
        <f t="shared" ca="1" si="290"/>
        <v>0</v>
      </c>
      <c r="V146" s="278">
        <f t="shared" ca="1" si="290"/>
        <v>0</v>
      </c>
      <c r="W146" s="278">
        <f t="shared" ca="1" si="290"/>
        <v>0</v>
      </c>
      <c r="X146" s="278">
        <f t="shared" ca="1" si="290"/>
        <v>0</v>
      </c>
      <c r="Y146" s="278">
        <f t="shared" ca="1" si="290"/>
        <v>0</v>
      </c>
      <c r="Z146" s="278">
        <f t="shared" ca="1" si="290"/>
        <v>0</v>
      </c>
      <c r="AA146" s="278">
        <f t="shared" ca="1" si="290"/>
        <v>0</v>
      </c>
      <c r="AB146" s="278">
        <f t="shared" ca="1" si="290"/>
        <v>0</v>
      </c>
      <c r="AC146" s="278">
        <f t="shared" ca="1" si="290"/>
        <v>0</v>
      </c>
      <c r="AD146" s="278">
        <f t="shared" ca="1" si="290"/>
        <v>0</v>
      </c>
      <c r="AE146" s="278">
        <f t="shared" ca="1" si="290"/>
        <v>0</v>
      </c>
      <c r="AF146" s="278">
        <f t="shared" ca="1" si="290"/>
        <v>0</v>
      </c>
      <c r="AG146" s="278">
        <f t="shared" ca="1" si="290"/>
        <v>0</v>
      </c>
      <c r="AH146" s="278">
        <f t="shared" ca="1" si="290"/>
        <v>0</v>
      </c>
      <c r="AI146" s="278">
        <f t="shared" ca="1" si="290"/>
        <v>0</v>
      </c>
      <c r="AJ146" s="278">
        <f t="shared" ca="1" si="290"/>
        <v>0</v>
      </c>
      <c r="AK146" s="278">
        <f t="shared" ca="1" si="290"/>
        <v>0</v>
      </c>
      <c r="AL146" s="278">
        <f t="shared" ca="1" si="290"/>
        <v>0</v>
      </c>
      <c r="AM146" s="278">
        <f t="shared" ca="1" si="290"/>
        <v>0</v>
      </c>
      <c r="AN146" s="278">
        <f t="shared" ca="1" si="290"/>
        <v>0</v>
      </c>
      <c r="AO146" s="278">
        <f t="shared" ca="1" si="290"/>
        <v>0</v>
      </c>
      <c r="AP146" s="278">
        <f t="shared" ca="1" si="290"/>
        <v>0</v>
      </c>
      <c r="AQ146" s="278">
        <f t="shared" ca="1" si="290"/>
        <v>0</v>
      </c>
      <c r="AR146" s="278">
        <f t="shared" ca="1" si="290"/>
        <v>0</v>
      </c>
      <c r="AS146" s="278">
        <f t="shared" ca="1" si="290"/>
        <v>0</v>
      </c>
      <c r="AT146" s="278">
        <f t="shared" ca="1" si="290"/>
        <v>0</v>
      </c>
      <c r="AU146" s="278">
        <f t="shared" ca="1" si="290"/>
        <v>0</v>
      </c>
      <c r="AV146" s="278">
        <f t="shared" ca="1" si="290"/>
        <v>0</v>
      </c>
      <c r="AW146" s="278">
        <f t="shared" ca="1" si="290"/>
        <v>0</v>
      </c>
      <c r="AX146" s="278">
        <f t="shared" ref="AX146:CC146" ca="1" si="291">IFERROR(AX250*$H146,)*(AX$8&gt;=(rRenovStMnth-1)*12+1)*(AX$8&lt;=MAX(rHoldPeriod,1)*12)*rRenovReq*$I146</f>
        <v>0</v>
      </c>
      <c r="AY146" s="278">
        <f t="shared" ca="1" si="291"/>
        <v>0</v>
      </c>
      <c r="AZ146" s="278">
        <f t="shared" ca="1" si="291"/>
        <v>0</v>
      </c>
      <c r="BA146" s="278">
        <f t="shared" ca="1" si="291"/>
        <v>0</v>
      </c>
      <c r="BB146" s="278">
        <f t="shared" ca="1" si="291"/>
        <v>0</v>
      </c>
      <c r="BC146" s="278">
        <f t="shared" ca="1" si="291"/>
        <v>0</v>
      </c>
      <c r="BD146" s="278">
        <f t="shared" ca="1" si="291"/>
        <v>0</v>
      </c>
      <c r="BE146" s="278">
        <f t="shared" ca="1" si="291"/>
        <v>0</v>
      </c>
      <c r="BF146" s="278">
        <f t="shared" ca="1" si="291"/>
        <v>0</v>
      </c>
      <c r="BG146" s="278">
        <f t="shared" ca="1" si="291"/>
        <v>0</v>
      </c>
      <c r="BH146" s="278">
        <f t="shared" ca="1" si="291"/>
        <v>0</v>
      </c>
      <c r="BI146" s="278">
        <f t="shared" ca="1" si="291"/>
        <v>0</v>
      </c>
      <c r="BJ146" s="278">
        <f t="shared" ca="1" si="291"/>
        <v>0</v>
      </c>
      <c r="BK146" s="278">
        <f t="shared" ca="1" si="291"/>
        <v>0</v>
      </c>
      <c r="BL146" s="278">
        <f t="shared" ca="1" si="291"/>
        <v>0</v>
      </c>
      <c r="BM146" s="278">
        <f t="shared" ca="1" si="291"/>
        <v>0</v>
      </c>
      <c r="BN146" s="278">
        <f t="shared" ca="1" si="291"/>
        <v>0</v>
      </c>
      <c r="BO146" s="278">
        <f t="shared" ca="1" si="291"/>
        <v>0</v>
      </c>
      <c r="BP146" s="278">
        <f t="shared" ca="1" si="291"/>
        <v>0</v>
      </c>
      <c r="BQ146" s="278">
        <f t="shared" ca="1" si="291"/>
        <v>0</v>
      </c>
      <c r="BR146" s="278">
        <f t="shared" ca="1" si="291"/>
        <v>0</v>
      </c>
      <c r="BS146" s="278">
        <f t="shared" ca="1" si="291"/>
        <v>0</v>
      </c>
      <c r="BT146" s="278">
        <f t="shared" ca="1" si="291"/>
        <v>0</v>
      </c>
      <c r="BU146" s="278">
        <f t="shared" ca="1" si="291"/>
        <v>0</v>
      </c>
      <c r="BV146" s="278">
        <f t="shared" ca="1" si="291"/>
        <v>0</v>
      </c>
      <c r="BW146" s="278">
        <f t="shared" ca="1" si="291"/>
        <v>0</v>
      </c>
      <c r="BX146" s="278">
        <f t="shared" ca="1" si="291"/>
        <v>0</v>
      </c>
      <c r="BY146" s="278">
        <f t="shared" ca="1" si="291"/>
        <v>0</v>
      </c>
      <c r="BZ146" s="278">
        <f t="shared" ca="1" si="291"/>
        <v>0</v>
      </c>
      <c r="CA146" s="278">
        <f t="shared" ca="1" si="291"/>
        <v>0</v>
      </c>
      <c r="CB146" s="278">
        <f t="shared" ca="1" si="291"/>
        <v>0</v>
      </c>
      <c r="CC146" s="278">
        <f t="shared" ca="1" si="291"/>
        <v>0</v>
      </c>
      <c r="CD146" s="278">
        <f t="shared" ref="CD146:DI146" ca="1" si="292">IFERROR(CD250*$H146,)*(CD$8&gt;=(rRenovStMnth-1)*12+1)*(CD$8&lt;=MAX(rHoldPeriod,1)*12)*rRenovReq*$I146</f>
        <v>0</v>
      </c>
      <c r="CE146" s="278">
        <f t="shared" ca="1" si="292"/>
        <v>0</v>
      </c>
      <c r="CF146" s="278">
        <f t="shared" ca="1" si="292"/>
        <v>0</v>
      </c>
      <c r="CG146" s="278">
        <f t="shared" ca="1" si="292"/>
        <v>0</v>
      </c>
      <c r="CH146" s="278">
        <f t="shared" ca="1" si="292"/>
        <v>0</v>
      </c>
      <c r="CI146" s="278">
        <f t="shared" ca="1" si="292"/>
        <v>0</v>
      </c>
      <c r="CJ146" s="278">
        <f t="shared" ca="1" si="292"/>
        <v>0</v>
      </c>
      <c r="CK146" s="278">
        <f t="shared" ca="1" si="292"/>
        <v>0</v>
      </c>
      <c r="CL146" s="278">
        <f t="shared" ca="1" si="292"/>
        <v>0</v>
      </c>
      <c r="CM146" s="278">
        <f t="shared" ca="1" si="292"/>
        <v>0</v>
      </c>
      <c r="CN146" s="278">
        <f t="shared" ca="1" si="292"/>
        <v>0</v>
      </c>
      <c r="CO146" s="278">
        <f t="shared" ca="1" si="292"/>
        <v>0</v>
      </c>
      <c r="CP146" s="278">
        <f t="shared" ca="1" si="292"/>
        <v>0</v>
      </c>
      <c r="CQ146" s="278">
        <f t="shared" ca="1" si="292"/>
        <v>0</v>
      </c>
      <c r="CR146" s="278">
        <f t="shared" ca="1" si="292"/>
        <v>0</v>
      </c>
      <c r="CS146" s="278">
        <f t="shared" ca="1" si="292"/>
        <v>0</v>
      </c>
      <c r="CT146" s="278">
        <f t="shared" ca="1" si="292"/>
        <v>0</v>
      </c>
      <c r="CU146" s="278">
        <f t="shared" ca="1" si="292"/>
        <v>0</v>
      </c>
      <c r="CV146" s="278">
        <f t="shared" ca="1" si="292"/>
        <v>0</v>
      </c>
      <c r="CW146" s="278">
        <f t="shared" ca="1" si="292"/>
        <v>0</v>
      </c>
      <c r="CX146" s="278">
        <f t="shared" ca="1" si="292"/>
        <v>0</v>
      </c>
      <c r="CY146" s="278">
        <f t="shared" ca="1" si="292"/>
        <v>0</v>
      </c>
      <c r="CZ146" s="278">
        <f t="shared" ca="1" si="292"/>
        <v>0</v>
      </c>
      <c r="DA146" s="278">
        <f t="shared" ca="1" si="292"/>
        <v>0</v>
      </c>
      <c r="DB146" s="278">
        <f t="shared" ca="1" si="292"/>
        <v>0</v>
      </c>
      <c r="DC146" s="278">
        <f t="shared" ca="1" si="292"/>
        <v>0</v>
      </c>
      <c r="DD146" s="278">
        <f t="shared" ca="1" si="292"/>
        <v>0</v>
      </c>
      <c r="DE146" s="278">
        <f t="shared" ca="1" si="292"/>
        <v>0</v>
      </c>
      <c r="DF146" s="278">
        <f t="shared" ca="1" si="292"/>
        <v>0</v>
      </c>
      <c r="DG146" s="278">
        <f t="shared" ca="1" si="292"/>
        <v>0</v>
      </c>
      <c r="DH146" s="278">
        <f t="shared" ca="1" si="292"/>
        <v>0</v>
      </c>
      <c r="DI146" s="278">
        <f t="shared" ca="1" si="292"/>
        <v>0</v>
      </c>
      <c r="DJ146" s="278">
        <f t="shared" ref="DJ146:ES146" ca="1" si="293">IFERROR(DJ250*$H146,)*(DJ$8&gt;=(rRenovStMnth-1)*12+1)*(DJ$8&lt;=MAX(rHoldPeriod,1)*12)*rRenovReq*$I146</f>
        <v>0</v>
      </c>
      <c r="DK146" s="278">
        <f t="shared" ca="1" si="293"/>
        <v>0</v>
      </c>
      <c r="DL146" s="278">
        <f t="shared" ca="1" si="293"/>
        <v>0</v>
      </c>
      <c r="DM146" s="278">
        <f t="shared" ca="1" si="293"/>
        <v>0</v>
      </c>
      <c r="DN146" s="278">
        <f t="shared" ca="1" si="293"/>
        <v>0</v>
      </c>
      <c r="DO146" s="278">
        <f t="shared" ca="1" si="293"/>
        <v>0</v>
      </c>
      <c r="DP146" s="278">
        <f t="shared" ca="1" si="293"/>
        <v>0</v>
      </c>
      <c r="DQ146" s="278">
        <f t="shared" ca="1" si="293"/>
        <v>0</v>
      </c>
      <c r="DR146" s="278">
        <f t="shared" ca="1" si="293"/>
        <v>0</v>
      </c>
      <c r="DS146" s="278">
        <f t="shared" ca="1" si="293"/>
        <v>0</v>
      </c>
      <c r="DT146" s="278">
        <f t="shared" ca="1" si="293"/>
        <v>0</v>
      </c>
      <c r="DU146" s="278">
        <f t="shared" ca="1" si="293"/>
        <v>0</v>
      </c>
      <c r="DV146" s="278">
        <f t="shared" ca="1" si="293"/>
        <v>0</v>
      </c>
      <c r="DW146" s="278">
        <f t="shared" ca="1" si="293"/>
        <v>0</v>
      </c>
      <c r="DX146" s="278">
        <f t="shared" ca="1" si="293"/>
        <v>0</v>
      </c>
      <c r="DY146" s="278">
        <f t="shared" ca="1" si="293"/>
        <v>0</v>
      </c>
      <c r="DZ146" s="278">
        <f t="shared" ca="1" si="293"/>
        <v>0</v>
      </c>
      <c r="EA146" s="278">
        <f t="shared" ca="1" si="293"/>
        <v>0</v>
      </c>
      <c r="EB146" s="278">
        <f t="shared" ca="1" si="293"/>
        <v>0</v>
      </c>
      <c r="EC146" s="278">
        <f t="shared" ca="1" si="293"/>
        <v>0</v>
      </c>
      <c r="ED146" s="278">
        <f t="shared" ca="1" si="293"/>
        <v>0</v>
      </c>
      <c r="EE146" s="278">
        <f t="shared" ca="1" si="293"/>
        <v>0</v>
      </c>
      <c r="EF146" s="278">
        <f t="shared" ca="1" si="293"/>
        <v>0</v>
      </c>
      <c r="EG146" s="278">
        <f t="shared" ca="1" si="293"/>
        <v>0</v>
      </c>
      <c r="EH146" s="278">
        <f t="shared" ca="1" si="293"/>
        <v>0</v>
      </c>
      <c r="EI146" s="278">
        <f t="shared" ca="1" si="293"/>
        <v>0</v>
      </c>
      <c r="EJ146" s="278">
        <f t="shared" ca="1" si="293"/>
        <v>0</v>
      </c>
      <c r="EK146" s="278">
        <f t="shared" ca="1" si="293"/>
        <v>0</v>
      </c>
      <c r="EL146" s="278">
        <f t="shared" ca="1" si="293"/>
        <v>0</v>
      </c>
      <c r="EM146" s="278">
        <f t="shared" ca="1" si="293"/>
        <v>0</v>
      </c>
      <c r="EN146" s="278">
        <f t="shared" ca="1" si="293"/>
        <v>0</v>
      </c>
      <c r="EO146" s="278">
        <f t="shared" ca="1" si="293"/>
        <v>0</v>
      </c>
      <c r="EP146" s="278">
        <f t="shared" ca="1" si="293"/>
        <v>0</v>
      </c>
      <c r="EQ146" s="278">
        <f t="shared" ca="1" si="293"/>
        <v>0</v>
      </c>
      <c r="ER146" s="278">
        <f t="shared" ca="1" si="293"/>
        <v>0</v>
      </c>
      <c r="ES146" s="278">
        <f t="shared" ca="1" si="293"/>
        <v>0</v>
      </c>
    </row>
    <row r="147" spans="2:149" hidden="1" x14ac:dyDescent="0.2">
      <c r="B147" s="278" cm="1">
        <f t="array" ref="B147">IFERROR(INDEX(rUMFP,ROWS($A$97:A147)),)</f>
        <v>0</v>
      </c>
      <c r="C147" s="278"/>
      <c r="D147" s="275">
        <f t="shared" si="217"/>
        <v>0</v>
      </c>
      <c r="E147" s="275">
        <f t="shared" si="218"/>
        <v>0</v>
      </c>
      <c r="F147" s="607">
        <f t="shared" si="219"/>
        <v>0</v>
      </c>
      <c r="H147" s="603">
        <f t="shared" si="220"/>
        <v>0</v>
      </c>
      <c r="I147" s="600">
        <f t="shared" si="92"/>
        <v>0</v>
      </c>
      <c r="K147" s="610">
        <f t="shared" si="221"/>
        <v>0</v>
      </c>
      <c r="Q147" s="275"/>
      <c r="R147" s="278">
        <f t="shared" ref="R147:AW147" si="294">IFERROR(R251*$H147,)*(R$8&gt;=(rRenovStMnth-1)*12+1)*(R$8&lt;=MAX(rHoldPeriod,1)*12)*rRenovReq*$I147</f>
        <v>0</v>
      </c>
      <c r="S147" s="278">
        <f t="shared" ca="1" si="294"/>
        <v>0</v>
      </c>
      <c r="T147" s="278">
        <f t="shared" ca="1" si="294"/>
        <v>0</v>
      </c>
      <c r="U147" s="278">
        <f t="shared" ca="1" si="294"/>
        <v>0</v>
      </c>
      <c r="V147" s="278">
        <f t="shared" ca="1" si="294"/>
        <v>0</v>
      </c>
      <c r="W147" s="278">
        <f t="shared" ca="1" si="294"/>
        <v>0</v>
      </c>
      <c r="X147" s="278">
        <f t="shared" ca="1" si="294"/>
        <v>0</v>
      </c>
      <c r="Y147" s="278">
        <f t="shared" ca="1" si="294"/>
        <v>0</v>
      </c>
      <c r="Z147" s="278">
        <f t="shared" ca="1" si="294"/>
        <v>0</v>
      </c>
      <c r="AA147" s="278">
        <f t="shared" ca="1" si="294"/>
        <v>0</v>
      </c>
      <c r="AB147" s="278">
        <f t="shared" ca="1" si="294"/>
        <v>0</v>
      </c>
      <c r="AC147" s="278">
        <f t="shared" ca="1" si="294"/>
        <v>0</v>
      </c>
      <c r="AD147" s="278">
        <f t="shared" ca="1" si="294"/>
        <v>0</v>
      </c>
      <c r="AE147" s="278">
        <f t="shared" ca="1" si="294"/>
        <v>0</v>
      </c>
      <c r="AF147" s="278">
        <f t="shared" ca="1" si="294"/>
        <v>0</v>
      </c>
      <c r="AG147" s="278">
        <f t="shared" ca="1" si="294"/>
        <v>0</v>
      </c>
      <c r="AH147" s="278">
        <f t="shared" ca="1" si="294"/>
        <v>0</v>
      </c>
      <c r="AI147" s="278">
        <f t="shared" ca="1" si="294"/>
        <v>0</v>
      </c>
      <c r="AJ147" s="278">
        <f t="shared" ca="1" si="294"/>
        <v>0</v>
      </c>
      <c r="AK147" s="278">
        <f t="shared" ca="1" si="294"/>
        <v>0</v>
      </c>
      <c r="AL147" s="278">
        <f t="shared" ca="1" si="294"/>
        <v>0</v>
      </c>
      <c r="AM147" s="278">
        <f t="shared" ca="1" si="294"/>
        <v>0</v>
      </c>
      <c r="AN147" s="278">
        <f t="shared" ca="1" si="294"/>
        <v>0</v>
      </c>
      <c r="AO147" s="278">
        <f t="shared" ca="1" si="294"/>
        <v>0</v>
      </c>
      <c r="AP147" s="278">
        <f t="shared" ca="1" si="294"/>
        <v>0</v>
      </c>
      <c r="AQ147" s="278">
        <f t="shared" ca="1" si="294"/>
        <v>0</v>
      </c>
      <c r="AR147" s="278">
        <f t="shared" ca="1" si="294"/>
        <v>0</v>
      </c>
      <c r="AS147" s="278">
        <f t="shared" ca="1" si="294"/>
        <v>0</v>
      </c>
      <c r="AT147" s="278">
        <f t="shared" ca="1" si="294"/>
        <v>0</v>
      </c>
      <c r="AU147" s="278">
        <f t="shared" ca="1" si="294"/>
        <v>0</v>
      </c>
      <c r="AV147" s="278">
        <f t="shared" ca="1" si="294"/>
        <v>0</v>
      </c>
      <c r="AW147" s="278">
        <f t="shared" ca="1" si="294"/>
        <v>0</v>
      </c>
      <c r="AX147" s="278">
        <f t="shared" ref="AX147:CC147" ca="1" si="295">IFERROR(AX251*$H147,)*(AX$8&gt;=(rRenovStMnth-1)*12+1)*(AX$8&lt;=MAX(rHoldPeriod,1)*12)*rRenovReq*$I147</f>
        <v>0</v>
      </c>
      <c r="AY147" s="278">
        <f t="shared" ca="1" si="295"/>
        <v>0</v>
      </c>
      <c r="AZ147" s="278">
        <f t="shared" ca="1" si="295"/>
        <v>0</v>
      </c>
      <c r="BA147" s="278">
        <f t="shared" ca="1" si="295"/>
        <v>0</v>
      </c>
      <c r="BB147" s="278">
        <f t="shared" ca="1" si="295"/>
        <v>0</v>
      </c>
      <c r="BC147" s="278">
        <f t="shared" ca="1" si="295"/>
        <v>0</v>
      </c>
      <c r="BD147" s="278">
        <f t="shared" ca="1" si="295"/>
        <v>0</v>
      </c>
      <c r="BE147" s="278">
        <f t="shared" ca="1" si="295"/>
        <v>0</v>
      </c>
      <c r="BF147" s="278">
        <f t="shared" ca="1" si="295"/>
        <v>0</v>
      </c>
      <c r="BG147" s="278">
        <f t="shared" ca="1" si="295"/>
        <v>0</v>
      </c>
      <c r="BH147" s="278">
        <f t="shared" ca="1" si="295"/>
        <v>0</v>
      </c>
      <c r="BI147" s="278">
        <f t="shared" ca="1" si="295"/>
        <v>0</v>
      </c>
      <c r="BJ147" s="278">
        <f t="shared" ca="1" si="295"/>
        <v>0</v>
      </c>
      <c r="BK147" s="278">
        <f t="shared" ca="1" si="295"/>
        <v>0</v>
      </c>
      <c r="BL147" s="278">
        <f t="shared" ca="1" si="295"/>
        <v>0</v>
      </c>
      <c r="BM147" s="278">
        <f t="shared" ca="1" si="295"/>
        <v>0</v>
      </c>
      <c r="BN147" s="278">
        <f t="shared" ca="1" si="295"/>
        <v>0</v>
      </c>
      <c r="BO147" s="278">
        <f t="shared" ca="1" si="295"/>
        <v>0</v>
      </c>
      <c r="BP147" s="278">
        <f t="shared" ca="1" si="295"/>
        <v>0</v>
      </c>
      <c r="BQ147" s="278">
        <f t="shared" ca="1" si="295"/>
        <v>0</v>
      </c>
      <c r="BR147" s="278">
        <f t="shared" ca="1" si="295"/>
        <v>0</v>
      </c>
      <c r="BS147" s="278">
        <f t="shared" ca="1" si="295"/>
        <v>0</v>
      </c>
      <c r="BT147" s="278">
        <f t="shared" ca="1" si="295"/>
        <v>0</v>
      </c>
      <c r="BU147" s="278">
        <f t="shared" ca="1" si="295"/>
        <v>0</v>
      </c>
      <c r="BV147" s="278">
        <f t="shared" ca="1" si="295"/>
        <v>0</v>
      </c>
      <c r="BW147" s="278">
        <f t="shared" ca="1" si="295"/>
        <v>0</v>
      </c>
      <c r="BX147" s="278">
        <f t="shared" ca="1" si="295"/>
        <v>0</v>
      </c>
      <c r="BY147" s="278">
        <f t="shared" ca="1" si="295"/>
        <v>0</v>
      </c>
      <c r="BZ147" s="278">
        <f t="shared" ca="1" si="295"/>
        <v>0</v>
      </c>
      <c r="CA147" s="278">
        <f t="shared" ca="1" si="295"/>
        <v>0</v>
      </c>
      <c r="CB147" s="278">
        <f t="shared" ca="1" si="295"/>
        <v>0</v>
      </c>
      <c r="CC147" s="278">
        <f t="shared" ca="1" si="295"/>
        <v>0</v>
      </c>
      <c r="CD147" s="278">
        <f t="shared" ref="CD147:DI147" ca="1" si="296">IFERROR(CD251*$H147,)*(CD$8&gt;=(rRenovStMnth-1)*12+1)*(CD$8&lt;=MAX(rHoldPeriod,1)*12)*rRenovReq*$I147</f>
        <v>0</v>
      </c>
      <c r="CE147" s="278">
        <f t="shared" ca="1" si="296"/>
        <v>0</v>
      </c>
      <c r="CF147" s="278">
        <f t="shared" ca="1" si="296"/>
        <v>0</v>
      </c>
      <c r="CG147" s="278">
        <f t="shared" ca="1" si="296"/>
        <v>0</v>
      </c>
      <c r="CH147" s="278">
        <f t="shared" ca="1" si="296"/>
        <v>0</v>
      </c>
      <c r="CI147" s="278">
        <f t="shared" ca="1" si="296"/>
        <v>0</v>
      </c>
      <c r="CJ147" s="278">
        <f t="shared" ca="1" si="296"/>
        <v>0</v>
      </c>
      <c r="CK147" s="278">
        <f t="shared" ca="1" si="296"/>
        <v>0</v>
      </c>
      <c r="CL147" s="278">
        <f t="shared" ca="1" si="296"/>
        <v>0</v>
      </c>
      <c r="CM147" s="278">
        <f t="shared" ca="1" si="296"/>
        <v>0</v>
      </c>
      <c r="CN147" s="278">
        <f t="shared" ca="1" si="296"/>
        <v>0</v>
      </c>
      <c r="CO147" s="278">
        <f t="shared" ca="1" si="296"/>
        <v>0</v>
      </c>
      <c r="CP147" s="278">
        <f t="shared" ca="1" si="296"/>
        <v>0</v>
      </c>
      <c r="CQ147" s="278">
        <f t="shared" ca="1" si="296"/>
        <v>0</v>
      </c>
      <c r="CR147" s="278">
        <f t="shared" ca="1" si="296"/>
        <v>0</v>
      </c>
      <c r="CS147" s="278">
        <f t="shared" ca="1" si="296"/>
        <v>0</v>
      </c>
      <c r="CT147" s="278">
        <f t="shared" ca="1" si="296"/>
        <v>0</v>
      </c>
      <c r="CU147" s="278">
        <f t="shared" ca="1" si="296"/>
        <v>0</v>
      </c>
      <c r="CV147" s="278">
        <f t="shared" ca="1" si="296"/>
        <v>0</v>
      </c>
      <c r="CW147" s="278">
        <f t="shared" ca="1" si="296"/>
        <v>0</v>
      </c>
      <c r="CX147" s="278">
        <f t="shared" ca="1" si="296"/>
        <v>0</v>
      </c>
      <c r="CY147" s="278">
        <f t="shared" ca="1" si="296"/>
        <v>0</v>
      </c>
      <c r="CZ147" s="278">
        <f t="shared" ca="1" si="296"/>
        <v>0</v>
      </c>
      <c r="DA147" s="278">
        <f t="shared" ca="1" si="296"/>
        <v>0</v>
      </c>
      <c r="DB147" s="278">
        <f t="shared" ca="1" si="296"/>
        <v>0</v>
      </c>
      <c r="DC147" s="278">
        <f t="shared" ca="1" si="296"/>
        <v>0</v>
      </c>
      <c r="DD147" s="278">
        <f t="shared" ca="1" si="296"/>
        <v>0</v>
      </c>
      <c r="DE147" s="278">
        <f t="shared" ca="1" si="296"/>
        <v>0</v>
      </c>
      <c r="DF147" s="278">
        <f t="shared" ca="1" si="296"/>
        <v>0</v>
      </c>
      <c r="DG147" s="278">
        <f t="shared" ca="1" si="296"/>
        <v>0</v>
      </c>
      <c r="DH147" s="278">
        <f t="shared" ca="1" si="296"/>
        <v>0</v>
      </c>
      <c r="DI147" s="278">
        <f t="shared" ca="1" si="296"/>
        <v>0</v>
      </c>
      <c r="DJ147" s="278">
        <f t="shared" ref="DJ147:ES147" ca="1" si="297">IFERROR(DJ251*$H147,)*(DJ$8&gt;=(rRenovStMnth-1)*12+1)*(DJ$8&lt;=MAX(rHoldPeriod,1)*12)*rRenovReq*$I147</f>
        <v>0</v>
      </c>
      <c r="DK147" s="278">
        <f t="shared" ca="1" si="297"/>
        <v>0</v>
      </c>
      <c r="DL147" s="278">
        <f t="shared" ca="1" si="297"/>
        <v>0</v>
      </c>
      <c r="DM147" s="278">
        <f t="shared" ca="1" si="297"/>
        <v>0</v>
      </c>
      <c r="DN147" s="278">
        <f t="shared" ca="1" si="297"/>
        <v>0</v>
      </c>
      <c r="DO147" s="278">
        <f t="shared" ca="1" si="297"/>
        <v>0</v>
      </c>
      <c r="DP147" s="278">
        <f t="shared" ca="1" si="297"/>
        <v>0</v>
      </c>
      <c r="DQ147" s="278">
        <f t="shared" ca="1" si="297"/>
        <v>0</v>
      </c>
      <c r="DR147" s="278">
        <f t="shared" ca="1" si="297"/>
        <v>0</v>
      </c>
      <c r="DS147" s="278">
        <f t="shared" ca="1" si="297"/>
        <v>0</v>
      </c>
      <c r="DT147" s="278">
        <f t="shared" ca="1" si="297"/>
        <v>0</v>
      </c>
      <c r="DU147" s="278">
        <f t="shared" ca="1" si="297"/>
        <v>0</v>
      </c>
      <c r="DV147" s="278">
        <f t="shared" ca="1" si="297"/>
        <v>0</v>
      </c>
      <c r="DW147" s="278">
        <f t="shared" ca="1" si="297"/>
        <v>0</v>
      </c>
      <c r="DX147" s="278">
        <f t="shared" ca="1" si="297"/>
        <v>0</v>
      </c>
      <c r="DY147" s="278">
        <f t="shared" ca="1" si="297"/>
        <v>0</v>
      </c>
      <c r="DZ147" s="278">
        <f t="shared" ca="1" si="297"/>
        <v>0</v>
      </c>
      <c r="EA147" s="278">
        <f t="shared" ca="1" si="297"/>
        <v>0</v>
      </c>
      <c r="EB147" s="278">
        <f t="shared" ca="1" si="297"/>
        <v>0</v>
      </c>
      <c r="EC147" s="278">
        <f t="shared" ca="1" si="297"/>
        <v>0</v>
      </c>
      <c r="ED147" s="278">
        <f t="shared" ca="1" si="297"/>
        <v>0</v>
      </c>
      <c r="EE147" s="278">
        <f t="shared" ca="1" si="297"/>
        <v>0</v>
      </c>
      <c r="EF147" s="278">
        <f t="shared" ca="1" si="297"/>
        <v>0</v>
      </c>
      <c r="EG147" s="278">
        <f t="shared" ca="1" si="297"/>
        <v>0</v>
      </c>
      <c r="EH147" s="278">
        <f t="shared" ca="1" si="297"/>
        <v>0</v>
      </c>
      <c r="EI147" s="278">
        <f t="shared" ca="1" si="297"/>
        <v>0</v>
      </c>
      <c r="EJ147" s="278">
        <f t="shared" ca="1" si="297"/>
        <v>0</v>
      </c>
      <c r="EK147" s="278">
        <f t="shared" ca="1" si="297"/>
        <v>0</v>
      </c>
      <c r="EL147" s="278">
        <f t="shared" ca="1" si="297"/>
        <v>0</v>
      </c>
      <c r="EM147" s="278">
        <f t="shared" ca="1" si="297"/>
        <v>0</v>
      </c>
      <c r="EN147" s="278">
        <f t="shared" ca="1" si="297"/>
        <v>0</v>
      </c>
      <c r="EO147" s="278">
        <f t="shared" ca="1" si="297"/>
        <v>0</v>
      </c>
      <c r="EP147" s="278">
        <f t="shared" ca="1" si="297"/>
        <v>0</v>
      </c>
      <c r="EQ147" s="278">
        <f t="shared" ca="1" si="297"/>
        <v>0</v>
      </c>
      <c r="ER147" s="278">
        <f t="shared" ca="1" si="297"/>
        <v>0</v>
      </c>
      <c r="ES147" s="278">
        <f t="shared" ca="1" si="297"/>
        <v>0</v>
      </c>
    </row>
    <row r="148" spans="2:149" hidden="1" x14ac:dyDescent="0.2">
      <c r="B148" s="278" cm="1">
        <f t="array" ref="B148">IFERROR(INDEX(rUMFP,ROWS($A$97:A148)),)</f>
        <v>0</v>
      </c>
      <c r="C148" s="278"/>
      <c r="D148" s="275">
        <f t="shared" si="217"/>
        <v>0</v>
      </c>
      <c r="E148" s="275">
        <f t="shared" si="218"/>
        <v>0</v>
      </c>
      <c r="F148" s="607">
        <f t="shared" si="219"/>
        <v>0</v>
      </c>
      <c r="H148" s="603">
        <f t="shared" si="220"/>
        <v>0</v>
      </c>
      <c r="I148" s="600">
        <f t="shared" si="92"/>
        <v>0</v>
      </c>
      <c r="K148" s="610">
        <f t="shared" si="221"/>
        <v>0</v>
      </c>
      <c r="Q148" s="275"/>
      <c r="R148" s="278">
        <f t="shared" ref="R148:AW148" si="298">IFERROR(R252*$H148,)*(R$8&gt;=(rRenovStMnth-1)*12+1)*(R$8&lt;=MAX(rHoldPeriod,1)*12)*rRenovReq*$I148</f>
        <v>0</v>
      </c>
      <c r="S148" s="278">
        <f t="shared" ca="1" si="298"/>
        <v>0</v>
      </c>
      <c r="T148" s="278">
        <f t="shared" ca="1" si="298"/>
        <v>0</v>
      </c>
      <c r="U148" s="278">
        <f t="shared" ca="1" si="298"/>
        <v>0</v>
      </c>
      <c r="V148" s="278">
        <f t="shared" ca="1" si="298"/>
        <v>0</v>
      </c>
      <c r="W148" s="278">
        <f t="shared" ca="1" si="298"/>
        <v>0</v>
      </c>
      <c r="X148" s="278">
        <f t="shared" ca="1" si="298"/>
        <v>0</v>
      </c>
      <c r="Y148" s="278">
        <f t="shared" ca="1" si="298"/>
        <v>0</v>
      </c>
      <c r="Z148" s="278">
        <f t="shared" ca="1" si="298"/>
        <v>0</v>
      </c>
      <c r="AA148" s="278">
        <f t="shared" ca="1" si="298"/>
        <v>0</v>
      </c>
      <c r="AB148" s="278">
        <f t="shared" ca="1" si="298"/>
        <v>0</v>
      </c>
      <c r="AC148" s="278">
        <f t="shared" ca="1" si="298"/>
        <v>0</v>
      </c>
      <c r="AD148" s="278">
        <f t="shared" ca="1" si="298"/>
        <v>0</v>
      </c>
      <c r="AE148" s="278">
        <f t="shared" ca="1" si="298"/>
        <v>0</v>
      </c>
      <c r="AF148" s="278">
        <f t="shared" ca="1" si="298"/>
        <v>0</v>
      </c>
      <c r="AG148" s="278">
        <f t="shared" ca="1" si="298"/>
        <v>0</v>
      </c>
      <c r="AH148" s="278">
        <f t="shared" ca="1" si="298"/>
        <v>0</v>
      </c>
      <c r="AI148" s="278">
        <f t="shared" ca="1" si="298"/>
        <v>0</v>
      </c>
      <c r="AJ148" s="278">
        <f t="shared" ca="1" si="298"/>
        <v>0</v>
      </c>
      <c r="AK148" s="278">
        <f t="shared" ca="1" si="298"/>
        <v>0</v>
      </c>
      <c r="AL148" s="278">
        <f t="shared" ca="1" si="298"/>
        <v>0</v>
      </c>
      <c r="AM148" s="278">
        <f t="shared" ca="1" si="298"/>
        <v>0</v>
      </c>
      <c r="AN148" s="278">
        <f t="shared" ca="1" si="298"/>
        <v>0</v>
      </c>
      <c r="AO148" s="278">
        <f t="shared" ca="1" si="298"/>
        <v>0</v>
      </c>
      <c r="AP148" s="278">
        <f t="shared" ca="1" si="298"/>
        <v>0</v>
      </c>
      <c r="AQ148" s="278">
        <f t="shared" ca="1" si="298"/>
        <v>0</v>
      </c>
      <c r="AR148" s="278">
        <f t="shared" ca="1" si="298"/>
        <v>0</v>
      </c>
      <c r="AS148" s="278">
        <f t="shared" ca="1" si="298"/>
        <v>0</v>
      </c>
      <c r="AT148" s="278">
        <f t="shared" ca="1" si="298"/>
        <v>0</v>
      </c>
      <c r="AU148" s="278">
        <f t="shared" ca="1" si="298"/>
        <v>0</v>
      </c>
      <c r="AV148" s="278">
        <f t="shared" ca="1" si="298"/>
        <v>0</v>
      </c>
      <c r="AW148" s="278">
        <f t="shared" ca="1" si="298"/>
        <v>0</v>
      </c>
      <c r="AX148" s="278">
        <f t="shared" ref="AX148:CC148" ca="1" si="299">IFERROR(AX252*$H148,)*(AX$8&gt;=(rRenovStMnth-1)*12+1)*(AX$8&lt;=MAX(rHoldPeriod,1)*12)*rRenovReq*$I148</f>
        <v>0</v>
      </c>
      <c r="AY148" s="278">
        <f t="shared" ca="1" si="299"/>
        <v>0</v>
      </c>
      <c r="AZ148" s="278">
        <f t="shared" ca="1" si="299"/>
        <v>0</v>
      </c>
      <c r="BA148" s="278">
        <f t="shared" ca="1" si="299"/>
        <v>0</v>
      </c>
      <c r="BB148" s="278">
        <f t="shared" ca="1" si="299"/>
        <v>0</v>
      </c>
      <c r="BC148" s="278">
        <f t="shared" ca="1" si="299"/>
        <v>0</v>
      </c>
      <c r="BD148" s="278">
        <f t="shared" ca="1" si="299"/>
        <v>0</v>
      </c>
      <c r="BE148" s="278">
        <f t="shared" ca="1" si="299"/>
        <v>0</v>
      </c>
      <c r="BF148" s="278">
        <f t="shared" ca="1" si="299"/>
        <v>0</v>
      </c>
      <c r="BG148" s="278">
        <f t="shared" ca="1" si="299"/>
        <v>0</v>
      </c>
      <c r="BH148" s="278">
        <f t="shared" ca="1" si="299"/>
        <v>0</v>
      </c>
      <c r="BI148" s="278">
        <f t="shared" ca="1" si="299"/>
        <v>0</v>
      </c>
      <c r="BJ148" s="278">
        <f t="shared" ca="1" si="299"/>
        <v>0</v>
      </c>
      <c r="BK148" s="278">
        <f t="shared" ca="1" si="299"/>
        <v>0</v>
      </c>
      <c r="BL148" s="278">
        <f t="shared" ca="1" si="299"/>
        <v>0</v>
      </c>
      <c r="BM148" s="278">
        <f t="shared" ca="1" si="299"/>
        <v>0</v>
      </c>
      <c r="BN148" s="278">
        <f t="shared" ca="1" si="299"/>
        <v>0</v>
      </c>
      <c r="BO148" s="278">
        <f t="shared" ca="1" si="299"/>
        <v>0</v>
      </c>
      <c r="BP148" s="278">
        <f t="shared" ca="1" si="299"/>
        <v>0</v>
      </c>
      <c r="BQ148" s="278">
        <f t="shared" ca="1" si="299"/>
        <v>0</v>
      </c>
      <c r="BR148" s="278">
        <f t="shared" ca="1" si="299"/>
        <v>0</v>
      </c>
      <c r="BS148" s="278">
        <f t="shared" ca="1" si="299"/>
        <v>0</v>
      </c>
      <c r="BT148" s="278">
        <f t="shared" ca="1" si="299"/>
        <v>0</v>
      </c>
      <c r="BU148" s="278">
        <f t="shared" ca="1" si="299"/>
        <v>0</v>
      </c>
      <c r="BV148" s="278">
        <f t="shared" ca="1" si="299"/>
        <v>0</v>
      </c>
      <c r="BW148" s="278">
        <f t="shared" ca="1" si="299"/>
        <v>0</v>
      </c>
      <c r="BX148" s="278">
        <f t="shared" ca="1" si="299"/>
        <v>0</v>
      </c>
      <c r="BY148" s="278">
        <f t="shared" ca="1" si="299"/>
        <v>0</v>
      </c>
      <c r="BZ148" s="278">
        <f t="shared" ca="1" si="299"/>
        <v>0</v>
      </c>
      <c r="CA148" s="278">
        <f t="shared" ca="1" si="299"/>
        <v>0</v>
      </c>
      <c r="CB148" s="278">
        <f t="shared" ca="1" si="299"/>
        <v>0</v>
      </c>
      <c r="CC148" s="278">
        <f t="shared" ca="1" si="299"/>
        <v>0</v>
      </c>
      <c r="CD148" s="278">
        <f t="shared" ref="CD148:DI148" ca="1" si="300">IFERROR(CD252*$H148,)*(CD$8&gt;=(rRenovStMnth-1)*12+1)*(CD$8&lt;=MAX(rHoldPeriod,1)*12)*rRenovReq*$I148</f>
        <v>0</v>
      </c>
      <c r="CE148" s="278">
        <f t="shared" ca="1" si="300"/>
        <v>0</v>
      </c>
      <c r="CF148" s="278">
        <f t="shared" ca="1" si="300"/>
        <v>0</v>
      </c>
      <c r="CG148" s="278">
        <f t="shared" ca="1" si="300"/>
        <v>0</v>
      </c>
      <c r="CH148" s="278">
        <f t="shared" ca="1" si="300"/>
        <v>0</v>
      </c>
      <c r="CI148" s="278">
        <f t="shared" ca="1" si="300"/>
        <v>0</v>
      </c>
      <c r="CJ148" s="278">
        <f t="shared" ca="1" si="300"/>
        <v>0</v>
      </c>
      <c r="CK148" s="278">
        <f t="shared" ca="1" si="300"/>
        <v>0</v>
      </c>
      <c r="CL148" s="278">
        <f t="shared" ca="1" si="300"/>
        <v>0</v>
      </c>
      <c r="CM148" s="278">
        <f t="shared" ca="1" si="300"/>
        <v>0</v>
      </c>
      <c r="CN148" s="278">
        <f t="shared" ca="1" si="300"/>
        <v>0</v>
      </c>
      <c r="CO148" s="278">
        <f t="shared" ca="1" si="300"/>
        <v>0</v>
      </c>
      <c r="CP148" s="278">
        <f t="shared" ca="1" si="300"/>
        <v>0</v>
      </c>
      <c r="CQ148" s="278">
        <f t="shared" ca="1" si="300"/>
        <v>0</v>
      </c>
      <c r="CR148" s="278">
        <f t="shared" ca="1" si="300"/>
        <v>0</v>
      </c>
      <c r="CS148" s="278">
        <f t="shared" ca="1" si="300"/>
        <v>0</v>
      </c>
      <c r="CT148" s="278">
        <f t="shared" ca="1" si="300"/>
        <v>0</v>
      </c>
      <c r="CU148" s="278">
        <f t="shared" ca="1" si="300"/>
        <v>0</v>
      </c>
      <c r="CV148" s="278">
        <f t="shared" ca="1" si="300"/>
        <v>0</v>
      </c>
      <c r="CW148" s="278">
        <f t="shared" ca="1" si="300"/>
        <v>0</v>
      </c>
      <c r="CX148" s="278">
        <f t="shared" ca="1" si="300"/>
        <v>0</v>
      </c>
      <c r="CY148" s="278">
        <f t="shared" ca="1" si="300"/>
        <v>0</v>
      </c>
      <c r="CZ148" s="278">
        <f t="shared" ca="1" si="300"/>
        <v>0</v>
      </c>
      <c r="DA148" s="278">
        <f t="shared" ca="1" si="300"/>
        <v>0</v>
      </c>
      <c r="DB148" s="278">
        <f t="shared" ca="1" si="300"/>
        <v>0</v>
      </c>
      <c r="DC148" s="278">
        <f t="shared" ca="1" si="300"/>
        <v>0</v>
      </c>
      <c r="DD148" s="278">
        <f t="shared" ca="1" si="300"/>
        <v>0</v>
      </c>
      <c r="DE148" s="278">
        <f t="shared" ca="1" si="300"/>
        <v>0</v>
      </c>
      <c r="DF148" s="278">
        <f t="shared" ca="1" si="300"/>
        <v>0</v>
      </c>
      <c r="DG148" s="278">
        <f t="shared" ca="1" si="300"/>
        <v>0</v>
      </c>
      <c r="DH148" s="278">
        <f t="shared" ca="1" si="300"/>
        <v>0</v>
      </c>
      <c r="DI148" s="278">
        <f t="shared" ca="1" si="300"/>
        <v>0</v>
      </c>
      <c r="DJ148" s="278">
        <f t="shared" ref="DJ148:ES148" ca="1" si="301">IFERROR(DJ252*$H148,)*(DJ$8&gt;=(rRenovStMnth-1)*12+1)*(DJ$8&lt;=MAX(rHoldPeriod,1)*12)*rRenovReq*$I148</f>
        <v>0</v>
      </c>
      <c r="DK148" s="278">
        <f t="shared" ca="1" si="301"/>
        <v>0</v>
      </c>
      <c r="DL148" s="278">
        <f t="shared" ca="1" si="301"/>
        <v>0</v>
      </c>
      <c r="DM148" s="278">
        <f t="shared" ca="1" si="301"/>
        <v>0</v>
      </c>
      <c r="DN148" s="278">
        <f t="shared" ca="1" si="301"/>
        <v>0</v>
      </c>
      <c r="DO148" s="278">
        <f t="shared" ca="1" si="301"/>
        <v>0</v>
      </c>
      <c r="DP148" s="278">
        <f t="shared" ca="1" si="301"/>
        <v>0</v>
      </c>
      <c r="DQ148" s="278">
        <f t="shared" ca="1" si="301"/>
        <v>0</v>
      </c>
      <c r="DR148" s="278">
        <f t="shared" ca="1" si="301"/>
        <v>0</v>
      </c>
      <c r="DS148" s="278">
        <f t="shared" ca="1" si="301"/>
        <v>0</v>
      </c>
      <c r="DT148" s="278">
        <f t="shared" ca="1" si="301"/>
        <v>0</v>
      </c>
      <c r="DU148" s="278">
        <f t="shared" ca="1" si="301"/>
        <v>0</v>
      </c>
      <c r="DV148" s="278">
        <f t="shared" ca="1" si="301"/>
        <v>0</v>
      </c>
      <c r="DW148" s="278">
        <f t="shared" ca="1" si="301"/>
        <v>0</v>
      </c>
      <c r="DX148" s="278">
        <f t="shared" ca="1" si="301"/>
        <v>0</v>
      </c>
      <c r="DY148" s="278">
        <f t="shared" ca="1" si="301"/>
        <v>0</v>
      </c>
      <c r="DZ148" s="278">
        <f t="shared" ca="1" si="301"/>
        <v>0</v>
      </c>
      <c r="EA148" s="278">
        <f t="shared" ca="1" si="301"/>
        <v>0</v>
      </c>
      <c r="EB148" s="278">
        <f t="shared" ca="1" si="301"/>
        <v>0</v>
      </c>
      <c r="EC148" s="278">
        <f t="shared" ca="1" si="301"/>
        <v>0</v>
      </c>
      <c r="ED148" s="278">
        <f t="shared" ca="1" si="301"/>
        <v>0</v>
      </c>
      <c r="EE148" s="278">
        <f t="shared" ca="1" si="301"/>
        <v>0</v>
      </c>
      <c r="EF148" s="278">
        <f t="shared" ca="1" si="301"/>
        <v>0</v>
      </c>
      <c r="EG148" s="278">
        <f t="shared" ca="1" si="301"/>
        <v>0</v>
      </c>
      <c r="EH148" s="278">
        <f t="shared" ca="1" si="301"/>
        <v>0</v>
      </c>
      <c r="EI148" s="278">
        <f t="shared" ca="1" si="301"/>
        <v>0</v>
      </c>
      <c r="EJ148" s="278">
        <f t="shared" ca="1" si="301"/>
        <v>0</v>
      </c>
      <c r="EK148" s="278">
        <f t="shared" ca="1" si="301"/>
        <v>0</v>
      </c>
      <c r="EL148" s="278">
        <f t="shared" ca="1" si="301"/>
        <v>0</v>
      </c>
      <c r="EM148" s="278">
        <f t="shared" ca="1" si="301"/>
        <v>0</v>
      </c>
      <c r="EN148" s="278">
        <f t="shared" ca="1" si="301"/>
        <v>0</v>
      </c>
      <c r="EO148" s="278">
        <f t="shared" ca="1" si="301"/>
        <v>0</v>
      </c>
      <c r="EP148" s="278">
        <f t="shared" ca="1" si="301"/>
        <v>0</v>
      </c>
      <c r="EQ148" s="278">
        <f t="shared" ca="1" si="301"/>
        <v>0</v>
      </c>
      <c r="ER148" s="278">
        <f t="shared" ca="1" si="301"/>
        <v>0</v>
      </c>
      <c r="ES148" s="278">
        <f t="shared" ca="1" si="301"/>
        <v>0</v>
      </c>
    </row>
    <row r="149" spans="2:149" hidden="1" x14ac:dyDescent="0.2">
      <c r="B149" s="278" cm="1">
        <f t="array" ref="B149">IFERROR(INDEX(rUMFP,ROWS($A$97:A149)),)</f>
        <v>0</v>
      </c>
      <c r="C149" s="278"/>
      <c r="D149" s="275">
        <f t="shared" si="217"/>
        <v>0</v>
      </c>
      <c r="E149" s="275">
        <f t="shared" si="218"/>
        <v>0</v>
      </c>
      <c r="F149" s="607">
        <f t="shared" si="219"/>
        <v>0</v>
      </c>
      <c r="H149" s="603">
        <f t="shared" si="220"/>
        <v>0</v>
      </c>
      <c r="I149" s="600">
        <f t="shared" si="92"/>
        <v>0</v>
      </c>
      <c r="K149" s="610">
        <f t="shared" si="221"/>
        <v>0</v>
      </c>
      <c r="Q149" s="275"/>
      <c r="R149" s="278">
        <f t="shared" ref="R149:AW149" si="302">IFERROR(R253*$H149,)*(R$8&gt;=(rRenovStMnth-1)*12+1)*(R$8&lt;=MAX(rHoldPeriod,1)*12)*rRenovReq*$I149</f>
        <v>0</v>
      </c>
      <c r="S149" s="278">
        <f t="shared" ca="1" si="302"/>
        <v>0</v>
      </c>
      <c r="T149" s="278">
        <f t="shared" ca="1" si="302"/>
        <v>0</v>
      </c>
      <c r="U149" s="278">
        <f t="shared" ca="1" si="302"/>
        <v>0</v>
      </c>
      <c r="V149" s="278">
        <f t="shared" ca="1" si="302"/>
        <v>0</v>
      </c>
      <c r="W149" s="278">
        <f t="shared" ca="1" si="302"/>
        <v>0</v>
      </c>
      <c r="X149" s="278">
        <f t="shared" ca="1" si="302"/>
        <v>0</v>
      </c>
      <c r="Y149" s="278">
        <f t="shared" ca="1" si="302"/>
        <v>0</v>
      </c>
      <c r="Z149" s="278">
        <f t="shared" ca="1" si="302"/>
        <v>0</v>
      </c>
      <c r="AA149" s="278">
        <f t="shared" ca="1" si="302"/>
        <v>0</v>
      </c>
      <c r="AB149" s="278">
        <f t="shared" ca="1" si="302"/>
        <v>0</v>
      </c>
      <c r="AC149" s="278">
        <f t="shared" ca="1" si="302"/>
        <v>0</v>
      </c>
      <c r="AD149" s="278">
        <f t="shared" ca="1" si="302"/>
        <v>0</v>
      </c>
      <c r="AE149" s="278">
        <f t="shared" ca="1" si="302"/>
        <v>0</v>
      </c>
      <c r="AF149" s="278">
        <f t="shared" ca="1" si="302"/>
        <v>0</v>
      </c>
      <c r="AG149" s="278">
        <f t="shared" ca="1" si="302"/>
        <v>0</v>
      </c>
      <c r="AH149" s="278">
        <f t="shared" ca="1" si="302"/>
        <v>0</v>
      </c>
      <c r="AI149" s="278">
        <f t="shared" ca="1" si="302"/>
        <v>0</v>
      </c>
      <c r="AJ149" s="278">
        <f t="shared" ca="1" si="302"/>
        <v>0</v>
      </c>
      <c r="AK149" s="278">
        <f t="shared" ca="1" si="302"/>
        <v>0</v>
      </c>
      <c r="AL149" s="278">
        <f t="shared" ca="1" si="302"/>
        <v>0</v>
      </c>
      <c r="AM149" s="278">
        <f t="shared" ca="1" si="302"/>
        <v>0</v>
      </c>
      <c r="AN149" s="278">
        <f t="shared" ca="1" si="302"/>
        <v>0</v>
      </c>
      <c r="AO149" s="278">
        <f t="shared" ca="1" si="302"/>
        <v>0</v>
      </c>
      <c r="AP149" s="278">
        <f t="shared" ca="1" si="302"/>
        <v>0</v>
      </c>
      <c r="AQ149" s="278">
        <f t="shared" ca="1" si="302"/>
        <v>0</v>
      </c>
      <c r="AR149" s="278">
        <f t="shared" ca="1" si="302"/>
        <v>0</v>
      </c>
      <c r="AS149" s="278">
        <f t="shared" ca="1" si="302"/>
        <v>0</v>
      </c>
      <c r="AT149" s="278">
        <f t="shared" ca="1" si="302"/>
        <v>0</v>
      </c>
      <c r="AU149" s="278">
        <f t="shared" ca="1" si="302"/>
        <v>0</v>
      </c>
      <c r="AV149" s="278">
        <f t="shared" ca="1" si="302"/>
        <v>0</v>
      </c>
      <c r="AW149" s="278">
        <f t="shared" ca="1" si="302"/>
        <v>0</v>
      </c>
      <c r="AX149" s="278">
        <f t="shared" ref="AX149:CC149" ca="1" si="303">IFERROR(AX253*$H149,)*(AX$8&gt;=(rRenovStMnth-1)*12+1)*(AX$8&lt;=MAX(rHoldPeriod,1)*12)*rRenovReq*$I149</f>
        <v>0</v>
      </c>
      <c r="AY149" s="278">
        <f t="shared" ca="1" si="303"/>
        <v>0</v>
      </c>
      <c r="AZ149" s="278">
        <f t="shared" ca="1" si="303"/>
        <v>0</v>
      </c>
      <c r="BA149" s="278">
        <f t="shared" ca="1" si="303"/>
        <v>0</v>
      </c>
      <c r="BB149" s="278">
        <f t="shared" ca="1" si="303"/>
        <v>0</v>
      </c>
      <c r="BC149" s="278">
        <f t="shared" ca="1" si="303"/>
        <v>0</v>
      </c>
      <c r="BD149" s="278">
        <f t="shared" ca="1" si="303"/>
        <v>0</v>
      </c>
      <c r="BE149" s="278">
        <f t="shared" ca="1" si="303"/>
        <v>0</v>
      </c>
      <c r="BF149" s="278">
        <f t="shared" ca="1" si="303"/>
        <v>0</v>
      </c>
      <c r="BG149" s="278">
        <f t="shared" ca="1" si="303"/>
        <v>0</v>
      </c>
      <c r="BH149" s="278">
        <f t="shared" ca="1" si="303"/>
        <v>0</v>
      </c>
      <c r="BI149" s="278">
        <f t="shared" ca="1" si="303"/>
        <v>0</v>
      </c>
      <c r="BJ149" s="278">
        <f t="shared" ca="1" si="303"/>
        <v>0</v>
      </c>
      <c r="BK149" s="278">
        <f t="shared" ca="1" si="303"/>
        <v>0</v>
      </c>
      <c r="BL149" s="278">
        <f t="shared" ca="1" si="303"/>
        <v>0</v>
      </c>
      <c r="BM149" s="278">
        <f t="shared" ca="1" si="303"/>
        <v>0</v>
      </c>
      <c r="BN149" s="278">
        <f t="shared" ca="1" si="303"/>
        <v>0</v>
      </c>
      <c r="BO149" s="278">
        <f t="shared" ca="1" si="303"/>
        <v>0</v>
      </c>
      <c r="BP149" s="278">
        <f t="shared" ca="1" si="303"/>
        <v>0</v>
      </c>
      <c r="BQ149" s="278">
        <f t="shared" ca="1" si="303"/>
        <v>0</v>
      </c>
      <c r="BR149" s="278">
        <f t="shared" ca="1" si="303"/>
        <v>0</v>
      </c>
      <c r="BS149" s="278">
        <f t="shared" ca="1" si="303"/>
        <v>0</v>
      </c>
      <c r="BT149" s="278">
        <f t="shared" ca="1" si="303"/>
        <v>0</v>
      </c>
      <c r="BU149" s="278">
        <f t="shared" ca="1" si="303"/>
        <v>0</v>
      </c>
      <c r="BV149" s="278">
        <f t="shared" ca="1" si="303"/>
        <v>0</v>
      </c>
      <c r="BW149" s="278">
        <f t="shared" ca="1" si="303"/>
        <v>0</v>
      </c>
      <c r="BX149" s="278">
        <f t="shared" ca="1" si="303"/>
        <v>0</v>
      </c>
      <c r="BY149" s="278">
        <f t="shared" ca="1" si="303"/>
        <v>0</v>
      </c>
      <c r="BZ149" s="278">
        <f t="shared" ca="1" si="303"/>
        <v>0</v>
      </c>
      <c r="CA149" s="278">
        <f t="shared" ca="1" si="303"/>
        <v>0</v>
      </c>
      <c r="CB149" s="278">
        <f t="shared" ca="1" si="303"/>
        <v>0</v>
      </c>
      <c r="CC149" s="278">
        <f t="shared" ca="1" si="303"/>
        <v>0</v>
      </c>
      <c r="CD149" s="278">
        <f t="shared" ref="CD149:DI149" ca="1" si="304">IFERROR(CD253*$H149,)*(CD$8&gt;=(rRenovStMnth-1)*12+1)*(CD$8&lt;=MAX(rHoldPeriod,1)*12)*rRenovReq*$I149</f>
        <v>0</v>
      </c>
      <c r="CE149" s="278">
        <f t="shared" ca="1" si="304"/>
        <v>0</v>
      </c>
      <c r="CF149" s="278">
        <f t="shared" ca="1" si="304"/>
        <v>0</v>
      </c>
      <c r="CG149" s="278">
        <f t="shared" ca="1" si="304"/>
        <v>0</v>
      </c>
      <c r="CH149" s="278">
        <f t="shared" ca="1" si="304"/>
        <v>0</v>
      </c>
      <c r="CI149" s="278">
        <f t="shared" ca="1" si="304"/>
        <v>0</v>
      </c>
      <c r="CJ149" s="278">
        <f t="shared" ca="1" si="304"/>
        <v>0</v>
      </c>
      <c r="CK149" s="278">
        <f t="shared" ca="1" si="304"/>
        <v>0</v>
      </c>
      <c r="CL149" s="278">
        <f t="shared" ca="1" si="304"/>
        <v>0</v>
      </c>
      <c r="CM149" s="278">
        <f t="shared" ca="1" si="304"/>
        <v>0</v>
      </c>
      <c r="CN149" s="278">
        <f t="shared" ca="1" si="304"/>
        <v>0</v>
      </c>
      <c r="CO149" s="278">
        <f t="shared" ca="1" si="304"/>
        <v>0</v>
      </c>
      <c r="CP149" s="278">
        <f t="shared" ca="1" si="304"/>
        <v>0</v>
      </c>
      <c r="CQ149" s="278">
        <f t="shared" ca="1" si="304"/>
        <v>0</v>
      </c>
      <c r="CR149" s="278">
        <f t="shared" ca="1" si="304"/>
        <v>0</v>
      </c>
      <c r="CS149" s="278">
        <f t="shared" ca="1" si="304"/>
        <v>0</v>
      </c>
      <c r="CT149" s="278">
        <f t="shared" ca="1" si="304"/>
        <v>0</v>
      </c>
      <c r="CU149" s="278">
        <f t="shared" ca="1" si="304"/>
        <v>0</v>
      </c>
      <c r="CV149" s="278">
        <f t="shared" ca="1" si="304"/>
        <v>0</v>
      </c>
      <c r="CW149" s="278">
        <f t="shared" ca="1" si="304"/>
        <v>0</v>
      </c>
      <c r="CX149" s="278">
        <f t="shared" ca="1" si="304"/>
        <v>0</v>
      </c>
      <c r="CY149" s="278">
        <f t="shared" ca="1" si="304"/>
        <v>0</v>
      </c>
      <c r="CZ149" s="278">
        <f t="shared" ca="1" si="304"/>
        <v>0</v>
      </c>
      <c r="DA149" s="278">
        <f t="shared" ca="1" si="304"/>
        <v>0</v>
      </c>
      <c r="DB149" s="278">
        <f t="shared" ca="1" si="304"/>
        <v>0</v>
      </c>
      <c r="DC149" s="278">
        <f t="shared" ca="1" si="304"/>
        <v>0</v>
      </c>
      <c r="DD149" s="278">
        <f t="shared" ca="1" si="304"/>
        <v>0</v>
      </c>
      <c r="DE149" s="278">
        <f t="shared" ca="1" si="304"/>
        <v>0</v>
      </c>
      <c r="DF149" s="278">
        <f t="shared" ca="1" si="304"/>
        <v>0</v>
      </c>
      <c r="DG149" s="278">
        <f t="shared" ca="1" si="304"/>
        <v>0</v>
      </c>
      <c r="DH149" s="278">
        <f t="shared" ca="1" si="304"/>
        <v>0</v>
      </c>
      <c r="DI149" s="278">
        <f t="shared" ca="1" si="304"/>
        <v>0</v>
      </c>
      <c r="DJ149" s="278">
        <f t="shared" ref="DJ149:ES149" ca="1" si="305">IFERROR(DJ253*$H149,)*(DJ$8&gt;=(rRenovStMnth-1)*12+1)*(DJ$8&lt;=MAX(rHoldPeriod,1)*12)*rRenovReq*$I149</f>
        <v>0</v>
      </c>
      <c r="DK149" s="278">
        <f t="shared" ca="1" si="305"/>
        <v>0</v>
      </c>
      <c r="DL149" s="278">
        <f t="shared" ca="1" si="305"/>
        <v>0</v>
      </c>
      <c r="DM149" s="278">
        <f t="shared" ca="1" si="305"/>
        <v>0</v>
      </c>
      <c r="DN149" s="278">
        <f t="shared" ca="1" si="305"/>
        <v>0</v>
      </c>
      <c r="DO149" s="278">
        <f t="shared" ca="1" si="305"/>
        <v>0</v>
      </c>
      <c r="DP149" s="278">
        <f t="shared" ca="1" si="305"/>
        <v>0</v>
      </c>
      <c r="DQ149" s="278">
        <f t="shared" ca="1" si="305"/>
        <v>0</v>
      </c>
      <c r="DR149" s="278">
        <f t="shared" ca="1" si="305"/>
        <v>0</v>
      </c>
      <c r="DS149" s="278">
        <f t="shared" ca="1" si="305"/>
        <v>0</v>
      </c>
      <c r="DT149" s="278">
        <f t="shared" ca="1" si="305"/>
        <v>0</v>
      </c>
      <c r="DU149" s="278">
        <f t="shared" ca="1" si="305"/>
        <v>0</v>
      </c>
      <c r="DV149" s="278">
        <f t="shared" ca="1" si="305"/>
        <v>0</v>
      </c>
      <c r="DW149" s="278">
        <f t="shared" ca="1" si="305"/>
        <v>0</v>
      </c>
      <c r="DX149" s="278">
        <f t="shared" ca="1" si="305"/>
        <v>0</v>
      </c>
      <c r="DY149" s="278">
        <f t="shared" ca="1" si="305"/>
        <v>0</v>
      </c>
      <c r="DZ149" s="278">
        <f t="shared" ca="1" si="305"/>
        <v>0</v>
      </c>
      <c r="EA149" s="278">
        <f t="shared" ca="1" si="305"/>
        <v>0</v>
      </c>
      <c r="EB149" s="278">
        <f t="shared" ca="1" si="305"/>
        <v>0</v>
      </c>
      <c r="EC149" s="278">
        <f t="shared" ca="1" si="305"/>
        <v>0</v>
      </c>
      <c r="ED149" s="278">
        <f t="shared" ca="1" si="305"/>
        <v>0</v>
      </c>
      <c r="EE149" s="278">
        <f t="shared" ca="1" si="305"/>
        <v>0</v>
      </c>
      <c r="EF149" s="278">
        <f t="shared" ca="1" si="305"/>
        <v>0</v>
      </c>
      <c r="EG149" s="278">
        <f t="shared" ca="1" si="305"/>
        <v>0</v>
      </c>
      <c r="EH149" s="278">
        <f t="shared" ca="1" si="305"/>
        <v>0</v>
      </c>
      <c r="EI149" s="278">
        <f t="shared" ca="1" si="305"/>
        <v>0</v>
      </c>
      <c r="EJ149" s="278">
        <f t="shared" ca="1" si="305"/>
        <v>0</v>
      </c>
      <c r="EK149" s="278">
        <f t="shared" ca="1" si="305"/>
        <v>0</v>
      </c>
      <c r="EL149" s="278">
        <f t="shared" ca="1" si="305"/>
        <v>0</v>
      </c>
      <c r="EM149" s="278">
        <f t="shared" ca="1" si="305"/>
        <v>0</v>
      </c>
      <c r="EN149" s="278">
        <f t="shared" ca="1" si="305"/>
        <v>0</v>
      </c>
      <c r="EO149" s="278">
        <f t="shared" ca="1" si="305"/>
        <v>0</v>
      </c>
      <c r="EP149" s="278">
        <f t="shared" ca="1" si="305"/>
        <v>0</v>
      </c>
      <c r="EQ149" s="278">
        <f t="shared" ca="1" si="305"/>
        <v>0</v>
      </c>
      <c r="ER149" s="278">
        <f t="shared" ca="1" si="305"/>
        <v>0</v>
      </c>
      <c r="ES149" s="278">
        <f t="shared" ca="1" si="305"/>
        <v>0</v>
      </c>
    </row>
    <row r="150" spans="2:149" hidden="1" x14ac:dyDescent="0.2">
      <c r="B150" s="278" cm="1">
        <f t="array" ref="B150">IFERROR(INDEX(rUMFP,ROWS($A$97:A150)),)</f>
        <v>0</v>
      </c>
      <c r="C150" s="278"/>
      <c r="D150" s="275">
        <f t="shared" si="217"/>
        <v>0</v>
      </c>
      <c r="E150" s="275">
        <f t="shared" si="218"/>
        <v>0</v>
      </c>
      <c r="F150" s="607">
        <f t="shared" si="219"/>
        <v>0</v>
      </c>
      <c r="H150" s="603">
        <f t="shared" si="220"/>
        <v>0</v>
      </c>
      <c r="I150" s="600">
        <f t="shared" si="92"/>
        <v>0</v>
      </c>
      <c r="K150" s="610">
        <f t="shared" si="221"/>
        <v>0</v>
      </c>
      <c r="Q150" s="275"/>
      <c r="R150" s="278">
        <f t="shared" ref="R150:AW150" si="306">IFERROR(R254*$H150,)*(R$8&gt;=(rRenovStMnth-1)*12+1)*(R$8&lt;=MAX(rHoldPeriod,1)*12)*rRenovReq*$I150</f>
        <v>0</v>
      </c>
      <c r="S150" s="278">
        <f t="shared" ca="1" si="306"/>
        <v>0</v>
      </c>
      <c r="T150" s="278">
        <f t="shared" ca="1" si="306"/>
        <v>0</v>
      </c>
      <c r="U150" s="278">
        <f t="shared" ca="1" si="306"/>
        <v>0</v>
      </c>
      <c r="V150" s="278">
        <f t="shared" ca="1" si="306"/>
        <v>0</v>
      </c>
      <c r="W150" s="278">
        <f t="shared" ca="1" si="306"/>
        <v>0</v>
      </c>
      <c r="X150" s="278">
        <f t="shared" ca="1" si="306"/>
        <v>0</v>
      </c>
      <c r="Y150" s="278">
        <f t="shared" ca="1" si="306"/>
        <v>0</v>
      </c>
      <c r="Z150" s="278">
        <f t="shared" ca="1" si="306"/>
        <v>0</v>
      </c>
      <c r="AA150" s="278">
        <f t="shared" ca="1" si="306"/>
        <v>0</v>
      </c>
      <c r="AB150" s="278">
        <f t="shared" ca="1" si="306"/>
        <v>0</v>
      </c>
      <c r="AC150" s="278">
        <f t="shared" ca="1" si="306"/>
        <v>0</v>
      </c>
      <c r="AD150" s="278">
        <f t="shared" ca="1" si="306"/>
        <v>0</v>
      </c>
      <c r="AE150" s="278">
        <f t="shared" ca="1" si="306"/>
        <v>0</v>
      </c>
      <c r="AF150" s="278">
        <f t="shared" ca="1" si="306"/>
        <v>0</v>
      </c>
      <c r="AG150" s="278">
        <f t="shared" ca="1" si="306"/>
        <v>0</v>
      </c>
      <c r="AH150" s="278">
        <f t="shared" ca="1" si="306"/>
        <v>0</v>
      </c>
      <c r="AI150" s="278">
        <f t="shared" ca="1" si="306"/>
        <v>0</v>
      </c>
      <c r="AJ150" s="278">
        <f t="shared" ca="1" si="306"/>
        <v>0</v>
      </c>
      <c r="AK150" s="278">
        <f t="shared" ca="1" si="306"/>
        <v>0</v>
      </c>
      <c r="AL150" s="278">
        <f t="shared" ca="1" si="306"/>
        <v>0</v>
      </c>
      <c r="AM150" s="278">
        <f t="shared" ca="1" si="306"/>
        <v>0</v>
      </c>
      <c r="AN150" s="278">
        <f t="shared" ca="1" si="306"/>
        <v>0</v>
      </c>
      <c r="AO150" s="278">
        <f t="shared" ca="1" si="306"/>
        <v>0</v>
      </c>
      <c r="AP150" s="278">
        <f t="shared" ca="1" si="306"/>
        <v>0</v>
      </c>
      <c r="AQ150" s="278">
        <f t="shared" ca="1" si="306"/>
        <v>0</v>
      </c>
      <c r="AR150" s="278">
        <f t="shared" ca="1" si="306"/>
        <v>0</v>
      </c>
      <c r="AS150" s="278">
        <f t="shared" ca="1" si="306"/>
        <v>0</v>
      </c>
      <c r="AT150" s="278">
        <f t="shared" ca="1" si="306"/>
        <v>0</v>
      </c>
      <c r="AU150" s="278">
        <f t="shared" ca="1" si="306"/>
        <v>0</v>
      </c>
      <c r="AV150" s="278">
        <f t="shared" ca="1" si="306"/>
        <v>0</v>
      </c>
      <c r="AW150" s="278">
        <f t="shared" ca="1" si="306"/>
        <v>0</v>
      </c>
      <c r="AX150" s="278">
        <f t="shared" ref="AX150:CC150" ca="1" si="307">IFERROR(AX254*$H150,)*(AX$8&gt;=(rRenovStMnth-1)*12+1)*(AX$8&lt;=MAX(rHoldPeriod,1)*12)*rRenovReq*$I150</f>
        <v>0</v>
      </c>
      <c r="AY150" s="278">
        <f t="shared" ca="1" si="307"/>
        <v>0</v>
      </c>
      <c r="AZ150" s="278">
        <f t="shared" ca="1" si="307"/>
        <v>0</v>
      </c>
      <c r="BA150" s="278">
        <f t="shared" ca="1" si="307"/>
        <v>0</v>
      </c>
      <c r="BB150" s="278">
        <f t="shared" ca="1" si="307"/>
        <v>0</v>
      </c>
      <c r="BC150" s="278">
        <f t="shared" ca="1" si="307"/>
        <v>0</v>
      </c>
      <c r="BD150" s="278">
        <f t="shared" ca="1" si="307"/>
        <v>0</v>
      </c>
      <c r="BE150" s="278">
        <f t="shared" ca="1" si="307"/>
        <v>0</v>
      </c>
      <c r="BF150" s="278">
        <f t="shared" ca="1" si="307"/>
        <v>0</v>
      </c>
      <c r="BG150" s="278">
        <f t="shared" ca="1" si="307"/>
        <v>0</v>
      </c>
      <c r="BH150" s="278">
        <f t="shared" ca="1" si="307"/>
        <v>0</v>
      </c>
      <c r="BI150" s="278">
        <f t="shared" ca="1" si="307"/>
        <v>0</v>
      </c>
      <c r="BJ150" s="278">
        <f t="shared" ca="1" si="307"/>
        <v>0</v>
      </c>
      <c r="BK150" s="278">
        <f t="shared" ca="1" si="307"/>
        <v>0</v>
      </c>
      <c r="BL150" s="278">
        <f t="shared" ca="1" si="307"/>
        <v>0</v>
      </c>
      <c r="BM150" s="278">
        <f t="shared" ca="1" si="307"/>
        <v>0</v>
      </c>
      <c r="BN150" s="278">
        <f t="shared" ca="1" si="307"/>
        <v>0</v>
      </c>
      <c r="BO150" s="278">
        <f t="shared" ca="1" si="307"/>
        <v>0</v>
      </c>
      <c r="BP150" s="278">
        <f t="shared" ca="1" si="307"/>
        <v>0</v>
      </c>
      <c r="BQ150" s="278">
        <f t="shared" ca="1" si="307"/>
        <v>0</v>
      </c>
      <c r="BR150" s="278">
        <f t="shared" ca="1" si="307"/>
        <v>0</v>
      </c>
      <c r="BS150" s="278">
        <f t="shared" ca="1" si="307"/>
        <v>0</v>
      </c>
      <c r="BT150" s="278">
        <f t="shared" ca="1" si="307"/>
        <v>0</v>
      </c>
      <c r="BU150" s="278">
        <f t="shared" ca="1" si="307"/>
        <v>0</v>
      </c>
      <c r="BV150" s="278">
        <f t="shared" ca="1" si="307"/>
        <v>0</v>
      </c>
      <c r="BW150" s="278">
        <f t="shared" ca="1" si="307"/>
        <v>0</v>
      </c>
      <c r="BX150" s="278">
        <f t="shared" ca="1" si="307"/>
        <v>0</v>
      </c>
      <c r="BY150" s="278">
        <f t="shared" ca="1" si="307"/>
        <v>0</v>
      </c>
      <c r="BZ150" s="278">
        <f t="shared" ca="1" si="307"/>
        <v>0</v>
      </c>
      <c r="CA150" s="278">
        <f t="shared" ca="1" si="307"/>
        <v>0</v>
      </c>
      <c r="CB150" s="278">
        <f t="shared" ca="1" si="307"/>
        <v>0</v>
      </c>
      <c r="CC150" s="278">
        <f t="shared" ca="1" si="307"/>
        <v>0</v>
      </c>
      <c r="CD150" s="278">
        <f t="shared" ref="CD150:DI150" ca="1" si="308">IFERROR(CD254*$H150,)*(CD$8&gt;=(rRenovStMnth-1)*12+1)*(CD$8&lt;=MAX(rHoldPeriod,1)*12)*rRenovReq*$I150</f>
        <v>0</v>
      </c>
      <c r="CE150" s="278">
        <f t="shared" ca="1" si="308"/>
        <v>0</v>
      </c>
      <c r="CF150" s="278">
        <f t="shared" ca="1" si="308"/>
        <v>0</v>
      </c>
      <c r="CG150" s="278">
        <f t="shared" ca="1" si="308"/>
        <v>0</v>
      </c>
      <c r="CH150" s="278">
        <f t="shared" ca="1" si="308"/>
        <v>0</v>
      </c>
      <c r="CI150" s="278">
        <f t="shared" ca="1" si="308"/>
        <v>0</v>
      </c>
      <c r="CJ150" s="278">
        <f t="shared" ca="1" si="308"/>
        <v>0</v>
      </c>
      <c r="CK150" s="278">
        <f t="shared" ca="1" si="308"/>
        <v>0</v>
      </c>
      <c r="CL150" s="278">
        <f t="shared" ca="1" si="308"/>
        <v>0</v>
      </c>
      <c r="CM150" s="278">
        <f t="shared" ca="1" si="308"/>
        <v>0</v>
      </c>
      <c r="CN150" s="278">
        <f t="shared" ca="1" si="308"/>
        <v>0</v>
      </c>
      <c r="CO150" s="278">
        <f t="shared" ca="1" si="308"/>
        <v>0</v>
      </c>
      <c r="CP150" s="278">
        <f t="shared" ca="1" si="308"/>
        <v>0</v>
      </c>
      <c r="CQ150" s="278">
        <f t="shared" ca="1" si="308"/>
        <v>0</v>
      </c>
      <c r="CR150" s="278">
        <f t="shared" ca="1" si="308"/>
        <v>0</v>
      </c>
      <c r="CS150" s="278">
        <f t="shared" ca="1" si="308"/>
        <v>0</v>
      </c>
      <c r="CT150" s="278">
        <f t="shared" ca="1" si="308"/>
        <v>0</v>
      </c>
      <c r="CU150" s="278">
        <f t="shared" ca="1" si="308"/>
        <v>0</v>
      </c>
      <c r="CV150" s="278">
        <f t="shared" ca="1" si="308"/>
        <v>0</v>
      </c>
      <c r="CW150" s="278">
        <f t="shared" ca="1" si="308"/>
        <v>0</v>
      </c>
      <c r="CX150" s="278">
        <f t="shared" ca="1" si="308"/>
        <v>0</v>
      </c>
      <c r="CY150" s="278">
        <f t="shared" ca="1" si="308"/>
        <v>0</v>
      </c>
      <c r="CZ150" s="278">
        <f t="shared" ca="1" si="308"/>
        <v>0</v>
      </c>
      <c r="DA150" s="278">
        <f t="shared" ca="1" si="308"/>
        <v>0</v>
      </c>
      <c r="DB150" s="278">
        <f t="shared" ca="1" si="308"/>
        <v>0</v>
      </c>
      <c r="DC150" s="278">
        <f t="shared" ca="1" si="308"/>
        <v>0</v>
      </c>
      <c r="DD150" s="278">
        <f t="shared" ca="1" si="308"/>
        <v>0</v>
      </c>
      <c r="DE150" s="278">
        <f t="shared" ca="1" si="308"/>
        <v>0</v>
      </c>
      <c r="DF150" s="278">
        <f t="shared" ca="1" si="308"/>
        <v>0</v>
      </c>
      <c r="DG150" s="278">
        <f t="shared" ca="1" si="308"/>
        <v>0</v>
      </c>
      <c r="DH150" s="278">
        <f t="shared" ca="1" si="308"/>
        <v>0</v>
      </c>
      <c r="DI150" s="278">
        <f t="shared" ca="1" si="308"/>
        <v>0</v>
      </c>
      <c r="DJ150" s="278">
        <f t="shared" ref="DJ150:ES150" ca="1" si="309">IFERROR(DJ254*$H150,)*(DJ$8&gt;=(rRenovStMnth-1)*12+1)*(DJ$8&lt;=MAX(rHoldPeriod,1)*12)*rRenovReq*$I150</f>
        <v>0</v>
      </c>
      <c r="DK150" s="278">
        <f t="shared" ca="1" si="309"/>
        <v>0</v>
      </c>
      <c r="DL150" s="278">
        <f t="shared" ca="1" si="309"/>
        <v>0</v>
      </c>
      <c r="DM150" s="278">
        <f t="shared" ca="1" si="309"/>
        <v>0</v>
      </c>
      <c r="DN150" s="278">
        <f t="shared" ca="1" si="309"/>
        <v>0</v>
      </c>
      <c r="DO150" s="278">
        <f t="shared" ca="1" si="309"/>
        <v>0</v>
      </c>
      <c r="DP150" s="278">
        <f t="shared" ca="1" si="309"/>
        <v>0</v>
      </c>
      <c r="DQ150" s="278">
        <f t="shared" ca="1" si="309"/>
        <v>0</v>
      </c>
      <c r="DR150" s="278">
        <f t="shared" ca="1" si="309"/>
        <v>0</v>
      </c>
      <c r="DS150" s="278">
        <f t="shared" ca="1" si="309"/>
        <v>0</v>
      </c>
      <c r="DT150" s="278">
        <f t="shared" ca="1" si="309"/>
        <v>0</v>
      </c>
      <c r="DU150" s="278">
        <f t="shared" ca="1" si="309"/>
        <v>0</v>
      </c>
      <c r="DV150" s="278">
        <f t="shared" ca="1" si="309"/>
        <v>0</v>
      </c>
      <c r="DW150" s="278">
        <f t="shared" ca="1" si="309"/>
        <v>0</v>
      </c>
      <c r="DX150" s="278">
        <f t="shared" ca="1" si="309"/>
        <v>0</v>
      </c>
      <c r="DY150" s="278">
        <f t="shared" ca="1" si="309"/>
        <v>0</v>
      </c>
      <c r="DZ150" s="278">
        <f t="shared" ca="1" si="309"/>
        <v>0</v>
      </c>
      <c r="EA150" s="278">
        <f t="shared" ca="1" si="309"/>
        <v>0</v>
      </c>
      <c r="EB150" s="278">
        <f t="shared" ca="1" si="309"/>
        <v>0</v>
      </c>
      <c r="EC150" s="278">
        <f t="shared" ca="1" si="309"/>
        <v>0</v>
      </c>
      <c r="ED150" s="278">
        <f t="shared" ca="1" si="309"/>
        <v>0</v>
      </c>
      <c r="EE150" s="278">
        <f t="shared" ca="1" si="309"/>
        <v>0</v>
      </c>
      <c r="EF150" s="278">
        <f t="shared" ca="1" si="309"/>
        <v>0</v>
      </c>
      <c r="EG150" s="278">
        <f t="shared" ca="1" si="309"/>
        <v>0</v>
      </c>
      <c r="EH150" s="278">
        <f t="shared" ca="1" si="309"/>
        <v>0</v>
      </c>
      <c r="EI150" s="278">
        <f t="shared" ca="1" si="309"/>
        <v>0</v>
      </c>
      <c r="EJ150" s="278">
        <f t="shared" ca="1" si="309"/>
        <v>0</v>
      </c>
      <c r="EK150" s="278">
        <f t="shared" ca="1" si="309"/>
        <v>0</v>
      </c>
      <c r="EL150" s="278">
        <f t="shared" ca="1" si="309"/>
        <v>0</v>
      </c>
      <c r="EM150" s="278">
        <f t="shared" ca="1" si="309"/>
        <v>0</v>
      </c>
      <c r="EN150" s="278">
        <f t="shared" ca="1" si="309"/>
        <v>0</v>
      </c>
      <c r="EO150" s="278">
        <f t="shared" ca="1" si="309"/>
        <v>0</v>
      </c>
      <c r="EP150" s="278">
        <f t="shared" ca="1" si="309"/>
        <v>0</v>
      </c>
      <c r="EQ150" s="278">
        <f t="shared" ca="1" si="309"/>
        <v>0</v>
      </c>
      <c r="ER150" s="278">
        <f t="shared" ca="1" si="309"/>
        <v>0</v>
      </c>
      <c r="ES150" s="278">
        <f t="shared" ca="1" si="309"/>
        <v>0</v>
      </c>
    </row>
    <row r="151" spans="2:149" hidden="1" x14ac:dyDescent="0.2">
      <c r="B151" s="278" cm="1">
        <f t="array" ref="B151">IFERROR(INDEX(rUMFP,ROWS($A$97:A151)),)</f>
        <v>0</v>
      </c>
      <c r="C151" s="278"/>
      <c r="D151" s="275">
        <f t="shared" si="217"/>
        <v>0</v>
      </c>
      <c r="E151" s="275">
        <f t="shared" si="218"/>
        <v>0</v>
      </c>
      <c r="F151" s="607">
        <f t="shared" si="219"/>
        <v>0</v>
      </c>
      <c r="H151" s="603">
        <f t="shared" si="220"/>
        <v>0</v>
      </c>
      <c r="I151" s="600">
        <f t="shared" si="92"/>
        <v>0</v>
      </c>
      <c r="K151" s="610">
        <f t="shared" si="221"/>
        <v>0</v>
      </c>
      <c r="Q151" s="275"/>
      <c r="R151" s="278">
        <f t="shared" ref="R151:AW151" si="310">IFERROR(R255*$H151,)*(R$8&gt;=(rRenovStMnth-1)*12+1)*(R$8&lt;=MAX(rHoldPeriod,1)*12)*rRenovReq*$I151</f>
        <v>0</v>
      </c>
      <c r="S151" s="278">
        <f t="shared" ca="1" si="310"/>
        <v>0</v>
      </c>
      <c r="T151" s="278">
        <f t="shared" ca="1" si="310"/>
        <v>0</v>
      </c>
      <c r="U151" s="278">
        <f t="shared" ca="1" si="310"/>
        <v>0</v>
      </c>
      <c r="V151" s="278">
        <f t="shared" ca="1" si="310"/>
        <v>0</v>
      </c>
      <c r="W151" s="278">
        <f t="shared" ca="1" si="310"/>
        <v>0</v>
      </c>
      <c r="X151" s="278">
        <f t="shared" ca="1" si="310"/>
        <v>0</v>
      </c>
      <c r="Y151" s="278">
        <f t="shared" ca="1" si="310"/>
        <v>0</v>
      </c>
      <c r="Z151" s="278">
        <f t="shared" ca="1" si="310"/>
        <v>0</v>
      </c>
      <c r="AA151" s="278">
        <f t="shared" ca="1" si="310"/>
        <v>0</v>
      </c>
      <c r="AB151" s="278">
        <f t="shared" ca="1" si="310"/>
        <v>0</v>
      </c>
      <c r="AC151" s="278">
        <f t="shared" ca="1" si="310"/>
        <v>0</v>
      </c>
      <c r="AD151" s="278">
        <f t="shared" ca="1" si="310"/>
        <v>0</v>
      </c>
      <c r="AE151" s="278">
        <f t="shared" ca="1" si="310"/>
        <v>0</v>
      </c>
      <c r="AF151" s="278">
        <f t="shared" ca="1" si="310"/>
        <v>0</v>
      </c>
      <c r="AG151" s="278">
        <f t="shared" ca="1" si="310"/>
        <v>0</v>
      </c>
      <c r="AH151" s="278">
        <f t="shared" ca="1" si="310"/>
        <v>0</v>
      </c>
      <c r="AI151" s="278">
        <f t="shared" ca="1" si="310"/>
        <v>0</v>
      </c>
      <c r="AJ151" s="278">
        <f t="shared" ca="1" si="310"/>
        <v>0</v>
      </c>
      <c r="AK151" s="278">
        <f t="shared" ca="1" si="310"/>
        <v>0</v>
      </c>
      <c r="AL151" s="278">
        <f t="shared" ca="1" si="310"/>
        <v>0</v>
      </c>
      <c r="AM151" s="278">
        <f t="shared" ca="1" si="310"/>
        <v>0</v>
      </c>
      <c r="AN151" s="278">
        <f t="shared" ca="1" si="310"/>
        <v>0</v>
      </c>
      <c r="AO151" s="278">
        <f t="shared" ca="1" si="310"/>
        <v>0</v>
      </c>
      <c r="AP151" s="278">
        <f t="shared" ca="1" si="310"/>
        <v>0</v>
      </c>
      <c r="AQ151" s="278">
        <f t="shared" ca="1" si="310"/>
        <v>0</v>
      </c>
      <c r="AR151" s="278">
        <f t="shared" ca="1" si="310"/>
        <v>0</v>
      </c>
      <c r="AS151" s="278">
        <f t="shared" ca="1" si="310"/>
        <v>0</v>
      </c>
      <c r="AT151" s="278">
        <f t="shared" ca="1" si="310"/>
        <v>0</v>
      </c>
      <c r="AU151" s="278">
        <f t="shared" ca="1" si="310"/>
        <v>0</v>
      </c>
      <c r="AV151" s="278">
        <f t="shared" ca="1" si="310"/>
        <v>0</v>
      </c>
      <c r="AW151" s="278">
        <f t="shared" ca="1" si="310"/>
        <v>0</v>
      </c>
      <c r="AX151" s="278">
        <f t="shared" ref="AX151:CC151" ca="1" si="311">IFERROR(AX255*$H151,)*(AX$8&gt;=(rRenovStMnth-1)*12+1)*(AX$8&lt;=MAX(rHoldPeriod,1)*12)*rRenovReq*$I151</f>
        <v>0</v>
      </c>
      <c r="AY151" s="278">
        <f t="shared" ca="1" si="311"/>
        <v>0</v>
      </c>
      <c r="AZ151" s="278">
        <f t="shared" ca="1" si="311"/>
        <v>0</v>
      </c>
      <c r="BA151" s="278">
        <f t="shared" ca="1" si="311"/>
        <v>0</v>
      </c>
      <c r="BB151" s="278">
        <f t="shared" ca="1" si="311"/>
        <v>0</v>
      </c>
      <c r="BC151" s="278">
        <f t="shared" ca="1" si="311"/>
        <v>0</v>
      </c>
      <c r="BD151" s="278">
        <f t="shared" ca="1" si="311"/>
        <v>0</v>
      </c>
      <c r="BE151" s="278">
        <f t="shared" ca="1" si="311"/>
        <v>0</v>
      </c>
      <c r="BF151" s="278">
        <f t="shared" ca="1" si="311"/>
        <v>0</v>
      </c>
      <c r="BG151" s="278">
        <f t="shared" ca="1" si="311"/>
        <v>0</v>
      </c>
      <c r="BH151" s="278">
        <f t="shared" ca="1" si="311"/>
        <v>0</v>
      </c>
      <c r="BI151" s="278">
        <f t="shared" ca="1" si="311"/>
        <v>0</v>
      </c>
      <c r="BJ151" s="278">
        <f t="shared" ca="1" si="311"/>
        <v>0</v>
      </c>
      <c r="BK151" s="278">
        <f t="shared" ca="1" si="311"/>
        <v>0</v>
      </c>
      <c r="BL151" s="278">
        <f t="shared" ca="1" si="311"/>
        <v>0</v>
      </c>
      <c r="BM151" s="278">
        <f t="shared" ca="1" si="311"/>
        <v>0</v>
      </c>
      <c r="BN151" s="278">
        <f t="shared" ca="1" si="311"/>
        <v>0</v>
      </c>
      <c r="BO151" s="278">
        <f t="shared" ca="1" si="311"/>
        <v>0</v>
      </c>
      <c r="BP151" s="278">
        <f t="shared" ca="1" si="311"/>
        <v>0</v>
      </c>
      <c r="BQ151" s="278">
        <f t="shared" ca="1" si="311"/>
        <v>0</v>
      </c>
      <c r="BR151" s="278">
        <f t="shared" ca="1" si="311"/>
        <v>0</v>
      </c>
      <c r="BS151" s="278">
        <f t="shared" ca="1" si="311"/>
        <v>0</v>
      </c>
      <c r="BT151" s="278">
        <f t="shared" ca="1" si="311"/>
        <v>0</v>
      </c>
      <c r="BU151" s="278">
        <f t="shared" ca="1" si="311"/>
        <v>0</v>
      </c>
      <c r="BV151" s="278">
        <f t="shared" ca="1" si="311"/>
        <v>0</v>
      </c>
      <c r="BW151" s="278">
        <f t="shared" ca="1" si="311"/>
        <v>0</v>
      </c>
      <c r="BX151" s="278">
        <f t="shared" ca="1" si="311"/>
        <v>0</v>
      </c>
      <c r="BY151" s="278">
        <f t="shared" ca="1" si="311"/>
        <v>0</v>
      </c>
      <c r="BZ151" s="278">
        <f t="shared" ca="1" si="311"/>
        <v>0</v>
      </c>
      <c r="CA151" s="278">
        <f t="shared" ca="1" si="311"/>
        <v>0</v>
      </c>
      <c r="CB151" s="278">
        <f t="shared" ca="1" si="311"/>
        <v>0</v>
      </c>
      <c r="CC151" s="278">
        <f t="shared" ca="1" si="311"/>
        <v>0</v>
      </c>
      <c r="CD151" s="278">
        <f t="shared" ref="CD151:DI151" ca="1" si="312">IFERROR(CD255*$H151,)*(CD$8&gt;=(rRenovStMnth-1)*12+1)*(CD$8&lt;=MAX(rHoldPeriod,1)*12)*rRenovReq*$I151</f>
        <v>0</v>
      </c>
      <c r="CE151" s="278">
        <f t="shared" ca="1" si="312"/>
        <v>0</v>
      </c>
      <c r="CF151" s="278">
        <f t="shared" ca="1" si="312"/>
        <v>0</v>
      </c>
      <c r="CG151" s="278">
        <f t="shared" ca="1" si="312"/>
        <v>0</v>
      </c>
      <c r="CH151" s="278">
        <f t="shared" ca="1" si="312"/>
        <v>0</v>
      </c>
      <c r="CI151" s="278">
        <f t="shared" ca="1" si="312"/>
        <v>0</v>
      </c>
      <c r="CJ151" s="278">
        <f t="shared" ca="1" si="312"/>
        <v>0</v>
      </c>
      <c r="CK151" s="278">
        <f t="shared" ca="1" si="312"/>
        <v>0</v>
      </c>
      <c r="CL151" s="278">
        <f t="shared" ca="1" si="312"/>
        <v>0</v>
      </c>
      <c r="CM151" s="278">
        <f t="shared" ca="1" si="312"/>
        <v>0</v>
      </c>
      <c r="CN151" s="278">
        <f t="shared" ca="1" si="312"/>
        <v>0</v>
      </c>
      <c r="CO151" s="278">
        <f t="shared" ca="1" si="312"/>
        <v>0</v>
      </c>
      <c r="CP151" s="278">
        <f t="shared" ca="1" si="312"/>
        <v>0</v>
      </c>
      <c r="CQ151" s="278">
        <f t="shared" ca="1" si="312"/>
        <v>0</v>
      </c>
      <c r="CR151" s="278">
        <f t="shared" ca="1" si="312"/>
        <v>0</v>
      </c>
      <c r="CS151" s="278">
        <f t="shared" ca="1" si="312"/>
        <v>0</v>
      </c>
      <c r="CT151" s="278">
        <f t="shared" ca="1" si="312"/>
        <v>0</v>
      </c>
      <c r="CU151" s="278">
        <f t="shared" ca="1" si="312"/>
        <v>0</v>
      </c>
      <c r="CV151" s="278">
        <f t="shared" ca="1" si="312"/>
        <v>0</v>
      </c>
      <c r="CW151" s="278">
        <f t="shared" ca="1" si="312"/>
        <v>0</v>
      </c>
      <c r="CX151" s="278">
        <f t="shared" ca="1" si="312"/>
        <v>0</v>
      </c>
      <c r="CY151" s="278">
        <f t="shared" ca="1" si="312"/>
        <v>0</v>
      </c>
      <c r="CZ151" s="278">
        <f t="shared" ca="1" si="312"/>
        <v>0</v>
      </c>
      <c r="DA151" s="278">
        <f t="shared" ca="1" si="312"/>
        <v>0</v>
      </c>
      <c r="DB151" s="278">
        <f t="shared" ca="1" si="312"/>
        <v>0</v>
      </c>
      <c r="DC151" s="278">
        <f t="shared" ca="1" si="312"/>
        <v>0</v>
      </c>
      <c r="DD151" s="278">
        <f t="shared" ca="1" si="312"/>
        <v>0</v>
      </c>
      <c r="DE151" s="278">
        <f t="shared" ca="1" si="312"/>
        <v>0</v>
      </c>
      <c r="DF151" s="278">
        <f t="shared" ca="1" si="312"/>
        <v>0</v>
      </c>
      <c r="DG151" s="278">
        <f t="shared" ca="1" si="312"/>
        <v>0</v>
      </c>
      <c r="DH151" s="278">
        <f t="shared" ca="1" si="312"/>
        <v>0</v>
      </c>
      <c r="DI151" s="278">
        <f t="shared" ca="1" si="312"/>
        <v>0</v>
      </c>
      <c r="DJ151" s="278">
        <f t="shared" ref="DJ151:ES151" ca="1" si="313">IFERROR(DJ255*$H151,)*(DJ$8&gt;=(rRenovStMnth-1)*12+1)*(DJ$8&lt;=MAX(rHoldPeriod,1)*12)*rRenovReq*$I151</f>
        <v>0</v>
      </c>
      <c r="DK151" s="278">
        <f t="shared" ca="1" si="313"/>
        <v>0</v>
      </c>
      <c r="DL151" s="278">
        <f t="shared" ca="1" si="313"/>
        <v>0</v>
      </c>
      <c r="DM151" s="278">
        <f t="shared" ca="1" si="313"/>
        <v>0</v>
      </c>
      <c r="DN151" s="278">
        <f t="shared" ca="1" si="313"/>
        <v>0</v>
      </c>
      <c r="DO151" s="278">
        <f t="shared" ca="1" si="313"/>
        <v>0</v>
      </c>
      <c r="DP151" s="278">
        <f t="shared" ca="1" si="313"/>
        <v>0</v>
      </c>
      <c r="DQ151" s="278">
        <f t="shared" ca="1" si="313"/>
        <v>0</v>
      </c>
      <c r="DR151" s="278">
        <f t="shared" ca="1" si="313"/>
        <v>0</v>
      </c>
      <c r="DS151" s="278">
        <f t="shared" ca="1" si="313"/>
        <v>0</v>
      </c>
      <c r="DT151" s="278">
        <f t="shared" ca="1" si="313"/>
        <v>0</v>
      </c>
      <c r="DU151" s="278">
        <f t="shared" ca="1" si="313"/>
        <v>0</v>
      </c>
      <c r="DV151" s="278">
        <f t="shared" ca="1" si="313"/>
        <v>0</v>
      </c>
      <c r="DW151" s="278">
        <f t="shared" ca="1" si="313"/>
        <v>0</v>
      </c>
      <c r="DX151" s="278">
        <f t="shared" ca="1" si="313"/>
        <v>0</v>
      </c>
      <c r="DY151" s="278">
        <f t="shared" ca="1" si="313"/>
        <v>0</v>
      </c>
      <c r="DZ151" s="278">
        <f t="shared" ca="1" si="313"/>
        <v>0</v>
      </c>
      <c r="EA151" s="278">
        <f t="shared" ca="1" si="313"/>
        <v>0</v>
      </c>
      <c r="EB151" s="278">
        <f t="shared" ca="1" si="313"/>
        <v>0</v>
      </c>
      <c r="EC151" s="278">
        <f t="shared" ca="1" si="313"/>
        <v>0</v>
      </c>
      <c r="ED151" s="278">
        <f t="shared" ca="1" si="313"/>
        <v>0</v>
      </c>
      <c r="EE151" s="278">
        <f t="shared" ca="1" si="313"/>
        <v>0</v>
      </c>
      <c r="EF151" s="278">
        <f t="shared" ca="1" si="313"/>
        <v>0</v>
      </c>
      <c r="EG151" s="278">
        <f t="shared" ca="1" si="313"/>
        <v>0</v>
      </c>
      <c r="EH151" s="278">
        <f t="shared" ca="1" si="313"/>
        <v>0</v>
      </c>
      <c r="EI151" s="278">
        <f t="shared" ca="1" si="313"/>
        <v>0</v>
      </c>
      <c r="EJ151" s="278">
        <f t="shared" ca="1" si="313"/>
        <v>0</v>
      </c>
      <c r="EK151" s="278">
        <f t="shared" ca="1" si="313"/>
        <v>0</v>
      </c>
      <c r="EL151" s="278">
        <f t="shared" ca="1" si="313"/>
        <v>0</v>
      </c>
      <c r="EM151" s="278">
        <f t="shared" ca="1" si="313"/>
        <v>0</v>
      </c>
      <c r="EN151" s="278">
        <f t="shared" ca="1" si="313"/>
        <v>0</v>
      </c>
      <c r="EO151" s="278">
        <f t="shared" ca="1" si="313"/>
        <v>0</v>
      </c>
      <c r="EP151" s="278">
        <f t="shared" ca="1" si="313"/>
        <v>0</v>
      </c>
      <c r="EQ151" s="278">
        <f t="shared" ca="1" si="313"/>
        <v>0</v>
      </c>
      <c r="ER151" s="278">
        <f t="shared" ca="1" si="313"/>
        <v>0</v>
      </c>
      <c r="ES151" s="278">
        <f t="shared" ca="1" si="313"/>
        <v>0</v>
      </c>
    </row>
    <row r="152" spans="2:149" hidden="1" x14ac:dyDescent="0.2">
      <c r="B152" s="278" cm="1">
        <f t="array" ref="B152">IFERROR(INDEX(rUMFP,ROWS($A$97:A152)),)</f>
        <v>0</v>
      </c>
      <c r="C152" s="278"/>
      <c r="D152" s="275">
        <f t="shared" si="217"/>
        <v>0</v>
      </c>
      <c r="E152" s="275">
        <f t="shared" si="218"/>
        <v>0</v>
      </c>
      <c r="F152" s="607">
        <f t="shared" si="219"/>
        <v>0</v>
      </c>
      <c r="H152" s="603">
        <f t="shared" si="220"/>
        <v>0</v>
      </c>
      <c r="I152" s="600">
        <f t="shared" si="92"/>
        <v>0</v>
      </c>
      <c r="K152" s="610">
        <f t="shared" si="221"/>
        <v>0</v>
      </c>
      <c r="Q152" s="275"/>
      <c r="R152" s="278">
        <f t="shared" ref="R152:AW152" si="314">IFERROR(R256*$H152,)*(R$8&gt;=(rRenovStMnth-1)*12+1)*(R$8&lt;=MAX(rHoldPeriod,1)*12)*rRenovReq*$I152</f>
        <v>0</v>
      </c>
      <c r="S152" s="278">
        <f t="shared" ca="1" si="314"/>
        <v>0</v>
      </c>
      <c r="T152" s="278">
        <f t="shared" ca="1" si="314"/>
        <v>0</v>
      </c>
      <c r="U152" s="278">
        <f t="shared" ca="1" si="314"/>
        <v>0</v>
      </c>
      <c r="V152" s="278">
        <f t="shared" ca="1" si="314"/>
        <v>0</v>
      </c>
      <c r="W152" s="278">
        <f t="shared" ca="1" si="314"/>
        <v>0</v>
      </c>
      <c r="X152" s="278">
        <f t="shared" ca="1" si="314"/>
        <v>0</v>
      </c>
      <c r="Y152" s="278">
        <f t="shared" ca="1" si="314"/>
        <v>0</v>
      </c>
      <c r="Z152" s="278">
        <f t="shared" ca="1" si="314"/>
        <v>0</v>
      </c>
      <c r="AA152" s="278">
        <f t="shared" ca="1" si="314"/>
        <v>0</v>
      </c>
      <c r="AB152" s="278">
        <f t="shared" ca="1" si="314"/>
        <v>0</v>
      </c>
      <c r="AC152" s="278">
        <f t="shared" ca="1" si="314"/>
        <v>0</v>
      </c>
      <c r="AD152" s="278">
        <f t="shared" ca="1" si="314"/>
        <v>0</v>
      </c>
      <c r="AE152" s="278">
        <f t="shared" ca="1" si="314"/>
        <v>0</v>
      </c>
      <c r="AF152" s="278">
        <f t="shared" ca="1" si="314"/>
        <v>0</v>
      </c>
      <c r="AG152" s="278">
        <f t="shared" ca="1" si="314"/>
        <v>0</v>
      </c>
      <c r="AH152" s="278">
        <f t="shared" ca="1" si="314"/>
        <v>0</v>
      </c>
      <c r="AI152" s="278">
        <f t="shared" ca="1" si="314"/>
        <v>0</v>
      </c>
      <c r="AJ152" s="278">
        <f t="shared" ca="1" si="314"/>
        <v>0</v>
      </c>
      <c r="AK152" s="278">
        <f t="shared" ca="1" si="314"/>
        <v>0</v>
      </c>
      <c r="AL152" s="278">
        <f t="shared" ca="1" si="314"/>
        <v>0</v>
      </c>
      <c r="AM152" s="278">
        <f t="shared" ca="1" si="314"/>
        <v>0</v>
      </c>
      <c r="AN152" s="278">
        <f t="shared" ca="1" si="314"/>
        <v>0</v>
      </c>
      <c r="AO152" s="278">
        <f t="shared" ca="1" si="314"/>
        <v>0</v>
      </c>
      <c r="AP152" s="278">
        <f t="shared" ca="1" si="314"/>
        <v>0</v>
      </c>
      <c r="AQ152" s="278">
        <f t="shared" ca="1" si="314"/>
        <v>0</v>
      </c>
      <c r="AR152" s="278">
        <f t="shared" ca="1" si="314"/>
        <v>0</v>
      </c>
      <c r="AS152" s="278">
        <f t="shared" ca="1" si="314"/>
        <v>0</v>
      </c>
      <c r="AT152" s="278">
        <f t="shared" ca="1" si="314"/>
        <v>0</v>
      </c>
      <c r="AU152" s="278">
        <f t="shared" ca="1" si="314"/>
        <v>0</v>
      </c>
      <c r="AV152" s="278">
        <f t="shared" ca="1" si="314"/>
        <v>0</v>
      </c>
      <c r="AW152" s="278">
        <f t="shared" ca="1" si="314"/>
        <v>0</v>
      </c>
      <c r="AX152" s="278">
        <f t="shared" ref="AX152:CC152" ca="1" si="315">IFERROR(AX256*$H152,)*(AX$8&gt;=(rRenovStMnth-1)*12+1)*(AX$8&lt;=MAX(rHoldPeriod,1)*12)*rRenovReq*$I152</f>
        <v>0</v>
      </c>
      <c r="AY152" s="278">
        <f t="shared" ca="1" si="315"/>
        <v>0</v>
      </c>
      <c r="AZ152" s="278">
        <f t="shared" ca="1" si="315"/>
        <v>0</v>
      </c>
      <c r="BA152" s="278">
        <f t="shared" ca="1" si="315"/>
        <v>0</v>
      </c>
      <c r="BB152" s="278">
        <f t="shared" ca="1" si="315"/>
        <v>0</v>
      </c>
      <c r="BC152" s="278">
        <f t="shared" ca="1" si="315"/>
        <v>0</v>
      </c>
      <c r="BD152" s="278">
        <f t="shared" ca="1" si="315"/>
        <v>0</v>
      </c>
      <c r="BE152" s="278">
        <f t="shared" ca="1" si="315"/>
        <v>0</v>
      </c>
      <c r="BF152" s="278">
        <f t="shared" ca="1" si="315"/>
        <v>0</v>
      </c>
      <c r="BG152" s="278">
        <f t="shared" ca="1" si="315"/>
        <v>0</v>
      </c>
      <c r="BH152" s="278">
        <f t="shared" ca="1" si="315"/>
        <v>0</v>
      </c>
      <c r="BI152" s="278">
        <f t="shared" ca="1" si="315"/>
        <v>0</v>
      </c>
      <c r="BJ152" s="278">
        <f t="shared" ca="1" si="315"/>
        <v>0</v>
      </c>
      <c r="BK152" s="278">
        <f t="shared" ca="1" si="315"/>
        <v>0</v>
      </c>
      <c r="BL152" s="278">
        <f t="shared" ca="1" si="315"/>
        <v>0</v>
      </c>
      <c r="BM152" s="278">
        <f t="shared" ca="1" si="315"/>
        <v>0</v>
      </c>
      <c r="BN152" s="278">
        <f t="shared" ca="1" si="315"/>
        <v>0</v>
      </c>
      <c r="BO152" s="278">
        <f t="shared" ca="1" si="315"/>
        <v>0</v>
      </c>
      <c r="BP152" s="278">
        <f t="shared" ca="1" si="315"/>
        <v>0</v>
      </c>
      <c r="BQ152" s="278">
        <f t="shared" ca="1" si="315"/>
        <v>0</v>
      </c>
      <c r="BR152" s="278">
        <f t="shared" ca="1" si="315"/>
        <v>0</v>
      </c>
      <c r="BS152" s="278">
        <f t="shared" ca="1" si="315"/>
        <v>0</v>
      </c>
      <c r="BT152" s="278">
        <f t="shared" ca="1" si="315"/>
        <v>0</v>
      </c>
      <c r="BU152" s="278">
        <f t="shared" ca="1" si="315"/>
        <v>0</v>
      </c>
      <c r="BV152" s="278">
        <f t="shared" ca="1" si="315"/>
        <v>0</v>
      </c>
      <c r="BW152" s="278">
        <f t="shared" ca="1" si="315"/>
        <v>0</v>
      </c>
      <c r="BX152" s="278">
        <f t="shared" ca="1" si="315"/>
        <v>0</v>
      </c>
      <c r="BY152" s="278">
        <f t="shared" ca="1" si="315"/>
        <v>0</v>
      </c>
      <c r="BZ152" s="278">
        <f t="shared" ca="1" si="315"/>
        <v>0</v>
      </c>
      <c r="CA152" s="278">
        <f t="shared" ca="1" si="315"/>
        <v>0</v>
      </c>
      <c r="CB152" s="278">
        <f t="shared" ca="1" si="315"/>
        <v>0</v>
      </c>
      <c r="CC152" s="278">
        <f t="shared" ca="1" si="315"/>
        <v>0</v>
      </c>
      <c r="CD152" s="278">
        <f t="shared" ref="CD152:DI152" ca="1" si="316">IFERROR(CD256*$H152,)*(CD$8&gt;=(rRenovStMnth-1)*12+1)*(CD$8&lt;=MAX(rHoldPeriod,1)*12)*rRenovReq*$I152</f>
        <v>0</v>
      </c>
      <c r="CE152" s="278">
        <f t="shared" ca="1" si="316"/>
        <v>0</v>
      </c>
      <c r="CF152" s="278">
        <f t="shared" ca="1" si="316"/>
        <v>0</v>
      </c>
      <c r="CG152" s="278">
        <f t="shared" ca="1" si="316"/>
        <v>0</v>
      </c>
      <c r="CH152" s="278">
        <f t="shared" ca="1" si="316"/>
        <v>0</v>
      </c>
      <c r="CI152" s="278">
        <f t="shared" ca="1" si="316"/>
        <v>0</v>
      </c>
      <c r="CJ152" s="278">
        <f t="shared" ca="1" si="316"/>
        <v>0</v>
      </c>
      <c r="CK152" s="278">
        <f t="shared" ca="1" si="316"/>
        <v>0</v>
      </c>
      <c r="CL152" s="278">
        <f t="shared" ca="1" si="316"/>
        <v>0</v>
      </c>
      <c r="CM152" s="278">
        <f t="shared" ca="1" si="316"/>
        <v>0</v>
      </c>
      <c r="CN152" s="278">
        <f t="shared" ca="1" si="316"/>
        <v>0</v>
      </c>
      <c r="CO152" s="278">
        <f t="shared" ca="1" si="316"/>
        <v>0</v>
      </c>
      <c r="CP152" s="278">
        <f t="shared" ca="1" si="316"/>
        <v>0</v>
      </c>
      <c r="CQ152" s="278">
        <f t="shared" ca="1" si="316"/>
        <v>0</v>
      </c>
      <c r="CR152" s="278">
        <f t="shared" ca="1" si="316"/>
        <v>0</v>
      </c>
      <c r="CS152" s="278">
        <f t="shared" ca="1" si="316"/>
        <v>0</v>
      </c>
      <c r="CT152" s="278">
        <f t="shared" ca="1" si="316"/>
        <v>0</v>
      </c>
      <c r="CU152" s="278">
        <f t="shared" ca="1" si="316"/>
        <v>0</v>
      </c>
      <c r="CV152" s="278">
        <f t="shared" ca="1" si="316"/>
        <v>0</v>
      </c>
      <c r="CW152" s="278">
        <f t="shared" ca="1" si="316"/>
        <v>0</v>
      </c>
      <c r="CX152" s="278">
        <f t="shared" ca="1" si="316"/>
        <v>0</v>
      </c>
      <c r="CY152" s="278">
        <f t="shared" ca="1" si="316"/>
        <v>0</v>
      </c>
      <c r="CZ152" s="278">
        <f t="shared" ca="1" si="316"/>
        <v>0</v>
      </c>
      <c r="DA152" s="278">
        <f t="shared" ca="1" si="316"/>
        <v>0</v>
      </c>
      <c r="DB152" s="278">
        <f t="shared" ca="1" si="316"/>
        <v>0</v>
      </c>
      <c r="DC152" s="278">
        <f t="shared" ca="1" si="316"/>
        <v>0</v>
      </c>
      <c r="DD152" s="278">
        <f t="shared" ca="1" si="316"/>
        <v>0</v>
      </c>
      <c r="DE152" s="278">
        <f t="shared" ca="1" si="316"/>
        <v>0</v>
      </c>
      <c r="DF152" s="278">
        <f t="shared" ca="1" si="316"/>
        <v>0</v>
      </c>
      <c r="DG152" s="278">
        <f t="shared" ca="1" si="316"/>
        <v>0</v>
      </c>
      <c r="DH152" s="278">
        <f t="shared" ca="1" si="316"/>
        <v>0</v>
      </c>
      <c r="DI152" s="278">
        <f t="shared" ca="1" si="316"/>
        <v>0</v>
      </c>
      <c r="DJ152" s="278">
        <f t="shared" ref="DJ152:ES152" ca="1" si="317">IFERROR(DJ256*$H152,)*(DJ$8&gt;=(rRenovStMnth-1)*12+1)*(DJ$8&lt;=MAX(rHoldPeriod,1)*12)*rRenovReq*$I152</f>
        <v>0</v>
      </c>
      <c r="DK152" s="278">
        <f t="shared" ca="1" si="317"/>
        <v>0</v>
      </c>
      <c r="DL152" s="278">
        <f t="shared" ca="1" si="317"/>
        <v>0</v>
      </c>
      <c r="DM152" s="278">
        <f t="shared" ca="1" si="317"/>
        <v>0</v>
      </c>
      <c r="DN152" s="278">
        <f t="shared" ca="1" si="317"/>
        <v>0</v>
      </c>
      <c r="DO152" s="278">
        <f t="shared" ca="1" si="317"/>
        <v>0</v>
      </c>
      <c r="DP152" s="278">
        <f t="shared" ca="1" si="317"/>
        <v>0</v>
      </c>
      <c r="DQ152" s="278">
        <f t="shared" ca="1" si="317"/>
        <v>0</v>
      </c>
      <c r="DR152" s="278">
        <f t="shared" ca="1" si="317"/>
        <v>0</v>
      </c>
      <c r="DS152" s="278">
        <f t="shared" ca="1" si="317"/>
        <v>0</v>
      </c>
      <c r="DT152" s="278">
        <f t="shared" ca="1" si="317"/>
        <v>0</v>
      </c>
      <c r="DU152" s="278">
        <f t="shared" ca="1" si="317"/>
        <v>0</v>
      </c>
      <c r="DV152" s="278">
        <f t="shared" ca="1" si="317"/>
        <v>0</v>
      </c>
      <c r="DW152" s="278">
        <f t="shared" ca="1" si="317"/>
        <v>0</v>
      </c>
      <c r="DX152" s="278">
        <f t="shared" ca="1" si="317"/>
        <v>0</v>
      </c>
      <c r="DY152" s="278">
        <f t="shared" ca="1" si="317"/>
        <v>0</v>
      </c>
      <c r="DZ152" s="278">
        <f t="shared" ca="1" si="317"/>
        <v>0</v>
      </c>
      <c r="EA152" s="278">
        <f t="shared" ca="1" si="317"/>
        <v>0</v>
      </c>
      <c r="EB152" s="278">
        <f t="shared" ca="1" si="317"/>
        <v>0</v>
      </c>
      <c r="EC152" s="278">
        <f t="shared" ca="1" si="317"/>
        <v>0</v>
      </c>
      <c r="ED152" s="278">
        <f t="shared" ca="1" si="317"/>
        <v>0</v>
      </c>
      <c r="EE152" s="278">
        <f t="shared" ca="1" si="317"/>
        <v>0</v>
      </c>
      <c r="EF152" s="278">
        <f t="shared" ca="1" si="317"/>
        <v>0</v>
      </c>
      <c r="EG152" s="278">
        <f t="shared" ca="1" si="317"/>
        <v>0</v>
      </c>
      <c r="EH152" s="278">
        <f t="shared" ca="1" si="317"/>
        <v>0</v>
      </c>
      <c r="EI152" s="278">
        <f t="shared" ca="1" si="317"/>
        <v>0</v>
      </c>
      <c r="EJ152" s="278">
        <f t="shared" ca="1" si="317"/>
        <v>0</v>
      </c>
      <c r="EK152" s="278">
        <f t="shared" ca="1" si="317"/>
        <v>0</v>
      </c>
      <c r="EL152" s="278">
        <f t="shared" ca="1" si="317"/>
        <v>0</v>
      </c>
      <c r="EM152" s="278">
        <f t="shared" ca="1" si="317"/>
        <v>0</v>
      </c>
      <c r="EN152" s="278">
        <f t="shared" ca="1" si="317"/>
        <v>0</v>
      </c>
      <c r="EO152" s="278">
        <f t="shared" ca="1" si="317"/>
        <v>0</v>
      </c>
      <c r="EP152" s="278">
        <f t="shared" ca="1" si="317"/>
        <v>0</v>
      </c>
      <c r="EQ152" s="278">
        <f t="shared" ca="1" si="317"/>
        <v>0</v>
      </c>
      <c r="ER152" s="278">
        <f t="shared" ca="1" si="317"/>
        <v>0</v>
      </c>
      <c r="ES152" s="278">
        <f t="shared" ca="1" si="317"/>
        <v>0</v>
      </c>
    </row>
    <row r="153" spans="2:149" hidden="1" x14ac:dyDescent="0.2">
      <c r="B153" s="278" cm="1">
        <f t="array" ref="B153">IFERROR(INDEX(rUMFP,ROWS($A$97:A153)),)</f>
        <v>0</v>
      </c>
      <c r="C153" s="278"/>
      <c r="D153" s="275">
        <f t="shared" si="217"/>
        <v>0</v>
      </c>
      <c r="E153" s="275">
        <f t="shared" si="218"/>
        <v>0</v>
      </c>
      <c r="F153" s="607">
        <f t="shared" si="219"/>
        <v>0</v>
      </c>
      <c r="H153" s="603">
        <f t="shared" si="220"/>
        <v>0</v>
      </c>
      <c r="I153" s="600">
        <f t="shared" si="92"/>
        <v>0</v>
      </c>
      <c r="K153" s="610">
        <f t="shared" si="221"/>
        <v>0</v>
      </c>
      <c r="Q153" s="275"/>
      <c r="R153" s="278">
        <f t="shared" ref="R153:AW153" si="318">IFERROR(R257*$H153,)*(R$8&gt;=(rRenovStMnth-1)*12+1)*(R$8&lt;=MAX(rHoldPeriod,1)*12)*rRenovReq*$I153</f>
        <v>0</v>
      </c>
      <c r="S153" s="278">
        <f t="shared" ca="1" si="318"/>
        <v>0</v>
      </c>
      <c r="T153" s="278">
        <f t="shared" ca="1" si="318"/>
        <v>0</v>
      </c>
      <c r="U153" s="278">
        <f t="shared" ca="1" si="318"/>
        <v>0</v>
      </c>
      <c r="V153" s="278">
        <f t="shared" ca="1" si="318"/>
        <v>0</v>
      </c>
      <c r="W153" s="278">
        <f t="shared" ca="1" si="318"/>
        <v>0</v>
      </c>
      <c r="X153" s="278">
        <f t="shared" ca="1" si="318"/>
        <v>0</v>
      </c>
      <c r="Y153" s="278">
        <f t="shared" ca="1" si="318"/>
        <v>0</v>
      </c>
      <c r="Z153" s="278">
        <f t="shared" ca="1" si="318"/>
        <v>0</v>
      </c>
      <c r="AA153" s="278">
        <f t="shared" ca="1" si="318"/>
        <v>0</v>
      </c>
      <c r="AB153" s="278">
        <f t="shared" ca="1" si="318"/>
        <v>0</v>
      </c>
      <c r="AC153" s="278">
        <f t="shared" ca="1" si="318"/>
        <v>0</v>
      </c>
      <c r="AD153" s="278">
        <f t="shared" ca="1" si="318"/>
        <v>0</v>
      </c>
      <c r="AE153" s="278">
        <f t="shared" ca="1" si="318"/>
        <v>0</v>
      </c>
      <c r="AF153" s="278">
        <f t="shared" ca="1" si="318"/>
        <v>0</v>
      </c>
      <c r="AG153" s="278">
        <f t="shared" ca="1" si="318"/>
        <v>0</v>
      </c>
      <c r="AH153" s="278">
        <f t="shared" ca="1" si="318"/>
        <v>0</v>
      </c>
      <c r="AI153" s="278">
        <f t="shared" ca="1" si="318"/>
        <v>0</v>
      </c>
      <c r="AJ153" s="278">
        <f t="shared" ca="1" si="318"/>
        <v>0</v>
      </c>
      <c r="AK153" s="278">
        <f t="shared" ca="1" si="318"/>
        <v>0</v>
      </c>
      <c r="AL153" s="278">
        <f t="shared" ca="1" si="318"/>
        <v>0</v>
      </c>
      <c r="AM153" s="278">
        <f t="shared" ca="1" si="318"/>
        <v>0</v>
      </c>
      <c r="AN153" s="278">
        <f t="shared" ca="1" si="318"/>
        <v>0</v>
      </c>
      <c r="AO153" s="278">
        <f t="shared" ca="1" si="318"/>
        <v>0</v>
      </c>
      <c r="AP153" s="278">
        <f t="shared" ca="1" si="318"/>
        <v>0</v>
      </c>
      <c r="AQ153" s="278">
        <f t="shared" ca="1" si="318"/>
        <v>0</v>
      </c>
      <c r="AR153" s="278">
        <f t="shared" ca="1" si="318"/>
        <v>0</v>
      </c>
      <c r="AS153" s="278">
        <f t="shared" ca="1" si="318"/>
        <v>0</v>
      </c>
      <c r="AT153" s="278">
        <f t="shared" ca="1" si="318"/>
        <v>0</v>
      </c>
      <c r="AU153" s="278">
        <f t="shared" ca="1" si="318"/>
        <v>0</v>
      </c>
      <c r="AV153" s="278">
        <f t="shared" ca="1" si="318"/>
        <v>0</v>
      </c>
      <c r="AW153" s="278">
        <f t="shared" ca="1" si="318"/>
        <v>0</v>
      </c>
      <c r="AX153" s="278">
        <f t="shared" ref="AX153:CC153" ca="1" si="319">IFERROR(AX257*$H153,)*(AX$8&gt;=(rRenovStMnth-1)*12+1)*(AX$8&lt;=MAX(rHoldPeriod,1)*12)*rRenovReq*$I153</f>
        <v>0</v>
      </c>
      <c r="AY153" s="278">
        <f t="shared" ca="1" si="319"/>
        <v>0</v>
      </c>
      <c r="AZ153" s="278">
        <f t="shared" ca="1" si="319"/>
        <v>0</v>
      </c>
      <c r="BA153" s="278">
        <f t="shared" ca="1" si="319"/>
        <v>0</v>
      </c>
      <c r="BB153" s="278">
        <f t="shared" ca="1" si="319"/>
        <v>0</v>
      </c>
      <c r="BC153" s="278">
        <f t="shared" ca="1" si="319"/>
        <v>0</v>
      </c>
      <c r="BD153" s="278">
        <f t="shared" ca="1" si="319"/>
        <v>0</v>
      </c>
      <c r="BE153" s="278">
        <f t="shared" ca="1" si="319"/>
        <v>0</v>
      </c>
      <c r="BF153" s="278">
        <f t="shared" ca="1" si="319"/>
        <v>0</v>
      </c>
      <c r="BG153" s="278">
        <f t="shared" ca="1" si="319"/>
        <v>0</v>
      </c>
      <c r="BH153" s="278">
        <f t="shared" ca="1" si="319"/>
        <v>0</v>
      </c>
      <c r="BI153" s="278">
        <f t="shared" ca="1" si="319"/>
        <v>0</v>
      </c>
      <c r="BJ153" s="278">
        <f t="shared" ca="1" si="319"/>
        <v>0</v>
      </c>
      <c r="BK153" s="278">
        <f t="shared" ca="1" si="319"/>
        <v>0</v>
      </c>
      <c r="BL153" s="278">
        <f t="shared" ca="1" si="319"/>
        <v>0</v>
      </c>
      <c r="BM153" s="278">
        <f t="shared" ca="1" si="319"/>
        <v>0</v>
      </c>
      <c r="BN153" s="278">
        <f t="shared" ca="1" si="319"/>
        <v>0</v>
      </c>
      <c r="BO153" s="278">
        <f t="shared" ca="1" si="319"/>
        <v>0</v>
      </c>
      <c r="BP153" s="278">
        <f t="shared" ca="1" si="319"/>
        <v>0</v>
      </c>
      <c r="BQ153" s="278">
        <f t="shared" ca="1" si="319"/>
        <v>0</v>
      </c>
      <c r="BR153" s="278">
        <f t="shared" ca="1" si="319"/>
        <v>0</v>
      </c>
      <c r="BS153" s="278">
        <f t="shared" ca="1" si="319"/>
        <v>0</v>
      </c>
      <c r="BT153" s="278">
        <f t="shared" ca="1" si="319"/>
        <v>0</v>
      </c>
      <c r="BU153" s="278">
        <f t="shared" ca="1" si="319"/>
        <v>0</v>
      </c>
      <c r="BV153" s="278">
        <f t="shared" ca="1" si="319"/>
        <v>0</v>
      </c>
      <c r="BW153" s="278">
        <f t="shared" ca="1" si="319"/>
        <v>0</v>
      </c>
      <c r="BX153" s="278">
        <f t="shared" ca="1" si="319"/>
        <v>0</v>
      </c>
      <c r="BY153" s="278">
        <f t="shared" ca="1" si="319"/>
        <v>0</v>
      </c>
      <c r="BZ153" s="278">
        <f t="shared" ca="1" si="319"/>
        <v>0</v>
      </c>
      <c r="CA153" s="278">
        <f t="shared" ca="1" si="319"/>
        <v>0</v>
      </c>
      <c r="CB153" s="278">
        <f t="shared" ca="1" si="319"/>
        <v>0</v>
      </c>
      <c r="CC153" s="278">
        <f t="shared" ca="1" si="319"/>
        <v>0</v>
      </c>
      <c r="CD153" s="278">
        <f t="shared" ref="CD153:DI153" ca="1" si="320">IFERROR(CD257*$H153,)*(CD$8&gt;=(rRenovStMnth-1)*12+1)*(CD$8&lt;=MAX(rHoldPeriod,1)*12)*rRenovReq*$I153</f>
        <v>0</v>
      </c>
      <c r="CE153" s="278">
        <f t="shared" ca="1" si="320"/>
        <v>0</v>
      </c>
      <c r="CF153" s="278">
        <f t="shared" ca="1" si="320"/>
        <v>0</v>
      </c>
      <c r="CG153" s="278">
        <f t="shared" ca="1" si="320"/>
        <v>0</v>
      </c>
      <c r="CH153" s="278">
        <f t="shared" ca="1" si="320"/>
        <v>0</v>
      </c>
      <c r="CI153" s="278">
        <f t="shared" ca="1" si="320"/>
        <v>0</v>
      </c>
      <c r="CJ153" s="278">
        <f t="shared" ca="1" si="320"/>
        <v>0</v>
      </c>
      <c r="CK153" s="278">
        <f t="shared" ca="1" si="320"/>
        <v>0</v>
      </c>
      <c r="CL153" s="278">
        <f t="shared" ca="1" si="320"/>
        <v>0</v>
      </c>
      <c r="CM153" s="278">
        <f t="shared" ca="1" si="320"/>
        <v>0</v>
      </c>
      <c r="CN153" s="278">
        <f t="shared" ca="1" si="320"/>
        <v>0</v>
      </c>
      <c r="CO153" s="278">
        <f t="shared" ca="1" si="320"/>
        <v>0</v>
      </c>
      <c r="CP153" s="278">
        <f t="shared" ca="1" si="320"/>
        <v>0</v>
      </c>
      <c r="CQ153" s="278">
        <f t="shared" ca="1" si="320"/>
        <v>0</v>
      </c>
      <c r="CR153" s="278">
        <f t="shared" ca="1" si="320"/>
        <v>0</v>
      </c>
      <c r="CS153" s="278">
        <f t="shared" ca="1" si="320"/>
        <v>0</v>
      </c>
      <c r="CT153" s="278">
        <f t="shared" ca="1" si="320"/>
        <v>0</v>
      </c>
      <c r="CU153" s="278">
        <f t="shared" ca="1" si="320"/>
        <v>0</v>
      </c>
      <c r="CV153" s="278">
        <f t="shared" ca="1" si="320"/>
        <v>0</v>
      </c>
      <c r="CW153" s="278">
        <f t="shared" ca="1" si="320"/>
        <v>0</v>
      </c>
      <c r="CX153" s="278">
        <f t="shared" ca="1" si="320"/>
        <v>0</v>
      </c>
      <c r="CY153" s="278">
        <f t="shared" ca="1" si="320"/>
        <v>0</v>
      </c>
      <c r="CZ153" s="278">
        <f t="shared" ca="1" si="320"/>
        <v>0</v>
      </c>
      <c r="DA153" s="278">
        <f t="shared" ca="1" si="320"/>
        <v>0</v>
      </c>
      <c r="DB153" s="278">
        <f t="shared" ca="1" si="320"/>
        <v>0</v>
      </c>
      <c r="DC153" s="278">
        <f t="shared" ca="1" si="320"/>
        <v>0</v>
      </c>
      <c r="DD153" s="278">
        <f t="shared" ca="1" si="320"/>
        <v>0</v>
      </c>
      <c r="DE153" s="278">
        <f t="shared" ca="1" si="320"/>
        <v>0</v>
      </c>
      <c r="DF153" s="278">
        <f t="shared" ca="1" si="320"/>
        <v>0</v>
      </c>
      <c r="DG153" s="278">
        <f t="shared" ca="1" si="320"/>
        <v>0</v>
      </c>
      <c r="DH153" s="278">
        <f t="shared" ca="1" si="320"/>
        <v>0</v>
      </c>
      <c r="DI153" s="278">
        <f t="shared" ca="1" si="320"/>
        <v>0</v>
      </c>
      <c r="DJ153" s="278">
        <f t="shared" ref="DJ153:ES153" ca="1" si="321">IFERROR(DJ257*$H153,)*(DJ$8&gt;=(rRenovStMnth-1)*12+1)*(DJ$8&lt;=MAX(rHoldPeriod,1)*12)*rRenovReq*$I153</f>
        <v>0</v>
      </c>
      <c r="DK153" s="278">
        <f t="shared" ca="1" si="321"/>
        <v>0</v>
      </c>
      <c r="DL153" s="278">
        <f t="shared" ca="1" si="321"/>
        <v>0</v>
      </c>
      <c r="DM153" s="278">
        <f t="shared" ca="1" si="321"/>
        <v>0</v>
      </c>
      <c r="DN153" s="278">
        <f t="shared" ca="1" si="321"/>
        <v>0</v>
      </c>
      <c r="DO153" s="278">
        <f t="shared" ca="1" si="321"/>
        <v>0</v>
      </c>
      <c r="DP153" s="278">
        <f t="shared" ca="1" si="321"/>
        <v>0</v>
      </c>
      <c r="DQ153" s="278">
        <f t="shared" ca="1" si="321"/>
        <v>0</v>
      </c>
      <c r="DR153" s="278">
        <f t="shared" ca="1" si="321"/>
        <v>0</v>
      </c>
      <c r="DS153" s="278">
        <f t="shared" ca="1" si="321"/>
        <v>0</v>
      </c>
      <c r="DT153" s="278">
        <f t="shared" ca="1" si="321"/>
        <v>0</v>
      </c>
      <c r="DU153" s="278">
        <f t="shared" ca="1" si="321"/>
        <v>0</v>
      </c>
      <c r="DV153" s="278">
        <f t="shared" ca="1" si="321"/>
        <v>0</v>
      </c>
      <c r="DW153" s="278">
        <f t="shared" ca="1" si="321"/>
        <v>0</v>
      </c>
      <c r="DX153" s="278">
        <f t="shared" ca="1" si="321"/>
        <v>0</v>
      </c>
      <c r="DY153" s="278">
        <f t="shared" ca="1" si="321"/>
        <v>0</v>
      </c>
      <c r="DZ153" s="278">
        <f t="shared" ca="1" si="321"/>
        <v>0</v>
      </c>
      <c r="EA153" s="278">
        <f t="shared" ca="1" si="321"/>
        <v>0</v>
      </c>
      <c r="EB153" s="278">
        <f t="shared" ca="1" si="321"/>
        <v>0</v>
      </c>
      <c r="EC153" s="278">
        <f t="shared" ca="1" si="321"/>
        <v>0</v>
      </c>
      <c r="ED153" s="278">
        <f t="shared" ca="1" si="321"/>
        <v>0</v>
      </c>
      <c r="EE153" s="278">
        <f t="shared" ca="1" si="321"/>
        <v>0</v>
      </c>
      <c r="EF153" s="278">
        <f t="shared" ca="1" si="321"/>
        <v>0</v>
      </c>
      <c r="EG153" s="278">
        <f t="shared" ca="1" si="321"/>
        <v>0</v>
      </c>
      <c r="EH153" s="278">
        <f t="shared" ca="1" si="321"/>
        <v>0</v>
      </c>
      <c r="EI153" s="278">
        <f t="shared" ca="1" si="321"/>
        <v>0</v>
      </c>
      <c r="EJ153" s="278">
        <f t="shared" ca="1" si="321"/>
        <v>0</v>
      </c>
      <c r="EK153" s="278">
        <f t="shared" ca="1" si="321"/>
        <v>0</v>
      </c>
      <c r="EL153" s="278">
        <f t="shared" ca="1" si="321"/>
        <v>0</v>
      </c>
      <c r="EM153" s="278">
        <f t="shared" ca="1" si="321"/>
        <v>0</v>
      </c>
      <c r="EN153" s="278">
        <f t="shared" ca="1" si="321"/>
        <v>0</v>
      </c>
      <c r="EO153" s="278">
        <f t="shared" ca="1" si="321"/>
        <v>0</v>
      </c>
      <c r="EP153" s="278">
        <f t="shared" ca="1" si="321"/>
        <v>0</v>
      </c>
      <c r="EQ153" s="278">
        <f t="shared" ca="1" si="321"/>
        <v>0</v>
      </c>
      <c r="ER153" s="278">
        <f t="shared" ca="1" si="321"/>
        <v>0</v>
      </c>
      <c r="ES153" s="278">
        <f t="shared" ca="1" si="321"/>
        <v>0</v>
      </c>
    </row>
    <row r="154" spans="2:149" hidden="1" x14ac:dyDescent="0.2">
      <c r="B154" s="278" cm="1">
        <f t="array" ref="B154">IFERROR(INDEX(rUMFP,ROWS($A$97:A154)),)</f>
        <v>0</v>
      </c>
      <c r="C154" s="278"/>
      <c r="D154" s="275">
        <f t="shared" si="217"/>
        <v>0</v>
      </c>
      <c r="E154" s="275">
        <f t="shared" si="218"/>
        <v>0</v>
      </c>
      <c r="F154" s="607">
        <f t="shared" si="219"/>
        <v>0</v>
      </c>
      <c r="H154" s="603">
        <f t="shared" si="220"/>
        <v>0</v>
      </c>
      <c r="I154" s="600">
        <f t="shared" si="92"/>
        <v>0</v>
      </c>
      <c r="K154" s="610">
        <f t="shared" si="221"/>
        <v>0</v>
      </c>
      <c r="Q154" s="275"/>
      <c r="R154" s="278">
        <f t="shared" ref="R154:AW154" si="322">IFERROR(R258*$H154,)*(R$8&gt;=(rRenovStMnth-1)*12+1)*(R$8&lt;=MAX(rHoldPeriod,1)*12)*rRenovReq*$I154</f>
        <v>0</v>
      </c>
      <c r="S154" s="278">
        <f t="shared" ca="1" si="322"/>
        <v>0</v>
      </c>
      <c r="T154" s="278">
        <f t="shared" ca="1" si="322"/>
        <v>0</v>
      </c>
      <c r="U154" s="278">
        <f t="shared" ca="1" si="322"/>
        <v>0</v>
      </c>
      <c r="V154" s="278">
        <f t="shared" ca="1" si="322"/>
        <v>0</v>
      </c>
      <c r="W154" s="278">
        <f t="shared" ca="1" si="322"/>
        <v>0</v>
      </c>
      <c r="X154" s="278">
        <f t="shared" ca="1" si="322"/>
        <v>0</v>
      </c>
      <c r="Y154" s="278">
        <f t="shared" ca="1" si="322"/>
        <v>0</v>
      </c>
      <c r="Z154" s="278">
        <f t="shared" ca="1" si="322"/>
        <v>0</v>
      </c>
      <c r="AA154" s="278">
        <f t="shared" ca="1" si="322"/>
        <v>0</v>
      </c>
      <c r="AB154" s="278">
        <f t="shared" ca="1" si="322"/>
        <v>0</v>
      </c>
      <c r="AC154" s="278">
        <f t="shared" ca="1" si="322"/>
        <v>0</v>
      </c>
      <c r="AD154" s="278">
        <f t="shared" ca="1" si="322"/>
        <v>0</v>
      </c>
      <c r="AE154" s="278">
        <f t="shared" ca="1" si="322"/>
        <v>0</v>
      </c>
      <c r="AF154" s="278">
        <f t="shared" ca="1" si="322"/>
        <v>0</v>
      </c>
      <c r="AG154" s="278">
        <f t="shared" ca="1" si="322"/>
        <v>0</v>
      </c>
      <c r="AH154" s="278">
        <f t="shared" ca="1" si="322"/>
        <v>0</v>
      </c>
      <c r="AI154" s="278">
        <f t="shared" ca="1" si="322"/>
        <v>0</v>
      </c>
      <c r="AJ154" s="278">
        <f t="shared" ca="1" si="322"/>
        <v>0</v>
      </c>
      <c r="AK154" s="278">
        <f t="shared" ca="1" si="322"/>
        <v>0</v>
      </c>
      <c r="AL154" s="278">
        <f t="shared" ca="1" si="322"/>
        <v>0</v>
      </c>
      <c r="AM154" s="278">
        <f t="shared" ca="1" si="322"/>
        <v>0</v>
      </c>
      <c r="AN154" s="278">
        <f t="shared" ca="1" si="322"/>
        <v>0</v>
      </c>
      <c r="AO154" s="278">
        <f t="shared" ca="1" si="322"/>
        <v>0</v>
      </c>
      <c r="AP154" s="278">
        <f t="shared" ca="1" si="322"/>
        <v>0</v>
      </c>
      <c r="AQ154" s="278">
        <f t="shared" ca="1" si="322"/>
        <v>0</v>
      </c>
      <c r="AR154" s="278">
        <f t="shared" ca="1" si="322"/>
        <v>0</v>
      </c>
      <c r="AS154" s="278">
        <f t="shared" ca="1" si="322"/>
        <v>0</v>
      </c>
      <c r="AT154" s="278">
        <f t="shared" ca="1" si="322"/>
        <v>0</v>
      </c>
      <c r="AU154" s="278">
        <f t="shared" ca="1" si="322"/>
        <v>0</v>
      </c>
      <c r="AV154" s="278">
        <f t="shared" ca="1" si="322"/>
        <v>0</v>
      </c>
      <c r="AW154" s="278">
        <f t="shared" ca="1" si="322"/>
        <v>0</v>
      </c>
      <c r="AX154" s="278">
        <f t="shared" ref="AX154:CC154" ca="1" si="323">IFERROR(AX258*$H154,)*(AX$8&gt;=(rRenovStMnth-1)*12+1)*(AX$8&lt;=MAX(rHoldPeriod,1)*12)*rRenovReq*$I154</f>
        <v>0</v>
      </c>
      <c r="AY154" s="278">
        <f t="shared" ca="1" si="323"/>
        <v>0</v>
      </c>
      <c r="AZ154" s="278">
        <f t="shared" ca="1" si="323"/>
        <v>0</v>
      </c>
      <c r="BA154" s="278">
        <f t="shared" ca="1" si="323"/>
        <v>0</v>
      </c>
      <c r="BB154" s="278">
        <f t="shared" ca="1" si="323"/>
        <v>0</v>
      </c>
      <c r="BC154" s="278">
        <f t="shared" ca="1" si="323"/>
        <v>0</v>
      </c>
      <c r="BD154" s="278">
        <f t="shared" ca="1" si="323"/>
        <v>0</v>
      </c>
      <c r="BE154" s="278">
        <f t="shared" ca="1" si="323"/>
        <v>0</v>
      </c>
      <c r="BF154" s="278">
        <f t="shared" ca="1" si="323"/>
        <v>0</v>
      </c>
      <c r="BG154" s="278">
        <f t="shared" ca="1" si="323"/>
        <v>0</v>
      </c>
      <c r="BH154" s="278">
        <f t="shared" ca="1" si="323"/>
        <v>0</v>
      </c>
      <c r="BI154" s="278">
        <f t="shared" ca="1" si="323"/>
        <v>0</v>
      </c>
      <c r="BJ154" s="278">
        <f t="shared" ca="1" si="323"/>
        <v>0</v>
      </c>
      <c r="BK154" s="278">
        <f t="shared" ca="1" si="323"/>
        <v>0</v>
      </c>
      <c r="BL154" s="278">
        <f t="shared" ca="1" si="323"/>
        <v>0</v>
      </c>
      <c r="BM154" s="278">
        <f t="shared" ca="1" si="323"/>
        <v>0</v>
      </c>
      <c r="BN154" s="278">
        <f t="shared" ca="1" si="323"/>
        <v>0</v>
      </c>
      <c r="BO154" s="278">
        <f t="shared" ca="1" si="323"/>
        <v>0</v>
      </c>
      <c r="BP154" s="278">
        <f t="shared" ca="1" si="323"/>
        <v>0</v>
      </c>
      <c r="BQ154" s="278">
        <f t="shared" ca="1" si="323"/>
        <v>0</v>
      </c>
      <c r="BR154" s="278">
        <f t="shared" ca="1" si="323"/>
        <v>0</v>
      </c>
      <c r="BS154" s="278">
        <f t="shared" ca="1" si="323"/>
        <v>0</v>
      </c>
      <c r="BT154" s="278">
        <f t="shared" ca="1" si="323"/>
        <v>0</v>
      </c>
      <c r="BU154" s="278">
        <f t="shared" ca="1" si="323"/>
        <v>0</v>
      </c>
      <c r="BV154" s="278">
        <f t="shared" ca="1" si="323"/>
        <v>0</v>
      </c>
      <c r="BW154" s="278">
        <f t="shared" ca="1" si="323"/>
        <v>0</v>
      </c>
      <c r="BX154" s="278">
        <f t="shared" ca="1" si="323"/>
        <v>0</v>
      </c>
      <c r="BY154" s="278">
        <f t="shared" ca="1" si="323"/>
        <v>0</v>
      </c>
      <c r="BZ154" s="278">
        <f t="shared" ca="1" si="323"/>
        <v>0</v>
      </c>
      <c r="CA154" s="278">
        <f t="shared" ca="1" si="323"/>
        <v>0</v>
      </c>
      <c r="CB154" s="278">
        <f t="shared" ca="1" si="323"/>
        <v>0</v>
      </c>
      <c r="CC154" s="278">
        <f t="shared" ca="1" si="323"/>
        <v>0</v>
      </c>
      <c r="CD154" s="278">
        <f t="shared" ref="CD154:DI154" ca="1" si="324">IFERROR(CD258*$H154,)*(CD$8&gt;=(rRenovStMnth-1)*12+1)*(CD$8&lt;=MAX(rHoldPeriod,1)*12)*rRenovReq*$I154</f>
        <v>0</v>
      </c>
      <c r="CE154" s="278">
        <f t="shared" ca="1" si="324"/>
        <v>0</v>
      </c>
      <c r="CF154" s="278">
        <f t="shared" ca="1" si="324"/>
        <v>0</v>
      </c>
      <c r="CG154" s="278">
        <f t="shared" ca="1" si="324"/>
        <v>0</v>
      </c>
      <c r="CH154" s="278">
        <f t="shared" ca="1" si="324"/>
        <v>0</v>
      </c>
      <c r="CI154" s="278">
        <f t="shared" ca="1" si="324"/>
        <v>0</v>
      </c>
      <c r="CJ154" s="278">
        <f t="shared" ca="1" si="324"/>
        <v>0</v>
      </c>
      <c r="CK154" s="278">
        <f t="shared" ca="1" si="324"/>
        <v>0</v>
      </c>
      <c r="CL154" s="278">
        <f t="shared" ca="1" si="324"/>
        <v>0</v>
      </c>
      <c r="CM154" s="278">
        <f t="shared" ca="1" si="324"/>
        <v>0</v>
      </c>
      <c r="CN154" s="278">
        <f t="shared" ca="1" si="324"/>
        <v>0</v>
      </c>
      <c r="CO154" s="278">
        <f t="shared" ca="1" si="324"/>
        <v>0</v>
      </c>
      <c r="CP154" s="278">
        <f t="shared" ca="1" si="324"/>
        <v>0</v>
      </c>
      <c r="CQ154" s="278">
        <f t="shared" ca="1" si="324"/>
        <v>0</v>
      </c>
      <c r="CR154" s="278">
        <f t="shared" ca="1" si="324"/>
        <v>0</v>
      </c>
      <c r="CS154" s="278">
        <f t="shared" ca="1" si="324"/>
        <v>0</v>
      </c>
      <c r="CT154" s="278">
        <f t="shared" ca="1" si="324"/>
        <v>0</v>
      </c>
      <c r="CU154" s="278">
        <f t="shared" ca="1" si="324"/>
        <v>0</v>
      </c>
      <c r="CV154" s="278">
        <f t="shared" ca="1" si="324"/>
        <v>0</v>
      </c>
      <c r="CW154" s="278">
        <f t="shared" ca="1" si="324"/>
        <v>0</v>
      </c>
      <c r="CX154" s="278">
        <f t="shared" ca="1" si="324"/>
        <v>0</v>
      </c>
      <c r="CY154" s="278">
        <f t="shared" ca="1" si="324"/>
        <v>0</v>
      </c>
      <c r="CZ154" s="278">
        <f t="shared" ca="1" si="324"/>
        <v>0</v>
      </c>
      <c r="DA154" s="278">
        <f t="shared" ca="1" si="324"/>
        <v>0</v>
      </c>
      <c r="DB154" s="278">
        <f t="shared" ca="1" si="324"/>
        <v>0</v>
      </c>
      <c r="DC154" s="278">
        <f t="shared" ca="1" si="324"/>
        <v>0</v>
      </c>
      <c r="DD154" s="278">
        <f t="shared" ca="1" si="324"/>
        <v>0</v>
      </c>
      <c r="DE154" s="278">
        <f t="shared" ca="1" si="324"/>
        <v>0</v>
      </c>
      <c r="DF154" s="278">
        <f t="shared" ca="1" si="324"/>
        <v>0</v>
      </c>
      <c r="DG154" s="278">
        <f t="shared" ca="1" si="324"/>
        <v>0</v>
      </c>
      <c r="DH154" s="278">
        <f t="shared" ca="1" si="324"/>
        <v>0</v>
      </c>
      <c r="DI154" s="278">
        <f t="shared" ca="1" si="324"/>
        <v>0</v>
      </c>
      <c r="DJ154" s="278">
        <f t="shared" ref="DJ154:ES154" ca="1" si="325">IFERROR(DJ258*$H154,)*(DJ$8&gt;=(rRenovStMnth-1)*12+1)*(DJ$8&lt;=MAX(rHoldPeriod,1)*12)*rRenovReq*$I154</f>
        <v>0</v>
      </c>
      <c r="DK154" s="278">
        <f t="shared" ca="1" si="325"/>
        <v>0</v>
      </c>
      <c r="DL154" s="278">
        <f t="shared" ca="1" si="325"/>
        <v>0</v>
      </c>
      <c r="DM154" s="278">
        <f t="shared" ca="1" si="325"/>
        <v>0</v>
      </c>
      <c r="DN154" s="278">
        <f t="shared" ca="1" si="325"/>
        <v>0</v>
      </c>
      <c r="DO154" s="278">
        <f t="shared" ca="1" si="325"/>
        <v>0</v>
      </c>
      <c r="DP154" s="278">
        <f t="shared" ca="1" si="325"/>
        <v>0</v>
      </c>
      <c r="DQ154" s="278">
        <f t="shared" ca="1" si="325"/>
        <v>0</v>
      </c>
      <c r="DR154" s="278">
        <f t="shared" ca="1" si="325"/>
        <v>0</v>
      </c>
      <c r="DS154" s="278">
        <f t="shared" ca="1" si="325"/>
        <v>0</v>
      </c>
      <c r="DT154" s="278">
        <f t="shared" ca="1" si="325"/>
        <v>0</v>
      </c>
      <c r="DU154" s="278">
        <f t="shared" ca="1" si="325"/>
        <v>0</v>
      </c>
      <c r="DV154" s="278">
        <f t="shared" ca="1" si="325"/>
        <v>0</v>
      </c>
      <c r="DW154" s="278">
        <f t="shared" ca="1" si="325"/>
        <v>0</v>
      </c>
      <c r="DX154" s="278">
        <f t="shared" ca="1" si="325"/>
        <v>0</v>
      </c>
      <c r="DY154" s="278">
        <f t="shared" ca="1" si="325"/>
        <v>0</v>
      </c>
      <c r="DZ154" s="278">
        <f t="shared" ca="1" si="325"/>
        <v>0</v>
      </c>
      <c r="EA154" s="278">
        <f t="shared" ca="1" si="325"/>
        <v>0</v>
      </c>
      <c r="EB154" s="278">
        <f t="shared" ca="1" si="325"/>
        <v>0</v>
      </c>
      <c r="EC154" s="278">
        <f t="shared" ca="1" si="325"/>
        <v>0</v>
      </c>
      <c r="ED154" s="278">
        <f t="shared" ca="1" si="325"/>
        <v>0</v>
      </c>
      <c r="EE154" s="278">
        <f t="shared" ca="1" si="325"/>
        <v>0</v>
      </c>
      <c r="EF154" s="278">
        <f t="shared" ca="1" si="325"/>
        <v>0</v>
      </c>
      <c r="EG154" s="278">
        <f t="shared" ca="1" si="325"/>
        <v>0</v>
      </c>
      <c r="EH154" s="278">
        <f t="shared" ca="1" si="325"/>
        <v>0</v>
      </c>
      <c r="EI154" s="278">
        <f t="shared" ca="1" si="325"/>
        <v>0</v>
      </c>
      <c r="EJ154" s="278">
        <f t="shared" ca="1" si="325"/>
        <v>0</v>
      </c>
      <c r="EK154" s="278">
        <f t="shared" ca="1" si="325"/>
        <v>0</v>
      </c>
      <c r="EL154" s="278">
        <f t="shared" ca="1" si="325"/>
        <v>0</v>
      </c>
      <c r="EM154" s="278">
        <f t="shared" ca="1" si="325"/>
        <v>0</v>
      </c>
      <c r="EN154" s="278">
        <f t="shared" ca="1" si="325"/>
        <v>0</v>
      </c>
      <c r="EO154" s="278">
        <f t="shared" ca="1" si="325"/>
        <v>0</v>
      </c>
      <c r="EP154" s="278">
        <f t="shared" ca="1" si="325"/>
        <v>0</v>
      </c>
      <c r="EQ154" s="278">
        <f t="shared" ca="1" si="325"/>
        <v>0</v>
      </c>
      <c r="ER154" s="278">
        <f t="shared" ca="1" si="325"/>
        <v>0</v>
      </c>
      <c r="ES154" s="278">
        <f t="shared" ca="1" si="325"/>
        <v>0</v>
      </c>
    </row>
    <row r="155" spans="2:149" hidden="1" x14ac:dyDescent="0.2">
      <c r="B155" s="278" cm="1">
        <f t="array" ref="B155">IFERROR(INDEX(rUMFP,ROWS($A$97:A155)),)</f>
        <v>0</v>
      </c>
      <c r="C155" s="278"/>
      <c r="D155" s="275">
        <f t="shared" si="217"/>
        <v>0</v>
      </c>
      <c r="E155" s="275">
        <f t="shared" si="218"/>
        <v>0</v>
      </c>
      <c r="F155" s="607">
        <f t="shared" si="219"/>
        <v>0</v>
      </c>
      <c r="H155" s="603">
        <f t="shared" si="220"/>
        <v>0</v>
      </c>
      <c r="I155" s="600">
        <f t="shared" si="92"/>
        <v>0</v>
      </c>
      <c r="K155" s="610">
        <f t="shared" si="221"/>
        <v>0</v>
      </c>
      <c r="Q155" s="275"/>
      <c r="R155" s="278">
        <f t="shared" ref="R155:AW155" si="326">IFERROR(R259*$H155,)*(R$8&gt;=(rRenovStMnth-1)*12+1)*(R$8&lt;=MAX(rHoldPeriod,1)*12)*rRenovReq*$I155</f>
        <v>0</v>
      </c>
      <c r="S155" s="278">
        <f t="shared" ca="1" si="326"/>
        <v>0</v>
      </c>
      <c r="T155" s="278">
        <f t="shared" ca="1" si="326"/>
        <v>0</v>
      </c>
      <c r="U155" s="278">
        <f t="shared" ca="1" si="326"/>
        <v>0</v>
      </c>
      <c r="V155" s="278">
        <f t="shared" ca="1" si="326"/>
        <v>0</v>
      </c>
      <c r="W155" s="278">
        <f t="shared" ca="1" si="326"/>
        <v>0</v>
      </c>
      <c r="X155" s="278">
        <f t="shared" ca="1" si="326"/>
        <v>0</v>
      </c>
      <c r="Y155" s="278">
        <f t="shared" ca="1" si="326"/>
        <v>0</v>
      </c>
      <c r="Z155" s="278">
        <f t="shared" ca="1" si="326"/>
        <v>0</v>
      </c>
      <c r="AA155" s="278">
        <f t="shared" ca="1" si="326"/>
        <v>0</v>
      </c>
      <c r="AB155" s="278">
        <f t="shared" ca="1" si="326"/>
        <v>0</v>
      </c>
      <c r="AC155" s="278">
        <f t="shared" ca="1" si="326"/>
        <v>0</v>
      </c>
      <c r="AD155" s="278">
        <f t="shared" ca="1" si="326"/>
        <v>0</v>
      </c>
      <c r="AE155" s="278">
        <f t="shared" ca="1" si="326"/>
        <v>0</v>
      </c>
      <c r="AF155" s="278">
        <f t="shared" ca="1" si="326"/>
        <v>0</v>
      </c>
      <c r="AG155" s="278">
        <f t="shared" ca="1" si="326"/>
        <v>0</v>
      </c>
      <c r="AH155" s="278">
        <f t="shared" ca="1" si="326"/>
        <v>0</v>
      </c>
      <c r="AI155" s="278">
        <f t="shared" ca="1" si="326"/>
        <v>0</v>
      </c>
      <c r="AJ155" s="278">
        <f t="shared" ca="1" si="326"/>
        <v>0</v>
      </c>
      <c r="AK155" s="278">
        <f t="shared" ca="1" si="326"/>
        <v>0</v>
      </c>
      <c r="AL155" s="278">
        <f t="shared" ca="1" si="326"/>
        <v>0</v>
      </c>
      <c r="AM155" s="278">
        <f t="shared" ca="1" si="326"/>
        <v>0</v>
      </c>
      <c r="AN155" s="278">
        <f t="shared" ca="1" si="326"/>
        <v>0</v>
      </c>
      <c r="AO155" s="278">
        <f t="shared" ca="1" si="326"/>
        <v>0</v>
      </c>
      <c r="AP155" s="278">
        <f t="shared" ca="1" si="326"/>
        <v>0</v>
      </c>
      <c r="AQ155" s="278">
        <f t="shared" ca="1" si="326"/>
        <v>0</v>
      </c>
      <c r="AR155" s="278">
        <f t="shared" ca="1" si="326"/>
        <v>0</v>
      </c>
      <c r="AS155" s="278">
        <f t="shared" ca="1" si="326"/>
        <v>0</v>
      </c>
      <c r="AT155" s="278">
        <f t="shared" ca="1" si="326"/>
        <v>0</v>
      </c>
      <c r="AU155" s="278">
        <f t="shared" ca="1" si="326"/>
        <v>0</v>
      </c>
      <c r="AV155" s="278">
        <f t="shared" ca="1" si="326"/>
        <v>0</v>
      </c>
      <c r="AW155" s="278">
        <f t="shared" ca="1" si="326"/>
        <v>0</v>
      </c>
      <c r="AX155" s="278">
        <f t="shared" ref="AX155:CC155" ca="1" si="327">IFERROR(AX259*$H155,)*(AX$8&gt;=(rRenovStMnth-1)*12+1)*(AX$8&lt;=MAX(rHoldPeriod,1)*12)*rRenovReq*$I155</f>
        <v>0</v>
      </c>
      <c r="AY155" s="278">
        <f t="shared" ca="1" si="327"/>
        <v>0</v>
      </c>
      <c r="AZ155" s="278">
        <f t="shared" ca="1" si="327"/>
        <v>0</v>
      </c>
      <c r="BA155" s="278">
        <f t="shared" ca="1" si="327"/>
        <v>0</v>
      </c>
      <c r="BB155" s="278">
        <f t="shared" ca="1" si="327"/>
        <v>0</v>
      </c>
      <c r="BC155" s="278">
        <f t="shared" ca="1" si="327"/>
        <v>0</v>
      </c>
      <c r="BD155" s="278">
        <f t="shared" ca="1" si="327"/>
        <v>0</v>
      </c>
      <c r="BE155" s="278">
        <f t="shared" ca="1" si="327"/>
        <v>0</v>
      </c>
      <c r="BF155" s="278">
        <f t="shared" ca="1" si="327"/>
        <v>0</v>
      </c>
      <c r="BG155" s="278">
        <f t="shared" ca="1" si="327"/>
        <v>0</v>
      </c>
      <c r="BH155" s="278">
        <f t="shared" ca="1" si="327"/>
        <v>0</v>
      </c>
      <c r="BI155" s="278">
        <f t="shared" ca="1" si="327"/>
        <v>0</v>
      </c>
      <c r="BJ155" s="278">
        <f t="shared" ca="1" si="327"/>
        <v>0</v>
      </c>
      <c r="BK155" s="278">
        <f t="shared" ca="1" si="327"/>
        <v>0</v>
      </c>
      <c r="BL155" s="278">
        <f t="shared" ca="1" si="327"/>
        <v>0</v>
      </c>
      <c r="BM155" s="278">
        <f t="shared" ca="1" si="327"/>
        <v>0</v>
      </c>
      <c r="BN155" s="278">
        <f t="shared" ca="1" si="327"/>
        <v>0</v>
      </c>
      <c r="BO155" s="278">
        <f t="shared" ca="1" si="327"/>
        <v>0</v>
      </c>
      <c r="BP155" s="278">
        <f t="shared" ca="1" si="327"/>
        <v>0</v>
      </c>
      <c r="BQ155" s="278">
        <f t="shared" ca="1" si="327"/>
        <v>0</v>
      </c>
      <c r="BR155" s="278">
        <f t="shared" ca="1" si="327"/>
        <v>0</v>
      </c>
      <c r="BS155" s="278">
        <f t="shared" ca="1" si="327"/>
        <v>0</v>
      </c>
      <c r="BT155" s="278">
        <f t="shared" ca="1" si="327"/>
        <v>0</v>
      </c>
      <c r="BU155" s="278">
        <f t="shared" ca="1" si="327"/>
        <v>0</v>
      </c>
      <c r="BV155" s="278">
        <f t="shared" ca="1" si="327"/>
        <v>0</v>
      </c>
      <c r="BW155" s="278">
        <f t="shared" ca="1" si="327"/>
        <v>0</v>
      </c>
      <c r="BX155" s="278">
        <f t="shared" ca="1" si="327"/>
        <v>0</v>
      </c>
      <c r="BY155" s="278">
        <f t="shared" ca="1" si="327"/>
        <v>0</v>
      </c>
      <c r="BZ155" s="278">
        <f t="shared" ca="1" si="327"/>
        <v>0</v>
      </c>
      <c r="CA155" s="278">
        <f t="shared" ca="1" si="327"/>
        <v>0</v>
      </c>
      <c r="CB155" s="278">
        <f t="shared" ca="1" si="327"/>
        <v>0</v>
      </c>
      <c r="CC155" s="278">
        <f t="shared" ca="1" si="327"/>
        <v>0</v>
      </c>
      <c r="CD155" s="278">
        <f t="shared" ref="CD155:DI155" ca="1" si="328">IFERROR(CD259*$H155,)*(CD$8&gt;=(rRenovStMnth-1)*12+1)*(CD$8&lt;=MAX(rHoldPeriod,1)*12)*rRenovReq*$I155</f>
        <v>0</v>
      </c>
      <c r="CE155" s="278">
        <f t="shared" ca="1" si="328"/>
        <v>0</v>
      </c>
      <c r="CF155" s="278">
        <f t="shared" ca="1" si="328"/>
        <v>0</v>
      </c>
      <c r="CG155" s="278">
        <f t="shared" ca="1" si="328"/>
        <v>0</v>
      </c>
      <c r="CH155" s="278">
        <f t="shared" ca="1" si="328"/>
        <v>0</v>
      </c>
      <c r="CI155" s="278">
        <f t="shared" ca="1" si="328"/>
        <v>0</v>
      </c>
      <c r="CJ155" s="278">
        <f t="shared" ca="1" si="328"/>
        <v>0</v>
      </c>
      <c r="CK155" s="278">
        <f t="shared" ca="1" si="328"/>
        <v>0</v>
      </c>
      <c r="CL155" s="278">
        <f t="shared" ca="1" si="328"/>
        <v>0</v>
      </c>
      <c r="CM155" s="278">
        <f t="shared" ca="1" si="328"/>
        <v>0</v>
      </c>
      <c r="CN155" s="278">
        <f t="shared" ca="1" si="328"/>
        <v>0</v>
      </c>
      <c r="CO155" s="278">
        <f t="shared" ca="1" si="328"/>
        <v>0</v>
      </c>
      <c r="CP155" s="278">
        <f t="shared" ca="1" si="328"/>
        <v>0</v>
      </c>
      <c r="CQ155" s="278">
        <f t="shared" ca="1" si="328"/>
        <v>0</v>
      </c>
      <c r="CR155" s="278">
        <f t="shared" ca="1" si="328"/>
        <v>0</v>
      </c>
      <c r="CS155" s="278">
        <f t="shared" ca="1" si="328"/>
        <v>0</v>
      </c>
      <c r="CT155" s="278">
        <f t="shared" ca="1" si="328"/>
        <v>0</v>
      </c>
      <c r="CU155" s="278">
        <f t="shared" ca="1" si="328"/>
        <v>0</v>
      </c>
      <c r="CV155" s="278">
        <f t="shared" ca="1" si="328"/>
        <v>0</v>
      </c>
      <c r="CW155" s="278">
        <f t="shared" ca="1" si="328"/>
        <v>0</v>
      </c>
      <c r="CX155" s="278">
        <f t="shared" ca="1" si="328"/>
        <v>0</v>
      </c>
      <c r="CY155" s="278">
        <f t="shared" ca="1" si="328"/>
        <v>0</v>
      </c>
      <c r="CZ155" s="278">
        <f t="shared" ca="1" si="328"/>
        <v>0</v>
      </c>
      <c r="DA155" s="278">
        <f t="shared" ca="1" si="328"/>
        <v>0</v>
      </c>
      <c r="DB155" s="278">
        <f t="shared" ca="1" si="328"/>
        <v>0</v>
      </c>
      <c r="DC155" s="278">
        <f t="shared" ca="1" si="328"/>
        <v>0</v>
      </c>
      <c r="DD155" s="278">
        <f t="shared" ca="1" si="328"/>
        <v>0</v>
      </c>
      <c r="DE155" s="278">
        <f t="shared" ca="1" si="328"/>
        <v>0</v>
      </c>
      <c r="DF155" s="278">
        <f t="shared" ca="1" si="328"/>
        <v>0</v>
      </c>
      <c r="DG155" s="278">
        <f t="shared" ca="1" si="328"/>
        <v>0</v>
      </c>
      <c r="DH155" s="278">
        <f t="shared" ca="1" si="328"/>
        <v>0</v>
      </c>
      <c r="DI155" s="278">
        <f t="shared" ca="1" si="328"/>
        <v>0</v>
      </c>
      <c r="DJ155" s="278">
        <f t="shared" ref="DJ155:ES155" ca="1" si="329">IFERROR(DJ259*$H155,)*(DJ$8&gt;=(rRenovStMnth-1)*12+1)*(DJ$8&lt;=MAX(rHoldPeriod,1)*12)*rRenovReq*$I155</f>
        <v>0</v>
      </c>
      <c r="DK155" s="278">
        <f t="shared" ca="1" si="329"/>
        <v>0</v>
      </c>
      <c r="DL155" s="278">
        <f t="shared" ca="1" si="329"/>
        <v>0</v>
      </c>
      <c r="DM155" s="278">
        <f t="shared" ca="1" si="329"/>
        <v>0</v>
      </c>
      <c r="DN155" s="278">
        <f t="shared" ca="1" si="329"/>
        <v>0</v>
      </c>
      <c r="DO155" s="278">
        <f t="shared" ca="1" si="329"/>
        <v>0</v>
      </c>
      <c r="DP155" s="278">
        <f t="shared" ca="1" si="329"/>
        <v>0</v>
      </c>
      <c r="DQ155" s="278">
        <f t="shared" ca="1" si="329"/>
        <v>0</v>
      </c>
      <c r="DR155" s="278">
        <f t="shared" ca="1" si="329"/>
        <v>0</v>
      </c>
      <c r="DS155" s="278">
        <f t="shared" ca="1" si="329"/>
        <v>0</v>
      </c>
      <c r="DT155" s="278">
        <f t="shared" ca="1" si="329"/>
        <v>0</v>
      </c>
      <c r="DU155" s="278">
        <f t="shared" ca="1" si="329"/>
        <v>0</v>
      </c>
      <c r="DV155" s="278">
        <f t="shared" ca="1" si="329"/>
        <v>0</v>
      </c>
      <c r="DW155" s="278">
        <f t="shared" ca="1" si="329"/>
        <v>0</v>
      </c>
      <c r="DX155" s="278">
        <f t="shared" ca="1" si="329"/>
        <v>0</v>
      </c>
      <c r="DY155" s="278">
        <f t="shared" ca="1" si="329"/>
        <v>0</v>
      </c>
      <c r="DZ155" s="278">
        <f t="shared" ca="1" si="329"/>
        <v>0</v>
      </c>
      <c r="EA155" s="278">
        <f t="shared" ca="1" si="329"/>
        <v>0</v>
      </c>
      <c r="EB155" s="278">
        <f t="shared" ca="1" si="329"/>
        <v>0</v>
      </c>
      <c r="EC155" s="278">
        <f t="shared" ca="1" si="329"/>
        <v>0</v>
      </c>
      <c r="ED155" s="278">
        <f t="shared" ca="1" si="329"/>
        <v>0</v>
      </c>
      <c r="EE155" s="278">
        <f t="shared" ca="1" si="329"/>
        <v>0</v>
      </c>
      <c r="EF155" s="278">
        <f t="shared" ca="1" si="329"/>
        <v>0</v>
      </c>
      <c r="EG155" s="278">
        <f t="shared" ca="1" si="329"/>
        <v>0</v>
      </c>
      <c r="EH155" s="278">
        <f t="shared" ca="1" si="329"/>
        <v>0</v>
      </c>
      <c r="EI155" s="278">
        <f t="shared" ca="1" si="329"/>
        <v>0</v>
      </c>
      <c r="EJ155" s="278">
        <f t="shared" ca="1" si="329"/>
        <v>0</v>
      </c>
      <c r="EK155" s="278">
        <f t="shared" ca="1" si="329"/>
        <v>0</v>
      </c>
      <c r="EL155" s="278">
        <f t="shared" ca="1" si="329"/>
        <v>0</v>
      </c>
      <c r="EM155" s="278">
        <f t="shared" ca="1" si="329"/>
        <v>0</v>
      </c>
      <c r="EN155" s="278">
        <f t="shared" ca="1" si="329"/>
        <v>0</v>
      </c>
      <c r="EO155" s="278">
        <f t="shared" ca="1" si="329"/>
        <v>0</v>
      </c>
      <c r="EP155" s="278">
        <f t="shared" ca="1" si="329"/>
        <v>0</v>
      </c>
      <c r="EQ155" s="278">
        <f t="shared" ca="1" si="329"/>
        <v>0</v>
      </c>
      <c r="ER155" s="278">
        <f t="shared" ca="1" si="329"/>
        <v>0</v>
      </c>
      <c r="ES155" s="278">
        <f t="shared" ca="1" si="329"/>
        <v>0</v>
      </c>
    </row>
    <row r="156" spans="2:149" hidden="1" x14ac:dyDescent="0.2">
      <c r="B156" s="278" cm="1">
        <f t="array" ref="B156">IFERROR(INDEX(rUMFP,ROWS($A$97:A156)),)</f>
        <v>0</v>
      </c>
      <c r="C156" s="278"/>
      <c r="D156" s="275">
        <f t="shared" si="217"/>
        <v>0</v>
      </c>
      <c r="E156" s="275">
        <f t="shared" si="218"/>
        <v>0</v>
      </c>
      <c r="F156" s="607">
        <f t="shared" si="219"/>
        <v>0</v>
      </c>
      <c r="H156" s="603">
        <f t="shared" si="220"/>
        <v>0</v>
      </c>
      <c r="I156" s="600">
        <f t="shared" si="92"/>
        <v>0</v>
      </c>
      <c r="K156" s="610">
        <f t="shared" si="221"/>
        <v>0</v>
      </c>
      <c r="Q156" s="275"/>
      <c r="R156" s="278">
        <f t="shared" ref="R156:AW156" si="330">IFERROR(R260*$H156,)*(R$8&gt;=(rRenovStMnth-1)*12+1)*(R$8&lt;=MAX(rHoldPeriod,1)*12)*rRenovReq*$I156</f>
        <v>0</v>
      </c>
      <c r="S156" s="278">
        <f t="shared" ca="1" si="330"/>
        <v>0</v>
      </c>
      <c r="T156" s="278">
        <f t="shared" ca="1" si="330"/>
        <v>0</v>
      </c>
      <c r="U156" s="278">
        <f t="shared" ca="1" si="330"/>
        <v>0</v>
      </c>
      <c r="V156" s="278">
        <f t="shared" ca="1" si="330"/>
        <v>0</v>
      </c>
      <c r="W156" s="278">
        <f t="shared" ca="1" si="330"/>
        <v>0</v>
      </c>
      <c r="X156" s="278">
        <f t="shared" ca="1" si="330"/>
        <v>0</v>
      </c>
      <c r="Y156" s="278">
        <f t="shared" ca="1" si="330"/>
        <v>0</v>
      </c>
      <c r="Z156" s="278">
        <f t="shared" ca="1" si="330"/>
        <v>0</v>
      </c>
      <c r="AA156" s="278">
        <f t="shared" ca="1" si="330"/>
        <v>0</v>
      </c>
      <c r="AB156" s="278">
        <f t="shared" ca="1" si="330"/>
        <v>0</v>
      </c>
      <c r="AC156" s="278">
        <f t="shared" ca="1" si="330"/>
        <v>0</v>
      </c>
      <c r="AD156" s="278">
        <f t="shared" ca="1" si="330"/>
        <v>0</v>
      </c>
      <c r="AE156" s="278">
        <f t="shared" ca="1" si="330"/>
        <v>0</v>
      </c>
      <c r="AF156" s="278">
        <f t="shared" ca="1" si="330"/>
        <v>0</v>
      </c>
      <c r="AG156" s="278">
        <f t="shared" ca="1" si="330"/>
        <v>0</v>
      </c>
      <c r="AH156" s="278">
        <f t="shared" ca="1" si="330"/>
        <v>0</v>
      </c>
      <c r="AI156" s="278">
        <f t="shared" ca="1" si="330"/>
        <v>0</v>
      </c>
      <c r="AJ156" s="278">
        <f t="shared" ca="1" si="330"/>
        <v>0</v>
      </c>
      <c r="AK156" s="278">
        <f t="shared" ca="1" si="330"/>
        <v>0</v>
      </c>
      <c r="AL156" s="278">
        <f t="shared" ca="1" si="330"/>
        <v>0</v>
      </c>
      <c r="AM156" s="278">
        <f t="shared" ca="1" si="330"/>
        <v>0</v>
      </c>
      <c r="AN156" s="278">
        <f t="shared" ca="1" si="330"/>
        <v>0</v>
      </c>
      <c r="AO156" s="278">
        <f t="shared" ca="1" si="330"/>
        <v>0</v>
      </c>
      <c r="AP156" s="278">
        <f t="shared" ca="1" si="330"/>
        <v>0</v>
      </c>
      <c r="AQ156" s="278">
        <f t="shared" ca="1" si="330"/>
        <v>0</v>
      </c>
      <c r="AR156" s="278">
        <f t="shared" ca="1" si="330"/>
        <v>0</v>
      </c>
      <c r="AS156" s="278">
        <f t="shared" ca="1" si="330"/>
        <v>0</v>
      </c>
      <c r="AT156" s="278">
        <f t="shared" ca="1" si="330"/>
        <v>0</v>
      </c>
      <c r="AU156" s="278">
        <f t="shared" ca="1" si="330"/>
        <v>0</v>
      </c>
      <c r="AV156" s="278">
        <f t="shared" ca="1" si="330"/>
        <v>0</v>
      </c>
      <c r="AW156" s="278">
        <f t="shared" ca="1" si="330"/>
        <v>0</v>
      </c>
      <c r="AX156" s="278">
        <f t="shared" ref="AX156:CC156" ca="1" si="331">IFERROR(AX260*$H156,)*(AX$8&gt;=(rRenovStMnth-1)*12+1)*(AX$8&lt;=MAX(rHoldPeriod,1)*12)*rRenovReq*$I156</f>
        <v>0</v>
      </c>
      <c r="AY156" s="278">
        <f t="shared" ca="1" si="331"/>
        <v>0</v>
      </c>
      <c r="AZ156" s="278">
        <f t="shared" ca="1" si="331"/>
        <v>0</v>
      </c>
      <c r="BA156" s="278">
        <f t="shared" ca="1" si="331"/>
        <v>0</v>
      </c>
      <c r="BB156" s="278">
        <f t="shared" ca="1" si="331"/>
        <v>0</v>
      </c>
      <c r="BC156" s="278">
        <f t="shared" ca="1" si="331"/>
        <v>0</v>
      </c>
      <c r="BD156" s="278">
        <f t="shared" ca="1" si="331"/>
        <v>0</v>
      </c>
      <c r="BE156" s="278">
        <f t="shared" ca="1" si="331"/>
        <v>0</v>
      </c>
      <c r="BF156" s="278">
        <f t="shared" ca="1" si="331"/>
        <v>0</v>
      </c>
      <c r="BG156" s="278">
        <f t="shared" ca="1" si="331"/>
        <v>0</v>
      </c>
      <c r="BH156" s="278">
        <f t="shared" ca="1" si="331"/>
        <v>0</v>
      </c>
      <c r="BI156" s="278">
        <f t="shared" ca="1" si="331"/>
        <v>0</v>
      </c>
      <c r="BJ156" s="278">
        <f t="shared" ca="1" si="331"/>
        <v>0</v>
      </c>
      <c r="BK156" s="278">
        <f t="shared" ca="1" si="331"/>
        <v>0</v>
      </c>
      <c r="BL156" s="278">
        <f t="shared" ca="1" si="331"/>
        <v>0</v>
      </c>
      <c r="BM156" s="278">
        <f t="shared" ca="1" si="331"/>
        <v>0</v>
      </c>
      <c r="BN156" s="278">
        <f t="shared" ca="1" si="331"/>
        <v>0</v>
      </c>
      <c r="BO156" s="278">
        <f t="shared" ca="1" si="331"/>
        <v>0</v>
      </c>
      <c r="BP156" s="278">
        <f t="shared" ca="1" si="331"/>
        <v>0</v>
      </c>
      <c r="BQ156" s="278">
        <f t="shared" ca="1" si="331"/>
        <v>0</v>
      </c>
      <c r="BR156" s="278">
        <f t="shared" ca="1" si="331"/>
        <v>0</v>
      </c>
      <c r="BS156" s="278">
        <f t="shared" ca="1" si="331"/>
        <v>0</v>
      </c>
      <c r="BT156" s="278">
        <f t="shared" ca="1" si="331"/>
        <v>0</v>
      </c>
      <c r="BU156" s="278">
        <f t="shared" ca="1" si="331"/>
        <v>0</v>
      </c>
      <c r="BV156" s="278">
        <f t="shared" ca="1" si="331"/>
        <v>0</v>
      </c>
      <c r="BW156" s="278">
        <f t="shared" ca="1" si="331"/>
        <v>0</v>
      </c>
      <c r="BX156" s="278">
        <f t="shared" ca="1" si="331"/>
        <v>0</v>
      </c>
      <c r="BY156" s="278">
        <f t="shared" ca="1" si="331"/>
        <v>0</v>
      </c>
      <c r="BZ156" s="278">
        <f t="shared" ca="1" si="331"/>
        <v>0</v>
      </c>
      <c r="CA156" s="278">
        <f t="shared" ca="1" si="331"/>
        <v>0</v>
      </c>
      <c r="CB156" s="278">
        <f t="shared" ca="1" si="331"/>
        <v>0</v>
      </c>
      <c r="CC156" s="278">
        <f t="shared" ca="1" si="331"/>
        <v>0</v>
      </c>
      <c r="CD156" s="278">
        <f t="shared" ref="CD156:DI156" ca="1" si="332">IFERROR(CD260*$H156,)*(CD$8&gt;=(rRenovStMnth-1)*12+1)*(CD$8&lt;=MAX(rHoldPeriod,1)*12)*rRenovReq*$I156</f>
        <v>0</v>
      </c>
      <c r="CE156" s="278">
        <f t="shared" ca="1" si="332"/>
        <v>0</v>
      </c>
      <c r="CF156" s="278">
        <f t="shared" ca="1" si="332"/>
        <v>0</v>
      </c>
      <c r="CG156" s="278">
        <f t="shared" ca="1" si="332"/>
        <v>0</v>
      </c>
      <c r="CH156" s="278">
        <f t="shared" ca="1" si="332"/>
        <v>0</v>
      </c>
      <c r="CI156" s="278">
        <f t="shared" ca="1" si="332"/>
        <v>0</v>
      </c>
      <c r="CJ156" s="278">
        <f t="shared" ca="1" si="332"/>
        <v>0</v>
      </c>
      <c r="CK156" s="278">
        <f t="shared" ca="1" si="332"/>
        <v>0</v>
      </c>
      <c r="CL156" s="278">
        <f t="shared" ca="1" si="332"/>
        <v>0</v>
      </c>
      <c r="CM156" s="278">
        <f t="shared" ca="1" si="332"/>
        <v>0</v>
      </c>
      <c r="CN156" s="278">
        <f t="shared" ca="1" si="332"/>
        <v>0</v>
      </c>
      <c r="CO156" s="278">
        <f t="shared" ca="1" si="332"/>
        <v>0</v>
      </c>
      <c r="CP156" s="278">
        <f t="shared" ca="1" si="332"/>
        <v>0</v>
      </c>
      <c r="CQ156" s="278">
        <f t="shared" ca="1" si="332"/>
        <v>0</v>
      </c>
      <c r="CR156" s="278">
        <f t="shared" ca="1" si="332"/>
        <v>0</v>
      </c>
      <c r="CS156" s="278">
        <f t="shared" ca="1" si="332"/>
        <v>0</v>
      </c>
      <c r="CT156" s="278">
        <f t="shared" ca="1" si="332"/>
        <v>0</v>
      </c>
      <c r="CU156" s="278">
        <f t="shared" ca="1" si="332"/>
        <v>0</v>
      </c>
      <c r="CV156" s="278">
        <f t="shared" ca="1" si="332"/>
        <v>0</v>
      </c>
      <c r="CW156" s="278">
        <f t="shared" ca="1" si="332"/>
        <v>0</v>
      </c>
      <c r="CX156" s="278">
        <f t="shared" ca="1" si="332"/>
        <v>0</v>
      </c>
      <c r="CY156" s="278">
        <f t="shared" ca="1" si="332"/>
        <v>0</v>
      </c>
      <c r="CZ156" s="278">
        <f t="shared" ca="1" si="332"/>
        <v>0</v>
      </c>
      <c r="DA156" s="278">
        <f t="shared" ca="1" si="332"/>
        <v>0</v>
      </c>
      <c r="DB156" s="278">
        <f t="shared" ca="1" si="332"/>
        <v>0</v>
      </c>
      <c r="DC156" s="278">
        <f t="shared" ca="1" si="332"/>
        <v>0</v>
      </c>
      <c r="DD156" s="278">
        <f t="shared" ca="1" si="332"/>
        <v>0</v>
      </c>
      <c r="DE156" s="278">
        <f t="shared" ca="1" si="332"/>
        <v>0</v>
      </c>
      <c r="DF156" s="278">
        <f t="shared" ca="1" si="332"/>
        <v>0</v>
      </c>
      <c r="DG156" s="278">
        <f t="shared" ca="1" si="332"/>
        <v>0</v>
      </c>
      <c r="DH156" s="278">
        <f t="shared" ca="1" si="332"/>
        <v>0</v>
      </c>
      <c r="DI156" s="278">
        <f t="shared" ca="1" si="332"/>
        <v>0</v>
      </c>
      <c r="DJ156" s="278">
        <f t="shared" ref="DJ156:ES156" ca="1" si="333">IFERROR(DJ260*$H156,)*(DJ$8&gt;=(rRenovStMnth-1)*12+1)*(DJ$8&lt;=MAX(rHoldPeriod,1)*12)*rRenovReq*$I156</f>
        <v>0</v>
      </c>
      <c r="DK156" s="278">
        <f t="shared" ca="1" si="333"/>
        <v>0</v>
      </c>
      <c r="DL156" s="278">
        <f t="shared" ca="1" si="333"/>
        <v>0</v>
      </c>
      <c r="DM156" s="278">
        <f t="shared" ca="1" si="333"/>
        <v>0</v>
      </c>
      <c r="DN156" s="278">
        <f t="shared" ca="1" si="333"/>
        <v>0</v>
      </c>
      <c r="DO156" s="278">
        <f t="shared" ca="1" si="333"/>
        <v>0</v>
      </c>
      <c r="DP156" s="278">
        <f t="shared" ca="1" si="333"/>
        <v>0</v>
      </c>
      <c r="DQ156" s="278">
        <f t="shared" ca="1" si="333"/>
        <v>0</v>
      </c>
      <c r="DR156" s="278">
        <f t="shared" ca="1" si="333"/>
        <v>0</v>
      </c>
      <c r="DS156" s="278">
        <f t="shared" ca="1" si="333"/>
        <v>0</v>
      </c>
      <c r="DT156" s="278">
        <f t="shared" ca="1" si="333"/>
        <v>0</v>
      </c>
      <c r="DU156" s="278">
        <f t="shared" ca="1" si="333"/>
        <v>0</v>
      </c>
      <c r="DV156" s="278">
        <f t="shared" ca="1" si="333"/>
        <v>0</v>
      </c>
      <c r="DW156" s="278">
        <f t="shared" ca="1" si="333"/>
        <v>0</v>
      </c>
      <c r="DX156" s="278">
        <f t="shared" ca="1" si="333"/>
        <v>0</v>
      </c>
      <c r="DY156" s="278">
        <f t="shared" ca="1" si="333"/>
        <v>0</v>
      </c>
      <c r="DZ156" s="278">
        <f t="shared" ca="1" si="333"/>
        <v>0</v>
      </c>
      <c r="EA156" s="278">
        <f t="shared" ca="1" si="333"/>
        <v>0</v>
      </c>
      <c r="EB156" s="278">
        <f t="shared" ca="1" si="333"/>
        <v>0</v>
      </c>
      <c r="EC156" s="278">
        <f t="shared" ca="1" si="333"/>
        <v>0</v>
      </c>
      <c r="ED156" s="278">
        <f t="shared" ca="1" si="333"/>
        <v>0</v>
      </c>
      <c r="EE156" s="278">
        <f t="shared" ca="1" si="333"/>
        <v>0</v>
      </c>
      <c r="EF156" s="278">
        <f t="shared" ca="1" si="333"/>
        <v>0</v>
      </c>
      <c r="EG156" s="278">
        <f t="shared" ca="1" si="333"/>
        <v>0</v>
      </c>
      <c r="EH156" s="278">
        <f t="shared" ca="1" si="333"/>
        <v>0</v>
      </c>
      <c r="EI156" s="278">
        <f t="shared" ca="1" si="333"/>
        <v>0</v>
      </c>
      <c r="EJ156" s="278">
        <f t="shared" ca="1" si="333"/>
        <v>0</v>
      </c>
      <c r="EK156" s="278">
        <f t="shared" ca="1" si="333"/>
        <v>0</v>
      </c>
      <c r="EL156" s="278">
        <f t="shared" ca="1" si="333"/>
        <v>0</v>
      </c>
      <c r="EM156" s="278">
        <f t="shared" ca="1" si="333"/>
        <v>0</v>
      </c>
      <c r="EN156" s="278">
        <f t="shared" ca="1" si="333"/>
        <v>0</v>
      </c>
      <c r="EO156" s="278">
        <f t="shared" ca="1" si="333"/>
        <v>0</v>
      </c>
      <c r="EP156" s="278">
        <f t="shared" ca="1" si="333"/>
        <v>0</v>
      </c>
      <c r="EQ156" s="278">
        <f t="shared" ca="1" si="333"/>
        <v>0</v>
      </c>
      <c r="ER156" s="278">
        <f t="shared" ca="1" si="333"/>
        <v>0</v>
      </c>
      <c r="ES156" s="278">
        <f t="shared" ca="1" si="333"/>
        <v>0</v>
      </c>
    </row>
    <row r="157" spans="2:149" hidden="1" x14ac:dyDescent="0.2">
      <c r="B157" s="278" cm="1">
        <f t="array" ref="B157">IFERROR(INDEX(rUMFP,ROWS($A$97:A157)),)</f>
        <v>0</v>
      </c>
      <c r="C157" s="278"/>
      <c r="D157" s="275">
        <f t="shared" si="217"/>
        <v>0</v>
      </c>
      <c r="E157" s="275">
        <f t="shared" si="218"/>
        <v>0</v>
      </c>
      <c r="F157" s="607">
        <f t="shared" si="219"/>
        <v>0</v>
      </c>
      <c r="H157" s="603">
        <f t="shared" si="220"/>
        <v>0</v>
      </c>
      <c r="I157" s="600">
        <f t="shared" si="92"/>
        <v>0</v>
      </c>
      <c r="K157" s="610">
        <f t="shared" si="221"/>
        <v>0</v>
      </c>
      <c r="Q157" s="275"/>
      <c r="R157" s="278">
        <f t="shared" ref="R157:AW157" si="334">IFERROR(R261*$H157,)*(R$8&gt;=(rRenovStMnth-1)*12+1)*(R$8&lt;=MAX(rHoldPeriod,1)*12)*rRenovReq*$I157</f>
        <v>0</v>
      </c>
      <c r="S157" s="278">
        <f t="shared" ca="1" si="334"/>
        <v>0</v>
      </c>
      <c r="T157" s="278">
        <f t="shared" ca="1" si="334"/>
        <v>0</v>
      </c>
      <c r="U157" s="278">
        <f t="shared" ca="1" si="334"/>
        <v>0</v>
      </c>
      <c r="V157" s="278">
        <f t="shared" ca="1" si="334"/>
        <v>0</v>
      </c>
      <c r="W157" s="278">
        <f t="shared" ca="1" si="334"/>
        <v>0</v>
      </c>
      <c r="X157" s="278">
        <f t="shared" ca="1" si="334"/>
        <v>0</v>
      </c>
      <c r="Y157" s="278">
        <f t="shared" ca="1" si="334"/>
        <v>0</v>
      </c>
      <c r="Z157" s="278">
        <f t="shared" ca="1" si="334"/>
        <v>0</v>
      </c>
      <c r="AA157" s="278">
        <f t="shared" ca="1" si="334"/>
        <v>0</v>
      </c>
      <c r="AB157" s="278">
        <f t="shared" ca="1" si="334"/>
        <v>0</v>
      </c>
      <c r="AC157" s="278">
        <f t="shared" ca="1" si="334"/>
        <v>0</v>
      </c>
      <c r="AD157" s="278">
        <f t="shared" ca="1" si="334"/>
        <v>0</v>
      </c>
      <c r="AE157" s="278">
        <f t="shared" ca="1" si="334"/>
        <v>0</v>
      </c>
      <c r="AF157" s="278">
        <f t="shared" ca="1" si="334"/>
        <v>0</v>
      </c>
      <c r="AG157" s="278">
        <f t="shared" ca="1" si="334"/>
        <v>0</v>
      </c>
      <c r="AH157" s="278">
        <f t="shared" ca="1" si="334"/>
        <v>0</v>
      </c>
      <c r="AI157" s="278">
        <f t="shared" ca="1" si="334"/>
        <v>0</v>
      </c>
      <c r="AJ157" s="278">
        <f t="shared" ca="1" si="334"/>
        <v>0</v>
      </c>
      <c r="AK157" s="278">
        <f t="shared" ca="1" si="334"/>
        <v>0</v>
      </c>
      <c r="AL157" s="278">
        <f t="shared" ca="1" si="334"/>
        <v>0</v>
      </c>
      <c r="AM157" s="278">
        <f t="shared" ca="1" si="334"/>
        <v>0</v>
      </c>
      <c r="AN157" s="278">
        <f t="shared" ca="1" si="334"/>
        <v>0</v>
      </c>
      <c r="AO157" s="278">
        <f t="shared" ca="1" si="334"/>
        <v>0</v>
      </c>
      <c r="AP157" s="278">
        <f t="shared" ca="1" si="334"/>
        <v>0</v>
      </c>
      <c r="AQ157" s="278">
        <f t="shared" ca="1" si="334"/>
        <v>0</v>
      </c>
      <c r="AR157" s="278">
        <f t="shared" ca="1" si="334"/>
        <v>0</v>
      </c>
      <c r="AS157" s="278">
        <f t="shared" ca="1" si="334"/>
        <v>0</v>
      </c>
      <c r="AT157" s="278">
        <f t="shared" ca="1" si="334"/>
        <v>0</v>
      </c>
      <c r="AU157" s="278">
        <f t="shared" ca="1" si="334"/>
        <v>0</v>
      </c>
      <c r="AV157" s="278">
        <f t="shared" ca="1" si="334"/>
        <v>0</v>
      </c>
      <c r="AW157" s="278">
        <f t="shared" ca="1" si="334"/>
        <v>0</v>
      </c>
      <c r="AX157" s="278">
        <f t="shared" ref="AX157:CC157" ca="1" si="335">IFERROR(AX261*$H157,)*(AX$8&gt;=(rRenovStMnth-1)*12+1)*(AX$8&lt;=MAX(rHoldPeriod,1)*12)*rRenovReq*$I157</f>
        <v>0</v>
      </c>
      <c r="AY157" s="278">
        <f t="shared" ca="1" si="335"/>
        <v>0</v>
      </c>
      <c r="AZ157" s="278">
        <f t="shared" ca="1" si="335"/>
        <v>0</v>
      </c>
      <c r="BA157" s="278">
        <f t="shared" ca="1" si="335"/>
        <v>0</v>
      </c>
      <c r="BB157" s="278">
        <f t="shared" ca="1" si="335"/>
        <v>0</v>
      </c>
      <c r="BC157" s="278">
        <f t="shared" ca="1" si="335"/>
        <v>0</v>
      </c>
      <c r="BD157" s="278">
        <f t="shared" ca="1" si="335"/>
        <v>0</v>
      </c>
      <c r="BE157" s="278">
        <f t="shared" ca="1" si="335"/>
        <v>0</v>
      </c>
      <c r="BF157" s="278">
        <f t="shared" ca="1" si="335"/>
        <v>0</v>
      </c>
      <c r="BG157" s="278">
        <f t="shared" ca="1" si="335"/>
        <v>0</v>
      </c>
      <c r="BH157" s="278">
        <f t="shared" ca="1" si="335"/>
        <v>0</v>
      </c>
      <c r="BI157" s="278">
        <f t="shared" ca="1" si="335"/>
        <v>0</v>
      </c>
      <c r="BJ157" s="278">
        <f t="shared" ca="1" si="335"/>
        <v>0</v>
      </c>
      <c r="BK157" s="278">
        <f t="shared" ca="1" si="335"/>
        <v>0</v>
      </c>
      <c r="BL157" s="278">
        <f t="shared" ca="1" si="335"/>
        <v>0</v>
      </c>
      <c r="BM157" s="278">
        <f t="shared" ca="1" si="335"/>
        <v>0</v>
      </c>
      <c r="BN157" s="278">
        <f t="shared" ca="1" si="335"/>
        <v>0</v>
      </c>
      <c r="BO157" s="278">
        <f t="shared" ca="1" si="335"/>
        <v>0</v>
      </c>
      <c r="BP157" s="278">
        <f t="shared" ca="1" si="335"/>
        <v>0</v>
      </c>
      <c r="BQ157" s="278">
        <f t="shared" ca="1" si="335"/>
        <v>0</v>
      </c>
      <c r="BR157" s="278">
        <f t="shared" ca="1" si="335"/>
        <v>0</v>
      </c>
      <c r="BS157" s="278">
        <f t="shared" ca="1" si="335"/>
        <v>0</v>
      </c>
      <c r="BT157" s="278">
        <f t="shared" ca="1" si="335"/>
        <v>0</v>
      </c>
      <c r="BU157" s="278">
        <f t="shared" ca="1" si="335"/>
        <v>0</v>
      </c>
      <c r="BV157" s="278">
        <f t="shared" ca="1" si="335"/>
        <v>0</v>
      </c>
      <c r="BW157" s="278">
        <f t="shared" ca="1" si="335"/>
        <v>0</v>
      </c>
      <c r="BX157" s="278">
        <f t="shared" ca="1" si="335"/>
        <v>0</v>
      </c>
      <c r="BY157" s="278">
        <f t="shared" ca="1" si="335"/>
        <v>0</v>
      </c>
      <c r="BZ157" s="278">
        <f t="shared" ca="1" si="335"/>
        <v>0</v>
      </c>
      <c r="CA157" s="278">
        <f t="shared" ca="1" si="335"/>
        <v>0</v>
      </c>
      <c r="CB157" s="278">
        <f t="shared" ca="1" si="335"/>
        <v>0</v>
      </c>
      <c r="CC157" s="278">
        <f t="shared" ca="1" si="335"/>
        <v>0</v>
      </c>
      <c r="CD157" s="278">
        <f t="shared" ref="CD157:DI157" ca="1" si="336">IFERROR(CD261*$H157,)*(CD$8&gt;=(rRenovStMnth-1)*12+1)*(CD$8&lt;=MAX(rHoldPeriod,1)*12)*rRenovReq*$I157</f>
        <v>0</v>
      </c>
      <c r="CE157" s="278">
        <f t="shared" ca="1" si="336"/>
        <v>0</v>
      </c>
      <c r="CF157" s="278">
        <f t="shared" ca="1" si="336"/>
        <v>0</v>
      </c>
      <c r="CG157" s="278">
        <f t="shared" ca="1" si="336"/>
        <v>0</v>
      </c>
      <c r="CH157" s="278">
        <f t="shared" ca="1" si="336"/>
        <v>0</v>
      </c>
      <c r="CI157" s="278">
        <f t="shared" ca="1" si="336"/>
        <v>0</v>
      </c>
      <c r="CJ157" s="278">
        <f t="shared" ca="1" si="336"/>
        <v>0</v>
      </c>
      <c r="CK157" s="278">
        <f t="shared" ca="1" si="336"/>
        <v>0</v>
      </c>
      <c r="CL157" s="278">
        <f t="shared" ca="1" si="336"/>
        <v>0</v>
      </c>
      <c r="CM157" s="278">
        <f t="shared" ca="1" si="336"/>
        <v>0</v>
      </c>
      <c r="CN157" s="278">
        <f t="shared" ca="1" si="336"/>
        <v>0</v>
      </c>
      <c r="CO157" s="278">
        <f t="shared" ca="1" si="336"/>
        <v>0</v>
      </c>
      <c r="CP157" s="278">
        <f t="shared" ca="1" si="336"/>
        <v>0</v>
      </c>
      <c r="CQ157" s="278">
        <f t="shared" ca="1" si="336"/>
        <v>0</v>
      </c>
      <c r="CR157" s="278">
        <f t="shared" ca="1" si="336"/>
        <v>0</v>
      </c>
      <c r="CS157" s="278">
        <f t="shared" ca="1" si="336"/>
        <v>0</v>
      </c>
      <c r="CT157" s="278">
        <f t="shared" ca="1" si="336"/>
        <v>0</v>
      </c>
      <c r="CU157" s="278">
        <f t="shared" ca="1" si="336"/>
        <v>0</v>
      </c>
      <c r="CV157" s="278">
        <f t="shared" ca="1" si="336"/>
        <v>0</v>
      </c>
      <c r="CW157" s="278">
        <f t="shared" ca="1" si="336"/>
        <v>0</v>
      </c>
      <c r="CX157" s="278">
        <f t="shared" ca="1" si="336"/>
        <v>0</v>
      </c>
      <c r="CY157" s="278">
        <f t="shared" ca="1" si="336"/>
        <v>0</v>
      </c>
      <c r="CZ157" s="278">
        <f t="shared" ca="1" si="336"/>
        <v>0</v>
      </c>
      <c r="DA157" s="278">
        <f t="shared" ca="1" si="336"/>
        <v>0</v>
      </c>
      <c r="DB157" s="278">
        <f t="shared" ca="1" si="336"/>
        <v>0</v>
      </c>
      <c r="DC157" s="278">
        <f t="shared" ca="1" si="336"/>
        <v>0</v>
      </c>
      <c r="DD157" s="278">
        <f t="shared" ca="1" si="336"/>
        <v>0</v>
      </c>
      <c r="DE157" s="278">
        <f t="shared" ca="1" si="336"/>
        <v>0</v>
      </c>
      <c r="DF157" s="278">
        <f t="shared" ca="1" si="336"/>
        <v>0</v>
      </c>
      <c r="DG157" s="278">
        <f t="shared" ca="1" si="336"/>
        <v>0</v>
      </c>
      <c r="DH157" s="278">
        <f t="shared" ca="1" si="336"/>
        <v>0</v>
      </c>
      <c r="DI157" s="278">
        <f t="shared" ca="1" si="336"/>
        <v>0</v>
      </c>
      <c r="DJ157" s="278">
        <f t="shared" ref="DJ157:ES157" ca="1" si="337">IFERROR(DJ261*$H157,)*(DJ$8&gt;=(rRenovStMnth-1)*12+1)*(DJ$8&lt;=MAX(rHoldPeriod,1)*12)*rRenovReq*$I157</f>
        <v>0</v>
      </c>
      <c r="DK157" s="278">
        <f t="shared" ca="1" si="337"/>
        <v>0</v>
      </c>
      <c r="DL157" s="278">
        <f t="shared" ca="1" si="337"/>
        <v>0</v>
      </c>
      <c r="DM157" s="278">
        <f t="shared" ca="1" si="337"/>
        <v>0</v>
      </c>
      <c r="DN157" s="278">
        <f t="shared" ca="1" si="337"/>
        <v>0</v>
      </c>
      <c r="DO157" s="278">
        <f t="shared" ca="1" si="337"/>
        <v>0</v>
      </c>
      <c r="DP157" s="278">
        <f t="shared" ca="1" si="337"/>
        <v>0</v>
      </c>
      <c r="DQ157" s="278">
        <f t="shared" ca="1" si="337"/>
        <v>0</v>
      </c>
      <c r="DR157" s="278">
        <f t="shared" ca="1" si="337"/>
        <v>0</v>
      </c>
      <c r="DS157" s="278">
        <f t="shared" ca="1" si="337"/>
        <v>0</v>
      </c>
      <c r="DT157" s="278">
        <f t="shared" ca="1" si="337"/>
        <v>0</v>
      </c>
      <c r="DU157" s="278">
        <f t="shared" ca="1" si="337"/>
        <v>0</v>
      </c>
      <c r="DV157" s="278">
        <f t="shared" ca="1" si="337"/>
        <v>0</v>
      </c>
      <c r="DW157" s="278">
        <f t="shared" ca="1" si="337"/>
        <v>0</v>
      </c>
      <c r="DX157" s="278">
        <f t="shared" ca="1" si="337"/>
        <v>0</v>
      </c>
      <c r="DY157" s="278">
        <f t="shared" ca="1" si="337"/>
        <v>0</v>
      </c>
      <c r="DZ157" s="278">
        <f t="shared" ca="1" si="337"/>
        <v>0</v>
      </c>
      <c r="EA157" s="278">
        <f t="shared" ca="1" si="337"/>
        <v>0</v>
      </c>
      <c r="EB157" s="278">
        <f t="shared" ca="1" si="337"/>
        <v>0</v>
      </c>
      <c r="EC157" s="278">
        <f t="shared" ca="1" si="337"/>
        <v>0</v>
      </c>
      <c r="ED157" s="278">
        <f t="shared" ca="1" si="337"/>
        <v>0</v>
      </c>
      <c r="EE157" s="278">
        <f t="shared" ca="1" si="337"/>
        <v>0</v>
      </c>
      <c r="EF157" s="278">
        <f t="shared" ca="1" si="337"/>
        <v>0</v>
      </c>
      <c r="EG157" s="278">
        <f t="shared" ca="1" si="337"/>
        <v>0</v>
      </c>
      <c r="EH157" s="278">
        <f t="shared" ca="1" si="337"/>
        <v>0</v>
      </c>
      <c r="EI157" s="278">
        <f t="shared" ca="1" si="337"/>
        <v>0</v>
      </c>
      <c r="EJ157" s="278">
        <f t="shared" ca="1" si="337"/>
        <v>0</v>
      </c>
      <c r="EK157" s="278">
        <f t="shared" ca="1" si="337"/>
        <v>0</v>
      </c>
      <c r="EL157" s="278">
        <f t="shared" ca="1" si="337"/>
        <v>0</v>
      </c>
      <c r="EM157" s="278">
        <f t="shared" ca="1" si="337"/>
        <v>0</v>
      </c>
      <c r="EN157" s="278">
        <f t="shared" ca="1" si="337"/>
        <v>0</v>
      </c>
      <c r="EO157" s="278">
        <f t="shared" ca="1" si="337"/>
        <v>0</v>
      </c>
      <c r="EP157" s="278">
        <f t="shared" ca="1" si="337"/>
        <v>0</v>
      </c>
      <c r="EQ157" s="278">
        <f t="shared" ca="1" si="337"/>
        <v>0</v>
      </c>
      <c r="ER157" s="278">
        <f t="shared" ca="1" si="337"/>
        <v>0</v>
      </c>
      <c r="ES157" s="278">
        <f t="shared" ca="1" si="337"/>
        <v>0</v>
      </c>
    </row>
    <row r="158" spans="2:149" hidden="1" x14ac:dyDescent="0.2">
      <c r="B158" s="278" cm="1">
        <f t="array" ref="B158">IFERROR(INDEX(rUMFP,ROWS($A$97:A158)),)</f>
        <v>0</v>
      </c>
      <c r="C158" s="278"/>
      <c r="D158" s="275">
        <f t="shared" si="217"/>
        <v>0</v>
      </c>
      <c r="E158" s="275">
        <f t="shared" si="218"/>
        <v>0</v>
      </c>
      <c r="F158" s="607">
        <f t="shared" si="219"/>
        <v>0</v>
      </c>
      <c r="H158" s="603">
        <f t="shared" si="220"/>
        <v>0</v>
      </c>
      <c r="I158" s="600">
        <f t="shared" si="92"/>
        <v>0</v>
      </c>
      <c r="K158" s="610">
        <f t="shared" si="221"/>
        <v>0</v>
      </c>
      <c r="Q158" s="275"/>
      <c r="R158" s="278">
        <f t="shared" ref="R158:AW158" si="338">IFERROR(R262*$H158,)*(R$8&gt;=(rRenovStMnth-1)*12+1)*(R$8&lt;=MAX(rHoldPeriod,1)*12)*rRenovReq*$I158</f>
        <v>0</v>
      </c>
      <c r="S158" s="278">
        <f t="shared" ca="1" si="338"/>
        <v>0</v>
      </c>
      <c r="T158" s="278">
        <f t="shared" ca="1" si="338"/>
        <v>0</v>
      </c>
      <c r="U158" s="278">
        <f t="shared" ca="1" si="338"/>
        <v>0</v>
      </c>
      <c r="V158" s="278">
        <f t="shared" ca="1" si="338"/>
        <v>0</v>
      </c>
      <c r="W158" s="278">
        <f t="shared" ca="1" si="338"/>
        <v>0</v>
      </c>
      <c r="X158" s="278">
        <f t="shared" ca="1" si="338"/>
        <v>0</v>
      </c>
      <c r="Y158" s="278">
        <f t="shared" ca="1" si="338"/>
        <v>0</v>
      </c>
      <c r="Z158" s="278">
        <f t="shared" ca="1" si="338"/>
        <v>0</v>
      </c>
      <c r="AA158" s="278">
        <f t="shared" ca="1" si="338"/>
        <v>0</v>
      </c>
      <c r="AB158" s="278">
        <f t="shared" ca="1" si="338"/>
        <v>0</v>
      </c>
      <c r="AC158" s="278">
        <f t="shared" ca="1" si="338"/>
        <v>0</v>
      </c>
      <c r="AD158" s="278">
        <f t="shared" ca="1" si="338"/>
        <v>0</v>
      </c>
      <c r="AE158" s="278">
        <f t="shared" ca="1" si="338"/>
        <v>0</v>
      </c>
      <c r="AF158" s="278">
        <f t="shared" ca="1" si="338"/>
        <v>0</v>
      </c>
      <c r="AG158" s="278">
        <f t="shared" ca="1" si="338"/>
        <v>0</v>
      </c>
      <c r="AH158" s="278">
        <f t="shared" ca="1" si="338"/>
        <v>0</v>
      </c>
      <c r="AI158" s="278">
        <f t="shared" ca="1" si="338"/>
        <v>0</v>
      </c>
      <c r="AJ158" s="278">
        <f t="shared" ca="1" si="338"/>
        <v>0</v>
      </c>
      <c r="AK158" s="278">
        <f t="shared" ca="1" si="338"/>
        <v>0</v>
      </c>
      <c r="AL158" s="278">
        <f t="shared" ca="1" si="338"/>
        <v>0</v>
      </c>
      <c r="AM158" s="278">
        <f t="shared" ca="1" si="338"/>
        <v>0</v>
      </c>
      <c r="AN158" s="278">
        <f t="shared" ca="1" si="338"/>
        <v>0</v>
      </c>
      <c r="AO158" s="278">
        <f t="shared" ca="1" si="338"/>
        <v>0</v>
      </c>
      <c r="AP158" s="278">
        <f t="shared" ca="1" si="338"/>
        <v>0</v>
      </c>
      <c r="AQ158" s="278">
        <f t="shared" ca="1" si="338"/>
        <v>0</v>
      </c>
      <c r="AR158" s="278">
        <f t="shared" ca="1" si="338"/>
        <v>0</v>
      </c>
      <c r="AS158" s="278">
        <f t="shared" ca="1" si="338"/>
        <v>0</v>
      </c>
      <c r="AT158" s="278">
        <f t="shared" ca="1" si="338"/>
        <v>0</v>
      </c>
      <c r="AU158" s="278">
        <f t="shared" ca="1" si="338"/>
        <v>0</v>
      </c>
      <c r="AV158" s="278">
        <f t="shared" ca="1" si="338"/>
        <v>0</v>
      </c>
      <c r="AW158" s="278">
        <f t="shared" ca="1" si="338"/>
        <v>0</v>
      </c>
      <c r="AX158" s="278">
        <f t="shared" ref="AX158:CC158" ca="1" si="339">IFERROR(AX262*$H158,)*(AX$8&gt;=(rRenovStMnth-1)*12+1)*(AX$8&lt;=MAX(rHoldPeriod,1)*12)*rRenovReq*$I158</f>
        <v>0</v>
      </c>
      <c r="AY158" s="278">
        <f t="shared" ca="1" si="339"/>
        <v>0</v>
      </c>
      <c r="AZ158" s="278">
        <f t="shared" ca="1" si="339"/>
        <v>0</v>
      </c>
      <c r="BA158" s="278">
        <f t="shared" ca="1" si="339"/>
        <v>0</v>
      </c>
      <c r="BB158" s="278">
        <f t="shared" ca="1" si="339"/>
        <v>0</v>
      </c>
      <c r="BC158" s="278">
        <f t="shared" ca="1" si="339"/>
        <v>0</v>
      </c>
      <c r="BD158" s="278">
        <f t="shared" ca="1" si="339"/>
        <v>0</v>
      </c>
      <c r="BE158" s="278">
        <f t="shared" ca="1" si="339"/>
        <v>0</v>
      </c>
      <c r="BF158" s="278">
        <f t="shared" ca="1" si="339"/>
        <v>0</v>
      </c>
      <c r="BG158" s="278">
        <f t="shared" ca="1" si="339"/>
        <v>0</v>
      </c>
      <c r="BH158" s="278">
        <f t="shared" ca="1" si="339"/>
        <v>0</v>
      </c>
      <c r="BI158" s="278">
        <f t="shared" ca="1" si="339"/>
        <v>0</v>
      </c>
      <c r="BJ158" s="278">
        <f t="shared" ca="1" si="339"/>
        <v>0</v>
      </c>
      <c r="BK158" s="278">
        <f t="shared" ca="1" si="339"/>
        <v>0</v>
      </c>
      <c r="BL158" s="278">
        <f t="shared" ca="1" si="339"/>
        <v>0</v>
      </c>
      <c r="BM158" s="278">
        <f t="shared" ca="1" si="339"/>
        <v>0</v>
      </c>
      <c r="BN158" s="278">
        <f t="shared" ca="1" si="339"/>
        <v>0</v>
      </c>
      <c r="BO158" s="278">
        <f t="shared" ca="1" si="339"/>
        <v>0</v>
      </c>
      <c r="BP158" s="278">
        <f t="shared" ca="1" si="339"/>
        <v>0</v>
      </c>
      <c r="BQ158" s="278">
        <f t="shared" ca="1" si="339"/>
        <v>0</v>
      </c>
      <c r="BR158" s="278">
        <f t="shared" ca="1" si="339"/>
        <v>0</v>
      </c>
      <c r="BS158" s="278">
        <f t="shared" ca="1" si="339"/>
        <v>0</v>
      </c>
      <c r="BT158" s="278">
        <f t="shared" ca="1" si="339"/>
        <v>0</v>
      </c>
      <c r="BU158" s="278">
        <f t="shared" ca="1" si="339"/>
        <v>0</v>
      </c>
      <c r="BV158" s="278">
        <f t="shared" ca="1" si="339"/>
        <v>0</v>
      </c>
      <c r="BW158" s="278">
        <f t="shared" ca="1" si="339"/>
        <v>0</v>
      </c>
      <c r="BX158" s="278">
        <f t="shared" ca="1" si="339"/>
        <v>0</v>
      </c>
      <c r="BY158" s="278">
        <f t="shared" ca="1" si="339"/>
        <v>0</v>
      </c>
      <c r="BZ158" s="278">
        <f t="shared" ca="1" si="339"/>
        <v>0</v>
      </c>
      <c r="CA158" s="278">
        <f t="shared" ca="1" si="339"/>
        <v>0</v>
      </c>
      <c r="CB158" s="278">
        <f t="shared" ca="1" si="339"/>
        <v>0</v>
      </c>
      <c r="CC158" s="278">
        <f t="shared" ca="1" si="339"/>
        <v>0</v>
      </c>
      <c r="CD158" s="278">
        <f t="shared" ref="CD158:DI158" ca="1" si="340">IFERROR(CD262*$H158,)*(CD$8&gt;=(rRenovStMnth-1)*12+1)*(CD$8&lt;=MAX(rHoldPeriod,1)*12)*rRenovReq*$I158</f>
        <v>0</v>
      </c>
      <c r="CE158" s="278">
        <f t="shared" ca="1" si="340"/>
        <v>0</v>
      </c>
      <c r="CF158" s="278">
        <f t="shared" ca="1" si="340"/>
        <v>0</v>
      </c>
      <c r="CG158" s="278">
        <f t="shared" ca="1" si="340"/>
        <v>0</v>
      </c>
      <c r="CH158" s="278">
        <f t="shared" ca="1" si="340"/>
        <v>0</v>
      </c>
      <c r="CI158" s="278">
        <f t="shared" ca="1" si="340"/>
        <v>0</v>
      </c>
      <c r="CJ158" s="278">
        <f t="shared" ca="1" si="340"/>
        <v>0</v>
      </c>
      <c r="CK158" s="278">
        <f t="shared" ca="1" si="340"/>
        <v>0</v>
      </c>
      <c r="CL158" s="278">
        <f t="shared" ca="1" si="340"/>
        <v>0</v>
      </c>
      <c r="CM158" s="278">
        <f t="shared" ca="1" si="340"/>
        <v>0</v>
      </c>
      <c r="CN158" s="278">
        <f t="shared" ca="1" si="340"/>
        <v>0</v>
      </c>
      <c r="CO158" s="278">
        <f t="shared" ca="1" si="340"/>
        <v>0</v>
      </c>
      <c r="CP158" s="278">
        <f t="shared" ca="1" si="340"/>
        <v>0</v>
      </c>
      <c r="CQ158" s="278">
        <f t="shared" ca="1" si="340"/>
        <v>0</v>
      </c>
      <c r="CR158" s="278">
        <f t="shared" ca="1" si="340"/>
        <v>0</v>
      </c>
      <c r="CS158" s="278">
        <f t="shared" ca="1" si="340"/>
        <v>0</v>
      </c>
      <c r="CT158" s="278">
        <f t="shared" ca="1" si="340"/>
        <v>0</v>
      </c>
      <c r="CU158" s="278">
        <f t="shared" ca="1" si="340"/>
        <v>0</v>
      </c>
      <c r="CV158" s="278">
        <f t="shared" ca="1" si="340"/>
        <v>0</v>
      </c>
      <c r="CW158" s="278">
        <f t="shared" ca="1" si="340"/>
        <v>0</v>
      </c>
      <c r="CX158" s="278">
        <f t="shared" ca="1" si="340"/>
        <v>0</v>
      </c>
      <c r="CY158" s="278">
        <f t="shared" ca="1" si="340"/>
        <v>0</v>
      </c>
      <c r="CZ158" s="278">
        <f t="shared" ca="1" si="340"/>
        <v>0</v>
      </c>
      <c r="DA158" s="278">
        <f t="shared" ca="1" si="340"/>
        <v>0</v>
      </c>
      <c r="DB158" s="278">
        <f t="shared" ca="1" si="340"/>
        <v>0</v>
      </c>
      <c r="DC158" s="278">
        <f t="shared" ca="1" si="340"/>
        <v>0</v>
      </c>
      <c r="DD158" s="278">
        <f t="shared" ca="1" si="340"/>
        <v>0</v>
      </c>
      <c r="DE158" s="278">
        <f t="shared" ca="1" si="340"/>
        <v>0</v>
      </c>
      <c r="DF158" s="278">
        <f t="shared" ca="1" si="340"/>
        <v>0</v>
      </c>
      <c r="DG158" s="278">
        <f t="shared" ca="1" si="340"/>
        <v>0</v>
      </c>
      <c r="DH158" s="278">
        <f t="shared" ca="1" si="340"/>
        <v>0</v>
      </c>
      <c r="DI158" s="278">
        <f t="shared" ca="1" si="340"/>
        <v>0</v>
      </c>
      <c r="DJ158" s="278">
        <f t="shared" ref="DJ158:ES158" ca="1" si="341">IFERROR(DJ262*$H158,)*(DJ$8&gt;=(rRenovStMnth-1)*12+1)*(DJ$8&lt;=MAX(rHoldPeriod,1)*12)*rRenovReq*$I158</f>
        <v>0</v>
      </c>
      <c r="DK158" s="278">
        <f t="shared" ca="1" si="341"/>
        <v>0</v>
      </c>
      <c r="DL158" s="278">
        <f t="shared" ca="1" si="341"/>
        <v>0</v>
      </c>
      <c r="DM158" s="278">
        <f t="shared" ca="1" si="341"/>
        <v>0</v>
      </c>
      <c r="DN158" s="278">
        <f t="shared" ca="1" si="341"/>
        <v>0</v>
      </c>
      <c r="DO158" s="278">
        <f t="shared" ca="1" si="341"/>
        <v>0</v>
      </c>
      <c r="DP158" s="278">
        <f t="shared" ca="1" si="341"/>
        <v>0</v>
      </c>
      <c r="DQ158" s="278">
        <f t="shared" ca="1" si="341"/>
        <v>0</v>
      </c>
      <c r="DR158" s="278">
        <f t="shared" ca="1" si="341"/>
        <v>0</v>
      </c>
      <c r="DS158" s="278">
        <f t="shared" ca="1" si="341"/>
        <v>0</v>
      </c>
      <c r="DT158" s="278">
        <f t="shared" ca="1" si="341"/>
        <v>0</v>
      </c>
      <c r="DU158" s="278">
        <f t="shared" ca="1" si="341"/>
        <v>0</v>
      </c>
      <c r="DV158" s="278">
        <f t="shared" ca="1" si="341"/>
        <v>0</v>
      </c>
      <c r="DW158" s="278">
        <f t="shared" ca="1" si="341"/>
        <v>0</v>
      </c>
      <c r="DX158" s="278">
        <f t="shared" ca="1" si="341"/>
        <v>0</v>
      </c>
      <c r="DY158" s="278">
        <f t="shared" ca="1" si="341"/>
        <v>0</v>
      </c>
      <c r="DZ158" s="278">
        <f t="shared" ca="1" si="341"/>
        <v>0</v>
      </c>
      <c r="EA158" s="278">
        <f t="shared" ca="1" si="341"/>
        <v>0</v>
      </c>
      <c r="EB158" s="278">
        <f t="shared" ca="1" si="341"/>
        <v>0</v>
      </c>
      <c r="EC158" s="278">
        <f t="shared" ca="1" si="341"/>
        <v>0</v>
      </c>
      <c r="ED158" s="278">
        <f t="shared" ca="1" si="341"/>
        <v>0</v>
      </c>
      <c r="EE158" s="278">
        <f t="shared" ca="1" si="341"/>
        <v>0</v>
      </c>
      <c r="EF158" s="278">
        <f t="shared" ca="1" si="341"/>
        <v>0</v>
      </c>
      <c r="EG158" s="278">
        <f t="shared" ca="1" si="341"/>
        <v>0</v>
      </c>
      <c r="EH158" s="278">
        <f t="shared" ca="1" si="341"/>
        <v>0</v>
      </c>
      <c r="EI158" s="278">
        <f t="shared" ca="1" si="341"/>
        <v>0</v>
      </c>
      <c r="EJ158" s="278">
        <f t="shared" ca="1" si="341"/>
        <v>0</v>
      </c>
      <c r="EK158" s="278">
        <f t="shared" ca="1" si="341"/>
        <v>0</v>
      </c>
      <c r="EL158" s="278">
        <f t="shared" ca="1" si="341"/>
        <v>0</v>
      </c>
      <c r="EM158" s="278">
        <f t="shared" ca="1" si="341"/>
        <v>0</v>
      </c>
      <c r="EN158" s="278">
        <f t="shared" ca="1" si="341"/>
        <v>0</v>
      </c>
      <c r="EO158" s="278">
        <f t="shared" ca="1" si="341"/>
        <v>0</v>
      </c>
      <c r="EP158" s="278">
        <f t="shared" ca="1" si="341"/>
        <v>0</v>
      </c>
      <c r="EQ158" s="278">
        <f t="shared" ca="1" si="341"/>
        <v>0</v>
      </c>
      <c r="ER158" s="278">
        <f t="shared" ca="1" si="341"/>
        <v>0</v>
      </c>
      <c r="ES158" s="278">
        <f t="shared" ca="1" si="341"/>
        <v>0</v>
      </c>
    </row>
    <row r="159" spans="2:149" hidden="1" x14ac:dyDescent="0.2">
      <c r="B159" s="278" cm="1">
        <f t="array" ref="B159">IFERROR(INDEX(rUMFP,ROWS($A$97:A159)),)</f>
        <v>0</v>
      </c>
      <c r="C159" s="278"/>
      <c r="D159" s="275">
        <f t="shared" si="217"/>
        <v>0</v>
      </c>
      <c r="E159" s="275">
        <f t="shared" si="218"/>
        <v>0</v>
      </c>
      <c r="F159" s="607">
        <f t="shared" si="219"/>
        <v>0</v>
      </c>
      <c r="H159" s="603">
        <f t="shared" si="220"/>
        <v>0</v>
      </c>
      <c r="I159" s="600">
        <f t="shared" si="92"/>
        <v>0</v>
      </c>
      <c r="K159" s="610">
        <f t="shared" si="221"/>
        <v>0</v>
      </c>
      <c r="Q159" s="275"/>
      <c r="R159" s="278">
        <f t="shared" ref="R159:AW159" si="342">IFERROR(R263*$H159,)*(R$8&gt;=(rRenovStMnth-1)*12+1)*(R$8&lt;=MAX(rHoldPeriod,1)*12)*rRenovReq*$I159</f>
        <v>0</v>
      </c>
      <c r="S159" s="278">
        <f t="shared" ca="1" si="342"/>
        <v>0</v>
      </c>
      <c r="T159" s="278">
        <f t="shared" ca="1" si="342"/>
        <v>0</v>
      </c>
      <c r="U159" s="278">
        <f t="shared" ca="1" si="342"/>
        <v>0</v>
      </c>
      <c r="V159" s="278">
        <f t="shared" ca="1" si="342"/>
        <v>0</v>
      </c>
      <c r="W159" s="278">
        <f t="shared" ca="1" si="342"/>
        <v>0</v>
      </c>
      <c r="X159" s="278">
        <f t="shared" ca="1" si="342"/>
        <v>0</v>
      </c>
      <c r="Y159" s="278">
        <f t="shared" ca="1" si="342"/>
        <v>0</v>
      </c>
      <c r="Z159" s="278">
        <f t="shared" ca="1" si="342"/>
        <v>0</v>
      </c>
      <c r="AA159" s="278">
        <f t="shared" ca="1" si="342"/>
        <v>0</v>
      </c>
      <c r="AB159" s="278">
        <f t="shared" ca="1" si="342"/>
        <v>0</v>
      </c>
      <c r="AC159" s="278">
        <f t="shared" ca="1" si="342"/>
        <v>0</v>
      </c>
      <c r="AD159" s="278">
        <f t="shared" ca="1" si="342"/>
        <v>0</v>
      </c>
      <c r="AE159" s="278">
        <f t="shared" ca="1" si="342"/>
        <v>0</v>
      </c>
      <c r="AF159" s="278">
        <f t="shared" ca="1" si="342"/>
        <v>0</v>
      </c>
      <c r="AG159" s="278">
        <f t="shared" ca="1" si="342"/>
        <v>0</v>
      </c>
      <c r="AH159" s="278">
        <f t="shared" ca="1" si="342"/>
        <v>0</v>
      </c>
      <c r="AI159" s="278">
        <f t="shared" ca="1" si="342"/>
        <v>0</v>
      </c>
      <c r="AJ159" s="278">
        <f t="shared" ca="1" si="342"/>
        <v>0</v>
      </c>
      <c r="AK159" s="278">
        <f t="shared" ca="1" si="342"/>
        <v>0</v>
      </c>
      <c r="AL159" s="278">
        <f t="shared" ca="1" si="342"/>
        <v>0</v>
      </c>
      <c r="AM159" s="278">
        <f t="shared" ca="1" si="342"/>
        <v>0</v>
      </c>
      <c r="AN159" s="278">
        <f t="shared" ca="1" si="342"/>
        <v>0</v>
      </c>
      <c r="AO159" s="278">
        <f t="shared" ca="1" si="342"/>
        <v>0</v>
      </c>
      <c r="AP159" s="278">
        <f t="shared" ca="1" si="342"/>
        <v>0</v>
      </c>
      <c r="AQ159" s="278">
        <f t="shared" ca="1" si="342"/>
        <v>0</v>
      </c>
      <c r="AR159" s="278">
        <f t="shared" ca="1" si="342"/>
        <v>0</v>
      </c>
      <c r="AS159" s="278">
        <f t="shared" ca="1" si="342"/>
        <v>0</v>
      </c>
      <c r="AT159" s="278">
        <f t="shared" ca="1" si="342"/>
        <v>0</v>
      </c>
      <c r="AU159" s="278">
        <f t="shared" ca="1" si="342"/>
        <v>0</v>
      </c>
      <c r="AV159" s="278">
        <f t="shared" ca="1" si="342"/>
        <v>0</v>
      </c>
      <c r="AW159" s="278">
        <f t="shared" ca="1" si="342"/>
        <v>0</v>
      </c>
      <c r="AX159" s="278">
        <f t="shared" ref="AX159:CC159" ca="1" si="343">IFERROR(AX263*$H159,)*(AX$8&gt;=(rRenovStMnth-1)*12+1)*(AX$8&lt;=MAX(rHoldPeriod,1)*12)*rRenovReq*$I159</f>
        <v>0</v>
      </c>
      <c r="AY159" s="278">
        <f t="shared" ca="1" si="343"/>
        <v>0</v>
      </c>
      <c r="AZ159" s="278">
        <f t="shared" ca="1" si="343"/>
        <v>0</v>
      </c>
      <c r="BA159" s="278">
        <f t="shared" ca="1" si="343"/>
        <v>0</v>
      </c>
      <c r="BB159" s="278">
        <f t="shared" ca="1" si="343"/>
        <v>0</v>
      </c>
      <c r="BC159" s="278">
        <f t="shared" ca="1" si="343"/>
        <v>0</v>
      </c>
      <c r="BD159" s="278">
        <f t="shared" ca="1" si="343"/>
        <v>0</v>
      </c>
      <c r="BE159" s="278">
        <f t="shared" ca="1" si="343"/>
        <v>0</v>
      </c>
      <c r="BF159" s="278">
        <f t="shared" ca="1" si="343"/>
        <v>0</v>
      </c>
      <c r="BG159" s="278">
        <f t="shared" ca="1" si="343"/>
        <v>0</v>
      </c>
      <c r="BH159" s="278">
        <f t="shared" ca="1" si="343"/>
        <v>0</v>
      </c>
      <c r="BI159" s="278">
        <f t="shared" ca="1" si="343"/>
        <v>0</v>
      </c>
      <c r="BJ159" s="278">
        <f t="shared" ca="1" si="343"/>
        <v>0</v>
      </c>
      <c r="BK159" s="278">
        <f t="shared" ca="1" si="343"/>
        <v>0</v>
      </c>
      <c r="BL159" s="278">
        <f t="shared" ca="1" si="343"/>
        <v>0</v>
      </c>
      <c r="BM159" s="278">
        <f t="shared" ca="1" si="343"/>
        <v>0</v>
      </c>
      <c r="BN159" s="278">
        <f t="shared" ca="1" si="343"/>
        <v>0</v>
      </c>
      <c r="BO159" s="278">
        <f t="shared" ca="1" si="343"/>
        <v>0</v>
      </c>
      <c r="BP159" s="278">
        <f t="shared" ca="1" si="343"/>
        <v>0</v>
      </c>
      <c r="BQ159" s="278">
        <f t="shared" ca="1" si="343"/>
        <v>0</v>
      </c>
      <c r="BR159" s="278">
        <f t="shared" ca="1" si="343"/>
        <v>0</v>
      </c>
      <c r="BS159" s="278">
        <f t="shared" ca="1" si="343"/>
        <v>0</v>
      </c>
      <c r="BT159" s="278">
        <f t="shared" ca="1" si="343"/>
        <v>0</v>
      </c>
      <c r="BU159" s="278">
        <f t="shared" ca="1" si="343"/>
        <v>0</v>
      </c>
      <c r="BV159" s="278">
        <f t="shared" ca="1" si="343"/>
        <v>0</v>
      </c>
      <c r="BW159" s="278">
        <f t="shared" ca="1" si="343"/>
        <v>0</v>
      </c>
      <c r="BX159" s="278">
        <f t="shared" ca="1" si="343"/>
        <v>0</v>
      </c>
      <c r="BY159" s="278">
        <f t="shared" ca="1" si="343"/>
        <v>0</v>
      </c>
      <c r="BZ159" s="278">
        <f t="shared" ca="1" si="343"/>
        <v>0</v>
      </c>
      <c r="CA159" s="278">
        <f t="shared" ca="1" si="343"/>
        <v>0</v>
      </c>
      <c r="CB159" s="278">
        <f t="shared" ca="1" si="343"/>
        <v>0</v>
      </c>
      <c r="CC159" s="278">
        <f t="shared" ca="1" si="343"/>
        <v>0</v>
      </c>
      <c r="CD159" s="278">
        <f t="shared" ref="CD159:DI159" ca="1" si="344">IFERROR(CD263*$H159,)*(CD$8&gt;=(rRenovStMnth-1)*12+1)*(CD$8&lt;=MAX(rHoldPeriod,1)*12)*rRenovReq*$I159</f>
        <v>0</v>
      </c>
      <c r="CE159" s="278">
        <f t="shared" ca="1" si="344"/>
        <v>0</v>
      </c>
      <c r="CF159" s="278">
        <f t="shared" ca="1" si="344"/>
        <v>0</v>
      </c>
      <c r="CG159" s="278">
        <f t="shared" ca="1" si="344"/>
        <v>0</v>
      </c>
      <c r="CH159" s="278">
        <f t="shared" ca="1" si="344"/>
        <v>0</v>
      </c>
      <c r="CI159" s="278">
        <f t="shared" ca="1" si="344"/>
        <v>0</v>
      </c>
      <c r="CJ159" s="278">
        <f t="shared" ca="1" si="344"/>
        <v>0</v>
      </c>
      <c r="CK159" s="278">
        <f t="shared" ca="1" si="344"/>
        <v>0</v>
      </c>
      <c r="CL159" s="278">
        <f t="shared" ca="1" si="344"/>
        <v>0</v>
      </c>
      <c r="CM159" s="278">
        <f t="shared" ca="1" si="344"/>
        <v>0</v>
      </c>
      <c r="CN159" s="278">
        <f t="shared" ca="1" si="344"/>
        <v>0</v>
      </c>
      <c r="CO159" s="278">
        <f t="shared" ca="1" si="344"/>
        <v>0</v>
      </c>
      <c r="CP159" s="278">
        <f t="shared" ca="1" si="344"/>
        <v>0</v>
      </c>
      <c r="CQ159" s="278">
        <f t="shared" ca="1" si="344"/>
        <v>0</v>
      </c>
      <c r="CR159" s="278">
        <f t="shared" ca="1" si="344"/>
        <v>0</v>
      </c>
      <c r="CS159" s="278">
        <f t="shared" ca="1" si="344"/>
        <v>0</v>
      </c>
      <c r="CT159" s="278">
        <f t="shared" ca="1" si="344"/>
        <v>0</v>
      </c>
      <c r="CU159" s="278">
        <f t="shared" ca="1" si="344"/>
        <v>0</v>
      </c>
      <c r="CV159" s="278">
        <f t="shared" ca="1" si="344"/>
        <v>0</v>
      </c>
      <c r="CW159" s="278">
        <f t="shared" ca="1" si="344"/>
        <v>0</v>
      </c>
      <c r="CX159" s="278">
        <f t="shared" ca="1" si="344"/>
        <v>0</v>
      </c>
      <c r="CY159" s="278">
        <f t="shared" ca="1" si="344"/>
        <v>0</v>
      </c>
      <c r="CZ159" s="278">
        <f t="shared" ca="1" si="344"/>
        <v>0</v>
      </c>
      <c r="DA159" s="278">
        <f t="shared" ca="1" si="344"/>
        <v>0</v>
      </c>
      <c r="DB159" s="278">
        <f t="shared" ca="1" si="344"/>
        <v>0</v>
      </c>
      <c r="DC159" s="278">
        <f t="shared" ca="1" si="344"/>
        <v>0</v>
      </c>
      <c r="DD159" s="278">
        <f t="shared" ca="1" si="344"/>
        <v>0</v>
      </c>
      <c r="DE159" s="278">
        <f t="shared" ca="1" si="344"/>
        <v>0</v>
      </c>
      <c r="DF159" s="278">
        <f t="shared" ca="1" si="344"/>
        <v>0</v>
      </c>
      <c r="DG159" s="278">
        <f t="shared" ca="1" si="344"/>
        <v>0</v>
      </c>
      <c r="DH159" s="278">
        <f t="shared" ca="1" si="344"/>
        <v>0</v>
      </c>
      <c r="DI159" s="278">
        <f t="shared" ca="1" si="344"/>
        <v>0</v>
      </c>
      <c r="DJ159" s="278">
        <f t="shared" ref="DJ159:ES159" ca="1" si="345">IFERROR(DJ263*$H159,)*(DJ$8&gt;=(rRenovStMnth-1)*12+1)*(DJ$8&lt;=MAX(rHoldPeriod,1)*12)*rRenovReq*$I159</f>
        <v>0</v>
      </c>
      <c r="DK159" s="278">
        <f t="shared" ca="1" si="345"/>
        <v>0</v>
      </c>
      <c r="DL159" s="278">
        <f t="shared" ca="1" si="345"/>
        <v>0</v>
      </c>
      <c r="DM159" s="278">
        <f t="shared" ca="1" si="345"/>
        <v>0</v>
      </c>
      <c r="DN159" s="278">
        <f t="shared" ca="1" si="345"/>
        <v>0</v>
      </c>
      <c r="DO159" s="278">
        <f t="shared" ca="1" si="345"/>
        <v>0</v>
      </c>
      <c r="DP159" s="278">
        <f t="shared" ca="1" si="345"/>
        <v>0</v>
      </c>
      <c r="DQ159" s="278">
        <f t="shared" ca="1" si="345"/>
        <v>0</v>
      </c>
      <c r="DR159" s="278">
        <f t="shared" ca="1" si="345"/>
        <v>0</v>
      </c>
      <c r="DS159" s="278">
        <f t="shared" ca="1" si="345"/>
        <v>0</v>
      </c>
      <c r="DT159" s="278">
        <f t="shared" ca="1" si="345"/>
        <v>0</v>
      </c>
      <c r="DU159" s="278">
        <f t="shared" ca="1" si="345"/>
        <v>0</v>
      </c>
      <c r="DV159" s="278">
        <f t="shared" ca="1" si="345"/>
        <v>0</v>
      </c>
      <c r="DW159" s="278">
        <f t="shared" ca="1" si="345"/>
        <v>0</v>
      </c>
      <c r="DX159" s="278">
        <f t="shared" ca="1" si="345"/>
        <v>0</v>
      </c>
      <c r="DY159" s="278">
        <f t="shared" ca="1" si="345"/>
        <v>0</v>
      </c>
      <c r="DZ159" s="278">
        <f t="shared" ca="1" si="345"/>
        <v>0</v>
      </c>
      <c r="EA159" s="278">
        <f t="shared" ca="1" si="345"/>
        <v>0</v>
      </c>
      <c r="EB159" s="278">
        <f t="shared" ca="1" si="345"/>
        <v>0</v>
      </c>
      <c r="EC159" s="278">
        <f t="shared" ca="1" si="345"/>
        <v>0</v>
      </c>
      <c r="ED159" s="278">
        <f t="shared" ca="1" si="345"/>
        <v>0</v>
      </c>
      <c r="EE159" s="278">
        <f t="shared" ca="1" si="345"/>
        <v>0</v>
      </c>
      <c r="EF159" s="278">
        <f t="shared" ca="1" si="345"/>
        <v>0</v>
      </c>
      <c r="EG159" s="278">
        <f t="shared" ca="1" si="345"/>
        <v>0</v>
      </c>
      <c r="EH159" s="278">
        <f t="shared" ca="1" si="345"/>
        <v>0</v>
      </c>
      <c r="EI159" s="278">
        <f t="shared" ca="1" si="345"/>
        <v>0</v>
      </c>
      <c r="EJ159" s="278">
        <f t="shared" ca="1" si="345"/>
        <v>0</v>
      </c>
      <c r="EK159" s="278">
        <f t="shared" ca="1" si="345"/>
        <v>0</v>
      </c>
      <c r="EL159" s="278">
        <f t="shared" ca="1" si="345"/>
        <v>0</v>
      </c>
      <c r="EM159" s="278">
        <f t="shared" ca="1" si="345"/>
        <v>0</v>
      </c>
      <c r="EN159" s="278">
        <f t="shared" ca="1" si="345"/>
        <v>0</v>
      </c>
      <c r="EO159" s="278">
        <f t="shared" ca="1" si="345"/>
        <v>0</v>
      </c>
      <c r="EP159" s="278">
        <f t="shared" ca="1" si="345"/>
        <v>0</v>
      </c>
      <c r="EQ159" s="278">
        <f t="shared" ca="1" si="345"/>
        <v>0</v>
      </c>
      <c r="ER159" s="278">
        <f t="shared" ca="1" si="345"/>
        <v>0</v>
      </c>
      <c r="ES159" s="278">
        <f t="shared" ca="1" si="345"/>
        <v>0</v>
      </c>
    </row>
    <row r="160" spans="2:149" hidden="1" x14ac:dyDescent="0.2">
      <c r="B160" s="278" cm="1">
        <f t="array" ref="B160">IFERROR(INDEX(rUMFP,ROWS($A$97:A160)),)</f>
        <v>0</v>
      </c>
      <c r="C160" s="278"/>
      <c r="D160" s="275">
        <f t="shared" si="217"/>
        <v>0</v>
      </c>
      <c r="E160" s="275">
        <f t="shared" si="218"/>
        <v>0</v>
      </c>
      <c r="F160" s="607">
        <f t="shared" si="219"/>
        <v>0</v>
      </c>
      <c r="H160" s="603">
        <f t="shared" si="220"/>
        <v>0</v>
      </c>
      <c r="I160" s="600">
        <f t="shared" si="92"/>
        <v>0</v>
      </c>
      <c r="K160" s="610">
        <f t="shared" si="221"/>
        <v>0</v>
      </c>
      <c r="Q160" s="275"/>
      <c r="R160" s="278">
        <f t="shared" ref="R160:AW160" si="346">IFERROR(R264*$H160,)*(R$8&gt;=(rRenovStMnth-1)*12+1)*(R$8&lt;=MAX(rHoldPeriod,1)*12)*rRenovReq*$I160</f>
        <v>0</v>
      </c>
      <c r="S160" s="278">
        <f t="shared" ca="1" si="346"/>
        <v>0</v>
      </c>
      <c r="T160" s="278">
        <f t="shared" ca="1" si="346"/>
        <v>0</v>
      </c>
      <c r="U160" s="278">
        <f t="shared" ca="1" si="346"/>
        <v>0</v>
      </c>
      <c r="V160" s="278">
        <f t="shared" ca="1" si="346"/>
        <v>0</v>
      </c>
      <c r="W160" s="278">
        <f t="shared" ca="1" si="346"/>
        <v>0</v>
      </c>
      <c r="X160" s="278">
        <f t="shared" ca="1" si="346"/>
        <v>0</v>
      </c>
      <c r="Y160" s="278">
        <f t="shared" ca="1" si="346"/>
        <v>0</v>
      </c>
      <c r="Z160" s="278">
        <f t="shared" ca="1" si="346"/>
        <v>0</v>
      </c>
      <c r="AA160" s="278">
        <f t="shared" ca="1" si="346"/>
        <v>0</v>
      </c>
      <c r="AB160" s="278">
        <f t="shared" ca="1" si="346"/>
        <v>0</v>
      </c>
      <c r="AC160" s="278">
        <f t="shared" ca="1" si="346"/>
        <v>0</v>
      </c>
      <c r="AD160" s="278">
        <f t="shared" ca="1" si="346"/>
        <v>0</v>
      </c>
      <c r="AE160" s="278">
        <f t="shared" ca="1" si="346"/>
        <v>0</v>
      </c>
      <c r="AF160" s="278">
        <f t="shared" ca="1" si="346"/>
        <v>0</v>
      </c>
      <c r="AG160" s="278">
        <f t="shared" ca="1" si="346"/>
        <v>0</v>
      </c>
      <c r="AH160" s="278">
        <f t="shared" ca="1" si="346"/>
        <v>0</v>
      </c>
      <c r="AI160" s="278">
        <f t="shared" ca="1" si="346"/>
        <v>0</v>
      </c>
      <c r="AJ160" s="278">
        <f t="shared" ca="1" si="346"/>
        <v>0</v>
      </c>
      <c r="AK160" s="278">
        <f t="shared" ca="1" si="346"/>
        <v>0</v>
      </c>
      <c r="AL160" s="278">
        <f t="shared" ca="1" si="346"/>
        <v>0</v>
      </c>
      <c r="AM160" s="278">
        <f t="shared" ca="1" si="346"/>
        <v>0</v>
      </c>
      <c r="AN160" s="278">
        <f t="shared" ca="1" si="346"/>
        <v>0</v>
      </c>
      <c r="AO160" s="278">
        <f t="shared" ca="1" si="346"/>
        <v>0</v>
      </c>
      <c r="AP160" s="278">
        <f t="shared" ca="1" si="346"/>
        <v>0</v>
      </c>
      <c r="AQ160" s="278">
        <f t="shared" ca="1" si="346"/>
        <v>0</v>
      </c>
      <c r="AR160" s="278">
        <f t="shared" ca="1" si="346"/>
        <v>0</v>
      </c>
      <c r="AS160" s="278">
        <f t="shared" ca="1" si="346"/>
        <v>0</v>
      </c>
      <c r="AT160" s="278">
        <f t="shared" ca="1" si="346"/>
        <v>0</v>
      </c>
      <c r="AU160" s="278">
        <f t="shared" ca="1" si="346"/>
        <v>0</v>
      </c>
      <c r="AV160" s="278">
        <f t="shared" ca="1" si="346"/>
        <v>0</v>
      </c>
      <c r="AW160" s="278">
        <f t="shared" ca="1" si="346"/>
        <v>0</v>
      </c>
      <c r="AX160" s="278">
        <f t="shared" ref="AX160:CC160" ca="1" si="347">IFERROR(AX264*$H160,)*(AX$8&gt;=(rRenovStMnth-1)*12+1)*(AX$8&lt;=MAX(rHoldPeriod,1)*12)*rRenovReq*$I160</f>
        <v>0</v>
      </c>
      <c r="AY160" s="278">
        <f t="shared" ca="1" si="347"/>
        <v>0</v>
      </c>
      <c r="AZ160" s="278">
        <f t="shared" ca="1" si="347"/>
        <v>0</v>
      </c>
      <c r="BA160" s="278">
        <f t="shared" ca="1" si="347"/>
        <v>0</v>
      </c>
      <c r="BB160" s="278">
        <f t="shared" ca="1" si="347"/>
        <v>0</v>
      </c>
      <c r="BC160" s="278">
        <f t="shared" ca="1" si="347"/>
        <v>0</v>
      </c>
      <c r="BD160" s="278">
        <f t="shared" ca="1" si="347"/>
        <v>0</v>
      </c>
      <c r="BE160" s="278">
        <f t="shared" ca="1" si="347"/>
        <v>0</v>
      </c>
      <c r="BF160" s="278">
        <f t="shared" ca="1" si="347"/>
        <v>0</v>
      </c>
      <c r="BG160" s="278">
        <f t="shared" ca="1" si="347"/>
        <v>0</v>
      </c>
      <c r="BH160" s="278">
        <f t="shared" ca="1" si="347"/>
        <v>0</v>
      </c>
      <c r="BI160" s="278">
        <f t="shared" ca="1" si="347"/>
        <v>0</v>
      </c>
      <c r="BJ160" s="278">
        <f t="shared" ca="1" si="347"/>
        <v>0</v>
      </c>
      <c r="BK160" s="278">
        <f t="shared" ca="1" si="347"/>
        <v>0</v>
      </c>
      <c r="BL160" s="278">
        <f t="shared" ca="1" si="347"/>
        <v>0</v>
      </c>
      <c r="BM160" s="278">
        <f t="shared" ca="1" si="347"/>
        <v>0</v>
      </c>
      <c r="BN160" s="278">
        <f t="shared" ca="1" si="347"/>
        <v>0</v>
      </c>
      <c r="BO160" s="278">
        <f t="shared" ca="1" si="347"/>
        <v>0</v>
      </c>
      <c r="BP160" s="278">
        <f t="shared" ca="1" si="347"/>
        <v>0</v>
      </c>
      <c r="BQ160" s="278">
        <f t="shared" ca="1" si="347"/>
        <v>0</v>
      </c>
      <c r="BR160" s="278">
        <f t="shared" ca="1" si="347"/>
        <v>0</v>
      </c>
      <c r="BS160" s="278">
        <f t="shared" ca="1" si="347"/>
        <v>0</v>
      </c>
      <c r="BT160" s="278">
        <f t="shared" ca="1" si="347"/>
        <v>0</v>
      </c>
      <c r="BU160" s="278">
        <f t="shared" ca="1" si="347"/>
        <v>0</v>
      </c>
      <c r="BV160" s="278">
        <f t="shared" ca="1" si="347"/>
        <v>0</v>
      </c>
      <c r="BW160" s="278">
        <f t="shared" ca="1" si="347"/>
        <v>0</v>
      </c>
      <c r="BX160" s="278">
        <f t="shared" ca="1" si="347"/>
        <v>0</v>
      </c>
      <c r="BY160" s="278">
        <f t="shared" ca="1" si="347"/>
        <v>0</v>
      </c>
      <c r="BZ160" s="278">
        <f t="shared" ca="1" si="347"/>
        <v>0</v>
      </c>
      <c r="CA160" s="278">
        <f t="shared" ca="1" si="347"/>
        <v>0</v>
      </c>
      <c r="CB160" s="278">
        <f t="shared" ca="1" si="347"/>
        <v>0</v>
      </c>
      <c r="CC160" s="278">
        <f t="shared" ca="1" si="347"/>
        <v>0</v>
      </c>
      <c r="CD160" s="278">
        <f t="shared" ref="CD160:DI160" ca="1" si="348">IFERROR(CD264*$H160,)*(CD$8&gt;=(rRenovStMnth-1)*12+1)*(CD$8&lt;=MAX(rHoldPeriod,1)*12)*rRenovReq*$I160</f>
        <v>0</v>
      </c>
      <c r="CE160" s="278">
        <f t="shared" ca="1" si="348"/>
        <v>0</v>
      </c>
      <c r="CF160" s="278">
        <f t="shared" ca="1" si="348"/>
        <v>0</v>
      </c>
      <c r="CG160" s="278">
        <f t="shared" ca="1" si="348"/>
        <v>0</v>
      </c>
      <c r="CH160" s="278">
        <f t="shared" ca="1" si="348"/>
        <v>0</v>
      </c>
      <c r="CI160" s="278">
        <f t="shared" ca="1" si="348"/>
        <v>0</v>
      </c>
      <c r="CJ160" s="278">
        <f t="shared" ca="1" si="348"/>
        <v>0</v>
      </c>
      <c r="CK160" s="278">
        <f t="shared" ca="1" si="348"/>
        <v>0</v>
      </c>
      <c r="CL160" s="278">
        <f t="shared" ca="1" si="348"/>
        <v>0</v>
      </c>
      <c r="CM160" s="278">
        <f t="shared" ca="1" si="348"/>
        <v>0</v>
      </c>
      <c r="CN160" s="278">
        <f t="shared" ca="1" si="348"/>
        <v>0</v>
      </c>
      <c r="CO160" s="278">
        <f t="shared" ca="1" si="348"/>
        <v>0</v>
      </c>
      <c r="CP160" s="278">
        <f t="shared" ca="1" si="348"/>
        <v>0</v>
      </c>
      <c r="CQ160" s="278">
        <f t="shared" ca="1" si="348"/>
        <v>0</v>
      </c>
      <c r="CR160" s="278">
        <f t="shared" ca="1" si="348"/>
        <v>0</v>
      </c>
      <c r="CS160" s="278">
        <f t="shared" ca="1" si="348"/>
        <v>0</v>
      </c>
      <c r="CT160" s="278">
        <f t="shared" ca="1" si="348"/>
        <v>0</v>
      </c>
      <c r="CU160" s="278">
        <f t="shared" ca="1" si="348"/>
        <v>0</v>
      </c>
      <c r="CV160" s="278">
        <f t="shared" ca="1" si="348"/>
        <v>0</v>
      </c>
      <c r="CW160" s="278">
        <f t="shared" ca="1" si="348"/>
        <v>0</v>
      </c>
      <c r="CX160" s="278">
        <f t="shared" ca="1" si="348"/>
        <v>0</v>
      </c>
      <c r="CY160" s="278">
        <f t="shared" ca="1" si="348"/>
        <v>0</v>
      </c>
      <c r="CZ160" s="278">
        <f t="shared" ca="1" si="348"/>
        <v>0</v>
      </c>
      <c r="DA160" s="278">
        <f t="shared" ca="1" si="348"/>
        <v>0</v>
      </c>
      <c r="DB160" s="278">
        <f t="shared" ca="1" si="348"/>
        <v>0</v>
      </c>
      <c r="DC160" s="278">
        <f t="shared" ca="1" si="348"/>
        <v>0</v>
      </c>
      <c r="DD160" s="278">
        <f t="shared" ca="1" si="348"/>
        <v>0</v>
      </c>
      <c r="DE160" s="278">
        <f t="shared" ca="1" si="348"/>
        <v>0</v>
      </c>
      <c r="DF160" s="278">
        <f t="shared" ca="1" si="348"/>
        <v>0</v>
      </c>
      <c r="DG160" s="278">
        <f t="shared" ca="1" si="348"/>
        <v>0</v>
      </c>
      <c r="DH160" s="278">
        <f t="shared" ca="1" si="348"/>
        <v>0</v>
      </c>
      <c r="DI160" s="278">
        <f t="shared" ca="1" si="348"/>
        <v>0</v>
      </c>
      <c r="DJ160" s="278">
        <f t="shared" ref="DJ160:ES160" ca="1" si="349">IFERROR(DJ264*$H160,)*(DJ$8&gt;=(rRenovStMnth-1)*12+1)*(DJ$8&lt;=MAX(rHoldPeriod,1)*12)*rRenovReq*$I160</f>
        <v>0</v>
      </c>
      <c r="DK160" s="278">
        <f t="shared" ca="1" si="349"/>
        <v>0</v>
      </c>
      <c r="DL160" s="278">
        <f t="shared" ca="1" si="349"/>
        <v>0</v>
      </c>
      <c r="DM160" s="278">
        <f t="shared" ca="1" si="349"/>
        <v>0</v>
      </c>
      <c r="DN160" s="278">
        <f t="shared" ca="1" si="349"/>
        <v>0</v>
      </c>
      <c r="DO160" s="278">
        <f t="shared" ca="1" si="349"/>
        <v>0</v>
      </c>
      <c r="DP160" s="278">
        <f t="shared" ca="1" si="349"/>
        <v>0</v>
      </c>
      <c r="DQ160" s="278">
        <f t="shared" ca="1" si="349"/>
        <v>0</v>
      </c>
      <c r="DR160" s="278">
        <f t="shared" ca="1" si="349"/>
        <v>0</v>
      </c>
      <c r="DS160" s="278">
        <f t="shared" ca="1" si="349"/>
        <v>0</v>
      </c>
      <c r="DT160" s="278">
        <f t="shared" ca="1" si="349"/>
        <v>0</v>
      </c>
      <c r="DU160" s="278">
        <f t="shared" ca="1" si="349"/>
        <v>0</v>
      </c>
      <c r="DV160" s="278">
        <f t="shared" ca="1" si="349"/>
        <v>0</v>
      </c>
      <c r="DW160" s="278">
        <f t="shared" ca="1" si="349"/>
        <v>0</v>
      </c>
      <c r="DX160" s="278">
        <f t="shared" ca="1" si="349"/>
        <v>0</v>
      </c>
      <c r="DY160" s="278">
        <f t="shared" ca="1" si="349"/>
        <v>0</v>
      </c>
      <c r="DZ160" s="278">
        <f t="shared" ca="1" si="349"/>
        <v>0</v>
      </c>
      <c r="EA160" s="278">
        <f t="shared" ca="1" si="349"/>
        <v>0</v>
      </c>
      <c r="EB160" s="278">
        <f t="shared" ca="1" si="349"/>
        <v>0</v>
      </c>
      <c r="EC160" s="278">
        <f t="shared" ca="1" si="349"/>
        <v>0</v>
      </c>
      <c r="ED160" s="278">
        <f t="shared" ca="1" si="349"/>
        <v>0</v>
      </c>
      <c r="EE160" s="278">
        <f t="shared" ca="1" si="349"/>
        <v>0</v>
      </c>
      <c r="EF160" s="278">
        <f t="shared" ca="1" si="349"/>
        <v>0</v>
      </c>
      <c r="EG160" s="278">
        <f t="shared" ca="1" si="349"/>
        <v>0</v>
      </c>
      <c r="EH160" s="278">
        <f t="shared" ca="1" si="349"/>
        <v>0</v>
      </c>
      <c r="EI160" s="278">
        <f t="shared" ca="1" si="349"/>
        <v>0</v>
      </c>
      <c r="EJ160" s="278">
        <f t="shared" ca="1" si="349"/>
        <v>0</v>
      </c>
      <c r="EK160" s="278">
        <f t="shared" ca="1" si="349"/>
        <v>0</v>
      </c>
      <c r="EL160" s="278">
        <f t="shared" ca="1" si="349"/>
        <v>0</v>
      </c>
      <c r="EM160" s="278">
        <f t="shared" ca="1" si="349"/>
        <v>0</v>
      </c>
      <c r="EN160" s="278">
        <f t="shared" ca="1" si="349"/>
        <v>0</v>
      </c>
      <c r="EO160" s="278">
        <f t="shared" ca="1" si="349"/>
        <v>0</v>
      </c>
      <c r="EP160" s="278">
        <f t="shared" ca="1" si="349"/>
        <v>0</v>
      </c>
      <c r="EQ160" s="278">
        <f t="shared" ca="1" si="349"/>
        <v>0</v>
      </c>
      <c r="ER160" s="278">
        <f t="shared" ca="1" si="349"/>
        <v>0</v>
      </c>
      <c r="ES160" s="278">
        <f t="shared" ca="1" si="349"/>
        <v>0</v>
      </c>
    </row>
    <row r="161" spans="2:149" hidden="1" x14ac:dyDescent="0.2">
      <c r="B161" s="278" cm="1">
        <f t="array" ref="B161">IFERROR(INDEX(rUMFP,ROWS($A$97:A161)),)</f>
        <v>0</v>
      </c>
      <c r="C161" s="278"/>
      <c r="D161" s="275">
        <f t="shared" ref="D161:D196" si="350">IFERROR(VLOOKUP($B161,rUMUnitsTable,COLUMNS(rUMUnitsTable),),)</f>
        <v>0</v>
      </c>
      <c r="E161" s="275">
        <f t="shared" ref="E161:E196" si="351">IFERROR(VLOOKUP($B161,rUMRenovUnitsTable,COLUMNS(rUMRenovUnitsTable),),)</f>
        <v>0</v>
      </c>
      <c r="F161" s="607">
        <f t="shared" ref="F161:F196" si="352">IFERROR(VLOOKUP($B161,rUMRenovCostTable,COLUMNS(rUMRenovCostTable),),)</f>
        <v>0</v>
      </c>
      <c r="H161" s="603">
        <f t="shared" ref="H161:H196" si="353">IFERROR(E161/(rHoldPeriod-rRenovStMnth+1)/12/D161,)</f>
        <v>0</v>
      </c>
      <c r="I161" s="600">
        <f t="shared" si="92"/>
        <v>0</v>
      </c>
      <c r="K161" s="610">
        <f t="shared" ref="K161:K196" si="354">IFERROR(VLOOKUP($B161,rUMMktTable,COLUMNS(rUMMktTable),),)</f>
        <v>0</v>
      </c>
      <c r="Q161" s="275"/>
      <c r="R161" s="278">
        <f t="shared" ref="R161:AW161" si="355">IFERROR(R265*$H161,)*(R$8&gt;=(rRenovStMnth-1)*12+1)*(R$8&lt;=MAX(rHoldPeriod,1)*12)*rRenovReq*$I161</f>
        <v>0</v>
      </c>
      <c r="S161" s="278">
        <f t="shared" ca="1" si="355"/>
        <v>0</v>
      </c>
      <c r="T161" s="278">
        <f t="shared" ca="1" si="355"/>
        <v>0</v>
      </c>
      <c r="U161" s="278">
        <f t="shared" ca="1" si="355"/>
        <v>0</v>
      </c>
      <c r="V161" s="278">
        <f t="shared" ca="1" si="355"/>
        <v>0</v>
      </c>
      <c r="W161" s="278">
        <f t="shared" ca="1" si="355"/>
        <v>0</v>
      </c>
      <c r="X161" s="278">
        <f t="shared" ca="1" si="355"/>
        <v>0</v>
      </c>
      <c r="Y161" s="278">
        <f t="shared" ca="1" si="355"/>
        <v>0</v>
      </c>
      <c r="Z161" s="278">
        <f t="shared" ca="1" si="355"/>
        <v>0</v>
      </c>
      <c r="AA161" s="278">
        <f t="shared" ca="1" si="355"/>
        <v>0</v>
      </c>
      <c r="AB161" s="278">
        <f t="shared" ca="1" si="355"/>
        <v>0</v>
      </c>
      <c r="AC161" s="278">
        <f t="shared" ca="1" si="355"/>
        <v>0</v>
      </c>
      <c r="AD161" s="278">
        <f t="shared" ca="1" si="355"/>
        <v>0</v>
      </c>
      <c r="AE161" s="278">
        <f t="shared" ca="1" si="355"/>
        <v>0</v>
      </c>
      <c r="AF161" s="278">
        <f t="shared" ca="1" si="355"/>
        <v>0</v>
      </c>
      <c r="AG161" s="278">
        <f t="shared" ca="1" si="355"/>
        <v>0</v>
      </c>
      <c r="AH161" s="278">
        <f t="shared" ca="1" si="355"/>
        <v>0</v>
      </c>
      <c r="AI161" s="278">
        <f t="shared" ca="1" si="355"/>
        <v>0</v>
      </c>
      <c r="AJ161" s="278">
        <f t="shared" ca="1" si="355"/>
        <v>0</v>
      </c>
      <c r="AK161" s="278">
        <f t="shared" ca="1" si="355"/>
        <v>0</v>
      </c>
      <c r="AL161" s="278">
        <f t="shared" ca="1" si="355"/>
        <v>0</v>
      </c>
      <c r="AM161" s="278">
        <f t="shared" ca="1" si="355"/>
        <v>0</v>
      </c>
      <c r="AN161" s="278">
        <f t="shared" ca="1" si="355"/>
        <v>0</v>
      </c>
      <c r="AO161" s="278">
        <f t="shared" ca="1" si="355"/>
        <v>0</v>
      </c>
      <c r="AP161" s="278">
        <f t="shared" ca="1" si="355"/>
        <v>0</v>
      </c>
      <c r="AQ161" s="278">
        <f t="shared" ca="1" si="355"/>
        <v>0</v>
      </c>
      <c r="AR161" s="278">
        <f t="shared" ca="1" si="355"/>
        <v>0</v>
      </c>
      <c r="AS161" s="278">
        <f t="shared" ca="1" si="355"/>
        <v>0</v>
      </c>
      <c r="AT161" s="278">
        <f t="shared" ca="1" si="355"/>
        <v>0</v>
      </c>
      <c r="AU161" s="278">
        <f t="shared" ca="1" si="355"/>
        <v>0</v>
      </c>
      <c r="AV161" s="278">
        <f t="shared" ca="1" si="355"/>
        <v>0</v>
      </c>
      <c r="AW161" s="278">
        <f t="shared" ca="1" si="355"/>
        <v>0</v>
      </c>
      <c r="AX161" s="278">
        <f t="shared" ref="AX161:CC161" ca="1" si="356">IFERROR(AX265*$H161,)*(AX$8&gt;=(rRenovStMnth-1)*12+1)*(AX$8&lt;=MAX(rHoldPeriod,1)*12)*rRenovReq*$I161</f>
        <v>0</v>
      </c>
      <c r="AY161" s="278">
        <f t="shared" ca="1" si="356"/>
        <v>0</v>
      </c>
      <c r="AZ161" s="278">
        <f t="shared" ca="1" si="356"/>
        <v>0</v>
      </c>
      <c r="BA161" s="278">
        <f t="shared" ca="1" si="356"/>
        <v>0</v>
      </c>
      <c r="BB161" s="278">
        <f t="shared" ca="1" si="356"/>
        <v>0</v>
      </c>
      <c r="BC161" s="278">
        <f t="shared" ca="1" si="356"/>
        <v>0</v>
      </c>
      <c r="BD161" s="278">
        <f t="shared" ca="1" si="356"/>
        <v>0</v>
      </c>
      <c r="BE161" s="278">
        <f t="shared" ca="1" si="356"/>
        <v>0</v>
      </c>
      <c r="BF161" s="278">
        <f t="shared" ca="1" si="356"/>
        <v>0</v>
      </c>
      <c r="BG161" s="278">
        <f t="shared" ca="1" si="356"/>
        <v>0</v>
      </c>
      <c r="BH161" s="278">
        <f t="shared" ca="1" si="356"/>
        <v>0</v>
      </c>
      <c r="BI161" s="278">
        <f t="shared" ca="1" si="356"/>
        <v>0</v>
      </c>
      <c r="BJ161" s="278">
        <f t="shared" ca="1" si="356"/>
        <v>0</v>
      </c>
      <c r="BK161" s="278">
        <f t="shared" ca="1" si="356"/>
        <v>0</v>
      </c>
      <c r="BL161" s="278">
        <f t="shared" ca="1" si="356"/>
        <v>0</v>
      </c>
      <c r="BM161" s="278">
        <f t="shared" ca="1" si="356"/>
        <v>0</v>
      </c>
      <c r="BN161" s="278">
        <f t="shared" ca="1" si="356"/>
        <v>0</v>
      </c>
      <c r="BO161" s="278">
        <f t="shared" ca="1" si="356"/>
        <v>0</v>
      </c>
      <c r="BP161" s="278">
        <f t="shared" ca="1" si="356"/>
        <v>0</v>
      </c>
      <c r="BQ161" s="278">
        <f t="shared" ca="1" si="356"/>
        <v>0</v>
      </c>
      <c r="BR161" s="278">
        <f t="shared" ca="1" si="356"/>
        <v>0</v>
      </c>
      <c r="BS161" s="278">
        <f t="shared" ca="1" si="356"/>
        <v>0</v>
      </c>
      <c r="BT161" s="278">
        <f t="shared" ca="1" si="356"/>
        <v>0</v>
      </c>
      <c r="BU161" s="278">
        <f t="shared" ca="1" si="356"/>
        <v>0</v>
      </c>
      <c r="BV161" s="278">
        <f t="shared" ca="1" si="356"/>
        <v>0</v>
      </c>
      <c r="BW161" s="278">
        <f t="shared" ca="1" si="356"/>
        <v>0</v>
      </c>
      <c r="BX161" s="278">
        <f t="shared" ca="1" si="356"/>
        <v>0</v>
      </c>
      <c r="BY161" s="278">
        <f t="shared" ca="1" si="356"/>
        <v>0</v>
      </c>
      <c r="BZ161" s="278">
        <f t="shared" ca="1" si="356"/>
        <v>0</v>
      </c>
      <c r="CA161" s="278">
        <f t="shared" ca="1" si="356"/>
        <v>0</v>
      </c>
      <c r="CB161" s="278">
        <f t="shared" ca="1" si="356"/>
        <v>0</v>
      </c>
      <c r="CC161" s="278">
        <f t="shared" ca="1" si="356"/>
        <v>0</v>
      </c>
      <c r="CD161" s="278">
        <f t="shared" ref="CD161:DI161" ca="1" si="357">IFERROR(CD265*$H161,)*(CD$8&gt;=(rRenovStMnth-1)*12+1)*(CD$8&lt;=MAX(rHoldPeriod,1)*12)*rRenovReq*$I161</f>
        <v>0</v>
      </c>
      <c r="CE161" s="278">
        <f t="shared" ca="1" si="357"/>
        <v>0</v>
      </c>
      <c r="CF161" s="278">
        <f t="shared" ca="1" si="357"/>
        <v>0</v>
      </c>
      <c r="CG161" s="278">
        <f t="shared" ca="1" si="357"/>
        <v>0</v>
      </c>
      <c r="CH161" s="278">
        <f t="shared" ca="1" si="357"/>
        <v>0</v>
      </c>
      <c r="CI161" s="278">
        <f t="shared" ca="1" si="357"/>
        <v>0</v>
      </c>
      <c r="CJ161" s="278">
        <f t="shared" ca="1" si="357"/>
        <v>0</v>
      </c>
      <c r="CK161" s="278">
        <f t="shared" ca="1" si="357"/>
        <v>0</v>
      </c>
      <c r="CL161" s="278">
        <f t="shared" ca="1" si="357"/>
        <v>0</v>
      </c>
      <c r="CM161" s="278">
        <f t="shared" ca="1" si="357"/>
        <v>0</v>
      </c>
      <c r="CN161" s="278">
        <f t="shared" ca="1" si="357"/>
        <v>0</v>
      </c>
      <c r="CO161" s="278">
        <f t="shared" ca="1" si="357"/>
        <v>0</v>
      </c>
      <c r="CP161" s="278">
        <f t="shared" ca="1" si="357"/>
        <v>0</v>
      </c>
      <c r="CQ161" s="278">
        <f t="shared" ca="1" si="357"/>
        <v>0</v>
      </c>
      <c r="CR161" s="278">
        <f t="shared" ca="1" si="357"/>
        <v>0</v>
      </c>
      <c r="CS161" s="278">
        <f t="shared" ca="1" si="357"/>
        <v>0</v>
      </c>
      <c r="CT161" s="278">
        <f t="shared" ca="1" si="357"/>
        <v>0</v>
      </c>
      <c r="CU161" s="278">
        <f t="shared" ca="1" si="357"/>
        <v>0</v>
      </c>
      <c r="CV161" s="278">
        <f t="shared" ca="1" si="357"/>
        <v>0</v>
      </c>
      <c r="CW161" s="278">
        <f t="shared" ca="1" si="357"/>
        <v>0</v>
      </c>
      <c r="CX161" s="278">
        <f t="shared" ca="1" si="357"/>
        <v>0</v>
      </c>
      <c r="CY161" s="278">
        <f t="shared" ca="1" si="357"/>
        <v>0</v>
      </c>
      <c r="CZ161" s="278">
        <f t="shared" ca="1" si="357"/>
        <v>0</v>
      </c>
      <c r="DA161" s="278">
        <f t="shared" ca="1" si="357"/>
        <v>0</v>
      </c>
      <c r="DB161" s="278">
        <f t="shared" ca="1" si="357"/>
        <v>0</v>
      </c>
      <c r="DC161" s="278">
        <f t="shared" ca="1" si="357"/>
        <v>0</v>
      </c>
      <c r="DD161" s="278">
        <f t="shared" ca="1" si="357"/>
        <v>0</v>
      </c>
      <c r="DE161" s="278">
        <f t="shared" ca="1" si="357"/>
        <v>0</v>
      </c>
      <c r="DF161" s="278">
        <f t="shared" ca="1" si="357"/>
        <v>0</v>
      </c>
      <c r="DG161" s="278">
        <f t="shared" ca="1" si="357"/>
        <v>0</v>
      </c>
      <c r="DH161" s="278">
        <f t="shared" ca="1" si="357"/>
        <v>0</v>
      </c>
      <c r="DI161" s="278">
        <f t="shared" ca="1" si="357"/>
        <v>0</v>
      </c>
      <c r="DJ161" s="278">
        <f t="shared" ref="DJ161:ES161" ca="1" si="358">IFERROR(DJ265*$H161,)*(DJ$8&gt;=(rRenovStMnth-1)*12+1)*(DJ$8&lt;=MAX(rHoldPeriod,1)*12)*rRenovReq*$I161</f>
        <v>0</v>
      </c>
      <c r="DK161" s="278">
        <f t="shared" ca="1" si="358"/>
        <v>0</v>
      </c>
      <c r="DL161" s="278">
        <f t="shared" ca="1" si="358"/>
        <v>0</v>
      </c>
      <c r="DM161" s="278">
        <f t="shared" ca="1" si="358"/>
        <v>0</v>
      </c>
      <c r="DN161" s="278">
        <f t="shared" ca="1" si="358"/>
        <v>0</v>
      </c>
      <c r="DO161" s="278">
        <f t="shared" ca="1" si="358"/>
        <v>0</v>
      </c>
      <c r="DP161" s="278">
        <f t="shared" ca="1" si="358"/>
        <v>0</v>
      </c>
      <c r="DQ161" s="278">
        <f t="shared" ca="1" si="358"/>
        <v>0</v>
      </c>
      <c r="DR161" s="278">
        <f t="shared" ca="1" si="358"/>
        <v>0</v>
      </c>
      <c r="DS161" s="278">
        <f t="shared" ca="1" si="358"/>
        <v>0</v>
      </c>
      <c r="DT161" s="278">
        <f t="shared" ca="1" si="358"/>
        <v>0</v>
      </c>
      <c r="DU161" s="278">
        <f t="shared" ca="1" si="358"/>
        <v>0</v>
      </c>
      <c r="DV161" s="278">
        <f t="shared" ca="1" si="358"/>
        <v>0</v>
      </c>
      <c r="DW161" s="278">
        <f t="shared" ca="1" si="358"/>
        <v>0</v>
      </c>
      <c r="DX161" s="278">
        <f t="shared" ca="1" si="358"/>
        <v>0</v>
      </c>
      <c r="DY161" s="278">
        <f t="shared" ca="1" si="358"/>
        <v>0</v>
      </c>
      <c r="DZ161" s="278">
        <f t="shared" ca="1" si="358"/>
        <v>0</v>
      </c>
      <c r="EA161" s="278">
        <f t="shared" ca="1" si="358"/>
        <v>0</v>
      </c>
      <c r="EB161" s="278">
        <f t="shared" ca="1" si="358"/>
        <v>0</v>
      </c>
      <c r="EC161" s="278">
        <f t="shared" ca="1" si="358"/>
        <v>0</v>
      </c>
      <c r="ED161" s="278">
        <f t="shared" ca="1" si="358"/>
        <v>0</v>
      </c>
      <c r="EE161" s="278">
        <f t="shared" ca="1" si="358"/>
        <v>0</v>
      </c>
      <c r="EF161" s="278">
        <f t="shared" ca="1" si="358"/>
        <v>0</v>
      </c>
      <c r="EG161" s="278">
        <f t="shared" ca="1" si="358"/>
        <v>0</v>
      </c>
      <c r="EH161" s="278">
        <f t="shared" ca="1" si="358"/>
        <v>0</v>
      </c>
      <c r="EI161" s="278">
        <f t="shared" ca="1" si="358"/>
        <v>0</v>
      </c>
      <c r="EJ161" s="278">
        <f t="shared" ca="1" si="358"/>
        <v>0</v>
      </c>
      <c r="EK161" s="278">
        <f t="shared" ca="1" si="358"/>
        <v>0</v>
      </c>
      <c r="EL161" s="278">
        <f t="shared" ca="1" si="358"/>
        <v>0</v>
      </c>
      <c r="EM161" s="278">
        <f t="shared" ca="1" si="358"/>
        <v>0</v>
      </c>
      <c r="EN161" s="278">
        <f t="shared" ca="1" si="358"/>
        <v>0</v>
      </c>
      <c r="EO161" s="278">
        <f t="shared" ca="1" si="358"/>
        <v>0</v>
      </c>
      <c r="EP161" s="278">
        <f t="shared" ca="1" si="358"/>
        <v>0</v>
      </c>
      <c r="EQ161" s="278">
        <f t="shared" ca="1" si="358"/>
        <v>0</v>
      </c>
      <c r="ER161" s="278">
        <f t="shared" ca="1" si="358"/>
        <v>0</v>
      </c>
      <c r="ES161" s="278">
        <f t="shared" ca="1" si="358"/>
        <v>0</v>
      </c>
    </row>
    <row r="162" spans="2:149" hidden="1" x14ac:dyDescent="0.2">
      <c r="B162" s="278" cm="1">
        <f t="array" ref="B162">IFERROR(INDEX(rUMFP,ROWS($A$97:A162)),)</f>
        <v>0</v>
      </c>
      <c r="C162" s="278"/>
      <c r="D162" s="275">
        <f t="shared" si="350"/>
        <v>0</v>
      </c>
      <c r="E162" s="275">
        <f t="shared" si="351"/>
        <v>0</v>
      </c>
      <c r="F162" s="607">
        <f t="shared" si="352"/>
        <v>0</v>
      </c>
      <c r="H162" s="603">
        <f t="shared" si="353"/>
        <v>0</v>
      </c>
      <c r="I162" s="600">
        <f t="shared" ref="I162:I196" si="359">(F162&gt;0)*1</f>
        <v>0</v>
      </c>
      <c r="K162" s="610">
        <f t="shared" si="354"/>
        <v>0</v>
      </c>
      <c r="Q162" s="275"/>
      <c r="R162" s="278">
        <f t="shared" ref="R162:AW162" si="360">IFERROR(R266*$H162,)*(R$8&gt;=(rRenovStMnth-1)*12+1)*(R$8&lt;=MAX(rHoldPeriod,1)*12)*rRenovReq*$I162</f>
        <v>0</v>
      </c>
      <c r="S162" s="278">
        <f t="shared" ca="1" si="360"/>
        <v>0</v>
      </c>
      <c r="T162" s="278">
        <f t="shared" ca="1" si="360"/>
        <v>0</v>
      </c>
      <c r="U162" s="278">
        <f t="shared" ca="1" si="360"/>
        <v>0</v>
      </c>
      <c r="V162" s="278">
        <f t="shared" ca="1" si="360"/>
        <v>0</v>
      </c>
      <c r="W162" s="278">
        <f t="shared" ca="1" si="360"/>
        <v>0</v>
      </c>
      <c r="X162" s="278">
        <f t="shared" ca="1" si="360"/>
        <v>0</v>
      </c>
      <c r="Y162" s="278">
        <f t="shared" ca="1" si="360"/>
        <v>0</v>
      </c>
      <c r="Z162" s="278">
        <f t="shared" ca="1" si="360"/>
        <v>0</v>
      </c>
      <c r="AA162" s="278">
        <f t="shared" ca="1" si="360"/>
        <v>0</v>
      </c>
      <c r="AB162" s="278">
        <f t="shared" ca="1" si="360"/>
        <v>0</v>
      </c>
      <c r="AC162" s="278">
        <f t="shared" ca="1" si="360"/>
        <v>0</v>
      </c>
      <c r="AD162" s="278">
        <f t="shared" ca="1" si="360"/>
        <v>0</v>
      </c>
      <c r="AE162" s="278">
        <f t="shared" ca="1" si="360"/>
        <v>0</v>
      </c>
      <c r="AF162" s="278">
        <f t="shared" ca="1" si="360"/>
        <v>0</v>
      </c>
      <c r="AG162" s="278">
        <f t="shared" ca="1" si="360"/>
        <v>0</v>
      </c>
      <c r="AH162" s="278">
        <f t="shared" ca="1" si="360"/>
        <v>0</v>
      </c>
      <c r="AI162" s="278">
        <f t="shared" ca="1" si="360"/>
        <v>0</v>
      </c>
      <c r="AJ162" s="278">
        <f t="shared" ca="1" si="360"/>
        <v>0</v>
      </c>
      <c r="AK162" s="278">
        <f t="shared" ca="1" si="360"/>
        <v>0</v>
      </c>
      <c r="AL162" s="278">
        <f t="shared" ca="1" si="360"/>
        <v>0</v>
      </c>
      <c r="AM162" s="278">
        <f t="shared" ca="1" si="360"/>
        <v>0</v>
      </c>
      <c r="AN162" s="278">
        <f t="shared" ca="1" si="360"/>
        <v>0</v>
      </c>
      <c r="AO162" s="278">
        <f t="shared" ca="1" si="360"/>
        <v>0</v>
      </c>
      <c r="AP162" s="278">
        <f t="shared" ca="1" si="360"/>
        <v>0</v>
      </c>
      <c r="AQ162" s="278">
        <f t="shared" ca="1" si="360"/>
        <v>0</v>
      </c>
      <c r="AR162" s="278">
        <f t="shared" ca="1" si="360"/>
        <v>0</v>
      </c>
      <c r="AS162" s="278">
        <f t="shared" ca="1" si="360"/>
        <v>0</v>
      </c>
      <c r="AT162" s="278">
        <f t="shared" ca="1" si="360"/>
        <v>0</v>
      </c>
      <c r="AU162" s="278">
        <f t="shared" ca="1" si="360"/>
        <v>0</v>
      </c>
      <c r="AV162" s="278">
        <f t="shared" ca="1" si="360"/>
        <v>0</v>
      </c>
      <c r="AW162" s="278">
        <f t="shared" ca="1" si="360"/>
        <v>0</v>
      </c>
      <c r="AX162" s="278">
        <f t="shared" ref="AX162:CC162" ca="1" si="361">IFERROR(AX266*$H162,)*(AX$8&gt;=(rRenovStMnth-1)*12+1)*(AX$8&lt;=MAX(rHoldPeriod,1)*12)*rRenovReq*$I162</f>
        <v>0</v>
      </c>
      <c r="AY162" s="278">
        <f t="shared" ca="1" si="361"/>
        <v>0</v>
      </c>
      <c r="AZ162" s="278">
        <f t="shared" ca="1" si="361"/>
        <v>0</v>
      </c>
      <c r="BA162" s="278">
        <f t="shared" ca="1" si="361"/>
        <v>0</v>
      </c>
      <c r="BB162" s="278">
        <f t="shared" ca="1" si="361"/>
        <v>0</v>
      </c>
      <c r="BC162" s="278">
        <f t="shared" ca="1" si="361"/>
        <v>0</v>
      </c>
      <c r="BD162" s="278">
        <f t="shared" ca="1" si="361"/>
        <v>0</v>
      </c>
      <c r="BE162" s="278">
        <f t="shared" ca="1" si="361"/>
        <v>0</v>
      </c>
      <c r="BF162" s="278">
        <f t="shared" ca="1" si="361"/>
        <v>0</v>
      </c>
      <c r="BG162" s="278">
        <f t="shared" ca="1" si="361"/>
        <v>0</v>
      </c>
      <c r="BH162" s="278">
        <f t="shared" ca="1" si="361"/>
        <v>0</v>
      </c>
      <c r="BI162" s="278">
        <f t="shared" ca="1" si="361"/>
        <v>0</v>
      </c>
      <c r="BJ162" s="278">
        <f t="shared" ca="1" si="361"/>
        <v>0</v>
      </c>
      <c r="BK162" s="278">
        <f t="shared" ca="1" si="361"/>
        <v>0</v>
      </c>
      <c r="BL162" s="278">
        <f t="shared" ca="1" si="361"/>
        <v>0</v>
      </c>
      <c r="BM162" s="278">
        <f t="shared" ca="1" si="361"/>
        <v>0</v>
      </c>
      <c r="BN162" s="278">
        <f t="shared" ca="1" si="361"/>
        <v>0</v>
      </c>
      <c r="BO162" s="278">
        <f t="shared" ca="1" si="361"/>
        <v>0</v>
      </c>
      <c r="BP162" s="278">
        <f t="shared" ca="1" si="361"/>
        <v>0</v>
      </c>
      <c r="BQ162" s="278">
        <f t="shared" ca="1" si="361"/>
        <v>0</v>
      </c>
      <c r="BR162" s="278">
        <f t="shared" ca="1" si="361"/>
        <v>0</v>
      </c>
      <c r="BS162" s="278">
        <f t="shared" ca="1" si="361"/>
        <v>0</v>
      </c>
      <c r="BT162" s="278">
        <f t="shared" ca="1" si="361"/>
        <v>0</v>
      </c>
      <c r="BU162" s="278">
        <f t="shared" ca="1" si="361"/>
        <v>0</v>
      </c>
      <c r="BV162" s="278">
        <f t="shared" ca="1" si="361"/>
        <v>0</v>
      </c>
      <c r="BW162" s="278">
        <f t="shared" ca="1" si="361"/>
        <v>0</v>
      </c>
      <c r="BX162" s="278">
        <f t="shared" ca="1" si="361"/>
        <v>0</v>
      </c>
      <c r="BY162" s="278">
        <f t="shared" ca="1" si="361"/>
        <v>0</v>
      </c>
      <c r="BZ162" s="278">
        <f t="shared" ca="1" si="361"/>
        <v>0</v>
      </c>
      <c r="CA162" s="278">
        <f t="shared" ca="1" si="361"/>
        <v>0</v>
      </c>
      <c r="CB162" s="278">
        <f t="shared" ca="1" si="361"/>
        <v>0</v>
      </c>
      <c r="CC162" s="278">
        <f t="shared" ca="1" si="361"/>
        <v>0</v>
      </c>
      <c r="CD162" s="278">
        <f t="shared" ref="CD162:DI162" ca="1" si="362">IFERROR(CD266*$H162,)*(CD$8&gt;=(rRenovStMnth-1)*12+1)*(CD$8&lt;=MAX(rHoldPeriod,1)*12)*rRenovReq*$I162</f>
        <v>0</v>
      </c>
      <c r="CE162" s="278">
        <f t="shared" ca="1" si="362"/>
        <v>0</v>
      </c>
      <c r="CF162" s="278">
        <f t="shared" ca="1" si="362"/>
        <v>0</v>
      </c>
      <c r="CG162" s="278">
        <f t="shared" ca="1" si="362"/>
        <v>0</v>
      </c>
      <c r="CH162" s="278">
        <f t="shared" ca="1" si="362"/>
        <v>0</v>
      </c>
      <c r="CI162" s="278">
        <f t="shared" ca="1" si="362"/>
        <v>0</v>
      </c>
      <c r="CJ162" s="278">
        <f t="shared" ca="1" si="362"/>
        <v>0</v>
      </c>
      <c r="CK162" s="278">
        <f t="shared" ca="1" si="362"/>
        <v>0</v>
      </c>
      <c r="CL162" s="278">
        <f t="shared" ca="1" si="362"/>
        <v>0</v>
      </c>
      <c r="CM162" s="278">
        <f t="shared" ca="1" si="362"/>
        <v>0</v>
      </c>
      <c r="CN162" s="278">
        <f t="shared" ca="1" si="362"/>
        <v>0</v>
      </c>
      <c r="CO162" s="278">
        <f t="shared" ca="1" si="362"/>
        <v>0</v>
      </c>
      <c r="CP162" s="278">
        <f t="shared" ca="1" si="362"/>
        <v>0</v>
      </c>
      <c r="CQ162" s="278">
        <f t="shared" ca="1" si="362"/>
        <v>0</v>
      </c>
      <c r="CR162" s="278">
        <f t="shared" ca="1" si="362"/>
        <v>0</v>
      </c>
      <c r="CS162" s="278">
        <f t="shared" ca="1" si="362"/>
        <v>0</v>
      </c>
      <c r="CT162" s="278">
        <f t="shared" ca="1" si="362"/>
        <v>0</v>
      </c>
      <c r="CU162" s="278">
        <f t="shared" ca="1" si="362"/>
        <v>0</v>
      </c>
      <c r="CV162" s="278">
        <f t="shared" ca="1" si="362"/>
        <v>0</v>
      </c>
      <c r="CW162" s="278">
        <f t="shared" ca="1" si="362"/>
        <v>0</v>
      </c>
      <c r="CX162" s="278">
        <f t="shared" ca="1" si="362"/>
        <v>0</v>
      </c>
      <c r="CY162" s="278">
        <f t="shared" ca="1" si="362"/>
        <v>0</v>
      </c>
      <c r="CZ162" s="278">
        <f t="shared" ca="1" si="362"/>
        <v>0</v>
      </c>
      <c r="DA162" s="278">
        <f t="shared" ca="1" si="362"/>
        <v>0</v>
      </c>
      <c r="DB162" s="278">
        <f t="shared" ca="1" si="362"/>
        <v>0</v>
      </c>
      <c r="DC162" s="278">
        <f t="shared" ca="1" si="362"/>
        <v>0</v>
      </c>
      <c r="DD162" s="278">
        <f t="shared" ca="1" si="362"/>
        <v>0</v>
      </c>
      <c r="DE162" s="278">
        <f t="shared" ca="1" si="362"/>
        <v>0</v>
      </c>
      <c r="DF162" s="278">
        <f t="shared" ca="1" si="362"/>
        <v>0</v>
      </c>
      <c r="DG162" s="278">
        <f t="shared" ca="1" si="362"/>
        <v>0</v>
      </c>
      <c r="DH162" s="278">
        <f t="shared" ca="1" si="362"/>
        <v>0</v>
      </c>
      <c r="DI162" s="278">
        <f t="shared" ca="1" si="362"/>
        <v>0</v>
      </c>
      <c r="DJ162" s="278">
        <f t="shared" ref="DJ162:ES162" ca="1" si="363">IFERROR(DJ266*$H162,)*(DJ$8&gt;=(rRenovStMnth-1)*12+1)*(DJ$8&lt;=MAX(rHoldPeriod,1)*12)*rRenovReq*$I162</f>
        <v>0</v>
      </c>
      <c r="DK162" s="278">
        <f t="shared" ca="1" si="363"/>
        <v>0</v>
      </c>
      <c r="DL162" s="278">
        <f t="shared" ca="1" si="363"/>
        <v>0</v>
      </c>
      <c r="DM162" s="278">
        <f t="shared" ca="1" si="363"/>
        <v>0</v>
      </c>
      <c r="DN162" s="278">
        <f t="shared" ca="1" si="363"/>
        <v>0</v>
      </c>
      <c r="DO162" s="278">
        <f t="shared" ca="1" si="363"/>
        <v>0</v>
      </c>
      <c r="DP162" s="278">
        <f t="shared" ca="1" si="363"/>
        <v>0</v>
      </c>
      <c r="DQ162" s="278">
        <f t="shared" ca="1" si="363"/>
        <v>0</v>
      </c>
      <c r="DR162" s="278">
        <f t="shared" ca="1" si="363"/>
        <v>0</v>
      </c>
      <c r="DS162" s="278">
        <f t="shared" ca="1" si="363"/>
        <v>0</v>
      </c>
      <c r="DT162" s="278">
        <f t="shared" ca="1" si="363"/>
        <v>0</v>
      </c>
      <c r="DU162" s="278">
        <f t="shared" ca="1" si="363"/>
        <v>0</v>
      </c>
      <c r="DV162" s="278">
        <f t="shared" ca="1" si="363"/>
        <v>0</v>
      </c>
      <c r="DW162" s="278">
        <f t="shared" ca="1" si="363"/>
        <v>0</v>
      </c>
      <c r="DX162" s="278">
        <f t="shared" ca="1" si="363"/>
        <v>0</v>
      </c>
      <c r="DY162" s="278">
        <f t="shared" ca="1" si="363"/>
        <v>0</v>
      </c>
      <c r="DZ162" s="278">
        <f t="shared" ca="1" si="363"/>
        <v>0</v>
      </c>
      <c r="EA162" s="278">
        <f t="shared" ca="1" si="363"/>
        <v>0</v>
      </c>
      <c r="EB162" s="278">
        <f t="shared" ca="1" si="363"/>
        <v>0</v>
      </c>
      <c r="EC162" s="278">
        <f t="shared" ca="1" si="363"/>
        <v>0</v>
      </c>
      <c r="ED162" s="278">
        <f t="shared" ca="1" si="363"/>
        <v>0</v>
      </c>
      <c r="EE162" s="278">
        <f t="shared" ca="1" si="363"/>
        <v>0</v>
      </c>
      <c r="EF162" s="278">
        <f t="shared" ca="1" si="363"/>
        <v>0</v>
      </c>
      <c r="EG162" s="278">
        <f t="shared" ca="1" si="363"/>
        <v>0</v>
      </c>
      <c r="EH162" s="278">
        <f t="shared" ca="1" si="363"/>
        <v>0</v>
      </c>
      <c r="EI162" s="278">
        <f t="shared" ca="1" si="363"/>
        <v>0</v>
      </c>
      <c r="EJ162" s="278">
        <f t="shared" ca="1" si="363"/>
        <v>0</v>
      </c>
      <c r="EK162" s="278">
        <f t="shared" ca="1" si="363"/>
        <v>0</v>
      </c>
      <c r="EL162" s="278">
        <f t="shared" ca="1" si="363"/>
        <v>0</v>
      </c>
      <c r="EM162" s="278">
        <f t="shared" ca="1" si="363"/>
        <v>0</v>
      </c>
      <c r="EN162" s="278">
        <f t="shared" ca="1" si="363"/>
        <v>0</v>
      </c>
      <c r="EO162" s="278">
        <f t="shared" ca="1" si="363"/>
        <v>0</v>
      </c>
      <c r="EP162" s="278">
        <f t="shared" ca="1" si="363"/>
        <v>0</v>
      </c>
      <c r="EQ162" s="278">
        <f t="shared" ca="1" si="363"/>
        <v>0</v>
      </c>
      <c r="ER162" s="278">
        <f t="shared" ca="1" si="363"/>
        <v>0</v>
      </c>
      <c r="ES162" s="278">
        <f t="shared" ca="1" si="363"/>
        <v>0</v>
      </c>
    </row>
    <row r="163" spans="2:149" hidden="1" x14ac:dyDescent="0.2">
      <c r="B163" s="278" cm="1">
        <f t="array" ref="B163">IFERROR(INDEX(rUMFP,ROWS($A$97:A163)),)</f>
        <v>0</v>
      </c>
      <c r="C163" s="278"/>
      <c r="D163" s="275">
        <f t="shared" si="350"/>
        <v>0</v>
      </c>
      <c r="E163" s="275">
        <f t="shared" si="351"/>
        <v>0</v>
      </c>
      <c r="F163" s="607">
        <f t="shared" si="352"/>
        <v>0</v>
      </c>
      <c r="H163" s="603">
        <f t="shared" si="353"/>
        <v>0</v>
      </c>
      <c r="I163" s="600">
        <f t="shared" si="359"/>
        <v>0</v>
      </c>
      <c r="K163" s="610">
        <f t="shared" si="354"/>
        <v>0</v>
      </c>
      <c r="Q163" s="275"/>
      <c r="R163" s="278">
        <f t="shared" ref="R163:AW163" si="364">IFERROR(R267*$H163,)*(R$8&gt;=(rRenovStMnth-1)*12+1)*(R$8&lt;=MAX(rHoldPeriod,1)*12)*rRenovReq*$I163</f>
        <v>0</v>
      </c>
      <c r="S163" s="278">
        <f t="shared" ca="1" si="364"/>
        <v>0</v>
      </c>
      <c r="T163" s="278">
        <f t="shared" ca="1" si="364"/>
        <v>0</v>
      </c>
      <c r="U163" s="278">
        <f t="shared" ca="1" si="364"/>
        <v>0</v>
      </c>
      <c r="V163" s="278">
        <f t="shared" ca="1" si="364"/>
        <v>0</v>
      </c>
      <c r="W163" s="278">
        <f t="shared" ca="1" si="364"/>
        <v>0</v>
      </c>
      <c r="X163" s="278">
        <f t="shared" ca="1" si="364"/>
        <v>0</v>
      </c>
      <c r="Y163" s="278">
        <f t="shared" ca="1" si="364"/>
        <v>0</v>
      </c>
      <c r="Z163" s="278">
        <f t="shared" ca="1" si="364"/>
        <v>0</v>
      </c>
      <c r="AA163" s="278">
        <f t="shared" ca="1" si="364"/>
        <v>0</v>
      </c>
      <c r="AB163" s="278">
        <f t="shared" ca="1" si="364"/>
        <v>0</v>
      </c>
      <c r="AC163" s="278">
        <f t="shared" ca="1" si="364"/>
        <v>0</v>
      </c>
      <c r="AD163" s="278">
        <f t="shared" ca="1" si="364"/>
        <v>0</v>
      </c>
      <c r="AE163" s="278">
        <f t="shared" ca="1" si="364"/>
        <v>0</v>
      </c>
      <c r="AF163" s="278">
        <f t="shared" ca="1" si="364"/>
        <v>0</v>
      </c>
      <c r="AG163" s="278">
        <f t="shared" ca="1" si="364"/>
        <v>0</v>
      </c>
      <c r="AH163" s="278">
        <f t="shared" ca="1" si="364"/>
        <v>0</v>
      </c>
      <c r="AI163" s="278">
        <f t="shared" ca="1" si="364"/>
        <v>0</v>
      </c>
      <c r="AJ163" s="278">
        <f t="shared" ca="1" si="364"/>
        <v>0</v>
      </c>
      <c r="AK163" s="278">
        <f t="shared" ca="1" si="364"/>
        <v>0</v>
      </c>
      <c r="AL163" s="278">
        <f t="shared" ca="1" si="364"/>
        <v>0</v>
      </c>
      <c r="AM163" s="278">
        <f t="shared" ca="1" si="364"/>
        <v>0</v>
      </c>
      <c r="AN163" s="278">
        <f t="shared" ca="1" si="364"/>
        <v>0</v>
      </c>
      <c r="AO163" s="278">
        <f t="shared" ca="1" si="364"/>
        <v>0</v>
      </c>
      <c r="AP163" s="278">
        <f t="shared" ca="1" si="364"/>
        <v>0</v>
      </c>
      <c r="AQ163" s="278">
        <f t="shared" ca="1" si="364"/>
        <v>0</v>
      </c>
      <c r="AR163" s="278">
        <f t="shared" ca="1" si="364"/>
        <v>0</v>
      </c>
      <c r="AS163" s="278">
        <f t="shared" ca="1" si="364"/>
        <v>0</v>
      </c>
      <c r="AT163" s="278">
        <f t="shared" ca="1" si="364"/>
        <v>0</v>
      </c>
      <c r="AU163" s="278">
        <f t="shared" ca="1" si="364"/>
        <v>0</v>
      </c>
      <c r="AV163" s="278">
        <f t="shared" ca="1" si="364"/>
        <v>0</v>
      </c>
      <c r="AW163" s="278">
        <f t="shared" ca="1" si="364"/>
        <v>0</v>
      </c>
      <c r="AX163" s="278">
        <f t="shared" ref="AX163:CC163" ca="1" si="365">IFERROR(AX267*$H163,)*(AX$8&gt;=(rRenovStMnth-1)*12+1)*(AX$8&lt;=MAX(rHoldPeriod,1)*12)*rRenovReq*$I163</f>
        <v>0</v>
      </c>
      <c r="AY163" s="278">
        <f t="shared" ca="1" si="365"/>
        <v>0</v>
      </c>
      <c r="AZ163" s="278">
        <f t="shared" ca="1" si="365"/>
        <v>0</v>
      </c>
      <c r="BA163" s="278">
        <f t="shared" ca="1" si="365"/>
        <v>0</v>
      </c>
      <c r="BB163" s="278">
        <f t="shared" ca="1" si="365"/>
        <v>0</v>
      </c>
      <c r="BC163" s="278">
        <f t="shared" ca="1" si="365"/>
        <v>0</v>
      </c>
      <c r="BD163" s="278">
        <f t="shared" ca="1" si="365"/>
        <v>0</v>
      </c>
      <c r="BE163" s="278">
        <f t="shared" ca="1" si="365"/>
        <v>0</v>
      </c>
      <c r="BF163" s="278">
        <f t="shared" ca="1" si="365"/>
        <v>0</v>
      </c>
      <c r="BG163" s="278">
        <f t="shared" ca="1" si="365"/>
        <v>0</v>
      </c>
      <c r="BH163" s="278">
        <f t="shared" ca="1" si="365"/>
        <v>0</v>
      </c>
      <c r="BI163" s="278">
        <f t="shared" ca="1" si="365"/>
        <v>0</v>
      </c>
      <c r="BJ163" s="278">
        <f t="shared" ca="1" si="365"/>
        <v>0</v>
      </c>
      <c r="BK163" s="278">
        <f t="shared" ca="1" si="365"/>
        <v>0</v>
      </c>
      <c r="BL163" s="278">
        <f t="shared" ca="1" si="365"/>
        <v>0</v>
      </c>
      <c r="BM163" s="278">
        <f t="shared" ca="1" si="365"/>
        <v>0</v>
      </c>
      <c r="BN163" s="278">
        <f t="shared" ca="1" si="365"/>
        <v>0</v>
      </c>
      <c r="BO163" s="278">
        <f t="shared" ca="1" si="365"/>
        <v>0</v>
      </c>
      <c r="BP163" s="278">
        <f t="shared" ca="1" si="365"/>
        <v>0</v>
      </c>
      <c r="BQ163" s="278">
        <f t="shared" ca="1" si="365"/>
        <v>0</v>
      </c>
      <c r="BR163" s="278">
        <f t="shared" ca="1" si="365"/>
        <v>0</v>
      </c>
      <c r="BS163" s="278">
        <f t="shared" ca="1" si="365"/>
        <v>0</v>
      </c>
      <c r="BT163" s="278">
        <f t="shared" ca="1" si="365"/>
        <v>0</v>
      </c>
      <c r="BU163" s="278">
        <f t="shared" ca="1" si="365"/>
        <v>0</v>
      </c>
      <c r="BV163" s="278">
        <f t="shared" ca="1" si="365"/>
        <v>0</v>
      </c>
      <c r="BW163" s="278">
        <f t="shared" ca="1" si="365"/>
        <v>0</v>
      </c>
      <c r="BX163" s="278">
        <f t="shared" ca="1" si="365"/>
        <v>0</v>
      </c>
      <c r="BY163" s="278">
        <f t="shared" ca="1" si="365"/>
        <v>0</v>
      </c>
      <c r="BZ163" s="278">
        <f t="shared" ca="1" si="365"/>
        <v>0</v>
      </c>
      <c r="CA163" s="278">
        <f t="shared" ca="1" si="365"/>
        <v>0</v>
      </c>
      <c r="CB163" s="278">
        <f t="shared" ca="1" si="365"/>
        <v>0</v>
      </c>
      <c r="CC163" s="278">
        <f t="shared" ca="1" si="365"/>
        <v>0</v>
      </c>
      <c r="CD163" s="278">
        <f t="shared" ref="CD163:DI163" ca="1" si="366">IFERROR(CD267*$H163,)*(CD$8&gt;=(rRenovStMnth-1)*12+1)*(CD$8&lt;=MAX(rHoldPeriod,1)*12)*rRenovReq*$I163</f>
        <v>0</v>
      </c>
      <c r="CE163" s="278">
        <f t="shared" ca="1" si="366"/>
        <v>0</v>
      </c>
      <c r="CF163" s="278">
        <f t="shared" ca="1" si="366"/>
        <v>0</v>
      </c>
      <c r="CG163" s="278">
        <f t="shared" ca="1" si="366"/>
        <v>0</v>
      </c>
      <c r="CH163" s="278">
        <f t="shared" ca="1" si="366"/>
        <v>0</v>
      </c>
      <c r="CI163" s="278">
        <f t="shared" ca="1" si="366"/>
        <v>0</v>
      </c>
      <c r="CJ163" s="278">
        <f t="shared" ca="1" si="366"/>
        <v>0</v>
      </c>
      <c r="CK163" s="278">
        <f t="shared" ca="1" si="366"/>
        <v>0</v>
      </c>
      <c r="CL163" s="278">
        <f t="shared" ca="1" si="366"/>
        <v>0</v>
      </c>
      <c r="CM163" s="278">
        <f t="shared" ca="1" si="366"/>
        <v>0</v>
      </c>
      <c r="CN163" s="278">
        <f t="shared" ca="1" si="366"/>
        <v>0</v>
      </c>
      <c r="CO163" s="278">
        <f t="shared" ca="1" si="366"/>
        <v>0</v>
      </c>
      <c r="CP163" s="278">
        <f t="shared" ca="1" si="366"/>
        <v>0</v>
      </c>
      <c r="CQ163" s="278">
        <f t="shared" ca="1" si="366"/>
        <v>0</v>
      </c>
      <c r="CR163" s="278">
        <f t="shared" ca="1" si="366"/>
        <v>0</v>
      </c>
      <c r="CS163" s="278">
        <f t="shared" ca="1" si="366"/>
        <v>0</v>
      </c>
      <c r="CT163" s="278">
        <f t="shared" ca="1" si="366"/>
        <v>0</v>
      </c>
      <c r="CU163" s="278">
        <f t="shared" ca="1" si="366"/>
        <v>0</v>
      </c>
      <c r="CV163" s="278">
        <f t="shared" ca="1" si="366"/>
        <v>0</v>
      </c>
      <c r="CW163" s="278">
        <f t="shared" ca="1" si="366"/>
        <v>0</v>
      </c>
      <c r="CX163" s="278">
        <f t="shared" ca="1" si="366"/>
        <v>0</v>
      </c>
      <c r="CY163" s="278">
        <f t="shared" ca="1" si="366"/>
        <v>0</v>
      </c>
      <c r="CZ163" s="278">
        <f t="shared" ca="1" si="366"/>
        <v>0</v>
      </c>
      <c r="DA163" s="278">
        <f t="shared" ca="1" si="366"/>
        <v>0</v>
      </c>
      <c r="DB163" s="278">
        <f t="shared" ca="1" si="366"/>
        <v>0</v>
      </c>
      <c r="DC163" s="278">
        <f t="shared" ca="1" si="366"/>
        <v>0</v>
      </c>
      <c r="DD163" s="278">
        <f t="shared" ca="1" si="366"/>
        <v>0</v>
      </c>
      <c r="DE163" s="278">
        <f t="shared" ca="1" si="366"/>
        <v>0</v>
      </c>
      <c r="DF163" s="278">
        <f t="shared" ca="1" si="366"/>
        <v>0</v>
      </c>
      <c r="DG163" s="278">
        <f t="shared" ca="1" si="366"/>
        <v>0</v>
      </c>
      <c r="DH163" s="278">
        <f t="shared" ca="1" si="366"/>
        <v>0</v>
      </c>
      <c r="DI163" s="278">
        <f t="shared" ca="1" si="366"/>
        <v>0</v>
      </c>
      <c r="DJ163" s="278">
        <f t="shared" ref="DJ163:ES163" ca="1" si="367">IFERROR(DJ267*$H163,)*(DJ$8&gt;=(rRenovStMnth-1)*12+1)*(DJ$8&lt;=MAX(rHoldPeriod,1)*12)*rRenovReq*$I163</f>
        <v>0</v>
      </c>
      <c r="DK163" s="278">
        <f t="shared" ca="1" si="367"/>
        <v>0</v>
      </c>
      <c r="DL163" s="278">
        <f t="shared" ca="1" si="367"/>
        <v>0</v>
      </c>
      <c r="DM163" s="278">
        <f t="shared" ca="1" si="367"/>
        <v>0</v>
      </c>
      <c r="DN163" s="278">
        <f t="shared" ca="1" si="367"/>
        <v>0</v>
      </c>
      <c r="DO163" s="278">
        <f t="shared" ca="1" si="367"/>
        <v>0</v>
      </c>
      <c r="DP163" s="278">
        <f t="shared" ca="1" si="367"/>
        <v>0</v>
      </c>
      <c r="DQ163" s="278">
        <f t="shared" ca="1" si="367"/>
        <v>0</v>
      </c>
      <c r="DR163" s="278">
        <f t="shared" ca="1" si="367"/>
        <v>0</v>
      </c>
      <c r="DS163" s="278">
        <f t="shared" ca="1" si="367"/>
        <v>0</v>
      </c>
      <c r="DT163" s="278">
        <f t="shared" ca="1" si="367"/>
        <v>0</v>
      </c>
      <c r="DU163" s="278">
        <f t="shared" ca="1" si="367"/>
        <v>0</v>
      </c>
      <c r="DV163" s="278">
        <f t="shared" ca="1" si="367"/>
        <v>0</v>
      </c>
      <c r="DW163" s="278">
        <f t="shared" ca="1" si="367"/>
        <v>0</v>
      </c>
      <c r="DX163" s="278">
        <f t="shared" ca="1" si="367"/>
        <v>0</v>
      </c>
      <c r="DY163" s="278">
        <f t="shared" ca="1" si="367"/>
        <v>0</v>
      </c>
      <c r="DZ163" s="278">
        <f t="shared" ca="1" si="367"/>
        <v>0</v>
      </c>
      <c r="EA163" s="278">
        <f t="shared" ca="1" si="367"/>
        <v>0</v>
      </c>
      <c r="EB163" s="278">
        <f t="shared" ca="1" si="367"/>
        <v>0</v>
      </c>
      <c r="EC163" s="278">
        <f t="shared" ca="1" si="367"/>
        <v>0</v>
      </c>
      <c r="ED163" s="278">
        <f t="shared" ca="1" si="367"/>
        <v>0</v>
      </c>
      <c r="EE163" s="278">
        <f t="shared" ca="1" si="367"/>
        <v>0</v>
      </c>
      <c r="EF163" s="278">
        <f t="shared" ca="1" si="367"/>
        <v>0</v>
      </c>
      <c r="EG163" s="278">
        <f t="shared" ca="1" si="367"/>
        <v>0</v>
      </c>
      <c r="EH163" s="278">
        <f t="shared" ca="1" si="367"/>
        <v>0</v>
      </c>
      <c r="EI163" s="278">
        <f t="shared" ca="1" si="367"/>
        <v>0</v>
      </c>
      <c r="EJ163" s="278">
        <f t="shared" ca="1" si="367"/>
        <v>0</v>
      </c>
      <c r="EK163" s="278">
        <f t="shared" ca="1" si="367"/>
        <v>0</v>
      </c>
      <c r="EL163" s="278">
        <f t="shared" ca="1" si="367"/>
        <v>0</v>
      </c>
      <c r="EM163" s="278">
        <f t="shared" ca="1" si="367"/>
        <v>0</v>
      </c>
      <c r="EN163" s="278">
        <f t="shared" ca="1" si="367"/>
        <v>0</v>
      </c>
      <c r="EO163" s="278">
        <f t="shared" ca="1" si="367"/>
        <v>0</v>
      </c>
      <c r="EP163" s="278">
        <f t="shared" ca="1" si="367"/>
        <v>0</v>
      </c>
      <c r="EQ163" s="278">
        <f t="shared" ca="1" si="367"/>
        <v>0</v>
      </c>
      <c r="ER163" s="278">
        <f t="shared" ca="1" si="367"/>
        <v>0</v>
      </c>
      <c r="ES163" s="278">
        <f t="shared" ca="1" si="367"/>
        <v>0</v>
      </c>
    </row>
    <row r="164" spans="2:149" hidden="1" x14ac:dyDescent="0.2">
      <c r="B164" s="278" cm="1">
        <f t="array" ref="B164">IFERROR(INDEX(rUMFP,ROWS($A$97:A164)),)</f>
        <v>0</v>
      </c>
      <c r="C164" s="278"/>
      <c r="D164" s="275">
        <f t="shared" si="350"/>
        <v>0</v>
      </c>
      <c r="E164" s="275">
        <f t="shared" si="351"/>
        <v>0</v>
      </c>
      <c r="F164" s="607">
        <f t="shared" si="352"/>
        <v>0</v>
      </c>
      <c r="H164" s="603">
        <f t="shared" si="353"/>
        <v>0</v>
      </c>
      <c r="I164" s="600">
        <f t="shared" si="359"/>
        <v>0</v>
      </c>
      <c r="K164" s="610">
        <f t="shared" si="354"/>
        <v>0</v>
      </c>
      <c r="Q164" s="275"/>
      <c r="R164" s="278">
        <f t="shared" ref="R164:AW164" si="368">IFERROR(R268*$H164,)*(R$8&gt;=(rRenovStMnth-1)*12+1)*(R$8&lt;=MAX(rHoldPeriod,1)*12)*rRenovReq*$I164</f>
        <v>0</v>
      </c>
      <c r="S164" s="278">
        <f t="shared" ca="1" si="368"/>
        <v>0</v>
      </c>
      <c r="T164" s="278">
        <f t="shared" ca="1" si="368"/>
        <v>0</v>
      </c>
      <c r="U164" s="278">
        <f t="shared" ca="1" si="368"/>
        <v>0</v>
      </c>
      <c r="V164" s="278">
        <f t="shared" ca="1" si="368"/>
        <v>0</v>
      </c>
      <c r="W164" s="278">
        <f t="shared" ca="1" si="368"/>
        <v>0</v>
      </c>
      <c r="X164" s="278">
        <f t="shared" ca="1" si="368"/>
        <v>0</v>
      </c>
      <c r="Y164" s="278">
        <f t="shared" ca="1" si="368"/>
        <v>0</v>
      </c>
      <c r="Z164" s="278">
        <f t="shared" ca="1" si="368"/>
        <v>0</v>
      </c>
      <c r="AA164" s="278">
        <f t="shared" ca="1" si="368"/>
        <v>0</v>
      </c>
      <c r="AB164" s="278">
        <f t="shared" ca="1" si="368"/>
        <v>0</v>
      </c>
      <c r="AC164" s="278">
        <f t="shared" ca="1" si="368"/>
        <v>0</v>
      </c>
      <c r="AD164" s="278">
        <f t="shared" ca="1" si="368"/>
        <v>0</v>
      </c>
      <c r="AE164" s="278">
        <f t="shared" ca="1" si="368"/>
        <v>0</v>
      </c>
      <c r="AF164" s="278">
        <f t="shared" ca="1" si="368"/>
        <v>0</v>
      </c>
      <c r="AG164" s="278">
        <f t="shared" ca="1" si="368"/>
        <v>0</v>
      </c>
      <c r="AH164" s="278">
        <f t="shared" ca="1" si="368"/>
        <v>0</v>
      </c>
      <c r="AI164" s="278">
        <f t="shared" ca="1" si="368"/>
        <v>0</v>
      </c>
      <c r="AJ164" s="278">
        <f t="shared" ca="1" si="368"/>
        <v>0</v>
      </c>
      <c r="AK164" s="278">
        <f t="shared" ca="1" si="368"/>
        <v>0</v>
      </c>
      <c r="AL164" s="278">
        <f t="shared" ca="1" si="368"/>
        <v>0</v>
      </c>
      <c r="AM164" s="278">
        <f t="shared" ca="1" si="368"/>
        <v>0</v>
      </c>
      <c r="AN164" s="278">
        <f t="shared" ca="1" si="368"/>
        <v>0</v>
      </c>
      <c r="AO164" s="278">
        <f t="shared" ca="1" si="368"/>
        <v>0</v>
      </c>
      <c r="AP164" s="278">
        <f t="shared" ca="1" si="368"/>
        <v>0</v>
      </c>
      <c r="AQ164" s="278">
        <f t="shared" ca="1" si="368"/>
        <v>0</v>
      </c>
      <c r="AR164" s="278">
        <f t="shared" ca="1" si="368"/>
        <v>0</v>
      </c>
      <c r="AS164" s="278">
        <f t="shared" ca="1" si="368"/>
        <v>0</v>
      </c>
      <c r="AT164" s="278">
        <f t="shared" ca="1" si="368"/>
        <v>0</v>
      </c>
      <c r="AU164" s="278">
        <f t="shared" ca="1" si="368"/>
        <v>0</v>
      </c>
      <c r="AV164" s="278">
        <f t="shared" ca="1" si="368"/>
        <v>0</v>
      </c>
      <c r="AW164" s="278">
        <f t="shared" ca="1" si="368"/>
        <v>0</v>
      </c>
      <c r="AX164" s="278">
        <f t="shared" ref="AX164:CC164" ca="1" si="369">IFERROR(AX268*$H164,)*(AX$8&gt;=(rRenovStMnth-1)*12+1)*(AX$8&lt;=MAX(rHoldPeriod,1)*12)*rRenovReq*$I164</f>
        <v>0</v>
      </c>
      <c r="AY164" s="278">
        <f t="shared" ca="1" si="369"/>
        <v>0</v>
      </c>
      <c r="AZ164" s="278">
        <f t="shared" ca="1" si="369"/>
        <v>0</v>
      </c>
      <c r="BA164" s="278">
        <f t="shared" ca="1" si="369"/>
        <v>0</v>
      </c>
      <c r="BB164" s="278">
        <f t="shared" ca="1" si="369"/>
        <v>0</v>
      </c>
      <c r="BC164" s="278">
        <f t="shared" ca="1" si="369"/>
        <v>0</v>
      </c>
      <c r="BD164" s="278">
        <f t="shared" ca="1" si="369"/>
        <v>0</v>
      </c>
      <c r="BE164" s="278">
        <f t="shared" ca="1" si="369"/>
        <v>0</v>
      </c>
      <c r="BF164" s="278">
        <f t="shared" ca="1" si="369"/>
        <v>0</v>
      </c>
      <c r="BG164" s="278">
        <f t="shared" ca="1" si="369"/>
        <v>0</v>
      </c>
      <c r="BH164" s="278">
        <f t="shared" ca="1" si="369"/>
        <v>0</v>
      </c>
      <c r="BI164" s="278">
        <f t="shared" ca="1" si="369"/>
        <v>0</v>
      </c>
      <c r="BJ164" s="278">
        <f t="shared" ca="1" si="369"/>
        <v>0</v>
      </c>
      <c r="BK164" s="278">
        <f t="shared" ca="1" si="369"/>
        <v>0</v>
      </c>
      <c r="BL164" s="278">
        <f t="shared" ca="1" si="369"/>
        <v>0</v>
      </c>
      <c r="BM164" s="278">
        <f t="shared" ca="1" si="369"/>
        <v>0</v>
      </c>
      <c r="BN164" s="278">
        <f t="shared" ca="1" si="369"/>
        <v>0</v>
      </c>
      <c r="BO164" s="278">
        <f t="shared" ca="1" si="369"/>
        <v>0</v>
      </c>
      <c r="BP164" s="278">
        <f t="shared" ca="1" si="369"/>
        <v>0</v>
      </c>
      <c r="BQ164" s="278">
        <f t="shared" ca="1" si="369"/>
        <v>0</v>
      </c>
      <c r="BR164" s="278">
        <f t="shared" ca="1" si="369"/>
        <v>0</v>
      </c>
      <c r="BS164" s="278">
        <f t="shared" ca="1" si="369"/>
        <v>0</v>
      </c>
      <c r="BT164" s="278">
        <f t="shared" ca="1" si="369"/>
        <v>0</v>
      </c>
      <c r="BU164" s="278">
        <f t="shared" ca="1" si="369"/>
        <v>0</v>
      </c>
      <c r="BV164" s="278">
        <f t="shared" ca="1" si="369"/>
        <v>0</v>
      </c>
      <c r="BW164" s="278">
        <f t="shared" ca="1" si="369"/>
        <v>0</v>
      </c>
      <c r="BX164" s="278">
        <f t="shared" ca="1" si="369"/>
        <v>0</v>
      </c>
      <c r="BY164" s="278">
        <f t="shared" ca="1" si="369"/>
        <v>0</v>
      </c>
      <c r="BZ164" s="278">
        <f t="shared" ca="1" si="369"/>
        <v>0</v>
      </c>
      <c r="CA164" s="278">
        <f t="shared" ca="1" si="369"/>
        <v>0</v>
      </c>
      <c r="CB164" s="278">
        <f t="shared" ca="1" si="369"/>
        <v>0</v>
      </c>
      <c r="CC164" s="278">
        <f t="shared" ca="1" si="369"/>
        <v>0</v>
      </c>
      <c r="CD164" s="278">
        <f t="shared" ref="CD164:DI164" ca="1" si="370">IFERROR(CD268*$H164,)*(CD$8&gt;=(rRenovStMnth-1)*12+1)*(CD$8&lt;=MAX(rHoldPeriod,1)*12)*rRenovReq*$I164</f>
        <v>0</v>
      </c>
      <c r="CE164" s="278">
        <f t="shared" ca="1" si="370"/>
        <v>0</v>
      </c>
      <c r="CF164" s="278">
        <f t="shared" ca="1" si="370"/>
        <v>0</v>
      </c>
      <c r="CG164" s="278">
        <f t="shared" ca="1" si="370"/>
        <v>0</v>
      </c>
      <c r="CH164" s="278">
        <f t="shared" ca="1" si="370"/>
        <v>0</v>
      </c>
      <c r="CI164" s="278">
        <f t="shared" ca="1" si="370"/>
        <v>0</v>
      </c>
      <c r="CJ164" s="278">
        <f t="shared" ca="1" si="370"/>
        <v>0</v>
      </c>
      <c r="CK164" s="278">
        <f t="shared" ca="1" si="370"/>
        <v>0</v>
      </c>
      <c r="CL164" s="278">
        <f t="shared" ca="1" si="370"/>
        <v>0</v>
      </c>
      <c r="CM164" s="278">
        <f t="shared" ca="1" si="370"/>
        <v>0</v>
      </c>
      <c r="CN164" s="278">
        <f t="shared" ca="1" si="370"/>
        <v>0</v>
      </c>
      <c r="CO164" s="278">
        <f t="shared" ca="1" si="370"/>
        <v>0</v>
      </c>
      <c r="CP164" s="278">
        <f t="shared" ca="1" si="370"/>
        <v>0</v>
      </c>
      <c r="CQ164" s="278">
        <f t="shared" ca="1" si="370"/>
        <v>0</v>
      </c>
      <c r="CR164" s="278">
        <f t="shared" ca="1" si="370"/>
        <v>0</v>
      </c>
      <c r="CS164" s="278">
        <f t="shared" ca="1" si="370"/>
        <v>0</v>
      </c>
      <c r="CT164" s="278">
        <f t="shared" ca="1" si="370"/>
        <v>0</v>
      </c>
      <c r="CU164" s="278">
        <f t="shared" ca="1" si="370"/>
        <v>0</v>
      </c>
      <c r="CV164" s="278">
        <f t="shared" ca="1" si="370"/>
        <v>0</v>
      </c>
      <c r="CW164" s="278">
        <f t="shared" ca="1" si="370"/>
        <v>0</v>
      </c>
      <c r="CX164" s="278">
        <f t="shared" ca="1" si="370"/>
        <v>0</v>
      </c>
      <c r="CY164" s="278">
        <f t="shared" ca="1" si="370"/>
        <v>0</v>
      </c>
      <c r="CZ164" s="278">
        <f t="shared" ca="1" si="370"/>
        <v>0</v>
      </c>
      <c r="DA164" s="278">
        <f t="shared" ca="1" si="370"/>
        <v>0</v>
      </c>
      <c r="DB164" s="278">
        <f t="shared" ca="1" si="370"/>
        <v>0</v>
      </c>
      <c r="DC164" s="278">
        <f t="shared" ca="1" si="370"/>
        <v>0</v>
      </c>
      <c r="DD164" s="278">
        <f t="shared" ca="1" si="370"/>
        <v>0</v>
      </c>
      <c r="DE164" s="278">
        <f t="shared" ca="1" si="370"/>
        <v>0</v>
      </c>
      <c r="DF164" s="278">
        <f t="shared" ca="1" si="370"/>
        <v>0</v>
      </c>
      <c r="DG164" s="278">
        <f t="shared" ca="1" si="370"/>
        <v>0</v>
      </c>
      <c r="DH164" s="278">
        <f t="shared" ca="1" si="370"/>
        <v>0</v>
      </c>
      <c r="DI164" s="278">
        <f t="shared" ca="1" si="370"/>
        <v>0</v>
      </c>
      <c r="DJ164" s="278">
        <f t="shared" ref="DJ164:ES164" ca="1" si="371">IFERROR(DJ268*$H164,)*(DJ$8&gt;=(rRenovStMnth-1)*12+1)*(DJ$8&lt;=MAX(rHoldPeriod,1)*12)*rRenovReq*$I164</f>
        <v>0</v>
      </c>
      <c r="DK164" s="278">
        <f t="shared" ca="1" si="371"/>
        <v>0</v>
      </c>
      <c r="DL164" s="278">
        <f t="shared" ca="1" si="371"/>
        <v>0</v>
      </c>
      <c r="DM164" s="278">
        <f t="shared" ca="1" si="371"/>
        <v>0</v>
      </c>
      <c r="DN164" s="278">
        <f t="shared" ca="1" si="371"/>
        <v>0</v>
      </c>
      <c r="DO164" s="278">
        <f t="shared" ca="1" si="371"/>
        <v>0</v>
      </c>
      <c r="DP164" s="278">
        <f t="shared" ca="1" si="371"/>
        <v>0</v>
      </c>
      <c r="DQ164" s="278">
        <f t="shared" ca="1" si="371"/>
        <v>0</v>
      </c>
      <c r="DR164" s="278">
        <f t="shared" ca="1" si="371"/>
        <v>0</v>
      </c>
      <c r="DS164" s="278">
        <f t="shared" ca="1" si="371"/>
        <v>0</v>
      </c>
      <c r="DT164" s="278">
        <f t="shared" ca="1" si="371"/>
        <v>0</v>
      </c>
      <c r="DU164" s="278">
        <f t="shared" ca="1" si="371"/>
        <v>0</v>
      </c>
      <c r="DV164" s="278">
        <f t="shared" ca="1" si="371"/>
        <v>0</v>
      </c>
      <c r="DW164" s="278">
        <f t="shared" ca="1" si="371"/>
        <v>0</v>
      </c>
      <c r="DX164" s="278">
        <f t="shared" ca="1" si="371"/>
        <v>0</v>
      </c>
      <c r="DY164" s="278">
        <f t="shared" ca="1" si="371"/>
        <v>0</v>
      </c>
      <c r="DZ164" s="278">
        <f t="shared" ca="1" si="371"/>
        <v>0</v>
      </c>
      <c r="EA164" s="278">
        <f t="shared" ca="1" si="371"/>
        <v>0</v>
      </c>
      <c r="EB164" s="278">
        <f t="shared" ca="1" si="371"/>
        <v>0</v>
      </c>
      <c r="EC164" s="278">
        <f t="shared" ca="1" si="371"/>
        <v>0</v>
      </c>
      <c r="ED164" s="278">
        <f t="shared" ca="1" si="371"/>
        <v>0</v>
      </c>
      <c r="EE164" s="278">
        <f t="shared" ca="1" si="371"/>
        <v>0</v>
      </c>
      <c r="EF164" s="278">
        <f t="shared" ca="1" si="371"/>
        <v>0</v>
      </c>
      <c r="EG164" s="278">
        <f t="shared" ca="1" si="371"/>
        <v>0</v>
      </c>
      <c r="EH164" s="278">
        <f t="shared" ca="1" si="371"/>
        <v>0</v>
      </c>
      <c r="EI164" s="278">
        <f t="shared" ca="1" si="371"/>
        <v>0</v>
      </c>
      <c r="EJ164" s="278">
        <f t="shared" ca="1" si="371"/>
        <v>0</v>
      </c>
      <c r="EK164" s="278">
        <f t="shared" ca="1" si="371"/>
        <v>0</v>
      </c>
      <c r="EL164" s="278">
        <f t="shared" ca="1" si="371"/>
        <v>0</v>
      </c>
      <c r="EM164" s="278">
        <f t="shared" ca="1" si="371"/>
        <v>0</v>
      </c>
      <c r="EN164" s="278">
        <f t="shared" ca="1" si="371"/>
        <v>0</v>
      </c>
      <c r="EO164" s="278">
        <f t="shared" ca="1" si="371"/>
        <v>0</v>
      </c>
      <c r="EP164" s="278">
        <f t="shared" ca="1" si="371"/>
        <v>0</v>
      </c>
      <c r="EQ164" s="278">
        <f t="shared" ca="1" si="371"/>
        <v>0</v>
      </c>
      <c r="ER164" s="278">
        <f t="shared" ca="1" si="371"/>
        <v>0</v>
      </c>
      <c r="ES164" s="278">
        <f t="shared" ca="1" si="371"/>
        <v>0</v>
      </c>
    </row>
    <row r="165" spans="2:149" hidden="1" x14ac:dyDescent="0.2">
      <c r="B165" s="278" cm="1">
        <f t="array" ref="B165">IFERROR(INDEX(rUMFP,ROWS($A$97:A165)),)</f>
        <v>0</v>
      </c>
      <c r="C165" s="278"/>
      <c r="D165" s="275">
        <f t="shared" si="350"/>
        <v>0</v>
      </c>
      <c r="E165" s="275">
        <f t="shared" si="351"/>
        <v>0</v>
      </c>
      <c r="F165" s="607">
        <f t="shared" si="352"/>
        <v>0</v>
      </c>
      <c r="H165" s="603">
        <f t="shared" si="353"/>
        <v>0</v>
      </c>
      <c r="I165" s="600">
        <f t="shared" si="359"/>
        <v>0</v>
      </c>
      <c r="K165" s="610">
        <f t="shared" si="354"/>
        <v>0</v>
      </c>
      <c r="Q165" s="275"/>
      <c r="R165" s="278">
        <f t="shared" ref="R165:AW165" si="372">IFERROR(R269*$H165,)*(R$8&gt;=(rRenovStMnth-1)*12+1)*(R$8&lt;=MAX(rHoldPeriod,1)*12)*rRenovReq*$I165</f>
        <v>0</v>
      </c>
      <c r="S165" s="278">
        <f t="shared" ca="1" si="372"/>
        <v>0</v>
      </c>
      <c r="T165" s="278">
        <f t="shared" ca="1" si="372"/>
        <v>0</v>
      </c>
      <c r="U165" s="278">
        <f t="shared" ca="1" si="372"/>
        <v>0</v>
      </c>
      <c r="V165" s="278">
        <f t="shared" ca="1" si="372"/>
        <v>0</v>
      </c>
      <c r="W165" s="278">
        <f t="shared" ca="1" si="372"/>
        <v>0</v>
      </c>
      <c r="X165" s="278">
        <f t="shared" ca="1" si="372"/>
        <v>0</v>
      </c>
      <c r="Y165" s="278">
        <f t="shared" ca="1" si="372"/>
        <v>0</v>
      </c>
      <c r="Z165" s="278">
        <f t="shared" ca="1" si="372"/>
        <v>0</v>
      </c>
      <c r="AA165" s="278">
        <f t="shared" ca="1" si="372"/>
        <v>0</v>
      </c>
      <c r="AB165" s="278">
        <f t="shared" ca="1" si="372"/>
        <v>0</v>
      </c>
      <c r="AC165" s="278">
        <f t="shared" ca="1" si="372"/>
        <v>0</v>
      </c>
      <c r="AD165" s="278">
        <f t="shared" ca="1" si="372"/>
        <v>0</v>
      </c>
      <c r="AE165" s="278">
        <f t="shared" ca="1" si="372"/>
        <v>0</v>
      </c>
      <c r="AF165" s="278">
        <f t="shared" ca="1" si="372"/>
        <v>0</v>
      </c>
      <c r="AG165" s="278">
        <f t="shared" ca="1" si="372"/>
        <v>0</v>
      </c>
      <c r="AH165" s="278">
        <f t="shared" ca="1" si="372"/>
        <v>0</v>
      </c>
      <c r="AI165" s="278">
        <f t="shared" ca="1" si="372"/>
        <v>0</v>
      </c>
      <c r="AJ165" s="278">
        <f t="shared" ca="1" si="372"/>
        <v>0</v>
      </c>
      <c r="AK165" s="278">
        <f t="shared" ca="1" si="372"/>
        <v>0</v>
      </c>
      <c r="AL165" s="278">
        <f t="shared" ca="1" si="372"/>
        <v>0</v>
      </c>
      <c r="AM165" s="278">
        <f t="shared" ca="1" si="372"/>
        <v>0</v>
      </c>
      <c r="AN165" s="278">
        <f t="shared" ca="1" si="372"/>
        <v>0</v>
      </c>
      <c r="AO165" s="278">
        <f t="shared" ca="1" si="372"/>
        <v>0</v>
      </c>
      <c r="AP165" s="278">
        <f t="shared" ca="1" si="372"/>
        <v>0</v>
      </c>
      <c r="AQ165" s="278">
        <f t="shared" ca="1" si="372"/>
        <v>0</v>
      </c>
      <c r="AR165" s="278">
        <f t="shared" ca="1" si="372"/>
        <v>0</v>
      </c>
      <c r="AS165" s="278">
        <f t="shared" ca="1" si="372"/>
        <v>0</v>
      </c>
      <c r="AT165" s="278">
        <f t="shared" ca="1" si="372"/>
        <v>0</v>
      </c>
      <c r="AU165" s="278">
        <f t="shared" ca="1" si="372"/>
        <v>0</v>
      </c>
      <c r="AV165" s="278">
        <f t="shared" ca="1" si="372"/>
        <v>0</v>
      </c>
      <c r="AW165" s="278">
        <f t="shared" ca="1" si="372"/>
        <v>0</v>
      </c>
      <c r="AX165" s="278">
        <f t="shared" ref="AX165:CC165" ca="1" si="373">IFERROR(AX269*$H165,)*(AX$8&gt;=(rRenovStMnth-1)*12+1)*(AX$8&lt;=MAX(rHoldPeriod,1)*12)*rRenovReq*$I165</f>
        <v>0</v>
      </c>
      <c r="AY165" s="278">
        <f t="shared" ca="1" si="373"/>
        <v>0</v>
      </c>
      <c r="AZ165" s="278">
        <f t="shared" ca="1" si="373"/>
        <v>0</v>
      </c>
      <c r="BA165" s="278">
        <f t="shared" ca="1" si="373"/>
        <v>0</v>
      </c>
      <c r="BB165" s="278">
        <f t="shared" ca="1" si="373"/>
        <v>0</v>
      </c>
      <c r="BC165" s="278">
        <f t="shared" ca="1" si="373"/>
        <v>0</v>
      </c>
      <c r="BD165" s="278">
        <f t="shared" ca="1" si="373"/>
        <v>0</v>
      </c>
      <c r="BE165" s="278">
        <f t="shared" ca="1" si="373"/>
        <v>0</v>
      </c>
      <c r="BF165" s="278">
        <f t="shared" ca="1" si="373"/>
        <v>0</v>
      </c>
      <c r="BG165" s="278">
        <f t="shared" ca="1" si="373"/>
        <v>0</v>
      </c>
      <c r="BH165" s="278">
        <f t="shared" ca="1" si="373"/>
        <v>0</v>
      </c>
      <c r="BI165" s="278">
        <f t="shared" ca="1" si="373"/>
        <v>0</v>
      </c>
      <c r="BJ165" s="278">
        <f t="shared" ca="1" si="373"/>
        <v>0</v>
      </c>
      <c r="BK165" s="278">
        <f t="shared" ca="1" si="373"/>
        <v>0</v>
      </c>
      <c r="BL165" s="278">
        <f t="shared" ca="1" si="373"/>
        <v>0</v>
      </c>
      <c r="BM165" s="278">
        <f t="shared" ca="1" si="373"/>
        <v>0</v>
      </c>
      <c r="BN165" s="278">
        <f t="shared" ca="1" si="373"/>
        <v>0</v>
      </c>
      <c r="BO165" s="278">
        <f t="shared" ca="1" si="373"/>
        <v>0</v>
      </c>
      <c r="BP165" s="278">
        <f t="shared" ca="1" si="373"/>
        <v>0</v>
      </c>
      <c r="BQ165" s="278">
        <f t="shared" ca="1" si="373"/>
        <v>0</v>
      </c>
      <c r="BR165" s="278">
        <f t="shared" ca="1" si="373"/>
        <v>0</v>
      </c>
      <c r="BS165" s="278">
        <f t="shared" ca="1" si="373"/>
        <v>0</v>
      </c>
      <c r="BT165" s="278">
        <f t="shared" ca="1" si="373"/>
        <v>0</v>
      </c>
      <c r="BU165" s="278">
        <f t="shared" ca="1" si="373"/>
        <v>0</v>
      </c>
      <c r="BV165" s="278">
        <f t="shared" ca="1" si="373"/>
        <v>0</v>
      </c>
      <c r="BW165" s="278">
        <f t="shared" ca="1" si="373"/>
        <v>0</v>
      </c>
      <c r="BX165" s="278">
        <f t="shared" ca="1" si="373"/>
        <v>0</v>
      </c>
      <c r="BY165" s="278">
        <f t="shared" ca="1" si="373"/>
        <v>0</v>
      </c>
      <c r="BZ165" s="278">
        <f t="shared" ca="1" si="373"/>
        <v>0</v>
      </c>
      <c r="CA165" s="278">
        <f t="shared" ca="1" si="373"/>
        <v>0</v>
      </c>
      <c r="CB165" s="278">
        <f t="shared" ca="1" si="373"/>
        <v>0</v>
      </c>
      <c r="CC165" s="278">
        <f t="shared" ca="1" si="373"/>
        <v>0</v>
      </c>
      <c r="CD165" s="278">
        <f t="shared" ref="CD165:DI165" ca="1" si="374">IFERROR(CD269*$H165,)*(CD$8&gt;=(rRenovStMnth-1)*12+1)*(CD$8&lt;=MAX(rHoldPeriod,1)*12)*rRenovReq*$I165</f>
        <v>0</v>
      </c>
      <c r="CE165" s="278">
        <f t="shared" ca="1" si="374"/>
        <v>0</v>
      </c>
      <c r="CF165" s="278">
        <f t="shared" ca="1" si="374"/>
        <v>0</v>
      </c>
      <c r="CG165" s="278">
        <f t="shared" ca="1" si="374"/>
        <v>0</v>
      </c>
      <c r="CH165" s="278">
        <f t="shared" ca="1" si="374"/>
        <v>0</v>
      </c>
      <c r="CI165" s="278">
        <f t="shared" ca="1" si="374"/>
        <v>0</v>
      </c>
      <c r="CJ165" s="278">
        <f t="shared" ca="1" si="374"/>
        <v>0</v>
      </c>
      <c r="CK165" s="278">
        <f t="shared" ca="1" si="374"/>
        <v>0</v>
      </c>
      <c r="CL165" s="278">
        <f t="shared" ca="1" si="374"/>
        <v>0</v>
      </c>
      <c r="CM165" s="278">
        <f t="shared" ca="1" si="374"/>
        <v>0</v>
      </c>
      <c r="CN165" s="278">
        <f t="shared" ca="1" si="374"/>
        <v>0</v>
      </c>
      <c r="CO165" s="278">
        <f t="shared" ca="1" si="374"/>
        <v>0</v>
      </c>
      <c r="CP165" s="278">
        <f t="shared" ca="1" si="374"/>
        <v>0</v>
      </c>
      <c r="CQ165" s="278">
        <f t="shared" ca="1" si="374"/>
        <v>0</v>
      </c>
      <c r="CR165" s="278">
        <f t="shared" ca="1" si="374"/>
        <v>0</v>
      </c>
      <c r="CS165" s="278">
        <f t="shared" ca="1" si="374"/>
        <v>0</v>
      </c>
      <c r="CT165" s="278">
        <f t="shared" ca="1" si="374"/>
        <v>0</v>
      </c>
      <c r="CU165" s="278">
        <f t="shared" ca="1" si="374"/>
        <v>0</v>
      </c>
      <c r="CV165" s="278">
        <f t="shared" ca="1" si="374"/>
        <v>0</v>
      </c>
      <c r="CW165" s="278">
        <f t="shared" ca="1" si="374"/>
        <v>0</v>
      </c>
      <c r="CX165" s="278">
        <f t="shared" ca="1" si="374"/>
        <v>0</v>
      </c>
      <c r="CY165" s="278">
        <f t="shared" ca="1" si="374"/>
        <v>0</v>
      </c>
      <c r="CZ165" s="278">
        <f t="shared" ca="1" si="374"/>
        <v>0</v>
      </c>
      <c r="DA165" s="278">
        <f t="shared" ca="1" si="374"/>
        <v>0</v>
      </c>
      <c r="DB165" s="278">
        <f t="shared" ca="1" si="374"/>
        <v>0</v>
      </c>
      <c r="DC165" s="278">
        <f t="shared" ca="1" si="374"/>
        <v>0</v>
      </c>
      <c r="DD165" s="278">
        <f t="shared" ca="1" si="374"/>
        <v>0</v>
      </c>
      <c r="DE165" s="278">
        <f t="shared" ca="1" si="374"/>
        <v>0</v>
      </c>
      <c r="DF165" s="278">
        <f t="shared" ca="1" si="374"/>
        <v>0</v>
      </c>
      <c r="DG165" s="278">
        <f t="shared" ca="1" si="374"/>
        <v>0</v>
      </c>
      <c r="DH165" s="278">
        <f t="shared" ca="1" si="374"/>
        <v>0</v>
      </c>
      <c r="DI165" s="278">
        <f t="shared" ca="1" si="374"/>
        <v>0</v>
      </c>
      <c r="DJ165" s="278">
        <f t="shared" ref="DJ165:ES165" ca="1" si="375">IFERROR(DJ269*$H165,)*(DJ$8&gt;=(rRenovStMnth-1)*12+1)*(DJ$8&lt;=MAX(rHoldPeriod,1)*12)*rRenovReq*$I165</f>
        <v>0</v>
      </c>
      <c r="DK165" s="278">
        <f t="shared" ca="1" si="375"/>
        <v>0</v>
      </c>
      <c r="DL165" s="278">
        <f t="shared" ca="1" si="375"/>
        <v>0</v>
      </c>
      <c r="DM165" s="278">
        <f t="shared" ca="1" si="375"/>
        <v>0</v>
      </c>
      <c r="DN165" s="278">
        <f t="shared" ca="1" si="375"/>
        <v>0</v>
      </c>
      <c r="DO165" s="278">
        <f t="shared" ca="1" si="375"/>
        <v>0</v>
      </c>
      <c r="DP165" s="278">
        <f t="shared" ca="1" si="375"/>
        <v>0</v>
      </c>
      <c r="DQ165" s="278">
        <f t="shared" ca="1" si="375"/>
        <v>0</v>
      </c>
      <c r="DR165" s="278">
        <f t="shared" ca="1" si="375"/>
        <v>0</v>
      </c>
      <c r="DS165" s="278">
        <f t="shared" ca="1" si="375"/>
        <v>0</v>
      </c>
      <c r="DT165" s="278">
        <f t="shared" ca="1" si="375"/>
        <v>0</v>
      </c>
      <c r="DU165" s="278">
        <f t="shared" ca="1" si="375"/>
        <v>0</v>
      </c>
      <c r="DV165" s="278">
        <f t="shared" ca="1" si="375"/>
        <v>0</v>
      </c>
      <c r="DW165" s="278">
        <f t="shared" ca="1" si="375"/>
        <v>0</v>
      </c>
      <c r="DX165" s="278">
        <f t="shared" ca="1" si="375"/>
        <v>0</v>
      </c>
      <c r="DY165" s="278">
        <f t="shared" ca="1" si="375"/>
        <v>0</v>
      </c>
      <c r="DZ165" s="278">
        <f t="shared" ca="1" si="375"/>
        <v>0</v>
      </c>
      <c r="EA165" s="278">
        <f t="shared" ca="1" si="375"/>
        <v>0</v>
      </c>
      <c r="EB165" s="278">
        <f t="shared" ca="1" si="375"/>
        <v>0</v>
      </c>
      <c r="EC165" s="278">
        <f t="shared" ca="1" si="375"/>
        <v>0</v>
      </c>
      <c r="ED165" s="278">
        <f t="shared" ca="1" si="375"/>
        <v>0</v>
      </c>
      <c r="EE165" s="278">
        <f t="shared" ca="1" si="375"/>
        <v>0</v>
      </c>
      <c r="EF165" s="278">
        <f t="shared" ca="1" si="375"/>
        <v>0</v>
      </c>
      <c r="EG165" s="278">
        <f t="shared" ca="1" si="375"/>
        <v>0</v>
      </c>
      <c r="EH165" s="278">
        <f t="shared" ca="1" si="375"/>
        <v>0</v>
      </c>
      <c r="EI165" s="278">
        <f t="shared" ca="1" si="375"/>
        <v>0</v>
      </c>
      <c r="EJ165" s="278">
        <f t="shared" ca="1" si="375"/>
        <v>0</v>
      </c>
      <c r="EK165" s="278">
        <f t="shared" ca="1" si="375"/>
        <v>0</v>
      </c>
      <c r="EL165" s="278">
        <f t="shared" ca="1" si="375"/>
        <v>0</v>
      </c>
      <c r="EM165" s="278">
        <f t="shared" ca="1" si="375"/>
        <v>0</v>
      </c>
      <c r="EN165" s="278">
        <f t="shared" ca="1" si="375"/>
        <v>0</v>
      </c>
      <c r="EO165" s="278">
        <f t="shared" ca="1" si="375"/>
        <v>0</v>
      </c>
      <c r="EP165" s="278">
        <f t="shared" ca="1" si="375"/>
        <v>0</v>
      </c>
      <c r="EQ165" s="278">
        <f t="shared" ca="1" si="375"/>
        <v>0</v>
      </c>
      <c r="ER165" s="278">
        <f t="shared" ca="1" si="375"/>
        <v>0</v>
      </c>
      <c r="ES165" s="278">
        <f t="shared" ca="1" si="375"/>
        <v>0</v>
      </c>
    </row>
    <row r="166" spans="2:149" hidden="1" x14ac:dyDescent="0.2">
      <c r="B166" s="278" cm="1">
        <f t="array" ref="B166">IFERROR(INDEX(rUMFP,ROWS($A$97:A166)),)</f>
        <v>0</v>
      </c>
      <c r="C166" s="278"/>
      <c r="D166" s="275">
        <f t="shared" si="350"/>
        <v>0</v>
      </c>
      <c r="E166" s="275">
        <f t="shared" si="351"/>
        <v>0</v>
      </c>
      <c r="F166" s="607">
        <f t="shared" si="352"/>
        <v>0</v>
      </c>
      <c r="H166" s="603">
        <f t="shared" si="353"/>
        <v>0</v>
      </c>
      <c r="I166" s="600">
        <f t="shared" si="359"/>
        <v>0</v>
      </c>
      <c r="K166" s="610">
        <f t="shared" si="354"/>
        <v>0</v>
      </c>
      <c r="Q166" s="275"/>
      <c r="R166" s="278">
        <f t="shared" ref="R166:AW166" si="376">IFERROR(R270*$H166,)*(R$8&gt;=(rRenovStMnth-1)*12+1)*(R$8&lt;=MAX(rHoldPeriod,1)*12)*rRenovReq*$I166</f>
        <v>0</v>
      </c>
      <c r="S166" s="278">
        <f t="shared" ca="1" si="376"/>
        <v>0</v>
      </c>
      <c r="T166" s="278">
        <f t="shared" ca="1" si="376"/>
        <v>0</v>
      </c>
      <c r="U166" s="278">
        <f t="shared" ca="1" si="376"/>
        <v>0</v>
      </c>
      <c r="V166" s="278">
        <f t="shared" ca="1" si="376"/>
        <v>0</v>
      </c>
      <c r="W166" s="278">
        <f t="shared" ca="1" si="376"/>
        <v>0</v>
      </c>
      <c r="X166" s="278">
        <f t="shared" ca="1" si="376"/>
        <v>0</v>
      </c>
      <c r="Y166" s="278">
        <f t="shared" ca="1" si="376"/>
        <v>0</v>
      </c>
      <c r="Z166" s="278">
        <f t="shared" ca="1" si="376"/>
        <v>0</v>
      </c>
      <c r="AA166" s="278">
        <f t="shared" ca="1" si="376"/>
        <v>0</v>
      </c>
      <c r="AB166" s="278">
        <f t="shared" ca="1" si="376"/>
        <v>0</v>
      </c>
      <c r="AC166" s="278">
        <f t="shared" ca="1" si="376"/>
        <v>0</v>
      </c>
      <c r="AD166" s="278">
        <f t="shared" ca="1" si="376"/>
        <v>0</v>
      </c>
      <c r="AE166" s="278">
        <f t="shared" ca="1" si="376"/>
        <v>0</v>
      </c>
      <c r="AF166" s="278">
        <f t="shared" ca="1" si="376"/>
        <v>0</v>
      </c>
      <c r="AG166" s="278">
        <f t="shared" ca="1" si="376"/>
        <v>0</v>
      </c>
      <c r="AH166" s="278">
        <f t="shared" ca="1" si="376"/>
        <v>0</v>
      </c>
      <c r="AI166" s="278">
        <f t="shared" ca="1" si="376"/>
        <v>0</v>
      </c>
      <c r="AJ166" s="278">
        <f t="shared" ca="1" si="376"/>
        <v>0</v>
      </c>
      <c r="AK166" s="278">
        <f t="shared" ca="1" si="376"/>
        <v>0</v>
      </c>
      <c r="AL166" s="278">
        <f t="shared" ca="1" si="376"/>
        <v>0</v>
      </c>
      <c r="AM166" s="278">
        <f t="shared" ca="1" si="376"/>
        <v>0</v>
      </c>
      <c r="AN166" s="278">
        <f t="shared" ca="1" si="376"/>
        <v>0</v>
      </c>
      <c r="AO166" s="278">
        <f t="shared" ca="1" si="376"/>
        <v>0</v>
      </c>
      <c r="AP166" s="278">
        <f t="shared" ca="1" si="376"/>
        <v>0</v>
      </c>
      <c r="AQ166" s="278">
        <f t="shared" ca="1" si="376"/>
        <v>0</v>
      </c>
      <c r="AR166" s="278">
        <f t="shared" ca="1" si="376"/>
        <v>0</v>
      </c>
      <c r="AS166" s="278">
        <f t="shared" ca="1" si="376"/>
        <v>0</v>
      </c>
      <c r="AT166" s="278">
        <f t="shared" ca="1" si="376"/>
        <v>0</v>
      </c>
      <c r="AU166" s="278">
        <f t="shared" ca="1" si="376"/>
        <v>0</v>
      </c>
      <c r="AV166" s="278">
        <f t="shared" ca="1" si="376"/>
        <v>0</v>
      </c>
      <c r="AW166" s="278">
        <f t="shared" ca="1" si="376"/>
        <v>0</v>
      </c>
      <c r="AX166" s="278">
        <f t="shared" ref="AX166:CC166" ca="1" si="377">IFERROR(AX270*$H166,)*(AX$8&gt;=(rRenovStMnth-1)*12+1)*(AX$8&lt;=MAX(rHoldPeriod,1)*12)*rRenovReq*$I166</f>
        <v>0</v>
      </c>
      <c r="AY166" s="278">
        <f t="shared" ca="1" si="377"/>
        <v>0</v>
      </c>
      <c r="AZ166" s="278">
        <f t="shared" ca="1" si="377"/>
        <v>0</v>
      </c>
      <c r="BA166" s="278">
        <f t="shared" ca="1" si="377"/>
        <v>0</v>
      </c>
      <c r="BB166" s="278">
        <f t="shared" ca="1" si="377"/>
        <v>0</v>
      </c>
      <c r="BC166" s="278">
        <f t="shared" ca="1" si="377"/>
        <v>0</v>
      </c>
      <c r="BD166" s="278">
        <f t="shared" ca="1" si="377"/>
        <v>0</v>
      </c>
      <c r="BE166" s="278">
        <f t="shared" ca="1" si="377"/>
        <v>0</v>
      </c>
      <c r="BF166" s="278">
        <f t="shared" ca="1" si="377"/>
        <v>0</v>
      </c>
      <c r="BG166" s="278">
        <f t="shared" ca="1" si="377"/>
        <v>0</v>
      </c>
      <c r="BH166" s="278">
        <f t="shared" ca="1" si="377"/>
        <v>0</v>
      </c>
      <c r="BI166" s="278">
        <f t="shared" ca="1" si="377"/>
        <v>0</v>
      </c>
      <c r="BJ166" s="278">
        <f t="shared" ca="1" si="377"/>
        <v>0</v>
      </c>
      <c r="BK166" s="278">
        <f t="shared" ca="1" si="377"/>
        <v>0</v>
      </c>
      <c r="BL166" s="278">
        <f t="shared" ca="1" si="377"/>
        <v>0</v>
      </c>
      <c r="BM166" s="278">
        <f t="shared" ca="1" si="377"/>
        <v>0</v>
      </c>
      <c r="BN166" s="278">
        <f t="shared" ca="1" si="377"/>
        <v>0</v>
      </c>
      <c r="BO166" s="278">
        <f t="shared" ca="1" si="377"/>
        <v>0</v>
      </c>
      <c r="BP166" s="278">
        <f t="shared" ca="1" si="377"/>
        <v>0</v>
      </c>
      <c r="BQ166" s="278">
        <f t="shared" ca="1" si="377"/>
        <v>0</v>
      </c>
      <c r="BR166" s="278">
        <f t="shared" ca="1" si="377"/>
        <v>0</v>
      </c>
      <c r="BS166" s="278">
        <f t="shared" ca="1" si="377"/>
        <v>0</v>
      </c>
      <c r="BT166" s="278">
        <f t="shared" ca="1" si="377"/>
        <v>0</v>
      </c>
      <c r="BU166" s="278">
        <f t="shared" ca="1" si="377"/>
        <v>0</v>
      </c>
      <c r="BV166" s="278">
        <f t="shared" ca="1" si="377"/>
        <v>0</v>
      </c>
      <c r="BW166" s="278">
        <f t="shared" ca="1" si="377"/>
        <v>0</v>
      </c>
      <c r="BX166" s="278">
        <f t="shared" ca="1" si="377"/>
        <v>0</v>
      </c>
      <c r="BY166" s="278">
        <f t="shared" ca="1" si="377"/>
        <v>0</v>
      </c>
      <c r="BZ166" s="278">
        <f t="shared" ca="1" si="377"/>
        <v>0</v>
      </c>
      <c r="CA166" s="278">
        <f t="shared" ca="1" si="377"/>
        <v>0</v>
      </c>
      <c r="CB166" s="278">
        <f t="shared" ca="1" si="377"/>
        <v>0</v>
      </c>
      <c r="CC166" s="278">
        <f t="shared" ca="1" si="377"/>
        <v>0</v>
      </c>
      <c r="CD166" s="278">
        <f t="shared" ref="CD166:DI166" ca="1" si="378">IFERROR(CD270*$H166,)*(CD$8&gt;=(rRenovStMnth-1)*12+1)*(CD$8&lt;=MAX(rHoldPeriod,1)*12)*rRenovReq*$I166</f>
        <v>0</v>
      </c>
      <c r="CE166" s="278">
        <f t="shared" ca="1" si="378"/>
        <v>0</v>
      </c>
      <c r="CF166" s="278">
        <f t="shared" ca="1" si="378"/>
        <v>0</v>
      </c>
      <c r="CG166" s="278">
        <f t="shared" ca="1" si="378"/>
        <v>0</v>
      </c>
      <c r="CH166" s="278">
        <f t="shared" ca="1" si="378"/>
        <v>0</v>
      </c>
      <c r="CI166" s="278">
        <f t="shared" ca="1" si="378"/>
        <v>0</v>
      </c>
      <c r="CJ166" s="278">
        <f t="shared" ca="1" si="378"/>
        <v>0</v>
      </c>
      <c r="CK166" s="278">
        <f t="shared" ca="1" si="378"/>
        <v>0</v>
      </c>
      <c r="CL166" s="278">
        <f t="shared" ca="1" si="378"/>
        <v>0</v>
      </c>
      <c r="CM166" s="278">
        <f t="shared" ca="1" si="378"/>
        <v>0</v>
      </c>
      <c r="CN166" s="278">
        <f t="shared" ca="1" si="378"/>
        <v>0</v>
      </c>
      <c r="CO166" s="278">
        <f t="shared" ca="1" si="378"/>
        <v>0</v>
      </c>
      <c r="CP166" s="278">
        <f t="shared" ca="1" si="378"/>
        <v>0</v>
      </c>
      <c r="CQ166" s="278">
        <f t="shared" ca="1" si="378"/>
        <v>0</v>
      </c>
      <c r="CR166" s="278">
        <f t="shared" ca="1" si="378"/>
        <v>0</v>
      </c>
      <c r="CS166" s="278">
        <f t="shared" ca="1" si="378"/>
        <v>0</v>
      </c>
      <c r="CT166" s="278">
        <f t="shared" ca="1" si="378"/>
        <v>0</v>
      </c>
      <c r="CU166" s="278">
        <f t="shared" ca="1" si="378"/>
        <v>0</v>
      </c>
      <c r="CV166" s="278">
        <f t="shared" ca="1" si="378"/>
        <v>0</v>
      </c>
      <c r="CW166" s="278">
        <f t="shared" ca="1" si="378"/>
        <v>0</v>
      </c>
      <c r="CX166" s="278">
        <f t="shared" ca="1" si="378"/>
        <v>0</v>
      </c>
      <c r="CY166" s="278">
        <f t="shared" ca="1" si="378"/>
        <v>0</v>
      </c>
      <c r="CZ166" s="278">
        <f t="shared" ca="1" si="378"/>
        <v>0</v>
      </c>
      <c r="DA166" s="278">
        <f t="shared" ca="1" si="378"/>
        <v>0</v>
      </c>
      <c r="DB166" s="278">
        <f t="shared" ca="1" si="378"/>
        <v>0</v>
      </c>
      <c r="DC166" s="278">
        <f t="shared" ca="1" si="378"/>
        <v>0</v>
      </c>
      <c r="DD166" s="278">
        <f t="shared" ca="1" si="378"/>
        <v>0</v>
      </c>
      <c r="DE166" s="278">
        <f t="shared" ca="1" si="378"/>
        <v>0</v>
      </c>
      <c r="DF166" s="278">
        <f t="shared" ca="1" si="378"/>
        <v>0</v>
      </c>
      <c r="DG166" s="278">
        <f t="shared" ca="1" si="378"/>
        <v>0</v>
      </c>
      <c r="DH166" s="278">
        <f t="shared" ca="1" si="378"/>
        <v>0</v>
      </c>
      <c r="DI166" s="278">
        <f t="shared" ca="1" si="378"/>
        <v>0</v>
      </c>
      <c r="DJ166" s="278">
        <f t="shared" ref="DJ166:ES166" ca="1" si="379">IFERROR(DJ270*$H166,)*(DJ$8&gt;=(rRenovStMnth-1)*12+1)*(DJ$8&lt;=MAX(rHoldPeriod,1)*12)*rRenovReq*$I166</f>
        <v>0</v>
      </c>
      <c r="DK166" s="278">
        <f t="shared" ca="1" si="379"/>
        <v>0</v>
      </c>
      <c r="DL166" s="278">
        <f t="shared" ca="1" si="379"/>
        <v>0</v>
      </c>
      <c r="DM166" s="278">
        <f t="shared" ca="1" si="379"/>
        <v>0</v>
      </c>
      <c r="DN166" s="278">
        <f t="shared" ca="1" si="379"/>
        <v>0</v>
      </c>
      <c r="DO166" s="278">
        <f t="shared" ca="1" si="379"/>
        <v>0</v>
      </c>
      <c r="DP166" s="278">
        <f t="shared" ca="1" si="379"/>
        <v>0</v>
      </c>
      <c r="DQ166" s="278">
        <f t="shared" ca="1" si="379"/>
        <v>0</v>
      </c>
      <c r="DR166" s="278">
        <f t="shared" ca="1" si="379"/>
        <v>0</v>
      </c>
      <c r="DS166" s="278">
        <f t="shared" ca="1" si="379"/>
        <v>0</v>
      </c>
      <c r="DT166" s="278">
        <f t="shared" ca="1" si="379"/>
        <v>0</v>
      </c>
      <c r="DU166" s="278">
        <f t="shared" ca="1" si="379"/>
        <v>0</v>
      </c>
      <c r="DV166" s="278">
        <f t="shared" ca="1" si="379"/>
        <v>0</v>
      </c>
      <c r="DW166" s="278">
        <f t="shared" ca="1" si="379"/>
        <v>0</v>
      </c>
      <c r="DX166" s="278">
        <f t="shared" ca="1" si="379"/>
        <v>0</v>
      </c>
      <c r="DY166" s="278">
        <f t="shared" ca="1" si="379"/>
        <v>0</v>
      </c>
      <c r="DZ166" s="278">
        <f t="shared" ca="1" si="379"/>
        <v>0</v>
      </c>
      <c r="EA166" s="278">
        <f t="shared" ca="1" si="379"/>
        <v>0</v>
      </c>
      <c r="EB166" s="278">
        <f t="shared" ca="1" si="379"/>
        <v>0</v>
      </c>
      <c r="EC166" s="278">
        <f t="shared" ca="1" si="379"/>
        <v>0</v>
      </c>
      <c r="ED166" s="278">
        <f t="shared" ca="1" si="379"/>
        <v>0</v>
      </c>
      <c r="EE166" s="278">
        <f t="shared" ca="1" si="379"/>
        <v>0</v>
      </c>
      <c r="EF166" s="278">
        <f t="shared" ca="1" si="379"/>
        <v>0</v>
      </c>
      <c r="EG166" s="278">
        <f t="shared" ca="1" si="379"/>
        <v>0</v>
      </c>
      <c r="EH166" s="278">
        <f t="shared" ca="1" si="379"/>
        <v>0</v>
      </c>
      <c r="EI166" s="278">
        <f t="shared" ca="1" si="379"/>
        <v>0</v>
      </c>
      <c r="EJ166" s="278">
        <f t="shared" ca="1" si="379"/>
        <v>0</v>
      </c>
      <c r="EK166" s="278">
        <f t="shared" ca="1" si="379"/>
        <v>0</v>
      </c>
      <c r="EL166" s="278">
        <f t="shared" ca="1" si="379"/>
        <v>0</v>
      </c>
      <c r="EM166" s="278">
        <f t="shared" ca="1" si="379"/>
        <v>0</v>
      </c>
      <c r="EN166" s="278">
        <f t="shared" ca="1" si="379"/>
        <v>0</v>
      </c>
      <c r="EO166" s="278">
        <f t="shared" ca="1" si="379"/>
        <v>0</v>
      </c>
      <c r="EP166" s="278">
        <f t="shared" ca="1" si="379"/>
        <v>0</v>
      </c>
      <c r="EQ166" s="278">
        <f t="shared" ca="1" si="379"/>
        <v>0</v>
      </c>
      <c r="ER166" s="278">
        <f t="shared" ca="1" si="379"/>
        <v>0</v>
      </c>
      <c r="ES166" s="278">
        <f t="shared" ca="1" si="379"/>
        <v>0</v>
      </c>
    </row>
    <row r="167" spans="2:149" hidden="1" x14ac:dyDescent="0.2">
      <c r="B167" s="278" cm="1">
        <f t="array" ref="B167">IFERROR(INDEX(rUMFP,ROWS($A$97:A167)),)</f>
        <v>0</v>
      </c>
      <c r="C167" s="278"/>
      <c r="D167" s="275">
        <f t="shared" si="350"/>
        <v>0</v>
      </c>
      <c r="E167" s="275">
        <f t="shared" si="351"/>
        <v>0</v>
      </c>
      <c r="F167" s="607">
        <f t="shared" si="352"/>
        <v>0</v>
      </c>
      <c r="H167" s="603">
        <f t="shared" si="353"/>
        <v>0</v>
      </c>
      <c r="I167" s="600">
        <f t="shared" si="359"/>
        <v>0</v>
      </c>
      <c r="K167" s="610">
        <f t="shared" si="354"/>
        <v>0</v>
      </c>
      <c r="Q167" s="275"/>
      <c r="R167" s="278">
        <f t="shared" ref="R167:AW167" si="380">IFERROR(R271*$H167,)*(R$8&gt;=(rRenovStMnth-1)*12+1)*(R$8&lt;=MAX(rHoldPeriod,1)*12)*rRenovReq*$I167</f>
        <v>0</v>
      </c>
      <c r="S167" s="278">
        <f t="shared" ca="1" si="380"/>
        <v>0</v>
      </c>
      <c r="T167" s="278">
        <f t="shared" ca="1" si="380"/>
        <v>0</v>
      </c>
      <c r="U167" s="278">
        <f t="shared" ca="1" si="380"/>
        <v>0</v>
      </c>
      <c r="V167" s="278">
        <f t="shared" ca="1" si="380"/>
        <v>0</v>
      </c>
      <c r="W167" s="278">
        <f t="shared" ca="1" si="380"/>
        <v>0</v>
      </c>
      <c r="X167" s="278">
        <f t="shared" ca="1" si="380"/>
        <v>0</v>
      </c>
      <c r="Y167" s="278">
        <f t="shared" ca="1" si="380"/>
        <v>0</v>
      </c>
      <c r="Z167" s="278">
        <f t="shared" ca="1" si="380"/>
        <v>0</v>
      </c>
      <c r="AA167" s="278">
        <f t="shared" ca="1" si="380"/>
        <v>0</v>
      </c>
      <c r="AB167" s="278">
        <f t="shared" ca="1" si="380"/>
        <v>0</v>
      </c>
      <c r="AC167" s="278">
        <f t="shared" ca="1" si="380"/>
        <v>0</v>
      </c>
      <c r="AD167" s="278">
        <f t="shared" ca="1" si="380"/>
        <v>0</v>
      </c>
      <c r="AE167" s="278">
        <f t="shared" ca="1" si="380"/>
        <v>0</v>
      </c>
      <c r="AF167" s="278">
        <f t="shared" ca="1" si="380"/>
        <v>0</v>
      </c>
      <c r="AG167" s="278">
        <f t="shared" ca="1" si="380"/>
        <v>0</v>
      </c>
      <c r="AH167" s="278">
        <f t="shared" ca="1" si="380"/>
        <v>0</v>
      </c>
      <c r="AI167" s="278">
        <f t="shared" ca="1" si="380"/>
        <v>0</v>
      </c>
      <c r="AJ167" s="278">
        <f t="shared" ca="1" si="380"/>
        <v>0</v>
      </c>
      <c r="AK167" s="278">
        <f t="shared" ca="1" si="380"/>
        <v>0</v>
      </c>
      <c r="AL167" s="278">
        <f t="shared" ca="1" si="380"/>
        <v>0</v>
      </c>
      <c r="AM167" s="278">
        <f t="shared" ca="1" si="380"/>
        <v>0</v>
      </c>
      <c r="AN167" s="278">
        <f t="shared" ca="1" si="380"/>
        <v>0</v>
      </c>
      <c r="AO167" s="278">
        <f t="shared" ca="1" si="380"/>
        <v>0</v>
      </c>
      <c r="AP167" s="278">
        <f t="shared" ca="1" si="380"/>
        <v>0</v>
      </c>
      <c r="AQ167" s="278">
        <f t="shared" ca="1" si="380"/>
        <v>0</v>
      </c>
      <c r="AR167" s="278">
        <f t="shared" ca="1" si="380"/>
        <v>0</v>
      </c>
      <c r="AS167" s="278">
        <f t="shared" ca="1" si="380"/>
        <v>0</v>
      </c>
      <c r="AT167" s="278">
        <f t="shared" ca="1" si="380"/>
        <v>0</v>
      </c>
      <c r="AU167" s="278">
        <f t="shared" ca="1" si="380"/>
        <v>0</v>
      </c>
      <c r="AV167" s="278">
        <f t="shared" ca="1" si="380"/>
        <v>0</v>
      </c>
      <c r="AW167" s="278">
        <f t="shared" ca="1" si="380"/>
        <v>0</v>
      </c>
      <c r="AX167" s="278">
        <f t="shared" ref="AX167:CC167" ca="1" si="381">IFERROR(AX271*$H167,)*(AX$8&gt;=(rRenovStMnth-1)*12+1)*(AX$8&lt;=MAX(rHoldPeriod,1)*12)*rRenovReq*$I167</f>
        <v>0</v>
      </c>
      <c r="AY167" s="278">
        <f t="shared" ca="1" si="381"/>
        <v>0</v>
      </c>
      <c r="AZ167" s="278">
        <f t="shared" ca="1" si="381"/>
        <v>0</v>
      </c>
      <c r="BA167" s="278">
        <f t="shared" ca="1" si="381"/>
        <v>0</v>
      </c>
      <c r="BB167" s="278">
        <f t="shared" ca="1" si="381"/>
        <v>0</v>
      </c>
      <c r="BC167" s="278">
        <f t="shared" ca="1" si="381"/>
        <v>0</v>
      </c>
      <c r="BD167" s="278">
        <f t="shared" ca="1" si="381"/>
        <v>0</v>
      </c>
      <c r="BE167" s="278">
        <f t="shared" ca="1" si="381"/>
        <v>0</v>
      </c>
      <c r="BF167" s="278">
        <f t="shared" ca="1" si="381"/>
        <v>0</v>
      </c>
      <c r="BG167" s="278">
        <f t="shared" ca="1" si="381"/>
        <v>0</v>
      </c>
      <c r="BH167" s="278">
        <f t="shared" ca="1" si="381"/>
        <v>0</v>
      </c>
      <c r="BI167" s="278">
        <f t="shared" ca="1" si="381"/>
        <v>0</v>
      </c>
      <c r="BJ167" s="278">
        <f t="shared" ca="1" si="381"/>
        <v>0</v>
      </c>
      <c r="BK167" s="278">
        <f t="shared" ca="1" si="381"/>
        <v>0</v>
      </c>
      <c r="BL167" s="278">
        <f t="shared" ca="1" si="381"/>
        <v>0</v>
      </c>
      <c r="BM167" s="278">
        <f t="shared" ca="1" si="381"/>
        <v>0</v>
      </c>
      <c r="BN167" s="278">
        <f t="shared" ca="1" si="381"/>
        <v>0</v>
      </c>
      <c r="BO167" s="278">
        <f t="shared" ca="1" si="381"/>
        <v>0</v>
      </c>
      <c r="BP167" s="278">
        <f t="shared" ca="1" si="381"/>
        <v>0</v>
      </c>
      <c r="BQ167" s="278">
        <f t="shared" ca="1" si="381"/>
        <v>0</v>
      </c>
      <c r="BR167" s="278">
        <f t="shared" ca="1" si="381"/>
        <v>0</v>
      </c>
      <c r="BS167" s="278">
        <f t="shared" ca="1" si="381"/>
        <v>0</v>
      </c>
      <c r="BT167" s="278">
        <f t="shared" ca="1" si="381"/>
        <v>0</v>
      </c>
      <c r="BU167" s="278">
        <f t="shared" ca="1" si="381"/>
        <v>0</v>
      </c>
      <c r="BV167" s="278">
        <f t="shared" ca="1" si="381"/>
        <v>0</v>
      </c>
      <c r="BW167" s="278">
        <f t="shared" ca="1" si="381"/>
        <v>0</v>
      </c>
      <c r="BX167" s="278">
        <f t="shared" ca="1" si="381"/>
        <v>0</v>
      </c>
      <c r="BY167" s="278">
        <f t="shared" ca="1" si="381"/>
        <v>0</v>
      </c>
      <c r="BZ167" s="278">
        <f t="shared" ca="1" si="381"/>
        <v>0</v>
      </c>
      <c r="CA167" s="278">
        <f t="shared" ca="1" si="381"/>
        <v>0</v>
      </c>
      <c r="CB167" s="278">
        <f t="shared" ca="1" si="381"/>
        <v>0</v>
      </c>
      <c r="CC167" s="278">
        <f t="shared" ca="1" si="381"/>
        <v>0</v>
      </c>
      <c r="CD167" s="278">
        <f t="shared" ref="CD167:DI167" ca="1" si="382">IFERROR(CD271*$H167,)*(CD$8&gt;=(rRenovStMnth-1)*12+1)*(CD$8&lt;=MAX(rHoldPeriod,1)*12)*rRenovReq*$I167</f>
        <v>0</v>
      </c>
      <c r="CE167" s="278">
        <f t="shared" ca="1" si="382"/>
        <v>0</v>
      </c>
      <c r="CF167" s="278">
        <f t="shared" ca="1" si="382"/>
        <v>0</v>
      </c>
      <c r="CG167" s="278">
        <f t="shared" ca="1" si="382"/>
        <v>0</v>
      </c>
      <c r="CH167" s="278">
        <f t="shared" ca="1" si="382"/>
        <v>0</v>
      </c>
      <c r="CI167" s="278">
        <f t="shared" ca="1" si="382"/>
        <v>0</v>
      </c>
      <c r="CJ167" s="278">
        <f t="shared" ca="1" si="382"/>
        <v>0</v>
      </c>
      <c r="CK167" s="278">
        <f t="shared" ca="1" si="382"/>
        <v>0</v>
      </c>
      <c r="CL167" s="278">
        <f t="shared" ca="1" si="382"/>
        <v>0</v>
      </c>
      <c r="CM167" s="278">
        <f t="shared" ca="1" si="382"/>
        <v>0</v>
      </c>
      <c r="CN167" s="278">
        <f t="shared" ca="1" si="382"/>
        <v>0</v>
      </c>
      <c r="CO167" s="278">
        <f t="shared" ca="1" si="382"/>
        <v>0</v>
      </c>
      <c r="CP167" s="278">
        <f t="shared" ca="1" si="382"/>
        <v>0</v>
      </c>
      <c r="CQ167" s="278">
        <f t="shared" ca="1" si="382"/>
        <v>0</v>
      </c>
      <c r="CR167" s="278">
        <f t="shared" ca="1" si="382"/>
        <v>0</v>
      </c>
      <c r="CS167" s="278">
        <f t="shared" ca="1" si="382"/>
        <v>0</v>
      </c>
      <c r="CT167" s="278">
        <f t="shared" ca="1" si="382"/>
        <v>0</v>
      </c>
      <c r="CU167" s="278">
        <f t="shared" ca="1" si="382"/>
        <v>0</v>
      </c>
      <c r="CV167" s="278">
        <f t="shared" ca="1" si="382"/>
        <v>0</v>
      </c>
      <c r="CW167" s="278">
        <f t="shared" ca="1" si="382"/>
        <v>0</v>
      </c>
      <c r="CX167" s="278">
        <f t="shared" ca="1" si="382"/>
        <v>0</v>
      </c>
      <c r="CY167" s="278">
        <f t="shared" ca="1" si="382"/>
        <v>0</v>
      </c>
      <c r="CZ167" s="278">
        <f t="shared" ca="1" si="382"/>
        <v>0</v>
      </c>
      <c r="DA167" s="278">
        <f t="shared" ca="1" si="382"/>
        <v>0</v>
      </c>
      <c r="DB167" s="278">
        <f t="shared" ca="1" si="382"/>
        <v>0</v>
      </c>
      <c r="DC167" s="278">
        <f t="shared" ca="1" si="382"/>
        <v>0</v>
      </c>
      <c r="DD167" s="278">
        <f t="shared" ca="1" si="382"/>
        <v>0</v>
      </c>
      <c r="DE167" s="278">
        <f t="shared" ca="1" si="382"/>
        <v>0</v>
      </c>
      <c r="DF167" s="278">
        <f t="shared" ca="1" si="382"/>
        <v>0</v>
      </c>
      <c r="DG167" s="278">
        <f t="shared" ca="1" si="382"/>
        <v>0</v>
      </c>
      <c r="DH167" s="278">
        <f t="shared" ca="1" si="382"/>
        <v>0</v>
      </c>
      <c r="DI167" s="278">
        <f t="shared" ca="1" si="382"/>
        <v>0</v>
      </c>
      <c r="DJ167" s="278">
        <f t="shared" ref="DJ167:ES167" ca="1" si="383">IFERROR(DJ271*$H167,)*(DJ$8&gt;=(rRenovStMnth-1)*12+1)*(DJ$8&lt;=MAX(rHoldPeriod,1)*12)*rRenovReq*$I167</f>
        <v>0</v>
      </c>
      <c r="DK167" s="278">
        <f t="shared" ca="1" si="383"/>
        <v>0</v>
      </c>
      <c r="DL167" s="278">
        <f t="shared" ca="1" si="383"/>
        <v>0</v>
      </c>
      <c r="DM167" s="278">
        <f t="shared" ca="1" si="383"/>
        <v>0</v>
      </c>
      <c r="DN167" s="278">
        <f t="shared" ca="1" si="383"/>
        <v>0</v>
      </c>
      <c r="DO167" s="278">
        <f t="shared" ca="1" si="383"/>
        <v>0</v>
      </c>
      <c r="DP167" s="278">
        <f t="shared" ca="1" si="383"/>
        <v>0</v>
      </c>
      <c r="DQ167" s="278">
        <f t="shared" ca="1" si="383"/>
        <v>0</v>
      </c>
      <c r="DR167" s="278">
        <f t="shared" ca="1" si="383"/>
        <v>0</v>
      </c>
      <c r="DS167" s="278">
        <f t="shared" ca="1" si="383"/>
        <v>0</v>
      </c>
      <c r="DT167" s="278">
        <f t="shared" ca="1" si="383"/>
        <v>0</v>
      </c>
      <c r="DU167" s="278">
        <f t="shared" ca="1" si="383"/>
        <v>0</v>
      </c>
      <c r="DV167" s="278">
        <f t="shared" ca="1" si="383"/>
        <v>0</v>
      </c>
      <c r="DW167" s="278">
        <f t="shared" ca="1" si="383"/>
        <v>0</v>
      </c>
      <c r="DX167" s="278">
        <f t="shared" ca="1" si="383"/>
        <v>0</v>
      </c>
      <c r="DY167" s="278">
        <f t="shared" ca="1" si="383"/>
        <v>0</v>
      </c>
      <c r="DZ167" s="278">
        <f t="shared" ca="1" si="383"/>
        <v>0</v>
      </c>
      <c r="EA167" s="278">
        <f t="shared" ca="1" si="383"/>
        <v>0</v>
      </c>
      <c r="EB167" s="278">
        <f t="shared" ca="1" si="383"/>
        <v>0</v>
      </c>
      <c r="EC167" s="278">
        <f t="shared" ca="1" si="383"/>
        <v>0</v>
      </c>
      <c r="ED167" s="278">
        <f t="shared" ca="1" si="383"/>
        <v>0</v>
      </c>
      <c r="EE167" s="278">
        <f t="shared" ca="1" si="383"/>
        <v>0</v>
      </c>
      <c r="EF167" s="278">
        <f t="shared" ca="1" si="383"/>
        <v>0</v>
      </c>
      <c r="EG167" s="278">
        <f t="shared" ca="1" si="383"/>
        <v>0</v>
      </c>
      <c r="EH167" s="278">
        <f t="shared" ca="1" si="383"/>
        <v>0</v>
      </c>
      <c r="EI167" s="278">
        <f t="shared" ca="1" si="383"/>
        <v>0</v>
      </c>
      <c r="EJ167" s="278">
        <f t="shared" ca="1" si="383"/>
        <v>0</v>
      </c>
      <c r="EK167" s="278">
        <f t="shared" ca="1" si="383"/>
        <v>0</v>
      </c>
      <c r="EL167" s="278">
        <f t="shared" ca="1" si="383"/>
        <v>0</v>
      </c>
      <c r="EM167" s="278">
        <f t="shared" ca="1" si="383"/>
        <v>0</v>
      </c>
      <c r="EN167" s="278">
        <f t="shared" ca="1" si="383"/>
        <v>0</v>
      </c>
      <c r="EO167" s="278">
        <f t="shared" ca="1" si="383"/>
        <v>0</v>
      </c>
      <c r="EP167" s="278">
        <f t="shared" ca="1" si="383"/>
        <v>0</v>
      </c>
      <c r="EQ167" s="278">
        <f t="shared" ca="1" si="383"/>
        <v>0</v>
      </c>
      <c r="ER167" s="278">
        <f t="shared" ca="1" si="383"/>
        <v>0</v>
      </c>
      <c r="ES167" s="278">
        <f t="shared" ca="1" si="383"/>
        <v>0</v>
      </c>
    </row>
    <row r="168" spans="2:149" hidden="1" x14ac:dyDescent="0.2">
      <c r="B168" s="278" cm="1">
        <f t="array" ref="B168">IFERROR(INDEX(rUMFP,ROWS($A$97:A168)),)</f>
        <v>0</v>
      </c>
      <c r="C168" s="278"/>
      <c r="D168" s="275">
        <f t="shared" si="350"/>
        <v>0</v>
      </c>
      <c r="E168" s="275">
        <f t="shared" si="351"/>
        <v>0</v>
      </c>
      <c r="F168" s="607">
        <f t="shared" si="352"/>
        <v>0</v>
      </c>
      <c r="H168" s="603">
        <f t="shared" si="353"/>
        <v>0</v>
      </c>
      <c r="I168" s="600">
        <f t="shared" si="359"/>
        <v>0</v>
      </c>
      <c r="K168" s="610">
        <f t="shared" si="354"/>
        <v>0</v>
      </c>
      <c r="Q168" s="275"/>
      <c r="R168" s="278">
        <f t="shared" ref="R168:AW168" si="384">IFERROR(R272*$H168,)*(R$8&gt;=(rRenovStMnth-1)*12+1)*(R$8&lt;=MAX(rHoldPeriod,1)*12)*rRenovReq*$I168</f>
        <v>0</v>
      </c>
      <c r="S168" s="278">
        <f t="shared" ca="1" si="384"/>
        <v>0</v>
      </c>
      <c r="T168" s="278">
        <f t="shared" ca="1" si="384"/>
        <v>0</v>
      </c>
      <c r="U168" s="278">
        <f t="shared" ca="1" si="384"/>
        <v>0</v>
      </c>
      <c r="V168" s="278">
        <f t="shared" ca="1" si="384"/>
        <v>0</v>
      </c>
      <c r="W168" s="278">
        <f t="shared" ca="1" si="384"/>
        <v>0</v>
      </c>
      <c r="X168" s="278">
        <f t="shared" ca="1" si="384"/>
        <v>0</v>
      </c>
      <c r="Y168" s="278">
        <f t="shared" ca="1" si="384"/>
        <v>0</v>
      </c>
      <c r="Z168" s="278">
        <f t="shared" ca="1" si="384"/>
        <v>0</v>
      </c>
      <c r="AA168" s="278">
        <f t="shared" ca="1" si="384"/>
        <v>0</v>
      </c>
      <c r="AB168" s="278">
        <f t="shared" ca="1" si="384"/>
        <v>0</v>
      </c>
      <c r="AC168" s="278">
        <f t="shared" ca="1" si="384"/>
        <v>0</v>
      </c>
      <c r="AD168" s="278">
        <f t="shared" ca="1" si="384"/>
        <v>0</v>
      </c>
      <c r="AE168" s="278">
        <f t="shared" ca="1" si="384"/>
        <v>0</v>
      </c>
      <c r="AF168" s="278">
        <f t="shared" ca="1" si="384"/>
        <v>0</v>
      </c>
      <c r="AG168" s="278">
        <f t="shared" ca="1" si="384"/>
        <v>0</v>
      </c>
      <c r="AH168" s="278">
        <f t="shared" ca="1" si="384"/>
        <v>0</v>
      </c>
      <c r="AI168" s="278">
        <f t="shared" ca="1" si="384"/>
        <v>0</v>
      </c>
      <c r="AJ168" s="278">
        <f t="shared" ca="1" si="384"/>
        <v>0</v>
      </c>
      <c r="AK168" s="278">
        <f t="shared" ca="1" si="384"/>
        <v>0</v>
      </c>
      <c r="AL168" s="278">
        <f t="shared" ca="1" si="384"/>
        <v>0</v>
      </c>
      <c r="AM168" s="278">
        <f t="shared" ca="1" si="384"/>
        <v>0</v>
      </c>
      <c r="AN168" s="278">
        <f t="shared" ca="1" si="384"/>
        <v>0</v>
      </c>
      <c r="AO168" s="278">
        <f t="shared" ca="1" si="384"/>
        <v>0</v>
      </c>
      <c r="AP168" s="278">
        <f t="shared" ca="1" si="384"/>
        <v>0</v>
      </c>
      <c r="AQ168" s="278">
        <f t="shared" ca="1" si="384"/>
        <v>0</v>
      </c>
      <c r="AR168" s="278">
        <f t="shared" ca="1" si="384"/>
        <v>0</v>
      </c>
      <c r="AS168" s="278">
        <f t="shared" ca="1" si="384"/>
        <v>0</v>
      </c>
      <c r="AT168" s="278">
        <f t="shared" ca="1" si="384"/>
        <v>0</v>
      </c>
      <c r="AU168" s="278">
        <f t="shared" ca="1" si="384"/>
        <v>0</v>
      </c>
      <c r="AV168" s="278">
        <f t="shared" ca="1" si="384"/>
        <v>0</v>
      </c>
      <c r="AW168" s="278">
        <f t="shared" ca="1" si="384"/>
        <v>0</v>
      </c>
      <c r="AX168" s="278">
        <f t="shared" ref="AX168:CC168" ca="1" si="385">IFERROR(AX272*$H168,)*(AX$8&gt;=(rRenovStMnth-1)*12+1)*(AX$8&lt;=MAX(rHoldPeriod,1)*12)*rRenovReq*$I168</f>
        <v>0</v>
      </c>
      <c r="AY168" s="278">
        <f t="shared" ca="1" si="385"/>
        <v>0</v>
      </c>
      <c r="AZ168" s="278">
        <f t="shared" ca="1" si="385"/>
        <v>0</v>
      </c>
      <c r="BA168" s="278">
        <f t="shared" ca="1" si="385"/>
        <v>0</v>
      </c>
      <c r="BB168" s="278">
        <f t="shared" ca="1" si="385"/>
        <v>0</v>
      </c>
      <c r="BC168" s="278">
        <f t="shared" ca="1" si="385"/>
        <v>0</v>
      </c>
      <c r="BD168" s="278">
        <f t="shared" ca="1" si="385"/>
        <v>0</v>
      </c>
      <c r="BE168" s="278">
        <f t="shared" ca="1" si="385"/>
        <v>0</v>
      </c>
      <c r="BF168" s="278">
        <f t="shared" ca="1" si="385"/>
        <v>0</v>
      </c>
      <c r="BG168" s="278">
        <f t="shared" ca="1" si="385"/>
        <v>0</v>
      </c>
      <c r="BH168" s="278">
        <f t="shared" ca="1" si="385"/>
        <v>0</v>
      </c>
      <c r="BI168" s="278">
        <f t="shared" ca="1" si="385"/>
        <v>0</v>
      </c>
      <c r="BJ168" s="278">
        <f t="shared" ca="1" si="385"/>
        <v>0</v>
      </c>
      <c r="BK168" s="278">
        <f t="shared" ca="1" si="385"/>
        <v>0</v>
      </c>
      <c r="BL168" s="278">
        <f t="shared" ca="1" si="385"/>
        <v>0</v>
      </c>
      <c r="BM168" s="278">
        <f t="shared" ca="1" si="385"/>
        <v>0</v>
      </c>
      <c r="BN168" s="278">
        <f t="shared" ca="1" si="385"/>
        <v>0</v>
      </c>
      <c r="BO168" s="278">
        <f t="shared" ca="1" si="385"/>
        <v>0</v>
      </c>
      <c r="BP168" s="278">
        <f t="shared" ca="1" si="385"/>
        <v>0</v>
      </c>
      <c r="BQ168" s="278">
        <f t="shared" ca="1" si="385"/>
        <v>0</v>
      </c>
      <c r="BR168" s="278">
        <f t="shared" ca="1" si="385"/>
        <v>0</v>
      </c>
      <c r="BS168" s="278">
        <f t="shared" ca="1" si="385"/>
        <v>0</v>
      </c>
      <c r="BT168" s="278">
        <f t="shared" ca="1" si="385"/>
        <v>0</v>
      </c>
      <c r="BU168" s="278">
        <f t="shared" ca="1" si="385"/>
        <v>0</v>
      </c>
      <c r="BV168" s="278">
        <f t="shared" ca="1" si="385"/>
        <v>0</v>
      </c>
      <c r="BW168" s="278">
        <f t="shared" ca="1" si="385"/>
        <v>0</v>
      </c>
      <c r="BX168" s="278">
        <f t="shared" ca="1" si="385"/>
        <v>0</v>
      </c>
      <c r="BY168" s="278">
        <f t="shared" ca="1" si="385"/>
        <v>0</v>
      </c>
      <c r="BZ168" s="278">
        <f t="shared" ca="1" si="385"/>
        <v>0</v>
      </c>
      <c r="CA168" s="278">
        <f t="shared" ca="1" si="385"/>
        <v>0</v>
      </c>
      <c r="CB168" s="278">
        <f t="shared" ca="1" si="385"/>
        <v>0</v>
      </c>
      <c r="CC168" s="278">
        <f t="shared" ca="1" si="385"/>
        <v>0</v>
      </c>
      <c r="CD168" s="278">
        <f t="shared" ref="CD168:DI168" ca="1" si="386">IFERROR(CD272*$H168,)*(CD$8&gt;=(rRenovStMnth-1)*12+1)*(CD$8&lt;=MAX(rHoldPeriod,1)*12)*rRenovReq*$I168</f>
        <v>0</v>
      </c>
      <c r="CE168" s="278">
        <f t="shared" ca="1" si="386"/>
        <v>0</v>
      </c>
      <c r="CF168" s="278">
        <f t="shared" ca="1" si="386"/>
        <v>0</v>
      </c>
      <c r="CG168" s="278">
        <f t="shared" ca="1" si="386"/>
        <v>0</v>
      </c>
      <c r="CH168" s="278">
        <f t="shared" ca="1" si="386"/>
        <v>0</v>
      </c>
      <c r="CI168" s="278">
        <f t="shared" ca="1" si="386"/>
        <v>0</v>
      </c>
      <c r="CJ168" s="278">
        <f t="shared" ca="1" si="386"/>
        <v>0</v>
      </c>
      <c r="CK168" s="278">
        <f t="shared" ca="1" si="386"/>
        <v>0</v>
      </c>
      <c r="CL168" s="278">
        <f t="shared" ca="1" si="386"/>
        <v>0</v>
      </c>
      <c r="CM168" s="278">
        <f t="shared" ca="1" si="386"/>
        <v>0</v>
      </c>
      <c r="CN168" s="278">
        <f t="shared" ca="1" si="386"/>
        <v>0</v>
      </c>
      <c r="CO168" s="278">
        <f t="shared" ca="1" si="386"/>
        <v>0</v>
      </c>
      <c r="CP168" s="278">
        <f t="shared" ca="1" si="386"/>
        <v>0</v>
      </c>
      <c r="CQ168" s="278">
        <f t="shared" ca="1" si="386"/>
        <v>0</v>
      </c>
      <c r="CR168" s="278">
        <f t="shared" ca="1" si="386"/>
        <v>0</v>
      </c>
      <c r="CS168" s="278">
        <f t="shared" ca="1" si="386"/>
        <v>0</v>
      </c>
      <c r="CT168" s="278">
        <f t="shared" ca="1" si="386"/>
        <v>0</v>
      </c>
      <c r="CU168" s="278">
        <f t="shared" ca="1" si="386"/>
        <v>0</v>
      </c>
      <c r="CV168" s="278">
        <f t="shared" ca="1" si="386"/>
        <v>0</v>
      </c>
      <c r="CW168" s="278">
        <f t="shared" ca="1" si="386"/>
        <v>0</v>
      </c>
      <c r="CX168" s="278">
        <f t="shared" ca="1" si="386"/>
        <v>0</v>
      </c>
      <c r="CY168" s="278">
        <f t="shared" ca="1" si="386"/>
        <v>0</v>
      </c>
      <c r="CZ168" s="278">
        <f t="shared" ca="1" si="386"/>
        <v>0</v>
      </c>
      <c r="DA168" s="278">
        <f t="shared" ca="1" si="386"/>
        <v>0</v>
      </c>
      <c r="DB168" s="278">
        <f t="shared" ca="1" si="386"/>
        <v>0</v>
      </c>
      <c r="DC168" s="278">
        <f t="shared" ca="1" si="386"/>
        <v>0</v>
      </c>
      <c r="DD168" s="278">
        <f t="shared" ca="1" si="386"/>
        <v>0</v>
      </c>
      <c r="DE168" s="278">
        <f t="shared" ca="1" si="386"/>
        <v>0</v>
      </c>
      <c r="DF168" s="278">
        <f t="shared" ca="1" si="386"/>
        <v>0</v>
      </c>
      <c r="DG168" s="278">
        <f t="shared" ca="1" si="386"/>
        <v>0</v>
      </c>
      <c r="DH168" s="278">
        <f t="shared" ca="1" si="386"/>
        <v>0</v>
      </c>
      <c r="DI168" s="278">
        <f t="shared" ca="1" si="386"/>
        <v>0</v>
      </c>
      <c r="DJ168" s="278">
        <f t="shared" ref="DJ168:ES168" ca="1" si="387">IFERROR(DJ272*$H168,)*(DJ$8&gt;=(rRenovStMnth-1)*12+1)*(DJ$8&lt;=MAX(rHoldPeriod,1)*12)*rRenovReq*$I168</f>
        <v>0</v>
      </c>
      <c r="DK168" s="278">
        <f t="shared" ca="1" si="387"/>
        <v>0</v>
      </c>
      <c r="DL168" s="278">
        <f t="shared" ca="1" si="387"/>
        <v>0</v>
      </c>
      <c r="DM168" s="278">
        <f t="shared" ca="1" si="387"/>
        <v>0</v>
      </c>
      <c r="DN168" s="278">
        <f t="shared" ca="1" si="387"/>
        <v>0</v>
      </c>
      <c r="DO168" s="278">
        <f t="shared" ca="1" si="387"/>
        <v>0</v>
      </c>
      <c r="DP168" s="278">
        <f t="shared" ca="1" si="387"/>
        <v>0</v>
      </c>
      <c r="DQ168" s="278">
        <f t="shared" ca="1" si="387"/>
        <v>0</v>
      </c>
      <c r="DR168" s="278">
        <f t="shared" ca="1" si="387"/>
        <v>0</v>
      </c>
      <c r="DS168" s="278">
        <f t="shared" ca="1" si="387"/>
        <v>0</v>
      </c>
      <c r="DT168" s="278">
        <f t="shared" ca="1" si="387"/>
        <v>0</v>
      </c>
      <c r="DU168" s="278">
        <f t="shared" ca="1" si="387"/>
        <v>0</v>
      </c>
      <c r="DV168" s="278">
        <f t="shared" ca="1" si="387"/>
        <v>0</v>
      </c>
      <c r="DW168" s="278">
        <f t="shared" ca="1" si="387"/>
        <v>0</v>
      </c>
      <c r="DX168" s="278">
        <f t="shared" ca="1" si="387"/>
        <v>0</v>
      </c>
      <c r="DY168" s="278">
        <f t="shared" ca="1" si="387"/>
        <v>0</v>
      </c>
      <c r="DZ168" s="278">
        <f t="shared" ca="1" si="387"/>
        <v>0</v>
      </c>
      <c r="EA168" s="278">
        <f t="shared" ca="1" si="387"/>
        <v>0</v>
      </c>
      <c r="EB168" s="278">
        <f t="shared" ca="1" si="387"/>
        <v>0</v>
      </c>
      <c r="EC168" s="278">
        <f t="shared" ca="1" si="387"/>
        <v>0</v>
      </c>
      <c r="ED168" s="278">
        <f t="shared" ca="1" si="387"/>
        <v>0</v>
      </c>
      <c r="EE168" s="278">
        <f t="shared" ca="1" si="387"/>
        <v>0</v>
      </c>
      <c r="EF168" s="278">
        <f t="shared" ca="1" si="387"/>
        <v>0</v>
      </c>
      <c r="EG168" s="278">
        <f t="shared" ca="1" si="387"/>
        <v>0</v>
      </c>
      <c r="EH168" s="278">
        <f t="shared" ca="1" si="387"/>
        <v>0</v>
      </c>
      <c r="EI168" s="278">
        <f t="shared" ca="1" si="387"/>
        <v>0</v>
      </c>
      <c r="EJ168" s="278">
        <f t="shared" ca="1" si="387"/>
        <v>0</v>
      </c>
      <c r="EK168" s="278">
        <f t="shared" ca="1" si="387"/>
        <v>0</v>
      </c>
      <c r="EL168" s="278">
        <f t="shared" ca="1" si="387"/>
        <v>0</v>
      </c>
      <c r="EM168" s="278">
        <f t="shared" ca="1" si="387"/>
        <v>0</v>
      </c>
      <c r="EN168" s="278">
        <f t="shared" ca="1" si="387"/>
        <v>0</v>
      </c>
      <c r="EO168" s="278">
        <f t="shared" ca="1" si="387"/>
        <v>0</v>
      </c>
      <c r="EP168" s="278">
        <f t="shared" ca="1" si="387"/>
        <v>0</v>
      </c>
      <c r="EQ168" s="278">
        <f t="shared" ca="1" si="387"/>
        <v>0</v>
      </c>
      <c r="ER168" s="278">
        <f t="shared" ca="1" si="387"/>
        <v>0</v>
      </c>
      <c r="ES168" s="278">
        <f t="shared" ca="1" si="387"/>
        <v>0</v>
      </c>
    </row>
    <row r="169" spans="2:149" hidden="1" x14ac:dyDescent="0.2">
      <c r="B169" s="278" cm="1">
        <f t="array" ref="B169">IFERROR(INDEX(rUMFP,ROWS($A$97:A169)),)</f>
        <v>0</v>
      </c>
      <c r="C169" s="278"/>
      <c r="D169" s="275">
        <f t="shared" si="350"/>
        <v>0</v>
      </c>
      <c r="E169" s="275">
        <f t="shared" si="351"/>
        <v>0</v>
      </c>
      <c r="F169" s="607">
        <f t="shared" si="352"/>
        <v>0</v>
      </c>
      <c r="H169" s="603">
        <f t="shared" si="353"/>
        <v>0</v>
      </c>
      <c r="I169" s="600">
        <f t="shared" si="359"/>
        <v>0</v>
      </c>
      <c r="K169" s="610">
        <f t="shared" si="354"/>
        <v>0</v>
      </c>
      <c r="Q169" s="275"/>
      <c r="R169" s="278">
        <f t="shared" ref="R169:AW169" si="388">IFERROR(R273*$H169,)*(R$8&gt;=(rRenovStMnth-1)*12+1)*(R$8&lt;=MAX(rHoldPeriod,1)*12)*rRenovReq*$I169</f>
        <v>0</v>
      </c>
      <c r="S169" s="278">
        <f t="shared" ca="1" si="388"/>
        <v>0</v>
      </c>
      <c r="T169" s="278">
        <f t="shared" ca="1" si="388"/>
        <v>0</v>
      </c>
      <c r="U169" s="278">
        <f t="shared" ca="1" si="388"/>
        <v>0</v>
      </c>
      <c r="V169" s="278">
        <f t="shared" ca="1" si="388"/>
        <v>0</v>
      </c>
      <c r="W169" s="278">
        <f t="shared" ca="1" si="388"/>
        <v>0</v>
      </c>
      <c r="X169" s="278">
        <f t="shared" ca="1" si="388"/>
        <v>0</v>
      </c>
      <c r="Y169" s="278">
        <f t="shared" ca="1" si="388"/>
        <v>0</v>
      </c>
      <c r="Z169" s="278">
        <f t="shared" ca="1" si="388"/>
        <v>0</v>
      </c>
      <c r="AA169" s="278">
        <f t="shared" ca="1" si="388"/>
        <v>0</v>
      </c>
      <c r="AB169" s="278">
        <f t="shared" ca="1" si="388"/>
        <v>0</v>
      </c>
      <c r="AC169" s="278">
        <f t="shared" ca="1" si="388"/>
        <v>0</v>
      </c>
      <c r="AD169" s="278">
        <f t="shared" ca="1" si="388"/>
        <v>0</v>
      </c>
      <c r="AE169" s="278">
        <f t="shared" ca="1" si="388"/>
        <v>0</v>
      </c>
      <c r="AF169" s="278">
        <f t="shared" ca="1" si="388"/>
        <v>0</v>
      </c>
      <c r="AG169" s="278">
        <f t="shared" ca="1" si="388"/>
        <v>0</v>
      </c>
      <c r="AH169" s="278">
        <f t="shared" ca="1" si="388"/>
        <v>0</v>
      </c>
      <c r="AI169" s="278">
        <f t="shared" ca="1" si="388"/>
        <v>0</v>
      </c>
      <c r="AJ169" s="278">
        <f t="shared" ca="1" si="388"/>
        <v>0</v>
      </c>
      <c r="AK169" s="278">
        <f t="shared" ca="1" si="388"/>
        <v>0</v>
      </c>
      <c r="AL169" s="278">
        <f t="shared" ca="1" si="388"/>
        <v>0</v>
      </c>
      <c r="AM169" s="278">
        <f t="shared" ca="1" si="388"/>
        <v>0</v>
      </c>
      <c r="AN169" s="278">
        <f t="shared" ca="1" si="388"/>
        <v>0</v>
      </c>
      <c r="AO169" s="278">
        <f t="shared" ca="1" si="388"/>
        <v>0</v>
      </c>
      <c r="AP169" s="278">
        <f t="shared" ca="1" si="388"/>
        <v>0</v>
      </c>
      <c r="AQ169" s="278">
        <f t="shared" ca="1" si="388"/>
        <v>0</v>
      </c>
      <c r="AR169" s="278">
        <f t="shared" ca="1" si="388"/>
        <v>0</v>
      </c>
      <c r="AS169" s="278">
        <f t="shared" ca="1" si="388"/>
        <v>0</v>
      </c>
      <c r="AT169" s="278">
        <f t="shared" ca="1" si="388"/>
        <v>0</v>
      </c>
      <c r="AU169" s="278">
        <f t="shared" ca="1" si="388"/>
        <v>0</v>
      </c>
      <c r="AV169" s="278">
        <f t="shared" ca="1" si="388"/>
        <v>0</v>
      </c>
      <c r="AW169" s="278">
        <f t="shared" ca="1" si="388"/>
        <v>0</v>
      </c>
      <c r="AX169" s="278">
        <f t="shared" ref="AX169:CC169" ca="1" si="389">IFERROR(AX273*$H169,)*(AX$8&gt;=(rRenovStMnth-1)*12+1)*(AX$8&lt;=MAX(rHoldPeriod,1)*12)*rRenovReq*$I169</f>
        <v>0</v>
      </c>
      <c r="AY169" s="278">
        <f t="shared" ca="1" si="389"/>
        <v>0</v>
      </c>
      <c r="AZ169" s="278">
        <f t="shared" ca="1" si="389"/>
        <v>0</v>
      </c>
      <c r="BA169" s="278">
        <f t="shared" ca="1" si="389"/>
        <v>0</v>
      </c>
      <c r="BB169" s="278">
        <f t="shared" ca="1" si="389"/>
        <v>0</v>
      </c>
      <c r="BC169" s="278">
        <f t="shared" ca="1" si="389"/>
        <v>0</v>
      </c>
      <c r="BD169" s="278">
        <f t="shared" ca="1" si="389"/>
        <v>0</v>
      </c>
      <c r="BE169" s="278">
        <f t="shared" ca="1" si="389"/>
        <v>0</v>
      </c>
      <c r="BF169" s="278">
        <f t="shared" ca="1" si="389"/>
        <v>0</v>
      </c>
      <c r="BG169" s="278">
        <f t="shared" ca="1" si="389"/>
        <v>0</v>
      </c>
      <c r="BH169" s="278">
        <f t="shared" ca="1" si="389"/>
        <v>0</v>
      </c>
      <c r="BI169" s="278">
        <f t="shared" ca="1" si="389"/>
        <v>0</v>
      </c>
      <c r="BJ169" s="278">
        <f t="shared" ca="1" si="389"/>
        <v>0</v>
      </c>
      <c r="BK169" s="278">
        <f t="shared" ca="1" si="389"/>
        <v>0</v>
      </c>
      <c r="BL169" s="278">
        <f t="shared" ca="1" si="389"/>
        <v>0</v>
      </c>
      <c r="BM169" s="278">
        <f t="shared" ca="1" si="389"/>
        <v>0</v>
      </c>
      <c r="BN169" s="278">
        <f t="shared" ca="1" si="389"/>
        <v>0</v>
      </c>
      <c r="BO169" s="278">
        <f t="shared" ca="1" si="389"/>
        <v>0</v>
      </c>
      <c r="BP169" s="278">
        <f t="shared" ca="1" si="389"/>
        <v>0</v>
      </c>
      <c r="BQ169" s="278">
        <f t="shared" ca="1" si="389"/>
        <v>0</v>
      </c>
      <c r="BR169" s="278">
        <f t="shared" ca="1" si="389"/>
        <v>0</v>
      </c>
      <c r="BS169" s="278">
        <f t="shared" ca="1" si="389"/>
        <v>0</v>
      </c>
      <c r="BT169" s="278">
        <f t="shared" ca="1" si="389"/>
        <v>0</v>
      </c>
      <c r="BU169" s="278">
        <f t="shared" ca="1" si="389"/>
        <v>0</v>
      </c>
      <c r="BV169" s="278">
        <f t="shared" ca="1" si="389"/>
        <v>0</v>
      </c>
      <c r="BW169" s="278">
        <f t="shared" ca="1" si="389"/>
        <v>0</v>
      </c>
      <c r="BX169" s="278">
        <f t="shared" ca="1" si="389"/>
        <v>0</v>
      </c>
      <c r="BY169" s="278">
        <f t="shared" ca="1" si="389"/>
        <v>0</v>
      </c>
      <c r="BZ169" s="278">
        <f t="shared" ca="1" si="389"/>
        <v>0</v>
      </c>
      <c r="CA169" s="278">
        <f t="shared" ca="1" si="389"/>
        <v>0</v>
      </c>
      <c r="CB169" s="278">
        <f t="shared" ca="1" si="389"/>
        <v>0</v>
      </c>
      <c r="CC169" s="278">
        <f t="shared" ca="1" si="389"/>
        <v>0</v>
      </c>
      <c r="CD169" s="278">
        <f t="shared" ref="CD169:DI169" ca="1" si="390">IFERROR(CD273*$H169,)*(CD$8&gt;=(rRenovStMnth-1)*12+1)*(CD$8&lt;=MAX(rHoldPeriod,1)*12)*rRenovReq*$I169</f>
        <v>0</v>
      </c>
      <c r="CE169" s="278">
        <f t="shared" ca="1" si="390"/>
        <v>0</v>
      </c>
      <c r="CF169" s="278">
        <f t="shared" ca="1" si="390"/>
        <v>0</v>
      </c>
      <c r="CG169" s="278">
        <f t="shared" ca="1" si="390"/>
        <v>0</v>
      </c>
      <c r="CH169" s="278">
        <f t="shared" ca="1" si="390"/>
        <v>0</v>
      </c>
      <c r="CI169" s="278">
        <f t="shared" ca="1" si="390"/>
        <v>0</v>
      </c>
      <c r="CJ169" s="278">
        <f t="shared" ca="1" si="390"/>
        <v>0</v>
      </c>
      <c r="CK169" s="278">
        <f t="shared" ca="1" si="390"/>
        <v>0</v>
      </c>
      <c r="CL169" s="278">
        <f t="shared" ca="1" si="390"/>
        <v>0</v>
      </c>
      <c r="CM169" s="278">
        <f t="shared" ca="1" si="390"/>
        <v>0</v>
      </c>
      <c r="CN169" s="278">
        <f t="shared" ca="1" si="390"/>
        <v>0</v>
      </c>
      <c r="CO169" s="278">
        <f t="shared" ca="1" si="390"/>
        <v>0</v>
      </c>
      <c r="CP169" s="278">
        <f t="shared" ca="1" si="390"/>
        <v>0</v>
      </c>
      <c r="CQ169" s="278">
        <f t="shared" ca="1" si="390"/>
        <v>0</v>
      </c>
      <c r="CR169" s="278">
        <f t="shared" ca="1" si="390"/>
        <v>0</v>
      </c>
      <c r="CS169" s="278">
        <f t="shared" ca="1" si="390"/>
        <v>0</v>
      </c>
      <c r="CT169" s="278">
        <f t="shared" ca="1" si="390"/>
        <v>0</v>
      </c>
      <c r="CU169" s="278">
        <f t="shared" ca="1" si="390"/>
        <v>0</v>
      </c>
      <c r="CV169" s="278">
        <f t="shared" ca="1" si="390"/>
        <v>0</v>
      </c>
      <c r="CW169" s="278">
        <f t="shared" ca="1" si="390"/>
        <v>0</v>
      </c>
      <c r="CX169" s="278">
        <f t="shared" ca="1" si="390"/>
        <v>0</v>
      </c>
      <c r="CY169" s="278">
        <f t="shared" ca="1" si="390"/>
        <v>0</v>
      </c>
      <c r="CZ169" s="278">
        <f t="shared" ca="1" si="390"/>
        <v>0</v>
      </c>
      <c r="DA169" s="278">
        <f t="shared" ca="1" si="390"/>
        <v>0</v>
      </c>
      <c r="DB169" s="278">
        <f t="shared" ca="1" si="390"/>
        <v>0</v>
      </c>
      <c r="DC169" s="278">
        <f t="shared" ca="1" si="390"/>
        <v>0</v>
      </c>
      <c r="DD169" s="278">
        <f t="shared" ca="1" si="390"/>
        <v>0</v>
      </c>
      <c r="DE169" s="278">
        <f t="shared" ca="1" si="390"/>
        <v>0</v>
      </c>
      <c r="DF169" s="278">
        <f t="shared" ca="1" si="390"/>
        <v>0</v>
      </c>
      <c r="DG169" s="278">
        <f t="shared" ca="1" si="390"/>
        <v>0</v>
      </c>
      <c r="DH169" s="278">
        <f t="shared" ca="1" si="390"/>
        <v>0</v>
      </c>
      <c r="DI169" s="278">
        <f t="shared" ca="1" si="390"/>
        <v>0</v>
      </c>
      <c r="DJ169" s="278">
        <f t="shared" ref="DJ169:ES169" ca="1" si="391">IFERROR(DJ273*$H169,)*(DJ$8&gt;=(rRenovStMnth-1)*12+1)*(DJ$8&lt;=MAX(rHoldPeriod,1)*12)*rRenovReq*$I169</f>
        <v>0</v>
      </c>
      <c r="DK169" s="278">
        <f t="shared" ca="1" si="391"/>
        <v>0</v>
      </c>
      <c r="DL169" s="278">
        <f t="shared" ca="1" si="391"/>
        <v>0</v>
      </c>
      <c r="DM169" s="278">
        <f t="shared" ca="1" si="391"/>
        <v>0</v>
      </c>
      <c r="DN169" s="278">
        <f t="shared" ca="1" si="391"/>
        <v>0</v>
      </c>
      <c r="DO169" s="278">
        <f t="shared" ca="1" si="391"/>
        <v>0</v>
      </c>
      <c r="DP169" s="278">
        <f t="shared" ca="1" si="391"/>
        <v>0</v>
      </c>
      <c r="DQ169" s="278">
        <f t="shared" ca="1" si="391"/>
        <v>0</v>
      </c>
      <c r="DR169" s="278">
        <f t="shared" ca="1" si="391"/>
        <v>0</v>
      </c>
      <c r="DS169" s="278">
        <f t="shared" ca="1" si="391"/>
        <v>0</v>
      </c>
      <c r="DT169" s="278">
        <f t="shared" ca="1" si="391"/>
        <v>0</v>
      </c>
      <c r="DU169" s="278">
        <f t="shared" ca="1" si="391"/>
        <v>0</v>
      </c>
      <c r="DV169" s="278">
        <f t="shared" ca="1" si="391"/>
        <v>0</v>
      </c>
      <c r="DW169" s="278">
        <f t="shared" ca="1" si="391"/>
        <v>0</v>
      </c>
      <c r="DX169" s="278">
        <f t="shared" ca="1" si="391"/>
        <v>0</v>
      </c>
      <c r="DY169" s="278">
        <f t="shared" ca="1" si="391"/>
        <v>0</v>
      </c>
      <c r="DZ169" s="278">
        <f t="shared" ca="1" si="391"/>
        <v>0</v>
      </c>
      <c r="EA169" s="278">
        <f t="shared" ca="1" si="391"/>
        <v>0</v>
      </c>
      <c r="EB169" s="278">
        <f t="shared" ca="1" si="391"/>
        <v>0</v>
      </c>
      <c r="EC169" s="278">
        <f t="shared" ca="1" si="391"/>
        <v>0</v>
      </c>
      <c r="ED169" s="278">
        <f t="shared" ca="1" si="391"/>
        <v>0</v>
      </c>
      <c r="EE169" s="278">
        <f t="shared" ca="1" si="391"/>
        <v>0</v>
      </c>
      <c r="EF169" s="278">
        <f t="shared" ca="1" si="391"/>
        <v>0</v>
      </c>
      <c r="EG169" s="278">
        <f t="shared" ca="1" si="391"/>
        <v>0</v>
      </c>
      <c r="EH169" s="278">
        <f t="shared" ca="1" si="391"/>
        <v>0</v>
      </c>
      <c r="EI169" s="278">
        <f t="shared" ca="1" si="391"/>
        <v>0</v>
      </c>
      <c r="EJ169" s="278">
        <f t="shared" ca="1" si="391"/>
        <v>0</v>
      </c>
      <c r="EK169" s="278">
        <f t="shared" ca="1" si="391"/>
        <v>0</v>
      </c>
      <c r="EL169" s="278">
        <f t="shared" ca="1" si="391"/>
        <v>0</v>
      </c>
      <c r="EM169" s="278">
        <f t="shared" ca="1" si="391"/>
        <v>0</v>
      </c>
      <c r="EN169" s="278">
        <f t="shared" ca="1" si="391"/>
        <v>0</v>
      </c>
      <c r="EO169" s="278">
        <f t="shared" ca="1" si="391"/>
        <v>0</v>
      </c>
      <c r="EP169" s="278">
        <f t="shared" ca="1" si="391"/>
        <v>0</v>
      </c>
      <c r="EQ169" s="278">
        <f t="shared" ca="1" si="391"/>
        <v>0</v>
      </c>
      <c r="ER169" s="278">
        <f t="shared" ca="1" si="391"/>
        <v>0</v>
      </c>
      <c r="ES169" s="278">
        <f t="shared" ca="1" si="391"/>
        <v>0</v>
      </c>
    </row>
    <row r="170" spans="2:149" hidden="1" x14ac:dyDescent="0.2">
      <c r="B170" s="278" cm="1">
        <f t="array" ref="B170">IFERROR(INDEX(rUMFP,ROWS($A$97:A170)),)</f>
        <v>0</v>
      </c>
      <c r="C170" s="278"/>
      <c r="D170" s="275">
        <f t="shared" si="350"/>
        <v>0</v>
      </c>
      <c r="E170" s="275">
        <f t="shared" si="351"/>
        <v>0</v>
      </c>
      <c r="F170" s="607">
        <f t="shared" si="352"/>
        <v>0</v>
      </c>
      <c r="H170" s="603">
        <f t="shared" si="353"/>
        <v>0</v>
      </c>
      <c r="I170" s="600">
        <f t="shared" si="359"/>
        <v>0</v>
      </c>
      <c r="K170" s="610">
        <f t="shared" si="354"/>
        <v>0</v>
      </c>
      <c r="Q170" s="275"/>
      <c r="R170" s="278">
        <f t="shared" ref="R170:AW170" si="392">IFERROR(R274*$H170,)*(R$8&gt;=(rRenovStMnth-1)*12+1)*(R$8&lt;=MAX(rHoldPeriod,1)*12)*rRenovReq*$I170</f>
        <v>0</v>
      </c>
      <c r="S170" s="278">
        <f t="shared" ca="1" si="392"/>
        <v>0</v>
      </c>
      <c r="T170" s="278">
        <f t="shared" ca="1" si="392"/>
        <v>0</v>
      </c>
      <c r="U170" s="278">
        <f t="shared" ca="1" si="392"/>
        <v>0</v>
      </c>
      <c r="V170" s="278">
        <f t="shared" ca="1" si="392"/>
        <v>0</v>
      </c>
      <c r="W170" s="278">
        <f t="shared" ca="1" si="392"/>
        <v>0</v>
      </c>
      <c r="X170" s="278">
        <f t="shared" ca="1" si="392"/>
        <v>0</v>
      </c>
      <c r="Y170" s="278">
        <f t="shared" ca="1" si="392"/>
        <v>0</v>
      </c>
      <c r="Z170" s="278">
        <f t="shared" ca="1" si="392"/>
        <v>0</v>
      </c>
      <c r="AA170" s="278">
        <f t="shared" ca="1" si="392"/>
        <v>0</v>
      </c>
      <c r="AB170" s="278">
        <f t="shared" ca="1" si="392"/>
        <v>0</v>
      </c>
      <c r="AC170" s="278">
        <f t="shared" ca="1" si="392"/>
        <v>0</v>
      </c>
      <c r="AD170" s="278">
        <f t="shared" ca="1" si="392"/>
        <v>0</v>
      </c>
      <c r="AE170" s="278">
        <f t="shared" ca="1" si="392"/>
        <v>0</v>
      </c>
      <c r="AF170" s="278">
        <f t="shared" ca="1" si="392"/>
        <v>0</v>
      </c>
      <c r="AG170" s="278">
        <f t="shared" ca="1" si="392"/>
        <v>0</v>
      </c>
      <c r="AH170" s="278">
        <f t="shared" ca="1" si="392"/>
        <v>0</v>
      </c>
      <c r="AI170" s="278">
        <f t="shared" ca="1" si="392"/>
        <v>0</v>
      </c>
      <c r="AJ170" s="278">
        <f t="shared" ca="1" si="392"/>
        <v>0</v>
      </c>
      <c r="AK170" s="278">
        <f t="shared" ca="1" si="392"/>
        <v>0</v>
      </c>
      <c r="AL170" s="278">
        <f t="shared" ca="1" si="392"/>
        <v>0</v>
      </c>
      <c r="AM170" s="278">
        <f t="shared" ca="1" si="392"/>
        <v>0</v>
      </c>
      <c r="AN170" s="278">
        <f t="shared" ca="1" si="392"/>
        <v>0</v>
      </c>
      <c r="AO170" s="278">
        <f t="shared" ca="1" si="392"/>
        <v>0</v>
      </c>
      <c r="AP170" s="278">
        <f t="shared" ca="1" si="392"/>
        <v>0</v>
      </c>
      <c r="AQ170" s="278">
        <f t="shared" ca="1" si="392"/>
        <v>0</v>
      </c>
      <c r="AR170" s="278">
        <f t="shared" ca="1" si="392"/>
        <v>0</v>
      </c>
      <c r="AS170" s="278">
        <f t="shared" ca="1" si="392"/>
        <v>0</v>
      </c>
      <c r="AT170" s="278">
        <f t="shared" ca="1" si="392"/>
        <v>0</v>
      </c>
      <c r="AU170" s="278">
        <f t="shared" ca="1" si="392"/>
        <v>0</v>
      </c>
      <c r="AV170" s="278">
        <f t="shared" ca="1" si="392"/>
        <v>0</v>
      </c>
      <c r="AW170" s="278">
        <f t="shared" ca="1" si="392"/>
        <v>0</v>
      </c>
      <c r="AX170" s="278">
        <f t="shared" ref="AX170:CC170" ca="1" si="393">IFERROR(AX274*$H170,)*(AX$8&gt;=(rRenovStMnth-1)*12+1)*(AX$8&lt;=MAX(rHoldPeriod,1)*12)*rRenovReq*$I170</f>
        <v>0</v>
      </c>
      <c r="AY170" s="278">
        <f t="shared" ca="1" si="393"/>
        <v>0</v>
      </c>
      <c r="AZ170" s="278">
        <f t="shared" ca="1" si="393"/>
        <v>0</v>
      </c>
      <c r="BA170" s="278">
        <f t="shared" ca="1" si="393"/>
        <v>0</v>
      </c>
      <c r="BB170" s="278">
        <f t="shared" ca="1" si="393"/>
        <v>0</v>
      </c>
      <c r="BC170" s="278">
        <f t="shared" ca="1" si="393"/>
        <v>0</v>
      </c>
      <c r="BD170" s="278">
        <f t="shared" ca="1" si="393"/>
        <v>0</v>
      </c>
      <c r="BE170" s="278">
        <f t="shared" ca="1" si="393"/>
        <v>0</v>
      </c>
      <c r="BF170" s="278">
        <f t="shared" ca="1" si="393"/>
        <v>0</v>
      </c>
      <c r="BG170" s="278">
        <f t="shared" ca="1" si="393"/>
        <v>0</v>
      </c>
      <c r="BH170" s="278">
        <f t="shared" ca="1" si="393"/>
        <v>0</v>
      </c>
      <c r="BI170" s="278">
        <f t="shared" ca="1" si="393"/>
        <v>0</v>
      </c>
      <c r="BJ170" s="278">
        <f t="shared" ca="1" si="393"/>
        <v>0</v>
      </c>
      <c r="BK170" s="278">
        <f t="shared" ca="1" si="393"/>
        <v>0</v>
      </c>
      <c r="BL170" s="278">
        <f t="shared" ca="1" si="393"/>
        <v>0</v>
      </c>
      <c r="BM170" s="278">
        <f t="shared" ca="1" si="393"/>
        <v>0</v>
      </c>
      <c r="BN170" s="278">
        <f t="shared" ca="1" si="393"/>
        <v>0</v>
      </c>
      <c r="BO170" s="278">
        <f t="shared" ca="1" si="393"/>
        <v>0</v>
      </c>
      <c r="BP170" s="278">
        <f t="shared" ca="1" si="393"/>
        <v>0</v>
      </c>
      <c r="BQ170" s="278">
        <f t="shared" ca="1" si="393"/>
        <v>0</v>
      </c>
      <c r="BR170" s="278">
        <f t="shared" ca="1" si="393"/>
        <v>0</v>
      </c>
      <c r="BS170" s="278">
        <f t="shared" ca="1" si="393"/>
        <v>0</v>
      </c>
      <c r="BT170" s="278">
        <f t="shared" ca="1" si="393"/>
        <v>0</v>
      </c>
      <c r="BU170" s="278">
        <f t="shared" ca="1" si="393"/>
        <v>0</v>
      </c>
      <c r="BV170" s="278">
        <f t="shared" ca="1" si="393"/>
        <v>0</v>
      </c>
      <c r="BW170" s="278">
        <f t="shared" ca="1" si="393"/>
        <v>0</v>
      </c>
      <c r="BX170" s="278">
        <f t="shared" ca="1" si="393"/>
        <v>0</v>
      </c>
      <c r="BY170" s="278">
        <f t="shared" ca="1" si="393"/>
        <v>0</v>
      </c>
      <c r="BZ170" s="278">
        <f t="shared" ca="1" si="393"/>
        <v>0</v>
      </c>
      <c r="CA170" s="278">
        <f t="shared" ca="1" si="393"/>
        <v>0</v>
      </c>
      <c r="CB170" s="278">
        <f t="shared" ca="1" si="393"/>
        <v>0</v>
      </c>
      <c r="CC170" s="278">
        <f t="shared" ca="1" si="393"/>
        <v>0</v>
      </c>
      <c r="CD170" s="278">
        <f t="shared" ref="CD170:DI170" ca="1" si="394">IFERROR(CD274*$H170,)*(CD$8&gt;=(rRenovStMnth-1)*12+1)*(CD$8&lt;=MAX(rHoldPeriod,1)*12)*rRenovReq*$I170</f>
        <v>0</v>
      </c>
      <c r="CE170" s="278">
        <f t="shared" ca="1" si="394"/>
        <v>0</v>
      </c>
      <c r="CF170" s="278">
        <f t="shared" ca="1" si="394"/>
        <v>0</v>
      </c>
      <c r="CG170" s="278">
        <f t="shared" ca="1" si="394"/>
        <v>0</v>
      </c>
      <c r="CH170" s="278">
        <f t="shared" ca="1" si="394"/>
        <v>0</v>
      </c>
      <c r="CI170" s="278">
        <f t="shared" ca="1" si="394"/>
        <v>0</v>
      </c>
      <c r="CJ170" s="278">
        <f t="shared" ca="1" si="394"/>
        <v>0</v>
      </c>
      <c r="CK170" s="278">
        <f t="shared" ca="1" si="394"/>
        <v>0</v>
      </c>
      <c r="CL170" s="278">
        <f t="shared" ca="1" si="394"/>
        <v>0</v>
      </c>
      <c r="CM170" s="278">
        <f t="shared" ca="1" si="394"/>
        <v>0</v>
      </c>
      <c r="CN170" s="278">
        <f t="shared" ca="1" si="394"/>
        <v>0</v>
      </c>
      <c r="CO170" s="278">
        <f t="shared" ca="1" si="394"/>
        <v>0</v>
      </c>
      <c r="CP170" s="278">
        <f t="shared" ca="1" si="394"/>
        <v>0</v>
      </c>
      <c r="CQ170" s="278">
        <f t="shared" ca="1" si="394"/>
        <v>0</v>
      </c>
      <c r="CR170" s="278">
        <f t="shared" ca="1" si="394"/>
        <v>0</v>
      </c>
      <c r="CS170" s="278">
        <f t="shared" ca="1" si="394"/>
        <v>0</v>
      </c>
      <c r="CT170" s="278">
        <f t="shared" ca="1" si="394"/>
        <v>0</v>
      </c>
      <c r="CU170" s="278">
        <f t="shared" ca="1" si="394"/>
        <v>0</v>
      </c>
      <c r="CV170" s="278">
        <f t="shared" ca="1" si="394"/>
        <v>0</v>
      </c>
      <c r="CW170" s="278">
        <f t="shared" ca="1" si="394"/>
        <v>0</v>
      </c>
      <c r="CX170" s="278">
        <f t="shared" ca="1" si="394"/>
        <v>0</v>
      </c>
      <c r="CY170" s="278">
        <f t="shared" ca="1" si="394"/>
        <v>0</v>
      </c>
      <c r="CZ170" s="278">
        <f t="shared" ca="1" si="394"/>
        <v>0</v>
      </c>
      <c r="DA170" s="278">
        <f t="shared" ca="1" si="394"/>
        <v>0</v>
      </c>
      <c r="DB170" s="278">
        <f t="shared" ca="1" si="394"/>
        <v>0</v>
      </c>
      <c r="DC170" s="278">
        <f t="shared" ca="1" si="394"/>
        <v>0</v>
      </c>
      <c r="DD170" s="278">
        <f t="shared" ca="1" si="394"/>
        <v>0</v>
      </c>
      <c r="DE170" s="278">
        <f t="shared" ca="1" si="394"/>
        <v>0</v>
      </c>
      <c r="DF170" s="278">
        <f t="shared" ca="1" si="394"/>
        <v>0</v>
      </c>
      <c r="DG170" s="278">
        <f t="shared" ca="1" si="394"/>
        <v>0</v>
      </c>
      <c r="DH170" s="278">
        <f t="shared" ca="1" si="394"/>
        <v>0</v>
      </c>
      <c r="DI170" s="278">
        <f t="shared" ca="1" si="394"/>
        <v>0</v>
      </c>
      <c r="DJ170" s="278">
        <f t="shared" ref="DJ170:ES170" ca="1" si="395">IFERROR(DJ274*$H170,)*(DJ$8&gt;=(rRenovStMnth-1)*12+1)*(DJ$8&lt;=MAX(rHoldPeriod,1)*12)*rRenovReq*$I170</f>
        <v>0</v>
      </c>
      <c r="DK170" s="278">
        <f t="shared" ca="1" si="395"/>
        <v>0</v>
      </c>
      <c r="DL170" s="278">
        <f t="shared" ca="1" si="395"/>
        <v>0</v>
      </c>
      <c r="DM170" s="278">
        <f t="shared" ca="1" si="395"/>
        <v>0</v>
      </c>
      <c r="DN170" s="278">
        <f t="shared" ca="1" si="395"/>
        <v>0</v>
      </c>
      <c r="DO170" s="278">
        <f t="shared" ca="1" si="395"/>
        <v>0</v>
      </c>
      <c r="DP170" s="278">
        <f t="shared" ca="1" si="395"/>
        <v>0</v>
      </c>
      <c r="DQ170" s="278">
        <f t="shared" ca="1" si="395"/>
        <v>0</v>
      </c>
      <c r="DR170" s="278">
        <f t="shared" ca="1" si="395"/>
        <v>0</v>
      </c>
      <c r="DS170" s="278">
        <f t="shared" ca="1" si="395"/>
        <v>0</v>
      </c>
      <c r="DT170" s="278">
        <f t="shared" ca="1" si="395"/>
        <v>0</v>
      </c>
      <c r="DU170" s="278">
        <f t="shared" ca="1" si="395"/>
        <v>0</v>
      </c>
      <c r="DV170" s="278">
        <f t="shared" ca="1" si="395"/>
        <v>0</v>
      </c>
      <c r="DW170" s="278">
        <f t="shared" ca="1" si="395"/>
        <v>0</v>
      </c>
      <c r="DX170" s="278">
        <f t="shared" ca="1" si="395"/>
        <v>0</v>
      </c>
      <c r="DY170" s="278">
        <f t="shared" ca="1" si="395"/>
        <v>0</v>
      </c>
      <c r="DZ170" s="278">
        <f t="shared" ca="1" si="395"/>
        <v>0</v>
      </c>
      <c r="EA170" s="278">
        <f t="shared" ca="1" si="395"/>
        <v>0</v>
      </c>
      <c r="EB170" s="278">
        <f t="shared" ca="1" si="395"/>
        <v>0</v>
      </c>
      <c r="EC170" s="278">
        <f t="shared" ca="1" si="395"/>
        <v>0</v>
      </c>
      <c r="ED170" s="278">
        <f t="shared" ca="1" si="395"/>
        <v>0</v>
      </c>
      <c r="EE170" s="278">
        <f t="shared" ca="1" si="395"/>
        <v>0</v>
      </c>
      <c r="EF170" s="278">
        <f t="shared" ca="1" si="395"/>
        <v>0</v>
      </c>
      <c r="EG170" s="278">
        <f t="shared" ca="1" si="395"/>
        <v>0</v>
      </c>
      <c r="EH170" s="278">
        <f t="shared" ca="1" si="395"/>
        <v>0</v>
      </c>
      <c r="EI170" s="278">
        <f t="shared" ca="1" si="395"/>
        <v>0</v>
      </c>
      <c r="EJ170" s="278">
        <f t="shared" ca="1" si="395"/>
        <v>0</v>
      </c>
      <c r="EK170" s="278">
        <f t="shared" ca="1" si="395"/>
        <v>0</v>
      </c>
      <c r="EL170" s="278">
        <f t="shared" ca="1" si="395"/>
        <v>0</v>
      </c>
      <c r="EM170" s="278">
        <f t="shared" ca="1" si="395"/>
        <v>0</v>
      </c>
      <c r="EN170" s="278">
        <f t="shared" ca="1" si="395"/>
        <v>0</v>
      </c>
      <c r="EO170" s="278">
        <f t="shared" ca="1" si="395"/>
        <v>0</v>
      </c>
      <c r="EP170" s="278">
        <f t="shared" ca="1" si="395"/>
        <v>0</v>
      </c>
      <c r="EQ170" s="278">
        <f t="shared" ca="1" si="395"/>
        <v>0</v>
      </c>
      <c r="ER170" s="278">
        <f t="shared" ca="1" si="395"/>
        <v>0</v>
      </c>
      <c r="ES170" s="278">
        <f t="shared" ca="1" si="395"/>
        <v>0</v>
      </c>
    </row>
    <row r="171" spans="2:149" hidden="1" x14ac:dyDescent="0.2">
      <c r="B171" s="278" cm="1">
        <f t="array" ref="B171">IFERROR(INDEX(rUMFP,ROWS($A$97:A171)),)</f>
        <v>0</v>
      </c>
      <c r="C171" s="278"/>
      <c r="D171" s="275">
        <f t="shared" si="350"/>
        <v>0</v>
      </c>
      <c r="E171" s="275">
        <f t="shared" si="351"/>
        <v>0</v>
      </c>
      <c r="F171" s="607">
        <f t="shared" si="352"/>
        <v>0</v>
      </c>
      <c r="H171" s="603">
        <f t="shared" si="353"/>
        <v>0</v>
      </c>
      <c r="I171" s="600">
        <f t="shared" si="359"/>
        <v>0</v>
      </c>
      <c r="K171" s="610">
        <f t="shared" si="354"/>
        <v>0</v>
      </c>
      <c r="Q171" s="275"/>
      <c r="R171" s="278">
        <f t="shared" ref="R171:AW171" si="396">IFERROR(R275*$H171,)*(R$8&gt;=(rRenovStMnth-1)*12+1)*(R$8&lt;=MAX(rHoldPeriod,1)*12)*rRenovReq*$I171</f>
        <v>0</v>
      </c>
      <c r="S171" s="278">
        <f t="shared" ca="1" si="396"/>
        <v>0</v>
      </c>
      <c r="T171" s="278">
        <f t="shared" ca="1" si="396"/>
        <v>0</v>
      </c>
      <c r="U171" s="278">
        <f t="shared" ca="1" si="396"/>
        <v>0</v>
      </c>
      <c r="V171" s="278">
        <f t="shared" ca="1" si="396"/>
        <v>0</v>
      </c>
      <c r="W171" s="278">
        <f t="shared" ca="1" si="396"/>
        <v>0</v>
      </c>
      <c r="X171" s="278">
        <f t="shared" ca="1" si="396"/>
        <v>0</v>
      </c>
      <c r="Y171" s="278">
        <f t="shared" ca="1" si="396"/>
        <v>0</v>
      </c>
      <c r="Z171" s="278">
        <f t="shared" ca="1" si="396"/>
        <v>0</v>
      </c>
      <c r="AA171" s="278">
        <f t="shared" ca="1" si="396"/>
        <v>0</v>
      </c>
      <c r="AB171" s="278">
        <f t="shared" ca="1" si="396"/>
        <v>0</v>
      </c>
      <c r="AC171" s="278">
        <f t="shared" ca="1" si="396"/>
        <v>0</v>
      </c>
      <c r="AD171" s="278">
        <f t="shared" ca="1" si="396"/>
        <v>0</v>
      </c>
      <c r="AE171" s="278">
        <f t="shared" ca="1" si="396"/>
        <v>0</v>
      </c>
      <c r="AF171" s="278">
        <f t="shared" ca="1" si="396"/>
        <v>0</v>
      </c>
      <c r="AG171" s="278">
        <f t="shared" ca="1" si="396"/>
        <v>0</v>
      </c>
      <c r="AH171" s="278">
        <f t="shared" ca="1" si="396"/>
        <v>0</v>
      </c>
      <c r="AI171" s="278">
        <f t="shared" ca="1" si="396"/>
        <v>0</v>
      </c>
      <c r="AJ171" s="278">
        <f t="shared" ca="1" si="396"/>
        <v>0</v>
      </c>
      <c r="AK171" s="278">
        <f t="shared" ca="1" si="396"/>
        <v>0</v>
      </c>
      <c r="AL171" s="278">
        <f t="shared" ca="1" si="396"/>
        <v>0</v>
      </c>
      <c r="AM171" s="278">
        <f t="shared" ca="1" si="396"/>
        <v>0</v>
      </c>
      <c r="AN171" s="278">
        <f t="shared" ca="1" si="396"/>
        <v>0</v>
      </c>
      <c r="AO171" s="278">
        <f t="shared" ca="1" si="396"/>
        <v>0</v>
      </c>
      <c r="AP171" s="278">
        <f t="shared" ca="1" si="396"/>
        <v>0</v>
      </c>
      <c r="AQ171" s="278">
        <f t="shared" ca="1" si="396"/>
        <v>0</v>
      </c>
      <c r="AR171" s="278">
        <f t="shared" ca="1" si="396"/>
        <v>0</v>
      </c>
      <c r="AS171" s="278">
        <f t="shared" ca="1" si="396"/>
        <v>0</v>
      </c>
      <c r="AT171" s="278">
        <f t="shared" ca="1" si="396"/>
        <v>0</v>
      </c>
      <c r="AU171" s="278">
        <f t="shared" ca="1" si="396"/>
        <v>0</v>
      </c>
      <c r="AV171" s="278">
        <f t="shared" ca="1" si="396"/>
        <v>0</v>
      </c>
      <c r="AW171" s="278">
        <f t="shared" ca="1" si="396"/>
        <v>0</v>
      </c>
      <c r="AX171" s="278">
        <f t="shared" ref="AX171:CC171" ca="1" si="397">IFERROR(AX275*$H171,)*(AX$8&gt;=(rRenovStMnth-1)*12+1)*(AX$8&lt;=MAX(rHoldPeriod,1)*12)*rRenovReq*$I171</f>
        <v>0</v>
      </c>
      <c r="AY171" s="278">
        <f t="shared" ca="1" si="397"/>
        <v>0</v>
      </c>
      <c r="AZ171" s="278">
        <f t="shared" ca="1" si="397"/>
        <v>0</v>
      </c>
      <c r="BA171" s="278">
        <f t="shared" ca="1" si="397"/>
        <v>0</v>
      </c>
      <c r="BB171" s="278">
        <f t="shared" ca="1" si="397"/>
        <v>0</v>
      </c>
      <c r="BC171" s="278">
        <f t="shared" ca="1" si="397"/>
        <v>0</v>
      </c>
      <c r="BD171" s="278">
        <f t="shared" ca="1" si="397"/>
        <v>0</v>
      </c>
      <c r="BE171" s="278">
        <f t="shared" ca="1" si="397"/>
        <v>0</v>
      </c>
      <c r="BF171" s="278">
        <f t="shared" ca="1" si="397"/>
        <v>0</v>
      </c>
      <c r="BG171" s="278">
        <f t="shared" ca="1" si="397"/>
        <v>0</v>
      </c>
      <c r="BH171" s="278">
        <f t="shared" ca="1" si="397"/>
        <v>0</v>
      </c>
      <c r="BI171" s="278">
        <f t="shared" ca="1" si="397"/>
        <v>0</v>
      </c>
      <c r="BJ171" s="278">
        <f t="shared" ca="1" si="397"/>
        <v>0</v>
      </c>
      <c r="BK171" s="278">
        <f t="shared" ca="1" si="397"/>
        <v>0</v>
      </c>
      <c r="BL171" s="278">
        <f t="shared" ca="1" si="397"/>
        <v>0</v>
      </c>
      <c r="BM171" s="278">
        <f t="shared" ca="1" si="397"/>
        <v>0</v>
      </c>
      <c r="BN171" s="278">
        <f t="shared" ca="1" si="397"/>
        <v>0</v>
      </c>
      <c r="BO171" s="278">
        <f t="shared" ca="1" si="397"/>
        <v>0</v>
      </c>
      <c r="BP171" s="278">
        <f t="shared" ca="1" si="397"/>
        <v>0</v>
      </c>
      <c r="BQ171" s="278">
        <f t="shared" ca="1" si="397"/>
        <v>0</v>
      </c>
      <c r="BR171" s="278">
        <f t="shared" ca="1" si="397"/>
        <v>0</v>
      </c>
      <c r="BS171" s="278">
        <f t="shared" ca="1" si="397"/>
        <v>0</v>
      </c>
      <c r="BT171" s="278">
        <f t="shared" ca="1" si="397"/>
        <v>0</v>
      </c>
      <c r="BU171" s="278">
        <f t="shared" ca="1" si="397"/>
        <v>0</v>
      </c>
      <c r="BV171" s="278">
        <f t="shared" ca="1" si="397"/>
        <v>0</v>
      </c>
      <c r="BW171" s="278">
        <f t="shared" ca="1" si="397"/>
        <v>0</v>
      </c>
      <c r="BX171" s="278">
        <f t="shared" ca="1" si="397"/>
        <v>0</v>
      </c>
      <c r="BY171" s="278">
        <f t="shared" ca="1" si="397"/>
        <v>0</v>
      </c>
      <c r="BZ171" s="278">
        <f t="shared" ca="1" si="397"/>
        <v>0</v>
      </c>
      <c r="CA171" s="278">
        <f t="shared" ca="1" si="397"/>
        <v>0</v>
      </c>
      <c r="CB171" s="278">
        <f t="shared" ca="1" si="397"/>
        <v>0</v>
      </c>
      <c r="CC171" s="278">
        <f t="shared" ca="1" si="397"/>
        <v>0</v>
      </c>
      <c r="CD171" s="278">
        <f t="shared" ref="CD171:DI171" ca="1" si="398">IFERROR(CD275*$H171,)*(CD$8&gt;=(rRenovStMnth-1)*12+1)*(CD$8&lt;=MAX(rHoldPeriod,1)*12)*rRenovReq*$I171</f>
        <v>0</v>
      </c>
      <c r="CE171" s="278">
        <f t="shared" ca="1" si="398"/>
        <v>0</v>
      </c>
      <c r="CF171" s="278">
        <f t="shared" ca="1" si="398"/>
        <v>0</v>
      </c>
      <c r="CG171" s="278">
        <f t="shared" ca="1" si="398"/>
        <v>0</v>
      </c>
      <c r="CH171" s="278">
        <f t="shared" ca="1" si="398"/>
        <v>0</v>
      </c>
      <c r="CI171" s="278">
        <f t="shared" ca="1" si="398"/>
        <v>0</v>
      </c>
      <c r="CJ171" s="278">
        <f t="shared" ca="1" si="398"/>
        <v>0</v>
      </c>
      <c r="CK171" s="278">
        <f t="shared" ca="1" si="398"/>
        <v>0</v>
      </c>
      <c r="CL171" s="278">
        <f t="shared" ca="1" si="398"/>
        <v>0</v>
      </c>
      <c r="CM171" s="278">
        <f t="shared" ca="1" si="398"/>
        <v>0</v>
      </c>
      <c r="CN171" s="278">
        <f t="shared" ca="1" si="398"/>
        <v>0</v>
      </c>
      <c r="CO171" s="278">
        <f t="shared" ca="1" si="398"/>
        <v>0</v>
      </c>
      <c r="CP171" s="278">
        <f t="shared" ca="1" si="398"/>
        <v>0</v>
      </c>
      <c r="CQ171" s="278">
        <f t="shared" ca="1" si="398"/>
        <v>0</v>
      </c>
      <c r="CR171" s="278">
        <f t="shared" ca="1" si="398"/>
        <v>0</v>
      </c>
      <c r="CS171" s="278">
        <f t="shared" ca="1" si="398"/>
        <v>0</v>
      </c>
      <c r="CT171" s="278">
        <f t="shared" ca="1" si="398"/>
        <v>0</v>
      </c>
      <c r="CU171" s="278">
        <f t="shared" ca="1" si="398"/>
        <v>0</v>
      </c>
      <c r="CV171" s="278">
        <f t="shared" ca="1" si="398"/>
        <v>0</v>
      </c>
      <c r="CW171" s="278">
        <f t="shared" ca="1" si="398"/>
        <v>0</v>
      </c>
      <c r="CX171" s="278">
        <f t="shared" ca="1" si="398"/>
        <v>0</v>
      </c>
      <c r="CY171" s="278">
        <f t="shared" ca="1" si="398"/>
        <v>0</v>
      </c>
      <c r="CZ171" s="278">
        <f t="shared" ca="1" si="398"/>
        <v>0</v>
      </c>
      <c r="DA171" s="278">
        <f t="shared" ca="1" si="398"/>
        <v>0</v>
      </c>
      <c r="DB171" s="278">
        <f t="shared" ca="1" si="398"/>
        <v>0</v>
      </c>
      <c r="DC171" s="278">
        <f t="shared" ca="1" si="398"/>
        <v>0</v>
      </c>
      <c r="DD171" s="278">
        <f t="shared" ca="1" si="398"/>
        <v>0</v>
      </c>
      <c r="DE171" s="278">
        <f t="shared" ca="1" si="398"/>
        <v>0</v>
      </c>
      <c r="DF171" s="278">
        <f t="shared" ca="1" si="398"/>
        <v>0</v>
      </c>
      <c r="DG171" s="278">
        <f t="shared" ca="1" si="398"/>
        <v>0</v>
      </c>
      <c r="DH171" s="278">
        <f t="shared" ca="1" si="398"/>
        <v>0</v>
      </c>
      <c r="DI171" s="278">
        <f t="shared" ca="1" si="398"/>
        <v>0</v>
      </c>
      <c r="DJ171" s="278">
        <f t="shared" ref="DJ171:ES171" ca="1" si="399">IFERROR(DJ275*$H171,)*(DJ$8&gt;=(rRenovStMnth-1)*12+1)*(DJ$8&lt;=MAX(rHoldPeriod,1)*12)*rRenovReq*$I171</f>
        <v>0</v>
      </c>
      <c r="DK171" s="278">
        <f t="shared" ca="1" si="399"/>
        <v>0</v>
      </c>
      <c r="DL171" s="278">
        <f t="shared" ca="1" si="399"/>
        <v>0</v>
      </c>
      <c r="DM171" s="278">
        <f t="shared" ca="1" si="399"/>
        <v>0</v>
      </c>
      <c r="DN171" s="278">
        <f t="shared" ca="1" si="399"/>
        <v>0</v>
      </c>
      <c r="DO171" s="278">
        <f t="shared" ca="1" si="399"/>
        <v>0</v>
      </c>
      <c r="DP171" s="278">
        <f t="shared" ca="1" si="399"/>
        <v>0</v>
      </c>
      <c r="DQ171" s="278">
        <f t="shared" ca="1" si="399"/>
        <v>0</v>
      </c>
      <c r="DR171" s="278">
        <f t="shared" ca="1" si="399"/>
        <v>0</v>
      </c>
      <c r="DS171" s="278">
        <f t="shared" ca="1" si="399"/>
        <v>0</v>
      </c>
      <c r="DT171" s="278">
        <f t="shared" ca="1" si="399"/>
        <v>0</v>
      </c>
      <c r="DU171" s="278">
        <f t="shared" ca="1" si="399"/>
        <v>0</v>
      </c>
      <c r="DV171" s="278">
        <f t="shared" ca="1" si="399"/>
        <v>0</v>
      </c>
      <c r="DW171" s="278">
        <f t="shared" ca="1" si="399"/>
        <v>0</v>
      </c>
      <c r="DX171" s="278">
        <f t="shared" ca="1" si="399"/>
        <v>0</v>
      </c>
      <c r="DY171" s="278">
        <f t="shared" ca="1" si="399"/>
        <v>0</v>
      </c>
      <c r="DZ171" s="278">
        <f t="shared" ca="1" si="399"/>
        <v>0</v>
      </c>
      <c r="EA171" s="278">
        <f t="shared" ca="1" si="399"/>
        <v>0</v>
      </c>
      <c r="EB171" s="278">
        <f t="shared" ca="1" si="399"/>
        <v>0</v>
      </c>
      <c r="EC171" s="278">
        <f t="shared" ca="1" si="399"/>
        <v>0</v>
      </c>
      <c r="ED171" s="278">
        <f t="shared" ca="1" si="399"/>
        <v>0</v>
      </c>
      <c r="EE171" s="278">
        <f t="shared" ca="1" si="399"/>
        <v>0</v>
      </c>
      <c r="EF171" s="278">
        <f t="shared" ca="1" si="399"/>
        <v>0</v>
      </c>
      <c r="EG171" s="278">
        <f t="shared" ca="1" si="399"/>
        <v>0</v>
      </c>
      <c r="EH171" s="278">
        <f t="shared" ca="1" si="399"/>
        <v>0</v>
      </c>
      <c r="EI171" s="278">
        <f t="shared" ca="1" si="399"/>
        <v>0</v>
      </c>
      <c r="EJ171" s="278">
        <f t="shared" ca="1" si="399"/>
        <v>0</v>
      </c>
      <c r="EK171" s="278">
        <f t="shared" ca="1" si="399"/>
        <v>0</v>
      </c>
      <c r="EL171" s="278">
        <f t="shared" ca="1" si="399"/>
        <v>0</v>
      </c>
      <c r="EM171" s="278">
        <f t="shared" ca="1" si="399"/>
        <v>0</v>
      </c>
      <c r="EN171" s="278">
        <f t="shared" ca="1" si="399"/>
        <v>0</v>
      </c>
      <c r="EO171" s="278">
        <f t="shared" ca="1" si="399"/>
        <v>0</v>
      </c>
      <c r="EP171" s="278">
        <f t="shared" ca="1" si="399"/>
        <v>0</v>
      </c>
      <c r="EQ171" s="278">
        <f t="shared" ca="1" si="399"/>
        <v>0</v>
      </c>
      <c r="ER171" s="278">
        <f t="shared" ca="1" si="399"/>
        <v>0</v>
      </c>
      <c r="ES171" s="278">
        <f t="shared" ca="1" si="399"/>
        <v>0</v>
      </c>
    </row>
    <row r="172" spans="2:149" hidden="1" x14ac:dyDescent="0.2">
      <c r="B172" s="278" cm="1">
        <f t="array" ref="B172">IFERROR(INDEX(rUMFP,ROWS($A$97:A172)),)</f>
        <v>0</v>
      </c>
      <c r="C172" s="278"/>
      <c r="D172" s="275">
        <f t="shared" si="350"/>
        <v>0</v>
      </c>
      <c r="E172" s="275">
        <f t="shared" si="351"/>
        <v>0</v>
      </c>
      <c r="F172" s="607">
        <f t="shared" si="352"/>
        <v>0</v>
      </c>
      <c r="H172" s="603">
        <f t="shared" si="353"/>
        <v>0</v>
      </c>
      <c r="I172" s="600">
        <f t="shared" si="359"/>
        <v>0</v>
      </c>
      <c r="K172" s="610">
        <f t="shared" si="354"/>
        <v>0</v>
      </c>
      <c r="Q172" s="275"/>
      <c r="R172" s="278">
        <f t="shared" ref="R172:AW172" si="400">IFERROR(R276*$H172,)*(R$8&gt;=(rRenovStMnth-1)*12+1)*(R$8&lt;=MAX(rHoldPeriod,1)*12)*rRenovReq*$I172</f>
        <v>0</v>
      </c>
      <c r="S172" s="278">
        <f t="shared" ca="1" si="400"/>
        <v>0</v>
      </c>
      <c r="T172" s="278">
        <f t="shared" ca="1" si="400"/>
        <v>0</v>
      </c>
      <c r="U172" s="278">
        <f t="shared" ca="1" si="400"/>
        <v>0</v>
      </c>
      <c r="V172" s="278">
        <f t="shared" ca="1" si="400"/>
        <v>0</v>
      </c>
      <c r="W172" s="278">
        <f t="shared" ca="1" si="400"/>
        <v>0</v>
      </c>
      <c r="X172" s="278">
        <f t="shared" ca="1" si="400"/>
        <v>0</v>
      </c>
      <c r="Y172" s="278">
        <f t="shared" ca="1" si="400"/>
        <v>0</v>
      </c>
      <c r="Z172" s="278">
        <f t="shared" ca="1" si="400"/>
        <v>0</v>
      </c>
      <c r="AA172" s="278">
        <f t="shared" ca="1" si="400"/>
        <v>0</v>
      </c>
      <c r="AB172" s="278">
        <f t="shared" ca="1" si="400"/>
        <v>0</v>
      </c>
      <c r="AC172" s="278">
        <f t="shared" ca="1" si="400"/>
        <v>0</v>
      </c>
      <c r="AD172" s="278">
        <f t="shared" ca="1" si="400"/>
        <v>0</v>
      </c>
      <c r="AE172" s="278">
        <f t="shared" ca="1" si="400"/>
        <v>0</v>
      </c>
      <c r="AF172" s="278">
        <f t="shared" ca="1" si="400"/>
        <v>0</v>
      </c>
      <c r="AG172" s="278">
        <f t="shared" ca="1" si="400"/>
        <v>0</v>
      </c>
      <c r="AH172" s="278">
        <f t="shared" ca="1" si="400"/>
        <v>0</v>
      </c>
      <c r="AI172" s="278">
        <f t="shared" ca="1" si="400"/>
        <v>0</v>
      </c>
      <c r="AJ172" s="278">
        <f t="shared" ca="1" si="400"/>
        <v>0</v>
      </c>
      <c r="AK172" s="278">
        <f t="shared" ca="1" si="400"/>
        <v>0</v>
      </c>
      <c r="AL172" s="278">
        <f t="shared" ca="1" si="400"/>
        <v>0</v>
      </c>
      <c r="AM172" s="278">
        <f t="shared" ca="1" si="400"/>
        <v>0</v>
      </c>
      <c r="AN172" s="278">
        <f t="shared" ca="1" si="400"/>
        <v>0</v>
      </c>
      <c r="AO172" s="278">
        <f t="shared" ca="1" si="400"/>
        <v>0</v>
      </c>
      <c r="AP172" s="278">
        <f t="shared" ca="1" si="400"/>
        <v>0</v>
      </c>
      <c r="AQ172" s="278">
        <f t="shared" ca="1" si="400"/>
        <v>0</v>
      </c>
      <c r="AR172" s="278">
        <f t="shared" ca="1" si="400"/>
        <v>0</v>
      </c>
      <c r="AS172" s="278">
        <f t="shared" ca="1" si="400"/>
        <v>0</v>
      </c>
      <c r="AT172" s="278">
        <f t="shared" ca="1" si="400"/>
        <v>0</v>
      </c>
      <c r="AU172" s="278">
        <f t="shared" ca="1" si="400"/>
        <v>0</v>
      </c>
      <c r="AV172" s="278">
        <f t="shared" ca="1" si="400"/>
        <v>0</v>
      </c>
      <c r="AW172" s="278">
        <f t="shared" ca="1" si="400"/>
        <v>0</v>
      </c>
      <c r="AX172" s="278">
        <f t="shared" ref="AX172:CC172" ca="1" si="401">IFERROR(AX276*$H172,)*(AX$8&gt;=(rRenovStMnth-1)*12+1)*(AX$8&lt;=MAX(rHoldPeriod,1)*12)*rRenovReq*$I172</f>
        <v>0</v>
      </c>
      <c r="AY172" s="278">
        <f t="shared" ca="1" si="401"/>
        <v>0</v>
      </c>
      <c r="AZ172" s="278">
        <f t="shared" ca="1" si="401"/>
        <v>0</v>
      </c>
      <c r="BA172" s="278">
        <f t="shared" ca="1" si="401"/>
        <v>0</v>
      </c>
      <c r="BB172" s="278">
        <f t="shared" ca="1" si="401"/>
        <v>0</v>
      </c>
      <c r="BC172" s="278">
        <f t="shared" ca="1" si="401"/>
        <v>0</v>
      </c>
      <c r="BD172" s="278">
        <f t="shared" ca="1" si="401"/>
        <v>0</v>
      </c>
      <c r="BE172" s="278">
        <f t="shared" ca="1" si="401"/>
        <v>0</v>
      </c>
      <c r="BF172" s="278">
        <f t="shared" ca="1" si="401"/>
        <v>0</v>
      </c>
      <c r="BG172" s="278">
        <f t="shared" ca="1" si="401"/>
        <v>0</v>
      </c>
      <c r="BH172" s="278">
        <f t="shared" ca="1" si="401"/>
        <v>0</v>
      </c>
      <c r="BI172" s="278">
        <f t="shared" ca="1" si="401"/>
        <v>0</v>
      </c>
      <c r="BJ172" s="278">
        <f t="shared" ca="1" si="401"/>
        <v>0</v>
      </c>
      <c r="BK172" s="278">
        <f t="shared" ca="1" si="401"/>
        <v>0</v>
      </c>
      <c r="BL172" s="278">
        <f t="shared" ca="1" si="401"/>
        <v>0</v>
      </c>
      <c r="BM172" s="278">
        <f t="shared" ca="1" si="401"/>
        <v>0</v>
      </c>
      <c r="BN172" s="278">
        <f t="shared" ca="1" si="401"/>
        <v>0</v>
      </c>
      <c r="BO172" s="278">
        <f t="shared" ca="1" si="401"/>
        <v>0</v>
      </c>
      <c r="BP172" s="278">
        <f t="shared" ca="1" si="401"/>
        <v>0</v>
      </c>
      <c r="BQ172" s="278">
        <f t="shared" ca="1" si="401"/>
        <v>0</v>
      </c>
      <c r="BR172" s="278">
        <f t="shared" ca="1" si="401"/>
        <v>0</v>
      </c>
      <c r="BS172" s="278">
        <f t="shared" ca="1" si="401"/>
        <v>0</v>
      </c>
      <c r="BT172" s="278">
        <f t="shared" ca="1" si="401"/>
        <v>0</v>
      </c>
      <c r="BU172" s="278">
        <f t="shared" ca="1" si="401"/>
        <v>0</v>
      </c>
      <c r="BV172" s="278">
        <f t="shared" ca="1" si="401"/>
        <v>0</v>
      </c>
      <c r="BW172" s="278">
        <f t="shared" ca="1" si="401"/>
        <v>0</v>
      </c>
      <c r="BX172" s="278">
        <f t="shared" ca="1" si="401"/>
        <v>0</v>
      </c>
      <c r="BY172" s="278">
        <f t="shared" ca="1" si="401"/>
        <v>0</v>
      </c>
      <c r="BZ172" s="278">
        <f t="shared" ca="1" si="401"/>
        <v>0</v>
      </c>
      <c r="CA172" s="278">
        <f t="shared" ca="1" si="401"/>
        <v>0</v>
      </c>
      <c r="CB172" s="278">
        <f t="shared" ca="1" si="401"/>
        <v>0</v>
      </c>
      <c r="CC172" s="278">
        <f t="shared" ca="1" si="401"/>
        <v>0</v>
      </c>
      <c r="CD172" s="278">
        <f t="shared" ref="CD172:DI172" ca="1" si="402">IFERROR(CD276*$H172,)*(CD$8&gt;=(rRenovStMnth-1)*12+1)*(CD$8&lt;=MAX(rHoldPeriod,1)*12)*rRenovReq*$I172</f>
        <v>0</v>
      </c>
      <c r="CE172" s="278">
        <f t="shared" ca="1" si="402"/>
        <v>0</v>
      </c>
      <c r="CF172" s="278">
        <f t="shared" ca="1" si="402"/>
        <v>0</v>
      </c>
      <c r="CG172" s="278">
        <f t="shared" ca="1" si="402"/>
        <v>0</v>
      </c>
      <c r="CH172" s="278">
        <f t="shared" ca="1" si="402"/>
        <v>0</v>
      </c>
      <c r="CI172" s="278">
        <f t="shared" ca="1" si="402"/>
        <v>0</v>
      </c>
      <c r="CJ172" s="278">
        <f t="shared" ca="1" si="402"/>
        <v>0</v>
      </c>
      <c r="CK172" s="278">
        <f t="shared" ca="1" si="402"/>
        <v>0</v>
      </c>
      <c r="CL172" s="278">
        <f t="shared" ca="1" si="402"/>
        <v>0</v>
      </c>
      <c r="CM172" s="278">
        <f t="shared" ca="1" si="402"/>
        <v>0</v>
      </c>
      <c r="CN172" s="278">
        <f t="shared" ca="1" si="402"/>
        <v>0</v>
      </c>
      <c r="CO172" s="278">
        <f t="shared" ca="1" si="402"/>
        <v>0</v>
      </c>
      <c r="CP172" s="278">
        <f t="shared" ca="1" si="402"/>
        <v>0</v>
      </c>
      <c r="CQ172" s="278">
        <f t="shared" ca="1" si="402"/>
        <v>0</v>
      </c>
      <c r="CR172" s="278">
        <f t="shared" ca="1" si="402"/>
        <v>0</v>
      </c>
      <c r="CS172" s="278">
        <f t="shared" ca="1" si="402"/>
        <v>0</v>
      </c>
      <c r="CT172" s="278">
        <f t="shared" ca="1" si="402"/>
        <v>0</v>
      </c>
      <c r="CU172" s="278">
        <f t="shared" ca="1" si="402"/>
        <v>0</v>
      </c>
      <c r="CV172" s="278">
        <f t="shared" ca="1" si="402"/>
        <v>0</v>
      </c>
      <c r="CW172" s="278">
        <f t="shared" ca="1" si="402"/>
        <v>0</v>
      </c>
      <c r="CX172" s="278">
        <f t="shared" ca="1" si="402"/>
        <v>0</v>
      </c>
      <c r="CY172" s="278">
        <f t="shared" ca="1" si="402"/>
        <v>0</v>
      </c>
      <c r="CZ172" s="278">
        <f t="shared" ca="1" si="402"/>
        <v>0</v>
      </c>
      <c r="DA172" s="278">
        <f t="shared" ca="1" si="402"/>
        <v>0</v>
      </c>
      <c r="DB172" s="278">
        <f t="shared" ca="1" si="402"/>
        <v>0</v>
      </c>
      <c r="DC172" s="278">
        <f t="shared" ca="1" si="402"/>
        <v>0</v>
      </c>
      <c r="DD172" s="278">
        <f t="shared" ca="1" si="402"/>
        <v>0</v>
      </c>
      <c r="DE172" s="278">
        <f t="shared" ca="1" si="402"/>
        <v>0</v>
      </c>
      <c r="DF172" s="278">
        <f t="shared" ca="1" si="402"/>
        <v>0</v>
      </c>
      <c r="DG172" s="278">
        <f t="shared" ca="1" si="402"/>
        <v>0</v>
      </c>
      <c r="DH172" s="278">
        <f t="shared" ca="1" si="402"/>
        <v>0</v>
      </c>
      <c r="DI172" s="278">
        <f t="shared" ca="1" si="402"/>
        <v>0</v>
      </c>
      <c r="DJ172" s="278">
        <f t="shared" ref="DJ172:ES172" ca="1" si="403">IFERROR(DJ276*$H172,)*(DJ$8&gt;=(rRenovStMnth-1)*12+1)*(DJ$8&lt;=MAX(rHoldPeriod,1)*12)*rRenovReq*$I172</f>
        <v>0</v>
      </c>
      <c r="DK172" s="278">
        <f t="shared" ca="1" si="403"/>
        <v>0</v>
      </c>
      <c r="DL172" s="278">
        <f t="shared" ca="1" si="403"/>
        <v>0</v>
      </c>
      <c r="DM172" s="278">
        <f t="shared" ca="1" si="403"/>
        <v>0</v>
      </c>
      <c r="DN172" s="278">
        <f t="shared" ca="1" si="403"/>
        <v>0</v>
      </c>
      <c r="DO172" s="278">
        <f t="shared" ca="1" si="403"/>
        <v>0</v>
      </c>
      <c r="DP172" s="278">
        <f t="shared" ca="1" si="403"/>
        <v>0</v>
      </c>
      <c r="DQ172" s="278">
        <f t="shared" ca="1" si="403"/>
        <v>0</v>
      </c>
      <c r="DR172" s="278">
        <f t="shared" ca="1" si="403"/>
        <v>0</v>
      </c>
      <c r="DS172" s="278">
        <f t="shared" ca="1" si="403"/>
        <v>0</v>
      </c>
      <c r="DT172" s="278">
        <f t="shared" ca="1" si="403"/>
        <v>0</v>
      </c>
      <c r="DU172" s="278">
        <f t="shared" ca="1" si="403"/>
        <v>0</v>
      </c>
      <c r="DV172" s="278">
        <f t="shared" ca="1" si="403"/>
        <v>0</v>
      </c>
      <c r="DW172" s="278">
        <f t="shared" ca="1" si="403"/>
        <v>0</v>
      </c>
      <c r="DX172" s="278">
        <f t="shared" ca="1" si="403"/>
        <v>0</v>
      </c>
      <c r="DY172" s="278">
        <f t="shared" ca="1" si="403"/>
        <v>0</v>
      </c>
      <c r="DZ172" s="278">
        <f t="shared" ca="1" si="403"/>
        <v>0</v>
      </c>
      <c r="EA172" s="278">
        <f t="shared" ca="1" si="403"/>
        <v>0</v>
      </c>
      <c r="EB172" s="278">
        <f t="shared" ca="1" si="403"/>
        <v>0</v>
      </c>
      <c r="EC172" s="278">
        <f t="shared" ca="1" si="403"/>
        <v>0</v>
      </c>
      <c r="ED172" s="278">
        <f t="shared" ca="1" si="403"/>
        <v>0</v>
      </c>
      <c r="EE172" s="278">
        <f t="shared" ca="1" si="403"/>
        <v>0</v>
      </c>
      <c r="EF172" s="278">
        <f t="shared" ca="1" si="403"/>
        <v>0</v>
      </c>
      <c r="EG172" s="278">
        <f t="shared" ca="1" si="403"/>
        <v>0</v>
      </c>
      <c r="EH172" s="278">
        <f t="shared" ca="1" si="403"/>
        <v>0</v>
      </c>
      <c r="EI172" s="278">
        <f t="shared" ca="1" si="403"/>
        <v>0</v>
      </c>
      <c r="EJ172" s="278">
        <f t="shared" ca="1" si="403"/>
        <v>0</v>
      </c>
      <c r="EK172" s="278">
        <f t="shared" ca="1" si="403"/>
        <v>0</v>
      </c>
      <c r="EL172" s="278">
        <f t="shared" ca="1" si="403"/>
        <v>0</v>
      </c>
      <c r="EM172" s="278">
        <f t="shared" ca="1" si="403"/>
        <v>0</v>
      </c>
      <c r="EN172" s="278">
        <f t="shared" ca="1" si="403"/>
        <v>0</v>
      </c>
      <c r="EO172" s="278">
        <f t="shared" ca="1" si="403"/>
        <v>0</v>
      </c>
      <c r="EP172" s="278">
        <f t="shared" ca="1" si="403"/>
        <v>0</v>
      </c>
      <c r="EQ172" s="278">
        <f t="shared" ca="1" si="403"/>
        <v>0</v>
      </c>
      <c r="ER172" s="278">
        <f t="shared" ca="1" si="403"/>
        <v>0</v>
      </c>
      <c r="ES172" s="278">
        <f t="shared" ca="1" si="403"/>
        <v>0</v>
      </c>
    </row>
    <row r="173" spans="2:149" hidden="1" x14ac:dyDescent="0.2">
      <c r="B173" s="278" cm="1">
        <f t="array" ref="B173">IFERROR(INDEX(rUMFP,ROWS($A$97:A173)),)</f>
        <v>0</v>
      </c>
      <c r="C173" s="278"/>
      <c r="D173" s="275">
        <f t="shared" si="350"/>
        <v>0</v>
      </c>
      <c r="E173" s="275">
        <f t="shared" si="351"/>
        <v>0</v>
      </c>
      <c r="F173" s="607">
        <f t="shared" si="352"/>
        <v>0</v>
      </c>
      <c r="H173" s="603">
        <f t="shared" si="353"/>
        <v>0</v>
      </c>
      <c r="I173" s="600">
        <f t="shared" si="359"/>
        <v>0</v>
      </c>
      <c r="K173" s="610">
        <f t="shared" si="354"/>
        <v>0</v>
      </c>
      <c r="Q173" s="275"/>
      <c r="R173" s="278">
        <f t="shared" ref="R173:AW173" si="404">IFERROR(R277*$H173,)*(R$8&gt;=(rRenovStMnth-1)*12+1)*(R$8&lt;=MAX(rHoldPeriod,1)*12)*rRenovReq*$I173</f>
        <v>0</v>
      </c>
      <c r="S173" s="278">
        <f t="shared" ca="1" si="404"/>
        <v>0</v>
      </c>
      <c r="T173" s="278">
        <f t="shared" ca="1" si="404"/>
        <v>0</v>
      </c>
      <c r="U173" s="278">
        <f t="shared" ca="1" si="404"/>
        <v>0</v>
      </c>
      <c r="V173" s="278">
        <f t="shared" ca="1" si="404"/>
        <v>0</v>
      </c>
      <c r="W173" s="278">
        <f t="shared" ca="1" si="404"/>
        <v>0</v>
      </c>
      <c r="X173" s="278">
        <f t="shared" ca="1" si="404"/>
        <v>0</v>
      </c>
      <c r="Y173" s="278">
        <f t="shared" ca="1" si="404"/>
        <v>0</v>
      </c>
      <c r="Z173" s="278">
        <f t="shared" ca="1" si="404"/>
        <v>0</v>
      </c>
      <c r="AA173" s="278">
        <f t="shared" ca="1" si="404"/>
        <v>0</v>
      </c>
      <c r="AB173" s="278">
        <f t="shared" ca="1" si="404"/>
        <v>0</v>
      </c>
      <c r="AC173" s="278">
        <f t="shared" ca="1" si="404"/>
        <v>0</v>
      </c>
      <c r="AD173" s="278">
        <f t="shared" ca="1" si="404"/>
        <v>0</v>
      </c>
      <c r="AE173" s="278">
        <f t="shared" ca="1" si="404"/>
        <v>0</v>
      </c>
      <c r="AF173" s="278">
        <f t="shared" ca="1" si="404"/>
        <v>0</v>
      </c>
      <c r="AG173" s="278">
        <f t="shared" ca="1" si="404"/>
        <v>0</v>
      </c>
      <c r="AH173" s="278">
        <f t="shared" ca="1" si="404"/>
        <v>0</v>
      </c>
      <c r="AI173" s="278">
        <f t="shared" ca="1" si="404"/>
        <v>0</v>
      </c>
      <c r="AJ173" s="278">
        <f t="shared" ca="1" si="404"/>
        <v>0</v>
      </c>
      <c r="AK173" s="278">
        <f t="shared" ca="1" si="404"/>
        <v>0</v>
      </c>
      <c r="AL173" s="278">
        <f t="shared" ca="1" si="404"/>
        <v>0</v>
      </c>
      <c r="AM173" s="278">
        <f t="shared" ca="1" si="404"/>
        <v>0</v>
      </c>
      <c r="AN173" s="278">
        <f t="shared" ca="1" si="404"/>
        <v>0</v>
      </c>
      <c r="AO173" s="278">
        <f t="shared" ca="1" si="404"/>
        <v>0</v>
      </c>
      <c r="AP173" s="278">
        <f t="shared" ca="1" si="404"/>
        <v>0</v>
      </c>
      <c r="AQ173" s="278">
        <f t="shared" ca="1" si="404"/>
        <v>0</v>
      </c>
      <c r="AR173" s="278">
        <f t="shared" ca="1" si="404"/>
        <v>0</v>
      </c>
      <c r="AS173" s="278">
        <f t="shared" ca="1" si="404"/>
        <v>0</v>
      </c>
      <c r="AT173" s="278">
        <f t="shared" ca="1" si="404"/>
        <v>0</v>
      </c>
      <c r="AU173" s="278">
        <f t="shared" ca="1" si="404"/>
        <v>0</v>
      </c>
      <c r="AV173" s="278">
        <f t="shared" ca="1" si="404"/>
        <v>0</v>
      </c>
      <c r="AW173" s="278">
        <f t="shared" ca="1" si="404"/>
        <v>0</v>
      </c>
      <c r="AX173" s="278">
        <f t="shared" ref="AX173:CC173" ca="1" si="405">IFERROR(AX277*$H173,)*(AX$8&gt;=(rRenovStMnth-1)*12+1)*(AX$8&lt;=MAX(rHoldPeriod,1)*12)*rRenovReq*$I173</f>
        <v>0</v>
      </c>
      <c r="AY173" s="278">
        <f t="shared" ca="1" si="405"/>
        <v>0</v>
      </c>
      <c r="AZ173" s="278">
        <f t="shared" ca="1" si="405"/>
        <v>0</v>
      </c>
      <c r="BA173" s="278">
        <f t="shared" ca="1" si="405"/>
        <v>0</v>
      </c>
      <c r="BB173" s="278">
        <f t="shared" ca="1" si="405"/>
        <v>0</v>
      </c>
      <c r="BC173" s="278">
        <f t="shared" ca="1" si="405"/>
        <v>0</v>
      </c>
      <c r="BD173" s="278">
        <f t="shared" ca="1" si="405"/>
        <v>0</v>
      </c>
      <c r="BE173" s="278">
        <f t="shared" ca="1" si="405"/>
        <v>0</v>
      </c>
      <c r="BF173" s="278">
        <f t="shared" ca="1" si="405"/>
        <v>0</v>
      </c>
      <c r="BG173" s="278">
        <f t="shared" ca="1" si="405"/>
        <v>0</v>
      </c>
      <c r="BH173" s="278">
        <f t="shared" ca="1" si="405"/>
        <v>0</v>
      </c>
      <c r="BI173" s="278">
        <f t="shared" ca="1" si="405"/>
        <v>0</v>
      </c>
      <c r="BJ173" s="278">
        <f t="shared" ca="1" si="405"/>
        <v>0</v>
      </c>
      <c r="BK173" s="278">
        <f t="shared" ca="1" si="405"/>
        <v>0</v>
      </c>
      <c r="BL173" s="278">
        <f t="shared" ca="1" si="405"/>
        <v>0</v>
      </c>
      <c r="BM173" s="278">
        <f t="shared" ca="1" si="405"/>
        <v>0</v>
      </c>
      <c r="BN173" s="278">
        <f t="shared" ca="1" si="405"/>
        <v>0</v>
      </c>
      <c r="BO173" s="278">
        <f t="shared" ca="1" si="405"/>
        <v>0</v>
      </c>
      <c r="BP173" s="278">
        <f t="shared" ca="1" si="405"/>
        <v>0</v>
      </c>
      <c r="BQ173" s="278">
        <f t="shared" ca="1" si="405"/>
        <v>0</v>
      </c>
      <c r="BR173" s="278">
        <f t="shared" ca="1" si="405"/>
        <v>0</v>
      </c>
      <c r="BS173" s="278">
        <f t="shared" ca="1" si="405"/>
        <v>0</v>
      </c>
      <c r="BT173" s="278">
        <f t="shared" ca="1" si="405"/>
        <v>0</v>
      </c>
      <c r="BU173" s="278">
        <f t="shared" ca="1" si="405"/>
        <v>0</v>
      </c>
      <c r="BV173" s="278">
        <f t="shared" ca="1" si="405"/>
        <v>0</v>
      </c>
      <c r="BW173" s="278">
        <f t="shared" ca="1" si="405"/>
        <v>0</v>
      </c>
      <c r="BX173" s="278">
        <f t="shared" ca="1" si="405"/>
        <v>0</v>
      </c>
      <c r="BY173" s="278">
        <f t="shared" ca="1" si="405"/>
        <v>0</v>
      </c>
      <c r="BZ173" s="278">
        <f t="shared" ca="1" si="405"/>
        <v>0</v>
      </c>
      <c r="CA173" s="278">
        <f t="shared" ca="1" si="405"/>
        <v>0</v>
      </c>
      <c r="CB173" s="278">
        <f t="shared" ca="1" si="405"/>
        <v>0</v>
      </c>
      <c r="CC173" s="278">
        <f t="shared" ca="1" si="405"/>
        <v>0</v>
      </c>
      <c r="CD173" s="278">
        <f t="shared" ref="CD173:DI173" ca="1" si="406">IFERROR(CD277*$H173,)*(CD$8&gt;=(rRenovStMnth-1)*12+1)*(CD$8&lt;=MAX(rHoldPeriod,1)*12)*rRenovReq*$I173</f>
        <v>0</v>
      </c>
      <c r="CE173" s="278">
        <f t="shared" ca="1" si="406"/>
        <v>0</v>
      </c>
      <c r="CF173" s="278">
        <f t="shared" ca="1" si="406"/>
        <v>0</v>
      </c>
      <c r="CG173" s="278">
        <f t="shared" ca="1" si="406"/>
        <v>0</v>
      </c>
      <c r="CH173" s="278">
        <f t="shared" ca="1" si="406"/>
        <v>0</v>
      </c>
      <c r="CI173" s="278">
        <f t="shared" ca="1" si="406"/>
        <v>0</v>
      </c>
      <c r="CJ173" s="278">
        <f t="shared" ca="1" si="406"/>
        <v>0</v>
      </c>
      <c r="CK173" s="278">
        <f t="shared" ca="1" si="406"/>
        <v>0</v>
      </c>
      <c r="CL173" s="278">
        <f t="shared" ca="1" si="406"/>
        <v>0</v>
      </c>
      <c r="CM173" s="278">
        <f t="shared" ca="1" si="406"/>
        <v>0</v>
      </c>
      <c r="CN173" s="278">
        <f t="shared" ca="1" si="406"/>
        <v>0</v>
      </c>
      <c r="CO173" s="278">
        <f t="shared" ca="1" si="406"/>
        <v>0</v>
      </c>
      <c r="CP173" s="278">
        <f t="shared" ca="1" si="406"/>
        <v>0</v>
      </c>
      <c r="CQ173" s="278">
        <f t="shared" ca="1" si="406"/>
        <v>0</v>
      </c>
      <c r="CR173" s="278">
        <f t="shared" ca="1" si="406"/>
        <v>0</v>
      </c>
      <c r="CS173" s="278">
        <f t="shared" ca="1" si="406"/>
        <v>0</v>
      </c>
      <c r="CT173" s="278">
        <f t="shared" ca="1" si="406"/>
        <v>0</v>
      </c>
      <c r="CU173" s="278">
        <f t="shared" ca="1" si="406"/>
        <v>0</v>
      </c>
      <c r="CV173" s="278">
        <f t="shared" ca="1" si="406"/>
        <v>0</v>
      </c>
      <c r="CW173" s="278">
        <f t="shared" ca="1" si="406"/>
        <v>0</v>
      </c>
      <c r="CX173" s="278">
        <f t="shared" ca="1" si="406"/>
        <v>0</v>
      </c>
      <c r="CY173" s="278">
        <f t="shared" ca="1" si="406"/>
        <v>0</v>
      </c>
      <c r="CZ173" s="278">
        <f t="shared" ca="1" si="406"/>
        <v>0</v>
      </c>
      <c r="DA173" s="278">
        <f t="shared" ca="1" si="406"/>
        <v>0</v>
      </c>
      <c r="DB173" s="278">
        <f t="shared" ca="1" si="406"/>
        <v>0</v>
      </c>
      <c r="DC173" s="278">
        <f t="shared" ca="1" si="406"/>
        <v>0</v>
      </c>
      <c r="DD173" s="278">
        <f t="shared" ca="1" si="406"/>
        <v>0</v>
      </c>
      <c r="DE173" s="278">
        <f t="shared" ca="1" si="406"/>
        <v>0</v>
      </c>
      <c r="DF173" s="278">
        <f t="shared" ca="1" si="406"/>
        <v>0</v>
      </c>
      <c r="DG173" s="278">
        <f t="shared" ca="1" si="406"/>
        <v>0</v>
      </c>
      <c r="DH173" s="278">
        <f t="shared" ca="1" si="406"/>
        <v>0</v>
      </c>
      <c r="DI173" s="278">
        <f t="shared" ca="1" si="406"/>
        <v>0</v>
      </c>
      <c r="DJ173" s="278">
        <f t="shared" ref="DJ173:ES173" ca="1" si="407">IFERROR(DJ277*$H173,)*(DJ$8&gt;=(rRenovStMnth-1)*12+1)*(DJ$8&lt;=MAX(rHoldPeriod,1)*12)*rRenovReq*$I173</f>
        <v>0</v>
      </c>
      <c r="DK173" s="278">
        <f t="shared" ca="1" si="407"/>
        <v>0</v>
      </c>
      <c r="DL173" s="278">
        <f t="shared" ca="1" si="407"/>
        <v>0</v>
      </c>
      <c r="DM173" s="278">
        <f t="shared" ca="1" si="407"/>
        <v>0</v>
      </c>
      <c r="DN173" s="278">
        <f t="shared" ca="1" si="407"/>
        <v>0</v>
      </c>
      <c r="DO173" s="278">
        <f t="shared" ca="1" si="407"/>
        <v>0</v>
      </c>
      <c r="DP173" s="278">
        <f t="shared" ca="1" si="407"/>
        <v>0</v>
      </c>
      <c r="DQ173" s="278">
        <f t="shared" ca="1" si="407"/>
        <v>0</v>
      </c>
      <c r="DR173" s="278">
        <f t="shared" ca="1" si="407"/>
        <v>0</v>
      </c>
      <c r="DS173" s="278">
        <f t="shared" ca="1" si="407"/>
        <v>0</v>
      </c>
      <c r="DT173" s="278">
        <f t="shared" ca="1" si="407"/>
        <v>0</v>
      </c>
      <c r="DU173" s="278">
        <f t="shared" ca="1" si="407"/>
        <v>0</v>
      </c>
      <c r="DV173" s="278">
        <f t="shared" ca="1" si="407"/>
        <v>0</v>
      </c>
      <c r="DW173" s="278">
        <f t="shared" ca="1" si="407"/>
        <v>0</v>
      </c>
      <c r="DX173" s="278">
        <f t="shared" ca="1" si="407"/>
        <v>0</v>
      </c>
      <c r="DY173" s="278">
        <f t="shared" ca="1" si="407"/>
        <v>0</v>
      </c>
      <c r="DZ173" s="278">
        <f t="shared" ca="1" si="407"/>
        <v>0</v>
      </c>
      <c r="EA173" s="278">
        <f t="shared" ca="1" si="407"/>
        <v>0</v>
      </c>
      <c r="EB173" s="278">
        <f t="shared" ca="1" si="407"/>
        <v>0</v>
      </c>
      <c r="EC173" s="278">
        <f t="shared" ca="1" si="407"/>
        <v>0</v>
      </c>
      <c r="ED173" s="278">
        <f t="shared" ca="1" si="407"/>
        <v>0</v>
      </c>
      <c r="EE173" s="278">
        <f t="shared" ca="1" si="407"/>
        <v>0</v>
      </c>
      <c r="EF173" s="278">
        <f t="shared" ca="1" si="407"/>
        <v>0</v>
      </c>
      <c r="EG173" s="278">
        <f t="shared" ca="1" si="407"/>
        <v>0</v>
      </c>
      <c r="EH173" s="278">
        <f t="shared" ca="1" si="407"/>
        <v>0</v>
      </c>
      <c r="EI173" s="278">
        <f t="shared" ca="1" si="407"/>
        <v>0</v>
      </c>
      <c r="EJ173" s="278">
        <f t="shared" ca="1" si="407"/>
        <v>0</v>
      </c>
      <c r="EK173" s="278">
        <f t="shared" ca="1" si="407"/>
        <v>0</v>
      </c>
      <c r="EL173" s="278">
        <f t="shared" ca="1" si="407"/>
        <v>0</v>
      </c>
      <c r="EM173" s="278">
        <f t="shared" ca="1" si="407"/>
        <v>0</v>
      </c>
      <c r="EN173" s="278">
        <f t="shared" ca="1" si="407"/>
        <v>0</v>
      </c>
      <c r="EO173" s="278">
        <f t="shared" ca="1" si="407"/>
        <v>0</v>
      </c>
      <c r="EP173" s="278">
        <f t="shared" ca="1" si="407"/>
        <v>0</v>
      </c>
      <c r="EQ173" s="278">
        <f t="shared" ca="1" si="407"/>
        <v>0</v>
      </c>
      <c r="ER173" s="278">
        <f t="shared" ca="1" si="407"/>
        <v>0</v>
      </c>
      <c r="ES173" s="278">
        <f t="shared" ca="1" si="407"/>
        <v>0</v>
      </c>
    </row>
    <row r="174" spans="2:149" hidden="1" x14ac:dyDescent="0.2">
      <c r="B174" s="278" cm="1">
        <f t="array" ref="B174">IFERROR(INDEX(rUMFP,ROWS($A$97:A174)),)</f>
        <v>0</v>
      </c>
      <c r="C174" s="278"/>
      <c r="D174" s="275">
        <f t="shared" si="350"/>
        <v>0</v>
      </c>
      <c r="E174" s="275">
        <f t="shared" si="351"/>
        <v>0</v>
      </c>
      <c r="F174" s="607">
        <f t="shared" si="352"/>
        <v>0</v>
      </c>
      <c r="H174" s="603">
        <f t="shared" si="353"/>
        <v>0</v>
      </c>
      <c r="I174" s="600">
        <f t="shared" si="359"/>
        <v>0</v>
      </c>
      <c r="K174" s="610">
        <f t="shared" si="354"/>
        <v>0</v>
      </c>
      <c r="Q174" s="275"/>
      <c r="R174" s="278">
        <f t="shared" ref="R174:AW174" si="408">IFERROR(R278*$H174,)*(R$8&gt;=(rRenovStMnth-1)*12+1)*(R$8&lt;=MAX(rHoldPeriod,1)*12)*rRenovReq*$I174</f>
        <v>0</v>
      </c>
      <c r="S174" s="278">
        <f t="shared" ca="1" si="408"/>
        <v>0</v>
      </c>
      <c r="T174" s="278">
        <f t="shared" ca="1" si="408"/>
        <v>0</v>
      </c>
      <c r="U174" s="278">
        <f t="shared" ca="1" si="408"/>
        <v>0</v>
      </c>
      <c r="V174" s="278">
        <f t="shared" ca="1" si="408"/>
        <v>0</v>
      </c>
      <c r="W174" s="278">
        <f t="shared" ca="1" si="408"/>
        <v>0</v>
      </c>
      <c r="X174" s="278">
        <f t="shared" ca="1" si="408"/>
        <v>0</v>
      </c>
      <c r="Y174" s="278">
        <f t="shared" ca="1" si="408"/>
        <v>0</v>
      </c>
      <c r="Z174" s="278">
        <f t="shared" ca="1" si="408"/>
        <v>0</v>
      </c>
      <c r="AA174" s="278">
        <f t="shared" ca="1" si="408"/>
        <v>0</v>
      </c>
      <c r="AB174" s="278">
        <f t="shared" ca="1" si="408"/>
        <v>0</v>
      </c>
      <c r="AC174" s="278">
        <f t="shared" ca="1" si="408"/>
        <v>0</v>
      </c>
      <c r="AD174" s="278">
        <f t="shared" ca="1" si="408"/>
        <v>0</v>
      </c>
      <c r="AE174" s="278">
        <f t="shared" ca="1" si="408"/>
        <v>0</v>
      </c>
      <c r="AF174" s="278">
        <f t="shared" ca="1" si="408"/>
        <v>0</v>
      </c>
      <c r="AG174" s="278">
        <f t="shared" ca="1" si="408"/>
        <v>0</v>
      </c>
      <c r="AH174" s="278">
        <f t="shared" ca="1" si="408"/>
        <v>0</v>
      </c>
      <c r="AI174" s="278">
        <f t="shared" ca="1" si="408"/>
        <v>0</v>
      </c>
      <c r="AJ174" s="278">
        <f t="shared" ca="1" si="408"/>
        <v>0</v>
      </c>
      <c r="AK174" s="278">
        <f t="shared" ca="1" si="408"/>
        <v>0</v>
      </c>
      <c r="AL174" s="278">
        <f t="shared" ca="1" si="408"/>
        <v>0</v>
      </c>
      <c r="AM174" s="278">
        <f t="shared" ca="1" si="408"/>
        <v>0</v>
      </c>
      <c r="AN174" s="278">
        <f t="shared" ca="1" si="408"/>
        <v>0</v>
      </c>
      <c r="AO174" s="278">
        <f t="shared" ca="1" si="408"/>
        <v>0</v>
      </c>
      <c r="AP174" s="278">
        <f t="shared" ca="1" si="408"/>
        <v>0</v>
      </c>
      <c r="AQ174" s="278">
        <f t="shared" ca="1" si="408"/>
        <v>0</v>
      </c>
      <c r="AR174" s="278">
        <f t="shared" ca="1" si="408"/>
        <v>0</v>
      </c>
      <c r="AS174" s="278">
        <f t="shared" ca="1" si="408"/>
        <v>0</v>
      </c>
      <c r="AT174" s="278">
        <f t="shared" ca="1" si="408"/>
        <v>0</v>
      </c>
      <c r="AU174" s="278">
        <f t="shared" ca="1" si="408"/>
        <v>0</v>
      </c>
      <c r="AV174" s="278">
        <f t="shared" ca="1" si="408"/>
        <v>0</v>
      </c>
      <c r="AW174" s="278">
        <f t="shared" ca="1" si="408"/>
        <v>0</v>
      </c>
      <c r="AX174" s="278">
        <f t="shared" ref="AX174:CC174" ca="1" si="409">IFERROR(AX278*$H174,)*(AX$8&gt;=(rRenovStMnth-1)*12+1)*(AX$8&lt;=MAX(rHoldPeriod,1)*12)*rRenovReq*$I174</f>
        <v>0</v>
      </c>
      <c r="AY174" s="278">
        <f t="shared" ca="1" si="409"/>
        <v>0</v>
      </c>
      <c r="AZ174" s="278">
        <f t="shared" ca="1" si="409"/>
        <v>0</v>
      </c>
      <c r="BA174" s="278">
        <f t="shared" ca="1" si="409"/>
        <v>0</v>
      </c>
      <c r="BB174" s="278">
        <f t="shared" ca="1" si="409"/>
        <v>0</v>
      </c>
      <c r="BC174" s="278">
        <f t="shared" ca="1" si="409"/>
        <v>0</v>
      </c>
      <c r="BD174" s="278">
        <f t="shared" ca="1" si="409"/>
        <v>0</v>
      </c>
      <c r="BE174" s="278">
        <f t="shared" ca="1" si="409"/>
        <v>0</v>
      </c>
      <c r="BF174" s="278">
        <f t="shared" ca="1" si="409"/>
        <v>0</v>
      </c>
      <c r="BG174" s="278">
        <f t="shared" ca="1" si="409"/>
        <v>0</v>
      </c>
      <c r="BH174" s="278">
        <f t="shared" ca="1" si="409"/>
        <v>0</v>
      </c>
      <c r="BI174" s="278">
        <f t="shared" ca="1" si="409"/>
        <v>0</v>
      </c>
      <c r="BJ174" s="278">
        <f t="shared" ca="1" si="409"/>
        <v>0</v>
      </c>
      <c r="BK174" s="278">
        <f t="shared" ca="1" si="409"/>
        <v>0</v>
      </c>
      <c r="BL174" s="278">
        <f t="shared" ca="1" si="409"/>
        <v>0</v>
      </c>
      <c r="BM174" s="278">
        <f t="shared" ca="1" si="409"/>
        <v>0</v>
      </c>
      <c r="BN174" s="278">
        <f t="shared" ca="1" si="409"/>
        <v>0</v>
      </c>
      <c r="BO174" s="278">
        <f t="shared" ca="1" si="409"/>
        <v>0</v>
      </c>
      <c r="BP174" s="278">
        <f t="shared" ca="1" si="409"/>
        <v>0</v>
      </c>
      <c r="BQ174" s="278">
        <f t="shared" ca="1" si="409"/>
        <v>0</v>
      </c>
      <c r="BR174" s="278">
        <f t="shared" ca="1" si="409"/>
        <v>0</v>
      </c>
      <c r="BS174" s="278">
        <f t="shared" ca="1" si="409"/>
        <v>0</v>
      </c>
      <c r="BT174" s="278">
        <f t="shared" ca="1" si="409"/>
        <v>0</v>
      </c>
      <c r="BU174" s="278">
        <f t="shared" ca="1" si="409"/>
        <v>0</v>
      </c>
      <c r="BV174" s="278">
        <f t="shared" ca="1" si="409"/>
        <v>0</v>
      </c>
      <c r="BW174" s="278">
        <f t="shared" ca="1" si="409"/>
        <v>0</v>
      </c>
      <c r="BX174" s="278">
        <f t="shared" ca="1" si="409"/>
        <v>0</v>
      </c>
      <c r="BY174" s="278">
        <f t="shared" ca="1" si="409"/>
        <v>0</v>
      </c>
      <c r="BZ174" s="278">
        <f t="shared" ca="1" si="409"/>
        <v>0</v>
      </c>
      <c r="CA174" s="278">
        <f t="shared" ca="1" si="409"/>
        <v>0</v>
      </c>
      <c r="CB174" s="278">
        <f t="shared" ca="1" si="409"/>
        <v>0</v>
      </c>
      <c r="CC174" s="278">
        <f t="shared" ca="1" si="409"/>
        <v>0</v>
      </c>
      <c r="CD174" s="278">
        <f t="shared" ref="CD174:DI174" ca="1" si="410">IFERROR(CD278*$H174,)*(CD$8&gt;=(rRenovStMnth-1)*12+1)*(CD$8&lt;=MAX(rHoldPeriod,1)*12)*rRenovReq*$I174</f>
        <v>0</v>
      </c>
      <c r="CE174" s="278">
        <f t="shared" ca="1" si="410"/>
        <v>0</v>
      </c>
      <c r="CF174" s="278">
        <f t="shared" ca="1" si="410"/>
        <v>0</v>
      </c>
      <c r="CG174" s="278">
        <f t="shared" ca="1" si="410"/>
        <v>0</v>
      </c>
      <c r="CH174" s="278">
        <f t="shared" ca="1" si="410"/>
        <v>0</v>
      </c>
      <c r="CI174" s="278">
        <f t="shared" ca="1" si="410"/>
        <v>0</v>
      </c>
      <c r="CJ174" s="278">
        <f t="shared" ca="1" si="410"/>
        <v>0</v>
      </c>
      <c r="CK174" s="278">
        <f t="shared" ca="1" si="410"/>
        <v>0</v>
      </c>
      <c r="CL174" s="278">
        <f t="shared" ca="1" si="410"/>
        <v>0</v>
      </c>
      <c r="CM174" s="278">
        <f t="shared" ca="1" si="410"/>
        <v>0</v>
      </c>
      <c r="CN174" s="278">
        <f t="shared" ca="1" si="410"/>
        <v>0</v>
      </c>
      <c r="CO174" s="278">
        <f t="shared" ca="1" si="410"/>
        <v>0</v>
      </c>
      <c r="CP174" s="278">
        <f t="shared" ca="1" si="410"/>
        <v>0</v>
      </c>
      <c r="CQ174" s="278">
        <f t="shared" ca="1" si="410"/>
        <v>0</v>
      </c>
      <c r="CR174" s="278">
        <f t="shared" ca="1" si="410"/>
        <v>0</v>
      </c>
      <c r="CS174" s="278">
        <f t="shared" ca="1" si="410"/>
        <v>0</v>
      </c>
      <c r="CT174" s="278">
        <f t="shared" ca="1" si="410"/>
        <v>0</v>
      </c>
      <c r="CU174" s="278">
        <f t="shared" ca="1" si="410"/>
        <v>0</v>
      </c>
      <c r="CV174" s="278">
        <f t="shared" ca="1" si="410"/>
        <v>0</v>
      </c>
      <c r="CW174" s="278">
        <f t="shared" ca="1" si="410"/>
        <v>0</v>
      </c>
      <c r="CX174" s="278">
        <f t="shared" ca="1" si="410"/>
        <v>0</v>
      </c>
      <c r="CY174" s="278">
        <f t="shared" ca="1" si="410"/>
        <v>0</v>
      </c>
      <c r="CZ174" s="278">
        <f t="shared" ca="1" si="410"/>
        <v>0</v>
      </c>
      <c r="DA174" s="278">
        <f t="shared" ca="1" si="410"/>
        <v>0</v>
      </c>
      <c r="DB174" s="278">
        <f t="shared" ca="1" si="410"/>
        <v>0</v>
      </c>
      <c r="DC174" s="278">
        <f t="shared" ca="1" si="410"/>
        <v>0</v>
      </c>
      <c r="DD174" s="278">
        <f t="shared" ca="1" si="410"/>
        <v>0</v>
      </c>
      <c r="DE174" s="278">
        <f t="shared" ca="1" si="410"/>
        <v>0</v>
      </c>
      <c r="DF174" s="278">
        <f t="shared" ca="1" si="410"/>
        <v>0</v>
      </c>
      <c r="DG174" s="278">
        <f t="shared" ca="1" si="410"/>
        <v>0</v>
      </c>
      <c r="DH174" s="278">
        <f t="shared" ca="1" si="410"/>
        <v>0</v>
      </c>
      <c r="DI174" s="278">
        <f t="shared" ca="1" si="410"/>
        <v>0</v>
      </c>
      <c r="DJ174" s="278">
        <f t="shared" ref="DJ174:ES174" ca="1" si="411">IFERROR(DJ278*$H174,)*(DJ$8&gt;=(rRenovStMnth-1)*12+1)*(DJ$8&lt;=MAX(rHoldPeriod,1)*12)*rRenovReq*$I174</f>
        <v>0</v>
      </c>
      <c r="DK174" s="278">
        <f t="shared" ca="1" si="411"/>
        <v>0</v>
      </c>
      <c r="DL174" s="278">
        <f t="shared" ca="1" si="411"/>
        <v>0</v>
      </c>
      <c r="DM174" s="278">
        <f t="shared" ca="1" si="411"/>
        <v>0</v>
      </c>
      <c r="DN174" s="278">
        <f t="shared" ca="1" si="411"/>
        <v>0</v>
      </c>
      <c r="DO174" s="278">
        <f t="shared" ca="1" si="411"/>
        <v>0</v>
      </c>
      <c r="DP174" s="278">
        <f t="shared" ca="1" si="411"/>
        <v>0</v>
      </c>
      <c r="DQ174" s="278">
        <f t="shared" ca="1" si="411"/>
        <v>0</v>
      </c>
      <c r="DR174" s="278">
        <f t="shared" ca="1" si="411"/>
        <v>0</v>
      </c>
      <c r="DS174" s="278">
        <f t="shared" ca="1" si="411"/>
        <v>0</v>
      </c>
      <c r="DT174" s="278">
        <f t="shared" ca="1" si="411"/>
        <v>0</v>
      </c>
      <c r="DU174" s="278">
        <f t="shared" ca="1" si="411"/>
        <v>0</v>
      </c>
      <c r="DV174" s="278">
        <f t="shared" ca="1" si="411"/>
        <v>0</v>
      </c>
      <c r="DW174" s="278">
        <f t="shared" ca="1" si="411"/>
        <v>0</v>
      </c>
      <c r="DX174" s="278">
        <f t="shared" ca="1" si="411"/>
        <v>0</v>
      </c>
      <c r="DY174" s="278">
        <f t="shared" ca="1" si="411"/>
        <v>0</v>
      </c>
      <c r="DZ174" s="278">
        <f t="shared" ca="1" si="411"/>
        <v>0</v>
      </c>
      <c r="EA174" s="278">
        <f t="shared" ca="1" si="411"/>
        <v>0</v>
      </c>
      <c r="EB174" s="278">
        <f t="shared" ca="1" si="411"/>
        <v>0</v>
      </c>
      <c r="EC174" s="278">
        <f t="shared" ca="1" si="411"/>
        <v>0</v>
      </c>
      <c r="ED174" s="278">
        <f t="shared" ca="1" si="411"/>
        <v>0</v>
      </c>
      <c r="EE174" s="278">
        <f t="shared" ca="1" si="411"/>
        <v>0</v>
      </c>
      <c r="EF174" s="278">
        <f t="shared" ca="1" si="411"/>
        <v>0</v>
      </c>
      <c r="EG174" s="278">
        <f t="shared" ca="1" si="411"/>
        <v>0</v>
      </c>
      <c r="EH174" s="278">
        <f t="shared" ca="1" si="411"/>
        <v>0</v>
      </c>
      <c r="EI174" s="278">
        <f t="shared" ca="1" si="411"/>
        <v>0</v>
      </c>
      <c r="EJ174" s="278">
        <f t="shared" ca="1" si="411"/>
        <v>0</v>
      </c>
      <c r="EK174" s="278">
        <f t="shared" ca="1" si="411"/>
        <v>0</v>
      </c>
      <c r="EL174" s="278">
        <f t="shared" ca="1" si="411"/>
        <v>0</v>
      </c>
      <c r="EM174" s="278">
        <f t="shared" ca="1" si="411"/>
        <v>0</v>
      </c>
      <c r="EN174" s="278">
        <f t="shared" ca="1" si="411"/>
        <v>0</v>
      </c>
      <c r="EO174" s="278">
        <f t="shared" ca="1" si="411"/>
        <v>0</v>
      </c>
      <c r="EP174" s="278">
        <f t="shared" ca="1" si="411"/>
        <v>0</v>
      </c>
      <c r="EQ174" s="278">
        <f t="shared" ca="1" si="411"/>
        <v>0</v>
      </c>
      <c r="ER174" s="278">
        <f t="shared" ca="1" si="411"/>
        <v>0</v>
      </c>
      <c r="ES174" s="278">
        <f t="shared" ca="1" si="411"/>
        <v>0</v>
      </c>
    </row>
    <row r="175" spans="2:149" hidden="1" x14ac:dyDescent="0.2">
      <c r="B175" s="278" cm="1">
        <f t="array" ref="B175">IFERROR(INDEX(rUMFP,ROWS($A$97:A175)),)</f>
        <v>0</v>
      </c>
      <c r="C175" s="278"/>
      <c r="D175" s="275">
        <f t="shared" si="350"/>
        <v>0</v>
      </c>
      <c r="E175" s="275">
        <f t="shared" si="351"/>
        <v>0</v>
      </c>
      <c r="F175" s="607">
        <f t="shared" si="352"/>
        <v>0</v>
      </c>
      <c r="H175" s="603">
        <f t="shared" si="353"/>
        <v>0</v>
      </c>
      <c r="I175" s="600">
        <f t="shared" si="359"/>
        <v>0</v>
      </c>
      <c r="K175" s="610">
        <f t="shared" si="354"/>
        <v>0</v>
      </c>
      <c r="Q175" s="275"/>
      <c r="R175" s="278">
        <f t="shared" ref="R175:AW175" si="412">IFERROR(R279*$H175,)*(R$8&gt;=(rRenovStMnth-1)*12+1)*(R$8&lt;=MAX(rHoldPeriod,1)*12)*rRenovReq*$I175</f>
        <v>0</v>
      </c>
      <c r="S175" s="278">
        <f t="shared" ca="1" si="412"/>
        <v>0</v>
      </c>
      <c r="T175" s="278">
        <f t="shared" ca="1" si="412"/>
        <v>0</v>
      </c>
      <c r="U175" s="278">
        <f t="shared" ca="1" si="412"/>
        <v>0</v>
      </c>
      <c r="V175" s="278">
        <f t="shared" ca="1" si="412"/>
        <v>0</v>
      </c>
      <c r="W175" s="278">
        <f t="shared" ca="1" si="412"/>
        <v>0</v>
      </c>
      <c r="X175" s="278">
        <f t="shared" ca="1" si="412"/>
        <v>0</v>
      </c>
      <c r="Y175" s="278">
        <f t="shared" ca="1" si="412"/>
        <v>0</v>
      </c>
      <c r="Z175" s="278">
        <f t="shared" ca="1" si="412"/>
        <v>0</v>
      </c>
      <c r="AA175" s="278">
        <f t="shared" ca="1" si="412"/>
        <v>0</v>
      </c>
      <c r="AB175" s="278">
        <f t="shared" ca="1" si="412"/>
        <v>0</v>
      </c>
      <c r="AC175" s="278">
        <f t="shared" ca="1" si="412"/>
        <v>0</v>
      </c>
      <c r="AD175" s="278">
        <f t="shared" ca="1" si="412"/>
        <v>0</v>
      </c>
      <c r="AE175" s="278">
        <f t="shared" ca="1" si="412"/>
        <v>0</v>
      </c>
      <c r="AF175" s="278">
        <f t="shared" ca="1" si="412"/>
        <v>0</v>
      </c>
      <c r="AG175" s="278">
        <f t="shared" ca="1" si="412"/>
        <v>0</v>
      </c>
      <c r="AH175" s="278">
        <f t="shared" ca="1" si="412"/>
        <v>0</v>
      </c>
      <c r="AI175" s="278">
        <f t="shared" ca="1" si="412"/>
        <v>0</v>
      </c>
      <c r="AJ175" s="278">
        <f t="shared" ca="1" si="412"/>
        <v>0</v>
      </c>
      <c r="AK175" s="278">
        <f t="shared" ca="1" si="412"/>
        <v>0</v>
      </c>
      <c r="AL175" s="278">
        <f t="shared" ca="1" si="412"/>
        <v>0</v>
      </c>
      <c r="AM175" s="278">
        <f t="shared" ca="1" si="412"/>
        <v>0</v>
      </c>
      <c r="AN175" s="278">
        <f t="shared" ca="1" si="412"/>
        <v>0</v>
      </c>
      <c r="AO175" s="278">
        <f t="shared" ca="1" si="412"/>
        <v>0</v>
      </c>
      <c r="AP175" s="278">
        <f t="shared" ca="1" si="412"/>
        <v>0</v>
      </c>
      <c r="AQ175" s="278">
        <f t="shared" ca="1" si="412"/>
        <v>0</v>
      </c>
      <c r="AR175" s="278">
        <f t="shared" ca="1" si="412"/>
        <v>0</v>
      </c>
      <c r="AS175" s="278">
        <f t="shared" ca="1" si="412"/>
        <v>0</v>
      </c>
      <c r="AT175" s="278">
        <f t="shared" ca="1" si="412"/>
        <v>0</v>
      </c>
      <c r="AU175" s="278">
        <f t="shared" ca="1" si="412"/>
        <v>0</v>
      </c>
      <c r="AV175" s="278">
        <f t="shared" ca="1" si="412"/>
        <v>0</v>
      </c>
      <c r="AW175" s="278">
        <f t="shared" ca="1" si="412"/>
        <v>0</v>
      </c>
      <c r="AX175" s="278">
        <f t="shared" ref="AX175:CC175" ca="1" si="413">IFERROR(AX279*$H175,)*(AX$8&gt;=(rRenovStMnth-1)*12+1)*(AX$8&lt;=MAX(rHoldPeriod,1)*12)*rRenovReq*$I175</f>
        <v>0</v>
      </c>
      <c r="AY175" s="278">
        <f t="shared" ca="1" si="413"/>
        <v>0</v>
      </c>
      <c r="AZ175" s="278">
        <f t="shared" ca="1" si="413"/>
        <v>0</v>
      </c>
      <c r="BA175" s="278">
        <f t="shared" ca="1" si="413"/>
        <v>0</v>
      </c>
      <c r="BB175" s="278">
        <f t="shared" ca="1" si="413"/>
        <v>0</v>
      </c>
      <c r="BC175" s="278">
        <f t="shared" ca="1" si="413"/>
        <v>0</v>
      </c>
      <c r="BD175" s="278">
        <f t="shared" ca="1" si="413"/>
        <v>0</v>
      </c>
      <c r="BE175" s="278">
        <f t="shared" ca="1" si="413"/>
        <v>0</v>
      </c>
      <c r="BF175" s="278">
        <f t="shared" ca="1" si="413"/>
        <v>0</v>
      </c>
      <c r="BG175" s="278">
        <f t="shared" ca="1" si="413"/>
        <v>0</v>
      </c>
      <c r="BH175" s="278">
        <f t="shared" ca="1" si="413"/>
        <v>0</v>
      </c>
      <c r="BI175" s="278">
        <f t="shared" ca="1" si="413"/>
        <v>0</v>
      </c>
      <c r="BJ175" s="278">
        <f t="shared" ca="1" si="413"/>
        <v>0</v>
      </c>
      <c r="BK175" s="278">
        <f t="shared" ca="1" si="413"/>
        <v>0</v>
      </c>
      <c r="BL175" s="278">
        <f t="shared" ca="1" si="413"/>
        <v>0</v>
      </c>
      <c r="BM175" s="278">
        <f t="shared" ca="1" si="413"/>
        <v>0</v>
      </c>
      <c r="BN175" s="278">
        <f t="shared" ca="1" si="413"/>
        <v>0</v>
      </c>
      <c r="BO175" s="278">
        <f t="shared" ca="1" si="413"/>
        <v>0</v>
      </c>
      <c r="BP175" s="278">
        <f t="shared" ca="1" si="413"/>
        <v>0</v>
      </c>
      <c r="BQ175" s="278">
        <f t="shared" ca="1" si="413"/>
        <v>0</v>
      </c>
      <c r="BR175" s="278">
        <f t="shared" ca="1" si="413"/>
        <v>0</v>
      </c>
      <c r="BS175" s="278">
        <f t="shared" ca="1" si="413"/>
        <v>0</v>
      </c>
      <c r="BT175" s="278">
        <f t="shared" ca="1" si="413"/>
        <v>0</v>
      </c>
      <c r="BU175" s="278">
        <f t="shared" ca="1" si="413"/>
        <v>0</v>
      </c>
      <c r="BV175" s="278">
        <f t="shared" ca="1" si="413"/>
        <v>0</v>
      </c>
      <c r="BW175" s="278">
        <f t="shared" ca="1" si="413"/>
        <v>0</v>
      </c>
      <c r="BX175" s="278">
        <f t="shared" ca="1" si="413"/>
        <v>0</v>
      </c>
      <c r="BY175" s="278">
        <f t="shared" ca="1" si="413"/>
        <v>0</v>
      </c>
      <c r="BZ175" s="278">
        <f t="shared" ca="1" si="413"/>
        <v>0</v>
      </c>
      <c r="CA175" s="278">
        <f t="shared" ca="1" si="413"/>
        <v>0</v>
      </c>
      <c r="CB175" s="278">
        <f t="shared" ca="1" si="413"/>
        <v>0</v>
      </c>
      <c r="CC175" s="278">
        <f t="shared" ca="1" si="413"/>
        <v>0</v>
      </c>
      <c r="CD175" s="278">
        <f t="shared" ref="CD175:DI175" ca="1" si="414">IFERROR(CD279*$H175,)*(CD$8&gt;=(rRenovStMnth-1)*12+1)*(CD$8&lt;=MAX(rHoldPeriod,1)*12)*rRenovReq*$I175</f>
        <v>0</v>
      </c>
      <c r="CE175" s="278">
        <f t="shared" ca="1" si="414"/>
        <v>0</v>
      </c>
      <c r="CF175" s="278">
        <f t="shared" ca="1" si="414"/>
        <v>0</v>
      </c>
      <c r="CG175" s="278">
        <f t="shared" ca="1" si="414"/>
        <v>0</v>
      </c>
      <c r="CH175" s="278">
        <f t="shared" ca="1" si="414"/>
        <v>0</v>
      </c>
      <c r="CI175" s="278">
        <f t="shared" ca="1" si="414"/>
        <v>0</v>
      </c>
      <c r="CJ175" s="278">
        <f t="shared" ca="1" si="414"/>
        <v>0</v>
      </c>
      <c r="CK175" s="278">
        <f t="shared" ca="1" si="414"/>
        <v>0</v>
      </c>
      <c r="CL175" s="278">
        <f t="shared" ca="1" si="414"/>
        <v>0</v>
      </c>
      <c r="CM175" s="278">
        <f t="shared" ca="1" si="414"/>
        <v>0</v>
      </c>
      <c r="CN175" s="278">
        <f t="shared" ca="1" si="414"/>
        <v>0</v>
      </c>
      <c r="CO175" s="278">
        <f t="shared" ca="1" si="414"/>
        <v>0</v>
      </c>
      <c r="CP175" s="278">
        <f t="shared" ca="1" si="414"/>
        <v>0</v>
      </c>
      <c r="CQ175" s="278">
        <f t="shared" ca="1" si="414"/>
        <v>0</v>
      </c>
      <c r="CR175" s="278">
        <f t="shared" ca="1" si="414"/>
        <v>0</v>
      </c>
      <c r="CS175" s="278">
        <f t="shared" ca="1" si="414"/>
        <v>0</v>
      </c>
      <c r="CT175" s="278">
        <f t="shared" ca="1" si="414"/>
        <v>0</v>
      </c>
      <c r="CU175" s="278">
        <f t="shared" ca="1" si="414"/>
        <v>0</v>
      </c>
      <c r="CV175" s="278">
        <f t="shared" ca="1" si="414"/>
        <v>0</v>
      </c>
      <c r="CW175" s="278">
        <f t="shared" ca="1" si="414"/>
        <v>0</v>
      </c>
      <c r="CX175" s="278">
        <f t="shared" ca="1" si="414"/>
        <v>0</v>
      </c>
      <c r="CY175" s="278">
        <f t="shared" ca="1" si="414"/>
        <v>0</v>
      </c>
      <c r="CZ175" s="278">
        <f t="shared" ca="1" si="414"/>
        <v>0</v>
      </c>
      <c r="DA175" s="278">
        <f t="shared" ca="1" si="414"/>
        <v>0</v>
      </c>
      <c r="DB175" s="278">
        <f t="shared" ca="1" si="414"/>
        <v>0</v>
      </c>
      <c r="DC175" s="278">
        <f t="shared" ca="1" si="414"/>
        <v>0</v>
      </c>
      <c r="DD175" s="278">
        <f t="shared" ca="1" si="414"/>
        <v>0</v>
      </c>
      <c r="DE175" s="278">
        <f t="shared" ca="1" si="414"/>
        <v>0</v>
      </c>
      <c r="DF175" s="278">
        <f t="shared" ca="1" si="414"/>
        <v>0</v>
      </c>
      <c r="DG175" s="278">
        <f t="shared" ca="1" si="414"/>
        <v>0</v>
      </c>
      <c r="DH175" s="278">
        <f t="shared" ca="1" si="414"/>
        <v>0</v>
      </c>
      <c r="DI175" s="278">
        <f t="shared" ca="1" si="414"/>
        <v>0</v>
      </c>
      <c r="DJ175" s="278">
        <f t="shared" ref="DJ175:ES175" ca="1" si="415">IFERROR(DJ279*$H175,)*(DJ$8&gt;=(rRenovStMnth-1)*12+1)*(DJ$8&lt;=MAX(rHoldPeriod,1)*12)*rRenovReq*$I175</f>
        <v>0</v>
      </c>
      <c r="DK175" s="278">
        <f t="shared" ca="1" si="415"/>
        <v>0</v>
      </c>
      <c r="DL175" s="278">
        <f t="shared" ca="1" si="415"/>
        <v>0</v>
      </c>
      <c r="DM175" s="278">
        <f t="shared" ca="1" si="415"/>
        <v>0</v>
      </c>
      <c r="DN175" s="278">
        <f t="shared" ca="1" si="415"/>
        <v>0</v>
      </c>
      <c r="DO175" s="278">
        <f t="shared" ca="1" si="415"/>
        <v>0</v>
      </c>
      <c r="DP175" s="278">
        <f t="shared" ca="1" si="415"/>
        <v>0</v>
      </c>
      <c r="DQ175" s="278">
        <f t="shared" ca="1" si="415"/>
        <v>0</v>
      </c>
      <c r="DR175" s="278">
        <f t="shared" ca="1" si="415"/>
        <v>0</v>
      </c>
      <c r="DS175" s="278">
        <f t="shared" ca="1" si="415"/>
        <v>0</v>
      </c>
      <c r="DT175" s="278">
        <f t="shared" ca="1" si="415"/>
        <v>0</v>
      </c>
      <c r="DU175" s="278">
        <f t="shared" ca="1" si="415"/>
        <v>0</v>
      </c>
      <c r="DV175" s="278">
        <f t="shared" ca="1" si="415"/>
        <v>0</v>
      </c>
      <c r="DW175" s="278">
        <f t="shared" ca="1" si="415"/>
        <v>0</v>
      </c>
      <c r="DX175" s="278">
        <f t="shared" ca="1" si="415"/>
        <v>0</v>
      </c>
      <c r="DY175" s="278">
        <f t="shared" ca="1" si="415"/>
        <v>0</v>
      </c>
      <c r="DZ175" s="278">
        <f t="shared" ca="1" si="415"/>
        <v>0</v>
      </c>
      <c r="EA175" s="278">
        <f t="shared" ca="1" si="415"/>
        <v>0</v>
      </c>
      <c r="EB175" s="278">
        <f t="shared" ca="1" si="415"/>
        <v>0</v>
      </c>
      <c r="EC175" s="278">
        <f t="shared" ca="1" si="415"/>
        <v>0</v>
      </c>
      <c r="ED175" s="278">
        <f t="shared" ca="1" si="415"/>
        <v>0</v>
      </c>
      <c r="EE175" s="278">
        <f t="shared" ca="1" si="415"/>
        <v>0</v>
      </c>
      <c r="EF175" s="278">
        <f t="shared" ca="1" si="415"/>
        <v>0</v>
      </c>
      <c r="EG175" s="278">
        <f t="shared" ca="1" si="415"/>
        <v>0</v>
      </c>
      <c r="EH175" s="278">
        <f t="shared" ca="1" si="415"/>
        <v>0</v>
      </c>
      <c r="EI175" s="278">
        <f t="shared" ca="1" si="415"/>
        <v>0</v>
      </c>
      <c r="EJ175" s="278">
        <f t="shared" ca="1" si="415"/>
        <v>0</v>
      </c>
      <c r="EK175" s="278">
        <f t="shared" ca="1" si="415"/>
        <v>0</v>
      </c>
      <c r="EL175" s="278">
        <f t="shared" ca="1" si="415"/>
        <v>0</v>
      </c>
      <c r="EM175" s="278">
        <f t="shared" ca="1" si="415"/>
        <v>0</v>
      </c>
      <c r="EN175" s="278">
        <f t="shared" ca="1" si="415"/>
        <v>0</v>
      </c>
      <c r="EO175" s="278">
        <f t="shared" ca="1" si="415"/>
        <v>0</v>
      </c>
      <c r="EP175" s="278">
        <f t="shared" ca="1" si="415"/>
        <v>0</v>
      </c>
      <c r="EQ175" s="278">
        <f t="shared" ca="1" si="415"/>
        <v>0</v>
      </c>
      <c r="ER175" s="278">
        <f t="shared" ca="1" si="415"/>
        <v>0</v>
      </c>
      <c r="ES175" s="278">
        <f t="shared" ca="1" si="415"/>
        <v>0</v>
      </c>
    </row>
    <row r="176" spans="2:149" hidden="1" x14ac:dyDescent="0.2">
      <c r="B176" s="278" cm="1">
        <f t="array" ref="B176">IFERROR(INDEX(rUMFP,ROWS($A$97:A176)),)</f>
        <v>0</v>
      </c>
      <c r="C176" s="278"/>
      <c r="D176" s="275">
        <f t="shared" si="350"/>
        <v>0</v>
      </c>
      <c r="E176" s="275">
        <f t="shared" si="351"/>
        <v>0</v>
      </c>
      <c r="F176" s="607">
        <f t="shared" si="352"/>
        <v>0</v>
      </c>
      <c r="H176" s="603">
        <f t="shared" si="353"/>
        <v>0</v>
      </c>
      <c r="I176" s="600">
        <f t="shared" si="359"/>
        <v>0</v>
      </c>
      <c r="K176" s="610">
        <f t="shared" si="354"/>
        <v>0</v>
      </c>
      <c r="Q176" s="275"/>
      <c r="R176" s="278">
        <f t="shared" ref="R176:AW176" si="416">IFERROR(R280*$H176,)*(R$8&gt;=(rRenovStMnth-1)*12+1)*(R$8&lt;=MAX(rHoldPeriod,1)*12)*rRenovReq*$I176</f>
        <v>0</v>
      </c>
      <c r="S176" s="278">
        <f t="shared" ca="1" si="416"/>
        <v>0</v>
      </c>
      <c r="T176" s="278">
        <f t="shared" ca="1" si="416"/>
        <v>0</v>
      </c>
      <c r="U176" s="278">
        <f t="shared" ca="1" si="416"/>
        <v>0</v>
      </c>
      <c r="V176" s="278">
        <f t="shared" ca="1" si="416"/>
        <v>0</v>
      </c>
      <c r="W176" s="278">
        <f t="shared" ca="1" si="416"/>
        <v>0</v>
      </c>
      <c r="X176" s="278">
        <f t="shared" ca="1" si="416"/>
        <v>0</v>
      </c>
      <c r="Y176" s="278">
        <f t="shared" ca="1" si="416"/>
        <v>0</v>
      </c>
      <c r="Z176" s="278">
        <f t="shared" ca="1" si="416"/>
        <v>0</v>
      </c>
      <c r="AA176" s="278">
        <f t="shared" ca="1" si="416"/>
        <v>0</v>
      </c>
      <c r="AB176" s="278">
        <f t="shared" ca="1" si="416"/>
        <v>0</v>
      </c>
      <c r="AC176" s="278">
        <f t="shared" ca="1" si="416"/>
        <v>0</v>
      </c>
      <c r="AD176" s="278">
        <f t="shared" ca="1" si="416"/>
        <v>0</v>
      </c>
      <c r="AE176" s="278">
        <f t="shared" ca="1" si="416"/>
        <v>0</v>
      </c>
      <c r="AF176" s="278">
        <f t="shared" ca="1" si="416"/>
        <v>0</v>
      </c>
      <c r="AG176" s="278">
        <f t="shared" ca="1" si="416"/>
        <v>0</v>
      </c>
      <c r="AH176" s="278">
        <f t="shared" ca="1" si="416"/>
        <v>0</v>
      </c>
      <c r="AI176" s="278">
        <f t="shared" ca="1" si="416"/>
        <v>0</v>
      </c>
      <c r="AJ176" s="278">
        <f t="shared" ca="1" si="416"/>
        <v>0</v>
      </c>
      <c r="AK176" s="278">
        <f t="shared" ca="1" si="416"/>
        <v>0</v>
      </c>
      <c r="AL176" s="278">
        <f t="shared" ca="1" si="416"/>
        <v>0</v>
      </c>
      <c r="AM176" s="278">
        <f t="shared" ca="1" si="416"/>
        <v>0</v>
      </c>
      <c r="AN176" s="278">
        <f t="shared" ca="1" si="416"/>
        <v>0</v>
      </c>
      <c r="AO176" s="278">
        <f t="shared" ca="1" si="416"/>
        <v>0</v>
      </c>
      <c r="AP176" s="278">
        <f t="shared" ca="1" si="416"/>
        <v>0</v>
      </c>
      <c r="AQ176" s="278">
        <f t="shared" ca="1" si="416"/>
        <v>0</v>
      </c>
      <c r="AR176" s="278">
        <f t="shared" ca="1" si="416"/>
        <v>0</v>
      </c>
      <c r="AS176" s="278">
        <f t="shared" ca="1" si="416"/>
        <v>0</v>
      </c>
      <c r="AT176" s="278">
        <f t="shared" ca="1" si="416"/>
        <v>0</v>
      </c>
      <c r="AU176" s="278">
        <f t="shared" ca="1" si="416"/>
        <v>0</v>
      </c>
      <c r="AV176" s="278">
        <f t="shared" ca="1" si="416"/>
        <v>0</v>
      </c>
      <c r="AW176" s="278">
        <f t="shared" ca="1" si="416"/>
        <v>0</v>
      </c>
      <c r="AX176" s="278">
        <f t="shared" ref="AX176:CC176" ca="1" si="417">IFERROR(AX280*$H176,)*(AX$8&gt;=(rRenovStMnth-1)*12+1)*(AX$8&lt;=MAX(rHoldPeriod,1)*12)*rRenovReq*$I176</f>
        <v>0</v>
      </c>
      <c r="AY176" s="278">
        <f t="shared" ca="1" si="417"/>
        <v>0</v>
      </c>
      <c r="AZ176" s="278">
        <f t="shared" ca="1" si="417"/>
        <v>0</v>
      </c>
      <c r="BA176" s="278">
        <f t="shared" ca="1" si="417"/>
        <v>0</v>
      </c>
      <c r="BB176" s="278">
        <f t="shared" ca="1" si="417"/>
        <v>0</v>
      </c>
      <c r="BC176" s="278">
        <f t="shared" ca="1" si="417"/>
        <v>0</v>
      </c>
      <c r="BD176" s="278">
        <f t="shared" ca="1" si="417"/>
        <v>0</v>
      </c>
      <c r="BE176" s="278">
        <f t="shared" ca="1" si="417"/>
        <v>0</v>
      </c>
      <c r="BF176" s="278">
        <f t="shared" ca="1" si="417"/>
        <v>0</v>
      </c>
      <c r="BG176" s="278">
        <f t="shared" ca="1" si="417"/>
        <v>0</v>
      </c>
      <c r="BH176" s="278">
        <f t="shared" ca="1" si="417"/>
        <v>0</v>
      </c>
      <c r="BI176" s="278">
        <f t="shared" ca="1" si="417"/>
        <v>0</v>
      </c>
      <c r="BJ176" s="278">
        <f t="shared" ca="1" si="417"/>
        <v>0</v>
      </c>
      <c r="BK176" s="278">
        <f t="shared" ca="1" si="417"/>
        <v>0</v>
      </c>
      <c r="BL176" s="278">
        <f t="shared" ca="1" si="417"/>
        <v>0</v>
      </c>
      <c r="BM176" s="278">
        <f t="shared" ca="1" si="417"/>
        <v>0</v>
      </c>
      <c r="BN176" s="278">
        <f t="shared" ca="1" si="417"/>
        <v>0</v>
      </c>
      <c r="BO176" s="278">
        <f t="shared" ca="1" si="417"/>
        <v>0</v>
      </c>
      <c r="BP176" s="278">
        <f t="shared" ca="1" si="417"/>
        <v>0</v>
      </c>
      <c r="BQ176" s="278">
        <f t="shared" ca="1" si="417"/>
        <v>0</v>
      </c>
      <c r="BR176" s="278">
        <f t="shared" ca="1" si="417"/>
        <v>0</v>
      </c>
      <c r="BS176" s="278">
        <f t="shared" ca="1" si="417"/>
        <v>0</v>
      </c>
      <c r="BT176" s="278">
        <f t="shared" ca="1" si="417"/>
        <v>0</v>
      </c>
      <c r="BU176" s="278">
        <f t="shared" ca="1" si="417"/>
        <v>0</v>
      </c>
      <c r="BV176" s="278">
        <f t="shared" ca="1" si="417"/>
        <v>0</v>
      </c>
      <c r="BW176" s="278">
        <f t="shared" ca="1" si="417"/>
        <v>0</v>
      </c>
      <c r="BX176" s="278">
        <f t="shared" ca="1" si="417"/>
        <v>0</v>
      </c>
      <c r="BY176" s="278">
        <f t="shared" ca="1" si="417"/>
        <v>0</v>
      </c>
      <c r="BZ176" s="278">
        <f t="shared" ca="1" si="417"/>
        <v>0</v>
      </c>
      <c r="CA176" s="278">
        <f t="shared" ca="1" si="417"/>
        <v>0</v>
      </c>
      <c r="CB176" s="278">
        <f t="shared" ca="1" si="417"/>
        <v>0</v>
      </c>
      <c r="CC176" s="278">
        <f t="shared" ca="1" si="417"/>
        <v>0</v>
      </c>
      <c r="CD176" s="278">
        <f t="shared" ref="CD176:DI176" ca="1" si="418">IFERROR(CD280*$H176,)*(CD$8&gt;=(rRenovStMnth-1)*12+1)*(CD$8&lt;=MAX(rHoldPeriod,1)*12)*rRenovReq*$I176</f>
        <v>0</v>
      </c>
      <c r="CE176" s="278">
        <f t="shared" ca="1" si="418"/>
        <v>0</v>
      </c>
      <c r="CF176" s="278">
        <f t="shared" ca="1" si="418"/>
        <v>0</v>
      </c>
      <c r="CG176" s="278">
        <f t="shared" ca="1" si="418"/>
        <v>0</v>
      </c>
      <c r="CH176" s="278">
        <f t="shared" ca="1" si="418"/>
        <v>0</v>
      </c>
      <c r="CI176" s="278">
        <f t="shared" ca="1" si="418"/>
        <v>0</v>
      </c>
      <c r="CJ176" s="278">
        <f t="shared" ca="1" si="418"/>
        <v>0</v>
      </c>
      <c r="CK176" s="278">
        <f t="shared" ca="1" si="418"/>
        <v>0</v>
      </c>
      <c r="CL176" s="278">
        <f t="shared" ca="1" si="418"/>
        <v>0</v>
      </c>
      <c r="CM176" s="278">
        <f t="shared" ca="1" si="418"/>
        <v>0</v>
      </c>
      <c r="CN176" s="278">
        <f t="shared" ca="1" si="418"/>
        <v>0</v>
      </c>
      <c r="CO176" s="278">
        <f t="shared" ca="1" si="418"/>
        <v>0</v>
      </c>
      <c r="CP176" s="278">
        <f t="shared" ca="1" si="418"/>
        <v>0</v>
      </c>
      <c r="CQ176" s="278">
        <f t="shared" ca="1" si="418"/>
        <v>0</v>
      </c>
      <c r="CR176" s="278">
        <f t="shared" ca="1" si="418"/>
        <v>0</v>
      </c>
      <c r="CS176" s="278">
        <f t="shared" ca="1" si="418"/>
        <v>0</v>
      </c>
      <c r="CT176" s="278">
        <f t="shared" ca="1" si="418"/>
        <v>0</v>
      </c>
      <c r="CU176" s="278">
        <f t="shared" ca="1" si="418"/>
        <v>0</v>
      </c>
      <c r="CV176" s="278">
        <f t="shared" ca="1" si="418"/>
        <v>0</v>
      </c>
      <c r="CW176" s="278">
        <f t="shared" ca="1" si="418"/>
        <v>0</v>
      </c>
      <c r="CX176" s="278">
        <f t="shared" ca="1" si="418"/>
        <v>0</v>
      </c>
      <c r="CY176" s="278">
        <f t="shared" ca="1" si="418"/>
        <v>0</v>
      </c>
      <c r="CZ176" s="278">
        <f t="shared" ca="1" si="418"/>
        <v>0</v>
      </c>
      <c r="DA176" s="278">
        <f t="shared" ca="1" si="418"/>
        <v>0</v>
      </c>
      <c r="DB176" s="278">
        <f t="shared" ca="1" si="418"/>
        <v>0</v>
      </c>
      <c r="DC176" s="278">
        <f t="shared" ca="1" si="418"/>
        <v>0</v>
      </c>
      <c r="DD176" s="278">
        <f t="shared" ca="1" si="418"/>
        <v>0</v>
      </c>
      <c r="DE176" s="278">
        <f t="shared" ca="1" si="418"/>
        <v>0</v>
      </c>
      <c r="DF176" s="278">
        <f t="shared" ca="1" si="418"/>
        <v>0</v>
      </c>
      <c r="DG176" s="278">
        <f t="shared" ca="1" si="418"/>
        <v>0</v>
      </c>
      <c r="DH176" s="278">
        <f t="shared" ca="1" si="418"/>
        <v>0</v>
      </c>
      <c r="DI176" s="278">
        <f t="shared" ca="1" si="418"/>
        <v>0</v>
      </c>
      <c r="DJ176" s="278">
        <f t="shared" ref="DJ176:ES176" ca="1" si="419">IFERROR(DJ280*$H176,)*(DJ$8&gt;=(rRenovStMnth-1)*12+1)*(DJ$8&lt;=MAX(rHoldPeriod,1)*12)*rRenovReq*$I176</f>
        <v>0</v>
      </c>
      <c r="DK176" s="278">
        <f t="shared" ca="1" si="419"/>
        <v>0</v>
      </c>
      <c r="DL176" s="278">
        <f t="shared" ca="1" si="419"/>
        <v>0</v>
      </c>
      <c r="DM176" s="278">
        <f t="shared" ca="1" si="419"/>
        <v>0</v>
      </c>
      <c r="DN176" s="278">
        <f t="shared" ca="1" si="419"/>
        <v>0</v>
      </c>
      <c r="DO176" s="278">
        <f t="shared" ca="1" si="419"/>
        <v>0</v>
      </c>
      <c r="DP176" s="278">
        <f t="shared" ca="1" si="419"/>
        <v>0</v>
      </c>
      <c r="DQ176" s="278">
        <f t="shared" ca="1" si="419"/>
        <v>0</v>
      </c>
      <c r="DR176" s="278">
        <f t="shared" ca="1" si="419"/>
        <v>0</v>
      </c>
      <c r="DS176" s="278">
        <f t="shared" ca="1" si="419"/>
        <v>0</v>
      </c>
      <c r="DT176" s="278">
        <f t="shared" ca="1" si="419"/>
        <v>0</v>
      </c>
      <c r="DU176" s="278">
        <f t="shared" ca="1" si="419"/>
        <v>0</v>
      </c>
      <c r="DV176" s="278">
        <f t="shared" ca="1" si="419"/>
        <v>0</v>
      </c>
      <c r="DW176" s="278">
        <f t="shared" ca="1" si="419"/>
        <v>0</v>
      </c>
      <c r="DX176" s="278">
        <f t="shared" ca="1" si="419"/>
        <v>0</v>
      </c>
      <c r="DY176" s="278">
        <f t="shared" ca="1" si="419"/>
        <v>0</v>
      </c>
      <c r="DZ176" s="278">
        <f t="shared" ca="1" si="419"/>
        <v>0</v>
      </c>
      <c r="EA176" s="278">
        <f t="shared" ca="1" si="419"/>
        <v>0</v>
      </c>
      <c r="EB176" s="278">
        <f t="shared" ca="1" si="419"/>
        <v>0</v>
      </c>
      <c r="EC176" s="278">
        <f t="shared" ca="1" si="419"/>
        <v>0</v>
      </c>
      <c r="ED176" s="278">
        <f t="shared" ca="1" si="419"/>
        <v>0</v>
      </c>
      <c r="EE176" s="278">
        <f t="shared" ca="1" si="419"/>
        <v>0</v>
      </c>
      <c r="EF176" s="278">
        <f t="shared" ca="1" si="419"/>
        <v>0</v>
      </c>
      <c r="EG176" s="278">
        <f t="shared" ca="1" si="419"/>
        <v>0</v>
      </c>
      <c r="EH176" s="278">
        <f t="shared" ca="1" si="419"/>
        <v>0</v>
      </c>
      <c r="EI176" s="278">
        <f t="shared" ca="1" si="419"/>
        <v>0</v>
      </c>
      <c r="EJ176" s="278">
        <f t="shared" ca="1" si="419"/>
        <v>0</v>
      </c>
      <c r="EK176" s="278">
        <f t="shared" ca="1" si="419"/>
        <v>0</v>
      </c>
      <c r="EL176" s="278">
        <f t="shared" ca="1" si="419"/>
        <v>0</v>
      </c>
      <c r="EM176" s="278">
        <f t="shared" ca="1" si="419"/>
        <v>0</v>
      </c>
      <c r="EN176" s="278">
        <f t="shared" ca="1" si="419"/>
        <v>0</v>
      </c>
      <c r="EO176" s="278">
        <f t="shared" ca="1" si="419"/>
        <v>0</v>
      </c>
      <c r="EP176" s="278">
        <f t="shared" ca="1" si="419"/>
        <v>0</v>
      </c>
      <c r="EQ176" s="278">
        <f t="shared" ca="1" si="419"/>
        <v>0</v>
      </c>
      <c r="ER176" s="278">
        <f t="shared" ca="1" si="419"/>
        <v>0</v>
      </c>
      <c r="ES176" s="278">
        <f t="shared" ca="1" si="419"/>
        <v>0</v>
      </c>
    </row>
    <row r="177" spans="2:149" hidden="1" x14ac:dyDescent="0.2">
      <c r="B177" s="278" cm="1">
        <f t="array" ref="B177">IFERROR(INDEX(rUMFP,ROWS($A$97:A177)),)</f>
        <v>0</v>
      </c>
      <c r="C177" s="278"/>
      <c r="D177" s="275">
        <f t="shared" si="350"/>
        <v>0</v>
      </c>
      <c r="E177" s="275">
        <f t="shared" si="351"/>
        <v>0</v>
      </c>
      <c r="F177" s="607">
        <f t="shared" si="352"/>
        <v>0</v>
      </c>
      <c r="H177" s="603">
        <f t="shared" si="353"/>
        <v>0</v>
      </c>
      <c r="I177" s="600">
        <f t="shared" si="359"/>
        <v>0</v>
      </c>
      <c r="K177" s="610">
        <f t="shared" si="354"/>
        <v>0</v>
      </c>
      <c r="Q177" s="275"/>
      <c r="R177" s="278">
        <f t="shared" ref="R177:AW177" si="420">IFERROR(R281*$H177,)*(R$8&gt;=(rRenovStMnth-1)*12+1)*(R$8&lt;=MAX(rHoldPeriod,1)*12)*rRenovReq*$I177</f>
        <v>0</v>
      </c>
      <c r="S177" s="278">
        <f t="shared" ca="1" si="420"/>
        <v>0</v>
      </c>
      <c r="T177" s="278">
        <f t="shared" ca="1" si="420"/>
        <v>0</v>
      </c>
      <c r="U177" s="278">
        <f t="shared" ca="1" si="420"/>
        <v>0</v>
      </c>
      <c r="V177" s="278">
        <f t="shared" ca="1" si="420"/>
        <v>0</v>
      </c>
      <c r="W177" s="278">
        <f t="shared" ca="1" si="420"/>
        <v>0</v>
      </c>
      <c r="X177" s="278">
        <f t="shared" ca="1" si="420"/>
        <v>0</v>
      </c>
      <c r="Y177" s="278">
        <f t="shared" ca="1" si="420"/>
        <v>0</v>
      </c>
      <c r="Z177" s="278">
        <f t="shared" ca="1" si="420"/>
        <v>0</v>
      </c>
      <c r="AA177" s="278">
        <f t="shared" ca="1" si="420"/>
        <v>0</v>
      </c>
      <c r="AB177" s="278">
        <f t="shared" ca="1" si="420"/>
        <v>0</v>
      </c>
      <c r="AC177" s="278">
        <f t="shared" ca="1" si="420"/>
        <v>0</v>
      </c>
      <c r="AD177" s="278">
        <f t="shared" ca="1" si="420"/>
        <v>0</v>
      </c>
      <c r="AE177" s="278">
        <f t="shared" ca="1" si="420"/>
        <v>0</v>
      </c>
      <c r="AF177" s="278">
        <f t="shared" ca="1" si="420"/>
        <v>0</v>
      </c>
      <c r="AG177" s="278">
        <f t="shared" ca="1" si="420"/>
        <v>0</v>
      </c>
      <c r="AH177" s="278">
        <f t="shared" ca="1" si="420"/>
        <v>0</v>
      </c>
      <c r="AI177" s="278">
        <f t="shared" ca="1" si="420"/>
        <v>0</v>
      </c>
      <c r="AJ177" s="278">
        <f t="shared" ca="1" si="420"/>
        <v>0</v>
      </c>
      <c r="AK177" s="278">
        <f t="shared" ca="1" si="420"/>
        <v>0</v>
      </c>
      <c r="AL177" s="278">
        <f t="shared" ca="1" si="420"/>
        <v>0</v>
      </c>
      <c r="AM177" s="278">
        <f t="shared" ca="1" si="420"/>
        <v>0</v>
      </c>
      <c r="AN177" s="278">
        <f t="shared" ca="1" si="420"/>
        <v>0</v>
      </c>
      <c r="AO177" s="278">
        <f t="shared" ca="1" si="420"/>
        <v>0</v>
      </c>
      <c r="AP177" s="278">
        <f t="shared" ca="1" si="420"/>
        <v>0</v>
      </c>
      <c r="AQ177" s="278">
        <f t="shared" ca="1" si="420"/>
        <v>0</v>
      </c>
      <c r="AR177" s="278">
        <f t="shared" ca="1" si="420"/>
        <v>0</v>
      </c>
      <c r="AS177" s="278">
        <f t="shared" ca="1" si="420"/>
        <v>0</v>
      </c>
      <c r="AT177" s="278">
        <f t="shared" ca="1" si="420"/>
        <v>0</v>
      </c>
      <c r="AU177" s="278">
        <f t="shared" ca="1" si="420"/>
        <v>0</v>
      </c>
      <c r="AV177" s="278">
        <f t="shared" ca="1" si="420"/>
        <v>0</v>
      </c>
      <c r="AW177" s="278">
        <f t="shared" ca="1" si="420"/>
        <v>0</v>
      </c>
      <c r="AX177" s="278">
        <f t="shared" ref="AX177:CC177" ca="1" si="421">IFERROR(AX281*$H177,)*(AX$8&gt;=(rRenovStMnth-1)*12+1)*(AX$8&lt;=MAX(rHoldPeriod,1)*12)*rRenovReq*$I177</f>
        <v>0</v>
      </c>
      <c r="AY177" s="278">
        <f t="shared" ca="1" si="421"/>
        <v>0</v>
      </c>
      <c r="AZ177" s="278">
        <f t="shared" ca="1" si="421"/>
        <v>0</v>
      </c>
      <c r="BA177" s="278">
        <f t="shared" ca="1" si="421"/>
        <v>0</v>
      </c>
      <c r="BB177" s="278">
        <f t="shared" ca="1" si="421"/>
        <v>0</v>
      </c>
      <c r="BC177" s="278">
        <f t="shared" ca="1" si="421"/>
        <v>0</v>
      </c>
      <c r="BD177" s="278">
        <f t="shared" ca="1" si="421"/>
        <v>0</v>
      </c>
      <c r="BE177" s="278">
        <f t="shared" ca="1" si="421"/>
        <v>0</v>
      </c>
      <c r="BF177" s="278">
        <f t="shared" ca="1" si="421"/>
        <v>0</v>
      </c>
      <c r="BG177" s="278">
        <f t="shared" ca="1" si="421"/>
        <v>0</v>
      </c>
      <c r="BH177" s="278">
        <f t="shared" ca="1" si="421"/>
        <v>0</v>
      </c>
      <c r="BI177" s="278">
        <f t="shared" ca="1" si="421"/>
        <v>0</v>
      </c>
      <c r="BJ177" s="278">
        <f t="shared" ca="1" si="421"/>
        <v>0</v>
      </c>
      <c r="BK177" s="278">
        <f t="shared" ca="1" si="421"/>
        <v>0</v>
      </c>
      <c r="BL177" s="278">
        <f t="shared" ca="1" si="421"/>
        <v>0</v>
      </c>
      <c r="BM177" s="278">
        <f t="shared" ca="1" si="421"/>
        <v>0</v>
      </c>
      <c r="BN177" s="278">
        <f t="shared" ca="1" si="421"/>
        <v>0</v>
      </c>
      <c r="BO177" s="278">
        <f t="shared" ca="1" si="421"/>
        <v>0</v>
      </c>
      <c r="BP177" s="278">
        <f t="shared" ca="1" si="421"/>
        <v>0</v>
      </c>
      <c r="BQ177" s="278">
        <f t="shared" ca="1" si="421"/>
        <v>0</v>
      </c>
      <c r="BR177" s="278">
        <f t="shared" ca="1" si="421"/>
        <v>0</v>
      </c>
      <c r="BS177" s="278">
        <f t="shared" ca="1" si="421"/>
        <v>0</v>
      </c>
      <c r="BT177" s="278">
        <f t="shared" ca="1" si="421"/>
        <v>0</v>
      </c>
      <c r="BU177" s="278">
        <f t="shared" ca="1" si="421"/>
        <v>0</v>
      </c>
      <c r="BV177" s="278">
        <f t="shared" ca="1" si="421"/>
        <v>0</v>
      </c>
      <c r="BW177" s="278">
        <f t="shared" ca="1" si="421"/>
        <v>0</v>
      </c>
      <c r="BX177" s="278">
        <f t="shared" ca="1" si="421"/>
        <v>0</v>
      </c>
      <c r="BY177" s="278">
        <f t="shared" ca="1" si="421"/>
        <v>0</v>
      </c>
      <c r="BZ177" s="278">
        <f t="shared" ca="1" si="421"/>
        <v>0</v>
      </c>
      <c r="CA177" s="278">
        <f t="shared" ca="1" si="421"/>
        <v>0</v>
      </c>
      <c r="CB177" s="278">
        <f t="shared" ca="1" si="421"/>
        <v>0</v>
      </c>
      <c r="CC177" s="278">
        <f t="shared" ca="1" si="421"/>
        <v>0</v>
      </c>
      <c r="CD177" s="278">
        <f t="shared" ref="CD177:DI177" ca="1" si="422">IFERROR(CD281*$H177,)*(CD$8&gt;=(rRenovStMnth-1)*12+1)*(CD$8&lt;=MAX(rHoldPeriod,1)*12)*rRenovReq*$I177</f>
        <v>0</v>
      </c>
      <c r="CE177" s="278">
        <f t="shared" ca="1" si="422"/>
        <v>0</v>
      </c>
      <c r="CF177" s="278">
        <f t="shared" ca="1" si="422"/>
        <v>0</v>
      </c>
      <c r="CG177" s="278">
        <f t="shared" ca="1" si="422"/>
        <v>0</v>
      </c>
      <c r="CH177" s="278">
        <f t="shared" ca="1" si="422"/>
        <v>0</v>
      </c>
      <c r="CI177" s="278">
        <f t="shared" ca="1" si="422"/>
        <v>0</v>
      </c>
      <c r="CJ177" s="278">
        <f t="shared" ca="1" si="422"/>
        <v>0</v>
      </c>
      <c r="CK177" s="278">
        <f t="shared" ca="1" si="422"/>
        <v>0</v>
      </c>
      <c r="CL177" s="278">
        <f t="shared" ca="1" si="422"/>
        <v>0</v>
      </c>
      <c r="CM177" s="278">
        <f t="shared" ca="1" si="422"/>
        <v>0</v>
      </c>
      <c r="CN177" s="278">
        <f t="shared" ca="1" si="422"/>
        <v>0</v>
      </c>
      <c r="CO177" s="278">
        <f t="shared" ca="1" si="422"/>
        <v>0</v>
      </c>
      <c r="CP177" s="278">
        <f t="shared" ca="1" si="422"/>
        <v>0</v>
      </c>
      <c r="CQ177" s="278">
        <f t="shared" ca="1" si="422"/>
        <v>0</v>
      </c>
      <c r="CR177" s="278">
        <f t="shared" ca="1" si="422"/>
        <v>0</v>
      </c>
      <c r="CS177" s="278">
        <f t="shared" ca="1" si="422"/>
        <v>0</v>
      </c>
      <c r="CT177" s="278">
        <f t="shared" ca="1" si="422"/>
        <v>0</v>
      </c>
      <c r="CU177" s="278">
        <f t="shared" ca="1" si="422"/>
        <v>0</v>
      </c>
      <c r="CV177" s="278">
        <f t="shared" ca="1" si="422"/>
        <v>0</v>
      </c>
      <c r="CW177" s="278">
        <f t="shared" ca="1" si="422"/>
        <v>0</v>
      </c>
      <c r="CX177" s="278">
        <f t="shared" ca="1" si="422"/>
        <v>0</v>
      </c>
      <c r="CY177" s="278">
        <f t="shared" ca="1" si="422"/>
        <v>0</v>
      </c>
      <c r="CZ177" s="278">
        <f t="shared" ca="1" si="422"/>
        <v>0</v>
      </c>
      <c r="DA177" s="278">
        <f t="shared" ca="1" si="422"/>
        <v>0</v>
      </c>
      <c r="DB177" s="278">
        <f t="shared" ca="1" si="422"/>
        <v>0</v>
      </c>
      <c r="DC177" s="278">
        <f t="shared" ca="1" si="422"/>
        <v>0</v>
      </c>
      <c r="DD177" s="278">
        <f t="shared" ca="1" si="422"/>
        <v>0</v>
      </c>
      <c r="DE177" s="278">
        <f t="shared" ca="1" si="422"/>
        <v>0</v>
      </c>
      <c r="DF177" s="278">
        <f t="shared" ca="1" si="422"/>
        <v>0</v>
      </c>
      <c r="DG177" s="278">
        <f t="shared" ca="1" si="422"/>
        <v>0</v>
      </c>
      <c r="DH177" s="278">
        <f t="shared" ca="1" si="422"/>
        <v>0</v>
      </c>
      <c r="DI177" s="278">
        <f t="shared" ca="1" si="422"/>
        <v>0</v>
      </c>
      <c r="DJ177" s="278">
        <f t="shared" ref="DJ177:ES177" ca="1" si="423">IFERROR(DJ281*$H177,)*(DJ$8&gt;=(rRenovStMnth-1)*12+1)*(DJ$8&lt;=MAX(rHoldPeriod,1)*12)*rRenovReq*$I177</f>
        <v>0</v>
      </c>
      <c r="DK177" s="278">
        <f t="shared" ca="1" si="423"/>
        <v>0</v>
      </c>
      <c r="DL177" s="278">
        <f t="shared" ca="1" si="423"/>
        <v>0</v>
      </c>
      <c r="DM177" s="278">
        <f t="shared" ca="1" si="423"/>
        <v>0</v>
      </c>
      <c r="DN177" s="278">
        <f t="shared" ca="1" si="423"/>
        <v>0</v>
      </c>
      <c r="DO177" s="278">
        <f t="shared" ca="1" si="423"/>
        <v>0</v>
      </c>
      <c r="DP177" s="278">
        <f t="shared" ca="1" si="423"/>
        <v>0</v>
      </c>
      <c r="DQ177" s="278">
        <f t="shared" ca="1" si="423"/>
        <v>0</v>
      </c>
      <c r="DR177" s="278">
        <f t="shared" ca="1" si="423"/>
        <v>0</v>
      </c>
      <c r="DS177" s="278">
        <f t="shared" ca="1" si="423"/>
        <v>0</v>
      </c>
      <c r="DT177" s="278">
        <f t="shared" ca="1" si="423"/>
        <v>0</v>
      </c>
      <c r="DU177" s="278">
        <f t="shared" ca="1" si="423"/>
        <v>0</v>
      </c>
      <c r="DV177" s="278">
        <f t="shared" ca="1" si="423"/>
        <v>0</v>
      </c>
      <c r="DW177" s="278">
        <f t="shared" ca="1" si="423"/>
        <v>0</v>
      </c>
      <c r="DX177" s="278">
        <f t="shared" ca="1" si="423"/>
        <v>0</v>
      </c>
      <c r="DY177" s="278">
        <f t="shared" ca="1" si="423"/>
        <v>0</v>
      </c>
      <c r="DZ177" s="278">
        <f t="shared" ca="1" si="423"/>
        <v>0</v>
      </c>
      <c r="EA177" s="278">
        <f t="shared" ca="1" si="423"/>
        <v>0</v>
      </c>
      <c r="EB177" s="278">
        <f t="shared" ca="1" si="423"/>
        <v>0</v>
      </c>
      <c r="EC177" s="278">
        <f t="shared" ca="1" si="423"/>
        <v>0</v>
      </c>
      <c r="ED177" s="278">
        <f t="shared" ca="1" si="423"/>
        <v>0</v>
      </c>
      <c r="EE177" s="278">
        <f t="shared" ca="1" si="423"/>
        <v>0</v>
      </c>
      <c r="EF177" s="278">
        <f t="shared" ca="1" si="423"/>
        <v>0</v>
      </c>
      <c r="EG177" s="278">
        <f t="shared" ca="1" si="423"/>
        <v>0</v>
      </c>
      <c r="EH177" s="278">
        <f t="shared" ca="1" si="423"/>
        <v>0</v>
      </c>
      <c r="EI177" s="278">
        <f t="shared" ca="1" si="423"/>
        <v>0</v>
      </c>
      <c r="EJ177" s="278">
        <f t="shared" ca="1" si="423"/>
        <v>0</v>
      </c>
      <c r="EK177" s="278">
        <f t="shared" ca="1" si="423"/>
        <v>0</v>
      </c>
      <c r="EL177" s="278">
        <f t="shared" ca="1" si="423"/>
        <v>0</v>
      </c>
      <c r="EM177" s="278">
        <f t="shared" ca="1" si="423"/>
        <v>0</v>
      </c>
      <c r="EN177" s="278">
        <f t="shared" ca="1" si="423"/>
        <v>0</v>
      </c>
      <c r="EO177" s="278">
        <f t="shared" ca="1" si="423"/>
        <v>0</v>
      </c>
      <c r="EP177" s="278">
        <f t="shared" ca="1" si="423"/>
        <v>0</v>
      </c>
      <c r="EQ177" s="278">
        <f t="shared" ca="1" si="423"/>
        <v>0</v>
      </c>
      <c r="ER177" s="278">
        <f t="shared" ca="1" si="423"/>
        <v>0</v>
      </c>
      <c r="ES177" s="278">
        <f t="shared" ca="1" si="423"/>
        <v>0</v>
      </c>
    </row>
    <row r="178" spans="2:149" hidden="1" x14ac:dyDescent="0.2">
      <c r="B178" s="278" cm="1">
        <f t="array" ref="B178">IFERROR(INDEX(rUMFP,ROWS($A$97:A178)),)</f>
        <v>0</v>
      </c>
      <c r="C178" s="278"/>
      <c r="D178" s="275">
        <f t="shared" si="350"/>
        <v>0</v>
      </c>
      <c r="E178" s="275">
        <f t="shared" si="351"/>
        <v>0</v>
      </c>
      <c r="F178" s="607">
        <f t="shared" si="352"/>
        <v>0</v>
      </c>
      <c r="H178" s="603">
        <f t="shared" si="353"/>
        <v>0</v>
      </c>
      <c r="I178" s="600">
        <f t="shared" si="359"/>
        <v>0</v>
      </c>
      <c r="K178" s="610">
        <f t="shared" si="354"/>
        <v>0</v>
      </c>
      <c r="Q178" s="275"/>
      <c r="R178" s="278">
        <f t="shared" ref="R178:AW178" si="424">IFERROR(R282*$H178,)*(R$8&gt;=(rRenovStMnth-1)*12+1)*(R$8&lt;=MAX(rHoldPeriod,1)*12)*rRenovReq*$I178</f>
        <v>0</v>
      </c>
      <c r="S178" s="278">
        <f t="shared" ca="1" si="424"/>
        <v>0</v>
      </c>
      <c r="T178" s="278">
        <f t="shared" ca="1" si="424"/>
        <v>0</v>
      </c>
      <c r="U178" s="278">
        <f t="shared" ca="1" si="424"/>
        <v>0</v>
      </c>
      <c r="V178" s="278">
        <f t="shared" ca="1" si="424"/>
        <v>0</v>
      </c>
      <c r="W178" s="278">
        <f t="shared" ca="1" si="424"/>
        <v>0</v>
      </c>
      <c r="X178" s="278">
        <f t="shared" ca="1" si="424"/>
        <v>0</v>
      </c>
      <c r="Y178" s="278">
        <f t="shared" ca="1" si="424"/>
        <v>0</v>
      </c>
      <c r="Z178" s="278">
        <f t="shared" ca="1" si="424"/>
        <v>0</v>
      </c>
      <c r="AA178" s="278">
        <f t="shared" ca="1" si="424"/>
        <v>0</v>
      </c>
      <c r="AB178" s="278">
        <f t="shared" ca="1" si="424"/>
        <v>0</v>
      </c>
      <c r="AC178" s="278">
        <f t="shared" ca="1" si="424"/>
        <v>0</v>
      </c>
      <c r="AD178" s="278">
        <f t="shared" ca="1" si="424"/>
        <v>0</v>
      </c>
      <c r="AE178" s="278">
        <f t="shared" ca="1" si="424"/>
        <v>0</v>
      </c>
      <c r="AF178" s="278">
        <f t="shared" ca="1" si="424"/>
        <v>0</v>
      </c>
      <c r="AG178" s="278">
        <f t="shared" ca="1" si="424"/>
        <v>0</v>
      </c>
      <c r="AH178" s="278">
        <f t="shared" ca="1" si="424"/>
        <v>0</v>
      </c>
      <c r="AI178" s="278">
        <f t="shared" ca="1" si="424"/>
        <v>0</v>
      </c>
      <c r="AJ178" s="278">
        <f t="shared" ca="1" si="424"/>
        <v>0</v>
      </c>
      <c r="AK178" s="278">
        <f t="shared" ca="1" si="424"/>
        <v>0</v>
      </c>
      <c r="AL178" s="278">
        <f t="shared" ca="1" si="424"/>
        <v>0</v>
      </c>
      <c r="AM178" s="278">
        <f t="shared" ca="1" si="424"/>
        <v>0</v>
      </c>
      <c r="AN178" s="278">
        <f t="shared" ca="1" si="424"/>
        <v>0</v>
      </c>
      <c r="AO178" s="278">
        <f t="shared" ca="1" si="424"/>
        <v>0</v>
      </c>
      <c r="AP178" s="278">
        <f t="shared" ca="1" si="424"/>
        <v>0</v>
      </c>
      <c r="AQ178" s="278">
        <f t="shared" ca="1" si="424"/>
        <v>0</v>
      </c>
      <c r="AR178" s="278">
        <f t="shared" ca="1" si="424"/>
        <v>0</v>
      </c>
      <c r="AS178" s="278">
        <f t="shared" ca="1" si="424"/>
        <v>0</v>
      </c>
      <c r="AT178" s="278">
        <f t="shared" ca="1" si="424"/>
        <v>0</v>
      </c>
      <c r="AU178" s="278">
        <f t="shared" ca="1" si="424"/>
        <v>0</v>
      </c>
      <c r="AV178" s="278">
        <f t="shared" ca="1" si="424"/>
        <v>0</v>
      </c>
      <c r="AW178" s="278">
        <f t="shared" ca="1" si="424"/>
        <v>0</v>
      </c>
      <c r="AX178" s="278">
        <f t="shared" ref="AX178:CC178" ca="1" si="425">IFERROR(AX282*$H178,)*(AX$8&gt;=(rRenovStMnth-1)*12+1)*(AX$8&lt;=MAX(rHoldPeriod,1)*12)*rRenovReq*$I178</f>
        <v>0</v>
      </c>
      <c r="AY178" s="278">
        <f t="shared" ca="1" si="425"/>
        <v>0</v>
      </c>
      <c r="AZ178" s="278">
        <f t="shared" ca="1" si="425"/>
        <v>0</v>
      </c>
      <c r="BA178" s="278">
        <f t="shared" ca="1" si="425"/>
        <v>0</v>
      </c>
      <c r="BB178" s="278">
        <f t="shared" ca="1" si="425"/>
        <v>0</v>
      </c>
      <c r="BC178" s="278">
        <f t="shared" ca="1" si="425"/>
        <v>0</v>
      </c>
      <c r="BD178" s="278">
        <f t="shared" ca="1" si="425"/>
        <v>0</v>
      </c>
      <c r="BE178" s="278">
        <f t="shared" ca="1" si="425"/>
        <v>0</v>
      </c>
      <c r="BF178" s="278">
        <f t="shared" ca="1" si="425"/>
        <v>0</v>
      </c>
      <c r="BG178" s="278">
        <f t="shared" ca="1" si="425"/>
        <v>0</v>
      </c>
      <c r="BH178" s="278">
        <f t="shared" ca="1" si="425"/>
        <v>0</v>
      </c>
      <c r="BI178" s="278">
        <f t="shared" ca="1" si="425"/>
        <v>0</v>
      </c>
      <c r="BJ178" s="278">
        <f t="shared" ca="1" si="425"/>
        <v>0</v>
      </c>
      <c r="BK178" s="278">
        <f t="shared" ca="1" si="425"/>
        <v>0</v>
      </c>
      <c r="BL178" s="278">
        <f t="shared" ca="1" si="425"/>
        <v>0</v>
      </c>
      <c r="BM178" s="278">
        <f t="shared" ca="1" si="425"/>
        <v>0</v>
      </c>
      <c r="BN178" s="278">
        <f t="shared" ca="1" si="425"/>
        <v>0</v>
      </c>
      <c r="BO178" s="278">
        <f t="shared" ca="1" si="425"/>
        <v>0</v>
      </c>
      <c r="BP178" s="278">
        <f t="shared" ca="1" si="425"/>
        <v>0</v>
      </c>
      <c r="BQ178" s="278">
        <f t="shared" ca="1" si="425"/>
        <v>0</v>
      </c>
      <c r="BR178" s="278">
        <f t="shared" ca="1" si="425"/>
        <v>0</v>
      </c>
      <c r="BS178" s="278">
        <f t="shared" ca="1" si="425"/>
        <v>0</v>
      </c>
      <c r="BT178" s="278">
        <f t="shared" ca="1" si="425"/>
        <v>0</v>
      </c>
      <c r="BU178" s="278">
        <f t="shared" ca="1" si="425"/>
        <v>0</v>
      </c>
      <c r="BV178" s="278">
        <f t="shared" ca="1" si="425"/>
        <v>0</v>
      </c>
      <c r="BW178" s="278">
        <f t="shared" ca="1" si="425"/>
        <v>0</v>
      </c>
      <c r="BX178" s="278">
        <f t="shared" ca="1" si="425"/>
        <v>0</v>
      </c>
      <c r="BY178" s="278">
        <f t="shared" ca="1" si="425"/>
        <v>0</v>
      </c>
      <c r="BZ178" s="278">
        <f t="shared" ca="1" si="425"/>
        <v>0</v>
      </c>
      <c r="CA178" s="278">
        <f t="shared" ca="1" si="425"/>
        <v>0</v>
      </c>
      <c r="CB178" s="278">
        <f t="shared" ca="1" si="425"/>
        <v>0</v>
      </c>
      <c r="CC178" s="278">
        <f t="shared" ca="1" si="425"/>
        <v>0</v>
      </c>
      <c r="CD178" s="278">
        <f t="shared" ref="CD178:DI178" ca="1" si="426">IFERROR(CD282*$H178,)*(CD$8&gt;=(rRenovStMnth-1)*12+1)*(CD$8&lt;=MAX(rHoldPeriod,1)*12)*rRenovReq*$I178</f>
        <v>0</v>
      </c>
      <c r="CE178" s="278">
        <f t="shared" ca="1" si="426"/>
        <v>0</v>
      </c>
      <c r="CF178" s="278">
        <f t="shared" ca="1" si="426"/>
        <v>0</v>
      </c>
      <c r="CG178" s="278">
        <f t="shared" ca="1" si="426"/>
        <v>0</v>
      </c>
      <c r="CH178" s="278">
        <f t="shared" ca="1" si="426"/>
        <v>0</v>
      </c>
      <c r="CI178" s="278">
        <f t="shared" ca="1" si="426"/>
        <v>0</v>
      </c>
      <c r="CJ178" s="278">
        <f t="shared" ca="1" si="426"/>
        <v>0</v>
      </c>
      <c r="CK178" s="278">
        <f t="shared" ca="1" si="426"/>
        <v>0</v>
      </c>
      <c r="CL178" s="278">
        <f t="shared" ca="1" si="426"/>
        <v>0</v>
      </c>
      <c r="CM178" s="278">
        <f t="shared" ca="1" si="426"/>
        <v>0</v>
      </c>
      <c r="CN178" s="278">
        <f t="shared" ca="1" si="426"/>
        <v>0</v>
      </c>
      <c r="CO178" s="278">
        <f t="shared" ca="1" si="426"/>
        <v>0</v>
      </c>
      <c r="CP178" s="278">
        <f t="shared" ca="1" si="426"/>
        <v>0</v>
      </c>
      <c r="CQ178" s="278">
        <f t="shared" ca="1" si="426"/>
        <v>0</v>
      </c>
      <c r="CR178" s="278">
        <f t="shared" ca="1" si="426"/>
        <v>0</v>
      </c>
      <c r="CS178" s="278">
        <f t="shared" ca="1" si="426"/>
        <v>0</v>
      </c>
      <c r="CT178" s="278">
        <f t="shared" ca="1" si="426"/>
        <v>0</v>
      </c>
      <c r="CU178" s="278">
        <f t="shared" ca="1" si="426"/>
        <v>0</v>
      </c>
      <c r="CV178" s="278">
        <f t="shared" ca="1" si="426"/>
        <v>0</v>
      </c>
      <c r="CW178" s="278">
        <f t="shared" ca="1" si="426"/>
        <v>0</v>
      </c>
      <c r="CX178" s="278">
        <f t="shared" ca="1" si="426"/>
        <v>0</v>
      </c>
      <c r="CY178" s="278">
        <f t="shared" ca="1" si="426"/>
        <v>0</v>
      </c>
      <c r="CZ178" s="278">
        <f t="shared" ca="1" si="426"/>
        <v>0</v>
      </c>
      <c r="DA178" s="278">
        <f t="shared" ca="1" si="426"/>
        <v>0</v>
      </c>
      <c r="DB178" s="278">
        <f t="shared" ca="1" si="426"/>
        <v>0</v>
      </c>
      <c r="DC178" s="278">
        <f t="shared" ca="1" si="426"/>
        <v>0</v>
      </c>
      <c r="DD178" s="278">
        <f t="shared" ca="1" si="426"/>
        <v>0</v>
      </c>
      <c r="DE178" s="278">
        <f t="shared" ca="1" si="426"/>
        <v>0</v>
      </c>
      <c r="DF178" s="278">
        <f t="shared" ca="1" si="426"/>
        <v>0</v>
      </c>
      <c r="DG178" s="278">
        <f t="shared" ca="1" si="426"/>
        <v>0</v>
      </c>
      <c r="DH178" s="278">
        <f t="shared" ca="1" si="426"/>
        <v>0</v>
      </c>
      <c r="DI178" s="278">
        <f t="shared" ca="1" si="426"/>
        <v>0</v>
      </c>
      <c r="DJ178" s="278">
        <f t="shared" ref="DJ178:ES178" ca="1" si="427">IFERROR(DJ282*$H178,)*(DJ$8&gt;=(rRenovStMnth-1)*12+1)*(DJ$8&lt;=MAX(rHoldPeriod,1)*12)*rRenovReq*$I178</f>
        <v>0</v>
      </c>
      <c r="DK178" s="278">
        <f t="shared" ca="1" si="427"/>
        <v>0</v>
      </c>
      <c r="DL178" s="278">
        <f t="shared" ca="1" si="427"/>
        <v>0</v>
      </c>
      <c r="DM178" s="278">
        <f t="shared" ca="1" si="427"/>
        <v>0</v>
      </c>
      <c r="DN178" s="278">
        <f t="shared" ca="1" si="427"/>
        <v>0</v>
      </c>
      <c r="DO178" s="278">
        <f t="shared" ca="1" si="427"/>
        <v>0</v>
      </c>
      <c r="DP178" s="278">
        <f t="shared" ca="1" si="427"/>
        <v>0</v>
      </c>
      <c r="DQ178" s="278">
        <f t="shared" ca="1" si="427"/>
        <v>0</v>
      </c>
      <c r="DR178" s="278">
        <f t="shared" ca="1" si="427"/>
        <v>0</v>
      </c>
      <c r="DS178" s="278">
        <f t="shared" ca="1" si="427"/>
        <v>0</v>
      </c>
      <c r="DT178" s="278">
        <f t="shared" ca="1" si="427"/>
        <v>0</v>
      </c>
      <c r="DU178" s="278">
        <f t="shared" ca="1" si="427"/>
        <v>0</v>
      </c>
      <c r="DV178" s="278">
        <f t="shared" ca="1" si="427"/>
        <v>0</v>
      </c>
      <c r="DW178" s="278">
        <f t="shared" ca="1" si="427"/>
        <v>0</v>
      </c>
      <c r="DX178" s="278">
        <f t="shared" ca="1" si="427"/>
        <v>0</v>
      </c>
      <c r="DY178" s="278">
        <f t="shared" ca="1" si="427"/>
        <v>0</v>
      </c>
      <c r="DZ178" s="278">
        <f t="shared" ca="1" si="427"/>
        <v>0</v>
      </c>
      <c r="EA178" s="278">
        <f t="shared" ca="1" si="427"/>
        <v>0</v>
      </c>
      <c r="EB178" s="278">
        <f t="shared" ca="1" si="427"/>
        <v>0</v>
      </c>
      <c r="EC178" s="278">
        <f t="shared" ca="1" si="427"/>
        <v>0</v>
      </c>
      <c r="ED178" s="278">
        <f t="shared" ca="1" si="427"/>
        <v>0</v>
      </c>
      <c r="EE178" s="278">
        <f t="shared" ca="1" si="427"/>
        <v>0</v>
      </c>
      <c r="EF178" s="278">
        <f t="shared" ca="1" si="427"/>
        <v>0</v>
      </c>
      <c r="EG178" s="278">
        <f t="shared" ca="1" si="427"/>
        <v>0</v>
      </c>
      <c r="EH178" s="278">
        <f t="shared" ca="1" si="427"/>
        <v>0</v>
      </c>
      <c r="EI178" s="278">
        <f t="shared" ca="1" si="427"/>
        <v>0</v>
      </c>
      <c r="EJ178" s="278">
        <f t="shared" ca="1" si="427"/>
        <v>0</v>
      </c>
      <c r="EK178" s="278">
        <f t="shared" ca="1" si="427"/>
        <v>0</v>
      </c>
      <c r="EL178" s="278">
        <f t="shared" ca="1" si="427"/>
        <v>0</v>
      </c>
      <c r="EM178" s="278">
        <f t="shared" ca="1" si="427"/>
        <v>0</v>
      </c>
      <c r="EN178" s="278">
        <f t="shared" ca="1" si="427"/>
        <v>0</v>
      </c>
      <c r="EO178" s="278">
        <f t="shared" ca="1" si="427"/>
        <v>0</v>
      </c>
      <c r="EP178" s="278">
        <f t="shared" ca="1" si="427"/>
        <v>0</v>
      </c>
      <c r="EQ178" s="278">
        <f t="shared" ca="1" si="427"/>
        <v>0</v>
      </c>
      <c r="ER178" s="278">
        <f t="shared" ca="1" si="427"/>
        <v>0</v>
      </c>
      <c r="ES178" s="278">
        <f t="shared" ca="1" si="427"/>
        <v>0</v>
      </c>
    </row>
    <row r="179" spans="2:149" hidden="1" x14ac:dyDescent="0.2">
      <c r="B179" s="278" cm="1">
        <f t="array" ref="B179">IFERROR(INDEX(rUMFP,ROWS($A$97:A179)),)</f>
        <v>0</v>
      </c>
      <c r="C179" s="278"/>
      <c r="D179" s="275">
        <f t="shared" si="350"/>
        <v>0</v>
      </c>
      <c r="E179" s="275">
        <f t="shared" si="351"/>
        <v>0</v>
      </c>
      <c r="F179" s="607">
        <f t="shared" si="352"/>
        <v>0</v>
      </c>
      <c r="H179" s="603">
        <f t="shared" si="353"/>
        <v>0</v>
      </c>
      <c r="I179" s="600">
        <f t="shared" si="359"/>
        <v>0</v>
      </c>
      <c r="K179" s="610">
        <f t="shared" si="354"/>
        <v>0</v>
      </c>
      <c r="Q179" s="275"/>
      <c r="R179" s="278">
        <f t="shared" ref="R179:AW179" si="428">IFERROR(R283*$H179,)*(R$8&gt;=(rRenovStMnth-1)*12+1)*(R$8&lt;=MAX(rHoldPeriod,1)*12)*rRenovReq*$I179</f>
        <v>0</v>
      </c>
      <c r="S179" s="278">
        <f t="shared" ca="1" si="428"/>
        <v>0</v>
      </c>
      <c r="T179" s="278">
        <f t="shared" ca="1" si="428"/>
        <v>0</v>
      </c>
      <c r="U179" s="278">
        <f t="shared" ca="1" si="428"/>
        <v>0</v>
      </c>
      <c r="V179" s="278">
        <f t="shared" ca="1" si="428"/>
        <v>0</v>
      </c>
      <c r="W179" s="278">
        <f t="shared" ca="1" si="428"/>
        <v>0</v>
      </c>
      <c r="X179" s="278">
        <f t="shared" ca="1" si="428"/>
        <v>0</v>
      </c>
      <c r="Y179" s="278">
        <f t="shared" ca="1" si="428"/>
        <v>0</v>
      </c>
      <c r="Z179" s="278">
        <f t="shared" ca="1" si="428"/>
        <v>0</v>
      </c>
      <c r="AA179" s="278">
        <f t="shared" ca="1" si="428"/>
        <v>0</v>
      </c>
      <c r="AB179" s="278">
        <f t="shared" ca="1" si="428"/>
        <v>0</v>
      </c>
      <c r="AC179" s="278">
        <f t="shared" ca="1" si="428"/>
        <v>0</v>
      </c>
      <c r="AD179" s="278">
        <f t="shared" ca="1" si="428"/>
        <v>0</v>
      </c>
      <c r="AE179" s="278">
        <f t="shared" ca="1" si="428"/>
        <v>0</v>
      </c>
      <c r="AF179" s="278">
        <f t="shared" ca="1" si="428"/>
        <v>0</v>
      </c>
      <c r="AG179" s="278">
        <f t="shared" ca="1" si="428"/>
        <v>0</v>
      </c>
      <c r="AH179" s="278">
        <f t="shared" ca="1" si="428"/>
        <v>0</v>
      </c>
      <c r="AI179" s="278">
        <f t="shared" ca="1" si="428"/>
        <v>0</v>
      </c>
      <c r="AJ179" s="278">
        <f t="shared" ca="1" si="428"/>
        <v>0</v>
      </c>
      <c r="AK179" s="278">
        <f t="shared" ca="1" si="428"/>
        <v>0</v>
      </c>
      <c r="AL179" s="278">
        <f t="shared" ca="1" si="428"/>
        <v>0</v>
      </c>
      <c r="AM179" s="278">
        <f t="shared" ca="1" si="428"/>
        <v>0</v>
      </c>
      <c r="AN179" s="278">
        <f t="shared" ca="1" si="428"/>
        <v>0</v>
      </c>
      <c r="AO179" s="278">
        <f t="shared" ca="1" si="428"/>
        <v>0</v>
      </c>
      <c r="AP179" s="278">
        <f t="shared" ca="1" si="428"/>
        <v>0</v>
      </c>
      <c r="AQ179" s="278">
        <f t="shared" ca="1" si="428"/>
        <v>0</v>
      </c>
      <c r="AR179" s="278">
        <f t="shared" ca="1" si="428"/>
        <v>0</v>
      </c>
      <c r="AS179" s="278">
        <f t="shared" ca="1" si="428"/>
        <v>0</v>
      </c>
      <c r="AT179" s="278">
        <f t="shared" ca="1" si="428"/>
        <v>0</v>
      </c>
      <c r="AU179" s="278">
        <f t="shared" ca="1" si="428"/>
        <v>0</v>
      </c>
      <c r="AV179" s="278">
        <f t="shared" ca="1" si="428"/>
        <v>0</v>
      </c>
      <c r="AW179" s="278">
        <f t="shared" ca="1" si="428"/>
        <v>0</v>
      </c>
      <c r="AX179" s="278">
        <f t="shared" ref="AX179:CC179" ca="1" si="429">IFERROR(AX283*$H179,)*(AX$8&gt;=(rRenovStMnth-1)*12+1)*(AX$8&lt;=MAX(rHoldPeriod,1)*12)*rRenovReq*$I179</f>
        <v>0</v>
      </c>
      <c r="AY179" s="278">
        <f t="shared" ca="1" si="429"/>
        <v>0</v>
      </c>
      <c r="AZ179" s="278">
        <f t="shared" ca="1" si="429"/>
        <v>0</v>
      </c>
      <c r="BA179" s="278">
        <f t="shared" ca="1" si="429"/>
        <v>0</v>
      </c>
      <c r="BB179" s="278">
        <f t="shared" ca="1" si="429"/>
        <v>0</v>
      </c>
      <c r="BC179" s="278">
        <f t="shared" ca="1" si="429"/>
        <v>0</v>
      </c>
      <c r="BD179" s="278">
        <f t="shared" ca="1" si="429"/>
        <v>0</v>
      </c>
      <c r="BE179" s="278">
        <f t="shared" ca="1" si="429"/>
        <v>0</v>
      </c>
      <c r="BF179" s="278">
        <f t="shared" ca="1" si="429"/>
        <v>0</v>
      </c>
      <c r="BG179" s="278">
        <f t="shared" ca="1" si="429"/>
        <v>0</v>
      </c>
      <c r="BH179" s="278">
        <f t="shared" ca="1" si="429"/>
        <v>0</v>
      </c>
      <c r="BI179" s="278">
        <f t="shared" ca="1" si="429"/>
        <v>0</v>
      </c>
      <c r="BJ179" s="278">
        <f t="shared" ca="1" si="429"/>
        <v>0</v>
      </c>
      <c r="BK179" s="278">
        <f t="shared" ca="1" si="429"/>
        <v>0</v>
      </c>
      <c r="BL179" s="278">
        <f t="shared" ca="1" si="429"/>
        <v>0</v>
      </c>
      <c r="BM179" s="278">
        <f t="shared" ca="1" si="429"/>
        <v>0</v>
      </c>
      <c r="BN179" s="278">
        <f t="shared" ca="1" si="429"/>
        <v>0</v>
      </c>
      <c r="BO179" s="278">
        <f t="shared" ca="1" si="429"/>
        <v>0</v>
      </c>
      <c r="BP179" s="278">
        <f t="shared" ca="1" si="429"/>
        <v>0</v>
      </c>
      <c r="BQ179" s="278">
        <f t="shared" ca="1" si="429"/>
        <v>0</v>
      </c>
      <c r="BR179" s="278">
        <f t="shared" ca="1" si="429"/>
        <v>0</v>
      </c>
      <c r="BS179" s="278">
        <f t="shared" ca="1" si="429"/>
        <v>0</v>
      </c>
      <c r="BT179" s="278">
        <f t="shared" ca="1" si="429"/>
        <v>0</v>
      </c>
      <c r="BU179" s="278">
        <f t="shared" ca="1" si="429"/>
        <v>0</v>
      </c>
      <c r="BV179" s="278">
        <f t="shared" ca="1" si="429"/>
        <v>0</v>
      </c>
      <c r="BW179" s="278">
        <f t="shared" ca="1" si="429"/>
        <v>0</v>
      </c>
      <c r="BX179" s="278">
        <f t="shared" ca="1" si="429"/>
        <v>0</v>
      </c>
      <c r="BY179" s="278">
        <f t="shared" ca="1" si="429"/>
        <v>0</v>
      </c>
      <c r="BZ179" s="278">
        <f t="shared" ca="1" si="429"/>
        <v>0</v>
      </c>
      <c r="CA179" s="278">
        <f t="shared" ca="1" si="429"/>
        <v>0</v>
      </c>
      <c r="CB179" s="278">
        <f t="shared" ca="1" si="429"/>
        <v>0</v>
      </c>
      <c r="CC179" s="278">
        <f t="shared" ca="1" si="429"/>
        <v>0</v>
      </c>
      <c r="CD179" s="278">
        <f t="shared" ref="CD179:DI179" ca="1" si="430">IFERROR(CD283*$H179,)*(CD$8&gt;=(rRenovStMnth-1)*12+1)*(CD$8&lt;=MAX(rHoldPeriod,1)*12)*rRenovReq*$I179</f>
        <v>0</v>
      </c>
      <c r="CE179" s="278">
        <f t="shared" ca="1" si="430"/>
        <v>0</v>
      </c>
      <c r="CF179" s="278">
        <f t="shared" ca="1" si="430"/>
        <v>0</v>
      </c>
      <c r="CG179" s="278">
        <f t="shared" ca="1" si="430"/>
        <v>0</v>
      </c>
      <c r="CH179" s="278">
        <f t="shared" ca="1" si="430"/>
        <v>0</v>
      </c>
      <c r="CI179" s="278">
        <f t="shared" ca="1" si="430"/>
        <v>0</v>
      </c>
      <c r="CJ179" s="278">
        <f t="shared" ca="1" si="430"/>
        <v>0</v>
      </c>
      <c r="CK179" s="278">
        <f t="shared" ca="1" si="430"/>
        <v>0</v>
      </c>
      <c r="CL179" s="278">
        <f t="shared" ca="1" si="430"/>
        <v>0</v>
      </c>
      <c r="CM179" s="278">
        <f t="shared" ca="1" si="430"/>
        <v>0</v>
      </c>
      <c r="CN179" s="278">
        <f t="shared" ca="1" si="430"/>
        <v>0</v>
      </c>
      <c r="CO179" s="278">
        <f t="shared" ca="1" si="430"/>
        <v>0</v>
      </c>
      <c r="CP179" s="278">
        <f t="shared" ca="1" si="430"/>
        <v>0</v>
      </c>
      <c r="CQ179" s="278">
        <f t="shared" ca="1" si="430"/>
        <v>0</v>
      </c>
      <c r="CR179" s="278">
        <f t="shared" ca="1" si="430"/>
        <v>0</v>
      </c>
      <c r="CS179" s="278">
        <f t="shared" ca="1" si="430"/>
        <v>0</v>
      </c>
      <c r="CT179" s="278">
        <f t="shared" ca="1" si="430"/>
        <v>0</v>
      </c>
      <c r="CU179" s="278">
        <f t="shared" ca="1" si="430"/>
        <v>0</v>
      </c>
      <c r="CV179" s="278">
        <f t="shared" ca="1" si="430"/>
        <v>0</v>
      </c>
      <c r="CW179" s="278">
        <f t="shared" ca="1" si="430"/>
        <v>0</v>
      </c>
      <c r="CX179" s="278">
        <f t="shared" ca="1" si="430"/>
        <v>0</v>
      </c>
      <c r="CY179" s="278">
        <f t="shared" ca="1" si="430"/>
        <v>0</v>
      </c>
      <c r="CZ179" s="278">
        <f t="shared" ca="1" si="430"/>
        <v>0</v>
      </c>
      <c r="DA179" s="278">
        <f t="shared" ca="1" si="430"/>
        <v>0</v>
      </c>
      <c r="DB179" s="278">
        <f t="shared" ca="1" si="430"/>
        <v>0</v>
      </c>
      <c r="DC179" s="278">
        <f t="shared" ca="1" si="430"/>
        <v>0</v>
      </c>
      <c r="DD179" s="278">
        <f t="shared" ca="1" si="430"/>
        <v>0</v>
      </c>
      <c r="DE179" s="278">
        <f t="shared" ca="1" si="430"/>
        <v>0</v>
      </c>
      <c r="DF179" s="278">
        <f t="shared" ca="1" si="430"/>
        <v>0</v>
      </c>
      <c r="DG179" s="278">
        <f t="shared" ca="1" si="430"/>
        <v>0</v>
      </c>
      <c r="DH179" s="278">
        <f t="shared" ca="1" si="430"/>
        <v>0</v>
      </c>
      <c r="DI179" s="278">
        <f t="shared" ca="1" si="430"/>
        <v>0</v>
      </c>
      <c r="DJ179" s="278">
        <f t="shared" ref="DJ179:ES179" ca="1" si="431">IFERROR(DJ283*$H179,)*(DJ$8&gt;=(rRenovStMnth-1)*12+1)*(DJ$8&lt;=MAX(rHoldPeriod,1)*12)*rRenovReq*$I179</f>
        <v>0</v>
      </c>
      <c r="DK179" s="278">
        <f t="shared" ca="1" si="431"/>
        <v>0</v>
      </c>
      <c r="DL179" s="278">
        <f t="shared" ca="1" si="431"/>
        <v>0</v>
      </c>
      <c r="DM179" s="278">
        <f t="shared" ca="1" si="431"/>
        <v>0</v>
      </c>
      <c r="DN179" s="278">
        <f t="shared" ca="1" si="431"/>
        <v>0</v>
      </c>
      <c r="DO179" s="278">
        <f t="shared" ca="1" si="431"/>
        <v>0</v>
      </c>
      <c r="DP179" s="278">
        <f t="shared" ca="1" si="431"/>
        <v>0</v>
      </c>
      <c r="DQ179" s="278">
        <f t="shared" ca="1" si="431"/>
        <v>0</v>
      </c>
      <c r="DR179" s="278">
        <f t="shared" ca="1" si="431"/>
        <v>0</v>
      </c>
      <c r="DS179" s="278">
        <f t="shared" ca="1" si="431"/>
        <v>0</v>
      </c>
      <c r="DT179" s="278">
        <f t="shared" ca="1" si="431"/>
        <v>0</v>
      </c>
      <c r="DU179" s="278">
        <f t="shared" ca="1" si="431"/>
        <v>0</v>
      </c>
      <c r="DV179" s="278">
        <f t="shared" ca="1" si="431"/>
        <v>0</v>
      </c>
      <c r="DW179" s="278">
        <f t="shared" ca="1" si="431"/>
        <v>0</v>
      </c>
      <c r="DX179" s="278">
        <f t="shared" ca="1" si="431"/>
        <v>0</v>
      </c>
      <c r="DY179" s="278">
        <f t="shared" ca="1" si="431"/>
        <v>0</v>
      </c>
      <c r="DZ179" s="278">
        <f t="shared" ca="1" si="431"/>
        <v>0</v>
      </c>
      <c r="EA179" s="278">
        <f t="shared" ca="1" si="431"/>
        <v>0</v>
      </c>
      <c r="EB179" s="278">
        <f t="shared" ca="1" si="431"/>
        <v>0</v>
      </c>
      <c r="EC179" s="278">
        <f t="shared" ca="1" si="431"/>
        <v>0</v>
      </c>
      <c r="ED179" s="278">
        <f t="shared" ca="1" si="431"/>
        <v>0</v>
      </c>
      <c r="EE179" s="278">
        <f t="shared" ca="1" si="431"/>
        <v>0</v>
      </c>
      <c r="EF179" s="278">
        <f t="shared" ca="1" si="431"/>
        <v>0</v>
      </c>
      <c r="EG179" s="278">
        <f t="shared" ca="1" si="431"/>
        <v>0</v>
      </c>
      <c r="EH179" s="278">
        <f t="shared" ca="1" si="431"/>
        <v>0</v>
      </c>
      <c r="EI179" s="278">
        <f t="shared" ca="1" si="431"/>
        <v>0</v>
      </c>
      <c r="EJ179" s="278">
        <f t="shared" ca="1" si="431"/>
        <v>0</v>
      </c>
      <c r="EK179" s="278">
        <f t="shared" ca="1" si="431"/>
        <v>0</v>
      </c>
      <c r="EL179" s="278">
        <f t="shared" ca="1" si="431"/>
        <v>0</v>
      </c>
      <c r="EM179" s="278">
        <f t="shared" ca="1" si="431"/>
        <v>0</v>
      </c>
      <c r="EN179" s="278">
        <f t="shared" ca="1" si="431"/>
        <v>0</v>
      </c>
      <c r="EO179" s="278">
        <f t="shared" ca="1" si="431"/>
        <v>0</v>
      </c>
      <c r="EP179" s="278">
        <f t="shared" ca="1" si="431"/>
        <v>0</v>
      </c>
      <c r="EQ179" s="278">
        <f t="shared" ca="1" si="431"/>
        <v>0</v>
      </c>
      <c r="ER179" s="278">
        <f t="shared" ca="1" si="431"/>
        <v>0</v>
      </c>
      <c r="ES179" s="278">
        <f t="shared" ca="1" si="431"/>
        <v>0</v>
      </c>
    </row>
    <row r="180" spans="2:149" hidden="1" x14ac:dyDescent="0.2">
      <c r="B180" s="278" cm="1">
        <f t="array" ref="B180">IFERROR(INDEX(rUMFP,ROWS($A$97:A180)),)</f>
        <v>0</v>
      </c>
      <c r="C180" s="278"/>
      <c r="D180" s="275">
        <f t="shared" si="350"/>
        <v>0</v>
      </c>
      <c r="E180" s="275">
        <f t="shared" si="351"/>
        <v>0</v>
      </c>
      <c r="F180" s="607">
        <f t="shared" si="352"/>
        <v>0</v>
      </c>
      <c r="H180" s="603">
        <f t="shared" si="353"/>
        <v>0</v>
      </c>
      <c r="I180" s="600">
        <f t="shared" si="359"/>
        <v>0</v>
      </c>
      <c r="K180" s="610">
        <f t="shared" si="354"/>
        <v>0</v>
      </c>
      <c r="Q180" s="275"/>
      <c r="R180" s="278">
        <f t="shared" ref="R180:AW180" si="432">IFERROR(R284*$H180,)*(R$8&gt;=(rRenovStMnth-1)*12+1)*(R$8&lt;=MAX(rHoldPeriod,1)*12)*rRenovReq*$I180</f>
        <v>0</v>
      </c>
      <c r="S180" s="278">
        <f t="shared" ca="1" si="432"/>
        <v>0</v>
      </c>
      <c r="T180" s="278">
        <f t="shared" ca="1" si="432"/>
        <v>0</v>
      </c>
      <c r="U180" s="278">
        <f t="shared" ca="1" si="432"/>
        <v>0</v>
      </c>
      <c r="V180" s="278">
        <f t="shared" ca="1" si="432"/>
        <v>0</v>
      </c>
      <c r="W180" s="278">
        <f t="shared" ca="1" si="432"/>
        <v>0</v>
      </c>
      <c r="X180" s="278">
        <f t="shared" ca="1" si="432"/>
        <v>0</v>
      </c>
      <c r="Y180" s="278">
        <f t="shared" ca="1" si="432"/>
        <v>0</v>
      </c>
      <c r="Z180" s="278">
        <f t="shared" ca="1" si="432"/>
        <v>0</v>
      </c>
      <c r="AA180" s="278">
        <f t="shared" ca="1" si="432"/>
        <v>0</v>
      </c>
      <c r="AB180" s="278">
        <f t="shared" ca="1" si="432"/>
        <v>0</v>
      </c>
      <c r="AC180" s="278">
        <f t="shared" ca="1" si="432"/>
        <v>0</v>
      </c>
      <c r="AD180" s="278">
        <f t="shared" ca="1" si="432"/>
        <v>0</v>
      </c>
      <c r="AE180" s="278">
        <f t="shared" ca="1" si="432"/>
        <v>0</v>
      </c>
      <c r="AF180" s="278">
        <f t="shared" ca="1" si="432"/>
        <v>0</v>
      </c>
      <c r="AG180" s="278">
        <f t="shared" ca="1" si="432"/>
        <v>0</v>
      </c>
      <c r="AH180" s="278">
        <f t="shared" ca="1" si="432"/>
        <v>0</v>
      </c>
      <c r="AI180" s="278">
        <f t="shared" ca="1" si="432"/>
        <v>0</v>
      </c>
      <c r="AJ180" s="278">
        <f t="shared" ca="1" si="432"/>
        <v>0</v>
      </c>
      <c r="AK180" s="278">
        <f t="shared" ca="1" si="432"/>
        <v>0</v>
      </c>
      <c r="AL180" s="278">
        <f t="shared" ca="1" si="432"/>
        <v>0</v>
      </c>
      <c r="AM180" s="278">
        <f t="shared" ca="1" si="432"/>
        <v>0</v>
      </c>
      <c r="AN180" s="278">
        <f t="shared" ca="1" si="432"/>
        <v>0</v>
      </c>
      <c r="AO180" s="278">
        <f t="shared" ca="1" si="432"/>
        <v>0</v>
      </c>
      <c r="AP180" s="278">
        <f t="shared" ca="1" si="432"/>
        <v>0</v>
      </c>
      <c r="AQ180" s="278">
        <f t="shared" ca="1" si="432"/>
        <v>0</v>
      </c>
      <c r="AR180" s="278">
        <f t="shared" ca="1" si="432"/>
        <v>0</v>
      </c>
      <c r="AS180" s="278">
        <f t="shared" ca="1" si="432"/>
        <v>0</v>
      </c>
      <c r="AT180" s="278">
        <f t="shared" ca="1" si="432"/>
        <v>0</v>
      </c>
      <c r="AU180" s="278">
        <f t="shared" ca="1" si="432"/>
        <v>0</v>
      </c>
      <c r="AV180" s="278">
        <f t="shared" ca="1" si="432"/>
        <v>0</v>
      </c>
      <c r="AW180" s="278">
        <f t="shared" ca="1" si="432"/>
        <v>0</v>
      </c>
      <c r="AX180" s="278">
        <f t="shared" ref="AX180:CC180" ca="1" si="433">IFERROR(AX284*$H180,)*(AX$8&gt;=(rRenovStMnth-1)*12+1)*(AX$8&lt;=MAX(rHoldPeriod,1)*12)*rRenovReq*$I180</f>
        <v>0</v>
      </c>
      <c r="AY180" s="278">
        <f t="shared" ca="1" si="433"/>
        <v>0</v>
      </c>
      <c r="AZ180" s="278">
        <f t="shared" ca="1" si="433"/>
        <v>0</v>
      </c>
      <c r="BA180" s="278">
        <f t="shared" ca="1" si="433"/>
        <v>0</v>
      </c>
      <c r="BB180" s="278">
        <f t="shared" ca="1" si="433"/>
        <v>0</v>
      </c>
      <c r="BC180" s="278">
        <f t="shared" ca="1" si="433"/>
        <v>0</v>
      </c>
      <c r="BD180" s="278">
        <f t="shared" ca="1" si="433"/>
        <v>0</v>
      </c>
      <c r="BE180" s="278">
        <f t="shared" ca="1" si="433"/>
        <v>0</v>
      </c>
      <c r="BF180" s="278">
        <f t="shared" ca="1" si="433"/>
        <v>0</v>
      </c>
      <c r="BG180" s="278">
        <f t="shared" ca="1" si="433"/>
        <v>0</v>
      </c>
      <c r="BH180" s="278">
        <f t="shared" ca="1" si="433"/>
        <v>0</v>
      </c>
      <c r="BI180" s="278">
        <f t="shared" ca="1" si="433"/>
        <v>0</v>
      </c>
      <c r="BJ180" s="278">
        <f t="shared" ca="1" si="433"/>
        <v>0</v>
      </c>
      <c r="BK180" s="278">
        <f t="shared" ca="1" si="433"/>
        <v>0</v>
      </c>
      <c r="BL180" s="278">
        <f t="shared" ca="1" si="433"/>
        <v>0</v>
      </c>
      <c r="BM180" s="278">
        <f t="shared" ca="1" si="433"/>
        <v>0</v>
      </c>
      <c r="BN180" s="278">
        <f t="shared" ca="1" si="433"/>
        <v>0</v>
      </c>
      <c r="BO180" s="278">
        <f t="shared" ca="1" si="433"/>
        <v>0</v>
      </c>
      <c r="BP180" s="278">
        <f t="shared" ca="1" si="433"/>
        <v>0</v>
      </c>
      <c r="BQ180" s="278">
        <f t="shared" ca="1" si="433"/>
        <v>0</v>
      </c>
      <c r="BR180" s="278">
        <f t="shared" ca="1" si="433"/>
        <v>0</v>
      </c>
      <c r="BS180" s="278">
        <f t="shared" ca="1" si="433"/>
        <v>0</v>
      </c>
      <c r="BT180" s="278">
        <f t="shared" ca="1" si="433"/>
        <v>0</v>
      </c>
      <c r="BU180" s="278">
        <f t="shared" ca="1" si="433"/>
        <v>0</v>
      </c>
      <c r="BV180" s="278">
        <f t="shared" ca="1" si="433"/>
        <v>0</v>
      </c>
      <c r="BW180" s="278">
        <f t="shared" ca="1" si="433"/>
        <v>0</v>
      </c>
      <c r="BX180" s="278">
        <f t="shared" ca="1" si="433"/>
        <v>0</v>
      </c>
      <c r="BY180" s="278">
        <f t="shared" ca="1" si="433"/>
        <v>0</v>
      </c>
      <c r="BZ180" s="278">
        <f t="shared" ca="1" si="433"/>
        <v>0</v>
      </c>
      <c r="CA180" s="278">
        <f t="shared" ca="1" si="433"/>
        <v>0</v>
      </c>
      <c r="CB180" s="278">
        <f t="shared" ca="1" si="433"/>
        <v>0</v>
      </c>
      <c r="CC180" s="278">
        <f t="shared" ca="1" si="433"/>
        <v>0</v>
      </c>
      <c r="CD180" s="278">
        <f t="shared" ref="CD180:DI180" ca="1" si="434">IFERROR(CD284*$H180,)*(CD$8&gt;=(rRenovStMnth-1)*12+1)*(CD$8&lt;=MAX(rHoldPeriod,1)*12)*rRenovReq*$I180</f>
        <v>0</v>
      </c>
      <c r="CE180" s="278">
        <f t="shared" ca="1" si="434"/>
        <v>0</v>
      </c>
      <c r="CF180" s="278">
        <f t="shared" ca="1" si="434"/>
        <v>0</v>
      </c>
      <c r="CG180" s="278">
        <f t="shared" ca="1" si="434"/>
        <v>0</v>
      </c>
      <c r="CH180" s="278">
        <f t="shared" ca="1" si="434"/>
        <v>0</v>
      </c>
      <c r="CI180" s="278">
        <f t="shared" ca="1" si="434"/>
        <v>0</v>
      </c>
      <c r="CJ180" s="278">
        <f t="shared" ca="1" si="434"/>
        <v>0</v>
      </c>
      <c r="CK180" s="278">
        <f t="shared" ca="1" si="434"/>
        <v>0</v>
      </c>
      <c r="CL180" s="278">
        <f t="shared" ca="1" si="434"/>
        <v>0</v>
      </c>
      <c r="CM180" s="278">
        <f t="shared" ca="1" si="434"/>
        <v>0</v>
      </c>
      <c r="CN180" s="278">
        <f t="shared" ca="1" si="434"/>
        <v>0</v>
      </c>
      <c r="CO180" s="278">
        <f t="shared" ca="1" si="434"/>
        <v>0</v>
      </c>
      <c r="CP180" s="278">
        <f t="shared" ca="1" si="434"/>
        <v>0</v>
      </c>
      <c r="CQ180" s="278">
        <f t="shared" ca="1" si="434"/>
        <v>0</v>
      </c>
      <c r="CR180" s="278">
        <f t="shared" ca="1" si="434"/>
        <v>0</v>
      </c>
      <c r="CS180" s="278">
        <f t="shared" ca="1" si="434"/>
        <v>0</v>
      </c>
      <c r="CT180" s="278">
        <f t="shared" ca="1" si="434"/>
        <v>0</v>
      </c>
      <c r="CU180" s="278">
        <f t="shared" ca="1" si="434"/>
        <v>0</v>
      </c>
      <c r="CV180" s="278">
        <f t="shared" ca="1" si="434"/>
        <v>0</v>
      </c>
      <c r="CW180" s="278">
        <f t="shared" ca="1" si="434"/>
        <v>0</v>
      </c>
      <c r="CX180" s="278">
        <f t="shared" ca="1" si="434"/>
        <v>0</v>
      </c>
      <c r="CY180" s="278">
        <f t="shared" ca="1" si="434"/>
        <v>0</v>
      </c>
      <c r="CZ180" s="278">
        <f t="shared" ca="1" si="434"/>
        <v>0</v>
      </c>
      <c r="DA180" s="278">
        <f t="shared" ca="1" si="434"/>
        <v>0</v>
      </c>
      <c r="DB180" s="278">
        <f t="shared" ca="1" si="434"/>
        <v>0</v>
      </c>
      <c r="DC180" s="278">
        <f t="shared" ca="1" si="434"/>
        <v>0</v>
      </c>
      <c r="DD180" s="278">
        <f t="shared" ca="1" si="434"/>
        <v>0</v>
      </c>
      <c r="DE180" s="278">
        <f t="shared" ca="1" si="434"/>
        <v>0</v>
      </c>
      <c r="DF180" s="278">
        <f t="shared" ca="1" si="434"/>
        <v>0</v>
      </c>
      <c r="DG180" s="278">
        <f t="shared" ca="1" si="434"/>
        <v>0</v>
      </c>
      <c r="DH180" s="278">
        <f t="shared" ca="1" si="434"/>
        <v>0</v>
      </c>
      <c r="DI180" s="278">
        <f t="shared" ca="1" si="434"/>
        <v>0</v>
      </c>
      <c r="DJ180" s="278">
        <f t="shared" ref="DJ180:ES180" ca="1" si="435">IFERROR(DJ284*$H180,)*(DJ$8&gt;=(rRenovStMnth-1)*12+1)*(DJ$8&lt;=MAX(rHoldPeriod,1)*12)*rRenovReq*$I180</f>
        <v>0</v>
      </c>
      <c r="DK180" s="278">
        <f t="shared" ca="1" si="435"/>
        <v>0</v>
      </c>
      <c r="DL180" s="278">
        <f t="shared" ca="1" si="435"/>
        <v>0</v>
      </c>
      <c r="DM180" s="278">
        <f t="shared" ca="1" si="435"/>
        <v>0</v>
      </c>
      <c r="DN180" s="278">
        <f t="shared" ca="1" si="435"/>
        <v>0</v>
      </c>
      <c r="DO180" s="278">
        <f t="shared" ca="1" si="435"/>
        <v>0</v>
      </c>
      <c r="DP180" s="278">
        <f t="shared" ca="1" si="435"/>
        <v>0</v>
      </c>
      <c r="DQ180" s="278">
        <f t="shared" ca="1" si="435"/>
        <v>0</v>
      </c>
      <c r="DR180" s="278">
        <f t="shared" ca="1" si="435"/>
        <v>0</v>
      </c>
      <c r="DS180" s="278">
        <f t="shared" ca="1" si="435"/>
        <v>0</v>
      </c>
      <c r="DT180" s="278">
        <f t="shared" ca="1" si="435"/>
        <v>0</v>
      </c>
      <c r="DU180" s="278">
        <f t="shared" ca="1" si="435"/>
        <v>0</v>
      </c>
      <c r="DV180" s="278">
        <f t="shared" ca="1" si="435"/>
        <v>0</v>
      </c>
      <c r="DW180" s="278">
        <f t="shared" ca="1" si="435"/>
        <v>0</v>
      </c>
      <c r="DX180" s="278">
        <f t="shared" ca="1" si="435"/>
        <v>0</v>
      </c>
      <c r="DY180" s="278">
        <f t="shared" ca="1" si="435"/>
        <v>0</v>
      </c>
      <c r="DZ180" s="278">
        <f t="shared" ca="1" si="435"/>
        <v>0</v>
      </c>
      <c r="EA180" s="278">
        <f t="shared" ca="1" si="435"/>
        <v>0</v>
      </c>
      <c r="EB180" s="278">
        <f t="shared" ca="1" si="435"/>
        <v>0</v>
      </c>
      <c r="EC180" s="278">
        <f t="shared" ca="1" si="435"/>
        <v>0</v>
      </c>
      <c r="ED180" s="278">
        <f t="shared" ca="1" si="435"/>
        <v>0</v>
      </c>
      <c r="EE180" s="278">
        <f t="shared" ca="1" si="435"/>
        <v>0</v>
      </c>
      <c r="EF180" s="278">
        <f t="shared" ca="1" si="435"/>
        <v>0</v>
      </c>
      <c r="EG180" s="278">
        <f t="shared" ca="1" si="435"/>
        <v>0</v>
      </c>
      <c r="EH180" s="278">
        <f t="shared" ca="1" si="435"/>
        <v>0</v>
      </c>
      <c r="EI180" s="278">
        <f t="shared" ca="1" si="435"/>
        <v>0</v>
      </c>
      <c r="EJ180" s="278">
        <f t="shared" ca="1" si="435"/>
        <v>0</v>
      </c>
      <c r="EK180" s="278">
        <f t="shared" ca="1" si="435"/>
        <v>0</v>
      </c>
      <c r="EL180" s="278">
        <f t="shared" ca="1" si="435"/>
        <v>0</v>
      </c>
      <c r="EM180" s="278">
        <f t="shared" ca="1" si="435"/>
        <v>0</v>
      </c>
      <c r="EN180" s="278">
        <f t="shared" ca="1" si="435"/>
        <v>0</v>
      </c>
      <c r="EO180" s="278">
        <f t="shared" ca="1" si="435"/>
        <v>0</v>
      </c>
      <c r="EP180" s="278">
        <f t="shared" ca="1" si="435"/>
        <v>0</v>
      </c>
      <c r="EQ180" s="278">
        <f t="shared" ca="1" si="435"/>
        <v>0</v>
      </c>
      <c r="ER180" s="278">
        <f t="shared" ca="1" si="435"/>
        <v>0</v>
      </c>
      <c r="ES180" s="278">
        <f t="shared" ca="1" si="435"/>
        <v>0</v>
      </c>
    </row>
    <row r="181" spans="2:149" hidden="1" x14ac:dyDescent="0.2">
      <c r="B181" s="278" cm="1">
        <f t="array" ref="B181">IFERROR(INDEX(rUMFP,ROWS($A$97:A181)),)</f>
        <v>0</v>
      </c>
      <c r="C181" s="278"/>
      <c r="D181" s="275">
        <f t="shared" si="350"/>
        <v>0</v>
      </c>
      <c r="E181" s="275">
        <f t="shared" si="351"/>
        <v>0</v>
      </c>
      <c r="F181" s="607">
        <f t="shared" si="352"/>
        <v>0</v>
      </c>
      <c r="H181" s="603">
        <f t="shared" si="353"/>
        <v>0</v>
      </c>
      <c r="I181" s="600">
        <f t="shared" si="359"/>
        <v>0</v>
      </c>
      <c r="K181" s="610">
        <f t="shared" si="354"/>
        <v>0</v>
      </c>
      <c r="Q181" s="275"/>
      <c r="R181" s="278">
        <f t="shared" ref="R181:AW181" si="436">IFERROR(R285*$H181,)*(R$8&gt;=(rRenovStMnth-1)*12+1)*(R$8&lt;=MAX(rHoldPeriod,1)*12)*rRenovReq*$I181</f>
        <v>0</v>
      </c>
      <c r="S181" s="278">
        <f t="shared" ca="1" si="436"/>
        <v>0</v>
      </c>
      <c r="T181" s="278">
        <f t="shared" ca="1" si="436"/>
        <v>0</v>
      </c>
      <c r="U181" s="278">
        <f t="shared" ca="1" si="436"/>
        <v>0</v>
      </c>
      <c r="V181" s="278">
        <f t="shared" ca="1" si="436"/>
        <v>0</v>
      </c>
      <c r="W181" s="278">
        <f t="shared" ca="1" si="436"/>
        <v>0</v>
      </c>
      <c r="X181" s="278">
        <f t="shared" ca="1" si="436"/>
        <v>0</v>
      </c>
      <c r="Y181" s="278">
        <f t="shared" ca="1" si="436"/>
        <v>0</v>
      </c>
      <c r="Z181" s="278">
        <f t="shared" ca="1" si="436"/>
        <v>0</v>
      </c>
      <c r="AA181" s="278">
        <f t="shared" ca="1" si="436"/>
        <v>0</v>
      </c>
      <c r="AB181" s="278">
        <f t="shared" ca="1" si="436"/>
        <v>0</v>
      </c>
      <c r="AC181" s="278">
        <f t="shared" ca="1" si="436"/>
        <v>0</v>
      </c>
      <c r="AD181" s="278">
        <f t="shared" ca="1" si="436"/>
        <v>0</v>
      </c>
      <c r="AE181" s="278">
        <f t="shared" ca="1" si="436"/>
        <v>0</v>
      </c>
      <c r="AF181" s="278">
        <f t="shared" ca="1" si="436"/>
        <v>0</v>
      </c>
      <c r="AG181" s="278">
        <f t="shared" ca="1" si="436"/>
        <v>0</v>
      </c>
      <c r="AH181" s="278">
        <f t="shared" ca="1" si="436"/>
        <v>0</v>
      </c>
      <c r="AI181" s="278">
        <f t="shared" ca="1" si="436"/>
        <v>0</v>
      </c>
      <c r="AJ181" s="278">
        <f t="shared" ca="1" si="436"/>
        <v>0</v>
      </c>
      <c r="AK181" s="278">
        <f t="shared" ca="1" si="436"/>
        <v>0</v>
      </c>
      <c r="AL181" s="278">
        <f t="shared" ca="1" si="436"/>
        <v>0</v>
      </c>
      <c r="AM181" s="278">
        <f t="shared" ca="1" si="436"/>
        <v>0</v>
      </c>
      <c r="AN181" s="278">
        <f t="shared" ca="1" si="436"/>
        <v>0</v>
      </c>
      <c r="AO181" s="278">
        <f t="shared" ca="1" si="436"/>
        <v>0</v>
      </c>
      <c r="AP181" s="278">
        <f t="shared" ca="1" si="436"/>
        <v>0</v>
      </c>
      <c r="AQ181" s="278">
        <f t="shared" ca="1" si="436"/>
        <v>0</v>
      </c>
      <c r="AR181" s="278">
        <f t="shared" ca="1" si="436"/>
        <v>0</v>
      </c>
      <c r="AS181" s="278">
        <f t="shared" ca="1" si="436"/>
        <v>0</v>
      </c>
      <c r="AT181" s="278">
        <f t="shared" ca="1" si="436"/>
        <v>0</v>
      </c>
      <c r="AU181" s="278">
        <f t="shared" ca="1" si="436"/>
        <v>0</v>
      </c>
      <c r="AV181" s="278">
        <f t="shared" ca="1" si="436"/>
        <v>0</v>
      </c>
      <c r="AW181" s="278">
        <f t="shared" ca="1" si="436"/>
        <v>0</v>
      </c>
      <c r="AX181" s="278">
        <f t="shared" ref="AX181:CC181" ca="1" si="437">IFERROR(AX285*$H181,)*(AX$8&gt;=(rRenovStMnth-1)*12+1)*(AX$8&lt;=MAX(rHoldPeriod,1)*12)*rRenovReq*$I181</f>
        <v>0</v>
      </c>
      <c r="AY181" s="278">
        <f t="shared" ca="1" si="437"/>
        <v>0</v>
      </c>
      <c r="AZ181" s="278">
        <f t="shared" ca="1" si="437"/>
        <v>0</v>
      </c>
      <c r="BA181" s="278">
        <f t="shared" ca="1" si="437"/>
        <v>0</v>
      </c>
      <c r="BB181" s="278">
        <f t="shared" ca="1" si="437"/>
        <v>0</v>
      </c>
      <c r="BC181" s="278">
        <f t="shared" ca="1" si="437"/>
        <v>0</v>
      </c>
      <c r="BD181" s="278">
        <f t="shared" ca="1" si="437"/>
        <v>0</v>
      </c>
      <c r="BE181" s="278">
        <f t="shared" ca="1" si="437"/>
        <v>0</v>
      </c>
      <c r="BF181" s="278">
        <f t="shared" ca="1" si="437"/>
        <v>0</v>
      </c>
      <c r="BG181" s="278">
        <f t="shared" ca="1" si="437"/>
        <v>0</v>
      </c>
      <c r="BH181" s="278">
        <f t="shared" ca="1" si="437"/>
        <v>0</v>
      </c>
      <c r="BI181" s="278">
        <f t="shared" ca="1" si="437"/>
        <v>0</v>
      </c>
      <c r="BJ181" s="278">
        <f t="shared" ca="1" si="437"/>
        <v>0</v>
      </c>
      <c r="BK181" s="278">
        <f t="shared" ca="1" si="437"/>
        <v>0</v>
      </c>
      <c r="BL181" s="278">
        <f t="shared" ca="1" si="437"/>
        <v>0</v>
      </c>
      <c r="BM181" s="278">
        <f t="shared" ca="1" si="437"/>
        <v>0</v>
      </c>
      <c r="BN181" s="278">
        <f t="shared" ca="1" si="437"/>
        <v>0</v>
      </c>
      <c r="BO181" s="278">
        <f t="shared" ca="1" si="437"/>
        <v>0</v>
      </c>
      <c r="BP181" s="278">
        <f t="shared" ca="1" si="437"/>
        <v>0</v>
      </c>
      <c r="BQ181" s="278">
        <f t="shared" ca="1" si="437"/>
        <v>0</v>
      </c>
      <c r="BR181" s="278">
        <f t="shared" ca="1" si="437"/>
        <v>0</v>
      </c>
      <c r="BS181" s="278">
        <f t="shared" ca="1" si="437"/>
        <v>0</v>
      </c>
      <c r="BT181" s="278">
        <f t="shared" ca="1" si="437"/>
        <v>0</v>
      </c>
      <c r="BU181" s="278">
        <f t="shared" ca="1" si="437"/>
        <v>0</v>
      </c>
      <c r="BV181" s="278">
        <f t="shared" ca="1" si="437"/>
        <v>0</v>
      </c>
      <c r="BW181" s="278">
        <f t="shared" ca="1" si="437"/>
        <v>0</v>
      </c>
      <c r="BX181" s="278">
        <f t="shared" ca="1" si="437"/>
        <v>0</v>
      </c>
      <c r="BY181" s="278">
        <f t="shared" ca="1" si="437"/>
        <v>0</v>
      </c>
      <c r="BZ181" s="278">
        <f t="shared" ca="1" si="437"/>
        <v>0</v>
      </c>
      <c r="CA181" s="278">
        <f t="shared" ca="1" si="437"/>
        <v>0</v>
      </c>
      <c r="CB181" s="278">
        <f t="shared" ca="1" si="437"/>
        <v>0</v>
      </c>
      <c r="CC181" s="278">
        <f t="shared" ca="1" si="437"/>
        <v>0</v>
      </c>
      <c r="CD181" s="278">
        <f t="shared" ref="CD181:DI181" ca="1" si="438">IFERROR(CD285*$H181,)*(CD$8&gt;=(rRenovStMnth-1)*12+1)*(CD$8&lt;=MAX(rHoldPeriod,1)*12)*rRenovReq*$I181</f>
        <v>0</v>
      </c>
      <c r="CE181" s="278">
        <f t="shared" ca="1" si="438"/>
        <v>0</v>
      </c>
      <c r="CF181" s="278">
        <f t="shared" ca="1" si="438"/>
        <v>0</v>
      </c>
      <c r="CG181" s="278">
        <f t="shared" ca="1" si="438"/>
        <v>0</v>
      </c>
      <c r="CH181" s="278">
        <f t="shared" ca="1" si="438"/>
        <v>0</v>
      </c>
      <c r="CI181" s="278">
        <f t="shared" ca="1" si="438"/>
        <v>0</v>
      </c>
      <c r="CJ181" s="278">
        <f t="shared" ca="1" si="438"/>
        <v>0</v>
      </c>
      <c r="CK181" s="278">
        <f t="shared" ca="1" si="438"/>
        <v>0</v>
      </c>
      <c r="CL181" s="278">
        <f t="shared" ca="1" si="438"/>
        <v>0</v>
      </c>
      <c r="CM181" s="278">
        <f t="shared" ca="1" si="438"/>
        <v>0</v>
      </c>
      <c r="CN181" s="278">
        <f t="shared" ca="1" si="438"/>
        <v>0</v>
      </c>
      <c r="CO181" s="278">
        <f t="shared" ca="1" si="438"/>
        <v>0</v>
      </c>
      <c r="CP181" s="278">
        <f t="shared" ca="1" si="438"/>
        <v>0</v>
      </c>
      <c r="CQ181" s="278">
        <f t="shared" ca="1" si="438"/>
        <v>0</v>
      </c>
      <c r="CR181" s="278">
        <f t="shared" ca="1" si="438"/>
        <v>0</v>
      </c>
      <c r="CS181" s="278">
        <f t="shared" ca="1" si="438"/>
        <v>0</v>
      </c>
      <c r="CT181" s="278">
        <f t="shared" ca="1" si="438"/>
        <v>0</v>
      </c>
      <c r="CU181" s="278">
        <f t="shared" ca="1" si="438"/>
        <v>0</v>
      </c>
      <c r="CV181" s="278">
        <f t="shared" ca="1" si="438"/>
        <v>0</v>
      </c>
      <c r="CW181" s="278">
        <f t="shared" ca="1" si="438"/>
        <v>0</v>
      </c>
      <c r="CX181" s="278">
        <f t="shared" ca="1" si="438"/>
        <v>0</v>
      </c>
      <c r="CY181" s="278">
        <f t="shared" ca="1" si="438"/>
        <v>0</v>
      </c>
      <c r="CZ181" s="278">
        <f t="shared" ca="1" si="438"/>
        <v>0</v>
      </c>
      <c r="DA181" s="278">
        <f t="shared" ca="1" si="438"/>
        <v>0</v>
      </c>
      <c r="DB181" s="278">
        <f t="shared" ca="1" si="438"/>
        <v>0</v>
      </c>
      <c r="DC181" s="278">
        <f t="shared" ca="1" si="438"/>
        <v>0</v>
      </c>
      <c r="DD181" s="278">
        <f t="shared" ca="1" si="438"/>
        <v>0</v>
      </c>
      <c r="DE181" s="278">
        <f t="shared" ca="1" si="438"/>
        <v>0</v>
      </c>
      <c r="DF181" s="278">
        <f t="shared" ca="1" si="438"/>
        <v>0</v>
      </c>
      <c r="DG181" s="278">
        <f t="shared" ca="1" si="438"/>
        <v>0</v>
      </c>
      <c r="DH181" s="278">
        <f t="shared" ca="1" si="438"/>
        <v>0</v>
      </c>
      <c r="DI181" s="278">
        <f t="shared" ca="1" si="438"/>
        <v>0</v>
      </c>
      <c r="DJ181" s="278">
        <f t="shared" ref="DJ181:ES181" ca="1" si="439">IFERROR(DJ285*$H181,)*(DJ$8&gt;=(rRenovStMnth-1)*12+1)*(DJ$8&lt;=MAX(rHoldPeriod,1)*12)*rRenovReq*$I181</f>
        <v>0</v>
      </c>
      <c r="DK181" s="278">
        <f t="shared" ca="1" si="439"/>
        <v>0</v>
      </c>
      <c r="DL181" s="278">
        <f t="shared" ca="1" si="439"/>
        <v>0</v>
      </c>
      <c r="DM181" s="278">
        <f t="shared" ca="1" si="439"/>
        <v>0</v>
      </c>
      <c r="DN181" s="278">
        <f t="shared" ca="1" si="439"/>
        <v>0</v>
      </c>
      <c r="DO181" s="278">
        <f t="shared" ca="1" si="439"/>
        <v>0</v>
      </c>
      <c r="DP181" s="278">
        <f t="shared" ca="1" si="439"/>
        <v>0</v>
      </c>
      <c r="DQ181" s="278">
        <f t="shared" ca="1" si="439"/>
        <v>0</v>
      </c>
      <c r="DR181" s="278">
        <f t="shared" ca="1" si="439"/>
        <v>0</v>
      </c>
      <c r="DS181" s="278">
        <f t="shared" ca="1" si="439"/>
        <v>0</v>
      </c>
      <c r="DT181" s="278">
        <f t="shared" ca="1" si="439"/>
        <v>0</v>
      </c>
      <c r="DU181" s="278">
        <f t="shared" ca="1" si="439"/>
        <v>0</v>
      </c>
      <c r="DV181" s="278">
        <f t="shared" ca="1" si="439"/>
        <v>0</v>
      </c>
      <c r="DW181" s="278">
        <f t="shared" ca="1" si="439"/>
        <v>0</v>
      </c>
      <c r="DX181" s="278">
        <f t="shared" ca="1" si="439"/>
        <v>0</v>
      </c>
      <c r="DY181" s="278">
        <f t="shared" ca="1" si="439"/>
        <v>0</v>
      </c>
      <c r="DZ181" s="278">
        <f t="shared" ca="1" si="439"/>
        <v>0</v>
      </c>
      <c r="EA181" s="278">
        <f t="shared" ca="1" si="439"/>
        <v>0</v>
      </c>
      <c r="EB181" s="278">
        <f t="shared" ca="1" si="439"/>
        <v>0</v>
      </c>
      <c r="EC181" s="278">
        <f t="shared" ca="1" si="439"/>
        <v>0</v>
      </c>
      <c r="ED181" s="278">
        <f t="shared" ca="1" si="439"/>
        <v>0</v>
      </c>
      <c r="EE181" s="278">
        <f t="shared" ca="1" si="439"/>
        <v>0</v>
      </c>
      <c r="EF181" s="278">
        <f t="shared" ca="1" si="439"/>
        <v>0</v>
      </c>
      <c r="EG181" s="278">
        <f t="shared" ca="1" si="439"/>
        <v>0</v>
      </c>
      <c r="EH181" s="278">
        <f t="shared" ca="1" si="439"/>
        <v>0</v>
      </c>
      <c r="EI181" s="278">
        <f t="shared" ca="1" si="439"/>
        <v>0</v>
      </c>
      <c r="EJ181" s="278">
        <f t="shared" ca="1" si="439"/>
        <v>0</v>
      </c>
      <c r="EK181" s="278">
        <f t="shared" ca="1" si="439"/>
        <v>0</v>
      </c>
      <c r="EL181" s="278">
        <f t="shared" ca="1" si="439"/>
        <v>0</v>
      </c>
      <c r="EM181" s="278">
        <f t="shared" ca="1" si="439"/>
        <v>0</v>
      </c>
      <c r="EN181" s="278">
        <f t="shared" ca="1" si="439"/>
        <v>0</v>
      </c>
      <c r="EO181" s="278">
        <f t="shared" ca="1" si="439"/>
        <v>0</v>
      </c>
      <c r="EP181" s="278">
        <f t="shared" ca="1" si="439"/>
        <v>0</v>
      </c>
      <c r="EQ181" s="278">
        <f t="shared" ca="1" si="439"/>
        <v>0</v>
      </c>
      <c r="ER181" s="278">
        <f t="shared" ca="1" si="439"/>
        <v>0</v>
      </c>
      <c r="ES181" s="278">
        <f t="shared" ca="1" si="439"/>
        <v>0</v>
      </c>
    </row>
    <row r="182" spans="2:149" hidden="1" x14ac:dyDescent="0.2">
      <c r="B182" s="278" cm="1">
        <f t="array" ref="B182">IFERROR(INDEX(rUMFP,ROWS($A$97:A182)),)</f>
        <v>0</v>
      </c>
      <c r="C182" s="278"/>
      <c r="D182" s="275">
        <f t="shared" si="350"/>
        <v>0</v>
      </c>
      <c r="E182" s="275">
        <f t="shared" si="351"/>
        <v>0</v>
      </c>
      <c r="F182" s="607">
        <f t="shared" si="352"/>
        <v>0</v>
      </c>
      <c r="H182" s="603">
        <f t="shared" si="353"/>
        <v>0</v>
      </c>
      <c r="I182" s="600">
        <f t="shared" si="359"/>
        <v>0</v>
      </c>
      <c r="K182" s="610">
        <f t="shared" si="354"/>
        <v>0</v>
      </c>
      <c r="Q182" s="275"/>
      <c r="R182" s="278">
        <f t="shared" ref="R182:AW182" si="440">IFERROR(R286*$H182,)*(R$8&gt;=(rRenovStMnth-1)*12+1)*(R$8&lt;=MAX(rHoldPeriod,1)*12)*rRenovReq*$I182</f>
        <v>0</v>
      </c>
      <c r="S182" s="278">
        <f t="shared" ca="1" si="440"/>
        <v>0</v>
      </c>
      <c r="T182" s="278">
        <f t="shared" ca="1" si="440"/>
        <v>0</v>
      </c>
      <c r="U182" s="278">
        <f t="shared" ca="1" si="440"/>
        <v>0</v>
      </c>
      <c r="V182" s="278">
        <f t="shared" ca="1" si="440"/>
        <v>0</v>
      </c>
      <c r="W182" s="278">
        <f t="shared" ca="1" si="440"/>
        <v>0</v>
      </c>
      <c r="X182" s="278">
        <f t="shared" ca="1" si="440"/>
        <v>0</v>
      </c>
      <c r="Y182" s="278">
        <f t="shared" ca="1" si="440"/>
        <v>0</v>
      </c>
      <c r="Z182" s="278">
        <f t="shared" ca="1" si="440"/>
        <v>0</v>
      </c>
      <c r="AA182" s="278">
        <f t="shared" ca="1" si="440"/>
        <v>0</v>
      </c>
      <c r="AB182" s="278">
        <f t="shared" ca="1" si="440"/>
        <v>0</v>
      </c>
      <c r="AC182" s="278">
        <f t="shared" ca="1" si="440"/>
        <v>0</v>
      </c>
      <c r="AD182" s="278">
        <f t="shared" ca="1" si="440"/>
        <v>0</v>
      </c>
      <c r="AE182" s="278">
        <f t="shared" ca="1" si="440"/>
        <v>0</v>
      </c>
      <c r="AF182" s="278">
        <f t="shared" ca="1" si="440"/>
        <v>0</v>
      </c>
      <c r="AG182" s="278">
        <f t="shared" ca="1" si="440"/>
        <v>0</v>
      </c>
      <c r="AH182" s="278">
        <f t="shared" ca="1" si="440"/>
        <v>0</v>
      </c>
      <c r="AI182" s="278">
        <f t="shared" ca="1" si="440"/>
        <v>0</v>
      </c>
      <c r="AJ182" s="278">
        <f t="shared" ca="1" si="440"/>
        <v>0</v>
      </c>
      <c r="AK182" s="278">
        <f t="shared" ca="1" si="440"/>
        <v>0</v>
      </c>
      <c r="AL182" s="278">
        <f t="shared" ca="1" si="440"/>
        <v>0</v>
      </c>
      <c r="AM182" s="278">
        <f t="shared" ca="1" si="440"/>
        <v>0</v>
      </c>
      <c r="AN182" s="278">
        <f t="shared" ca="1" si="440"/>
        <v>0</v>
      </c>
      <c r="AO182" s="278">
        <f t="shared" ca="1" si="440"/>
        <v>0</v>
      </c>
      <c r="AP182" s="278">
        <f t="shared" ca="1" si="440"/>
        <v>0</v>
      </c>
      <c r="AQ182" s="278">
        <f t="shared" ca="1" si="440"/>
        <v>0</v>
      </c>
      <c r="AR182" s="278">
        <f t="shared" ca="1" si="440"/>
        <v>0</v>
      </c>
      <c r="AS182" s="278">
        <f t="shared" ca="1" si="440"/>
        <v>0</v>
      </c>
      <c r="AT182" s="278">
        <f t="shared" ca="1" si="440"/>
        <v>0</v>
      </c>
      <c r="AU182" s="278">
        <f t="shared" ca="1" si="440"/>
        <v>0</v>
      </c>
      <c r="AV182" s="278">
        <f t="shared" ca="1" si="440"/>
        <v>0</v>
      </c>
      <c r="AW182" s="278">
        <f t="shared" ca="1" si="440"/>
        <v>0</v>
      </c>
      <c r="AX182" s="278">
        <f t="shared" ref="AX182:CC182" ca="1" si="441">IFERROR(AX286*$H182,)*(AX$8&gt;=(rRenovStMnth-1)*12+1)*(AX$8&lt;=MAX(rHoldPeriod,1)*12)*rRenovReq*$I182</f>
        <v>0</v>
      </c>
      <c r="AY182" s="278">
        <f t="shared" ca="1" si="441"/>
        <v>0</v>
      </c>
      <c r="AZ182" s="278">
        <f t="shared" ca="1" si="441"/>
        <v>0</v>
      </c>
      <c r="BA182" s="278">
        <f t="shared" ca="1" si="441"/>
        <v>0</v>
      </c>
      <c r="BB182" s="278">
        <f t="shared" ca="1" si="441"/>
        <v>0</v>
      </c>
      <c r="BC182" s="278">
        <f t="shared" ca="1" si="441"/>
        <v>0</v>
      </c>
      <c r="BD182" s="278">
        <f t="shared" ca="1" si="441"/>
        <v>0</v>
      </c>
      <c r="BE182" s="278">
        <f t="shared" ca="1" si="441"/>
        <v>0</v>
      </c>
      <c r="BF182" s="278">
        <f t="shared" ca="1" si="441"/>
        <v>0</v>
      </c>
      <c r="BG182" s="278">
        <f t="shared" ca="1" si="441"/>
        <v>0</v>
      </c>
      <c r="BH182" s="278">
        <f t="shared" ca="1" si="441"/>
        <v>0</v>
      </c>
      <c r="BI182" s="278">
        <f t="shared" ca="1" si="441"/>
        <v>0</v>
      </c>
      <c r="BJ182" s="278">
        <f t="shared" ca="1" si="441"/>
        <v>0</v>
      </c>
      <c r="BK182" s="278">
        <f t="shared" ca="1" si="441"/>
        <v>0</v>
      </c>
      <c r="BL182" s="278">
        <f t="shared" ca="1" si="441"/>
        <v>0</v>
      </c>
      <c r="BM182" s="278">
        <f t="shared" ca="1" si="441"/>
        <v>0</v>
      </c>
      <c r="BN182" s="278">
        <f t="shared" ca="1" si="441"/>
        <v>0</v>
      </c>
      <c r="BO182" s="278">
        <f t="shared" ca="1" si="441"/>
        <v>0</v>
      </c>
      <c r="BP182" s="278">
        <f t="shared" ca="1" si="441"/>
        <v>0</v>
      </c>
      <c r="BQ182" s="278">
        <f t="shared" ca="1" si="441"/>
        <v>0</v>
      </c>
      <c r="BR182" s="278">
        <f t="shared" ca="1" si="441"/>
        <v>0</v>
      </c>
      <c r="BS182" s="278">
        <f t="shared" ca="1" si="441"/>
        <v>0</v>
      </c>
      <c r="BT182" s="278">
        <f t="shared" ca="1" si="441"/>
        <v>0</v>
      </c>
      <c r="BU182" s="278">
        <f t="shared" ca="1" si="441"/>
        <v>0</v>
      </c>
      <c r="BV182" s="278">
        <f t="shared" ca="1" si="441"/>
        <v>0</v>
      </c>
      <c r="BW182" s="278">
        <f t="shared" ca="1" si="441"/>
        <v>0</v>
      </c>
      <c r="BX182" s="278">
        <f t="shared" ca="1" si="441"/>
        <v>0</v>
      </c>
      <c r="BY182" s="278">
        <f t="shared" ca="1" si="441"/>
        <v>0</v>
      </c>
      <c r="BZ182" s="278">
        <f t="shared" ca="1" si="441"/>
        <v>0</v>
      </c>
      <c r="CA182" s="278">
        <f t="shared" ca="1" si="441"/>
        <v>0</v>
      </c>
      <c r="CB182" s="278">
        <f t="shared" ca="1" si="441"/>
        <v>0</v>
      </c>
      <c r="CC182" s="278">
        <f t="shared" ca="1" si="441"/>
        <v>0</v>
      </c>
      <c r="CD182" s="278">
        <f t="shared" ref="CD182:DI182" ca="1" si="442">IFERROR(CD286*$H182,)*(CD$8&gt;=(rRenovStMnth-1)*12+1)*(CD$8&lt;=MAX(rHoldPeriod,1)*12)*rRenovReq*$I182</f>
        <v>0</v>
      </c>
      <c r="CE182" s="278">
        <f t="shared" ca="1" si="442"/>
        <v>0</v>
      </c>
      <c r="CF182" s="278">
        <f t="shared" ca="1" si="442"/>
        <v>0</v>
      </c>
      <c r="CG182" s="278">
        <f t="shared" ca="1" si="442"/>
        <v>0</v>
      </c>
      <c r="CH182" s="278">
        <f t="shared" ca="1" si="442"/>
        <v>0</v>
      </c>
      <c r="CI182" s="278">
        <f t="shared" ca="1" si="442"/>
        <v>0</v>
      </c>
      <c r="CJ182" s="278">
        <f t="shared" ca="1" si="442"/>
        <v>0</v>
      </c>
      <c r="CK182" s="278">
        <f t="shared" ca="1" si="442"/>
        <v>0</v>
      </c>
      <c r="CL182" s="278">
        <f t="shared" ca="1" si="442"/>
        <v>0</v>
      </c>
      <c r="CM182" s="278">
        <f t="shared" ca="1" si="442"/>
        <v>0</v>
      </c>
      <c r="CN182" s="278">
        <f t="shared" ca="1" si="442"/>
        <v>0</v>
      </c>
      <c r="CO182" s="278">
        <f t="shared" ca="1" si="442"/>
        <v>0</v>
      </c>
      <c r="CP182" s="278">
        <f t="shared" ca="1" si="442"/>
        <v>0</v>
      </c>
      <c r="CQ182" s="278">
        <f t="shared" ca="1" si="442"/>
        <v>0</v>
      </c>
      <c r="CR182" s="278">
        <f t="shared" ca="1" si="442"/>
        <v>0</v>
      </c>
      <c r="CS182" s="278">
        <f t="shared" ca="1" si="442"/>
        <v>0</v>
      </c>
      <c r="CT182" s="278">
        <f t="shared" ca="1" si="442"/>
        <v>0</v>
      </c>
      <c r="CU182" s="278">
        <f t="shared" ca="1" si="442"/>
        <v>0</v>
      </c>
      <c r="CV182" s="278">
        <f t="shared" ca="1" si="442"/>
        <v>0</v>
      </c>
      <c r="CW182" s="278">
        <f t="shared" ca="1" si="442"/>
        <v>0</v>
      </c>
      <c r="CX182" s="278">
        <f t="shared" ca="1" si="442"/>
        <v>0</v>
      </c>
      <c r="CY182" s="278">
        <f t="shared" ca="1" si="442"/>
        <v>0</v>
      </c>
      <c r="CZ182" s="278">
        <f t="shared" ca="1" si="442"/>
        <v>0</v>
      </c>
      <c r="DA182" s="278">
        <f t="shared" ca="1" si="442"/>
        <v>0</v>
      </c>
      <c r="DB182" s="278">
        <f t="shared" ca="1" si="442"/>
        <v>0</v>
      </c>
      <c r="DC182" s="278">
        <f t="shared" ca="1" si="442"/>
        <v>0</v>
      </c>
      <c r="DD182" s="278">
        <f t="shared" ca="1" si="442"/>
        <v>0</v>
      </c>
      <c r="DE182" s="278">
        <f t="shared" ca="1" si="442"/>
        <v>0</v>
      </c>
      <c r="DF182" s="278">
        <f t="shared" ca="1" si="442"/>
        <v>0</v>
      </c>
      <c r="DG182" s="278">
        <f t="shared" ca="1" si="442"/>
        <v>0</v>
      </c>
      <c r="DH182" s="278">
        <f t="shared" ca="1" si="442"/>
        <v>0</v>
      </c>
      <c r="DI182" s="278">
        <f t="shared" ca="1" si="442"/>
        <v>0</v>
      </c>
      <c r="DJ182" s="278">
        <f t="shared" ref="DJ182:ES182" ca="1" si="443">IFERROR(DJ286*$H182,)*(DJ$8&gt;=(rRenovStMnth-1)*12+1)*(DJ$8&lt;=MAX(rHoldPeriod,1)*12)*rRenovReq*$I182</f>
        <v>0</v>
      </c>
      <c r="DK182" s="278">
        <f t="shared" ca="1" si="443"/>
        <v>0</v>
      </c>
      <c r="DL182" s="278">
        <f t="shared" ca="1" si="443"/>
        <v>0</v>
      </c>
      <c r="DM182" s="278">
        <f t="shared" ca="1" si="443"/>
        <v>0</v>
      </c>
      <c r="DN182" s="278">
        <f t="shared" ca="1" si="443"/>
        <v>0</v>
      </c>
      <c r="DO182" s="278">
        <f t="shared" ca="1" si="443"/>
        <v>0</v>
      </c>
      <c r="DP182" s="278">
        <f t="shared" ca="1" si="443"/>
        <v>0</v>
      </c>
      <c r="DQ182" s="278">
        <f t="shared" ca="1" si="443"/>
        <v>0</v>
      </c>
      <c r="DR182" s="278">
        <f t="shared" ca="1" si="443"/>
        <v>0</v>
      </c>
      <c r="DS182" s="278">
        <f t="shared" ca="1" si="443"/>
        <v>0</v>
      </c>
      <c r="DT182" s="278">
        <f t="shared" ca="1" si="443"/>
        <v>0</v>
      </c>
      <c r="DU182" s="278">
        <f t="shared" ca="1" si="443"/>
        <v>0</v>
      </c>
      <c r="DV182" s="278">
        <f t="shared" ca="1" si="443"/>
        <v>0</v>
      </c>
      <c r="DW182" s="278">
        <f t="shared" ca="1" si="443"/>
        <v>0</v>
      </c>
      <c r="DX182" s="278">
        <f t="shared" ca="1" si="443"/>
        <v>0</v>
      </c>
      <c r="DY182" s="278">
        <f t="shared" ca="1" si="443"/>
        <v>0</v>
      </c>
      <c r="DZ182" s="278">
        <f t="shared" ca="1" si="443"/>
        <v>0</v>
      </c>
      <c r="EA182" s="278">
        <f t="shared" ca="1" si="443"/>
        <v>0</v>
      </c>
      <c r="EB182" s="278">
        <f t="shared" ca="1" si="443"/>
        <v>0</v>
      </c>
      <c r="EC182" s="278">
        <f t="shared" ca="1" si="443"/>
        <v>0</v>
      </c>
      <c r="ED182" s="278">
        <f t="shared" ca="1" si="443"/>
        <v>0</v>
      </c>
      <c r="EE182" s="278">
        <f t="shared" ca="1" si="443"/>
        <v>0</v>
      </c>
      <c r="EF182" s="278">
        <f t="shared" ca="1" si="443"/>
        <v>0</v>
      </c>
      <c r="EG182" s="278">
        <f t="shared" ca="1" si="443"/>
        <v>0</v>
      </c>
      <c r="EH182" s="278">
        <f t="shared" ca="1" si="443"/>
        <v>0</v>
      </c>
      <c r="EI182" s="278">
        <f t="shared" ca="1" si="443"/>
        <v>0</v>
      </c>
      <c r="EJ182" s="278">
        <f t="shared" ca="1" si="443"/>
        <v>0</v>
      </c>
      <c r="EK182" s="278">
        <f t="shared" ca="1" si="443"/>
        <v>0</v>
      </c>
      <c r="EL182" s="278">
        <f t="shared" ca="1" si="443"/>
        <v>0</v>
      </c>
      <c r="EM182" s="278">
        <f t="shared" ca="1" si="443"/>
        <v>0</v>
      </c>
      <c r="EN182" s="278">
        <f t="shared" ca="1" si="443"/>
        <v>0</v>
      </c>
      <c r="EO182" s="278">
        <f t="shared" ca="1" si="443"/>
        <v>0</v>
      </c>
      <c r="EP182" s="278">
        <f t="shared" ca="1" si="443"/>
        <v>0</v>
      </c>
      <c r="EQ182" s="278">
        <f t="shared" ca="1" si="443"/>
        <v>0</v>
      </c>
      <c r="ER182" s="278">
        <f t="shared" ca="1" si="443"/>
        <v>0</v>
      </c>
      <c r="ES182" s="278">
        <f t="shared" ca="1" si="443"/>
        <v>0</v>
      </c>
    </row>
    <row r="183" spans="2:149" hidden="1" x14ac:dyDescent="0.2">
      <c r="B183" s="278" cm="1">
        <f t="array" ref="B183">IFERROR(INDEX(rUMFP,ROWS($A$97:A183)),)</f>
        <v>0</v>
      </c>
      <c r="C183" s="278"/>
      <c r="D183" s="275">
        <f t="shared" si="350"/>
        <v>0</v>
      </c>
      <c r="E183" s="275">
        <f t="shared" si="351"/>
        <v>0</v>
      </c>
      <c r="F183" s="607">
        <f t="shared" si="352"/>
        <v>0</v>
      </c>
      <c r="H183" s="603">
        <f t="shared" si="353"/>
        <v>0</v>
      </c>
      <c r="I183" s="600">
        <f t="shared" si="359"/>
        <v>0</v>
      </c>
      <c r="K183" s="610">
        <f t="shared" si="354"/>
        <v>0</v>
      </c>
      <c r="Q183" s="275"/>
      <c r="R183" s="278">
        <f t="shared" ref="R183:AW183" si="444">IFERROR(R287*$H183,)*(R$8&gt;=(rRenovStMnth-1)*12+1)*(R$8&lt;=MAX(rHoldPeriod,1)*12)*rRenovReq*$I183</f>
        <v>0</v>
      </c>
      <c r="S183" s="278">
        <f t="shared" ca="1" si="444"/>
        <v>0</v>
      </c>
      <c r="T183" s="278">
        <f t="shared" ca="1" si="444"/>
        <v>0</v>
      </c>
      <c r="U183" s="278">
        <f t="shared" ca="1" si="444"/>
        <v>0</v>
      </c>
      <c r="V183" s="278">
        <f t="shared" ca="1" si="444"/>
        <v>0</v>
      </c>
      <c r="W183" s="278">
        <f t="shared" ca="1" si="444"/>
        <v>0</v>
      </c>
      <c r="X183" s="278">
        <f t="shared" ca="1" si="444"/>
        <v>0</v>
      </c>
      <c r="Y183" s="278">
        <f t="shared" ca="1" si="444"/>
        <v>0</v>
      </c>
      <c r="Z183" s="278">
        <f t="shared" ca="1" si="444"/>
        <v>0</v>
      </c>
      <c r="AA183" s="278">
        <f t="shared" ca="1" si="444"/>
        <v>0</v>
      </c>
      <c r="AB183" s="278">
        <f t="shared" ca="1" si="444"/>
        <v>0</v>
      </c>
      <c r="AC183" s="278">
        <f t="shared" ca="1" si="444"/>
        <v>0</v>
      </c>
      <c r="AD183" s="278">
        <f t="shared" ca="1" si="444"/>
        <v>0</v>
      </c>
      <c r="AE183" s="278">
        <f t="shared" ca="1" si="444"/>
        <v>0</v>
      </c>
      <c r="AF183" s="278">
        <f t="shared" ca="1" si="444"/>
        <v>0</v>
      </c>
      <c r="AG183" s="278">
        <f t="shared" ca="1" si="444"/>
        <v>0</v>
      </c>
      <c r="AH183" s="278">
        <f t="shared" ca="1" si="444"/>
        <v>0</v>
      </c>
      <c r="AI183" s="278">
        <f t="shared" ca="1" si="444"/>
        <v>0</v>
      </c>
      <c r="AJ183" s="278">
        <f t="shared" ca="1" si="444"/>
        <v>0</v>
      </c>
      <c r="AK183" s="278">
        <f t="shared" ca="1" si="444"/>
        <v>0</v>
      </c>
      <c r="AL183" s="278">
        <f t="shared" ca="1" si="444"/>
        <v>0</v>
      </c>
      <c r="AM183" s="278">
        <f t="shared" ca="1" si="444"/>
        <v>0</v>
      </c>
      <c r="AN183" s="278">
        <f t="shared" ca="1" si="444"/>
        <v>0</v>
      </c>
      <c r="AO183" s="278">
        <f t="shared" ca="1" si="444"/>
        <v>0</v>
      </c>
      <c r="AP183" s="278">
        <f t="shared" ca="1" si="444"/>
        <v>0</v>
      </c>
      <c r="AQ183" s="278">
        <f t="shared" ca="1" si="444"/>
        <v>0</v>
      </c>
      <c r="AR183" s="278">
        <f t="shared" ca="1" si="444"/>
        <v>0</v>
      </c>
      <c r="AS183" s="278">
        <f t="shared" ca="1" si="444"/>
        <v>0</v>
      </c>
      <c r="AT183" s="278">
        <f t="shared" ca="1" si="444"/>
        <v>0</v>
      </c>
      <c r="AU183" s="278">
        <f t="shared" ca="1" si="444"/>
        <v>0</v>
      </c>
      <c r="AV183" s="278">
        <f t="shared" ca="1" si="444"/>
        <v>0</v>
      </c>
      <c r="AW183" s="278">
        <f t="shared" ca="1" si="444"/>
        <v>0</v>
      </c>
      <c r="AX183" s="278">
        <f t="shared" ref="AX183:CC183" ca="1" si="445">IFERROR(AX287*$H183,)*(AX$8&gt;=(rRenovStMnth-1)*12+1)*(AX$8&lt;=MAX(rHoldPeriod,1)*12)*rRenovReq*$I183</f>
        <v>0</v>
      </c>
      <c r="AY183" s="278">
        <f t="shared" ca="1" si="445"/>
        <v>0</v>
      </c>
      <c r="AZ183" s="278">
        <f t="shared" ca="1" si="445"/>
        <v>0</v>
      </c>
      <c r="BA183" s="278">
        <f t="shared" ca="1" si="445"/>
        <v>0</v>
      </c>
      <c r="BB183" s="278">
        <f t="shared" ca="1" si="445"/>
        <v>0</v>
      </c>
      <c r="BC183" s="278">
        <f t="shared" ca="1" si="445"/>
        <v>0</v>
      </c>
      <c r="BD183" s="278">
        <f t="shared" ca="1" si="445"/>
        <v>0</v>
      </c>
      <c r="BE183" s="278">
        <f t="shared" ca="1" si="445"/>
        <v>0</v>
      </c>
      <c r="BF183" s="278">
        <f t="shared" ca="1" si="445"/>
        <v>0</v>
      </c>
      <c r="BG183" s="278">
        <f t="shared" ca="1" si="445"/>
        <v>0</v>
      </c>
      <c r="BH183" s="278">
        <f t="shared" ca="1" si="445"/>
        <v>0</v>
      </c>
      <c r="BI183" s="278">
        <f t="shared" ca="1" si="445"/>
        <v>0</v>
      </c>
      <c r="BJ183" s="278">
        <f t="shared" ca="1" si="445"/>
        <v>0</v>
      </c>
      <c r="BK183" s="278">
        <f t="shared" ca="1" si="445"/>
        <v>0</v>
      </c>
      <c r="BL183" s="278">
        <f t="shared" ca="1" si="445"/>
        <v>0</v>
      </c>
      <c r="BM183" s="278">
        <f t="shared" ca="1" si="445"/>
        <v>0</v>
      </c>
      <c r="BN183" s="278">
        <f t="shared" ca="1" si="445"/>
        <v>0</v>
      </c>
      <c r="BO183" s="278">
        <f t="shared" ca="1" si="445"/>
        <v>0</v>
      </c>
      <c r="BP183" s="278">
        <f t="shared" ca="1" si="445"/>
        <v>0</v>
      </c>
      <c r="BQ183" s="278">
        <f t="shared" ca="1" si="445"/>
        <v>0</v>
      </c>
      <c r="BR183" s="278">
        <f t="shared" ca="1" si="445"/>
        <v>0</v>
      </c>
      <c r="BS183" s="278">
        <f t="shared" ca="1" si="445"/>
        <v>0</v>
      </c>
      <c r="BT183" s="278">
        <f t="shared" ca="1" si="445"/>
        <v>0</v>
      </c>
      <c r="BU183" s="278">
        <f t="shared" ca="1" si="445"/>
        <v>0</v>
      </c>
      <c r="BV183" s="278">
        <f t="shared" ca="1" si="445"/>
        <v>0</v>
      </c>
      <c r="BW183" s="278">
        <f t="shared" ca="1" si="445"/>
        <v>0</v>
      </c>
      <c r="BX183" s="278">
        <f t="shared" ca="1" si="445"/>
        <v>0</v>
      </c>
      <c r="BY183" s="278">
        <f t="shared" ca="1" si="445"/>
        <v>0</v>
      </c>
      <c r="BZ183" s="278">
        <f t="shared" ca="1" si="445"/>
        <v>0</v>
      </c>
      <c r="CA183" s="278">
        <f t="shared" ca="1" si="445"/>
        <v>0</v>
      </c>
      <c r="CB183" s="278">
        <f t="shared" ca="1" si="445"/>
        <v>0</v>
      </c>
      <c r="CC183" s="278">
        <f t="shared" ca="1" si="445"/>
        <v>0</v>
      </c>
      <c r="CD183" s="278">
        <f t="shared" ref="CD183:DI183" ca="1" si="446">IFERROR(CD287*$H183,)*(CD$8&gt;=(rRenovStMnth-1)*12+1)*(CD$8&lt;=MAX(rHoldPeriod,1)*12)*rRenovReq*$I183</f>
        <v>0</v>
      </c>
      <c r="CE183" s="278">
        <f t="shared" ca="1" si="446"/>
        <v>0</v>
      </c>
      <c r="CF183" s="278">
        <f t="shared" ca="1" si="446"/>
        <v>0</v>
      </c>
      <c r="CG183" s="278">
        <f t="shared" ca="1" si="446"/>
        <v>0</v>
      </c>
      <c r="CH183" s="278">
        <f t="shared" ca="1" si="446"/>
        <v>0</v>
      </c>
      <c r="CI183" s="278">
        <f t="shared" ca="1" si="446"/>
        <v>0</v>
      </c>
      <c r="CJ183" s="278">
        <f t="shared" ca="1" si="446"/>
        <v>0</v>
      </c>
      <c r="CK183" s="278">
        <f t="shared" ca="1" si="446"/>
        <v>0</v>
      </c>
      <c r="CL183" s="278">
        <f t="shared" ca="1" si="446"/>
        <v>0</v>
      </c>
      <c r="CM183" s="278">
        <f t="shared" ca="1" si="446"/>
        <v>0</v>
      </c>
      <c r="CN183" s="278">
        <f t="shared" ca="1" si="446"/>
        <v>0</v>
      </c>
      <c r="CO183" s="278">
        <f t="shared" ca="1" si="446"/>
        <v>0</v>
      </c>
      <c r="CP183" s="278">
        <f t="shared" ca="1" si="446"/>
        <v>0</v>
      </c>
      <c r="CQ183" s="278">
        <f t="shared" ca="1" si="446"/>
        <v>0</v>
      </c>
      <c r="CR183" s="278">
        <f t="shared" ca="1" si="446"/>
        <v>0</v>
      </c>
      <c r="CS183" s="278">
        <f t="shared" ca="1" si="446"/>
        <v>0</v>
      </c>
      <c r="CT183" s="278">
        <f t="shared" ca="1" si="446"/>
        <v>0</v>
      </c>
      <c r="CU183" s="278">
        <f t="shared" ca="1" si="446"/>
        <v>0</v>
      </c>
      <c r="CV183" s="278">
        <f t="shared" ca="1" si="446"/>
        <v>0</v>
      </c>
      <c r="CW183" s="278">
        <f t="shared" ca="1" si="446"/>
        <v>0</v>
      </c>
      <c r="CX183" s="278">
        <f t="shared" ca="1" si="446"/>
        <v>0</v>
      </c>
      <c r="CY183" s="278">
        <f t="shared" ca="1" si="446"/>
        <v>0</v>
      </c>
      <c r="CZ183" s="278">
        <f t="shared" ca="1" si="446"/>
        <v>0</v>
      </c>
      <c r="DA183" s="278">
        <f t="shared" ca="1" si="446"/>
        <v>0</v>
      </c>
      <c r="DB183" s="278">
        <f t="shared" ca="1" si="446"/>
        <v>0</v>
      </c>
      <c r="DC183" s="278">
        <f t="shared" ca="1" si="446"/>
        <v>0</v>
      </c>
      <c r="DD183" s="278">
        <f t="shared" ca="1" si="446"/>
        <v>0</v>
      </c>
      <c r="DE183" s="278">
        <f t="shared" ca="1" si="446"/>
        <v>0</v>
      </c>
      <c r="DF183" s="278">
        <f t="shared" ca="1" si="446"/>
        <v>0</v>
      </c>
      <c r="DG183" s="278">
        <f t="shared" ca="1" si="446"/>
        <v>0</v>
      </c>
      <c r="DH183" s="278">
        <f t="shared" ca="1" si="446"/>
        <v>0</v>
      </c>
      <c r="DI183" s="278">
        <f t="shared" ca="1" si="446"/>
        <v>0</v>
      </c>
      <c r="DJ183" s="278">
        <f t="shared" ref="DJ183:ES183" ca="1" si="447">IFERROR(DJ287*$H183,)*(DJ$8&gt;=(rRenovStMnth-1)*12+1)*(DJ$8&lt;=MAX(rHoldPeriod,1)*12)*rRenovReq*$I183</f>
        <v>0</v>
      </c>
      <c r="DK183" s="278">
        <f t="shared" ca="1" si="447"/>
        <v>0</v>
      </c>
      <c r="DL183" s="278">
        <f t="shared" ca="1" si="447"/>
        <v>0</v>
      </c>
      <c r="DM183" s="278">
        <f t="shared" ca="1" si="447"/>
        <v>0</v>
      </c>
      <c r="DN183" s="278">
        <f t="shared" ca="1" si="447"/>
        <v>0</v>
      </c>
      <c r="DO183" s="278">
        <f t="shared" ca="1" si="447"/>
        <v>0</v>
      </c>
      <c r="DP183" s="278">
        <f t="shared" ca="1" si="447"/>
        <v>0</v>
      </c>
      <c r="DQ183" s="278">
        <f t="shared" ca="1" si="447"/>
        <v>0</v>
      </c>
      <c r="DR183" s="278">
        <f t="shared" ca="1" si="447"/>
        <v>0</v>
      </c>
      <c r="DS183" s="278">
        <f t="shared" ca="1" si="447"/>
        <v>0</v>
      </c>
      <c r="DT183" s="278">
        <f t="shared" ca="1" si="447"/>
        <v>0</v>
      </c>
      <c r="DU183" s="278">
        <f t="shared" ca="1" si="447"/>
        <v>0</v>
      </c>
      <c r="DV183" s="278">
        <f t="shared" ca="1" si="447"/>
        <v>0</v>
      </c>
      <c r="DW183" s="278">
        <f t="shared" ca="1" si="447"/>
        <v>0</v>
      </c>
      <c r="DX183" s="278">
        <f t="shared" ca="1" si="447"/>
        <v>0</v>
      </c>
      <c r="DY183" s="278">
        <f t="shared" ca="1" si="447"/>
        <v>0</v>
      </c>
      <c r="DZ183" s="278">
        <f t="shared" ca="1" si="447"/>
        <v>0</v>
      </c>
      <c r="EA183" s="278">
        <f t="shared" ca="1" si="447"/>
        <v>0</v>
      </c>
      <c r="EB183" s="278">
        <f t="shared" ca="1" si="447"/>
        <v>0</v>
      </c>
      <c r="EC183" s="278">
        <f t="shared" ca="1" si="447"/>
        <v>0</v>
      </c>
      <c r="ED183" s="278">
        <f t="shared" ca="1" si="447"/>
        <v>0</v>
      </c>
      <c r="EE183" s="278">
        <f t="shared" ca="1" si="447"/>
        <v>0</v>
      </c>
      <c r="EF183" s="278">
        <f t="shared" ca="1" si="447"/>
        <v>0</v>
      </c>
      <c r="EG183" s="278">
        <f t="shared" ca="1" si="447"/>
        <v>0</v>
      </c>
      <c r="EH183" s="278">
        <f t="shared" ca="1" si="447"/>
        <v>0</v>
      </c>
      <c r="EI183" s="278">
        <f t="shared" ca="1" si="447"/>
        <v>0</v>
      </c>
      <c r="EJ183" s="278">
        <f t="shared" ca="1" si="447"/>
        <v>0</v>
      </c>
      <c r="EK183" s="278">
        <f t="shared" ca="1" si="447"/>
        <v>0</v>
      </c>
      <c r="EL183" s="278">
        <f t="shared" ca="1" si="447"/>
        <v>0</v>
      </c>
      <c r="EM183" s="278">
        <f t="shared" ca="1" si="447"/>
        <v>0</v>
      </c>
      <c r="EN183" s="278">
        <f t="shared" ca="1" si="447"/>
        <v>0</v>
      </c>
      <c r="EO183" s="278">
        <f t="shared" ca="1" si="447"/>
        <v>0</v>
      </c>
      <c r="EP183" s="278">
        <f t="shared" ca="1" si="447"/>
        <v>0</v>
      </c>
      <c r="EQ183" s="278">
        <f t="shared" ca="1" si="447"/>
        <v>0</v>
      </c>
      <c r="ER183" s="278">
        <f t="shared" ca="1" si="447"/>
        <v>0</v>
      </c>
      <c r="ES183" s="278">
        <f t="shared" ca="1" si="447"/>
        <v>0</v>
      </c>
    </row>
    <row r="184" spans="2:149" hidden="1" x14ac:dyDescent="0.2">
      <c r="B184" s="278" cm="1">
        <f t="array" ref="B184">IFERROR(INDEX(rUMFP,ROWS($A$97:A184)),)</f>
        <v>0</v>
      </c>
      <c r="C184" s="278"/>
      <c r="D184" s="275">
        <f t="shared" si="350"/>
        <v>0</v>
      </c>
      <c r="E184" s="275">
        <f t="shared" si="351"/>
        <v>0</v>
      </c>
      <c r="F184" s="607">
        <f t="shared" si="352"/>
        <v>0</v>
      </c>
      <c r="H184" s="603">
        <f t="shared" si="353"/>
        <v>0</v>
      </c>
      <c r="I184" s="600">
        <f t="shared" si="359"/>
        <v>0</v>
      </c>
      <c r="K184" s="610">
        <f t="shared" si="354"/>
        <v>0</v>
      </c>
      <c r="Q184" s="275"/>
      <c r="R184" s="278">
        <f t="shared" ref="R184:AW184" si="448">IFERROR(R288*$H184,)*(R$8&gt;=(rRenovStMnth-1)*12+1)*(R$8&lt;=MAX(rHoldPeriod,1)*12)*rRenovReq*$I184</f>
        <v>0</v>
      </c>
      <c r="S184" s="278">
        <f t="shared" ca="1" si="448"/>
        <v>0</v>
      </c>
      <c r="T184" s="278">
        <f t="shared" ca="1" si="448"/>
        <v>0</v>
      </c>
      <c r="U184" s="278">
        <f t="shared" ca="1" si="448"/>
        <v>0</v>
      </c>
      <c r="V184" s="278">
        <f t="shared" ca="1" si="448"/>
        <v>0</v>
      </c>
      <c r="W184" s="278">
        <f t="shared" ca="1" si="448"/>
        <v>0</v>
      </c>
      <c r="X184" s="278">
        <f t="shared" ca="1" si="448"/>
        <v>0</v>
      </c>
      <c r="Y184" s="278">
        <f t="shared" ca="1" si="448"/>
        <v>0</v>
      </c>
      <c r="Z184" s="278">
        <f t="shared" ca="1" si="448"/>
        <v>0</v>
      </c>
      <c r="AA184" s="278">
        <f t="shared" ca="1" si="448"/>
        <v>0</v>
      </c>
      <c r="AB184" s="278">
        <f t="shared" ca="1" si="448"/>
        <v>0</v>
      </c>
      <c r="AC184" s="278">
        <f t="shared" ca="1" si="448"/>
        <v>0</v>
      </c>
      <c r="AD184" s="278">
        <f t="shared" ca="1" si="448"/>
        <v>0</v>
      </c>
      <c r="AE184" s="278">
        <f t="shared" ca="1" si="448"/>
        <v>0</v>
      </c>
      <c r="AF184" s="278">
        <f t="shared" ca="1" si="448"/>
        <v>0</v>
      </c>
      <c r="AG184" s="278">
        <f t="shared" ca="1" si="448"/>
        <v>0</v>
      </c>
      <c r="AH184" s="278">
        <f t="shared" ca="1" si="448"/>
        <v>0</v>
      </c>
      <c r="AI184" s="278">
        <f t="shared" ca="1" si="448"/>
        <v>0</v>
      </c>
      <c r="AJ184" s="278">
        <f t="shared" ca="1" si="448"/>
        <v>0</v>
      </c>
      <c r="AK184" s="278">
        <f t="shared" ca="1" si="448"/>
        <v>0</v>
      </c>
      <c r="AL184" s="278">
        <f t="shared" ca="1" si="448"/>
        <v>0</v>
      </c>
      <c r="AM184" s="278">
        <f t="shared" ca="1" si="448"/>
        <v>0</v>
      </c>
      <c r="AN184" s="278">
        <f t="shared" ca="1" si="448"/>
        <v>0</v>
      </c>
      <c r="AO184" s="278">
        <f t="shared" ca="1" si="448"/>
        <v>0</v>
      </c>
      <c r="AP184" s="278">
        <f t="shared" ca="1" si="448"/>
        <v>0</v>
      </c>
      <c r="AQ184" s="278">
        <f t="shared" ca="1" si="448"/>
        <v>0</v>
      </c>
      <c r="AR184" s="278">
        <f t="shared" ca="1" si="448"/>
        <v>0</v>
      </c>
      <c r="AS184" s="278">
        <f t="shared" ca="1" si="448"/>
        <v>0</v>
      </c>
      <c r="AT184" s="278">
        <f t="shared" ca="1" si="448"/>
        <v>0</v>
      </c>
      <c r="AU184" s="278">
        <f t="shared" ca="1" si="448"/>
        <v>0</v>
      </c>
      <c r="AV184" s="278">
        <f t="shared" ca="1" si="448"/>
        <v>0</v>
      </c>
      <c r="AW184" s="278">
        <f t="shared" ca="1" si="448"/>
        <v>0</v>
      </c>
      <c r="AX184" s="278">
        <f t="shared" ref="AX184:CC184" ca="1" si="449">IFERROR(AX288*$H184,)*(AX$8&gt;=(rRenovStMnth-1)*12+1)*(AX$8&lt;=MAX(rHoldPeriod,1)*12)*rRenovReq*$I184</f>
        <v>0</v>
      </c>
      <c r="AY184" s="278">
        <f t="shared" ca="1" si="449"/>
        <v>0</v>
      </c>
      <c r="AZ184" s="278">
        <f t="shared" ca="1" si="449"/>
        <v>0</v>
      </c>
      <c r="BA184" s="278">
        <f t="shared" ca="1" si="449"/>
        <v>0</v>
      </c>
      <c r="BB184" s="278">
        <f t="shared" ca="1" si="449"/>
        <v>0</v>
      </c>
      <c r="BC184" s="278">
        <f t="shared" ca="1" si="449"/>
        <v>0</v>
      </c>
      <c r="BD184" s="278">
        <f t="shared" ca="1" si="449"/>
        <v>0</v>
      </c>
      <c r="BE184" s="278">
        <f t="shared" ca="1" si="449"/>
        <v>0</v>
      </c>
      <c r="BF184" s="278">
        <f t="shared" ca="1" si="449"/>
        <v>0</v>
      </c>
      <c r="BG184" s="278">
        <f t="shared" ca="1" si="449"/>
        <v>0</v>
      </c>
      <c r="BH184" s="278">
        <f t="shared" ca="1" si="449"/>
        <v>0</v>
      </c>
      <c r="BI184" s="278">
        <f t="shared" ca="1" si="449"/>
        <v>0</v>
      </c>
      <c r="BJ184" s="278">
        <f t="shared" ca="1" si="449"/>
        <v>0</v>
      </c>
      <c r="BK184" s="278">
        <f t="shared" ca="1" si="449"/>
        <v>0</v>
      </c>
      <c r="BL184" s="278">
        <f t="shared" ca="1" si="449"/>
        <v>0</v>
      </c>
      <c r="BM184" s="278">
        <f t="shared" ca="1" si="449"/>
        <v>0</v>
      </c>
      <c r="BN184" s="278">
        <f t="shared" ca="1" si="449"/>
        <v>0</v>
      </c>
      <c r="BO184" s="278">
        <f t="shared" ca="1" si="449"/>
        <v>0</v>
      </c>
      <c r="BP184" s="278">
        <f t="shared" ca="1" si="449"/>
        <v>0</v>
      </c>
      <c r="BQ184" s="278">
        <f t="shared" ca="1" si="449"/>
        <v>0</v>
      </c>
      <c r="BR184" s="278">
        <f t="shared" ca="1" si="449"/>
        <v>0</v>
      </c>
      <c r="BS184" s="278">
        <f t="shared" ca="1" si="449"/>
        <v>0</v>
      </c>
      <c r="BT184" s="278">
        <f t="shared" ca="1" si="449"/>
        <v>0</v>
      </c>
      <c r="BU184" s="278">
        <f t="shared" ca="1" si="449"/>
        <v>0</v>
      </c>
      <c r="BV184" s="278">
        <f t="shared" ca="1" si="449"/>
        <v>0</v>
      </c>
      <c r="BW184" s="278">
        <f t="shared" ca="1" si="449"/>
        <v>0</v>
      </c>
      <c r="BX184" s="278">
        <f t="shared" ca="1" si="449"/>
        <v>0</v>
      </c>
      <c r="BY184" s="278">
        <f t="shared" ca="1" si="449"/>
        <v>0</v>
      </c>
      <c r="BZ184" s="278">
        <f t="shared" ca="1" si="449"/>
        <v>0</v>
      </c>
      <c r="CA184" s="278">
        <f t="shared" ca="1" si="449"/>
        <v>0</v>
      </c>
      <c r="CB184" s="278">
        <f t="shared" ca="1" si="449"/>
        <v>0</v>
      </c>
      <c r="CC184" s="278">
        <f t="shared" ca="1" si="449"/>
        <v>0</v>
      </c>
      <c r="CD184" s="278">
        <f t="shared" ref="CD184:DI184" ca="1" si="450">IFERROR(CD288*$H184,)*(CD$8&gt;=(rRenovStMnth-1)*12+1)*(CD$8&lt;=MAX(rHoldPeriod,1)*12)*rRenovReq*$I184</f>
        <v>0</v>
      </c>
      <c r="CE184" s="278">
        <f t="shared" ca="1" si="450"/>
        <v>0</v>
      </c>
      <c r="CF184" s="278">
        <f t="shared" ca="1" si="450"/>
        <v>0</v>
      </c>
      <c r="CG184" s="278">
        <f t="shared" ca="1" si="450"/>
        <v>0</v>
      </c>
      <c r="CH184" s="278">
        <f t="shared" ca="1" si="450"/>
        <v>0</v>
      </c>
      <c r="CI184" s="278">
        <f t="shared" ca="1" si="450"/>
        <v>0</v>
      </c>
      <c r="CJ184" s="278">
        <f t="shared" ca="1" si="450"/>
        <v>0</v>
      </c>
      <c r="CK184" s="278">
        <f t="shared" ca="1" si="450"/>
        <v>0</v>
      </c>
      <c r="CL184" s="278">
        <f t="shared" ca="1" si="450"/>
        <v>0</v>
      </c>
      <c r="CM184" s="278">
        <f t="shared" ca="1" si="450"/>
        <v>0</v>
      </c>
      <c r="CN184" s="278">
        <f t="shared" ca="1" si="450"/>
        <v>0</v>
      </c>
      <c r="CO184" s="278">
        <f t="shared" ca="1" si="450"/>
        <v>0</v>
      </c>
      <c r="CP184" s="278">
        <f t="shared" ca="1" si="450"/>
        <v>0</v>
      </c>
      <c r="CQ184" s="278">
        <f t="shared" ca="1" si="450"/>
        <v>0</v>
      </c>
      <c r="CR184" s="278">
        <f t="shared" ca="1" si="450"/>
        <v>0</v>
      </c>
      <c r="CS184" s="278">
        <f t="shared" ca="1" si="450"/>
        <v>0</v>
      </c>
      <c r="CT184" s="278">
        <f t="shared" ca="1" si="450"/>
        <v>0</v>
      </c>
      <c r="CU184" s="278">
        <f t="shared" ca="1" si="450"/>
        <v>0</v>
      </c>
      <c r="CV184" s="278">
        <f t="shared" ca="1" si="450"/>
        <v>0</v>
      </c>
      <c r="CW184" s="278">
        <f t="shared" ca="1" si="450"/>
        <v>0</v>
      </c>
      <c r="CX184" s="278">
        <f t="shared" ca="1" si="450"/>
        <v>0</v>
      </c>
      <c r="CY184" s="278">
        <f t="shared" ca="1" si="450"/>
        <v>0</v>
      </c>
      <c r="CZ184" s="278">
        <f t="shared" ca="1" si="450"/>
        <v>0</v>
      </c>
      <c r="DA184" s="278">
        <f t="shared" ca="1" si="450"/>
        <v>0</v>
      </c>
      <c r="DB184" s="278">
        <f t="shared" ca="1" si="450"/>
        <v>0</v>
      </c>
      <c r="DC184" s="278">
        <f t="shared" ca="1" si="450"/>
        <v>0</v>
      </c>
      <c r="DD184" s="278">
        <f t="shared" ca="1" si="450"/>
        <v>0</v>
      </c>
      <c r="DE184" s="278">
        <f t="shared" ca="1" si="450"/>
        <v>0</v>
      </c>
      <c r="DF184" s="278">
        <f t="shared" ca="1" si="450"/>
        <v>0</v>
      </c>
      <c r="DG184" s="278">
        <f t="shared" ca="1" si="450"/>
        <v>0</v>
      </c>
      <c r="DH184" s="278">
        <f t="shared" ca="1" si="450"/>
        <v>0</v>
      </c>
      <c r="DI184" s="278">
        <f t="shared" ca="1" si="450"/>
        <v>0</v>
      </c>
      <c r="DJ184" s="278">
        <f t="shared" ref="DJ184:ES184" ca="1" si="451">IFERROR(DJ288*$H184,)*(DJ$8&gt;=(rRenovStMnth-1)*12+1)*(DJ$8&lt;=MAX(rHoldPeriod,1)*12)*rRenovReq*$I184</f>
        <v>0</v>
      </c>
      <c r="DK184" s="278">
        <f t="shared" ca="1" si="451"/>
        <v>0</v>
      </c>
      <c r="DL184" s="278">
        <f t="shared" ca="1" si="451"/>
        <v>0</v>
      </c>
      <c r="DM184" s="278">
        <f t="shared" ca="1" si="451"/>
        <v>0</v>
      </c>
      <c r="DN184" s="278">
        <f t="shared" ca="1" si="451"/>
        <v>0</v>
      </c>
      <c r="DO184" s="278">
        <f t="shared" ca="1" si="451"/>
        <v>0</v>
      </c>
      <c r="DP184" s="278">
        <f t="shared" ca="1" si="451"/>
        <v>0</v>
      </c>
      <c r="DQ184" s="278">
        <f t="shared" ca="1" si="451"/>
        <v>0</v>
      </c>
      <c r="DR184" s="278">
        <f t="shared" ca="1" si="451"/>
        <v>0</v>
      </c>
      <c r="DS184" s="278">
        <f t="shared" ca="1" si="451"/>
        <v>0</v>
      </c>
      <c r="DT184" s="278">
        <f t="shared" ca="1" si="451"/>
        <v>0</v>
      </c>
      <c r="DU184" s="278">
        <f t="shared" ca="1" si="451"/>
        <v>0</v>
      </c>
      <c r="DV184" s="278">
        <f t="shared" ca="1" si="451"/>
        <v>0</v>
      </c>
      <c r="DW184" s="278">
        <f t="shared" ca="1" si="451"/>
        <v>0</v>
      </c>
      <c r="DX184" s="278">
        <f t="shared" ca="1" si="451"/>
        <v>0</v>
      </c>
      <c r="DY184" s="278">
        <f t="shared" ca="1" si="451"/>
        <v>0</v>
      </c>
      <c r="DZ184" s="278">
        <f t="shared" ca="1" si="451"/>
        <v>0</v>
      </c>
      <c r="EA184" s="278">
        <f t="shared" ca="1" si="451"/>
        <v>0</v>
      </c>
      <c r="EB184" s="278">
        <f t="shared" ca="1" si="451"/>
        <v>0</v>
      </c>
      <c r="EC184" s="278">
        <f t="shared" ca="1" si="451"/>
        <v>0</v>
      </c>
      <c r="ED184" s="278">
        <f t="shared" ca="1" si="451"/>
        <v>0</v>
      </c>
      <c r="EE184" s="278">
        <f t="shared" ca="1" si="451"/>
        <v>0</v>
      </c>
      <c r="EF184" s="278">
        <f t="shared" ca="1" si="451"/>
        <v>0</v>
      </c>
      <c r="EG184" s="278">
        <f t="shared" ca="1" si="451"/>
        <v>0</v>
      </c>
      <c r="EH184" s="278">
        <f t="shared" ca="1" si="451"/>
        <v>0</v>
      </c>
      <c r="EI184" s="278">
        <f t="shared" ca="1" si="451"/>
        <v>0</v>
      </c>
      <c r="EJ184" s="278">
        <f t="shared" ca="1" si="451"/>
        <v>0</v>
      </c>
      <c r="EK184" s="278">
        <f t="shared" ca="1" si="451"/>
        <v>0</v>
      </c>
      <c r="EL184" s="278">
        <f t="shared" ca="1" si="451"/>
        <v>0</v>
      </c>
      <c r="EM184" s="278">
        <f t="shared" ca="1" si="451"/>
        <v>0</v>
      </c>
      <c r="EN184" s="278">
        <f t="shared" ca="1" si="451"/>
        <v>0</v>
      </c>
      <c r="EO184" s="278">
        <f t="shared" ca="1" si="451"/>
        <v>0</v>
      </c>
      <c r="EP184" s="278">
        <f t="shared" ca="1" si="451"/>
        <v>0</v>
      </c>
      <c r="EQ184" s="278">
        <f t="shared" ca="1" si="451"/>
        <v>0</v>
      </c>
      <c r="ER184" s="278">
        <f t="shared" ca="1" si="451"/>
        <v>0</v>
      </c>
      <c r="ES184" s="278">
        <f t="shared" ca="1" si="451"/>
        <v>0</v>
      </c>
    </row>
    <row r="185" spans="2:149" hidden="1" x14ac:dyDescent="0.2">
      <c r="B185" s="278" cm="1">
        <f t="array" ref="B185">IFERROR(INDEX(rUMFP,ROWS($A$97:A185)),)</f>
        <v>0</v>
      </c>
      <c r="C185" s="278"/>
      <c r="D185" s="275">
        <f t="shared" si="350"/>
        <v>0</v>
      </c>
      <c r="E185" s="275">
        <f t="shared" si="351"/>
        <v>0</v>
      </c>
      <c r="F185" s="607">
        <f t="shared" si="352"/>
        <v>0</v>
      </c>
      <c r="H185" s="603">
        <f t="shared" si="353"/>
        <v>0</v>
      </c>
      <c r="I185" s="600">
        <f t="shared" si="359"/>
        <v>0</v>
      </c>
      <c r="K185" s="610">
        <f t="shared" si="354"/>
        <v>0</v>
      </c>
      <c r="Q185" s="275"/>
      <c r="R185" s="278">
        <f t="shared" ref="R185:AW185" si="452">IFERROR(R289*$H185,)*(R$8&gt;=(rRenovStMnth-1)*12+1)*(R$8&lt;=MAX(rHoldPeriod,1)*12)*rRenovReq*$I185</f>
        <v>0</v>
      </c>
      <c r="S185" s="278">
        <f t="shared" ca="1" si="452"/>
        <v>0</v>
      </c>
      <c r="T185" s="278">
        <f t="shared" ca="1" si="452"/>
        <v>0</v>
      </c>
      <c r="U185" s="278">
        <f t="shared" ca="1" si="452"/>
        <v>0</v>
      </c>
      <c r="V185" s="278">
        <f t="shared" ca="1" si="452"/>
        <v>0</v>
      </c>
      <c r="W185" s="278">
        <f t="shared" ca="1" si="452"/>
        <v>0</v>
      </c>
      <c r="X185" s="278">
        <f t="shared" ca="1" si="452"/>
        <v>0</v>
      </c>
      <c r="Y185" s="278">
        <f t="shared" ca="1" si="452"/>
        <v>0</v>
      </c>
      <c r="Z185" s="278">
        <f t="shared" ca="1" si="452"/>
        <v>0</v>
      </c>
      <c r="AA185" s="278">
        <f t="shared" ca="1" si="452"/>
        <v>0</v>
      </c>
      <c r="AB185" s="278">
        <f t="shared" ca="1" si="452"/>
        <v>0</v>
      </c>
      <c r="AC185" s="278">
        <f t="shared" ca="1" si="452"/>
        <v>0</v>
      </c>
      <c r="AD185" s="278">
        <f t="shared" ca="1" si="452"/>
        <v>0</v>
      </c>
      <c r="AE185" s="278">
        <f t="shared" ca="1" si="452"/>
        <v>0</v>
      </c>
      <c r="AF185" s="278">
        <f t="shared" ca="1" si="452"/>
        <v>0</v>
      </c>
      <c r="AG185" s="278">
        <f t="shared" ca="1" si="452"/>
        <v>0</v>
      </c>
      <c r="AH185" s="278">
        <f t="shared" ca="1" si="452"/>
        <v>0</v>
      </c>
      <c r="AI185" s="278">
        <f t="shared" ca="1" si="452"/>
        <v>0</v>
      </c>
      <c r="AJ185" s="278">
        <f t="shared" ca="1" si="452"/>
        <v>0</v>
      </c>
      <c r="AK185" s="278">
        <f t="shared" ca="1" si="452"/>
        <v>0</v>
      </c>
      <c r="AL185" s="278">
        <f t="shared" ca="1" si="452"/>
        <v>0</v>
      </c>
      <c r="AM185" s="278">
        <f t="shared" ca="1" si="452"/>
        <v>0</v>
      </c>
      <c r="AN185" s="278">
        <f t="shared" ca="1" si="452"/>
        <v>0</v>
      </c>
      <c r="AO185" s="278">
        <f t="shared" ca="1" si="452"/>
        <v>0</v>
      </c>
      <c r="AP185" s="278">
        <f t="shared" ca="1" si="452"/>
        <v>0</v>
      </c>
      <c r="AQ185" s="278">
        <f t="shared" ca="1" si="452"/>
        <v>0</v>
      </c>
      <c r="AR185" s="278">
        <f t="shared" ca="1" si="452"/>
        <v>0</v>
      </c>
      <c r="AS185" s="278">
        <f t="shared" ca="1" si="452"/>
        <v>0</v>
      </c>
      <c r="AT185" s="278">
        <f t="shared" ca="1" si="452"/>
        <v>0</v>
      </c>
      <c r="AU185" s="278">
        <f t="shared" ca="1" si="452"/>
        <v>0</v>
      </c>
      <c r="AV185" s="278">
        <f t="shared" ca="1" si="452"/>
        <v>0</v>
      </c>
      <c r="AW185" s="278">
        <f t="shared" ca="1" si="452"/>
        <v>0</v>
      </c>
      <c r="AX185" s="278">
        <f t="shared" ref="AX185:CC185" ca="1" si="453">IFERROR(AX289*$H185,)*(AX$8&gt;=(rRenovStMnth-1)*12+1)*(AX$8&lt;=MAX(rHoldPeriod,1)*12)*rRenovReq*$I185</f>
        <v>0</v>
      </c>
      <c r="AY185" s="278">
        <f t="shared" ca="1" si="453"/>
        <v>0</v>
      </c>
      <c r="AZ185" s="278">
        <f t="shared" ca="1" si="453"/>
        <v>0</v>
      </c>
      <c r="BA185" s="278">
        <f t="shared" ca="1" si="453"/>
        <v>0</v>
      </c>
      <c r="BB185" s="278">
        <f t="shared" ca="1" si="453"/>
        <v>0</v>
      </c>
      <c r="BC185" s="278">
        <f t="shared" ca="1" si="453"/>
        <v>0</v>
      </c>
      <c r="BD185" s="278">
        <f t="shared" ca="1" si="453"/>
        <v>0</v>
      </c>
      <c r="BE185" s="278">
        <f t="shared" ca="1" si="453"/>
        <v>0</v>
      </c>
      <c r="BF185" s="278">
        <f t="shared" ca="1" si="453"/>
        <v>0</v>
      </c>
      <c r="BG185" s="278">
        <f t="shared" ca="1" si="453"/>
        <v>0</v>
      </c>
      <c r="BH185" s="278">
        <f t="shared" ca="1" si="453"/>
        <v>0</v>
      </c>
      <c r="BI185" s="278">
        <f t="shared" ca="1" si="453"/>
        <v>0</v>
      </c>
      <c r="BJ185" s="278">
        <f t="shared" ca="1" si="453"/>
        <v>0</v>
      </c>
      <c r="BK185" s="278">
        <f t="shared" ca="1" si="453"/>
        <v>0</v>
      </c>
      <c r="BL185" s="278">
        <f t="shared" ca="1" si="453"/>
        <v>0</v>
      </c>
      <c r="BM185" s="278">
        <f t="shared" ca="1" si="453"/>
        <v>0</v>
      </c>
      <c r="BN185" s="278">
        <f t="shared" ca="1" si="453"/>
        <v>0</v>
      </c>
      <c r="BO185" s="278">
        <f t="shared" ca="1" si="453"/>
        <v>0</v>
      </c>
      <c r="BP185" s="278">
        <f t="shared" ca="1" si="453"/>
        <v>0</v>
      </c>
      <c r="BQ185" s="278">
        <f t="shared" ca="1" si="453"/>
        <v>0</v>
      </c>
      <c r="BR185" s="278">
        <f t="shared" ca="1" si="453"/>
        <v>0</v>
      </c>
      <c r="BS185" s="278">
        <f t="shared" ca="1" si="453"/>
        <v>0</v>
      </c>
      <c r="BT185" s="278">
        <f t="shared" ca="1" si="453"/>
        <v>0</v>
      </c>
      <c r="BU185" s="278">
        <f t="shared" ca="1" si="453"/>
        <v>0</v>
      </c>
      <c r="BV185" s="278">
        <f t="shared" ca="1" si="453"/>
        <v>0</v>
      </c>
      <c r="BW185" s="278">
        <f t="shared" ca="1" si="453"/>
        <v>0</v>
      </c>
      <c r="BX185" s="278">
        <f t="shared" ca="1" si="453"/>
        <v>0</v>
      </c>
      <c r="BY185" s="278">
        <f t="shared" ca="1" si="453"/>
        <v>0</v>
      </c>
      <c r="BZ185" s="278">
        <f t="shared" ca="1" si="453"/>
        <v>0</v>
      </c>
      <c r="CA185" s="278">
        <f t="shared" ca="1" si="453"/>
        <v>0</v>
      </c>
      <c r="CB185" s="278">
        <f t="shared" ca="1" si="453"/>
        <v>0</v>
      </c>
      <c r="CC185" s="278">
        <f t="shared" ca="1" si="453"/>
        <v>0</v>
      </c>
      <c r="CD185" s="278">
        <f t="shared" ref="CD185:DI185" ca="1" si="454">IFERROR(CD289*$H185,)*(CD$8&gt;=(rRenovStMnth-1)*12+1)*(CD$8&lt;=MAX(rHoldPeriod,1)*12)*rRenovReq*$I185</f>
        <v>0</v>
      </c>
      <c r="CE185" s="278">
        <f t="shared" ca="1" si="454"/>
        <v>0</v>
      </c>
      <c r="CF185" s="278">
        <f t="shared" ca="1" si="454"/>
        <v>0</v>
      </c>
      <c r="CG185" s="278">
        <f t="shared" ca="1" si="454"/>
        <v>0</v>
      </c>
      <c r="CH185" s="278">
        <f t="shared" ca="1" si="454"/>
        <v>0</v>
      </c>
      <c r="CI185" s="278">
        <f t="shared" ca="1" si="454"/>
        <v>0</v>
      </c>
      <c r="CJ185" s="278">
        <f t="shared" ca="1" si="454"/>
        <v>0</v>
      </c>
      <c r="CK185" s="278">
        <f t="shared" ca="1" si="454"/>
        <v>0</v>
      </c>
      <c r="CL185" s="278">
        <f t="shared" ca="1" si="454"/>
        <v>0</v>
      </c>
      <c r="CM185" s="278">
        <f t="shared" ca="1" si="454"/>
        <v>0</v>
      </c>
      <c r="CN185" s="278">
        <f t="shared" ca="1" si="454"/>
        <v>0</v>
      </c>
      <c r="CO185" s="278">
        <f t="shared" ca="1" si="454"/>
        <v>0</v>
      </c>
      <c r="CP185" s="278">
        <f t="shared" ca="1" si="454"/>
        <v>0</v>
      </c>
      <c r="CQ185" s="278">
        <f t="shared" ca="1" si="454"/>
        <v>0</v>
      </c>
      <c r="CR185" s="278">
        <f t="shared" ca="1" si="454"/>
        <v>0</v>
      </c>
      <c r="CS185" s="278">
        <f t="shared" ca="1" si="454"/>
        <v>0</v>
      </c>
      <c r="CT185" s="278">
        <f t="shared" ca="1" si="454"/>
        <v>0</v>
      </c>
      <c r="CU185" s="278">
        <f t="shared" ca="1" si="454"/>
        <v>0</v>
      </c>
      <c r="CV185" s="278">
        <f t="shared" ca="1" si="454"/>
        <v>0</v>
      </c>
      <c r="CW185" s="278">
        <f t="shared" ca="1" si="454"/>
        <v>0</v>
      </c>
      <c r="CX185" s="278">
        <f t="shared" ca="1" si="454"/>
        <v>0</v>
      </c>
      <c r="CY185" s="278">
        <f t="shared" ca="1" si="454"/>
        <v>0</v>
      </c>
      <c r="CZ185" s="278">
        <f t="shared" ca="1" si="454"/>
        <v>0</v>
      </c>
      <c r="DA185" s="278">
        <f t="shared" ca="1" si="454"/>
        <v>0</v>
      </c>
      <c r="DB185" s="278">
        <f t="shared" ca="1" si="454"/>
        <v>0</v>
      </c>
      <c r="DC185" s="278">
        <f t="shared" ca="1" si="454"/>
        <v>0</v>
      </c>
      <c r="DD185" s="278">
        <f t="shared" ca="1" si="454"/>
        <v>0</v>
      </c>
      <c r="DE185" s="278">
        <f t="shared" ca="1" si="454"/>
        <v>0</v>
      </c>
      <c r="DF185" s="278">
        <f t="shared" ca="1" si="454"/>
        <v>0</v>
      </c>
      <c r="DG185" s="278">
        <f t="shared" ca="1" si="454"/>
        <v>0</v>
      </c>
      <c r="DH185" s="278">
        <f t="shared" ca="1" si="454"/>
        <v>0</v>
      </c>
      <c r="DI185" s="278">
        <f t="shared" ca="1" si="454"/>
        <v>0</v>
      </c>
      <c r="DJ185" s="278">
        <f t="shared" ref="DJ185:ES185" ca="1" si="455">IFERROR(DJ289*$H185,)*(DJ$8&gt;=(rRenovStMnth-1)*12+1)*(DJ$8&lt;=MAX(rHoldPeriod,1)*12)*rRenovReq*$I185</f>
        <v>0</v>
      </c>
      <c r="DK185" s="278">
        <f t="shared" ca="1" si="455"/>
        <v>0</v>
      </c>
      <c r="DL185" s="278">
        <f t="shared" ca="1" si="455"/>
        <v>0</v>
      </c>
      <c r="DM185" s="278">
        <f t="shared" ca="1" si="455"/>
        <v>0</v>
      </c>
      <c r="DN185" s="278">
        <f t="shared" ca="1" si="455"/>
        <v>0</v>
      </c>
      <c r="DO185" s="278">
        <f t="shared" ca="1" si="455"/>
        <v>0</v>
      </c>
      <c r="DP185" s="278">
        <f t="shared" ca="1" si="455"/>
        <v>0</v>
      </c>
      <c r="DQ185" s="278">
        <f t="shared" ca="1" si="455"/>
        <v>0</v>
      </c>
      <c r="DR185" s="278">
        <f t="shared" ca="1" si="455"/>
        <v>0</v>
      </c>
      <c r="DS185" s="278">
        <f t="shared" ca="1" si="455"/>
        <v>0</v>
      </c>
      <c r="DT185" s="278">
        <f t="shared" ca="1" si="455"/>
        <v>0</v>
      </c>
      <c r="DU185" s="278">
        <f t="shared" ca="1" si="455"/>
        <v>0</v>
      </c>
      <c r="DV185" s="278">
        <f t="shared" ca="1" si="455"/>
        <v>0</v>
      </c>
      <c r="DW185" s="278">
        <f t="shared" ca="1" si="455"/>
        <v>0</v>
      </c>
      <c r="DX185" s="278">
        <f t="shared" ca="1" si="455"/>
        <v>0</v>
      </c>
      <c r="DY185" s="278">
        <f t="shared" ca="1" si="455"/>
        <v>0</v>
      </c>
      <c r="DZ185" s="278">
        <f t="shared" ca="1" si="455"/>
        <v>0</v>
      </c>
      <c r="EA185" s="278">
        <f t="shared" ca="1" si="455"/>
        <v>0</v>
      </c>
      <c r="EB185" s="278">
        <f t="shared" ca="1" si="455"/>
        <v>0</v>
      </c>
      <c r="EC185" s="278">
        <f t="shared" ca="1" si="455"/>
        <v>0</v>
      </c>
      <c r="ED185" s="278">
        <f t="shared" ca="1" si="455"/>
        <v>0</v>
      </c>
      <c r="EE185" s="278">
        <f t="shared" ca="1" si="455"/>
        <v>0</v>
      </c>
      <c r="EF185" s="278">
        <f t="shared" ca="1" si="455"/>
        <v>0</v>
      </c>
      <c r="EG185" s="278">
        <f t="shared" ca="1" si="455"/>
        <v>0</v>
      </c>
      <c r="EH185" s="278">
        <f t="shared" ca="1" si="455"/>
        <v>0</v>
      </c>
      <c r="EI185" s="278">
        <f t="shared" ca="1" si="455"/>
        <v>0</v>
      </c>
      <c r="EJ185" s="278">
        <f t="shared" ca="1" si="455"/>
        <v>0</v>
      </c>
      <c r="EK185" s="278">
        <f t="shared" ca="1" si="455"/>
        <v>0</v>
      </c>
      <c r="EL185" s="278">
        <f t="shared" ca="1" si="455"/>
        <v>0</v>
      </c>
      <c r="EM185" s="278">
        <f t="shared" ca="1" si="455"/>
        <v>0</v>
      </c>
      <c r="EN185" s="278">
        <f t="shared" ca="1" si="455"/>
        <v>0</v>
      </c>
      <c r="EO185" s="278">
        <f t="shared" ca="1" si="455"/>
        <v>0</v>
      </c>
      <c r="EP185" s="278">
        <f t="shared" ca="1" si="455"/>
        <v>0</v>
      </c>
      <c r="EQ185" s="278">
        <f t="shared" ca="1" si="455"/>
        <v>0</v>
      </c>
      <c r="ER185" s="278">
        <f t="shared" ca="1" si="455"/>
        <v>0</v>
      </c>
      <c r="ES185" s="278">
        <f t="shared" ca="1" si="455"/>
        <v>0</v>
      </c>
    </row>
    <row r="186" spans="2:149" hidden="1" x14ac:dyDescent="0.2">
      <c r="B186" s="278" cm="1">
        <f t="array" ref="B186">IFERROR(INDEX(rUMFP,ROWS($A$97:A186)),)</f>
        <v>0</v>
      </c>
      <c r="C186" s="278"/>
      <c r="D186" s="275">
        <f t="shared" si="350"/>
        <v>0</v>
      </c>
      <c r="E186" s="275">
        <f t="shared" si="351"/>
        <v>0</v>
      </c>
      <c r="F186" s="607">
        <f t="shared" si="352"/>
        <v>0</v>
      </c>
      <c r="H186" s="603">
        <f t="shared" si="353"/>
        <v>0</v>
      </c>
      <c r="I186" s="600">
        <f t="shared" si="359"/>
        <v>0</v>
      </c>
      <c r="K186" s="610">
        <f t="shared" si="354"/>
        <v>0</v>
      </c>
      <c r="Q186" s="275"/>
      <c r="R186" s="278">
        <f t="shared" ref="R186:AW186" si="456">IFERROR(R290*$H186,)*(R$8&gt;=(rRenovStMnth-1)*12+1)*(R$8&lt;=MAX(rHoldPeriod,1)*12)*rRenovReq*$I186</f>
        <v>0</v>
      </c>
      <c r="S186" s="278">
        <f t="shared" ca="1" si="456"/>
        <v>0</v>
      </c>
      <c r="T186" s="278">
        <f t="shared" ca="1" si="456"/>
        <v>0</v>
      </c>
      <c r="U186" s="278">
        <f t="shared" ca="1" si="456"/>
        <v>0</v>
      </c>
      <c r="V186" s="278">
        <f t="shared" ca="1" si="456"/>
        <v>0</v>
      </c>
      <c r="W186" s="278">
        <f t="shared" ca="1" si="456"/>
        <v>0</v>
      </c>
      <c r="X186" s="278">
        <f t="shared" ca="1" si="456"/>
        <v>0</v>
      </c>
      <c r="Y186" s="278">
        <f t="shared" ca="1" si="456"/>
        <v>0</v>
      </c>
      <c r="Z186" s="278">
        <f t="shared" ca="1" si="456"/>
        <v>0</v>
      </c>
      <c r="AA186" s="278">
        <f t="shared" ca="1" si="456"/>
        <v>0</v>
      </c>
      <c r="AB186" s="278">
        <f t="shared" ca="1" si="456"/>
        <v>0</v>
      </c>
      <c r="AC186" s="278">
        <f t="shared" ca="1" si="456"/>
        <v>0</v>
      </c>
      <c r="AD186" s="278">
        <f t="shared" ca="1" si="456"/>
        <v>0</v>
      </c>
      <c r="AE186" s="278">
        <f t="shared" ca="1" si="456"/>
        <v>0</v>
      </c>
      <c r="AF186" s="278">
        <f t="shared" ca="1" si="456"/>
        <v>0</v>
      </c>
      <c r="AG186" s="278">
        <f t="shared" ca="1" si="456"/>
        <v>0</v>
      </c>
      <c r="AH186" s="278">
        <f t="shared" ca="1" si="456"/>
        <v>0</v>
      </c>
      <c r="AI186" s="278">
        <f t="shared" ca="1" si="456"/>
        <v>0</v>
      </c>
      <c r="AJ186" s="278">
        <f t="shared" ca="1" si="456"/>
        <v>0</v>
      </c>
      <c r="AK186" s="278">
        <f t="shared" ca="1" si="456"/>
        <v>0</v>
      </c>
      <c r="AL186" s="278">
        <f t="shared" ca="1" si="456"/>
        <v>0</v>
      </c>
      <c r="AM186" s="278">
        <f t="shared" ca="1" si="456"/>
        <v>0</v>
      </c>
      <c r="AN186" s="278">
        <f t="shared" ca="1" si="456"/>
        <v>0</v>
      </c>
      <c r="AO186" s="278">
        <f t="shared" ca="1" si="456"/>
        <v>0</v>
      </c>
      <c r="AP186" s="278">
        <f t="shared" ca="1" si="456"/>
        <v>0</v>
      </c>
      <c r="AQ186" s="278">
        <f t="shared" ca="1" si="456"/>
        <v>0</v>
      </c>
      <c r="AR186" s="278">
        <f t="shared" ca="1" si="456"/>
        <v>0</v>
      </c>
      <c r="AS186" s="278">
        <f t="shared" ca="1" si="456"/>
        <v>0</v>
      </c>
      <c r="AT186" s="278">
        <f t="shared" ca="1" si="456"/>
        <v>0</v>
      </c>
      <c r="AU186" s="278">
        <f t="shared" ca="1" si="456"/>
        <v>0</v>
      </c>
      <c r="AV186" s="278">
        <f t="shared" ca="1" si="456"/>
        <v>0</v>
      </c>
      <c r="AW186" s="278">
        <f t="shared" ca="1" si="456"/>
        <v>0</v>
      </c>
      <c r="AX186" s="278">
        <f t="shared" ref="AX186:CC186" ca="1" si="457">IFERROR(AX290*$H186,)*(AX$8&gt;=(rRenovStMnth-1)*12+1)*(AX$8&lt;=MAX(rHoldPeriod,1)*12)*rRenovReq*$I186</f>
        <v>0</v>
      </c>
      <c r="AY186" s="278">
        <f t="shared" ca="1" si="457"/>
        <v>0</v>
      </c>
      <c r="AZ186" s="278">
        <f t="shared" ca="1" si="457"/>
        <v>0</v>
      </c>
      <c r="BA186" s="278">
        <f t="shared" ca="1" si="457"/>
        <v>0</v>
      </c>
      <c r="BB186" s="278">
        <f t="shared" ca="1" si="457"/>
        <v>0</v>
      </c>
      <c r="BC186" s="278">
        <f t="shared" ca="1" si="457"/>
        <v>0</v>
      </c>
      <c r="BD186" s="278">
        <f t="shared" ca="1" si="457"/>
        <v>0</v>
      </c>
      <c r="BE186" s="278">
        <f t="shared" ca="1" si="457"/>
        <v>0</v>
      </c>
      <c r="BF186" s="278">
        <f t="shared" ca="1" si="457"/>
        <v>0</v>
      </c>
      <c r="BG186" s="278">
        <f t="shared" ca="1" si="457"/>
        <v>0</v>
      </c>
      <c r="BH186" s="278">
        <f t="shared" ca="1" si="457"/>
        <v>0</v>
      </c>
      <c r="BI186" s="278">
        <f t="shared" ca="1" si="457"/>
        <v>0</v>
      </c>
      <c r="BJ186" s="278">
        <f t="shared" ca="1" si="457"/>
        <v>0</v>
      </c>
      <c r="BK186" s="278">
        <f t="shared" ca="1" si="457"/>
        <v>0</v>
      </c>
      <c r="BL186" s="278">
        <f t="shared" ca="1" si="457"/>
        <v>0</v>
      </c>
      <c r="BM186" s="278">
        <f t="shared" ca="1" si="457"/>
        <v>0</v>
      </c>
      <c r="BN186" s="278">
        <f t="shared" ca="1" si="457"/>
        <v>0</v>
      </c>
      <c r="BO186" s="278">
        <f t="shared" ca="1" si="457"/>
        <v>0</v>
      </c>
      <c r="BP186" s="278">
        <f t="shared" ca="1" si="457"/>
        <v>0</v>
      </c>
      <c r="BQ186" s="278">
        <f t="shared" ca="1" si="457"/>
        <v>0</v>
      </c>
      <c r="BR186" s="278">
        <f t="shared" ca="1" si="457"/>
        <v>0</v>
      </c>
      <c r="BS186" s="278">
        <f t="shared" ca="1" si="457"/>
        <v>0</v>
      </c>
      <c r="BT186" s="278">
        <f t="shared" ca="1" si="457"/>
        <v>0</v>
      </c>
      <c r="BU186" s="278">
        <f t="shared" ca="1" si="457"/>
        <v>0</v>
      </c>
      <c r="BV186" s="278">
        <f t="shared" ca="1" si="457"/>
        <v>0</v>
      </c>
      <c r="BW186" s="278">
        <f t="shared" ca="1" si="457"/>
        <v>0</v>
      </c>
      <c r="BX186" s="278">
        <f t="shared" ca="1" si="457"/>
        <v>0</v>
      </c>
      <c r="BY186" s="278">
        <f t="shared" ca="1" si="457"/>
        <v>0</v>
      </c>
      <c r="BZ186" s="278">
        <f t="shared" ca="1" si="457"/>
        <v>0</v>
      </c>
      <c r="CA186" s="278">
        <f t="shared" ca="1" si="457"/>
        <v>0</v>
      </c>
      <c r="CB186" s="278">
        <f t="shared" ca="1" si="457"/>
        <v>0</v>
      </c>
      <c r="CC186" s="278">
        <f t="shared" ca="1" si="457"/>
        <v>0</v>
      </c>
      <c r="CD186" s="278">
        <f t="shared" ref="CD186:DI186" ca="1" si="458">IFERROR(CD290*$H186,)*(CD$8&gt;=(rRenovStMnth-1)*12+1)*(CD$8&lt;=MAX(rHoldPeriod,1)*12)*rRenovReq*$I186</f>
        <v>0</v>
      </c>
      <c r="CE186" s="278">
        <f t="shared" ca="1" si="458"/>
        <v>0</v>
      </c>
      <c r="CF186" s="278">
        <f t="shared" ca="1" si="458"/>
        <v>0</v>
      </c>
      <c r="CG186" s="278">
        <f t="shared" ca="1" si="458"/>
        <v>0</v>
      </c>
      <c r="CH186" s="278">
        <f t="shared" ca="1" si="458"/>
        <v>0</v>
      </c>
      <c r="CI186" s="278">
        <f t="shared" ca="1" si="458"/>
        <v>0</v>
      </c>
      <c r="CJ186" s="278">
        <f t="shared" ca="1" si="458"/>
        <v>0</v>
      </c>
      <c r="CK186" s="278">
        <f t="shared" ca="1" si="458"/>
        <v>0</v>
      </c>
      <c r="CL186" s="278">
        <f t="shared" ca="1" si="458"/>
        <v>0</v>
      </c>
      <c r="CM186" s="278">
        <f t="shared" ca="1" si="458"/>
        <v>0</v>
      </c>
      <c r="CN186" s="278">
        <f t="shared" ca="1" si="458"/>
        <v>0</v>
      </c>
      <c r="CO186" s="278">
        <f t="shared" ca="1" si="458"/>
        <v>0</v>
      </c>
      <c r="CP186" s="278">
        <f t="shared" ca="1" si="458"/>
        <v>0</v>
      </c>
      <c r="CQ186" s="278">
        <f t="shared" ca="1" si="458"/>
        <v>0</v>
      </c>
      <c r="CR186" s="278">
        <f t="shared" ca="1" si="458"/>
        <v>0</v>
      </c>
      <c r="CS186" s="278">
        <f t="shared" ca="1" si="458"/>
        <v>0</v>
      </c>
      <c r="CT186" s="278">
        <f t="shared" ca="1" si="458"/>
        <v>0</v>
      </c>
      <c r="CU186" s="278">
        <f t="shared" ca="1" si="458"/>
        <v>0</v>
      </c>
      <c r="CV186" s="278">
        <f t="shared" ca="1" si="458"/>
        <v>0</v>
      </c>
      <c r="CW186" s="278">
        <f t="shared" ca="1" si="458"/>
        <v>0</v>
      </c>
      <c r="CX186" s="278">
        <f t="shared" ca="1" si="458"/>
        <v>0</v>
      </c>
      <c r="CY186" s="278">
        <f t="shared" ca="1" si="458"/>
        <v>0</v>
      </c>
      <c r="CZ186" s="278">
        <f t="shared" ca="1" si="458"/>
        <v>0</v>
      </c>
      <c r="DA186" s="278">
        <f t="shared" ca="1" si="458"/>
        <v>0</v>
      </c>
      <c r="DB186" s="278">
        <f t="shared" ca="1" si="458"/>
        <v>0</v>
      </c>
      <c r="DC186" s="278">
        <f t="shared" ca="1" si="458"/>
        <v>0</v>
      </c>
      <c r="DD186" s="278">
        <f t="shared" ca="1" si="458"/>
        <v>0</v>
      </c>
      <c r="DE186" s="278">
        <f t="shared" ca="1" si="458"/>
        <v>0</v>
      </c>
      <c r="DF186" s="278">
        <f t="shared" ca="1" si="458"/>
        <v>0</v>
      </c>
      <c r="DG186" s="278">
        <f t="shared" ca="1" si="458"/>
        <v>0</v>
      </c>
      <c r="DH186" s="278">
        <f t="shared" ca="1" si="458"/>
        <v>0</v>
      </c>
      <c r="DI186" s="278">
        <f t="shared" ca="1" si="458"/>
        <v>0</v>
      </c>
      <c r="DJ186" s="278">
        <f t="shared" ref="DJ186:ES186" ca="1" si="459">IFERROR(DJ290*$H186,)*(DJ$8&gt;=(rRenovStMnth-1)*12+1)*(DJ$8&lt;=MAX(rHoldPeriod,1)*12)*rRenovReq*$I186</f>
        <v>0</v>
      </c>
      <c r="DK186" s="278">
        <f t="shared" ca="1" si="459"/>
        <v>0</v>
      </c>
      <c r="DL186" s="278">
        <f t="shared" ca="1" si="459"/>
        <v>0</v>
      </c>
      <c r="DM186" s="278">
        <f t="shared" ca="1" si="459"/>
        <v>0</v>
      </c>
      <c r="DN186" s="278">
        <f t="shared" ca="1" si="459"/>
        <v>0</v>
      </c>
      <c r="DO186" s="278">
        <f t="shared" ca="1" si="459"/>
        <v>0</v>
      </c>
      <c r="DP186" s="278">
        <f t="shared" ca="1" si="459"/>
        <v>0</v>
      </c>
      <c r="DQ186" s="278">
        <f t="shared" ca="1" si="459"/>
        <v>0</v>
      </c>
      <c r="DR186" s="278">
        <f t="shared" ca="1" si="459"/>
        <v>0</v>
      </c>
      <c r="DS186" s="278">
        <f t="shared" ca="1" si="459"/>
        <v>0</v>
      </c>
      <c r="DT186" s="278">
        <f t="shared" ca="1" si="459"/>
        <v>0</v>
      </c>
      <c r="DU186" s="278">
        <f t="shared" ca="1" si="459"/>
        <v>0</v>
      </c>
      <c r="DV186" s="278">
        <f t="shared" ca="1" si="459"/>
        <v>0</v>
      </c>
      <c r="DW186" s="278">
        <f t="shared" ca="1" si="459"/>
        <v>0</v>
      </c>
      <c r="DX186" s="278">
        <f t="shared" ca="1" si="459"/>
        <v>0</v>
      </c>
      <c r="DY186" s="278">
        <f t="shared" ca="1" si="459"/>
        <v>0</v>
      </c>
      <c r="DZ186" s="278">
        <f t="shared" ca="1" si="459"/>
        <v>0</v>
      </c>
      <c r="EA186" s="278">
        <f t="shared" ca="1" si="459"/>
        <v>0</v>
      </c>
      <c r="EB186" s="278">
        <f t="shared" ca="1" si="459"/>
        <v>0</v>
      </c>
      <c r="EC186" s="278">
        <f t="shared" ca="1" si="459"/>
        <v>0</v>
      </c>
      <c r="ED186" s="278">
        <f t="shared" ca="1" si="459"/>
        <v>0</v>
      </c>
      <c r="EE186" s="278">
        <f t="shared" ca="1" si="459"/>
        <v>0</v>
      </c>
      <c r="EF186" s="278">
        <f t="shared" ca="1" si="459"/>
        <v>0</v>
      </c>
      <c r="EG186" s="278">
        <f t="shared" ca="1" si="459"/>
        <v>0</v>
      </c>
      <c r="EH186" s="278">
        <f t="shared" ca="1" si="459"/>
        <v>0</v>
      </c>
      <c r="EI186" s="278">
        <f t="shared" ca="1" si="459"/>
        <v>0</v>
      </c>
      <c r="EJ186" s="278">
        <f t="shared" ca="1" si="459"/>
        <v>0</v>
      </c>
      <c r="EK186" s="278">
        <f t="shared" ca="1" si="459"/>
        <v>0</v>
      </c>
      <c r="EL186" s="278">
        <f t="shared" ca="1" si="459"/>
        <v>0</v>
      </c>
      <c r="EM186" s="278">
        <f t="shared" ca="1" si="459"/>
        <v>0</v>
      </c>
      <c r="EN186" s="278">
        <f t="shared" ca="1" si="459"/>
        <v>0</v>
      </c>
      <c r="EO186" s="278">
        <f t="shared" ca="1" si="459"/>
        <v>0</v>
      </c>
      <c r="EP186" s="278">
        <f t="shared" ca="1" si="459"/>
        <v>0</v>
      </c>
      <c r="EQ186" s="278">
        <f t="shared" ca="1" si="459"/>
        <v>0</v>
      </c>
      <c r="ER186" s="278">
        <f t="shared" ca="1" si="459"/>
        <v>0</v>
      </c>
      <c r="ES186" s="278">
        <f t="shared" ca="1" si="459"/>
        <v>0</v>
      </c>
    </row>
    <row r="187" spans="2:149" hidden="1" x14ac:dyDescent="0.2">
      <c r="B187" s="278" cm="1">
        <f t="array" ref="B187">IFERROR(INDEX(rUMFP,ROWS($A$97:A187)),)</f>
        <v>0</v>
      </c>
      <c r="C187" s="278"/>
      <c r="D187" s="275">
        <f t="shared" si="350"/>
        <v>0</v>
      </c>
      <c r="E187" s="275">
        <f t="shared" si="351"/>
        <v>0</v>
      </c>
      <c r="F187" s="607">
        <f t="shared" si="352"/>
        <v>0</v>
      </c>
      <c r="H187" s="603">
        <f t="shared" si="353"/>
        <v>0</v>
      </c>
      <c r="I187" s="600">
        <f t="shared" si="359"/>
        <v>0</v>
      </c>
      <c r="K187" s="610">
        <f t="shared" si="354"/>
        <v>0</v>
      </c>
      <c r="Q187" s="275"/>
      <c r="R187" s="278">
        <f t="shared" ref="R187:AW187" si="460">IFERROR(R291*$H187,)*(R$8&gt;=(rRenovStMnth-1)*12+1)*(R$8&lt;=MAX(rHoldPeriod,1)*12)*rRenovReq*$I187</f>
        <v>0</v>
      </c>
      <c r="S187" s="278">
        <f t="shared" ca="1" si="460"/>
        <v>0</v>
      </c>
      <c r="T187" s="278">
        <f t="shared" ca="1" si="460"/>
        <v>0</v>
      </c>
      <c r="U187" s="278">
        <f t="shared" ca="1" si="460"/>
        <v>0</v>
      </c>
      <c r="V187" s="278">
        <f t="shared" ca="1" si="460"/>
        <v>0</v>
      </c>
      <c r="W187" s="278">
        <f t="shared" ca="1" si="460"/>
        <v>0</v>
      </c>
      <c r="X187" s="278">
        <f t="shared" ca="1" si="460"/>
        <v>0</v>
      </c>
      <c r="Y187" s="278">
        <f t="shared" ca="1" si="460"/>
        <v>0</v>
      </c>
      <c r="Z187" s="278">
        <f t="shared" ca="1" si="460"/>
        <v>0</v>
      </c>
      <c r="AA187" s="278">
        <f t="shared" ca="1" si="460"/>
        <v>0</v>
      </c>
      <c r="AB187" s="278">
        <f t="shared" ca="1" si="460"/>
        <v>0</v>
      </c>
      <c r="AC187" s="278">
        <f t="shared" ca="1" si="460"/>
        <v>0</v>
      </c>
      <c r="AD187" s="278">
        <f t="shared" ca="1" si="460"/>
        <v>0</v>
      </c>
      <c r="AE187" s="278">
        <f t="shared" ca="1" si="460"/>
        <v>0</v>
      </c>
      <c r="AF187" s="278">
        <f t="shared" ca="1" si="460"/>
        <v>0</v>
      </c>
      <c r="AG187" s="278">
        <f t="shared" ca="1" si="460"/>
        <v>0</v>
      </c>
      <c r="AH187" s="278">
        <f t="shared" ca="1" si="460"/>
        <v>0</v>
      </c>
      <c r="AI187" s="278">
        <f t="shared" ca="1" si="460"/>
        <v>0</v>
      </c>
      <c r="AJ187" s="278">
        <f t="shared" ca="1" si="460"/>
        <v>0</v>
      </c>
      <c r="AK187" s="278">
        <f t="shared" ca="1" si="460"/>
        <v>0</v>
      </c>
      <c r="AL187" s="278">
        <f t="shared" ca="1" si="460"/>
        <v>0</v>
      </c>
      <c r="AM187" s="278">
        <f t="shared" ca="1" si="460"/>
        <v>0</v>
      </c>
      <c r="AN187" s="278">
        <f t="shared" ca="1" si="460"/>
        <v>0</v>
      </c>
      <c r="AO187" s="278">
        <f t="shared" ca="1" si="460"/>
        <v>0</v>
      </c>
      <c r="AP187" s="278">
        <f t="shared" ca="1" si="460"/>
        <v>0</v>
      </c>
      <c r="AQ187" s="278">
        <f t="shared" ca="1" si="460"/>
        <v>0</v>
      </c>
      <c r="AR187" s="278">
        <f t="shared" ca="1" si="460"/>
        <v>0</v>
      </c>
      <c r="AS187" s="278">
        <f t="shared" ca="1" si="460"/>
        <v>0</v>
      </c>
      <c r="AT187" s="278">
        <f t="shared" ca="1" si="460"/>
        <v>0</v>
      </c>
      <c r="AU187" s="278">
        <f t="shared" ca="1" si="460"/>
        <v>0</v>
      </c>
      <c r="AV187" s="278">
        <f t="shared" ca="1" si="460"/>
        <v>0</v>
      </c>
      <c r="AW187" s="278">
        <f t="shared" ca="1" si="460"/>
        <v>0</v>
      </c>
      <c r="AX187" s="278">
        <f t="shared" ref="AX187:CC187" ca="1" si="461">IFERROR(AX291*$H187,)*(AX$8&gt;=(rRenovStMnth-1)*12+1)*(AX$8&lt;=MAX(rHoldPeriod,1)*12)*rRenovReq*$I187</f>
        <v>0</v>
      </c>
      <c r="AY187" s="278">
        <f t="shared" ca="1" si="461"/>
        <v>0</v>
      </c>
      <c r="AZ187" s="278">
        <f t="shared" ca="1" si="461"/>
        <v>0</v>
      </c>
      <c r="BA187" s="278">
        <f t="shared" ca="1" si="461"/>
        <v>0</v>
      </c>
      <c r="BB187" s="278">
        <f t="shared" ca="1" si="461"/>
        <v>0</v>
      </c>
      <c r="BC187" s="278">
        <f t="shared" ca="1" si="461"/>
        <v>0</v>
      </c>
      <c r="BD187" s="278">
        <f t="shared" ca="1" si="461"/>
        <v>0</v>
      </c>
      <c r="BE187" s="278">
        <f t="shared" ca="1" si="461"/>
        <v>0</v>
      </c>
      <c r="BF187" s="278">
        <f t="shared" ca="1" si="461"/>
        <v>0</v>
      </c>
      <c r="BG187" s="278">
        <f t="shared" ca="1" si="461"/>
        <v>0</v>
      </c>
      <c r="BH187" s="278">
        <f t="shared" ca="1" si="461"/>
        <v>0</v>
      </c>
      <c r="BI187" s="278">
        <f t="shared" ca="1" si="461"/>
        <v>0</v>
      </c>
      <c r="BJ187" s="278">
        <f t="shared" ca="1" si="461"/>
        <v>0</v>
      </c>
      <c r="BK187" s="278">
        <f t="shared" ca="1" si="461"/>
        <v>0</v>
      </c>
      <c r="BL187" s="278">
        <f t="shared" ca="1" si="461"/>
        <v>0</v>
      </c>
      <c r="BM187" s="278">
        <f t="shared" ca="1" si="461"/>
        <v>0</v>
      </c>
      <c r="BN187" s="278">
        <f t="shared" ca="1" si="461"/>
        <v>0</v>
      </c>
      <c r="BO187" s="278">
        <f t="shared" ca="1" si="461"/>
        <v>0</v>
      </c>
      <c r="BP187" s="278">
        <f t="shared" ca="1" si="461"/>
        <v>0</v>
      </c>
      <c r="BQ187" s="278">
        <f t="shared" ca="1" si="461"/>
        <v>0</v>
      </c>
      <c r="BR187" s="278">
        <f t="shared" ca="1" si="461"/>
        <v>0</v>
      </c>
      <c r="BS187" s="278">
        <f t="shared" ca="1" si="461"/>
        <v>0</v>
      </c>
      <c r="BT187" s="278">
        <f t="shared" ca="1" si="461"/>
        <v>0</v>
      </c>
      <c r="BU187" s="278">
        <f t="shared" ca="1" si="461"/>
        <v>0</v>
      </c>
      <c r="BV187" s="278">
        <f t="shared" ca="1" si="461"/>
        <v>0</v>
      </c>
      <c r="BW187" s="278">
        <f t="shared" ca="1" si="461"/>
        <v>0</v>
      </c>
      <c r="BX187" s="278">
        <f t="shared" ca="1" si="461"/>
        <v>0</v>
      </c>
      <c r="BY187" s="278">
        <f t="shared" ca="1" si="461"/>
        <v>0</v>
      </c>
      <c r="BZ187" s="278">
        <f t="shared" ca="1" si="461"/>
        <v>0</v>
      </c>
      <c r="CA187" s="278">
        <f t="shared" ca="1" si="461"/>
        <v>0</v>
      </c>
      <c r="CB187" s="278">
        <f t="shared" ca="1" si="461"/>
        <v>0</v>
      </c>
      <c r="CC187" s="278">
        <f t="shared" ca="1" si="461"/>
        <v>0</v>
      </c>
      <c r="CD187" s="278">
        <f t="shared" ref="CD187:DI187" ca="1" si="462">IFERROR(CD291*$H187,)*(CD$8&gt;=(rRenovStMnth-1)*12+1)*(CD$8&lt;=MAX(rHoldPeriod,1)*12)*rRenovReq*$I187</f>
        <v>0</v>
      </c>
      <c r="CE187" s="278">
        <f t="shared" ca="1" si="462"/>
        <v>0</v>
      </c>
      <c r="CF187" s="278">
        <f t="shared" ca="1" si="462"/>
        <v>0</v>
      </c>
      <c r="CG187" s="278">
        <f t="shared" ca="1" si="462"/>
        <v>0</v>
      </c>
      <c r="CH187" s="278">
        <f t="shared" ca="1" si="462"/>
        <v>0</v>
      </c>
      <c r="CI187" s="278">
        <f t="shared" ca="1" si="462"/>
        <v>0</v>
      </c>
      <c r="CJ187" s="278">
        <f t="shared" ca="1" si="462"/>
        <v>0</v>
      </c>
      <c r="CK187" s="278">
        <f t="shared" ca="1" si="462"/>
        <v>0</v>
      </c>
      <c r="CL187" s="278">
        <f t="shared" ca="1" si="462"/>
        <v>0</v>
      </c>
      <c r="CM187" s="278">
        <f t="shared" ca="1" si="462"/>
        <v>0</v>
      </c>
      <c r="CN187" s="278">
        <f t="shared" ca="1" si="462"/>
        <v>0</v>
      </c>
      <c r="CO187" s="278">
        <f t="shared" ca="1" si="462"/>
        <v>0</v>
      </c>
      <c r="CP187" s="278">
        <f t="shared" ca="1" si="462"/>
        <v>0</v>
      </c>
      <c r="CQ187" s="278">
        <f t="shared" ca="1" si="462"/>
        <v>0</v>
      </c>
      <c r="CR187" s="278">
        <f t="shared" ca="1" si="462"/>
        <v>0</v>
      </c>
      <c r="CS187" s="278">
        <f t="shared" ca="1" si="462"/>
        <v>0</v>
      </c>
      <c r="CT187" s="278">
        <f t="shared" ca="1" si="462"/>
        <v>0</v>
      </c>
      <c r="CU187" s="278">
        <f t="shared" ca="1" si="462"/>
        <v>0</v>
      </c>
      <c r="CV187" s="278">
        <f t="shared" ca="1" si="462"/>
        <v>0</v>
      </c>
      <c r="CW187" s="278">
        <f t="shared" ca="1" si="462"/>
        <v>0</v>
      </c>
      <c r="CX187" s="278">
        <f t="shared" ca="1" si="462"/>
        <v>0</v>
      </c>
      <c r="CY187" s="278">
        <f t="shared" ca="1" si="462"/>
        <v>0</v>
      </c>
      <c r="CZ187" s="278">
        <f t="shared" ca="1" si="462"/>
        <v>0</v>
      </c>
      <c r="DA187" s="278">
        <f t="shared" ca="1" si="462"/>
        <v>0</v>
      </c>
      <c r="DB187" s="278">
        <f t="shared" ca="1" si="462"/>
        <v>0</v>
      </c>
      <c r="DC187" s="278">
        <f t="shared" ca="1" si="462"/>
        <v>0</v>
      </c>
      <c r="DD187" s="278">
        <f t="shared" ca="1" si="462"/>
        <v>0</v>
      </c>
      <c r="DE187" s="278">
        <f t="shared" ca="1" si="462"/>
        <v>0</v>
      </c>
      <c r="DF187" s="278">
        <f t="shared" ca="1" si="462"/>
        <v>0</v>
      </c>
      <c r="DG187" s="278">
        <f t="shared" ca="1" si="462"/>
        <v>0</v>
      </c>
      <c r="DH187" s="278">
        <f t="shared" ca="1" si="462"/>
        <v>0</v>
      </c>
      <c r="DI187" s="278">
        <f t="shared" ca="1" si="462"/>
        <v>0</v>
      </c>
      <c r="DJ187" s="278">
        <f t="shared" ref="DJ187:ES187" ca="1" si="463">IFERROR(DJ291*$H187,)*(DJ$8&gt;=(rRenovStMnth-1)*12+1)*(DJ$8&lt;=MAX(rHoldPeriod,1)*12)*rRenovReq*$I187</f>
        <v>0</v>
      </c>
      <c r="DK187" s="278">
        <f t="shared" ca="1" si="463"/>
        <v>0</v>
      </c>
      <c r="DL187" s="278">
        <f t="shared" ca="1" si="463"/>
        <v>0</v>
      </c>
      <c r="DM187" s="278">
        <f t="shared" ca="1" si="463"/>
        <v>0</v>
      </c>
      <c r="DN187" s="278">
        <f t="shared" ca="1" si="463"/>
        <v>0</v>
      </c>
      <c r="DO187" s="278">
        <f t="shared" ca="1" si="463"/>
        <v>0</v>
      </c>
      <c r="DP187" s="278">
        <f t="shared" ca="1" si="463"/>
        <v>0</v>
      </c>
      <c r="DQ187" s="278">
        <f t="shared" ca="1" si="463"/>
        <v>0</v>
      </c>
      <c r="DR187" s="278">
        <f t="shared" ca="1" si="463"/>
        <v>0</v>
      </c>
      <c r="DS187" s="278">
        <f t="shared" ca="1" si="463"/>
        <v>0</v>
      </c>
      <c r="DT187" s="278">
        <f t="shared" ca="1" si="463"/>
        <v>0</v>
      </c>
      <c r="DU187" s="278">
        <f t="shared" ca="1" si="463"/>
        <v>0</v>
      </c>
      <c r="DV187" s="278">
        <f t="shared" ca="1" si="463"/>
        <v>0</v>
      </c>
      <c r="DW187" s="278">
        <f t="shared" ca="1" si="463"/>
        <v>0</v>
      </c>
      <c r="DX187" s="278">
        <f t="shared" ca="1" si="463"/>
        <v>0</v>
      </c>
      <c r="DY187" s="278">
        <f t="shared" ca="1" si="463"/>
        <v>0</v>
      </c>
      <c r="DZ187" s="278">
        <f t="shared" ca="1" si="463"/>
        <v>0</v>
      </c>
      <c r="EA187" s="278">
        <f t="shared" ca="1" si="463"/>
        <v>0</v>
      </c>
      <c r="EB187" s="278">
        <f t="shared" ca="1" si="463"/>
        <v>0</v>
      </c>
      <c r="EC187" s="278">
        <f t="shared" ca="1" si="463"/>
        <v>0</v>
      </c>
      <c r="ED187" s="278">
        <f t="shared" ca="1" si="463"/>
        <v>0</v>
      </c>
      <c r="EE187" s="278">
        <f t="shared" ca="1" si="463"/>
        <v>0</v>
      </c>
      <c r="EF187" s="278">
        <f t="shared" ca="1" si="463"/>
        <v>0</v>
      </c>
      <c r="EG187" s="278">
        <f t="shared" ca="1" si="463"/>
        <v>0</v>
      </c>
      <c r="EH187" s="278">
        <f t="shared" ca="1" si="463"/>
        <v>0</v>
      </c>
      <c r="EI187" s="278">
        <f t="shared" ca="1" si="463"/>
        <v>0</v>
      </c>
      <c r="EJ187" s="278">
        <f t="shared" ca="1" si="463"/>
        <v>0</v>
      </c>
      <c r="EK187" s="278">
        <f t="shared" ca="1" si="463"/>
        <v>0</v>
      </c>
      <c r="EL187" s="278">
        <f t="shared" ca="1" si="463"/>
        <v>0</v>
      </c>
      <c r="EM187" s="278">
        <f t="shared" ca="1" si="463"/>
        <v>0</v>
      </c>
      <c r="EN187" s="278">
        <f t="shared" ca="1" si="463"/>
        <v>0</v>
      </c>
      <c r="EO187" s="278">
        <f t="shared" ca="1" si="463"/>
        <v>0</v>
      </c>
      <c r="EP187" s="278">
        <f t="shared" ca="1" si="463"/>
        <v>0</v>
      </c>
      <c r="EQ187" s="278">
        <f t="shared" ca="1" si="463"/>
        <v>0</v>
      </c>
      <c r="ER187" s="278">
        <f t="shared" ca="1" si="463"/>
        <v>0</v>
      </c>
      <c r="ES187" s="278">
        <f t="shared" ca="1" si="463"/>
        <v>0</v>
      </c>
    </row>
    <row r="188" spans="2:149" hidden="1" x14ac:dyDescent="0.2">
      <c r="B188" s="278" cm="1">
        <f t="array" ref="B188">IFERROR(INDEX(rUMFP,ROWS($A$97:A188)),)</f>
        <v>0</v>
      </c>
      <c r="C188" s="278"/>
      <c r="D188" s="275">
        <f t="shared" si="350"/>
        <v>0</v>
      </c>
      <c r="E188" s="275">
        <f t="shared" si="351"/>
        <v>0</v>
      </c>
      <c r="F188" s="607">
        <f t="shared" si="352"/>
        <v>0</v>
      </c>
      <c r="H188" s="603">
        <f t="shared" si="353"/>
        <v>0</v>
      </c>
      <c r="I188" s="600">
        <f t="shared" si="359"/>
        <v>0</v>
      </c>
      <c r="K188" s="610">
        <f t="shared" si="354"/>
        <v>0</v>
      </c>
      <c r="Q188" s="275"/>
      <c r="R188" s="278">
        <f t="shared" ref="R188:AW188" si="464">IFERROR(R292*$H188,)*(R$8&gt;=(rRenovStMnth-1)*12+1)*(R$8&lt;=MAX(rHoldPeriod,1)*12)*rRenovReq*$I188</f>
        <v>0</v>
      </c>
      <c r="S188" s="278">
        <f t="shared" ca="1" si="464"/>
        <v>0</v>
      </c>
      <c r="T188" s="278">
        <f t="shared" ca="1" si="464"/>
        <v>0</v>
      </c>
      <c r="U188" s="278">
        <f t="shared" ca="1" si="464"/>
        <v>0</v>
      </c>
      <c r="V188" s="278">
        <f t="shared" ca="1" si="464"/>
        <v>0</v>
      </c>
      <c r="W188" s="278">
        <f t="shared" ca="1" si="464"/>
        <v>0</v>
      </c>
      <c r="X188" s="278">
        <f t="shared" ca="1" si="464"/>
        <v>0</v>
      </c>
      <c r="Y188" s="278">
        <f t="shared" ca="1" si="464"/>
        <v>0</v>
      </c>
      <c r="Z188" s="278">
        <f t="shared" ca="1" si="464"/>
        <v>0</v>
      </c>
      <c r="AA188" s="278">
        <f t="shared" ca="1" si="464"/>
        <v>0</v>
      </c>
      <c r="AB188" s="278">
        <f t="shared" ca="1" si="464"/>
        <v>0</v>
      </c>
      <c r="AC188" s="278">
        <f t="shared" ca="1" si="464"/>
        <v>0</v>
      </c>
      <c r="AD188" s="278">
        <f t="shared" ca="1" si="464"/>
        <v>0</v>
      </c>
      <c r="AE188" s="278">
        <f t="shared" ca="1" si="464"/>
        <v>0</v>
      </c>
      <c r="AF188" s="278">
        <f t="shared" ca="1" si="464"/>
        <v>0</v>
      </c>
      <c r="AG188" s="278">
        <f t="shared" ca="1" si="464"/>
        <v>0</v>
      </c>
      <c r="AH188" s="278">
        <f t="shared" ca="1" si="464"/>
        <v>0</v>
      </c>
      <c r="AI188" s="278">
        <f t="shared" ca="1" si="464"/>
        <v>0</v>
      </c>
      <c r="AJ188" s="278">
        <f t="shared" ca="1" si="464"/>
        <v>0</v>
      </c>
      <c r="AK188" s="278">
        <f t="shared" ca="1" si="464"/>
        <v>0</v>
      </c>
      <c r="AL188" s="278">
        <f t="shared" ca="1" si="464"/>
        <v>0</v>
      </c>
      <c r="AM188" s="278">
        <f t="shared" ca="1" si="464"/>
        <v>0</v>
      </c>
      <c r="AN188" s="278">
        <f t="shared" ca="1" si="464"/>
        <v>0</v>
      </c>
      <c r="AO188" s="278">
        <f t="shared" ca="1" si="464"/>
        <v>0</v>
      </c>
      <c r="AP188" s="278">
        <f t="shared" ca="1" si="464"/>
        <v>0</v>
      </c>
      <c r="AQ188" s="278">
        <f t="shared" ca="1" si="464"/>
        <v>0</v>
      </c>
      <c r="AR188" s="278">
        <f t="shared" ca="1" si="464"/>
        <v>0</v>
      </c>
      <c r="AS188" s="278">
        <f t="shared" ca="1" si="464"/>
        <v>0</v>
      </c>
      <c r="AT188" s="278">
        <f t="shared" ca="1" si="464"/>
        <v>0</v>
      </c>
      <c r="AU188" s="278">
        <f t="shared" ca="1" si="464"/>
        <v>0</v>
      </c>
      <c r="AV188" s="278">
        <f t="shared" ca="1" si="464"/>
        <v>0</v>
      </c>
      <c r="AW188" s="278">
        <f t="shared" ca="1" si="464"/>
        <v>0</v>
      </c>
      <c r="AX188" s="278">
        <f t="shared" ref="AX188:CC188" ca="1" si="465">IFERROR(AX292*$H188,)*(AX$8&gt;=(rRenovStMnth-1)*12+1)*(AX$8&lt;=MAX(rHoldPeriod,1)*12)*rRenovReq*$I188</f>
        <v>0</v>
      </c>
      <c r="AY188" s="278">
        <f t="shared" ca="1" si="465"/>
        <v>0</v>
      </c>
      <c r="AZ188" s="278">
        <f t="shared" ca="1" si="465"/>
        <v>0</v>
      </c>
      <c r="BA188" s="278">
        <f t="shared" ca="1" si="465"/>
        <v>0</v>
      </c>
      <c r="BB188" s="278">
        <f t="shared" ca="1" si="465"/>
        <v>0</v>
      </c>
      <c r="BC188" s="278">
        <f t="shared" ca="1" si="465"/>
        <v>0</v>
      </c>
      <c r="BD188" s="278">
        <f t="shared" ca="1" si="465"/>
        <v>0</v>
      </c>
      <c r="BE188" s="278">
        <f t="shared" ca="1" si="465"/>
        <v>0</v>
      </c>
      <c r="BF188" s="278">
        <f t="shared" ca="1" si="465"/>
        <v>0</v>
      </c>
      <c r="BG188" s="278">
        <f t="shared" ca="1" si="465"/>
        <v>0</v>
      </c>
      <c r="BH188" s="278">
        <f t="shared" ca="1" si="465"/>
        <v>0</v>
      </c>
      <c r="BI188" s="278">
        <f t="shared" ca="1" si="465"/>
        <v>0</v>
      </c>
      <c r="BJ188" s="278">
        <f t="shared" ca="1" si="465"/>
        <v>0</v>
      </c>
      <c r="BK188" s="278">
        <f t="shared" ca="1" si="465"/>
        <v>0</v>
      </c>
      <c r="BL188" s="278">
        <f t="shared" ca="1" si="465"/>
        <v>0</v>
      </c>
      <c r="BM188" s="278">
        <f t="shared" ca="1" si="465"/>
        <v>0</v>
      </c>
      <c r="BN188" s="278">
        <f t="shared" ca="1" si="465"/>
        <v>0</v>
      </c>
      <c r="BO188" s="278">
        <f t="shared" ca="1" si="465"/>
        <v>0</v>
      </c>
      <c r="BP188" s="278">
        <f t="shared" ca="1" si="465"/>
        <v>0</v>
      </c>
      <c r="BQ188" s="278">
        <f t="shared" ca="1" si="465"/>
        <v>0</v>
      </c>
      <c r="BR188" s="278">
        <f t="shared" ca="1" si="465"/>
        <v>0</v>
      </c>
      <c r="BS188" s="278">
        <f t="shared" ca="1" si="465"/>
        <v>0</v>
      </c>
      <c r="BT188" s="278">
        <f t="shared" ca="1" si="465"/>
        <v>0</v>
      </c>
      <c r="BU188" s="278">
        <f t="shared" ca="1" si="465"/>
        <v>0</v>
      </c>
      <c r="BV188" s="278">
        <f t="shared" ca="1" si="465"/>
        <v>0</v>
      </c>
      <c r="BW188" s="278">
        <f t="shared" ca="1" si="465"/>
        <v>0</v>
      </c>
      <c r="BX188" s="278">
        <f t="shared" ca="1" si="465"/>
        <v>0</v>
      </c>
      <c r="BY188" s="278">
        <f t="shared" ca="1" si="465"/>
        <v>0</v>
      </c>
      <c r="BZ188" s="278">
        <f t="shared" ca="1" si="465"/>
        <v>0</v>
      </c>
      <c r="CA188" s="278">
        <f t="shared" ca="1" si="465"/>
        <v>0</v>
      </c>
      <c r="CB188" s="278">
        <f t="shared" ca="1" si="465"/>
        <v>0</v>
      </c>
      <c r="CC188" s="278">
        <f t="shared" ca="1" si="465"/>
        <v>0</v>
      </c>
      <c r="CD188" s="278">
        <f t="shared" ref="CD188:DI188" ca="1" si="466">IFERROR(CD292*$H188,)*(CD$8&gt;=(rRenovStMnth-1)*12+1)*(CD$8&lt;=MAX(rHoldPeriod,1)*12)*rRenovReq*$I188</f>
        <v>0</v>
      </c>
      <c r="CE188" s="278">
        <f t="shared" ca="1" si="466"/>
        <v>0</v>
      </c>
      <c r="CF188" s="278">
        <f t="shared" ca="1" si="466"/>
        <v>0</v>
      </c>
      <c r="CG188" s="278">
        <f t="shared" ca="1" si="466"/>
        <v>0</v>
      </c>
      <c r="CH188" s="278">
        <f t="shared" ca="1" si="466"/>
        <v>0</v>
      </c>
      <c r="CI188" s="278">
        <f t="shared" ca="1" si="466"/>
        <v>0</v>
      </c>
      <c r="CJ188" s="278">
        <f t="shared" ca="1" si="466"/>
        <v>0</v>
      </c>
      <c r="CK188" s="278">
        <f t="shared" ca="1" si="466"/>
        <v>0</v>
      </c>
      <c r="CL188" s="278">
        <f t="shared" ca="1" si="466"/>
        <v>0</v>
      </c>
      <c r="CM188" s="278">
        <f t="shared" ca="1" si="466"/>
        <v>0</v>
      </c>
      <c r="CN188" s="278">
        <f t="shared" ca="1" si="466"/>
        <v>0</v>
      </c>
      <c r="CO188" s="278">
        <f t="shared" ca="1" si="466"/>
        <v>0</v>
      </c>
      <c r="CP188" s="278">
        <f t="shared" ca="1" si="466"/>
        <v>0</v>
      </c>
      <c r="CQ188" s="278">
        <f t="shared" ca="1" si="466"/>
        <v>0</v>
      </c>
      <c r="CR188" s="278">
        <f t="shared" ca="1" si="466"/>
        <v>0</v>
      </c>
      <c r="CS188" s="278">
        <f t="shared" ca="1" si="466"/>
        <v>0</v>
      </c>
      <c r="CT188" s="278">
        <f t="shared" ca="1" si="466"/>
        <v>0</v>
      </c>
      <c r="CU188" s="278">
        <f t="shared" ca="1" si="466"/>
        <v>0</v>
      </c>
      <c r="CV188" s="278">
        <f t="shared" ca="1" si="466"/>
        <v>0</v>
      </c>
      <c r="CW188" s="278">
        <f t="shared" ca="1" si="466"/>
        <v>0</v>
      </c>
      <c r="CX188" s="278">
        <f t="shared" ca="1" si="466"/>
        <v>0</v>
      </c>
      <c r="CY188" s="278">
        <f t="shared" ca="1" si="466"/>
        <v>0</v>
      </c>
      <c r="CZ188" s="278">
        <f t="shared" ca="1" si="466"/>
        <v>0</v>
      </c>
      <c r="DA188" s="278">
        <f t="shared" ca="1" si="466"/>
        <v>0</v>
      </c>
      <c r="DB188" s="278">
        <f t="shared" ca="1" si="466"/>
        <v>0</v>
      </c>
      <c r="DC188" s="278">
        <f t="shared" ca="1" si="466"/>
        <v>0</v>
      </c>
      <c r="DD188" s="278">
        <f t="shared" ca="1" si="466"/>
        <v>0</v>
      </c>
      <c r="DE188" s="278">
        <f t="shared" ca="1" si="466"/>
        <v>0</v>
      </c>
      <c r="DF188" s="278">
        <f t="shared" ca="1" si="466"/>
        <v>0</v>
      </c>
      <c r="DG188" s="278">
        <f t="shared" ca="1" si="466"/>
        <v>0</v>
      </c>
      <c r="DH188" s="278">
        <f t="shared" ca="1" si="466"/>
        <v>0</v>
      </c>
      <c r="DI188" s="278">
        <f t="shared" ca="1" si="466"/>
        <v>0</v>
      </c>
      <c r="DJ188" s="278">
        <f t="shared" ref="DJ188:ES188" ca="1" si="467">IFERROR(DJ292*$H188,)*(DJ$8&gt;=(rRenovStMnth-1)*12+1)*(DJ$8&lt;=MAX(rHoldPeriod,1)*12)*rRenovReq*$I188</f>
        <v>0</v>
      </c>
      <c r="DK188" s="278">
        <f t="shared" ca="1" si="467"/>
        <v>0</v>
      </c>
      <c r="DL188" s="278">
        <f t="shared" ca="1" si="467"/>
        <v>0</v>
      </c>
      <c r="DM188" s="278">
        <f t="shared" ca="1" si="467"/>
        <v>0</v>
      </c>
      <c r="DN188" s="278">
        <f t="shared" ca="1" si="467"/>
        <v>0</v>
      </c>
      <c r="DO188" s="278">
        <f t="shared" ca="1" si="467"/>
        <v>0</v>
      </c>
      <c r="DP188" s="278">
        <f t="shared" ca="1" si="467"/>
        <v>0</v>
      </c>
      <c r="DQ188" s="278">
        <f t="shared" ca="1" si="467"/>
        <v>0</v>
      </c>
      <c r="DR188" s="278">
        <f t="shared" ca="1" si="467"/>
        <v>0</v>
      </c>
      <c r="DS188" s="278">
        <f t="shared" ca="1" si="467"/>
        <v>0</v>
      </c>
      <c r="DT188" s="278">
        <f t="shared" ca="1" si="467"/>
        <v>0</v>
      </c>
      <c r="DU188" s="278">
        <f t="shared" ca="1" si="467"/>
        <v>0</v>
      </c>
      <c r="DV188" s="278">
        <f t="shared" ca="1" si="467"/>
        <v>0</v>
      </c>
      <c r="DW188" s="278">
        <f t="shared" ca="1" si="467"/>
        <v>0</v>
      </c>
      <c r="DX188" s="278">
        <f t="shared" ca="1" si="467"/>
        <v>0</v>
      </c>
      <c r="DY188" s="278">
        <f t="shared" ca="1" si="467"/>
        <v>0</v>
      </c>
      <c r="DZ188" s="278">
        <f t="shared" ca="1" si="467"/>
        <v>0</v>
      </c>
      <c r="EA188" s="278">
        <f t="shared" ca="1" si="467"/>
        <v>0</v>
      </c>
      <c r="EB188" s="278">
        <f t="shared" ca="1" si="467"/>
        <v>0</v>
      </c>
      <c r="EC188" s="278">
        <f t="shared" ca="1" si="467"/>
        <v>0</v>
      </c>
      <c r="ED188" s="278">
        <f t="shared" ca="1" si="467"/>
        <v>0</v>
      </c>
      <c r="EE188" s="278">
        <f t="shared" ca="1" si="467"/>
        <v>0</v>
      </c>
      <c r="EF188" s="278">
        <f t="shared" ca="1" si="467"/>
        <v>0</v>
      </c>
      <c r="EG188" s="278">
        <f t="shared" ca="1" si="467"/>
        <v>0</v>
      </c>
      <c r="EH188" s="278">
        <f t="shared" ca="1" si="467"/>
        <v>0</v>
      </c>
      <c r="EI188" s="278">
        <f t="shared" ca="1" si="467"/>
        <v>0</v>
      </c>
      <c r="EJ188" s="278">
        <f t="shared" ca="1" si="467"/>
        <v>0</v>
      </c>
      <c r="EK188" s="278">
        <f t="shared" ca="1" si="467"/>
        <v>0</v>
      </c>
      <c r="EL188" s="278">
        <f t="shared" ca="1" si="467"/>
        <v>0</v>
      </c>
      <c r="EM188" s="278">
        <f t="shared" ca="1" si="467"/>
        <v>0</v>
      </c>
      <c r="EN188" s="278">
        <f t="shared" ca="1" si="467"/>
        <v>0</v>
      </c>
      <c r="EO188" s="278">
        <f t="shared" ca="1" si="467"/>
        <v>0</v>
      </c>
      <c r="EP188" s="278">
        <f t="shared" ca="1" si="467"/>
        <v>0</v>
      </c>
      <c r="EQ188" s="278">
        <f t="shared" ca="1" si="467"/>
        <v>0</v>
      </c>
      <c r="ER188" s="278">
        <f t="shared" ca="1" si="467"/>
        <v>0</v>
      </c>
      <c r="ES188" s="278">
        <f t="shared" ca="1" si="467"/>
        <v>0</v>
      </c>
    </row>
    <row r="189" spans="2:149" hidden="1" x14ac:dyDescent="0.2">
      <c r="B189" s="278" cm="1">
        <f t="array" ref="B189">IFERROR(INDEX(rUMFP,ROWS($A$97:A189)),)</f>
        <v>0</v>
      </c>
      <c r="C189" s="278"/>
      <c r="D189" s="275">
        <f t="shared" si="350"/>
        <v>0</v>
      </c>
      <c r="E189" s="275">
        <f t="shared" si="351"/>
        <v>0</v>
      </c>
      <c r="F189" s="607">
        <f t="shared" si="352"/>
        <v>0</v>
      </c>
      <c r="H189" s="603">
        <f t="shared" si="353"/>
        <v>0</v>
      </c>
      <c r="I189" s="600">
        <f t="shared" si="359"/>
        <v>0</v>
      </c>
      <c r="K189" s="610">
        <f t="shared" si="354"/>
        <v>0</v>
      </c>
      <c r="Q189" s="275"/>
      <c r="R189" s="278">
        <f t="shared" ref="R189:AW189" si="468">IFERROR(R293*$H189,)*(R$8&gt;=(rRenovStMnth-1)*12+1)*(R$8&lt;=MAX(rHoldPeriod,1)*12)*rRenovReq*$I189</f>
        <v>0</v>
      </c>
      <c r="S189" s="278">
        <f t="shared" ca="1" si="468"/>
        <v>0</v>
      </c>
      <c r="T189" s="278">
        <f t="shared" ca="1" si="468"/>
        <v>0</v>
      </c>
      <c r="U189" s="278">
        <f t="shared" ca="1" si="468"/>
        <v>0</v>
      </c>
      <c r="V189" s="278">
        <f t="shared" ca="1" si="468"/>
        <v>0</v>
      </c>
      <c r="W189" s="278">
        <f t="shared" ca="1" si="468"/>
        <v>0</v>
      </c>
      <c r="X189" s="278">
        <f t="shared" ca="1" si="468"/>
        <v>0</v>
      </c>
      <c r="Y189" s="278">
        <f t="shared" ca="1" si="468"/>
        <v>0</v>
      </c>
      <c r="Z189" s="278">
        <f t="shared" ca="1" si="468"/>
        <v>0</v>
      </c>
      <c r="AA189" s="278">
        <f t="shared" ca="1" si="468"/>
        <v>0</v>
      </c>
      <c r="AB189" s="278">
        <f t="shared" ca="1" si="468"/>
        <v>0</v>
      </c>
      <c r="AC189" s="278">
        <f t="shared" ca="1" si="468"/>
        <v>0</v>
      </c>
      <c r="AD189" s="278">
        <f t="shared" ca="1" si="468"/>
        <v>0</v>
      </c>
      <c r="AE189" s="278">
        <f t="shared" ca="1" si="468"/>
        <v>0</v>
      </c>
      <c r="AF189" s="278">
        <f t="shared" ca="1" si="468"/>
        <v>0</v>
      </c>
      <c r="AG189" s="278">
        <f t="shared" ca="1" si="468"/>
        <v>0</v>
      </c>
      <c r="AH189" s="278">
        <f t="shared" ca="1" si="468"/>
        <v>0</v>
      </c>
      <c r="AI189" s="278">
        <f t="shared" ca="1" si="468"/>
        <v>0</v>
      </c>
      <c r="AJ189" s="278">
        <f t="shared" ca="1" si="468"/>
        <v>0</v>
      </c>
      <c r="AK189" s="278">
        <f t="shared" ca="1" si="468"/>
        <v>0</v>
      </c>
      <c r="AL189" s="278">
        <f t="shared" ca="1" si="468"/>
        <v>0</v>
      </c>
      <c r="AM189" s="278">
        <f t="shared" ca="1" si="468"/>
        <v>0</v>
      </c>
      <c r="AN189" s="278">
        <f t="shared" ca="1" si="468"/>
        <v>0</v>
      </c>
      <c r="AO189" s="278">
        <f t="shared" ca="1" si="468"/>
        <v>0</v>
      </c>
      <c r="AP189" s="278">
        <f t="shared" ca="1" si="468"/>
        <v>0</v>
      </c>
      <c r="AQ189" s="278">
        <f t="shared" ca="1" si="468"/>
        <v>0</v>
      </c>
      <c r="AR189" s="278">
        <f t="shared" ca="1" si="468"/>
        <v>0</v>
      </c>
      <c r="AS189" s="278">
        <f t="shared" ca="1" si="468"/>
        <v>0</v>
      </c>
      <c r="AT189" s="278">
        <f t="shared" ca="1" si="468"/>
        <v>0</v>
      </c>
      <c r="AU189" s="278">
        <f t="shared" ca="1" si="468"/>
        <v>0</v>
      </c>
      <c r="AV189" s="278">
        <f t="shared" ca="1" si="468"/>
        <v>0</v>
      </c>
      <c r="AW189" s="278">
        <f t="shared" ca="1" si="468"/>
        <v>0</v>
      </c>
      <c r="AX189" s="278">
        <f t="shared" ref="AX189:CC189" ca="1" si="469">IFERROR(AX293*$H189,)*(AX$8&gt;=(rRenovStMnth-1)*12+1)*(AX$8&lt;=MAX(rHoldPeriod,1)*12)*rRenovReq*$I189</f>
        <v>0</v>
      </c>
      <c r="AY189" s="278">
        <f t="shared" ca="1" si="469"/>
        <v>0</v>
      </c>
      <c r="AZ189" s="278">
        <f t="shared" ca="1" si="469"/>
        <v>0</v>
      </c>
      <c r="BA189" s="278">
        <f t="shared" ca="1" si="469"/>
        <v>0</v>
      </c>
      <c r="BB189" s="278">
        <f t="shared" ca="1" si="469"/>
        <v>0</v>
      </c>
      <c r="BC189" s="278">
        <f t="shared" ca="1" si="469"/>
        <v>0</v>
      </c>
      <c r="BD189" s="278">
        <f t="shared" ca="1" si="469"/>
        <v>0</v>
      </c>
      <c r="BE189" s="278">
        <f t="shared" ca="1" si="469"/>
        <v>0</v>
      </c>
      <c r="BF189" s="278">
        <f t="shared" ca="1" si="469"/>
        <v>0</v>
      </c>
      <c r="BG189" s="278">
        <f t="shared" ca="1" si="469"/>
        <v>0</v>
      </c>
      <c r="BH189" s="278">
        <f t="shared" ca="1" si="469"/>
        <v>0</v>
      </c>
      <c r="BI189" s="278">
        <f t="shared" ca="1" si="469"/>
        <v>0</v>
      </c>
      <c r="BJ189" s="278">
        <f t="shared" ca="1" si="469"/>
        <v>0</v>
      </c>
      <c r="BK189" s="278">
        <f t="shared" ca="1" si="469"/>
        <v>0</v>
      </c>
      <c r="BL189" s="278">
        <f t="shared" ca="1" si="469"/>
        <v>0</v>
      </c>
      <c r="BM189" s="278">
        <f t="shared" ca="1" si="469"/>
        <v>0</v>
      </c>
      <c r="BN189" s="278">
        <f t="shared" ca="1" si="469"/>
        <v>0</v>
      </c>
      <c r="BO189" s="278">
        <f t="shared" ca="1" si="469"/>
        <v>0</v>
      </c>
      <c r="BP189" s="278">
        <f t="shared" ca="1" si="469"/>
        <v>0</v>
      </c>
      <c r="BQ189" s="278">
        <f t="shared" ca="1" si="469"/>
        <v>0</v>
      </c>
      <c r="BR189" s="278">
        <f t="shared" ca="1" si="469"/>
        <v>0</v>
      </c>
      <c r="BS189" s="278">
        <f t="shared" ca="1" si="469"/>
        <v>0</v>
      </c>
      <c r="BT189" s="278">
        <f t="shared" ca="1" si="469"/>
        <v>0</v>
      </c>
      <c r="BU189" s="278">
        <f t="shared" ca="1" si="469"/>
        <v>0</v>
      </c>
      <c r="BV189" s="278">
        <f t="shared" ca="1" si="469"/>
        <v>0</v>
      </c>
      <c r="BW189" s="278">
        <f t="shared" ca="1" si="469"/>
        <v>0</v>
      </c>
      <c r="BX189" s="278">
        <f t="shared" ca="1" si="469"/>
        <v>0</v>
      </c>
      <c r="BY189" s="278">
        <f t="shared" ca="1" si="469"/>
        <v>0</v>
      </c>
      <c r="BZ189" s="278">
        <f t="shared" ca="1" si="469"/>
        <v>0</v>
      </c>
      <c r="CA189" s="278">
        <f t="shared" ca="1" si="469"/>
        <v>0</v>
      </c>
      <c r="CB189" s="278">
        <f t="shared" ca="1" si="469"/>
        <v>0</v>
      </c>
      <c r="CC189" s="278">
        <f t="shared" ca="1" si="469"/>
        <v>0</v>
      </c>
      <c r="CD189" s="278">
        <f t="shared" ref="CD189:DI189" ca="1" si="470">IFERROR(CD293*$H189,)*(CD$8&gt;=(rRenovStMnth-1)*12+1)*(CD$8&lt;=MAX(rHoldPeriod,1)*12)*rRenovReq*$I189</f>
        <v>0</v>
      </c>
      <c r="CE189" s="278">
        <f t="shared" ca="1" si="470"/>
        <v>0</v>
      </c>
      <c r="CF189" s="278">
        <f t="shared" ca="1" si="470"/>
        <v>0</v>
      </c>
      <c r="CG189" s="278">
        <f t="shared" ca="1" si="470"/>
        <v>0</v>
      </c>
      <c r="CH189" s="278">
        <f t="shared" ca="1" si="470"/>
        <v>0</v>
      </c>
      <c r="CI189" s="278">
        <f t="shared" ca="1" si="470"/>
        <v>0</v>
      </c>
      <c r="CJ189" s="278">
        <f t="shared" ca="1" si="470"/>
        <v>0</v>
      </c>
      <c r="CK189" s="278">
        <f t="shared" ca="1" si="470"/>
        <v>0</v>
      </c>
      <c r="CL189" s="278">
        <f t="shared" ca="1" si="470"/>
        <v>0</v>
      </c>
      <c r="CM189" s="278">
        <f t="shared" ca="1" si="470"/>
        <v>0</v>
      </c>
      <c r="CN189" s="278">
        <f t="shared" ca="1" si="470"/>
        <v>0</v>
      </c>
      <c r="CO189" s="278">
        <f t="shared" ca="1" si="470"/>
        <v>0</v>
      </c>
      <c r="CP189" s="278">
        <f t="shared" ca="1" si="470"/>
        <v>0</v>
      </c>
      <c r="CQ189" s="278">
        <f t="shared" ca="1" si="470"/>
        <v>0</v>
      </c>
      <c r="CR189" s="278">
        <f t="shared" ca="1" si="470"/>
        <v>0</v>
      </c>
      <c r="CS189" s="278">
        <f t="shared" ca="1" si="470"/>
        <v>0</v>
      </c>
      <c r="CT189" s="278">
        <f t="shared" ca="1" si="470"/>
        <v>0</v>
      </c>
      <c r="CU189" s="278">
        <f t="shared" ca="1" si="470"/>
        <v>0</v>
      </c>
      <c r="CV189" s="278">
        <f t="shared" ca="1" si="470"/>
        <v>0</v>
      </c>
      <c r="CW189" s="278">
        <f t="shared" ca="1" si="470"/>
        <v>0</v>
      </c>
      <c r="CX189" s="278">
        <f t="shared" ca="1" si="470"/>
        <v>0</v>
      </c>
      <c r="CY189" s="278">
        <f t="shared" ca="1" si="470"/>
        <v>0</v>
      </c>
      <c r="CZ189" s="278">
        <f t="shared" ca="1" si="470"/>
        <v>0</v>
      </c>
      <c r="DA189" s="278">
        <f t="shared" ca="1" si="470"/>
        <v>0</v>
      </c>
      <c r="DB189" s="278">
        <f t="shared" ca="1" si="470"/>
        <v>0</v>
      </c>
      <c r="DC189" s="278">
        <f t="shared" ca="1" si="470"/>
        <v>0</v>
      </c>
      <c r="DD189" s="278">
        <f t="shared" ca="1" si="470"/>
        <v>0</v>
      </c>
      <c r="DE189" s="278">
        <f t="shared" ca="1" si="470"/>
        <v>0</v>
      </c>
      <c r="DF189" s="278">
        <f t="shared" ca="1" si="470"/>
        <v>0</v>
      </c>
      <c r="DG189" s="278">
        <f t="shared" ca="1" si="470"/>
        <v>0</v>
      </c>
      <c r="DH189" s="278">
        <f t="shared" ca="1" si="470"/>
        <v>0</v>
      </c>
      <c r="DI189" s="278">
        <f t="shared" ca="1" si="470"/>
        <v>0</v>
      </c>
      <c r="DJ189" s="278">
        <f t="shared" ref="DJ189:ES189" ca="1" si="471">IFERROR(DJ293*$H189,)*(DJ$8&gt;=(rRenovStMnth-1)*12+1)*(DJ$8&lt;=MAX(rHoldPeriod,1)*12)*rRenovReq*$I189</f>
        <v>0</v>
      </c>
      <c r="DK189" s="278">
        <f t="shared" ca="1" si="471"/>
        <v>0</v>
      </c>
      <c r="DL189" s="278">
        <f t="shared" ca="1" si="471"/>
        <v>0</v>
      </c>
      <c r="DM189" s="278">
        <f t="shared" ca="1" si="471"/>
        <v>0</v>
      </c>
      <c r="DN189" s="278">
        <f t="shared" ca="1" si="471"/>
        <v>0</v>
      </c>
      <c r="DO189" s="278">
        <f t="shared" ca="1" si="471"/>
        <v>0</v>
      </c>
      <c r="DP189" s="278">
        <f t="shared" ca="1" si="471"/>
        <v>0</v>
      </c>
      <c r="DQ189" s="278">
        <f t="shared" ca="1" si="471"/>
        <v>0</v>
      </c>
      <c r="DR189" s="278">
        <f t="shared" ca="1" si="471"/>
        <v>0</v>
      </c>
      <c r="DS189" s="278">
        <f t="shared" ca="1" si="471"/>
        <v>0</v>
      </c>
      <c r="DT189" s="278">
        <f t="shared" ca="1" si="471"/>
        <v>0</v>
      </c>
      <c r="DU189" s="278">
        <f t="shared" ca="1" si="471"/>
        <v>0</v>
      </c>
      <c r="DV189" s="278">
        <f t="shared" ca="1" si="471"/>
        <v>0</v>
      </c>
      <c r="DW189" s="278">
        <f t="shared" ca="1" si="471"/>
        <v>0</v>
      </c>
      <c r="DX189" s="278">
        <f t="shared" ca="1" si="471"/>
        <v>0</v>
      </c>
      <c r="DY189" s="278">
        <f t="shared" ca="1" si="471"/>
        <v>0</v>
      </c>
      <c r="DZ189" s="278">
        <f t="shared" ca="1" si="471"/>
        <v>0</v>
      </c>
      <c r="EA189" s="278">
        <f t="shared" ca="1" si="471"/>
        <v>0</v>
      </c>
      <c r="EB189" s="278">
        <f t="shared" ca="1" si="471"/>
        <v>0</v>
      </c>
      <c r="EC189" s="278">
        <f t="shared" ca="1" si="471"/>
        <v>0</v>
      </c>
      <c r="ED189" s="278">
        <f t="shared" ca="1" si="471"/>
        <v>0</v>
      </c>
      <c r="EE189" s="278">
        <f t="shared" ca="1" si="471"/>
        <v>0</v>
      </c>
      <c r="EF189" s="278">
        <f t="shared" ca="1" si="471"/>
        <v>0</v>
      </c>
      <c r="EG189" s="278">
        <f t="shared" ca="1" si="471"/>
        <v>0</v>
      </c>
      <c r="EH189" s="278">
        <f t="shared" ca="1" si="471"/>
        <v>0</v>
      </c>
      <c r="EI189" s="278">
        <f t="shared" ca="1" si="471"/>
        <v>0</v>
      </c>
      <c r="EJ189" s="278">
        <f t="shared" ca="1" si="471"/>
        <v>0</v>
      </c>
      <c r="EK189" s="278">
        <f t="shared" ca="1" si="471"/>
        <v>0</v>
      </c>
      <c r="EL189" s="278">
        <f t="shared" ca="1" si="471"/>
        <v>0</v>
      </c>
      <c r="EM189" s="278">
        <f t="shared" ca="1" si="471"/>
        <v>0</v>
      </c>
      <c r="EN189" s="278">
        <f t="shared" ca="1" si="471"/>
        <v>0</v>
      </c>
      <c r="EO189" s="278">
        <f t="shared" ca="1" si="471"/>
        <v>0</v>
      </c>
      <c r="EP189" s="278">
        <f t="shared" ca="1" si="471"/>
        <v>0</v>
      </c>
      <c r="EQ189" s="278">
        <f t="shared" ca="1" si="471"/>
        <v>0</v>
      </c>
      <c r="ER189" s="278">
        <f t="shared" ca="1" si="471"/>
        <v>0</v>
      </c>
      <c r="ES189" s="278">
        <f t="shared" ca="1" si="471"/>
        <v>0</v>
      </c>
    </row>
    <row r="190" spans="2:149" hidden="1" x14ac:dyDescent="0.2">
      <c r="B190" s="278" cm="1">
        <f t="array" ref="B190">IFERROR(INDEX(rUMFP,ROWS($A$97:A190)),)</f>
        <v>0</v>
      </c>
      <c r="C190" s="278"/>
      <c r="D190" s="275">
        <f t="shared" si="350"/>
        <v>0</v>
      </c>
      <c r="E190" s="275">
        <f t="shared" si="351"/>
        <v>0</v>
      </c>
      <c r="F190" s="607">
        <f t="shared" si="352"/>
        <v>0</v>
      </c>
      <c r="H190" s="603">
        <f t="shared" si="353"/>
        <v>0</v>
      </c>
      <c r="I190" s="600">
        <f t="shared" si="359"/>
        <v>0</v>
      </c>
      <c r="K190" s="610">
        <f t="shared" si="354"/>
        <v>0</v>
      </c>
      <c r="Q190" s="275"/>
      <c r="R190" s="278">
        <f t="shared" ref="R190:AW190" si="472">IFERROR(R294*$H190,)*(R$8&gt;=(rRenovStMnth-1)*12+1)*(R$8&lt;=MAX(rHoldPeriod,1)*12)*rRenovReq*$I190</f>
        <v>0</v>
      </c>
      <c r="S190" s="278">
        <f t="shared" ca="1" si="472"/>
        <v>0</v>
      </c>
      <c r="T190" s="278">
        <f t="shared" ca="1" si="472"/>
        <v>0</v>
      </c>
      <c r="U190" s="278">
        <f t="shared" ca="1" si="472"/>
        <v>0</v>
      </c>
      <c r="V190" s="278">
        <f t="shared" ca="1" si="472"/>
        <v>0</v>
      </c>
      <c r="W190" s="278">
        <f t="shared" ca="1" si="472"/>
        <v>0</v>
      </c>
      <c r="X190" s="278">
        <f t="shared" ca="1" si="472"/>
        <v>0</v>
      </c>
      <c r="Y190" s="278">
        <f t="shared" ca="1" si="472"/>
        <v>0</v>
      </c>
      <c r="Z190" s="278">
        <f t="shared" ca="1" si="472"/>
        <v>0</v>
      </c>
      <c r="AA190" s="278">
        <f t="shared" ca="1" si="472"/>
        <v>0</v>
      </c>
      <c r="AB190" s="278">
        <f t="shared" ca="1" si="472"/>
        <v>0</v>
      </c>
      <c r="AC190" s="278">
        <f t="shared" ca="1" si="472"/>
        <v>0</v>
      </c>
      <c r="AD190" s="278">
        <f t="shared" ca="1" si="472"/>
        <v>0</v>
      </c>
      <c r="AE190" s="278">
        <f t="shared" ca="1" si="472"/>
        <v>0</v>
      </c>
      <c r="AF190" s="278">
        <f t="shared" ca="1" si="472"/>
        <v>0</v>
      </c>
      <c r="AG190" s="278">
        <f t="shared" ca="1" si="472"/>
        <v>0</v>
      </c>
      <c r="AH190" s="278">
        <f t="shared" ca="1" si="472"/>
        <v>0</v>
      </c>
      <c r="AI190" s="278">
        <f t="shared" ca="1" si="472"/>
        <v>0</v>
      </c>
      <c r="AJ190" s="278">
        <f t="shared" ca="1" si="472"/>
        <v>0</v>
      </c>
      <c r="AK190" s="278">
        <f t="shared" ca="1" si="472"/>
        <v>0</v>
      </c>
      <c r="AL190" s="278">
        <f t="shared" ca="1" si="472"/>
        <v>0</v>
      </c>
      <c r="AM190" s="278">
        <f t="shared" ca="1" si="472"/>
        <v>0</v>
      </c>
      <c r="AN190" s="278">
        <f t="shared" ca="1" si="472"/>
        <v>0</v>
      </c>
      <c r="AO190" s="278">
        <f t="shared" ca="1" si="472"/>
        <v>0</v>
      </c>
      <c r="AP190" s="278">
        <f t="shared" ca="1" si="472"/>
        <v>0</v>
      </c>
      <c r="AQ190" s="278">
        <f t="shared" ca="1" si="472"/>
        <v>0</v>
      </c>
      <c r="AR190" s="278">
        <f t="shared" ca="1" si="472"/>
        <v>0</v>
      </c>
      <c r="AS190" s="278">
        <f t="shared" ca="1" si="472"/>
        <v>0</v>
      </c>
      <c r="AT190" s="278">
        <f t="shared" ca="1" si="472"/>
        <v>0</v>
      </c>
      <c r="AU190" s="278">
        <f t="shared" ca="1" si="472"/>
        <v>0</v>
      </c>
      <c r="AV190" s="278">
        <f t="shared" ca="1" si="472"/>
        <v>0</v>
      </c>
      <c r="AW190" s="278">
        <f t="shared" ca="1" si="472"/>
        <v>0</v>
      </c>
      <c r="AX190" s="278">
        <f t="shared" ref="AX190:CC190" ca="1" si="473">IFERROR(AX294*$H190,)*(AX$8&gt;=(rRenovStMnth-1)*12+1)*(AX$8&lt;=MAX(rHoldPeriod,1)*12)*rRenovReq*$I190</f>
        <v>0</v>
      </c>
      <c r="AY190" s="278">
        <f t="shared" ca="1" si="473"/>
        <v>0</v>
      </c>
      <c r="AZ190" s="278">
        <f t="shared" ca="1" si="473"/>
        <v>0</v>
      </c>
      <c r="BA190" s="278">
        <f t="shared" ca="1" si="473"/>
        <v>0</v>
      </c>
      <c r="BB190" s="278">
        <f t="shared" ca="1" si="473"/>
        <v>0</v>
      </c>
      <c r="BC190" s="278">
        <f t="shared" ca="1" si="473"/>
        <v>0</v>
      </c>
      <c r="BD190" s="278">
        <f t="shared" ca="1" si="473"/>
        <v>0</v>
      </c>
      <c r="BE190" s="278">
        <f t="shared" ca="1" si="473"/>
        <v>0</v>
      </c>
      <c r="BF190" s="278">
        <f t="shared" ca="1" si="473"/>
        <v>0</v>
      </c>
      <c r="BG190" s="278">
        <f t="shared" ca="1" si="473"/>
        <v>0</v>
      </c>
      <c r="BH190" s="278">
        <f t="shared" ca="1" si="473"/>
        <v>0</v>
      </c>
      <c r="BI190" s="278">
        <f t="shared" ca="1" si="473"/>
        <v>0</v>
      </c>
      <c r="BJ190" s="278">
        <f t="shared" ca="1" si="473"/>
        <v>0</v>
      </c>
      <c r="BK190" s="278">
        <f t="shared" ca="1" si="473"/>
        <v>0</v>
      </c>
      <c r="BL190" s="278">
        <f t="shared" ca="1" si="473"/>
        <v>0</v>
      </c>
      <c r="BM190" s="278">
        <f t="shared" ca="1" si="473"/>
        <v>0</v>
      </c>
      <c r="BN190" s="278">
        <f t="shared" ca="1" si="473"/>
        <v>0</v>
      </c>
      <c r="BO190" s="278">
        <f t="shared" ca="1" si="473"/>
        <v>0</v>
      </c>
      <c r="BP190" s="278">
        <f t="shared" ca="1" si="473"/>
        <v>0</v>
      </c>
      <c r="BQ190" s="278">
        <f t="shared" ca="1" si="473"/>
        <v>0</v>
      </c>
      <c r="BR190" s="278">
        <f t="shared" ca="1" si="473"/>
        <v>0</v>
      </c>
      <c r="BS190" s="278">
        <f t="shared" ca="1" si="473"/>
        <v>0</v>
      </c>
      <c r="BT190" s="278">
        <f t="shared" ca="1" si="473"/>
        <v>0</v>
      </c>
      <c r="BU190" s="278">
        <f t="shared" ca="1" si="473"/>
        <v>0</v>
      </c>
      <c r="BV190" s="278">
        <f t="shared" ca="1" si="473"/>
        <v>0</v>
      </c>
      <c r="BW190" s="278">
        <f t="shared" ca="1" si="473"/>
        <v>0</v>
      </c>
      <c r="BX190" s="278">
        <f t="shared" ca="1" si="473"/>
        <v>0</v>
      </c>
      <c r="BY190" s="278">
        <f t="shared" ca="1" si="473"/>
        <v>0</v>
      </c>
      <c r="BZ190" s="278">
        <f t="shared" ca="1" si="473"/>
        <v>0</v>
      </c>
      <c r="CA190" s="278">
        <f t="shared" ca="1" si="473"/>
        <v>0</v>
      </c>
      <c r="CB190" s="278">
        <f t="shared" ca="1" si="473"/>
        <v>0</v>
      </c>
      <c r="CC190" s="278">
        <f t="shared" ca="1" si="473"/>
        <v>0</v>
      </c>
      <c r="CD190" s="278">
        <f t="shared" ref="CD190:DI190" ca="1" si="474">IFERROR(CD294*$H190,)*(CD$8&gt;=(rRenovStMnth-1)*12+1)*(CD$8&lt;=MAX(rHoldPeriod,1)*12)*rRenovReq*$I190</f>
        <v>0</v>
      </c>
      <c r="CE190" s="278">
        <f t="shared" ca="1" si="474"/>
        <v>0</v>
      </c>
      <c r="CF190" s="278">
        <f t="shared" ca="1" si="474"/>
        <v>0</v>
      </c>
      <c r="CG190" s="278">
        <f t="shared" ca="1" si="474"/>
        <v>0</v>
      </c>
      <c r="CH190" s="278">
        <f t="shared" ca="1" si="474"/>
        <v>0</v>
      </c>
      <c r="CI190" s="278">
        <f t="shared" ca="1" si="474"/>
        <v>0</v>
      </c>
      <c r="CJ190" s="278">
        <f t="shared" ca="1" si="474"/>
        <v>0</v>
      </c>
      <c r="CK190" s="278">
        <f t="shared" ca="1" si="474"/>
        <v>0</v>
      </c>
      <c r="CL190" s="278">
        <f t="shared" ca="1" si="474"/>
        <v>0</v>
      </c>
      <c r="CM190" s="278">
        <f t="shared" ca="1" si="474"/>
        <v>0</v>
      </c>
      <c r="CN190" s="278">
        <f t="shared" ca="1" si="474"/>
        <v>0</v>
      </c>
      <c r="CO190" s="278">
        <f t="shared" ca="1" si="474"/>
        <v>0</v>
      </c>
      <c r="CP190" s="278">
        <f t="shared" ca="1" si="474"/>
        <v>0</v>
      </c>
      <c r="CQ190" s="278">
        <f t="shared" ca="1" si="474"/>
        <v>0</v>
      </c>
      <c r="CR190" s="278">
        <f t="shared" ca="1" si="474"/>
        <v>0</v>
      </c>
      <c r="CS190" s="278">
        <f t="shared" ca="1" si="474"/>
        <v>0</v>
      </c>
      <c r="CT190" s="278">
        <f t="shared" ca="1" si="474"/>
        <v>0</v>
      </c>
      <c r="CU190" s="278">
        <f t="shared" ca="1" si="474"/>
        <v>0</v>
      </c>
      <c r="CV190" s="278">
        <f t="shared" ca="1" si="474"/>
        <v>0</v>
      </c>
      <c r="CW190" s="278">
        <f t="shared" ca="1" si="474"/>
        <v>0</v>
      </c>
      <c r="CX190" s="278">
        <f t="shared" ca="1" si="474"/>
        <v>0</v>
      </c>
      <c r="CY190" s="278">
        <f t="shared" ca="1" si="474"/>
        <v>0</v>
      </c>
      <c r="CZ190" s="278">
        <f t="shared" ca="1" si="474"/>
        <v>0</v>
      </c>
      <c r="DA190" s="278">
        <f t="shared" ca="1" si="474"/>
        <v>0</v>
      </c>
      <c r="DB190" s="278">
        <f t="shared" ca="1" si="474"/>
        <v>0</v>
      </c>
      <c r="DC190" s="278">
        <f t="shared" ca="1" si="474"/>
        <v>0</v>
      </c>
      <c r="DD190" s="278">
        <f t="shared" ca="1" si="474"/>
        <v>0</v>
      </c>
      <c r="DE190" s="278">
        <f t="shared" ca="1" si="474"/>
        <v>0</v>
      </c>
      <c r="DF190" s="278">
        <f t="shared" ca="1" si="474"/>
        <v>0</v>
      </c>
      <c r="DG190" s="278">
        <f t="shared" ca="1" si="474"/>
        <v>0</v>
      </c>
      <c r="DH190" s="278">
        <f t="shared" ca="1" si="474"/>
        <v>0</v>
      </c>
      <c r="DI190" s="278">
        <f t="shared" ca="1" si="474"/>
        <v>0</v>
      </c>
      <c r="DJ190" s="278">
        <f t="shared" ref="DJ190:ES190" ca="1" si="475">IFERROR(DJ294*$H190,)*(DJ$8&gt;=(rRenovStMnth-1)*12+1)*(DJ$8&lt;=MAX(rHoldPeriod,1)*12)*rRenovReq*$I190</f>
        <v>0</v>
      </c>
      <c r="DK190" s="278">
        <f t="shared" ca="1" si="475"/>
        <v>0</v>
      </c>
      <c r="DL190" s="278">
        <f t="shared" ca="1" si="475"/>
        <v>0</v>
      </c>
      <c r="DM190" s="278">
        <f t="shared" ca="1" si="475"/>
        <v>0</v>
      </c>
      <c r="DN190" s="278">
        <f t="shared" ca="1" si="475"/>
        <v>0</v>
      </c>
      <c r="DO190" s="278">
        <f t="shared" ca="1" si="475"/>
        <v>0</v>
      </c>
      <c r="DP190" s="278">
        <f t="shared" ca="1" si="475"/>
        <v>0</v>
      </c>
      <c r="DQ190" s="278">
        <f t="shared" ca="1" si="475"/>
        <v>0</v>
      </c>
      <c r="DR190" s="278">
        <f t="shared" ca="1" si="475"/>
        <v>0</v>
      </c>
      <c r="DS190" s="278">
        <f t="shared" ca="1" si="475"/>
        <v>0</v>
      </c>
      <c r="DT190" s="278">
        <f t="shared" ca="1" si="475"/>
        <v>0</v>
      </c>
      <c r="DU190" s="278">
        <f t="shared" ca="1" si="475"/>
        <v>0</v>
      </c>
      <c r="DV190" s="278">
        <f t="shared" ca="1" si="475"/>
        <v>0</v>
      </c>
      <c r="DW190" s="278">
        <f t="shared" ca="1" si="475"/>
        <v>0</v>
      </c>
      <c r="DX190" s="278">
        <f t="shared" ca="1" si="475"/>
        <v>0</v>
      </c>
      <c r="DY190" s="278">
        <f t="shared" ca="1" si="475"/>
        <v>0</v>
      </c>
      <c r="DZ190" s="278">
        <f t="shared" ca="1" si="475"/>
        <v>0</v>
      </c>
      <c r="EA190" s="278">
        <f t="shared" ca="1" si="475"/>
        <v>0</v>
      </c>
      <c r="EB190" s="278">
        <f t="shared" ca="1" si="475"/>
        <v>0</v>
      </c>
      <c r="EC190" s="278">
        <f t="shared" ca="1" si="475"/>
        <v>0</v>
      </c>
      <c r="ED190" s="278">
        <f t="shared" ca="1" si="475"/>
        <v>0</v>
      </c>
      <c r="EE190" s="278">
        <f t="shared" ca="1" si="475"/>
        <v>0</v>
      </c>
      <c r="EF190" s="278">
        <f t="shared" ca="1" si="475"/>
        <v>0</v>
      </c>
      <c r="EG190" s="278">
        <f t="shared" ca="1" si="475"/>
        <v>0</v>
      </c>
      <c r="EH190" s="278">
        <f t="shared" ca="1" si="475"/>
        <v>0</v>
      </c>
      <c r="EI190" s="278">
        <f t="shared" ca="1" si="475"/>
        <v>0</v>
      </c>
      <c r="EJ190" s="278">
        <f t="shared" ca="1" si="475"/>
        <v>0</v>
      </c>
      <c r="EK190" s="278">
        <f t="shared" ca="1" si="475"/>
        <v>0</v>
      </c>
      <c r="EL190" s="278">
        <f t="shared" ca="1" si="475"/>
        <v>0</v>
      </c>
      <c r="EM190" s="278">
        <f t="shared" ca="1" si="475"/>
        <v>0</v>
      </c>
      <c r="EN190" s="278">
        <f t="shared" ca="1" si="475"/>
        <v>0</v>
      </c>
      <c r="EO190" s="278">
        <f t="shared" ca="1" si="475"/>
        <v>0</v>
      </c>
      <c r="EP190" s="278">
        <f t="shared" ca="1" si="475"/>
        <v>0</v>
      </c>
      <c r="EQ190" s="278">
        <f t="shared" ca="1" si="475"/>
        <v>0</v>
      </c>
      <c r="ER190" s="278">
        <f t="shared" ca="1" si="475"/>
        <v>0</v>
      </c>
      <c r="ES190" s="278">
        <f t="shared" ca="1" si="475"/>
        <v>0</v>
      </c>
    </row>
    <row r="191" spans="2:149" hidden="1" x14ac:dyDescent="0.2">
      <c r="B191" s="278" cm="1">
        <f t="array" ref="B191">IFERROR(INDEX(rUMFP,ROWS($A$97:A191)),)</f>
        <v>0</v>
      </c>
      <c r="C191" s="278"/>
      <c r="D191" s="275">
        <f t="shared" si="350"/>
        <v>0</v>
      </c>
      <c r="E191" s="275">
        <f t="shared" si="351"/>
        <v>0</v>
      </c>
      <c r="F191" s="607">
        <f t="shared" si="352"/>
        <v>0</v>
      </c>
      <c r="H191" s="603">
        <f t="shared" si="353"/>
        <v>0</v>
      </c>
      <c r="I191" s="600">
        <f t="shared" si="359"/>
        <v>0</v>
      </c>
      <c r="K191" s="610">
        <f t="shared" si="354"/>
        <v>0</v>
      </c>
      <c r="Q191" s="275"/>
      <c r="R191" s="278">
        <f t="shared" ref="R191:AW191" si="476">IFERROR(R295*$H191,)*(R$8&gt;=(rRenovStMnth-1)*12+1)*(R$8&lt;=MAX(rHoldPeriod,1)*12)*rRenovReq*$I191</f>
        <v>0</v>
      </c>
      <c r="S191" s="278">
        <f t="shared" ca="1" si="476"/>
        <v>0</v>
      </c>
      <c r="T191" s="278">
        <f t="shared" ca="1" si="476"/>
        <v>0</v>
      </c>
      <c r="U191" s="278">
        <f t="shared" ca="1" si="476"/>
        <v>0</v>
      </c>
      <c r="V191" s="278">
        <f t="shared" ca="1" si="476"/>
        <v>0</v>
      </c>
      <c r="W191" s="278">
        <f t="shared" ca="1" si="476"/>
        <v>0</v>
      </c>
      <c r="X191" s="278">
        <f t="shared" ca="1" si="476"/>
        <v>0</v>
      </c>
      <c r="Y191" s="278">
        <f t="shared" ca="1" si="476"/>
        <v>0</v>
      </c>
      <c r="Z191" s="278">
        <f t="shared" ca="1" si="476"/>
        <v>0</v>
      </c>
      <c r="AA191" s="278">
        <f t="shared" ca="1" si="476"/>
        <v>0</v>
      </c>
      <c r="AB191" s="278">
        <f t="shared" ca="1" si="476"/>
        <v>0</v>
      </c>
      <c r="AC191" s="278">
        <f t="shared" ca="1" si="476"/>
        <v>0</v>
      </c>
      <c r="AD191" s="278">
        <f t="shared" ca="1" si="476"/>
        <v>0</v>
      </c>
      <c r="AE191" s="278">
        <f t="shared" ca="1" si="476"/>
        <v>0</v>
      </c>
      <c r="AF191" s="278">
        <f t="shared" ca="1" si="476"/>
        <v>0</v>
      </c>
      <c r="AG191" s="278">
        <f t="shared" ca="1" si="476"/>
        <v>0</v>
      </c>
      <c r="AH191" s="278">
        <f t="shared" ca="1" si="476"/>
        <v>0</v>
      </c>
      <c r="AI191" s="278">
        <f t="shared" ca="1" si="476"/>
        <v>0</v>
      </c>
      <c r="AJ191" s="278">
        <f t="shared" ca="1" si="476"/>
        <v>0</v>
      </c>
      <c r="AK191" s="278">
        <f t="shared" ca="1" si="476"/>
        <v>0</v>
      </c>
      <c r="AL191" s="278">
        <f t="shared" ca="1" si="476"/>
        <v>0</v>
      </c>
      <c r="AM191" s="278">
        <f t="shared" ca="1" si="476"/>
        <v>0</v>
      </c>
      <c r="AN191" s="278">
        <f t="shared" ca="1" si="476"/>
        <v>0</v>
      </c>
      <c r="AO191" s="278">
        <f t="shared" ca="1" si="476"/>
        <v>0</v>
      </c>
      <c r="AP191" s="278">
        <f t="shared" ca="1" si="476"/>
        <v>0</v>
      </c>
      <c r="AQ191" s="278">
        <f t="shared" ca="1" si="476"/>
        <v>0</v>
      </c>
      <c r="AR191" s="278">
        <f t="shared" ca="1" si="476"/>
        <v>0</v>
      </c>
      <c r="AS191" s="278">
        <f t="shared" ca="1" si="476"/>
        <v>0</v>
      </c>
      <c r="AT191" s="278">
        <f t="shared" ca="1" si="476"/>
        <v>0</v>
      </c>
      <c r="AU191" s="278">
        <f t="shared" ca="1" si="476"/>
        <v>0</v>
      </c>
      <c r="AV191" s="278">
        <f t="shared" ca="1" si="476"/>
        <v>0</v>
      </c>
      <c r="AW191" s="278">
        <f t="shared" ca="1" si="476"/>
        <v>0</v>
      </c>
      <c r="AX191" s="278">
        <f t="shared" ref="AX191:CC191" ca="1" si="477">IFERROR(AX295*$H191,)*(AX$8&gt;=(rRenovStMnth-1)*12+1)*(AX$8&lt;=MAX(rHoldPeriod,1)*12)*rRenovReq*$I191</f>
        <v>0</v>
      </c>
      <c r="AY191" s="278">
        <f t="shared" ca="1" si="477"/>
        <v>0</v>
      </c>
      <c r="AZ191" s="278">
        <f t="shared" ca="1" si="477"/>
        <v>0</v>
      </c>
      <c r="BA191" s="278">
        <f t="shared" ca="1" si="477"/>
        <v>0</v>
      </c>
      <c r="BB191" s="278">
        <f t="shared" ca="1" si="477"/>
        <v>0</v>
      </c>
      <c r="BC191" s="278">
        <f t="shared" ca="1" si="477"/>
        <v>0</v>
      </c>
      <c r="BD191" s="278">
        <f t="shared" ca="1" si="477"/>
        <v>0</v>
      </c>
      <c r="BE191" s="278">
        <f t="shared" ca="1" si="477"/>
        <v>0</v>
      </c>
      <c r="BF191" s="278">
        <f t="shared" ca="1" si="477"/>
        <v>0</v>
      </c>
      <c r="BG191" s="278">
        <f t="shared" ca="1" si="477"/>
        <v>0</v>
      </c>
      <c r="BH191" s="278">
        <f t="shared" ca="1" si="477"/>
        <v>0</v>
      </c>
      <c r="BI191" s="278">
        <f t="shared" ca="1" si="477"/>
        <v>0</v>
      </c>
      <c r="BJ191" s="278">
        <f t="shared" ca="1" si="477"/>
        <v>0</v>
      </c>
      <c r="BK191" s="278">
        <f t="shared" ca="1" si="477"/>
        <v>0</v>
      </c>
      <c r="BL191" s="278">
        <f t="shared" ca="1" si="477"/>
        <v>0</v>
      </c>
      <c r="BM191" s="278">
        <f t="shared" ca="1" si="477"/>
        <v>0</v>
      </c>
      <c r="BN191" s="278">
        <f t="shared" ca="1" si="477"/>
        <v>0</v>
      </c>
      <c r="BO191" s="278">
        <f t="shared" ca="1" si="477"/>
        <v>0</v>
      </c>
      <c r="BP191" s="278">
        <f t="shared" ca="1" si="477"/>
        <v>0</v>
      </c>
      <c r="BQ191" s="278">
        <f t="shared" ca="1" si="477"/>
        <v>0</v>
      </c>
      <c r="BR191" s="278">
        <f t="shared" ca="1" si="477"/>
        <v>0</v>
      </c>
      <c r="BS191" s="278">
        <f t="shared" ca="1" si="477"/>
        <v>0</v>
      </c>
      <c r="BT191" s="278">
        <f t="shared" ca="1" si="477"/>
        <v>0</v>
      </c>
      <c r="BU191" s="278">
        <f t="shared" ca="1" si="477"/>
        <v>0</v>
      </c>
      <c r="BV191" s="278">
        <f t="shared" ca="1" si="477"/>
        <v>0</v>
      </c>
      <c r="BW191" s="278">
        <f t="shared" ca="1" si="477"/>
        <v>0</v>
      </c>
      <c r="BX191" s="278">
        <f t="shared" ca="1" si="477"/>
        <v>0</v>
      </c>
      <c r="BY191" s="278">
        <f t="shared" ca="1" si="477"/>
        <v>0</v>
      </c>
      <c r="BZ191" s="278">
        <f t="shared" ca="1" si="477"/>
        <v>0</v>
      </c>
      <c r="CA191" s="278">
        <f t="shared" ca="1" si="477"/>
        <v>0</v>
      </c>
      <c r="CB191" s="278">
        <f t="shared" ca="1" si="477"/>
        <v>0</v>
      </c>
      <c r="CC191" s="278">
        <f t="shared" ca="1" si="477"/>
        <v>0</v>
      </c>
      <c r="CD191" s="278">
        <f t="shared" ref="CD191:DI191" ca="1" si="478">IFERROR(CD295*$H191,)*(CD$8&gt;=(rRenovStMnth-1)*12+1)*(CD$8&lt;=MAX(rHoldPeriod,1)*12)*rRenovReq*$I191</f>
        <v>0</v>
      </c>
      <c r="CE191" s="278">
        <f t="shared" ca="1" si="478"/>
        <v>0</v>
      </c>
      <c r="CF191" s="278">
        <f t="shared" ca="1" si="478"/>
        <v>0</v>
      </c>
      <c r="CG191" s="278">
        <f t="shared" ca="1" si="478"/>
        <v>0</v>
      </c>
      <c r="CH191" s="278">
        <f t="shared" ca="1" si="478"/>
        <v>0</v>
      </c>
      <c r="CI191" s="278">
        <f t="shared" ca="1" si="478"/>
        <v>0</v>
      </c>
      <c r="CJ191" s="278">
        <f t="shared" ca="1" si="478"/>
        <v>0</v>
      </c>
      <c r="CK191" s="278">
        <f t="shared" ca="1" si="478"/>
        <v>0</v>
      </c>
      <c r="CL191" s="278">
        <f t="shared" ca="1" si="478"/>
        <v>0</v>
      </c>
      <c r="CM191" s="278">
        <f t="shared" ca="1" si="478"/>
        <v>0</v>
      </c>
      <c r="CN191" s="278">
        <f t="shared" ca="1" si="478"/>
        <v>0</v>
      </c>
      <c r="CO191" s="278">
        <f t="shared" ca="1" si="478"/>
        <v>0</v>
      </c>
      <c r="CP191" s="278">
        <f t="shared" ca="1" si="478"/>
        <v>0</v>
      </c>
      <c r="CQ191" s="278">
        <f t="shared" ca="1" si="478"/>
        <v>0</v>
      </c>
      <c r="CR191" s="278">
        <f t="shared" ca="1" si="478"/>
        <v>0</v>
      </c>
      <c r="CS191" s="278">
        <f t="shared" ca="1" si="478"/>
        <v>0</v>
      </c>
      <c r="CT191" s="278">
        <f t="shared" ca="1" si="478"/>
        <v>0</v>
      </c>
      <c r="CU191" s="278">
        <f t="shared" ca="1" si="478"/>
        <v>0</v>
      </c>
      <c r="CV191" s="278">
        <f t="shared" ca="1" si="478"/>
        <v>0</v>
      </c>
      <c r="CW191" s="278">
        <f t="shared" ca="1" si="478"/>
        <v>0</v>
      </c>
      <c r="CX191" s="278">
        <f t="shared" ca="1" si="478"/>
        <v>0</v>
      </c>
      <c r="CY191" s="278">
        <f t="shared" ca="1" si="478"/>
        <v>0</v>
      </c>
      <c r="CZ191" s="278">
        <f t="shared" ca="1" si="478"/>
        <v>0</v>
      </c>
      <c r="DA191" s="278">
        <f t="shared" ca="1" si="478"/>
        <v>0</v>
      </c>
      <c r="DB191" s="278">
        <f t="shared" ca="1" si="478"/>
        <v>0</v>
      </c>
      <c r="DC191" s="278">
        <f t="shared" ca="1" si="478"/>
        <v>0</v>
      </c>
      <c r="DD191" s="278">
        <f t="shared" ca="1" si="478"/>
        <v>0</v>
      </c>
      <c r="DE191" s="278">
        <f t="shared" ca="1" si="478"/>
        <v>0</v>
      </c>
      <c r="DF191" s="278">
        <f t="shared" ca="1" si="478"/>
        <v>0</v>
      </c>
      <c r="DG191" s="278">
        <f t="shared" ca="1" si="478"/>
        <v>0</v>
      </c>
      <c r="DH191" s="278">
        <f t="shared" ca="1" si="478"/>
        <v>0</v>
      </c>
      <c r="DI191" s="278">
        <f t="shared" ca="1" si="478"/>
        <v>0</v>
      </c>
      <c r="DJ191" s="278">
        <f t="shared" ref="DJ191:ES191" ca="1" si="479">IFERROR(DJ295*$H191,)*(DJ$8&gt;=(rRenovStMnth-1)*12+1)*(DJ$8&lt;=MAX(rHoldPeriod,1)*12)*rRenovReq*$I191</f>
        <v>0</v>
      </c>
      <c r="DK191" s="278">
        <f t="shared" ca="1" si="479"/>
        <v>0</v>
      </c>
      <c r="DL191" s="278">
        <f t="shared" ca="1" si="479"/>
        <v>0</v>
      </c>
      <c r="DM191" s="278">
        <f t="shared" ca="1" si="479"/>
        <v>0</v>
      </c>
      <c r="DN191" s="278">
        <f t="shared" ca="1" si="479"/>
        <v>0</v>
      </c>
      <c r="DO191" s="278">
        <f t="shared" ca="1" si="479"/>
        <v>0</v>
      </c>
      <c r="DP191" s="278">
        <f t="shared" ca="1" si="479"/>
        <v>0</v>
      </c>
      <c r="DQ191" s="278">
        <f t="shared" ca="1" si="479"/>
        <v>0</v>
      </c>
      <c r="DR191" s="278">
        <f t="shared" ca="1" si="479"/>
        <v>0</v>
      </c>
      <c r="DS191" s="278">
        <f t="shared" ca="1" si="479"/>
        <v>0</v>
      </c>
      <c r="DT191" s="278">
        <f t="shared" ca="1" si="479"/>
        <v>0</v>
      </c>
      <c r="DU191" s="278">
        <f t="shared" ca="1" si="479"/>
        <v>0</v>
      </c>
      <c r="DV191" s="278">
        <f t="shared" ca="1" si="479"/>
        <v>0</v>
      </c>
      <c r="DW191" s="278">
        <f t="shared" ca="1" si="479"/>
        <v>0</v>
      </c>
      <c r="DX191" s="278">
        <f t="shared" ca="1" si="479"/>
        <v>0</v>
      </c>
      <c r="DY191" s="278">
        <f t="shared" ca="1" si="479"/>
        <v>0</v>
      </c>
      <c r="DZ191" s="278">
        <f t="shared" ca="1" si="479"/>
        <v>0</v>
      </c>
      <c r="EA191" s="278">
        <f t="shared" ca="1" si="479"/>
        <v>0</v>
      </c>
      <c r="EB191" s="278">
        <f t="shared" ca="1" si="479"/>
        <v>0</v>
      </c>
      <c r="EC191" s="278">
        <f t="shared" ca="1" si="479"/>
        <v>0</v>
      </c>
      <c r="ED191" s="278">
        <f t="shared" ca="1" si="479"/>
        <v>0</v>
      </c>
      <c r="EE191" s="278">
        <f t="shared" ca="1" si="479"/>
        <v>0</v>
      </c>
      <c r="EF191" s="278">
        <f t="shared" ca="1" si="479"/>
        <v>0</v>
      </c>
      <c r="EG191" s="278">
        <f t="shared" ca="1" si="479"/>
        <v>0</v>
      </c>
      <c r="EH191" s="278">
        <f t="shared" ca="1" si="479"/>
        <v>0</v>
      </c>
      <c r="EI191" s="278">
        <f t="shared" ca="1" si="479"/>
        <v>0</v>
      </c>
      <c r="EJ191" s="278">
        <f t="shared" ca="1" si="479"/>
        <v>0</v>
      </c>
      <c r="EK191" s="278">
        <f t="shared" ca="1" si="479"/>
        <v>0</v>
      </c>
      <c r="EL191" s="278">
        <f t="shared" ca="1" si="479"/>
        <v>0</v>
      </c>
      <c r="EM191" s="278">
        <f t="shared" ca="1" si="479"/>
        <v>0</v>
      </c>
      <c r="EN191" s="278">
        <f t="shared" ca="1" si="479"/>
        <v>0</v>
      </c>
      <c r="EO191" s="278">
        <f t="shared" ca="1" si="479"/>
        <v>0</v>
      </c>
      <c r="EP191" s="278">
        <f t="shared" ca="1" si="479"/>
        <v>0</v>
      </c>
      <c r="EQ191" s="278">
        <f t="shared" ca="1" si="479"/>
        <v>0</v>
      </c>
      <c r="ER191" s="278">
        <f t="shared" ca="1" si="479"/>
        <v>0</v>
      </c>
      <c r="ES191" s="278">
        <f t="shared" ca="1" si="479"/>
        <v>0</v>
      </c>
    </row>
    <row r="192" spans="2:149" hidden="1" x14ac:dyDescent="0.2">
      <c r="B192" s="278" cm="1">
        <f t="array" ref="B192">IFERROR(INDEX(rUMFP,ROWS($A$97:A192)),)</f>
        <v>0</v>
      </c>
      <c r="C192" s="278"/>
      <c r="D192" s="275">
        <f t="shared" si="350"/>
        <v>0</v>
      </c>
      <c r="E192" s="275">
        <f t="shared" si="351"/>
        <v>0</v>
      </c>
      <c r="F192" s="607">
        <f t="shared" si="352"/>
        <v>0</v>
      </c>
      <c r="H192" s="603">
        <f t="shared" si="353"/>
        <v>0</v>
      </c>
      <c r="I192" s="600">
        <f t="shared" si="359"/>
        <v>0</v>
      </c>
      <c r="K192" s="610">
        <f t="shared" si="354"/>
        <v>0</v>
      </c>
      <c r="Q192" s="275"/>
      <c r="R192" s="278">
        <f t="shared" ref="R192:AW192" si="480">IFERROR(R296*$H192,)*(R$8&gt;=(rRenovStMnth-1)*12+1)*(R$8&lt;=MAX(rHoldPeriod,1)*12)*rRenovReq*$I192</f>
        <v>0</v>
      </c>
      <c r="S192" s="278">
        <f t="shared" ca="1" si="480"/>
        <v>0</v>
      </c>
      <c r="T192" s="278">
        <f t="shared" ca="1" si="480"/>
        <v>0</v>
      </c>
      <c r="U192" s="278">
        <f t="shared" ca="1" si="480"/>
        <v>0</v>
      </c>
      <c r="V192" s="278">
        <f t="shared" ca="1" si="480"/>
        <v>0</v>
      </c>
      <c r="W192" s="278">
        <f t="shared" ca="1" si="480"/>
        <v>0</v>
      </c>
      <c r="X192" s="278">
        <f t="shared" ca="1" si="480"/>
        <v>0</v>
      </c>
      <c r="Y192" s="278">
        <f t="shared" ca="1" si="480"/>
        <v>0</v>
      </c>
      <c r="Z192" s="278">
        <f t="shared" ca="1" si="480"/>
        <v>0</v>
      </c>
      <c r="AA192" s="278">
        <f t="shared" ca="1" si="480"/>
        <v>0</v>
      </c>
      <c r="AB192" s="278">
        <f t="shared" ca="1" si="480"/>
        <v>0</v>
      </c>
      <c r="AC192" s="278">
        <f t="shared" ca="1" si="480"/>
        <v>0</v>
      </c>
      <c r="AD192" s="278">
        <f t="shared" ca="1" si="480"/>
        <v>0</v>
      </c>
      <c r="AE192" s="278">
        <f t="shared" ca="1" si="480"/>
        <v>0</v>
      </c>
      <c r="AF192" s="278">
        <f t="shared" ca="1" si="480"/>
        <v>0</v>
      </c>
      <c r="AG192" s="278">
        <f t="shared" ca="1" si="480"/>
        <v>0</v>
      </c>
      <c r="AH192" s="278">
        <f t="shared" ca="1" si="480"/>
        <v>0</v>
      </c>
      <c r="AI192" s="278">
        <f t="shared" ca="1" si="480"/>
        <v>0</v>
      </c>
      <c r="AJ192" s="278">
        <f t="shared" ca="1" si="480"/>
        <v>0</v>
      </c>
      <c r="AK192" s="278">
        <f t="shared" ca="1" si="480"/>
        <v>0</v>
      </c>
      <c r="AL192" s="278">
        <f t="shared" ca="1" si="480"/>
        <v>0</v>
      </c>
      <c r="AM192" s="278">
        <f t="shared" ca="1" si="480"/>
        <v>0</v>
      </c>
      <c r="AN192" s="278">
        <f t="shared" ca="1" si="480"/>
        <v>0</v>
      </c>
      <c r="AO192" s="278">
        <f t="shared" ca="1" si="480"/>
        <v>0</v>
      </c>
      <c r="AP192" s="278">
        <f t="shared" ca="1" si="480"/>
        <v>0</v>
      </c>
      <c r="AQ192" s="278">
        <f t="shared" ca="1" si="480"/>
        <v>0</v>
      </c>
      <c r="AR192" s="278">
        <f t="shared" ca="1" si="480"/>
        <v>0</v>
      </c>
      <c r="AS192" s="278">
        <f t="shared" ca="1" si="480"/>
        <v>0</v>
      </c>
      <c r="AT192" s="278">
        <f t="shared" ca="1" si="480"/>
        <v>0</v>
      </c>
      <c r="AU192" s="278">
        <f t="shared" ca="1" si="480"/>
        <v>0</v>
      </c>
      <c r="AV192" s="278">
        <f t="shared" ca="1" si="480"/>
        <v>0</v>
      </c>
      <c r="AW192" s="278">
        <f t="shared" ca="1" si="480"/>
        <v>0</v>
      </c>
      <c r="AX192" s="278">
        <f t="shared" ref="AX192:CC192" ca="1" si="481">IFERROR(AX296*$H192,)*(AX$8&gt;=(rRenovStMnth-1)*12+1)*(AX$8&lt;=MAX(rHoldPeriod,1)*12)*rRenovReq*$I192</f>
        <v>0</v>
      </c>
      <c r="AY192" s="278">
        <f t="shared" ca="1" si="481"/>
        <v>0</v>
      </c>
      <c r="AZ192" s="278">
        <f t="shared" ca="1" si="481"/>
        <v>0</v>
      </c>
      <c r="BA192" s="278">
        <f t="shared" ca="1" si="481"/>
        <v>0</v>
      </c>
      <c r="BB192" s="278">
        <f t="shared" ca="1" si="481"/>
        <v>0</v>
      </c>
      <c r="BC192" s="278">
        <f t="shared" ca="1" si="481"/>
        <v>0</v>
      </c>
      <c r="BD192" s="278">
        <f t="shared" ca="1" si="481"/>
        <v>0</v>
      </c>
      <c r="BE192" s="278">
        <f t="shared" ca="1" si="481"/>
        <v>0</v>
      </c>
      <c r="BF192" s="278">
        <f t="shared" ca="1" si="481"/>
        <v>0</v>
      </c>
      <c r="BG192" s="278">
        <f t="shared" ca="1" si="481"/>
        <v>0</v>
      </c>
      <c r="BH192" s="278">
        <f t="shared" ca="1" si="481"/>
        <v>0</v>
      </c>
      <c r="BI192" s="278">
        <f t="shared" ca="1" si="481"/>
        <v>0</v>
      </c>
      <c r="BJ192" s="278">
        <f t="shared" ca="1" si="481"/>
        <v>0</v>
      </c>
      <c r="BK192" s="278">
        <f t="shared" ca="1" si="481"/>
        <v>0</v>
      </c>
      <c r="BL192" s="278">
        <f t="shared" ca="1" si="481"/>
        <v>0</v>
      </c>
      <c r="BM192" s="278">
        <f t="shared" ca="1" si="481"/>
        <v>0</v>
      </c>
      <c r="BN192" s="278">
        <f t="shared" ca="1" si="481"/>
        <v>0</v>
      </c>
      <c r="BO192" s="278">
        <f t="shared" ca="1" si="481"/>
        <v>0</v>
      </c>
      <c r="BP192" s="278">
        <f t="shared" ca="1" si="481"/>
        <v>0</v>
      </c>
      <c r="BQ192" s="278">
        <f t="shared" ca="1" si="481"/>
        <v>0</v>
      </c>
      <c r="BR192" s="278">
        <f t="shared" ca="1" si="481"/>
        <v>0</v>
      </c>
      <c r="BS192" s="278">
        <f t="shared" ca="1" si="481"/>
        <v>0</v>
      </c>
      <c r="BT192" s="278">
        <f t="shared" ca="1" si="481"/>
        <v>0</v>
      </c>
      <c r="BU192" s="278">
        <f t="shared" ca="1" si="481"/>
        <v>0</v>
      </c>
      <c r="BV192" s="278">
        <f t="shared" ca="1" si="481"/>
        <v>0</v>
      </c>
      <c r="BW192" s="278">
        <f t="shared" ca="1" si="481"/>
        <v>0</v>
      </c>
      <c r="BX192" s="278">
        <f t="shared" ca="1" si="481"/>
        <v>0</v>
      </c>
      <c r="BY192" s="278">
        <f t="shared" ca="1" si="481"/>
        <v>0</v>
      </c>
      <c r="BZ192" s="278">
        <f t="shared" ca="1" si="481"/>
        <v>0</v>
      </c>
      <c r="CA192" s="278">
        <f t="shared" ca="1" si="481"/>
        <v>0</v>
      </c>
      <c r="CB192" s="278">
        <f t="shared" ca="1" si="481"/>
        <v>0</v>
      </c>
      <c r="CC192" s="278">
        <f t="shared" ca="1" si="481"/>
        <v>0</v>
      </c>
      <c r="CD192" s="278">
        <f t="shared" ref="CD192:DI192" ca="1" si="482">IFERROR(CD296*$H192,)*(CD$8&gt;=(rRenovStMnth-1)*12+1)*(CD$8&lt;=MAX(rHoldPeriod,1)*12)*rRenovReq*$I192</f>
        <v>0</v>
      </c>
      <c r="CE192" s="278">
        <f t="shared" ca="1" si="482"/>
        <v>0</v>
      </c>
      <c r="CF192" s="278">
        <f t="shared" ca="1" si="482"/>
        <v>0</v>
      </c>
      <c r="CG192" s="278">
        <f t="shared" ca="1" si="482"/>
        <v>0</v>
      </c>
      <c r="CH192" s="278">
        <f t="shared" ca="1" si="482"/>
        <v>0</v>
      </c>
      <c r="CI192" s="278">
        <f t="shared" ca="1" si="482"/>
        <v>0</v>
      </c>
      <c r="CJ192" s="278">
        <f t="shared" ca="1" si="482"/>
        <v>0</v>
      </c>
      <c r="CK192" s="278">
        <f t="shared" ca="1" si="482"/>
        <v>0</v>
      </c>
      <c r="CL192" s="278">
        <f t="shared" ca="1" si="482"/>
        <v>0</v>
      </c>
      <c r="CM192" s="278">
        <f t="shared" ca="1" si="482"/>
        <v>0</v>
      </c>
      <c r="CN192" s="278">
        <f t="shared" ca="1" si="482"/>
        <v>0</v>
      </c>
      <c r="CO192" s="278">
        <f t="shared" ca="1" si="482"/>
        <v>0</v>
      </c>
      <c r="CP192" s="278">
        <f t="shared" ca="1" si="482"/>
        <v>0</v>
      </c>
      <c r="CQ192" s="278">
        <f t="shared" ca="1" si="482"/>
        <v>0</v>
      </c>
      <c r="CR192" s="278">
        <f t="shared" ca="1" si="482"/>
        <v>0</v>
      </c>
      <c r="CS192" s="278">
        <f t="shared" ca="1" si="482"/>
        <v>0</v>
      </c>
      <c r="CT192" s="278">
        <f t="shared" ca="1" si="482"/>
        <v>0</v>
      </c>
      <c r="CU192" s="278">
        <f t="shared" ca="1" si="482"/>
        <v>0</v>
      </c>
      <c r="CV192" s="278">
        <f t="shared" ca="1" si="482"/>
        <v>0</v>
      </c>
      <c r="CW192" s="278">
        <f t="shared" ca="1" si="482"/>
        <v>0</v>
      </c>
      <c r="CX192" s="278">
        <f t="shared" ca="1" si="482"/>
        <v>0</v>
      </c>
      <c r="CY192" s="278">
        <f t="shared" ca="1" si="482"/>
        <v>0</v>
      </c>
      <c r="CZ192" s="278">
        <f t="shared" ca="1" si="482"/>
        <v>0</v>
      </c>
      <c r="DA192" s="278">
        <f t="shared" ca="1" si="482"/>
        <v>0</v>
      </c>
      <c r="DB192" s="278">
        <f t="shared" ca="1" si="482"/>
        <v>0</v>
      </c>
      <c r="DC192" s="278">
        <f t="shared" ca="1" si="482"/>
        <v>0</v>
      </c>
      <c r="DD192" s="278">
        <f t="shared" ca="1" si="482"/>
        <v>0</v>
      </c>
      <c r="DE192" s="278">
        <f t="shared" ca="1" si="482"/>
        <v>0</v>
      </c>
      <c r="DF192" s="278">
        <f t="shared" ca="1" si="482"/>
        <v>0</v>
      </c>
      <c r="DG192" s="278">
        <f t="shared" ca="1" si="482"/>
        <v>0</v>
      </c>
      <c r="DH192" s="278">
        <f t="shared" ca="1" si="482"/>
        <v>0</v>
      </c>
      <c r="DI192" s="278">
        <f t="shared" ca="1" si="482"/>
        <v>0</v>
      </c>
      <c r="DJ192" s="278">
        <f t="shared" ref="DJ192:ES192" ca="1" si="483">IFERROR(DJ296*$H192,)*(DJ$8&gt;=(rRenovStMnth-1)*12+1)*(DJ$8&lt;=MAX(rHoldPeriod,1)*12)*rRenovReq*$I192</f>
        <v>0</v>
      </c>
      <c r="DK192" s="278">
        <f t="shared" ca="1" si="483"/>
        <v>0</v>
      </c>
      <c r="DL192" s="278">
        <f t="shared" ca="1" si="483"/>
        <v>0</v>
      </c>
      <c r="DM192" s="278">
        <f t="shared" ca="1" si="483"/>
        <v>0</v>
      </c>
      <c r="DN192" s="278">
        <f t="shared" ca="1" si="483"/>
        <v>0</v>
      </c>
      <c r="DO192" s="278">
        <f t="shared" ca="1" si="483"/>
        <v>0</v>
      </c>
      <c r="DP192" s="278">
        <f t="shared" ca="1" si="483"/>
        <v>0</v>
      </c>
      <c r="DQ192" s="278">
        <f t="shared" ca="1" si="483"/>
        <v>0</v>
      </c>
      <c r="DR192" s="278">
        <f t="shared" ca="1" si="483"/>
        <v>0</v>
      </c>
      <c r="DS192" s="278">
        <f t="shared" ca="1" si="483"/>
        <v>0</v>
      </c>
      <c r="DT192" s="278">
        <f t="shared" ca="1" si="483"/>
        <v>0</v>
      </c>
      <c r="DU192" s="278">
        <f t="shared" ca="1" si="483"/>
        <v>0</v>
      </c>
      <c r="DV192" s="278">
        <f t="shared" ca="1" si="483"/>
        <v>0</v>
      </c>
      <c r="DW192" s="278">
        <f t="shared" ca="1" si="483"/>
        <v>0</v>
      </c>
      <c r="DX192" s="278">
        <f t="shared" ca="1" si="483"/>
        <v>0</v>
      </c>
      <c r="DY192" s="278">
        <f t="shared" ca="1" si="483"/>
        <v>0</v>
      </c>
      <c r="DZ192" s="278">
        <f t="shared" ca="1" si="483"/>
        <v>0</v>
      </c>
      <c r="EA192" s="278">
        <f t="shared" ca="1" si="483"/>
        <v>0</v>
      </c>
      <c r="EB192" s="278">
        <f t="shared" ca="1" si="483"/>
        <v>0</v>
      </c>
      <c r="EC192" s="278">
        <f t="shared" ca="1" si="483"/>
        <v>0</v>
      </c>
      <c r="ED192" s="278">
        <f t="shared" ca="1" si="483"/>
        <v>0</v>
      </c>
      <c r="EE192" s="278">
        <f t="shared" ca="1" si="483"/>
        <v>0</v>
      </c>
      <c r="EF192" s="278">
        <f t="shared" ca="1" si="483"/>
        <v>0</v>
      </c>
      <c r="EG192" s="278">
        <f t="shared" ca="1" si="483"/>
        <v>0</v>
      </c>
      <c r="EH192" s="278">
        <f t="shared" ca="1" si="483"/>
        <v>0</v>
      </c>
      <c r="EI192" s="278">
        <f t="shared" ca="1" si="483"/>
        <v>0</v>
      </c>
      <c r="EJ192" s="278">
        <f t="shared" ca="1" si="483"/>
        <v>0</v>
      </c>
      <c r="EK192" s="278">
        <f t="shared" ca="1" si="483"/>
        <v>0</v>
      </c>
      <c r="EL192" s="278">
        <f t="shared" ca="1" si="483"/>
        <v>0</v>
      </c>
      <c r="EM192" s="278">
        <f t="shared" ca="1" si="483"/>
        <v>0</v>
      </c>
      <c r="EN192" s="278">
        <f t="shared" ca="1" si="483"/>
        <v>0</v>
      </c>
      <c r="EO192" s="278">
        <f t="shared" ca="1" si="483"/>
        <v>0</v>
      </c>
      <c r="EP192" s="278">
        <f t="shared" ca="1" si="483"/>
        <v>0</v>
      </c>
      <c r="EQ192" s="278">
        <f t="shared" ca="1" si="483"/>
        <v>0</v>
      </c>
      <c r="ER192" s="278">
        <f t="shared" ca="1" si="483"/>
        <v>0</v>
      </c>
      <c r="ES192" s="278">
        <f t="shared" ca="1" si="483"/>
        <v>0</v>
      </c>
    </row>
    <row r="193" spans="2:149" hidden="1" x14ac:dyDescent="0.2">
      <c r="B193" s="278" cm="1">
        <f t="array" ref="B193">IFERROR(INDEX(rUMFP,ROWS($A$97:A193)),)</f>
        <v>0</v>
      </c>
      <c r="C193" s="278"/>
      <c r="D193" s="275">
        <f t="shared" si="350"/>
        <v>0</v>
      </c>
      <c r="E193" s="275">
        <f t="shared" si="351"/>
        <v>0</v>
      </c>
      <c r="F193" s="607">
        <f t="shared" si="352"/>
        <v>0</v>
      </c>
      <c r="H193" s="603">
        <f t="shared" si="353"/>
        <v>0</v>
      </c>
      <c r="I193" s="600">
        <f t="shared" si="359"/>
        <v>0</v>
      </c>
      <c r="K193" s="610">
        <f t="shared" si="354"/>
        <v>0</v>
      </c>
      <c r="Q193" s="275"/>
      <c r="R193" s="278">
        <f t="shared" ref="R193:AW193" si="484">IFERROR(R297*$H193,)*(R$8&gt;=(rRenovStMnth-1)*12+1)*(R$8&lt;=MAX(rHoldPeriod,1)*12)*rRenovReq*$I193</f>
        <v>0</v>
      </c>
      <c r="S193" s="278">
        <f t="shared" ca="1" si="484"/>
        <v>0</v>
      </c>
      <c r="T193" s="278">
        <f t="shared" ca="1" si="484"/>
        <v>0</v>
      </c>
      <c r="U193" s="278">
        <f t="shared" ca="1" si="484"/>
        <v>0</v>
      </c>
      <c r="V193" s="278">
        <f t="shared" ca="1" si="484"/>
        <v>0</v>
      </c>
      <c r="W193" s="278">
        <f t="shared" ca="1" si="484"/>
        <v>0</v>
      </c>
      <c r="X193" s="278">
        <f t="shared" ca="1" si="484"/>
        <v>0</v>
      </c>
      <c r="Y193" s="278">
        <f t="shared" ca="1" si="484"/>
        <v>0</v>
      </c>
      <c r="Z193" s="278">
        <f t="shared" ca="1" si="484"/>
        <v>0</v>
      </c>
      <c r="AA193" s="278">
        <f t="shared" ca="1" si="484"/>
        <v>0</v>
      </c>
      <c r="AB193" s="278">
        <f t="shared" ca="1" si="484"/>
        <v>0</v>
      </c>
      <c r="AC193" s="278">
        <f t="shared" ca="1" si="484"/>
        <v>0</v>
      </c>
      <c r="AD193" s="278">
        <f t="shared" ca="1" si="484"/>
        <v>0</v>
      </c>
      <c r="AE193" s="278">
        <f t="shared" ca="1" si="484"/>
        <v>0</v>
      </c>
      <c r="AF193" s="278">
        <f t="shared" ca="1" si="484"/>
        <v>0</v>
      </c>
      <c r="AG193" s="278">
        <f t="shared" ca="1" si="484"/>
        <v>0</v>
      </c>
      <c r="AH193" s="278">
        <f t="shared" ca="1" si="484"/>
        <v>0</v>
      </c>
      <c r="AI193" s="278">
        <f t="shared" ca="1" si="484"/>
        <v>0</v>
      </c>
      <c r="AJ193" s="278">
        <f t="shared" ca="1" si="484"/>
        <v>0</v>
      </c>
      <c r="AK193" s="278">
        <f t="shared" ca="1" si="484"/>
        <v>0</v>
      </c>
      <c r="AL193" s="278">
        <f t="shared" ca="1" si="484"/>
        <v>0</v>
      </c>
      <c r="AM193" s="278">
        <f t="shared" ca="1" si="484"/>
        <v>0</v>
      </c>
      <c r="AN193" s="278">
        <f t="shared" ca="1" si="484"/>
        <v>0</v>
      </c>
      <c r="AO193" s="278">
        <f t="shared" ca="1" si="484"/>
        <v>0</v>
      </c>
      <c r="AP193" s="278">
        <f t="shared" ca="1" si="484"/>
        <v>0</v>
      </c>
      <c r="AQ193" s="278">
        <f t="shared" ca="1" si="484"/>
        <v>0</v>
      </c>
      <c r="AR193" s="278">
        <f t="shared" ca="1" si="484"/>
        <v>0</v>
      </c>
      <c r="AS193" s="278">
        <f t="shared" ca="1" si="484"/>
        <v>0</v>
      </c>
      <c r="AT193" s="278">
        <f t="shared" ca="1" si="484"/>
        <v>0</v>
      </c>
      <c r="AU193" s="278">
        <f t="shared" ca="1" si="484"/>
        <v>0</v>
      </c>
      <c r="AV193" s="278">
        <f t="shared" ca="1" si="484"/>
        <v>0</v>
      </c>
      <c r="AW193" s="278">
        <f t="shared" ca="1" si="484"/>
        <v>0</v>
      </c>
      <c r="AX193" s="278">
        <f t="shared" ref="AX193:CC193" ca="1" si="485">IFERROR(AX297*$H193,)*(AX$8&gt;=(rRenovStMnth-1)*12+1)*(AX$8&lt;=MAX(rHoldPeriod,1)*12)*rRenovReq*$I193</f>
        <v>0</v>
      </c>
      <c r="AY193" s="278">
        <f t="shared" ca="1" si="485"/>
        <v>0</v>
      </c>
      <c r="AZ193" s="278">
        <f t="shared" ca="1" si="485"/>
        <v>0</v>
      </c>
      <c r="BA193" s="278">
        <f t="shared" ca="1" si="485"/>
        <v>0</v>
      </c>
      <c r="BB193" s="278">
        <f t="shared" ca="1" si="485"/>
        <v>0</v>
      </c>
      <c r="BC193" s="278">
        <f t="shared" ca="1" si="485"/>
        <v>0</v>
      </c>
      <c r="BD193" s="278">
        <f t="shared" ca="1" si="485"/>
        <v>0</v>
      </c>
      <c r="BE193" s="278">
        <f t="shared" ca="1" si="485"/>
        <v>0</v>
      </c>
      <c r="BF193" s="278">
        <f t="shared" ca="1" si="485"/>
        <v>0</v>
      </c>
      <c r="BG193" s="278">
        <f t="shared" ca="1" si="485"/>
        <v>0</v>
      </c>
      <c r="BH193" s="278">
        <f t="shared" ca="1" si="485"/>
        <v>0</v>
      </c>
      <c r="BI193" s="278">
        <f t="shared" ca="1" si="485"/>
        <v>0</v>
      </c>
      <c r="BJ193" s="278">
        <f t="shared" ca="1" si="485"/>
        <v>0</v>
      </c>
      <c r="BK193" s="278">
        <f t="shared" ca="1" si="485"/>
        <v>0</v>
      </c>
      <c r="BL193" s="278">
        <f t="shared" ca="1" si="485"/>
        <v>0</v>
      </c>
      <c r="BM193" s="278">
        <f t="shared" ca="1" si="485"/>
        <v>0</v>
      </c>
      <c r="BN193" s="278">
        <f t="shared" ca="1" si="485"/>
        <v>0</v>
      </c>
      <c r="BO193" s="278">
        <f t="shared" ca="1" si="485"/>
        <v>0</v>
      </c>
      <c r="BP193" s="278">
        <f t="shared" ca="1" si="485"/>
        <v>0</v>
      </c>
      <c r="BQ193" s="278">
        <f t="shared" ca="1" si="485"/>
        <v>0</v>
      </c>
      <c r="BR193" s="278">
        <f t="shared" ca="1" si="485"/>
        <v>0</v>
      </c>
      <c r="BS193" s="278">
        <f t="shared" ca="1" si="485"/>
        <v>0</v>
      </c>
      <c r="BT193" s="278">
        <f t="shared" ca="1" si="485"/>
        <v>0</v>
      </c>
      <c r="BU193" s="278">
        <f t="shared" ca="1" si="485"/>
        <v>0</v>
      </c>
      <c r="BV193" s="278">
        <f t="shared" ca="1" si="485"/>
        <v>0</v>
      </c>
      <c r="BW193" s="278">
        <f t="shared" ca="1" si="485"/>
        <v>0</v>
      </c>
      <c r="BX193" s="278">
        <f t="shared" ca="1" si="485"/>
        <v>0</v>
      </c>
      <c r="BY193" s="278">
        <f t="shared" ca="1" si="485"/>
        <v>0</v>
      </c>
      <c r="BZ193" s="278">
        <f t="shared" ca="1" si="485"/>
        <v>0</v>
      </c>
      <c r="CA193" s="278">
        <f t="shared" ca="1" si="485"/>
        <v>0</v>
      </c>
      <c r="CB193" s="278">
        <f t="shared" ca="1" si="485"/>
        <v>0</v>
      </c>
      <c r="CC193" s="278">
        <f t="shared" ca="1" si="485"/>
        <v>0</v>
      </c>
      <c r="CD193" s="278">
        <f t="shared" ref="CD193:DI193" ca="1" si="486">IFERROR(CD297*$H193,)*(CD$8&gt;=(rRenovStMnth-1)*12+1)*(CD$8&lt;=MAX(rHoldPeriod,1)*12)*rRenovReq*$I193</f>
        <v>0</v>
      </c>
      <c r="CE193" s="278">
        <f t="shared" ca="1" si="486"/>
        <v>0</v>
      </c>
      <c r="CF193" s="278">
        <f t="shared" ca="1" si="486"/>
        <v>0</v>
      </c>
      <c r="CG193" s="278">
        <f t="shared" ca="1" si="486"/>
        <v>0</v>
      </c>
      <c r="CH193" s="278">
        <f t="shared" ca="1" si="486"/>
        <v>0</v>
      </c>
      <c r="CI193" s="278">
        <f t="shared" ca="1" si="486"/>
        <v>0</v>
      </c>
      <c r="CJ193" s="278">
        <f t="shared" ca="1" si="486"/>
        <v>0</v>
      </c>
      <c r="CK193" s="278">
        <f t="shared" ca="1" si="486"/>
        <v>0</v>
      </c>
      <c r="CL193" s="278">
        <f t="shared" ca="1" si="486"/>
        <v>0</v>
      </c>
      <c r="CM193" s="278">
        <f t="shared" ca="1" si="486"/>
        <v>0</v>
      </c>
      <c r="CN193" s="278">
        <f t="shared" ca="1" si="486"/>
        <v>0</v>
      </c>
      <c r="CO193" s="278">
        <f t="shared" ca="1" si="486"/>
        <v>0</v>
      </c>
      <c r="CP193" s="278">
        <f t="shared" ca="1" si="486"/>
        <v>0</v>
      </c>
      <c r="CQ193" s="278">
        <f t="shared" ca="1" si="486"/>
        <v>0</v>
      </c>
      <c r="CR193" s="278">
        <f t="shared" ca="1" si="486"/>
        <v>0</v>
      </c>
      <c r="CS193" s="278">
        <f t="shared" ca="1" si="486"/>
        <v>0</v>
      </c>
      <c r="CT193" s="278">
        <f t="shared" ca="1" si="486"/>
        <v>0</v>
      </c>
      <c r="CU193" s="278">
        <f t="shared" ca="1" si="486"/>
        <v>0</v>
      </c>
      <c r="CV193" s="278">
        <f t="shared" ca="1" si="486"/>
        <v>0</v>
      </c>
      <c r="CW193" s="278">
        <f t="shared" ca="1" si="486"/>
        <v>0</v>
      </c>
      <c r="CX193" s="278">
        <f t="shared" ca="1" si="486"/>
        <v>0</v>
      </c>
      <c r="CY193" s="278">
        <f t="shared" ca="1" si="486"/>
        <v>0</v>
      </c>
      <c r="CZ193" s="278">
        <f t="shared" ca="1" si="486"/>
        <v>0</v>
      </c>
      <c r="DA193" s="278">
        <f t="shared" ca="1" si="486"/>
        <v>0</v>
      </c>
      <c r="DB193" s="278">
        <f t="shared" ca="1" si="486"/>
        <v>0</v>
      </c>
      <c r="DC193" s="278">
        <f t="shared" ca="1" si="486"/>
        <v>0</v>
      </c>
      <c r="DD193" s="278">
        <f t="shared" ca="1" si="486"/>
        <v>0</v>
      </c>
      <c r="DE193" s="278">
        <f t="shared" ca="1" si="486"/>
        <v>0</v>
      </c>
      <c r="DF193" s="278">
        <f t="shared" ca="1" si="486"/>
        <v>0</v>
      </c>
      <c r="DG193" s="278">
        <f t="shared" ca="1" si="486"/>
        <v>0</v>
      </c>
      <c r="DH193" s="278">
        <f t="shared" ca="1" si="486"/>
        <v>0</v>
      </c>
      <c r="DI193" s="278">
        <f t="shared" ca="1" si="486"/>
        <v>0</v>
      </c>
      <c r="DJ193" s="278">
        <f t="shared" ref="DJ193:ES193" ca="1" si="487">IFERROR(DJ297*$H193,)*(DJ$8&gt;=(rRenovStMnth-1)*12+1)*(DJ$8&lt;=MAX(rHoldPeriod,1)*12)*rRenovReq*$I193</f>
        <v>0</v>
      </c>
      <c r="DK193" s="278">
        <f t="shared" ca="1" si="487"/>
        <v>0</v>
      </c>
      <c r="DL193" s="278">
        <f t="shared" ca="1" si="487"/>
        <v>0</v>
      </c>
      <c r="DM193" s="278">
        <f t="shared" ca="1" si="487"/>
        <v>0</v>
      </c>
      <c r="DN193" s="278">
        <f t="shared" ca="1" si="487"/>
        <v>0</v>
      </c>
      <c r="DO193" s="278">
        <f t="shared" ca="1" si="487"/>
        <v>0</v>
      </c>
      <c r="DP193" s="278">
        <f t="shared" ca="1" si="487"/>
        <v>0</v>
      </c>
      <c r="DQ193" s="278">
        <f t="shared" ca="1" si="487"/>
        <v>0</v>
      </c>
      <c r="DR193" s="278">
        <f t="shared" ca="1" si="487"/>
        <v>0</v>
      </c>
      <c r="DS193" s="278">
        <f t="shared" ca="1" si="487"/>
        <v>0</v>
      </c>
      <c r="DT193" s="278">
        <f t="shared" ca="1" si="487"/>
        <v>0</v>
      </c>
      <c r="DU193" s="278">
        <f t="shared" ca="1" si="487"/>
        <v>0</v>
      </c>
      <c r="DV193" s="278">
        <f t="shared" ca="1" si="487"/>
        <v>0</v>
      </c>
      <c r="DW193" s="278">
        <f t="shared" ca="1" si="487"/>
        <v>0</v>
      </c>
      <c r="DX193" s="278">
        <f t="shared" ca="1" si="487"/>
        <v>0</v>
      </c>
      <c r="DY193" s="278">
        <f t="shared" ca="1" si="487"/>
        <v>0</v>
      </c>
      <c r="DZ193" s="278">
        <f t="shared" ca="1" si="487"/>
        <v>0</v>
      </c>
      <c r="EA193" s="278">
        <f t="shared" ca="1" si="487"/>
        <v>0</v>
      </c>
      <c r="EB193" s="278">
        <f t="shared" ca="1" si="487"/>
        <v>0</v>
      </c>
      <c r="EC193" s="278">
        <f t="shared" ca="1" si="487"/>
        <v>0</v>
      </c>
      <c r="ED193" s="278">
        <f t="shared" ca="1" si="487"/>
        <v>0</v>
      </c>
      <c r="EE193" s="278">
        <f t="shared" ca="1" si="487"/>
        <v>0</v>
      </c>
      <c r="EF193" s="278">
        <f t="shared" ca="1" si="487"/>
        <v>0</v>
      </c>
      <c r="EG193" s="278">
        <f t="shared" ca="1" si="487"/>
        <v>0</v>
      </c>
      <c r="EH193" s="278">
        <f t="shared" ca="1" si="487"/>
        <v>0</v>
      </c>
      <c r="EI193" s="278">
        <f t="shared" ca="1" si="487"/>
        <v>0</v>
      </c>
      <c r="EJ193" s="278">
        <f t="shared" ca="1" si="487"/>
        <v>0</v>
      </c>
      <c r="EK193" s="278">
        <f t="shared" ca="1" si="487"/>
        <v>0</v>
      </c>
      <c r="EL193" s="278">
        <f t="shared" ca="1" si="487"/>
        <v>0</v>
      </c>
      <c r="EM193" s="278">
        <f t="shared" ca="1" si="487"/>
        <v>0</v>
      </c>
      <c r="EN193" s="278">
        <f t="shared" ca="1" si="487"/>
        <v>0</v>
      </c>
      <c r="EO193" s="278">
        <f t="shared" ca="1" si="487"/>
        <v>0</v>
      </c>
      <c r="EP193" s="278">
        <f t="shared" ca="1" si="487"/>
        <v>0</v>
      </c>
      <c r="EQ193" s="278">
        <f t="shared" ca="1" si="487"/>
        <v>0</v>
      </c>
      <c r="ER193" s="278">
        <f t="shared" ca="1" si="487"/>
        <v>0</v>
      </c>
      <c r="ES193" s="278">
        <f t="shared" ca="1" si="487"/>
        <v>0</v>
      </c>
    </row>
    <row r="194" spans="2:149" hidden="1" x14ac:dyDescent="0.2">
      <c r="B194" s="278" cm="1">
        <f t="array" ref="B194">IFERROR(INDEX(rUMFP,ROWS($A$97:A194)),)</f>
        <v>0</v>
      </c>
      <c r="C194" s="278"/>
      <c r="D194" s="275">
        <f t="shared" si="350"/>
        <v>0</v>
      </c>
      <c r="E194" s="275">
        <f t="shared" si="351"/>
        <v>0</v>
      </c>
      <c r="F194" s="607">
        <f t="shared" si="352"/>
        <v>0</v>
      </c>
      <c r="H194" s="603">
        <f t="shared" si="353"/>
        <v>0</v>
      </c>
      <c r="I194" s="600">
        <f t="shared" si="359"/>
        <v>0</v>
      </c>
      <c r="K194" s="610">
        <f t="shared" si="354"/>
        <v>0</v>
      </c>
      <c r="Q194" s="275"/>
      <c r="R194" s="278">
        <f t="shared" ref="R194:AW194" si="488">IFERROR(R298*$H194,)*(R$8&gt;=(rRenovStMnth-1)*12+1)*(R$8&lt;=MAX(rHoldPeriod,1)*12)*rRenovReq*$I194</f>
        <v>0</v>
      </c>
      <c r="S194" s="278">
        <f t="shared" ca="1" si="488"/>
        <v>0</v>
      </c>
      <c r="T194" s="278">
        <f t="shared" ca="1" si="488"/>
        <v>0</v>
      </c>
      <c r="U194" s="278">
        <f t="shared" ca="1" si="488"/>
        <v>0</v>
      </c>
      <c r="V194" s="278">
        <f t="shared" ca="1" si="488"/>
        <v>0</v>
      </c>
      <c r="W194" s="278">
        <f t="shared" ca="1" si="488"/>
        <v>0</v>
      </c>
      <c r="X194" s="278">
        <f t="shared" ca="1" si="488"/>
        <v>0</v>
      </c>
      <c r="Y194" s="278">
        <f t="shared" ca="1" si="488"/>
        <v>0</v>
      </c>
      <c r="Z194" s="278">
        <f t="shared" ca="1" si="488"/>
        <v>0</v>
      </c>
      <c r="AA194" s="278">
        <f t="shared" ca="1" si="488"/>
        <v>0</v>
      </c>
      <c r="AB194" s="278">
        <f t="shared" ca="1" si="488"/>
        <v>0</v>
      </c>
      <c r="AC194" s="278">
        <f t="shared" ca="1" si="488"/>
        <v>0</v>
      </c>
      <c r="AD194" s="278">
        <f t="shared" ca="1" si="488"/>
        <v>0</v>
      </c>
      <c r="AE194" s="278">
        <f t="shared" ca="1" si="488"/>
        <v>0</v>
      </c>
      <c r="AF194" s="278">
        <f t="shared" ca="1" si="488"/>
        <v>0</v>
      </c>
      <c r="AG194" s="278">
        <f t="shared" ca="1" si="488"/>
        <v>0</v>
      </c>
      <c r="AH194" s="278">
        <f t="shared" ca="1" si="488"/>
        <v>0</v>
      </c>
      <c r="AI194" s="278">
        <f t="shared" ca="1" si="488"/>
        <v>0</v>
      </c>
      <c r="AJ194" s="278">
        <f t="shared" ca="1" si="488"/>
        <v>0</v>
      </c>
      <c r="AK194" s="278">
        <f t="shared" ca="1" si="488"/>
        <v>0</v>
      </c>
      <c r="AL194" s="278">
        <f t="shared" ca="1" si="488"/>
        <v>0</v>
      </c>
      <c r="AM194" s="278">
        <f t="shared" ca="1" si="488"/>
        <v>0</v>
      </c>
      <c r="AN194" s="278">
        <f t="shared" ca="1" si="488"/>
        <v>0</v>
      </c>
      <c r="AO194" s="278">
        <f t="shared" ca="1" si="488"/>
        <v>0</v>
      </c>
      <c r="AP194" s="278">
        <f t="shared" ca="1" si="488"/>
        <v>0</v>
      </c>
      <c r="AQ194" s="278">
        <f t="shared" ca="1" si="488"/>
        <v>0</v>
      </c>
      <c r="AR194" s="278">
        <f t="shared" ca="1" si="488"/>
        <v>0</v>
      </c>
      <c r="AS194" s="278">
        <f t="shared" ca="1" si="488"/>
        <v>0</v>
      </c>
      <c r="AT194" s="278">
        <f t="shared" ca="1" si="488"/>
        <v>0</v>
      </c>
      <c r="AU194" s="278">
        <f t="shared" ca="1" si="488"/>
        <v>0</v>
      </c>
      <c r="AV194" s="278">
        <f t="shared" ca="1" si="488"/>
        <v>0</v>
      </c>
      <c r="AW194" s="278">
        <f t="shared" ca="1" si="488"/>
        <v>0</v>
      </c>
      <c r="AX194" s="278">
        <f t="shared" ref="AX194:CC194" ca="1" si="489">IFERROR(AX298*$H194,)*(AX$8&gt;=(rRenovStMnth-1)*12+1)*(AX$8&lt;=MAX(rHoldPeriod,1)*12)*rRenovReq*$I194</f>
        <v>0</v>
      </c>
      <c r="AY194" s="278">
        <f t="shared" ca="1" si="489"/>
        <v>0</v>
      </c>
      <c r="AZ194" s="278">
        <f t="shared" ca="1" si="489"/>
        <v>0</v>
      </c>
      <c r="BA194" s="278">
        <f t="shared" ca="1" si="489"/>
        <v>0</v>
      </c>
      <c r="BB194" s="278">
        <f t="shared" ca="1" si="489"/>
        <v>0</v>
      </c>
      <c r="BC194" s="278">
        <f t="shared" ca="1" si="489"/>
        <v>0</v>
      </c>
      <c r="BD194" s="278">
        <f t="shared" ca="1" si="489"/>
        <v>0</v>
      </c>
      <c r="BE194" s="278">
        <f t="shared" ca="1" si="489"/>
        <v>0</v>
      </c>
      <c r="BF194" s="278">
        <f t="shared" ca="1" si="489"/>
        <v>0</v>
      </c>
      <c r="BG194" s="278">
        <f t="shared" ca="1" si="489"/>
        <v>0</v>
      </c>
      <c r="BH194" s="278">
        <f t="shared" ca="1" si="489"/>
        <v>0</v>
      </c>
      <c r="BI194" s="278">
        <f t="shared" ca="1" si="489"/>
        <v>0</v>
      </c>
      <c r="BJ194" s="278">
        <f t="shared" ca="1" si="489"/>
        <v>0</v>
      </c>
      <c r="BK194" s="278">
        <f t="shared" ca="1" si="489"/>
        <v>0</v>
      </c>
      <c r="BL194" s="278">
        <f t="shared" ca="1" si="489"/>
        <v>0</v>
      </c>
      <c r="BM194" s="278">
        <f t="shared" ca="1" si="489"/>
        <v>0</v>
      </c>
      <c r="BN194" s="278">
        <f t="shared" ca="1" si="489"/>
        <v>0</v>
      </c>
      <c r="BO194" s="278">
        <f t="shared" ca="1" si="489"/>
        <v>0</v>
      </c>
      <c r="BP194" s="278">
        <f t="shared" ca="1" si="489"/>
        <v>0</v>
      </c>
      <c r="BQ194" s="278">
        <f t="shared" ca="1" si="489"/>
        <v>0</v>
      </c>
      <c r="BR194" s="278">
        <f t="shared" ca="1" si="489"/>
        <v>0</v>
      </c>
      <c r="BS194" s="278">
        <f t="shared" ca="1" si="489"/>
        <v>0</v>
      </c>
      <c r="BT194" s="278">
        <f t="shared" ca="1" si="489"/>
        <v>0</v>
      </c>
      <c r="BU194" s="278">
        <f t="shared" ca="1" si="489"/>
        <v>0</v>
      </c>
      <c r="BV194" s="278">
        <f t="shared" ca="1" si="489"/>
        <v>0</v>
      </c>
      <c r="BW194" s="278">
        <f t="shared" ca="1" si="489"/>
        <v>0</v>
      </c>
      <c r="BX194" s="278">
        <f t="shared" ca="1" si="489"/>
        <v>0</v>
      </c>
      <c r="BY194" s="278">
        <f t="shared" ca="1" si="489"/>
        <v>0</v>
      </c>
      <c r="BZ194" s="278">
        <f t="shared" ca="1" si="489"/>
        <v>0</v>
      </c>
      <c r="CA194" s="278">
        <f t="shared" ca="1" si="489"/>
        <v>0</v>
      </c>
      <c r="CB194" s="278">
        <f t="shared" ca="1" si="489"/>
        <v>0</v>
      </c>
      <c r="CC194" s="278">
        <f t="shared" ca="1" si="489"/>
        <v>0</v>
      </c>
      <c r="CD194" s="278">
        <f t="shared" ref="CD194:DI194" ca="1" si="490">IFERROR(CD298*$H194,)*(CD$8&gt;=(rRenovStMnth-1)*12+1)*(CD$8&lt;=MAX(rHoldPeriod,1)*12)*rRenovReq*$I194</f>
        <v>0</v>
      </c>
      <c r="CE194" s="278">
        <f t="shared" ca="1" si="490"/>
        <v>0</v>
      </c>
      <c r="CF194" s="278">
        <f t="shared" ca="1" si="490"/>
        <v>0</v>
      </c>
      <c r="CG194" s="278">
        <f t="shared" ca="1" si="490"/>
        <v>0</v>
      </c>
      <c r="CH194" s="278">
        <f t="shared" ca="1" si="490"/>
        <v>0</v>
      </c>
      <c r="CI194" s="278">
        <f t="shared" ca="1" si="490"/>
        <v>0</v>
      </c>
      <c r="CJ194" s="278">
        <f t="shared" ca="1" si="490"/>
        <v>0</v>
      </c>
      <c r="CK194" s="278">
        <f t="shared" ca="1" si="490"/>
        <v>0</v>
      </c>
      <c r="CL194" s="278">
        <f t="shared" ca="1" si="490"/>
        <v>0</v>
      </c>
      <c r="CM194" s="278">
        <f t="shared" ca="1" si="490"/>
        <v>0</v>
      </c>
      <c r="CN194" s="278">
        <f t="shared" ca="1" si="490"/>
        <v>0</v>
      </c>
      <c r="CO194" s="278">
        <f t="shared" ca="1" si="490"/>
        <v>0</v>
      </c>
      <c r="CP194" s="278">
        <f t="shared" ca="1" si="490"/>
        <v>0</v>
      </c>
      <c r="CQ194" s="278">
        <f t="shared" ca="1" si="490"/>
        <v>0</v>
      </c>
      <c r="CR194" s="278">
        <f t="shared" ca="1" si="490"/>
        <v>0</v>
      </c>
      <c r="CS194" s="278">
        <f t="shared" ca="1" si="490"/>
        <v>0</v>
      </c>
      <c r="CT194" s="278">
        <f t="shared" ca="1" si="490"/>
        <v>0</v>
      </c>
      <c r="CU194" s="278">
        <f t="shared" ca="1" si="490"/>
        <v>0</v>
      </c>
      <c r="CV194" s="278">
        <f t="shared" ca="1" si="490"/>
        <v>0</v>
      </c>
      <c r="CW194" s="278">
        <f t="shared" ca="1" si="490"/>
        <v>0</v>
      </c>
      <c r="CX194" s="278">
        <f t="shared" ca="1" si="490"/>
        <v>0</v>
      </c>
      <c r="CY194" s="278">
        <f t="shared" ca="1" si="490"/>
        <v>0</v>
      </c>
      <c r="CZ194" s="278">
        <f t="shared" ca="1" si="490"/>
        <v>0</v>
      </c>
      <c r="DA194" s="278">
        <f t="shared" ca="1" si="490"/>
        <v>0</v>
      </c>
      <c r="DB194" s="278">
        <f t="shared" ca="1" si="490"/>
        <v>0</v>
      </c>
      <c r="DC194" s="278">
        <f t="shared" ca="1" si="490"/>
        <v>0</v>
      </c>
      <c r="DD194" s="278">
        <f t="shared" ca="1" si="490"/>
        <v>0</v>
      </c>
      <c r="DE194" s="278">
        <f t="shared" ca="1" si="490"/>
        <v>0</v>
      </c>
      <c r="DF194" s="278">
        <f t="shared" ca="1" si="490"/>
        <v>0</v>
      </c>
      <c r="DG194" s="278">
        <f t="shared" ca="1" si="490"/>
        <v>0</v>
      </c>
      <c r="DH194" s="278">
        <f t="shared" ca="1" si="490"/>
        <v>0</v>
      </c>
      <c r="DI194" s="278">
        <f t="shared" ca="1" si="490"/>
        <v>0</v>
      </c>
      <c r="DJ194" s="278">
        <f t="shared" ref="DJ194:ES194" ca="1" si="491">IFERROR(DJ298*$H194,)*(DJ$8&gt;=(rRenovStMnth-1)*12+1)*(DJ$8&lt;=MAX(rHoldPeriod,1)*12)*rRenovReq*$I194</f>
        <v>0</v>
      </c>
      <c r="DK194" s="278">
        <f t="shared" ca="1" si="491"/>
        <v>0</v>
      </c>
      <c r="DL194" s="278">
        <f t="shared" ca="1" si="491"/>
        <v>0</v>
      </c>
      <c r="DM194" s="278">
        <f t="shared" ca="1" si="491"/>
        <v>0</v>
      </c>
      <c r="DN194" s="278">
        <f t="shared" ca="1" si="491"/>
        <v>0</v>
      </c>
      <c r="DO194" s="278">
        <f t="shared" ca="1" si="491"/>
        <v>0</v>
      </c>
      <c r="DP194" s="278">
        <f t="shared" ca="1" si="491"/>
        <v>0</v>
      </c>
      <c r="DQ194" s="278">
        <f t="shared" ca="1" si="491"/>
        <v>0</v>
      </c>
      <c r="DR194" s="278">
        <f t="shared" ca="1" si="491"/>
        <v>0</v>
      </c>
      <c r="DS194" s="278">
        <f t="shared" ca="1" si="491"/>
        <v>0</v>
      </c>
      <c r="DT194" s="278">
        <f t="shared" ca="1" si="491"/>
        <v>0</v>
      </c>
      <c r="DU194" s="278">
        <f t="shared" ca="1" si="491"/>
        <v>0</v>
      </c>
      <c r="DV194" s="278">
        <f t="shared" ca="1" si="491"/>
        <v>0</v>
      </c>
      <c r="DW194" s="278">
        <f t="shared" ca="1" si="491"/>
        <v>0</v>
      </c>
      <c r="DX194" s="278">
        <f t="shared" ca="1" si="491"/>
        <v>0</v>
      </c>
      <c r="DY194" s="278">
        <f t="shared" ca="1" si="491"/>
        <v>0</v>
      </c>
      <c r="DZ194" s="278">
        <f t="shared" ca="1" si="491"/>
        <v>0</v>
      </c>
      <c r="EA194" s="278">
        <f t="shared" ca="1" si="491"/>
        <v>0</v>
      </c>
      <c r="EB194" s="278">
        <f t="shared" ca="1" si="491"/>
        <v>0</v>
      </c>
      <c r="EC194" s="278">
        <f t="shared" ca="1" si="491"/>
        <v>0</v>
      </c>
      <c r="ED194" s="278">
        <f t="shared" ca="1" si="491"/>
        <v>0</v>
      </c>
      <c r="EE194" s="278">
        <f t="shared" ca="1" si="491"/>
        <v>0</v>
      </c>
      <c r="EF194" s="278">
        <f t="shared" ca="1" si="491"/>
        <v>0</v>
      </c>
      <c r="EG194" s="278">
        <f t="shared" ca="1" si="491"/>
        <v>0</v>
      </c>
      <c r="EH194" s="278">
        <f t="shared" ca="1" si="491"/>
        <v>0</v>
      </c>
      <c r="EI194" s="278">
        <f t="shared" ca="1" si="491"/>
        <v>0</v>
      </c>
      <c r="EJ194" s="278">
        <f t="shared" ca="1" si="491"/>
        <v>0</v>
      </c>
      <c r="EK194" s="278">
        <f t="shared" ca="1" si="491"/>
        <v>0</v>
      </c>
      <c r="EL194" s="278">
        <f t="shared" ca="1" si="491"/>
        <v>0</v>
      </c>
      <c r="EM194" s="278">
        <f t="shared" ca="1" si="491"/>
        <v>0</v>
      </c>
      <c r="EN194" s="278">
        <f t="shared" ca="1" si="491"/>
        <v>0</v>
      </c>
      <c r="EO194" s="278">
        <f t="shared" ca="1" si="491"/>
        <v>0</v>
      </c>
      <c r="EP194" s="278">
        <f t="shared" ca="1" si="491"/>
        <v>0</v>
      </c>
      <c r="EQ194" s="278">
        <f t="shared" ca="1" si="491"/>
        <v>0</v>
      </c>
      <c r="ER194" s="278">
        <f t="shared" ca="1" si="491"/>
        <v>0</v>
      </c>
      <c r="ES194" s="278">
        <f t="shared" ca="1" si="491"/>
        <v>0</v>
      </c>
    </row>
    <row r="195" spans="2:149" hidden="1" x14ac:dyDescent="0.2">
      <c r="B195" s="278" cm="1">
        <f t="array" ref="B195">IFERROR(INDEX(rUMFP,ROWS($A$97:A195)),)</f>
        <v>0</v>
      </c>
      <c r="C195" s="278"/>
      <c r="D195" s="275">
        <f t="shared" si="350"/>
        <v>0</v>
      </c>
      <c r="E195" s="275">
        <f t="shared" si="351"/>
        <v>0</v>
      </c>
      <c r="F195" s="607">
        <f t="shared" si="352"/>
        <v>0</v>
      </c>
      <c r="H195" s="603">
        <f t="shared" si="353"/>
        <v>0</v>
      </c>
      <c r="I195" s="600">
        <f t="shared" si="359"/>
        <v>0</v>
      </c>
      <c r="K195" s="610">
        <f t="shared" si="354"/>
        <v>0</v>
      </c>
      <c r="Q195" s="275"/>
      <c r="R195" s="278">
        <f t="shared" ref="R195:AW195" si="492">IFERROR(R299*$H195,)*(R$8&gt;=(rRenovStMnth-1)*12+1)*(R$8&lt;=MAX(rHoldPeriod,1)*12)*rRenovReq*$I195</f>
        <v>0</v>
      </c>
      <c r="S195" s="278">
        <f t="shared" ca="1" si="492"/>
        <v>0</v>
      </c>
      <c r="T195" s="278">
        <f t="shared" ca="1" si="492"/>
        <v>0</v>
      </c>
      <c r="U195" s="278">
        <f t="shared" ca="1" si="492"/>
        <v>0</v>
      </c>
      <c r="V195" s="278">
        <f t="shared" ca="1" si="492"/>
        <v>0</v>
      </c>
      <c r="W195" s="278">
        <f t="shared" ca="1" si="492"/>
        <v>0</v>
      </c>
      <c r="X195" s="278">
        <f t="shared" ca="1" si="492"/>
        <v>0</v>
      </c>
      <c r="Y195" s="278">
        <f t="shared" ca="1" si="492"/>
        <v>0</v>
      </c>
      <c r="Z195" s="278">
        <f t="shared" ca="1" si="492"/>
        <v>0</v>
      </c>
      <c r="AA195" s="278">
        <f t="shared" ca="1" si="492"/>
        <v>0</v>
      </c>
      <c r="AB195" s="278">
        <f t="shared" ca="1" si="492"/>
        <v>0</v>
      </c>
      <c r="AC195" s="278">
        <f t="shared" ca="1" si="492"/>
        <v>0</v>
      </c>
      <c r="AD195" s="278">
        <f t="shared" ca="1" si="492"/>
        <v>0</v>
      </c>
      <c r="AE195" s="278">
        <f t="shared" ca="1" si="492"/>
        <v>0</v>
      </c>
      <c r="AF195" s="278">
        <f t="shared" ca="1" si="492"/>
        <v>0</v>
      </c>
      <c r="AG195" s="278">
        <f t="shared" ca="1" si="492"/>
        <v>0</v>
      </c>
      <c r="AH195" s="278">
        <f t="shared" ca="1" si="492"/>
        <v>0</v>
      </c>
      <c r="AI195" s="278">
        <f t="shared" ca="1" si="492"/>
        <v>0</v>
      </c>
      <c r="AJ195" s="278">
        <f t="shared" ca="1" si="492"/>
        <v>0</v>
      </c>
      <c r="AK195" s="278">
        <f t="shared" ca="1" si="492"/>
        <v>0</v>
      </c>
      <c r="AL195" s="278">
        <f t="shared" ca="1" si="492"/>
        <v>0</v>
      </c>
      <c r="AM195" s="278">
        <f t="shared" ca="1" si="492"/>
        <v>0</v>
      </c>
      <c r="AN195" s="278">
        <f t="shared" ca="1" si="492"/>
        <v>0</v>
      </c>
      <c r="AO195" s="278">
        <f t="shared" ca="1" si="492"/>
        <v>0</v>
      </c>
      <c r="AP195" s="278">
        <f t="shared" ca="1" si="492"/>
        <v>0</v>
      </c>
      <c r="AQ195" s="278">
        <f t="shared" ca="1" si="492"/>
        <v>0</v>
      </c>
      <c r="AR195" s="278">
        <f t="shared" ca="1" si="492"/>
        <v>0</v>
      </c>
      <c r="AS195" s="278">
        <f t="shared" ca="1" si="492"/>
        <v>0</v>
      </c>
      <c r="AT195" s="278">
        <f t="shared" ca="1" si="492"/>
        <v>0</v>
      </c>
      <c r="AU195" s="278">
        <f t="shared" ca="1" si="492"/>
        <v>0</v>
      </c>
      <c r="AV195" s="278">
        <f t="shared" ca="1" si="492"/>
        <v>0</v>
      </c>
      <c r="AW195" s="278">
        <f t="shared" ca="1" si="492"/>
        <v>0</v>
      </c>
      <c r="AX195" s="278">
        <f t="shared" ref="AX195:CC195" ca="1" si="493">IFERROR(AX299*$H195,)*(AX$8&gt;=(rRenovStMnth-1)*12+1)*(AX$8&lt;=MAX(rHoldPeriod,1)*12)*rRenovReq*$I195</f>
        <v>0</v>
      </c>
      <c r="AY195" s="278">
        <f t="shared" ca="1" si="493"/>
        <v>0</v>
      </c>
      <c r="AZ195" s="278">
        <f t="shared" ca="1" si="493"/>
        <v>0</v>
      </c>
      <c r="BA195" s="278">
        <f t="shared" ca="1" si="493"/>
        <v>0</v>
      </c>
      <c r="BB195" s="278">
        <f t="shared" ca="1" si="493"/>
        <v>0</v>
      </c>
      <c r="BC195" s="278">
        <f t="shared" ca="1" si="493"/>
        <v>0</v>
      </c>
      <c r="BD195" s="278">
        <f t="shared" ca="1" si="493"/>
        <v>0</v>
      </c>
      <c r="BE195" s="278">
        <f t="shared" ca="1" si="493"/>
        <v>0</v>
      </c>
      <c r="BF195" s="278">
        <f t="shared" ca="1" si="493"/>
        <v>0</v>
      </c>
      <c r="BG195" s="278">
        <f t="shared" ca="1" si="493"/>
        <v>0</v>
      </c>
      <c r="BH195" s="278">
        <f t="shared" ca="1" si="493"/>
        <v>0</v>
      </c>
      <c r="BI195" s="278">
        <f t="shared" ca="1" si="493"/>
        <v>0</v>
      </c>
      <c r="BJ195" s="278">
        <f t="shared" ca="1" si="493"/>
        <v>0</v>
      </c>
      <c r="BK195" s="278">
        <f t="shared" ca="1" si="493"/>
        <v>0</v>
      </c>
      <c r="BL195" s="278">
        <f t="shared" ca="1" si="493"/>
        <v>0</v>
      </c>
      <c r="BM195" s="278">
        <f t="shared" ca="1" si="493"/>
        <v>0</v>
      </c>
      <c r="BN195" s="278">
        <f t="shared" ca="1" si="493"/>
        <v>0</v>
      </c>
      <c r="BO195" s="278">
        <f t="shared" ca="1" si="493"/>
        <v>0</v>
      </c>
      <c r="BP195" s="278">
        <f t="shared" ca="1" si="493"/>
        <v>0</v>
      </c>
      <c r="BQ195" s="278">
        <f t="shared" ca="1" si="493"/>
        <v>0</v>
      </c>
      <c r="BR195" s="278">
        <f t="shared" ca="1" si="493"/>
        <v>0</v>
      </c>
      <c r="BS195" s="278">
        <f t="shared" ca="1" si="493"/>
        <v>0</v>
      </c>
      <c r="BT195" s="278">
        <f t="shared" ca="1" si="493"/>
        <v>0</v>
      </c>
      <c r="BU195" s="278">
        <f t="shared" ca="1" si="493"/>
        <v>0</v>
      </c>
      <c r="BV195" s="278">
        <f t="shared" ca="1" si="493"/>
        <v>0</v>
      </c>
      <c r="BW195" s="278">
        <f t="shared" ca="1" si="493"/>
        <v>0</v>
      </c>
      <c r="BX195" s="278">
        <f t="shared" ca="1" si="493"/>
        <v>0</v>
      </c>
      <c r="BY195" s="278">
        <f t="shared" ca="1" si="493"/>
        <v>0</v>
      </c>
      <c r="BZ195" s="278">
        <f t="shared" ca="1" si="493"/>
        <v>0</v>
      </c>
      <c r="CA195" s="278">
        <f t="shared" ca="1" si="493"/>
        <v>0</v>
      </c>
      <c r="CB195" s="278">
        <f t="shared" ca="1" si="493"/>
        <v>0</v>
      </c>
      <c r="CC195" s="278">
        <f t="shared" ca="1" si="493"/>
        <v>0</v>
      </c>
      <c r="CD195" s="278">
        <f t="shared" ref="CD195:DI195" ca="1" si="494">IFERROR(CD299*$H195,)*(CD$8&gt;=(rRenovStMnth-1)*12+1)*(CD$8&lt;=MAX(rHoldPeriod,1)*12)*rRenovReq*$I195</f>
        <v>0</v>
      </c>
      <c r="CE195" s="278">
        <f t="shared" ca="1" si="494"/>
        <v>0</v>
      </c>
      <c r="CF195" s="278">
        <f t="shared" ca="1" si="494"/>
        <v>0</v>
      </c>
      <c r="CG195" s="278">
        <f t="shared" ca="1" si="494"/>
        <v>0</v>
      </c>
      <c r="CH195" s="278">
        <f t="shared" ca="1" si="494"/>
        <v>0</v>
      </c>
      <c r="CI195" s="278">
        <f t="shared" ca="1" si="494"/>
        <v>0</v>
      </c>
      <c r="CJ195" s="278">
        <f t="shared" ca="1" si="494"/>
        <v>0</v>
      </c>
      <c r="CK195" s="278">
        <f t="shared" ca="1" si="494"/>
        <v>0</v>
      </c>
      <c r="CL195" s="278">
        <f t="shared" ca="1" si="494"/>
        <v>0</v>
      </c>
      <c r="CM195" s="278">
        <f t="shared" ca="1" si="494"/>
        <v>0</v>
      </c>
      <c r="CN195" s="278">
        <f t="shared" ca="1" si="494"/>
        <v>0</v>
      </c>
      <c r="CO195" s="278">
        <f t="shared" ca="1" si="494"/>
        <v>0</v>
      </c>
      <c r="CP195" s="278">
        <f t="shared" ca="1" si="494"/>
        <v>0</v>
      </c>
      <c r="CQ195" s="278">
        <f t="shared" ca="1" si="494"/>
        <v>0</v>
      </c>
      <c r="CR195" s="278">
        <f t="shared" ca="1" si="494"/>
        <v>0</v>
      </c>
      <c r="CS195" s="278">
        <f t="shared" ca="1" si="494"/>
        <v>0</v>
      </c>
      <c r="CT195" s="278">
        <f t="shared" ca="1" si="494"/>
        <v>0</v>
      </c>
      <c r="CU195" s="278">
        <f t="shared" ca="1" si="494"/>
        <v>0</v>
      </c>
      <c r="CV195" s="278">
        <f t="shared" ca="1" si="494"/>
        <v>0</v>
      </c>
      <c r="CW195" s="278">
        <f t="shared" ca="1" si="494"/>
        <v>0</v>
      </c>
      <c r="CX195" s="278">
        <f t="shared" ca="1" si="494"/>
        <v>0</v>
      </c>
      <c r="CY195" s="278">
        <f t="shared" ca="1" si="494"/>
        <v>0</v>
      </c>
      <c r="CZ195" s="278">
        <f t="shared" ca="1" si="494"/>
        <v>0</v>
      </c>
      <c r="DA195" s="278">
        <f t="shared" ca="1" si="494"/>
        <v>0</v>
      </c>
      <c r="DB195" s="278">
        <f t="shared" ca="1" si="494"/>
        <v>0</v>
      </c>
      <c r="DC195" s="278">
        <f t="shared" ca="1" si="494"/>
        <v>0</v>
      </c>
      <c r="DD195" s="278">
        <f t="shared" ca="1" si="494"/>
        <v>0</v>
      </c>
      <c r="DE195" s="278">
        <f t="shared" ca="1" si="494"/>
        <v>0</v>
      </c>
      <c r="DF195" s="278">
        <f t="shared" ca="1" si="494"/>
        <v>0</v>
      </c>
      <c r="DG195" s="278">
        <f t="shared" ca="1" si="494"/>
        <v>0</v>
      </c>
      <c r="DH195" s="278">
        <f t="shared" ca="1" si="494"/>
        <v>0</v>
      </c>
      <c r="DI195" s="278">
        <f t="shared" ca="1" si="494"/>
        <v>0</v>
      </c>
      <c r="DJ195" s="278">
        <f t="shared" ref="DJ195:ES195" ca="1" si="495">IFERROR(DJ299*$H195,)*(DJ$8&gt;=(rRenovStMnth-1)*12+1)*(DJ$8&lt;=MAX(rHoldPeriod,1)*12)*rRenovReq*$I195</f>
        <v>0</v>
      </c>
      <c r="DK195" s="278">
        <f t="shared" ca="1" si="495"/>
        <v>0</v>
      </c>
      <c r="DL195" s="278">
        <f t="shared" ca="1" si="495"/>
        <v>0</v>
      </c>
      <c r="DM195" s="278">
        <f t="shared" ca="1" si="495"/>
        <v>0</v>
      </c>
      <c r="DN195" s="278">
        <f t="shared" ca="1" si="495"/>
        <v>0</v>
      </c>
      <c r="DO195" s="278">
        <f t="shared" ca="1" si="495"/>
        <v>0</v>
      </c>
      <c r="DP195" s="278">
        <f t="shared" ca="1" si="495"/>
        <v>0</v>
      </c>
      <c r="DQ195" s="278">
        <f t="shared" ca="1" si="495"/>
        <v>0</v>
      </c>
      <c r="DR195" s="278">
        <f t="shared" ca="1" si="495"/>
        <v>0</v>
      </c>
      <c r="DS195" s="278">
        <f t="shared" ca="1" si="495"/>
        <v>0</v>
      </c>
      <c r="DT195" s="278">
        <f t="shared" ca="1" si="495"/>
        <v>0</v>
      </c>
      <c r="DU195" s="278">
        <f t="shared" ca="1" si="495"/>
        <v>0</v>
      </c>
      <c r="DV195" s="278">
        <f t="shared" ca="1" si="495"/>
        <v>0</v>
      </c>
      <c r="DW195" s="278">
        <f t="shared" ca="1" si="495"/>
        <v>0</v>
      </c>
      <c r="DX195" s="278">
        <f t="shared" ca="1" si="495"/>
        <v>0</v>
      </c>
      <c r="DY195" s="278">
        <f t="shared" ca="1" si="495"/>
        <v>0</v>
      </c>
      <c r="DZ195" s="278">
        <f t="shared" ca="1" si="495"/>
        <v>0</v>
      </c>
      <c r="EA195" s="278">
        <f t="shared" ca="1" si="495"/>
        <v>0</v>
      </c>
      <c r="EB195" s="278">
        <f t="shared" ca="1" si="495"/>
        <v>0</v>
      </c>
      <c r="EC195" s="278">
        <f t="shared" ca="1" si="495"/>
        <v>0</v>
      </c>
      <c r="ED195" s="278">
        <f t="shared" ca="1" si="495"/>
        <v>0</v>
      </c>
      <c r="EE195" s="278">
        <f t="shared" ca="1" si="495"/>
        <v>0</v>
      </c>
      <c r="EF195" s="278">
        <f t="shared" ca="1" si="495"/>
        <v>0</v>
      </c>
      <c r="EG195" s="278">
        <f t="shared" ca="1" si="495"/>
        <v>0</v>
      </c>
      <c r="EH195" s="278">
        <f t="shared" ca="1" si="495"/>
        <v>0</v>
      </c>
      <c r="EI195" s="278">
        <f t="shared" ca="1" si="495"/>
        <v>0</v>
      </c>
      <c r="EJ195" s="278">
        <f t="shared" ca="1" si="495"/>
        <v>0</v>
      </c>
      <c r="EK195" s="278">
        <f t="shared" ca="1" si="495"/>
        <v>0</v>
      </c>
      <c r="EL195" s="278">
        <f t="shared" ca="1" si="495"/>
        <v>0</v>
      </c>
      <c r="EM195" s="278">
        <f t="shared" ca="1" si="495"/>
        <v>0</v>
      </c>
      <c r="EN195" s="278">
        <f t="shared" ca="1" si="495"/>
        <v>0</v>
      </c>
      <c r="EO195" s="278">
        <f t="shared" ca="1" si="495"/>
        <v>0</v>
      </c>
      <c r="EP195" s="278">
        <f t="shared" ca="1" si="495"/>
        <v>0</v>
      </c>
      <c r="EQ195" s="278">
        <f t="shared" ca="1" si="495"/>
        <v>0</v>
      </c>
      <c r="ER195" s="278">
        <f t="shared" ca="1" si="495"/>
        <v>0</v>
      </c>
      <c r="ES195" s="278">
        <f t="shared" ca="1" si="495"/>
        <v>0</v>
      </c>
    </row>
    <row r="196" spans="2:149" hidden="1" x14ac:dyDescent="0.2">
      <c r="B196" s="279" cm="1">
        <f t="array" ref="B196">IFERROR(INDEX(rUMFP,ROWS($A$97:A196)),)</f>
        <v>0</v>
      </c>
      <c r="C196" s="279"/>
      <c r="D196" s="276">
        <f t="shared" si="350"/>
        <v>0</v>
      </c>
      <c r="E196" s="276">
        <f t="shared" si="351"/>
        <v>0</v>
      </c>
      <c r="F196" s="608">
        <f t="shared" si="352"/>
        <v>0</v>
      </c>
      <c r="H196" s="604">
        <f t="shared" si="353"/>
        <v>0</v>
      </c>
      <c r="I196" s="601">
        <f t="shared" si="359"/>
        <v>0</v>
      </c>
      <c r="K196" s="611">
        <f t="shared" si="354"/>
        <v>0</v>
      </c>
      <c r="Q196" s="276"/>
      <c r="R196" s="279">
        <f t="shared" ref="R196:AW196" si="496">IFERROR(R300*$H196,)*(R$8&gt;=(rRenovStMnth-1)*12+1)*(R$8&lt;=MAX(rHoldPeriod,1)*12)*rRenovReq*$I196</f>
        <v>0</v>
      </c>
      <c r="S196" s="279">
        <f t="shared" ca="1" si="496"/>
        <v>0</v>
      </c>
      <c r="T196" s="279">
        <f t="shared" ca="1" si="496"/>
        <v>0</v>
      </c>
      <c r="U196" s="279">
        <f t="shared" ca="1" si="496"/>
        <v>0</v>
      </c>
      <c r="V196" s="279">
        <f t="shared" ca="1" si="496"/>
        <v>0</v>
      </c>
      <c r="W196" s="279">
        <f t="shared" ca="1" si="496"/>
        <v>0</v>
      </c>
      <c r="X196" s="279">
        <f t="shared" ca="1" si="496"/>
        <v>0</v>
      </c>
      <c r="Y196" s="279">
        <f t="shared" ca="1" si="496"/>
        <v>0</v>
      </c>
      <c r="Z196" s="279">
        <f t="shared" ca="1" si="496"/>
        <v>0</v>
      </c>
      <c r="AA196" s="279">
        <f t="shared" ca="1" si="496"/>
        <v>0</v>
      </c>
      <c r="AB196" s="279">
        <f t="shared" ca="1" si="496"/>
        <v>0</v>
      </c>
      <c r="AC196" s="279">
        <f t="shared" ca="1" si="496"/>
        <v>0</v>
      </c>
      <c r="AD196" s="279">
        <f t="shared" ca="1" si="496"/>
        <v>0</v>
      </c>
      <c r="AE196" s="279">
        <f t="shared" ca="1" si="496"/>
        <v>0</v>
      </c>
      <c r="AF196" s="279">
        <f t="shared" ca="1" si="496"/>
        <v>0</v>
      </c>
      <c r="AG196" s="279">
        <f t="shared" ca="1" si="496"/>
        <v>0</v>
      </c>
      <c r="AH196" s="279">
        <f t="shared" ca="1" si="496"/>
        <v>0</v>
      </c>
      <c r="AI196" s="279">
        <f t="shared" ca="1" si="496"/>
        <v>0</v>
      </c>
      <c r="AJ196" s="279">
        <f t="shared" ca="1" si="496"/>
        <v>0</v>
      </c>
      <c r="AK196" s="279">
        <f t="shared" ca="1" si="496"/>
        <v>0</v>
      </c>
      <c r="AL196" s="279">
        <f t="shared" ca="1" si="496"/>
        <v>0</v>
      </c>
      <c r="AM196" s="279">
        <f t="shared" ca="1" si="496"/>
        <v>0</v>
      </c>
      <c r="AN196" s="279">
        <f t="shared" ca="1" si="496"/>
        <v>0</v>
      </c>
      <c r="AO196" s="279">
        <f t="shared" ca="1" si="496"/>
        <v>0</v>
      </c>
      <c r="AP196" s="279">
        <f t="shared" ca="1" si="496"/>
        <v>0</v>
      </c>
      <c r="AQ196" s="279">
        <f t="shared" ca="1" si="496"/>
        <v>0</v>
      </c>
      <c r="AR196" s="279">
        <f t="shared" ca="1" si="496"/>
        <v>0</v>
      </c>
      <c r="AS196" s="279">
        <f t="shared" ca="1" si="496"/>
        <v>0</v>
      </c>
      <c r="AT196" s="279">
        <f t="shared" ca="1" si="496"/>
        <v>0</v>
      </c>
      <c r="AU196" s="279">
        <f t="shared" ca="1" si="496"/>
        <v>0</v>
      </c>
      <c r="AV196" s="279">
        <f t="shared" ca="1" si="496"/>
        <v>0</v>
      </c>
      <c r="AW196" s="279">
        <f t="shared" ca="1" si="496"/>
        <v>0</v>
      </c>
      <c r="AX196" s="279">
        <f t="shared" ref="AX196:CC196" ca="1" si="497">IFERROR(AX300*$H196,)*(AX$8&gt;=(rRenovStMnth-1)*12+1)*(AX$8&lt;=MAX(rHoldPeriod,1)*12)*rRenovReq*$I196</f>
        <v>0</v>
      </c>
      <c r="AY196" s="279">
        <f t="shared" ca="1" si="497"/>
        <v>0</v>
      </c>
      <c r="AZ196" s="279">
        <f t="shared" ca="1" si="497"/>
        <v>0</v>
      </c>
      <c r="BA196" s="279">
        <f t="shared" ca="1" si="497"/>
        <v>0</v>
      </c>
      <c r="BB196" s="279">
        <f t="shared" ca="1" si="497"/>
        <v>0</v>
      </c>
      <c r="BC196" s="279">
        <f t="shared" ca="1" si="497"/>
        <v>0</v>
      </c>
      <c r="BD196" s="279">
        <f t="shared" ca="1" si="497"/>
        <v>0</v>
      </c>
      <c r="BE196" s="279">
        <f t="shared" ca="1" si="497"/>
        <v>0</v>
      </c>
      <c r="BF196" s="279">
        <f t="shared" ca="1" si="497"/>
        <v>0</v>
      </c>
      <c r="BG196" s="279">
        <f t="shared" ca="1" si="497"/>
        <v>0</v>
      </c>
      <c r="BH196" s="279">
        <f t="shared" ca="1" si="497"/>
        <v>0</v>
      </c>
      <c r="BI196" s="279">
        <f t="shared" ca="1" si="497"/>
        <v>0</v>
      </c>
      <c r="BJ196" s="279">
        <f t="shared" ca="1" si="497"/>
        <v>0</v>
      </c>
      <c r="BK196" s="279">
        <f t="shared" ca="1" si="497"/>
        <v>0</v>
      </c>
      <c r="BL196" s="279">
        <f t="shared" ca="1" si="497"/>
        <v>0</v>
      </c>
      <c r="BM196" s="279">
        <f t="shared" ca="1" si="497"/>
        <v>0</v>
      </c>
      <c r="BN196" s="279">
        <f t="shared" ca="1" si="497"/>
        <v>0</v>
      </c>
      <c r="BO196" s="279">
        <f t="shared" ca="1" si="497"/>
        <v>0</v>
      </c>
      <c r="BP196" s="279">
        <f t="shared" ca="1" si="497"/>
        <v>0</v>
      </c>
      <c r="BQ196" s="279">
        <f t="shared" ca="1" si="497"/>
        <v>0</v>
      </c>
      <c r="BR196" s="279">
        <f t="shared" ca="1" si="497"/>
        <v>0</v>
      </c>
      <c r="BS196" s="279">
        <f t="shared" ca="1" si="497"/>
        <v>0</v>
      </c>
      <c r="BT196" s="279">
        <f t="shared" ca="1" si="497"/>
        <v>0</v>
      </c>
      <c r="BU196" s="279">
        <f t="shared" ca="1" si="497"/>
        <v>0</v>
      </c>
      <c r="BV196" s="279">
        <f t="shared" ca="1" si="497"/>
        <v>0</v>
      </c>
      <c r="BW196" s="279">
        <f t="shared" ca="1" si="497"/>
        <v>0</v>
      </c>
      <c r="BX196" s="279">
        <f t="shared" ca="1" si="497"/>
        <v>0</v>
      </c>
      <c r="BY196" s="279">
        <f t="shared" ca="1" si="497"/>
        <v>0</v>
      </c>
      <c r="BZ196" s="279">
        <f t="shared" ca="1" si="497"/>
        <v>0</v>
      </c>
      <c r="CA196" s="279">
        <f t="shared" ca="1" si="497"/>
        <v>0</v>
      </c>
      <c r="CB196" s="279">
        <f t="shared" ca="1" si="497"/>
        <v>0</v>
      </c>
      <c r="CC196" s="279">
        <f t="shared" ca="1" si="497"/>
        <v>0</v>
      </c>
      <c r="CD196" s="279">
        <f t="shared" ref="CD196:DI196" ca="1" si="498">IFERROR(CD300*$H196,)*(CD$8&gt;=(rRenovStMnth-1)*12+1)*(CD$8&lt;=MAX(rHoldPeriod,1)*12)*rRenovReq*$I196</f>
        <v>0</v>
      </c>
      <c r="CE196" s="279">
        <f t="shared" ca="1" si="498"/>
        <v>0</v>
      </c>
      <c r="CF196" s="279">
        <f t="shared" ca="1" si="498"/>
        <v>0</v>
      </c>
      <c r="CG196" s="279">
        <f t="shared" ca="1" si="498"/>
        <v>0</v>
      </c>
      <c r="CH196" s="279">
        <f t="shared" ca="1" si="498"/>
        <v>0</v>
      </c>
      <c r="CI196" s="279">
        <f t="shared" ca="1" si="498"/>
        <v>0</v>
      </c>
      <c r="CJ196" s="279">
        <f t="shared" ca="1" si="498"/>
        <v>0</v>
      </c>
      <c r="CK196" s="279">
        <f t="shared" ca="1" si="498"/>
        <v>0</v>
      </c>
      <c r="CL196" s="279">
        <f t="shared" ca="1" si="498"/>
        <v>0</v>
      </c>
      <c r="CM196" s="279">
        <f t="shared" ca="1" si="498"/>
        <v>0</v>
      </c>
      <c r="CN196" s="279">
        <f t="shared" ca="1" si="498"/>
        <v>0</v>
      </c>
      <c r="CO196" s="279">
        <f t="shared" ca="1" si="498"/>
        <v>0</v>
      </c>
      <c r="CP196" s="279">
        <f t="shared" ca="1" si="498"/>
        <v>0</v>
      </c>
      <c r="CQ196" s="279">
        <f t="shared" ca="1" si="498"/>
        <v>0</v>
      </c>
      <c r="CR196" s="279">
        <f t="shared" ca="1" si="498"/>
        <v>0</v>
      </c>
      <c r="CS196" s="279">
        <f t="shared" ca="1" si="498"/>
        <v>0</v>
      </c>
      <c r="CT196" s="279">
        <f t="shared" ca="1" si="498"/>
        <v>0</v>
      </c>
      <c r="CU196" s="279">
        <f t="shared" ca="1" si="498"/>
        <v>0</v>
      </c>
      <c r="CV196" s="279">
        <f t="shared" ca="1" si="498"/>
        <v>0</v>
      </c>
      <c r="CW196" s="279">
        <f t="shared" ca="1" si="498"/>
        <v>0</v>
      </c>
      <c r="CX196" s="279">
        <f t="shared" ca="1" si="498"/>
        <v>0</v>
      </c>
      <c r="CY196" s="279">
        <f t="shared" ca="1" si="498"/>
        <v>0</v>
      </c>
      <c r="CZ196" s="279">
        <f t="shared" ca="1" si="498"/>
        <v>0</v>
      </c>
      <c r="DA196" s="279">
        <f t="shared" ca="1" si="498"/>
        <v>0</v>
      </c>
      <c r="DB196" s="279">
        <f t="shared" ca="1" si="498"/>
        <v>0</v>
      </c>
      <c r="DC196" s="279">
        <f t="shared" ca="1" si="498"/>
        <v>0</v>
      </c>
      <c r="DD196" s="279">
        <f t="shared" ca="1" si="498"/>
        <v>0</v>
      </c>
      <c r="DE196" s="279">
        <f t="shared" ca="1" si="498"/>
        <v>0</v>
      </c>
      <c r="DF196" s="279">
        <f t="shared" ca="1" si="498"/>
        <v>0</v>
      </c>
      <c r="DG196" s="279">
        <f t="shared" ca="1" si="498"/>
        <v>0</v>
      </c>
      <c r="DH196" s="279">
        <f t="shared" ca="1" si="498"/>
        <v>0</v>
      </c>
      <c r="DI196" s="279">
        <f t="shared" ca="1" si="498"/>
        <v>0</v>
      </c>
      <c r="DJ196" s="279">
        <f t="shared" ref="DJ196:ES196" ca="1" si="499">IFERROR(DJ300*$H196,)*(DJ$8&gt;=(rRenovStMnth-1)*12+1)*(DJ$8&lt;=MAX(rHoldPeriod,1)*12)*rRenovReq*$I196</f>
        <v>0</v>
      </c>
      <c r="DK196" s="279">
        <f t="shared" ca="1" si="499"/>
        <v>0</v>
      </c>
      <c r="DL196" s="279">
        <f t="shared" ca="1" si="499"/>
        <v>0</v>
      </c>
      <c r="DM196" s="279">
        <f t="shared" ca="1" si="499"/>
        <v>0</v>
      </c>
      <c r="DN196" s="279">
        <f t="shared" ca="1" si="499"/>
        <v>0</v>
      </c>
      <c r="DO196" s="279">
        <f t="shared" ca="1" si="499"/>
        <v>0</v>
      </c>
      <c r="DP196" s="279">
        <f t="shared" ca="1" si="499"/>
        <v>0</v>
      </c>
      <c r="DQ196" s="279">
        <f t="shared" ca="1" si="499"/>
        <v>0</v>
      </c>
      <c r="DR196" s="279">
        <f t="shared" ca="1" si="499"/>
        <v>0</v>
      </c>
      <c r="DS196" s="279">
        <f t="shared" ca="1" si="499"/>
        <v>0</v>
      </c>
      <c r="DT196" s="279">
        <f t="shared" ca="1" si="499"/>
        <v>0</v>
      </c>
      <c r="DU196" s="279">
        <f t="shared" ca="1" si="499"/>
        <v>0</v>
      </c>
      <c r="DV196" s="279">
        <f t="shared" ca="1" si="499"/>
        <v>0</v>
      </c>
      <c r="DW196" s="279">
        <f t="shared" ca="1" si="499"/>
        <v>0</v>
      </c>
      <c r="DX196" s="279">
        <f t="shared" ca="1" si="499"/>
        <v>0</v>
      </c>
      <c r="DY196" s="279">
        <f t="shared" ca="1" si="499"/>
        <v>0</v>
      </c>
      <c r="DZ196" s="279">
        <f t="shared" ca="1" si="499"/>
        <v>0</v>
      </c>
      <c r="EA196" s="279">
        <f t="shared" ca="1" si="499"/>
        <v>0</v>
      </c>
      <c r="EB196" s="279">
        <f t="shared" ca="1" si="499"/>
        <v>0</v>
      </c>
      <c r="EC196" s="279">
        <f t="shared" ca="1" si="499"/>
        <v>0</v>
      </c>
      <c r="ED196" s="279">
        <f t="shared" ca="1" si="499"/>
        <v>0</v>
      </c>
      <c r="EE196" s="279">
        <f t="shared" ca="1" si="499"/>
        <v>0</v>
      </c>
      <c r="EF196" s="279">
        <f t="shared" ca="1" si="499"/>
        <v>0</v>
      </c>
      <c r="EG196" s="279">
        <f t="shared" ca="1" si="499"/>
        <v>0</v>
      </c>
      <c r="EH196" s="279">
        <f t="shared" ca="1" si="499"/>
        <v>0</v>
      </c>
      <c r="EI196" s="279">
        <f t="shared" ca="1" si="499"/>
        <v>0</v>
      </c>
      <c r="EJ196" s="279">
        <f t="shared" ca="1" si="499"/>
        <v>0</v>
      </c>
      <c r="EK196" s="279">
        <f t="shared" ca="1" si="499"/>
        <v>0</v>
      </c>
      <c r="EL196" s="279">
        <f t="shared" ca="1" si="499"/>
        <v>0</v>
      </c>
      <c r="EM196" s="279">
        <f t="shared" ca="1" si="499"/>
        <v>0</v>
      </c>
      <c r="EN196" s="279">
        <f t="shared" ca="1" si="499"/>
        <v>0</v>
      </c>
      <c r="EO196" s="279">
        <f t="shared" ca="1" si="499"/>
        <v>0</v>
      </c>
      <c r="EP196" s="279">
        <f t="shared" ca="1" si="499"/>
        <v>0</v>
      </c>
      <c r="EQ196" s="279">
        <f t="shared" ca="1" si="499"/>
        <v>0</v>
      </c>
      <c r="ER196" s="279">
        <f t="shared" ca="1" si="499"/>
        <v>0</v>
      </c>
      <c r="ES196" s="279">
        <f t="shared" ca="1" si="499"/>
        <v>0</v>
      </c>
    </row>
    <row r="198" spans="2:149" hidden="1" x14ac:dyDescent="0.2">
      <c r="R198" s="111"/>
      <c r="S198" s="111"/>
      <c r="AD198" s="111"/>
    </row>
    <row r="199" spans="2:149" ht="12.75" hidden="1" thickBot="1" x14ac:dyDescent="0.25">
      <c r="Q199" s="39" t="s">
        <v>195</v>
      </c>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c r="BQ199" s="39"/>
      <c r="BR199" s="39"/>
      <c r="BS199" s="39"/>
      <c r="BT199" s="39"/>
      <c r="BU199" s="39"/>
      <c r="BV199" s="39"/>
      <c r="BW199" s="39"/>
      <c r="BX199" s="39"/>
      <c r="BY199" s="39"/>
      <c r="BZ199" s="39"/>
      <c r="CA199" s="39"/>
      <c r="CB199" s="39"/>
      <c r="CC199" s="39"/>
      <c r="CD199" s="39"/>
      <c r="CE199" s="39"/>
      <c r="CF199" s="39"/>
      <c r="CG199" s="39"/>
      <c r="CH199" s="39"/>
      <c r="CI199" s="39"/>
      <c r="CJ199" s="39"/>
      <c r="CK199" s="39"/>
      <c r="CL199" s="39"/>
      <c r="CM199" s="39"/>
      <c r="CN199" s="39"/>
      <c r="CO199" s="39"/>
      <c r="CP199" s="39"/>
      <c r="CQ199" s="39"/>
      <c r="CR199" s="39"/>
      <c r="CS199" s="39"/>
      <c r="CT199" s="39"/>
      <c r="CU199" s="39"/>
      <c r="CV199" s="39"/>
      <c r="CW199" s="39"/>
      <c r="CX199" s="39"/>
      <c r="CY199" s="39"/>
      <c r="CZ199" s="39"/>
      <c r="DA199" s="39"/>
      <c r="DB199" s="39"/>
      <c r="DC199" s="39"/>
      <c r="DD199" s="39"/>
      <c r="DE199" s="39"/>
      <c r="DF199" s="39"/>
      <c r="DG199" s="39"/>
      <c r="DH199" s="39"/>
      <c r="DI199" s="39"/>
      <c r="DJ199" s="39"/>
      <c r="DK199" s="39"/>
      <c r="DL199" s="39"/>
      <c r="DM199" s="39"/>
      <c r="DN199" s="39"/>
      <c r="DO199" s="39"/>
      <c r="DP199" s="39"/>
      <c r="DQ199" s="39"/>
      <c r="DR199" s="39"/>
      <c r="DS199" s="39"/>
      <c r="DT199" s="39"/>
      <c r="DU199" s="39"/>
      <c r="DV199" s="39"/>
      <c r="DW199" s="39"/>
      <c r="DX199" s="39"/>
      <c r="DY199" s="39"/>
      <c r="DZ199" s="39"/>
      <c r="EA199" s="39"/>
      <c r="EB199" s="39"/>
      <c r="EC199" s="39"/>
      <c r="ED199" s="39"/>
      <c r="EE199" s="39"/>
      <c r="EF199" s="39"/>
      <c r="EG199" s="39"/>
      <c r="EH199" s="39"/>
      <c r="EI199" s="39"/>
      <c r="EJ199" s="39"/>
      <c r="EK199" s="39"/>
      <c r="EL199" s="39"/>
      <c r="EM199" s="39"/>
      <c r="EN199" s="39"/>
      <c r="EO199" s="39"/>
      <c r="EP199" s="39"/>
      <c r="EQ199" s="39"/>
      <c r="ER199" s="39"/>
      <c r="ES199" s="39"/>
    </row>
    <row r="201" spans="2:149" hidden="1" x14ac:dyDescent="0.2">
      <c r="Q201" s="277"/>
      <c r="R201" s="277">
        <f t="shared" ref="R201:R232" si="500">$D97*$K97*(1+(rRentIncrPct*(MOD(R$8,12)=1))+(rExCapExRntInfl*(rExCapExRntInflMnth=R$8)))</f>
        <v>27573.100000000002</v>
      </c>
      <c r="S201" s="277" cm="1">
        <f t="array" aca="1" ref="S201" ca="1">R201*(1+(rRentIncrPct*(MOD(S$8,12)=1))+(rExCapExRntInfl*(rExCapExRntInflMnth=S$8)))*(S$8&lt;=(MAX(rHoldPeriod,1)+fRvrYr)*12)</f>
        <v>27573.100000000002</v>
      </c>
      <c r="T201" s="277" cm="1">
        <f t="array" aca="1" ref="T201" ca="1">S201*(1+(rRentIncrPct*(MOD(T$8,12)=1))+(rExCapExRntInfl*(rExCapExRntInflMnth=T$8)))*(T$8&lt;=(MAX(rHoldPeriod,1)+fRvrYr)*12)</f>
        <v>27573.100000000002</v>
      </c>
      <c r="U201" s="277" cm="1">
        <f t="array" aca="1" ref="U201" ca="1">T201*(1+(rRentIncrPct*(MOD(U$8,12)=1))+(rExCapExRntInfl*(rExCapExRntInflMnth=U$8)))*(U$8&lt;=(MAX(rHoldPeriod,1)+fRvrYr)*12)</f>
        <v>27573.100000000002</v>
      </c>
      <c r="V201" s="277" cm="1">
        <f t="array" aca="1" ref="V201" ca="1">U201*(1+(rRentIncrPct*(MOD(V$8,12)=1))+(rExCapExRntInfl*(rExCapExRntInflMnth=V$8)))*(V$8&lt;=(MAX(rHoldPeriod,1)+fRvrYr)*12)</f>
        <v>27573.100000000002</v>
      </c>
      <c r="W201" s="277" cm="1">
        <f t="array" aca="1" ref="W201" ca="1">V201*(1+(rRentIncrPct*(MOD(W$8,12)=1))+(rExCapExRntInfl*(rExCapExRntInflMnth=W$8)))*(W$8&lt;=(MAX(rHoldPeriod,1)+fRvrYr)*12)</f>
        <v>27573.100000000002</v>
      </c>
      <c r="X201" s="277" cm="1">
        <f t="array" aca="1" ref="X201" ca="1">W201*(1+(rRentIncrPct*(MOD(X$8,12)=1))+(rExCapExRntInfl*(rExCapExRntInflMnth=X$8)))*(X$8&lt;=(MAX(rHoldPeriod,1)+fRvrYr)*12)</f>
        <v>27573.100000000002</v>
      </c>
      <c r="Y201" s="277" cm="1">
        <f t="array" aca="1" ref="Y201" ca="1">X201*(1+(rRentIncrPct*(MOD(Y$8,12)=1))+(rExCapExRntInfl*(rExCapExRntInflMnth=Y$8)))*(Y$8&lt;=(MAX(rHoldPeriod,1)+fRvrYr)*12)</f>
        <v>27573.100000000002</v>
      </c>
      <c r="Z201" s="277" cm="1">
        <f t="array" aca="1" ref="Z201" ca="1">Y201*(1+(rRentIncrPct*(MOD(Z$8,12)=1))+(rExCapExRntInfl*(rExCapExRntInflMnth=Z$8)))*(Z$8&lt;=(MAX(rHoldPeriod,1)+fRvrYr)*12)</f>
        <v>27573.100000000002</v>
      </c>
      <c r="AA201" s="277" cm="1">
        <f t="array" aca="1" ref="AA201" ca="1">Z201*(1+(rRentIncrPct*(MOD(AA$8,12)=1))+(rExCapExRntInfl*(rExCapExRntInflMnth=AA$8)))*(AA$8&lt;=(MAX(rHoldPeriod,1)+fRvrYr)*12)</f>
        <v>27573.100000000002</v>
      </c>
      <c r="AB201" s="277" cm="1">
        <f t="array" aca="1" ref="AB201" ca="1">AA201*(1+(rRentIncrPct*(MOD(AB$8,12)=1))+(rExCapExRntInfl*(rExCapExRntInflMnth=AB$8)))*(AB$8&lt;=(MAX(rHoldPeriod,1)+fRvrYr)*12)</f>
        <v>27573.100000000002</v>
      </c>
      <c r="AC201" s="277" cm="1">
        <f t="array" aca="1" ref="AC201" ca="1">AB201*(1+(rRentIncrPct*(MOD(AC$8,12)=1))+(rExCapExRntInfl*(rExCapExRntInflMnth=AC$8)))*(AC$8&lt;=(MAX(rHoldPeriod,1)+fRvrYr)*12)</f>
        <v>27573.100000000002</v>
      </c>
      <c r="AD201" s="277" cm="1">
        <f t="array" aca="1" ref="AD201" ca="1">AC201*(1+(rRentIncrPct*(MOD(AD$8,12)=1))+(rExCapExRntInfl*(rExCapExRntInflMnth=AD$8)))*(AD$8&lt;=(MAX(rHoldPeriod,1)+fRvrYr)*12)</f>
        <v>28400.293000000001</v>
      </c>
      <c r="AE201" s="277" cm="1">
        <f t="array" aca="1" ref="AE201" ca="1">AD201*(1+(rRentIncrPct*(MOD(AE$8,12)=1))+(rExCapExRntInfl*(rExCapExRntInflMnth=AE$8)))*(AE$8&lt;=(MAX(rHoldPeriod,1)+fRvrYr)*12)</f>
        <v>28400.293000000001</v>
      </c>
      <c r="AF201" s="277" cm="1">
        <f t="array" aca="1" ref="AF201" ca="1">AE201*(1+(rRentIncrPct*(MOD(AF$8,12)=1))+(rExCapExRntInfl*(rExCapExRntInflMnth=AF$8)))*(AF$8&lt;=(MAX(rHoldPeriod,1)+fRvrYr)*12)</f>
        <v>28400.293000000001</v>
      </c>
      <c r="AG201" s="277" cm="1">
        <f t="array" aca="1" ref="AG201" ca="1">AF201*(1+(rRentIncrPct*(MOD(AG$8,12)=1))+(rExCapExRntInfl*(rExCapExRntInflMnth=AG$8)))*(AG$8&lt;=(MAX(rHoldPeriod,1)+fRvrYr)*12)</f>
        <v>28400.293000000001</v>
      </c>
      <c r="AH201" s="277" cm="1">
        <f t="array" aca="1" ref="AH201" ca="1">AG201*(1+(rRentIncrPct*(MOD(AH$8,12)=1))+(rExCapExRntInfl*(rExCapExRntInflMnth=AH$8)))*(AH$8&lt;=(MAX(rHoldPeriod,1)+fRvrYr)*12)</f>
        <v>28400.293000000001</v>
      </c>
      <c r="AI201" s="277" cm="1">
        <f t="array" aca="1" ref="AI201" ca="1">AH201*(1+(rRentIncrPct*(MOD(AI$8,12)=1))+(rExCapExRntInfl*(rExCapExRntInflMnth=AI$8)))*(AI$8&lt;=(MAX(rHoldPeriod,1)+fRvrYr)*12)</f>
        <v>28400.293000000001</v>
      </c>
      <c r="AJ201" s="277" cm="1">
        <f t="array" aca="1" ref="AJ201" ca="1">AI201*(1+(rRentIncrPct*(MOD(AJ$8,12)=1))+(rExCapExRntInfl*(rExCapExRntInflMnth=AJ$8)))*(AJ$8&lt;=(MAX(rHoldPeriod,1)+fRvrYr)*12)</f>
        <v>28400.293000000001</v>
      </c>
      <c r="AK201" s="277" cm="1">
        <f t="array" aca="1" ref="AK201" ca="1">AJ201*(1+(rRentIncrPct*(MOD(AK$8,12)=1))+(rExCapExRntInfl*(rExCapExRntInflMnth=AK$8)))*(AK$8&lt;=(MAX(rHoldPeriod,1)+fRvrYr)*12)</f>
        <v>28400.293000000001</v>
      </c>
      <c r="AL201" s="277" cm="1">
        <f t="array" aca="1" ref="AL201" ca="1">AK201*(1+(rRentIncrPct*(MOD(AL$8,12)=1))+(rExCapExRntInfl*(rExCapExRntInflMnth=AL$8)))*(AL$8&lt;=(MAX(rHoldPeriod,1)+fRvrYr)*12)</f>
        <v>28400.293000000001</v>
      </c>
      <c r="AM201" s="277" cm="1">
        <f t="array" aca="1" ref="AM201" ca="1">AL201*(1+(rRentIncrPct*(MOD(AM$8,12)=1))+(rExCapExRntInfl*(rExCapExRntInflMnth=AM$8)))*(AM$8&lt;=(MAX(rHoldPeriod,1)+fRvrYr)*12)</f>
        <v>28400.293000000001</v>
      </c>
      <c r="AN201" s="277" cm="1">
        <f t="array" aca="1" ref="AN201" ca="1">AM201*(1+(rRentIncrPct*(MOD(AN$8,12)=1))+(rExCapExRntInfl*(rExCapExRntInflMnth=AN$8)))*(AN$8&lt;=(MAX(rHoldPeriod,1)+fRvrYr)*12)</f>
        <v>28400.293000000001</v>
      </c>
      <c r="AO201" s="277" cm="1">
        <f t="array" aca="1" ref="AO201" ca="1">AN201*(1+(rRentIncrPct*(MOD(AO$8,12)=1))+(rExCapExRntInfl*(rExCapExRntInflMnth=AO$8)))*(AO$8&lt;=(MAX(rHoldPeriod,1)+fRvrYr)*12)</f>
        <v>28400.293000000001</v>
      </c>
      <c r="AP201" s="277" cm="1">
        <f t="array" aca="1" ref="AP201" ca="1">AO201*(1+(rRentIncrPct*(MOD(AP$8,12)=1))+(rExCapExRntInfl*(rExCapExRntInflMnth=AP$8)))*(AP$8&lt;=(MAX(rHoldPeriod,1)+fRvrYr)*12)</f>
        <v>29252.301790000001</v>
      </c>
      <c r="AQ201" s="277" cm="1">
        <f t="array" aca="1" ref="AQ201" ca="1">AP201*(1+(rRentIncrPct*(MOD(AQ$8,12)=1))+(rExCapExRntInfl*(rExCapExRntInflMnth=AQ$8)))*(AQ$8&lt;=(MAX(rHoldPeriod,1)+fRvrYr)*12)</f>
        <v>29252.301790000001</v>
      </c>
      <c r="AR201" s="277" cm="1">
        <f t="array" aca="1" ref="AR201" ca="1">AQ201*(1+(rRentIncrPct*(MOD(AR$8,12)=1))+(rExCapExRntInfl*(rExCapExRntInflMnth=AR$8)))*(AR$8&lt;=(MAX(rHoldPeriod,1)+fRvrYr)*12)</f>
        <v>29252.301790000001</v>
      </c>
      <c r="AS201" s="277" cm="1">
        <f t="array" aca="1" ref="AS201" ca="1">AR201*(1+(rRentIncrPct*(MOD(AS$8,12)=1))+(rExCapExRntInfl*(rExCapExRntInflMnth=AS$8)))*(AS$8&lt;=(MAX(rHoldPeriod,1)+fRvrYr)*12)</f>
        <v>29252.301790000001</v>
      </c>
      <c r="AT201" s="277" cm="1">
        <f t="array" aca="1" ref="AT201" ca="1">AS201*(1+(rRentIncrPct*(MOD(AT$8,12)=1))+(rExCapExRntInfl*(rExCapExRntInflMnth=AT$8)))*(AT$8&lt;=(MAX(rHoldPeriod,1)+fRvrYr)*12)</f>
        <v>29252.301790000001</v>
      </c>
      <c r="AU201" s="277" cm="1">
        <f t="array" aca="1" ref="AU201" ca="1">AT201*(1+(rRentIncrPct*(MOD(AU$8,12)=1))+(rExCapExRntInfl*(rExCapExRntInflMnth=AU$8)))*(AU$8&lt;=(MAX(rHoldPeriod,1)+fRvrYr)*12)</f>
        <v>29252.301790000001</v>
      </c>
      <c r="AV201" s="277" cm="1">
        <f t="array" aca="1" ref="AV201" ca="1">AU201*(1+(rRentIncrPct*(MOD(AV$8,12)=1))+(rExCapExRntInfl*(rExCapExRntInflMnth=AV$8)))*(AV$8&lt;=(MAX(rHoldPeriod,1)+fRvrYr)*12)</f>
        <v>29252.301790000001</v>
      </c>
      <c r="AW201" s="277" cm="1">
        <f t="array" aca="1" ref="AW201" ca="1">AV201*(1+(rRentIncrPct*(MOD(AW$8,12)=1))+(rExCapExRntInfl*(rExCapExRntInflMnth=AW$8)))*(AW$8&lt;=(MAX(rHoldPeriod,1)+fRvrYr)*12)</f>
        <v>29252.301790000001</v>
      </c>
      <c r="AX201" s="277" cm="1">
        <f t="array" aca="1" ref="AX201" ca="1">AW201*(1+(rRentIncrPct*(MOD(AX$8,12)=1))+(rExCapExRntInfl*(rExCapExRntInflMnth=AX$8)))*(AX$8&lt;=(MAX(rHoldPeriod,1)+fRvrYr)*12)</f>
        <v>29252.301790000001</v>
      </c>
      <c r="AY201" s="277" cm="1">
        <f t="array" aca="1" ref="AY201" ca="1">AX201*(1+(rRentIncrPct*(MOD(AY$8,12)=1))+(rExCapExRntInfl*(rExCapExRntInflMnth=AY$8)))*(AY$8&lt;=(MAX(rHoldPeriod,1)+fRvrYr)*12)</f>
        <v>29252.301790000001</v>
      </c>
      <c r="AZ201" s="277" cm="1">
        <f t="array" aca="1" ref="AZ201" ca="1">AY201*(1+(rRentIncrPct*(MOD(AZ$8,12)=1))+(rExCapExRntInfl*(rExCapExRntInflMnth=AZ$8)))*(AZ$8&lt;=(MAX(rHoldPeriod,1)+fRvrYr)*12)</f>
        <v>29252.301790000001</v>
      </c>
      <c r="BA201" s="277" cm="1">
        <f t="array" aca="1" ref="BA201" ca="1">AZ201*(1+(rRentIncrPct*(MOD(BA$8,12)=1))+(rExCapExRntInfl*(rExCapExRntInflMnth=BA$8)))*(BA$8&lt;=(MAX(rHoldPeriod,1)+fRvrYr)*12)</f>
        <v>29252.301790000001</v>
      </c>
      <c r="BB201" s="277" cm="1">
        <f t="array" aca="1" ref="BB201" ca="1">BA201*(1+(rRentIncrPct*(MOD(BB$8,12)=1))+(rExCapExRntInfl*(rExCapExRntInflMnth=BB$8)))*(BB$8&lt;=(MAX(rHoldPeriod,1)+fRvrYr)*12)</f>
        <v>30129.870843700002</v>
      </c>
      <c r="BC201" s="277" cm="1">
        <f t="array" aca="1" ref="BC201" ca="1">BB201*(1+(rRentIncrPct*(MOD(BC$8,12)=1))+(rExCapExRntInfl*(rExCapExRntInflMnth=BC$8)))*(BC$8&lt;=(MAX(rHoldPeriod,1)+fRvrYr)*12)</f>
        <v>30129.870843700002</v>
      </c>
      <c r="BD201" s="277" cm="1">
        <f t="array" aca="1" ref="BD201" ca="1">BC201*(1+(rRentIncrPct*(MOD(BD$8,12)=1))+(rExCapExRntInfl*(rExCapExRntInflMnth=BD$8)))*(BD$8&lt;=(MAX(rHoldPeriod,1)+fRvrYr)*12)</f>
        <v>30129.870843700002</v>
      </c>
      <c r="BE201" s="277" cm="1">
        <f t="array" aca="1" ref="BE201" ca="1">BD201*(1+(rRentIncrPct*(MOD(BE$8,12)=1))+(rExCapExRntInfl*(rExCapExRntInflMnth=BE$8)))*(BE$8&lt;=(MAX(rHoldPeriod,1)+fRvrYr)*12)</f>
        <v>30129.870843700002</v>
      </c>
      <c r="BF201" s="277" cm="1">
        <f t="array" aca="1" ref="BF201" ca="1">BE201*(1+(rRentIncrPct*(MOD(BF$8,12)=1))+(rExCapExRntInfl*(rExCapExRntInflMnth=BF$8)))*(BF$8&lt;=(MAX(rHoldPeriod,1)+fRvrYr)*12)</f>
        <v>30129.870843700002</v>
      </c>
      <c r="BG201" s="277" cm="1">
        <f t="array" aca="1" ref="BG201" ca="1">BF201*(1+(rRentIncrPct*(MOD(BG$8,12)=1))+(rExCapExRntInfl*(rExCapExRntInflMnth=BG$8)))*(BG$8&lt;=(MAX(rHoldPeriod,1)+fRvrYr)*12)</f>
        <v>30129.870843700002</v>
      </c>
      <c r="BH201" s="277" cm="1">
        <f t="array" aca="1" ref="BH201" ca="1">BG201*(1+(rRentIncrPct*(MOD(BH$8,12)=1))+(rExCapExRntInfl*(rExCapExRntInflMnth=BH$8)))*(BH$8&lt;=(MAX(rHoldPeriod,1)+fRvrYr)*12)</f>
        <v>30129.870843700002</v>
      </c>
      <c r="BI201" s="277" cm="1">
        <f t="array" aca="1" ref="BI201" ca="1">BH201*(1+(rRentIncrPct*(MOD(BI$8,12)=1))+(rExCapExRntInfl*(rExCapExRntInflMnth=BI$8)))*(BI$8&lt;=(MAX(rHoldPeriod,1)+fRvrYr)*12)</f>
        <v>30129.870843700002</v>
      </c>
      <c r="BJ201" s="277" cm="1">
        <f t="array" aca="1" ref="BJ201" ca="1">BI201*(1+(rRentIncrPct*(MOD(BJ$8,12)=1))+(rExCapExRntInfl*(rExCapExRntInflMnth=BJ$8)))*(BJ$8&lt;=(MAX(rHoldPeriod,1)+fRvrYr)*12)</f>
        <v>30129.870843700002</v>
      </c>
      <c r="BK201" s="277" cm="1">
        <f t="array" aca="1" ref="BK201" ca="1">BJ201*(1+(rRentIncrPct*(MOD(BK$8,12)=1))+(rExCapExRntInfl*(rExCapExRntInflMnth=BK$8)))*(BK$8&lt;=(MAX(rHoldPeriod,1)+fRvrYr)*12)</f>
        <v>30129.870843700002</v>
      </c>
      <c r="BL201" s="277" cm="1">
        <f t="array" aca="1" ref="BL201" ca="1">BK201*(1+(rRentIncrPct*(MOD(BL$8,12)=1))+(rExCapExRntInfl*(rExCapExRntInflMnth=BL$8)))*(BL$8&lt;=(MAX(rHoldPeriod,1)+fRvrYr)*12)</f>
        <v>30129.870843700002</v>
      </c>
      <c r="BM201" s="277" cm="1">
        <f t="array" aca="1" ref="BM201" ca="1">BL201*(1+(rRentIncrPct*(MOD(BM$8,12)=1))+(rExCapExRntInfl*(rExCapExRntInflMnth=BM$8)))*(BM$8&lt;=(MAX(rHoldPeriod,1)+fRvrYr)*12)</f>
        <v>30129.870843700002</v>
      </c>
      <c r="BN201" s="277" cm="1">
        <f t="array" aca="1" ref="BN201" ca="1">BM201*(1+(rRentIncrPct*(MOD(BN$8,12)=1))+(rExCapExRntInfl*(rExCapExRntInflMnth=BN$8)))*(BN$8&lt;=(MAX(rHoldPeriod,1)+fRvrYr)*12)</f>
        <v>31033.766969011001</v>
      </c>
      <c r="BO201" s="277" cm="1">
        <f t="array" aca="1" ref="BO201" ca="1">BN201*(1+(rRentIncrPct*(MOD(BO$8,12)=1))+(rExCapExRntInfl*(rExCapExRntInflMnth=BO$8)))*(BO$8&lt;=(MAX(rHoldPeriod,1)+fRvrYr)*12)</f>
        <v>31033.766969011001</v>
      </c>
      <c r="BP201" s="277" cm="1">
        <f t="array" aca="1" ref="BP201" ca="1">BO201*(1+(rRentIncrPct*(MOD(BP$8,12)=1))+(rExCapExRntInfl*(rExCapExRntInflMnth=BP$8)))*(BP$8&lt;=(MAX(rHoldPeriod,1)+fRvrYr)*12)</f>
        <v>31033.766969011001</v>
      </c>
      <c r="BQ201" s="277" cm="1">
        <f t="array" aca="1" ref="BQ201" ca="1">BP201*(1+(rRentIncrPct*(MOD(BQ$8,12)=1))+(rExCapExRntInfl*(rExCapExRntInflMnth=BQ$8)))*(BQ$8&lt;=(MAX(rHoldPeriod,1)+fRvrYr)*12)</f>
        <v>31033.766969011001</v>
      </c>
      <c r="BR201" s="277" cm="1">
        <f t="array" aca="1" ref="BR201" ca="1">BQ201*(1+(rRentIncrPct*(MOD(BR$8,12)=1))+(rExCapExRntInfl*(rExCapExRntInflMnth=BR$8)))*(BR$8&lt;=(MAX(rHoldPeriod,1)+fRvrYr)*12)</f>
        <v>31033.766969011001</v>
      </c>
      <c r="BS201" s="277" cm="1">
        <f t="array" aca="1" ref="BS201" ca="1">BR201*(1+(rRentIncrPct*(MOD(BS$8,12)=1))+(rExCapExRntInfl*(rExCapExRntInflMnth=BS$8)))*(BS$8&lt;=(MAX(rHoldPeriod,1)+fRvrYr)*12)</f>
        <v>31033.766969011001</v>
      </c>
      <c r="BT201" s="277" cm="1">
        <f t="array" aca="1" ref="BT201" ca="1">BS201*(1+(rRentIncrPct*(MOD(BT$8,12)=1))+(rExCapExRntInfl*(rExCapExRntInflMnth=BT$8)))*(BT$8&lt;=(MAX(rHoldPeriod,1)+fRvrYr)*12)</f>
        <v>31033.766969011001</v>
      </c>
      <c r="BU201" s="277" cm="1">
        <f t="array" aca="1" ref="BU201" ca="1">BT201*(1+(rRentIncrPct*(MOD(BU$8,12)=1))+(rExCapExRntInfl*(rExCapExRntInflMnth=BU$8)))*(BU$8&lt;=(MAX(rHoldPeriod,1)+fRvrYr)*12)</f>
        <v>31033.766969011001</v>
      </c>
      <c r="BV201" s="277" cm="1">
        <f t="array" aca="1" ref="BV201" ca="1">BU201*(1+(rRentIncrPct*(MOD(BV$8,12)=1))+(rExCapExRntInfl*(rExCapExRntInflMnth=BV$8)))*(BV$8&lt;=(MAX(rHoldPeriod,1)+fRvrYr)*12)</f>
        <v>31033.766969011001</v>
      </c>
      <c r="BW201" s="277" cm="1">
        <f t="array" aca="1" ref="BW201" ca="1">BV201*(1+(rRentIncrPct*(MOD(BW$8,12)=1))+(rExCapExRntInfl*(rExCapExRntInflMnth=BW$8)))*(BW$8&lt;=(MAX(rHoldPeriod,1)+fRvrYr)*12)</f>
        <v>31033.766969011001</v>
      </c>
      <c r="BX201" s="277" cm="1">
        <f t="array" aca="1" ref="BX201" ca="1">BW201*(1+(rRentIncrPct*(MOD(BX$8,12)=1))+(rExCapExRntInfl*(rExCapExRntInflMnth=BX$8)))*(BX$8&lt;=(MAX(rHoldPeriod,1)+fRvrYr)*12)</f>
        <v>31033.766969011001</v>
      </c>
      <c r="BY201" s="277" cm="1">
        <f t="array" aca="1" ref="BY201" ca="1">BX201*(1+(rRentIncrPct*(MOD(BY$8,12)=1))+(rExCapExRntInfl*(rExCapExRntInflMnth=BY$8)))*(BY$8&lt;=(MAX(rHoldPeriod,1)+fRvrYr)*12)</f>
        <v>31033.766969011001</v>
      </c>
      <c r="BZ201" s="277" cm="1">
        <f t="array" aca="1" ref="BZ201" ca="1">BY201*(1+(rRentIncrPct*(MOD(BZ$8,12)=1))+(rExCapExRntInfl*(rExCapExRntInflMnth=BZ$8)))*(BZ$8&lt;=(MAX(rHoldPeriod,1)+fRvrYr)*12)</f>
        <v>31964.779978081333</v>
      </c>
      <c r="CA201" s="277" cm="1">
        <f t="array" aca="1" ref="CA201" ca="1">BZ201*(1+(rRentIncrPct*(MOD(CA$8,12)=1))+(rExCapExRntInfl*(rExCapExRntInflMnth=CA$8)))*(CA$8&lt;=(MAX(rHoldPeriod,1)+fRvrYr)*12)</f>
        <v>31964.779978081333</v>
      </c>
      <c r="CB201" s="277" cm="1">
        <f t="array" aca="1" ref="CB201" ca="1">CA201*(1+(rRentIncrPct*(MOD(CB$8,12)=1))+(rExCapExRntInfl*(rExCapExRntInflMnth=CB$8)))*(CB$8&lt;=(MAX(rHoldPeriod,1)+fRvrYr)*12)</f>
        <v>31964.779978081333</v>
      </c>
      <c r="CC201" s="277" cm="1">
        <f t="array" aca="1" ref="CC201" ca="1">CB201*(1+(rRentIncrPct*(MOD(CC$8,12)=1))+(rExCapExRntInfl*(rExCapExRntInflMnth=CC$8)))*(CC$8&lt;=(MAX(rHoldPeriod,1)+fRvrYr)*12)</f>
        <v>31964.779978081333</v>
      </c>
      <c r="CD201" s="277" cm="1">
        <f t="array" aca="1" ref="CD201" ca="1">CC201*(1+(rRentIncrPct*(MOD(CD$8,12)=1))+(rExCapExRntInfl*(rExCapExRntInflMnth=CD$8)))*(CD$8&lt;=(MAX(rHoldPeriod,1)+fRvrYr)*12)</f>
        <v>31964.779978081333</v>
      </c>
      <c r="CE201" s="277" cm="1">
        <f t="array" aca="1" ref="CE201" ca="1">CD201*(1+(rRentIncrPct*(MOD(CE$8,12)=1))+(rExCapExRntInfl*(rExCapExRntInflMnth=CE$8)))*(CE$8&lt;=(MAX(rHoldPeriod,1)+fRvrYr)*12)</f>
        <v>31964.779978081333</v>
      </c>
      <c r="CF201" s="277" cm="1">
        <f t="array" aca="1" ref="CF201" ca="1">CE201*(1+(rRentIncrPct*(MOD(CF$8,12)=1))+(rExCapExRntInfl*(rExCapExRntInflMnth=CF$8)))*(CF$8&lt;=(MAX(rHoldPeriod,1)+fRvrYr)*12)</f>
        <v>31964.779978081333</v>
      </c>
      <c r="CG201" s="277" cm="1">
        <f t="array" aca="1" ref="CG201" ca="1">CF201*(1+(rRentIncrPct*(MOD(CG$8,12)=1))+(rExCapExRntInfl*(rExCapExRntInflMnth=CG$8)))*(CG$8&lt;=(MAX(rHoldPeriod,1)+fRvrYr)*12)</f>
        <v>31964.779978081333</v>
      </c>
      <c r="CH201" s="277" cm="1">
        <f t="array" aca="1" ref="CH201" ca="1">CG201*(1+(rRentIncrPct*(MOD(CH$8,12)=1))+(rExCapExRntInfl*(rExCapExRntInflMnth=CH$8)))*(CH$8&lt;=(MAX(rHoldPeriod,1)+fRvrYr)*12)</f>
        <v>31964.779978081333</v>
      </c>
      <c r="CI201" s="277" cm="1">
        <f t="array" aca="1" ref="CI201" ca="1">CH201*(1+(rRentIncrPct*(MOD(CI$8,12)=1))+(rExCapExRntInfl*(rExCapExRntInflMnth=CI$8)))*(CI$8&lt;=(MAX(rHoldPeriod,1)+fRvrYr)*12)</f>
        <v>31964.779978081333</v>
      </c>
      <c r="CJ201" s="277" cm="1">
        <f t="array" aca="1" ref="CJ201" ca="1">CI201*(1+(rRentIncrPct*(MOD(CJ$8,12)=1))+(rExCapExRntInfl*(rExCapExRntInflMnth=CJ$8)))*(CJ$8&lt;=(MAX(rHoldPeriod,1)+fRvrYr)*12)</f>
        <v>31964.779978081333</v>
      </c>
      <c r="CK201" s="277" cm="1">
        <f t="array" aca="1" ref="CK201" ca="1">CJ201*(1+(rRentIncrPct*(MOD(CK$8,12)=1))+(rExCapExRntInfl*(rExCapExRntInflMnth=CK$8)))*(CK$8&lt;=(MAX(rHoldPeriod,1)+fRvrYr)*12)</f>
        <v>31964.779978081333</v>
      </c>
      <c r="CL201" s="277" cm="1">
        <f t="array" aca="1" ref="CL201" ca="1">CK201*(1+(rRentIncrPct*(MOD(CL$8,12)=1))+(rExCapExRntInfl*(rExCapExRntInflMnth=CL$8)))*(CL$8&lt;=(MAX(rHoldPeriod,1)+fRvrYr)*12)</f>
        <v>32923.723377423776</v>
      </c>
      <c r="CM201" s="277" cm="1">
        <f t="array" aca="1" ref="CM201" ca="1">CL201*(1+(rRentIncrPct*(MOD(CM$8,12)=1))+(rExCapExRntInfl*(rExCapExRntInflMnth=CM$8)))*(CM$8&lt;=(MAX(rHoldPeriod,1)+fRvrYr)*12)</f>
        <v>32923.723377423776</v>
      </c>
      <c r="CN201" s="277" cm="1">
        <f t="array" aca="1" ref="CN201" ca="1">CM201*(1+(rRentIncrPct*(MOD(CN$8,12)=1))+(rExCapExRntInfl*(rExCapExRntInflMnth=CN$8)))*(CN$8&lt;=(MAX(rHoldPeriod,1)+fRvrYr)*12)</f>
        <v>32923.723377423776</v>
      </c>
      <c r="CO201" s="277" cm="1">
        <f t="array" aca="1" ref="CO201" ca="1">CN201*(1+(rRentIncrPct*(MOD(CO$8,12)=1))+(rExCapExRntInfl*(rExCapExRntInflMnth=CO$8)))*(CO$8&lt;=(MAX(rHoldPeriod,1)+fRvrYr)*12)</f>
        <v>32923.723377423776</v>
      </c>
      <c r="CP201" s="277" cm="1">
        <f t="array" aca="1" ref="CP201" ca="1">CO201*(1+(rRentIncrPct*(MOD(CP$8,12)=1))+(rExCapExRntInfl*(rExCapExRntInflMnth=CP$8)))*(CP$8&lt;=(MAX(rHoldPeriod,1)+fRvrYr)*12)</f>
        <v>32923.723377423776</v>
      </c>
      <c r="CQ201" s="277" cm="1">
        <f t="array" aca="1" ref="CQ201" ca="1">CP201*(1+(rRentIncrPct*(MOD(CQ$8,12)=1))+(rExCapExRntInfl*(rExCapExRntInflMnth=CQ$8)))*(CQ$8&lt;=(MAX(rHoldPeriod,1)+fRvrYr)*12)</f>
        <v>32923.723377423776</v>
      </c>
      <c r="CR201" s="277" cm="1">
        <f t="array" aca="1" ref="CR201" ca="1">CQ201*(1+(rRentIncrPct*(MOD(CR$8,12)=1))+(rExCapExRntInfl*(rExCapExRntInflMnth=CR$8)))*(CR$8&lt;=(MAX(rHoldPeriod,1)+fRvrYr)*12)</f>
        <v>32923.723377423776</v>
      </c>
      <c r="CS201" s="277" cm="1">
        <f t="array" aca="1" ref="CS201" ca="1">CR201*(1+(rRentIncrPct*(MOD(CS$8,12)=1))+(rExCapExRntInfl*(rExCapExRntInflMnth=CS$8)))*(CS$8&lt;=(MAX(rHoldPeriod,1)+fRvrYr)*12)</f>
        <v>32923.723377423776</v>
      </c>
      <c r="CT201" s="277" cm="1">
        <f t="array" aca="1" ref="CT201" ca="1">CS201*(1+(rRentIncrPct*(MOD(CT$8,12)=1))+(rExCapExRntInfl*(rExCapExRntInflMnth=CT$8)))*(CT$8&lt;=(MAX(rHoldPeriod,1)+fRvrYr)*12)</f>
        <v>32923.723377423776</v>
      </c>
      <c r="CU201" s="277" cm="1">
        <f t="array" aca="1" ref="CU201" ca="1">CT201*(1+(rRentIncrPct*(MOD(CU$8,12)=1))+(rExCapExRntInfl*(rExCapExRntInflMnth=CU$8)))*(CU$8&lt;=(MAX(rHoldPeriod,1)+fRvrYr)*12)</f>
        <v>32923.723377423776</v>
      </c>
      <c r="CV201" s="277" cm="1">
        <f t="array" aca="1" ref="CV201" ca="1">CU201*(1+(rRentIncrPct*(MOD(CV$8,12)=1))+(rExCapExRntInfl*(rExCapExRntInflMnth=CV$8)))*(CV$8&lt;=(MAX(rHoldPeriod,1)+fRvrYr)*12)</f>
        <v>32923.723377423776</v>
      </c>
      <c r="CW201" s="277" cm="1">
        <f t="array" aca="1" ref="CW201" ca="1">CV201*(1+(rRentIncrPct*(MOD(CW$8,12)=1))+(rExCapExRntInfl*(rExCapExRntInflMnth=CW$8)))*(CW$8&lt;=(MAX(rHoldPeriod,1)+fRvrYr)*12)</f>
        <v>32923.723377423776</v>
      </c>
      <c r="CX201" s="277" cm="1">
        <f t="array" aca="1" ref="CX201" ca="1">CW201*(1+(rRentIncrPct*(MOD(CX$8,12)=1))+(rExCapExRntInfl*(rExCapExRntInflMnth=CX$8)))*(CX$8&lt;=(MAX(rHoldPeriod,1)+fRvrYr)*12)</f>
        <v>33911.435078746486</v>
      </c>
      <c r="CY201" s="277" cm="1">
        <f t="array" aca="1" ref="CY201" ca="1">CX201*(1+(rRentIncrPct*(MOD(CY$8,12)=1))+(rExCapExRntInfl*(rExCapExRntInflMnth=CY$8)))*(CY$8&lt;=(MAX(rHoldPeriod,1)+fRvrYr)*12)</f>
        <v>33911.435078746486</v>
      </c>
      <c r="CZ201" s="277" cm="1">
        <f t="array" aca="1" ref="CZ201" ca="1">CY201*(1+(rRentIncrPct*(MOD(CZ$8,12)=1))+(rExCapExRntInfl*(rExCapExRntInflMnth=CZ$8)))*(CZ$8&lt;=(MAX(rHoldPeriod,1)+fRvrYr)*12)</f>
        <v>33911.435078746486</v>
      </c>
      <c r="DA201" s="277" cm="1">
        <f t="array" aca="1" ref="DA201" ca="1">CZ201*(1+(rRentIncrPct*(MOD(DA$8,12)=1))+(rExCapExRntInfl*(rExCapExRntInflMnth=DA$8)))*(DA$8&lt;=(MAX(rHoldPeriod,1)+fRvrYr)*12)</f>
        <v>33911.435078746486</v>
      </c>
      <c r="DB201" s="277" cm="1">
        <f t="array" aca="1" ref="DB201" ca="1">DA201*(1+(rRentIncrPct*(MOD(DB$8,12)=1))+(rExCapExRntInfl*(rExCapExRntInflMnth=DB$8)))*(DB$8&lt;=(MAX(rHoldPeriod,1)+fRvrYr)*12)</f>
        <v>33911.435078746486</v>
      </c>
      <c r="DC201" s="277" cm="1">
        <f t="array" aca="1" ref="DC201" ca="1">DB201*(1+(rRentIncrPct*(MOD(DC$8,12)=1))+(rExCapExRntInfl*(rExCapExRntInflMnth=DC$8)))*(DC$8&lt;=(MAX(rHoldPeriod,1)+fRvrYr)*12)</f>
        <v>33911.435078746486</v>
      </c>
      <c r="DD201" s="277" cm="1">
        <f t="array" aca="1" ref="DD201" ca="1">DC201*(1+(rRentIncrPct*(MOD(DD$8,12)=1))+(rExCapExRntInfl*(rExCapExRntInflMnth=DD$8)))*(DD$8&lt;=(MAX(rHoldPeriod,1)+fRvrYr)*12)</f>
        <v>33911.435078746486</v>
      </c>
      <c r="DE201" s="277" cm="1">
        <f t="array" aca="1" ref="DE201" ca="1">DD201*(1+(rRentIncrPct*(MOD(DE$8,12)=1))+(rExCapExRntInfl*(rExCapExRntInflMnth=DE$8)))*(DE$8&lt;=(MAX(rHoldPeriod,1)+fRvrYr)*12)</f>
        <v>33911.435078746486</v>
      </c>
      <c r="DF201" s="277" cm="1">
        <f t="array" aca="1" ref="DF201" ca="1">DE201*(1+(rRentIncrPct*(MOD(DF$8,12)=1))+(rExCapExRntInfl*(rExCapExRntInflMnth=DF$8)))*(DF$8&lt;=(MAX(rHoldPeriod,1)+fRvrYr)*12)</f>
        <v>33911.435078746486</v>
      </c>
      <c r="DG201" s="277" cm="1">
        <f t="array" aca="1" ref="DG201" ca="1">DF201*(1+(rRentIncrPct*(MOD(DG$8,12)=1))+(rExCapExRntInfl*(rExCapExRntInflMnth=DG$8)))*(DG$8&lt;=(MAX(rHoldPeriod,1)+fRvrYr)*12)</f>
        <v>33911.435078746486</v>
      </c>
      <c r="DH201" s="277" cm="1">
        <f t="array" aca="1" ref="DH201" ca="1">DG201*(1+(rRentIncrPct*(MOD(DH$8,12)=1))+(rExCapExRntInfl*(rExCapExRntInflMnth=DH$8)))*(DH$8&lt;=(MAX(rHoldPeriod,1)+fRvrYr)*12)</f>
        <v>33911.435078746486</v>
      </c>
      <c r="DI201" s="277" cm="1">
        <f t="array" aca="1" ref="DI201" ca="1">DH201*(1+(rRentIncrPct*(MOD(DI$8,12)=1))+(rExCapExRntInfl*(rExCapExRntInflMnth=DI$8)))*(DI$8&lt;=(MAX(rHoldPeriod,1)+fRvrYr)*12)</f>
        <v>33911.435078746486</v>
      </c>
      <c r="DJ201" s="277" cm="1">
        <f t="array" aca="1" ref="DJ201" ca="1">DI201*(1+(rRentIncrPct*(MOD(DJ$8,12)=1))+(rExCapExRntInfl*(rExCapExRntInflMnth=DJ$8)))*(DJ$8&lt;=(MAX(rHoldPeriod,1)+fRvrYr)*12)</f>
        <v>34928.778131108884</v>
      </c>
      <c r="DK201" s="277" cm="1">
        <f t="array" aca="1" ref="DK201" ca="1">DJ201*(1+(rRentIncrPct*(MOD(DK$8,12)=1))+(rExCapExRntInfl*(rExCapExRntInflMnth=DK$8)))*(DK$8&lt;=(MAX(rHoldPeriod,1)+fRvrYr)*12)</f>
        <v>34928.778131108884</v>
      </c>
      <c r="DL201" s="277" cm="1">
        <f t="array" aca="1" ref="DL201" ca="1">DK201*(1+(rRentIncrPct*(MOD(DL$8,12)=1))+(rExCapExRntInfl*(rExCapExRntInflMnth=DL$8)))*(DL$8&lt;=(MAX(rHoldPeriod,1)+fRvrYr)*12)</f>
        <v>34928.778131108884</v>
      </c>
      <c r="DM201" s="277" cm="1">
        <f t="array" aca="1" ref="DM201" ca="1">DL201*(1+(rRentIncrPct*(MOD(DM$8,12)=1))+(rExCapExRntInfl*(rExCapExRntInflMnth=DM$8)))*(DM$8&lt;=(MAX(rHoldPeriod,1)+fRvrYr)*12)</f>
        <v>34928.778131108884</v>
      </c>
      <c r="DN201" s="277" cm="1">
        <f t="array" aca="1" ref="DN201" ca="1">DM201*(1+(rRentIncrPct*(MOD(DN$8,12)=1))+(rExCapExRntInfl*(rExCapExRntInflMnth=DN$8)))*(DN$8&lt;=(MAX(rHoldPeriod,1)+fRvrYr)*12)</f>
        <v>34928.778131108884</v>
      </c>
      <c r="DO201" s="277" cm="1">
        <f t="array" aca="1" ref="DO201" ca="1">DN201*(1+(rRentIncrPct*(MOD(DO$8,12)=1))+(rExCapExRntInfl*(rExCapExRntInflMnth=DO$8)))*(DO$8&lt;=(MAX(rHoldPeriod,1)+fRvrYr)*12)</f>
        <v>34928.778131108884</v>
      </c>
      <c r="DP201" s="277" cm="1">
        <f t="array" aca="1" ref="DP201" ca="1">DO201*(1+(rRentIncrPct*(MOD(DP$8,12)=1))+(rExCapExRntInfl*(rExCapExRntInflMnth=DP$8)))*(DP$8&lt;=(MAX(rHoldPeriod,1)+fRvrYr)*12)</f>
        <v>34928.778131108884</v>
      </c>
      <c r="DQ201" s="277" cm="1">
        <f t="array" aca="1" ref="DQ201" ca="1">DP201*(1+(rRentIncrPct*(MOD(DQ$8,12)=1))+(rExCapExRntInfl*(rExCapExRntInflMnth=DQ$8)))*(DQ$8&lt;=(MAX(rHoldPeriod,1)+fRvrYr)*12)</f>
        <v>34928.778131108884</v>
      </c>
      <c r="DR201" s="277" cm="1">
        <f t="array" aca="1" ref="DR201" ca="1">DQ201*(1+(rRentIncrPct*(MOD(DR$8,12)=1))+(rExCapExRntInfl*(rExCapExRntInflMnth=DR$8)))*(DR$8&lt;=(MAX(rHoldPeriod,1)+fRvrYr)*12)</f>
        <v>34928.778131108884</v>
      </c>
      <c r="DS201" s="277" cm="1">
        <f t="array" aca="1" ref="DS201" ca="1">DR201*(1+(rRentIncrPct*(MOD(DS$8,12)=1))+(rExCapExRntInfl*(rExCapExRntInflMnth=DS$8)))*(DS$8&lt;=(MAX(rHoldPeriod,1)+fRvrYr)*12)</f>
        <v>34928.778131108884</v>
      </c>
      <c r="DT201" s="277" cm="1">
        <f t="array" aca="1" ref="DT201" ca="1">DS201*(1+(rRentIncrPct*(MOD(DT$8,12)=1))+(rExCapExRntInfl*(rExCapExRntInflMnth=DT$8)))*(DT$8&lt;=(MAX(rHoldPeriod,1)+fRvrYr)*12)</f>
        <v>34928.778131108884</v>
      </c>
      <c r="DU201" s="277" cm="1">
        <f t="array" aca="1" ref="DU201" ca="1">DT201*(1+(rRentIncrPct*(MOD(DU$8,12)=1))+(rExCapExRntInfl*(rExCapExRntInflMnth=DU$8)))*(DU$8&lt;=(MAX(rHoldPeriod,1)+fRvrYr)*12)</f>
        <v>34928.778131108884</v>
      </c>
      <c r="DV201" s="277" cm="1">
        <f t="array" aca="1" ref="DV201" ca="1">DU201*(1+(rRentIncrPct*(MOD(DV$8,12)=1))+(rExCapExRntInfl*(rExCapExRntInflMnth=DV$8)))*(DV$8&lt;=(MAX(rHoldPeriod,1)+fRvrYr)*12)</f>
        <v>35976.641475042154</v>
      </c>
      <c r="DW201" s="277" cm="1">
        <f t="array" aca="1" ref="DW201" ca="1">DV201*(1+(rRentIncrPct*(MOD(DW$8,12)=1))+(rExCapExRntInfl*(rExCapExRntInflMnth=DW$8)))*(DW$8&lt;=(MAX(rHoldPeriod,1)+fRvrYr)*12)</f>
        <v>35976.641475042154</v>
      </c>
      <c r="DX201" s="277" cm="1">
        <f t="array" aca="1" ref="DX201" ca="1">DW201*(1+(rRentIncrPct*(MOD(DX$8,12)=1))+(rExCapExRntInfl*(rExCapExRntInflMnth=DX$8)))*(DX$8&lt;=(MAX(rHoldPeriod,1)+fRvrYr)*12)</f>
        <v>35976.641475042154</v>
      </c>
      <c r="DY201" s="277" cm="1">
        <f t="array" aca="1" ref="DY201" ca="1">DX201*(1+(rRentIncrPct*(MOD(DY$8,12)=1))+(rExCapExRntInfl*(rExCapExRntInflMnth=DY$8)))*(DY$8&lt;=(MAX(rHoldPeriod,1)+fRvrYr)*12)</f>
        <v>35976.641475042154</v>
      </c>
      <c r="DZ201" s="277" cm="1">
        <f t="array" aca="1" ref="DZ201" ca="1">DY201*(1+(rRentIncrPct*(MOD(DZ$8,12)=1))+(rExCapExRntInfl*(rExCapExRntInflMnth=DZ$8)))*(DZ$8&lt;=(MAX(rHoldPeriod,1)+fRvrYr)*12)</f>
        <v>35976.641475042154</v>
      </c>
      <c r="EA201" s="277" cm="1">
        <f t="array" aca="1" ref="EA201" ca="1">DZ201*(1+(rRentIncrPct*(MOD(EA$8,12)=1))+(rExCapExRntInfl*(rExCapExRntInflMnth=EA$8)))*(EA$8&lt;=(MAX(rHoldPeriod,1)+fRvrYr)*12)</f>
        <v>35976.641475042154</v>
      </c>
      <c r="EB201" s="277" cm="1">
        <f t="array" aca="1" ref="EB201" ca="1">EA201*(1+(rRentIncrPct*(MOD(EB$8,12)=1))+(rExCapExRntInfl*(rExCapExRntInflMnth=EB$8)))*(EB$8&lt;=(MAX(rHoldPeriod,1)+fRvrYr)*12)</f>
        <v>35976.641475042154</v>
      </c>
      <c r="EC201" s="277" cm="1">
        <f t="array" aca="1" ref="EC201" ca="1">EB201*(1+(rRentIncrPct*(MOD(EC$8,12)=1))+(rExCapExRntInfl*(rExCapExRntInflMnth=EC$8)))*(EC$8&lt;=(MAX(rHoldPeriod,1)+fRvrYr)*12)</f>
        <v>35976.641475042154</v>
      </c>
      <c r="ED201" s="277" cm="1">
        <f t="array" aca="1" ref="ED201" ca="1">EC201*(1+(rRentIncrPct*(MOD(ED$8,12)=1))+(rExCapExRntInfl*(rExCapExRntInflMnth=ED$8)))*(ED$8&lt;=(MAX(rHoldPeriod,1)+fRvrYr)*12)</f>
        <v>35976.641475042154</v>
      </c>
      <c r="EE201" s="277" cm="1">
        <f t="array" aca="1" ref="EE201" ca="1">ED201*(1+(rRentIncrPct*(MOD(EE$8,12)=1))+(rExCapExRntInfl*(rExCapExRntInflMnth=EE$8)))*(EE$8&lt;=(MAX(rHoldPeriod,1)+fRvrYr)*12)</f>
        <v>35976.641475042154</v>
      </c>
      <c r="EF201" s="277" cm="1">
        <f t="array" aca="1" ref="EF201" ca="1">EE201*(1+(rRentIncrPct*(MOD(EF$8,12)=1))+(rExCapExRntInfl*(rExCapExRntInflMnth=EF$8)))*(EF$8&lt;=(MAX(rHoldPeriod,1)+fRvrYr)*12)</f>
        <v>35976.641475042154</v>
      </c>
      <c r="EG201" s="277" cm="1">
        <f t="array" aca="1" ref="EG201" ca="1">EF201*(1+(rRentIncrPct*(MOD(EG$8,12)=1))+(rExCapExRntInfl*(rExCapExRntInflMnth=EG$8)))*(EG$8&lt;=(MAX(rHoldPeriod,1)+fRvrYr)*12)</f>
        <v>35976.641475042154</v>
      </c>
      <c r="EH201" s="277" cm="1">
        <f t="array" aca="1" ref="EH201" ca="1">EG201*(1+(rRentIncrPct*(MOD(EH$8,12)=1))+(rExCapExRntInfl*(rExCapExRntInflMnth=EH$8)))*(EH$8&lt;=(MAX(rHoldPeriod,1)+fRvrYr)*12)</f>
        <v>37055.940719293416</v>
      </c>
      <c r="EI201" s="277" cm="1">
        <f t="array" aca="1" ref="EI201" ca="1">EH201*(1+(rRentIncrPct*(MOD(EI$8,12)=1))+(rExCapExRntInfl*(rExCapExRntInflMnth=EI$8)))*(EI$8&lt;=(MAX(rHoldPeriod,1)+fRvrYr)*12)</f>
        <v>37055.940719293416</v>
      </c>
      <c r="EJ201" s="277" cm="1">
        <f t="array" aca="1" ref="EJ201" ca="1">EI201*(1+(rRentIncrPct*(MOD(EJ$8,12)=1))+(rExCapExRntInfl*(rExCapExRntInflMnth=EJ$8)))*(EJ$8&lt;=(MAX(rHoldPeriod,1)+fRvrYr)*12)</f>
        <v>37055.940719293416</v>
      </c>
      <c r="EK201" s="277" cm="1">
        <f t="array" aca="1" ref="EK201" ca="1">EJ201*(1+(rRentIncrPct*(MOD(EK$8,12)=1))+(rExCapExRntInfl*(rExCapExRntInflMnth=EK$8)))*(EK$8&lt;=(MAX(rHoldPeriod,1)+fRvrYr)*12)</f>
        <v>37055.940719293416</v>
      </c>
      <c r="EL201" s="277" cm="1">
        <f t="array" aca="1" ref="EL201" ca="1">EK201*(1+(rRentIncrPct*(MOD(EL$8,12)=1))+(rExCapExRntInfl*(rExCapExRntInflMnth=EL$8)))*(EL$8&lt;=(MAX(rHoldPeriod,1)+fRvrYr)*12)</f>
        <v>37055.940719293416</v>
      </c>
      <c r="EM201" s="277" cm="1">
        <f t="array" aca="1" ref="EM201" ca="1">EL201*(1+(rRentIncrPct*(MOD(EM$8,12)=1))+(rExCapExRntInfl*(rExCapExRntInflMnth=EM$8)))*(EM$8&lt;=(MAX(rHoldPeriod,1)+fRvrYr)*12)</f>
        <v>37055.940719293416</v>
      </c>
      <c r="EN201" s="277" cm="1">
        <f t="array" aca="1" ref="EN201" ca="1">EM201*(1+(rRentIncrPct*(MOD(EN$8,12)=1))+(rExCapExRntInfl*(rExCapExRntInflMnth=EN$8)))*(EN$8&lt;=(MAX(rHoldPeriod,1)+fRvrYr)*12)</f>
        <v>37055.940719293416</v>
      </c>
      <c r="EO201" s="277" cm="1">
        <f t="array" aca="1" ref="EO201" ca="1">EN201*(1+(rRentIncrPct*(MOD(EO$8,12)=1))+(rExCapExRntInfl*(rExCapExRntInflMnth=EO$8)))*(EO$8&lt;=(MAX(rHoldPeriod,1)+fRvrYr)*12)</f>
        <v>37055.940719293416</v>
      </c>
      <c r="EP201" s="277" cm="1">
        <f t="array" aca="1" ref="EP201" ca="1">EO201*(1+(rRentIncrPct*(MOD(EP$8,12)=1))+(rExCapExRntInfl*(rExCapExRntInflMnth=EP$8)))*(EP$8&lt;=(MAX(rHoldPeriod,1)+fRvrYr)*12)</f>
        <v>37055.940719293416</v>
      </c>
      <c r="EQ201" s="277" cm="1">
        <f t="array" aca="1" ref="EQ201" ca="1">EP201*(1+(rRentIncrPct*(MOD(EQ$8,12)=1))+(rExCapExRntInfl*(rExCapExRntInflMnth=EQ$8)))*(EQ$8&lt;=(MAX(rHoldPeriod,1)+fRvrYr)*12)</f>
        <v>37055.940719293416</v>
      </c>
      <c r="ER201" s="277" cm="1">
        <f t="array" aca="1" ref="ER201" ca="1">EQ201*(1+(rRentIncrPct*(MOD(ER$8,12)=1))+(rExCapExRntInfl*(rExCapExRntInflMnth=ER$8)))*(ER$8&lt;=(MAX(rHoldPeriod,1)+fRvrYr)*12)</f>
        <v>37055.940719293416</v>
      </c>
      <c r="ES201" s="277" cm="1">
        <f t="array" aca="1" ref="ES201" ca="1">ER201*(1+(rRentIncrPct*(MOD(ES$8,12)=1))+(rExCapExRntInfl*(rExCapExRntInflMnth=ES$8)))*(ES$8&lt;=(MAX(rHoldPeriod,1)+fRvrYr)*12)</f>
        <v>37055.940719293416</v>
      </c>
    </row>
    <row r="202" spans="2:149" hidden="1" x14ac:dyDescent="0.2">
      <c r="Q202" s="275"/>
      <c r="R202" s="278">
        <f t="shared" si="500"/>
        <v>121030.15000000001</v>
      </c>
      <c r="S202" s="278" cm="1">
        <f t="array" aca="1" ref="S202" ca="1">R202*(1+(rRentIncrPct*(MOD(S$8,12)=1))+(rExCapExRntInfl*(rExCapExRntInflMnth=S$8)))*(S$8&lt;=(MAX(rHoldPeriod,1)+fRvrYr)*12)</f>
        <v>121030.15000000001</v>
      </c>
      <c r="T202" s="278" cm="1">
        <f t="array" aca="1" ref="T202" ca="1">S202*(1+(rRentIncrPct*(MOD(T$8,12)=1))+(rExCapExRntInfl*(rExCapExRntInflMnth=T$8)))*(T$8&lt;=(MAX(rHoldPeriod,1)+fRvrYr)*12)</f>
        <v>121030.15000000001</v>
      </c>
      <c r="U202" s="278" cm="1">
        <f t="array" aca="1" ref="U202" ca="1">T202*(1+(rRentIncrPct*(MOD(U$8,12)=1))+(rExCapExRntInfl*(rExCapExRntInflMnth=U$8)))*(U$8&lt;=(MAX(rHoldPeriod,1)+fRvrYr)*12)</f>
        <v>121030.15000000001</v>
      </c>
      <c r="V202" s="278" cm="1">
        <f t="array" aca="1" ref="V202" ca="1">U202*(1+(rRentIncrPct*(MOD(V$8,12)=1))+(rExCapExRntInfl*(rExCapExRntInflMnth=V$8)))*(V$8&lt;=(MAX(rHoldPeriod,1)+fRvrYr)*12)</f>
        <v>121030.15000000001</v>
      </c>
      <c r="W202" s="278" cm="1">
        <f t="array" aca="1" ref="W202" ca="1">V202*(1+(rRentIncrPct*(MOD(W$8,12)=1))+(rExCapExRntInfl*(rExCapExRntInflMnth=W$8)))*(W$8&lt;=(MAX(rHoldPeriod,1)+fRvrYr)*12)</f>
        <v>121030.15000000001</v>
      </c>
      <c r="X202" s="278" cm="1">
        <f t="array" aca="1" ref="X202" ca="1">W202*(1+(rRentIncrPct*(MOD(X$8,12)=1))+(rExCapExRntInfl*(rExCapExRntInflMnth=X$8)))*(X$8&lt;=(MAX(rHoldPeriod,1)+fRvrYr)*12)</f>
        <v>121030.15000000001</v>
      </c>
      <c r="Y202" s="278" cm="1">
        <f t="array" aca="1" ref="Y202" ca="1">X202*(1+(rRentIncrPct*(MOD(Y$8,12)=1))+(rExCapExRntInfl*(rExCapExRntInflMnth=Y$8)))*(Y$8&lt;=(MAX(rHoldPeriod,1)+fRvrYr)*12)</f>
        <v>121030.15000000001</v>
      </c>
      <c r="Z202" s="278" cm="1">
        <f t="array" aca="1" ref="Z202" ca="1">Y202*(1+(rRentIncrPct*(MOD(Z$8,12)=1))+(rExCapExRntInfl*(rExCapExRntInflMnth=Z$8)))*(Z$8&lt;=(MAX(rHoldPeriod,1)+fRvrYr)*12)</f>
        <v>121030.15000000001</v>
      </c>
      <c r="AA202" s="278" cm="1">
        <f t="array" aca="1" ref="AA202" ca="1">Z202*(1+(rRentIncrPct*(MOD(AA$8,12)=1))+(rExCapExRntInfl*(rExCapExRntInflMnth=AA$8)))*(AA$8&lt;=(MAX(rHoldPeriod,1)+fRvrYr)*12)</f>
        <v>121030.15000000001</v>
      </c>
      <c r="AB202" s="278" cm="1">
        <f t="array" aca="1" ref="AB202" ca="1">AA202*(1+(rRentIncrPct*(MOD(AB$8,12)=1))+(rExCapExRntInfl*(rExCapExRntInflMnth=AB$8)))*(AB$8&lt;=(MAX(rHoldPeriod,1)+fRvrYr)*12)</f>
        <v>121030.15000000001</v>
      </c>
      <c r="AC202" s="278" cm="1">
        <f t="array" aca="1" ref="AC202" ca="1">AB202*(1+(rRentIncrPct*(MOD(AC$8,12)=1))+(rExCapExRntInfl*(rExCapExRntInflMnth=AC$8)))*(AC$8&lt;=(MAX(rHoldPeriod,1)+fRvrYr)*12)</f>
        <v>121030.15000000001</v>
      </c>
      <c r="AD202" s="278" cm="1">
        <f t="array" aca="1" ref="AD202" ca="1">AC202*(1+(rRentIncrPct*(MOD(AD$8,12)=1))+(rExCapExRntInfl*(rExCapExRntInflMnth=AD$8)))*(AD$8&lt;=(MAX(rHoldPeriod,1)+fRvrYr)*12)</f>
        <v>124661.05450000001</v>
      </c>
      <c r="AE202" s="278" cm="1">
        <f t="array" aca="1" ref="AE202" ca="1">AD202*(1+(rRentIncrPct*(MOD(AE$8,12)=1))+(rExCapExRntInfl*(rExCapExRntInflMnth=AE$8)))*(AE$8&lt;=(MAX(rHoldPeriod,1)+fRvrYr)*12)</f>
        <v>124661.05450000001</v>
      </c>
      <c r="AF202" s="278" cm="1">
        <f t="array" aca="1" ref="AF202" ca="1">AE202*(1+(rRentIncrPct*(MOD(AF$8,12)=1))+(rExCapExRntInfl*(rExCapExRntInflMnth=AF$8)))*(AF$8&lt;=(MAX(rHoldPeriod,1)+fRvrYr)*12)</f>
        <v>124661.05450000001</v>
      </c>
      <c r="AG202" s="278" cm="1">
        <f t="array" aca="1" ref="AG202" ca="1">AF202*(1+(rRentIncrPct*(MOD(AG$8,12)=1))+(rExCapExRntInfl*(rExCapExRntInflMnth=AG$8)))*(AG$8&lt;=(MAX(rHoldPeriod,1)+fRvrYr)*12)</f>
        <v>124661.05450000001</v>
      </c>
      <c r="AH202" s="278" cm="1">
        <f t="array" aca="1" ref="AH202" ca="1">AG202*(1+(rRentIncrPct*(MOD(AH$8,12)=1))+(rExCapExRntInfl*(rExCapExRntInflMnth=AH$8)))*(AH$8&lt;=(MAX(rHoldPeriod,1)+fRvrYr)*12)</f>
        <v>124661.05450000001</v>
      </c>
      <c r="AI202" s="278" cm="1">
        <f t="array" aca="1" ref="AI202" ca="1">AH202*(1+(rRentIncrPct*(MOD(AI$8,12)=1))+(rExCapExRntInfl*(rExCapExRntInflMnth=AI$8)))*(AI$8&lt;=(MAX(rHoldPeriod,1)+fRvrYr)*12)</f>
        <v>124661.05450000001</v>
      </c>
      <c r="AJ202" s="278" cm="1">
        <f t="array" aca="1" ref="AJ202" ca="1">AI202*(1+(rRentIncrPct*(MOD(AJ$8,12)=1))+(rExCapExRntInfl*(rExCapExRntInflMnth=AJ$8)))*(AJ$8&lt;=(MAX(rHoldPeriod,1)+fRvrYr)*12)</f>
        <v>124661.05450000001</v>
      </c>
      <c r="AK202" s="278" cm="1">
        <f t="array" aca="1" ref="AK202" ca="1">AJ202*(1+(rRentIncrPct*(MOD(AK$8,12)=1))+(rExCapExRntInfl*(rExCapExRntInflMnth=AK$8)))*(AK$8&lt;=(MAX(rHoldPeriod,1)+fRvrYr)*12)</f>
        <v>124661.05450000001</v>
      </c>
      <c r="AL202" s="278" cm="1">
        <f t="array" aca="1" ref="AL202" ca="1">AK202*(1+(rRentIncrPct*(MOD(AL$8,12)=1))+(rExCapExRntInfl*(rExCapExRntInflMnth=AL$8)))*(AL$8&lt;=(MAX(rHoldPeriod,1)+fRvrYr)*12)</f>
        <v>124661.05450000001</v>
      </c>
      <c r="AM202" s="278" cm="1">
        <f t="array" aca="1" ref="AM202" ca="1">AL202*(1+(rRentIncrPct*(MOD(AM$8,12)=1))+(rExCapExRntInfl*(rExCapExRntInflMnth=AM$8)))*(AM$8&lt;=(MAX(rHoldPeriod,1)+fRvrYr)*12)</f>
        <v>124661.05450000001</v>
      </c>
      <c r="AN202" s="278" cm="1">
        <f t="array" aca="1" ref="AN202" ca="1">AM202*(1+(rRentIncrPct*(MOD(AN$8,12)=1))+(rExCapExRntInfl*(rExCapExRntInflMnth=AN$8)))*(AN$8&lt;=(MAX(rHoldPeriod,1)+fRvrYr)*12)</f>
        <v>124661.05450000001</v>
      </c>
      <c r="AO202" s="278" cm="1">
        <f t="array" aca="1" ref="AO202" ca="1">AN202*(1+(rRentIncrPct*(MOD(AO$8,12)=1))+(rExCapExRntInfl*(rExCapExRntInflMnth=AO$8)))*(AO$8&lt;=(MAX(rHoldPeriod,1)+fRvrYr)*12)</f>
        <v>124661.05450000001</v>
      </c>
      <c r="AP202" s="278" cm="1">
        <f t="array" aca="1" ref="AP202" ca="1">AO202*(1+(rRentIncrPct*(MOD(AP$8,12)=1))+(rExCapExRntInfl*(rExCapExRntInflMnth=AP$8)))*(AP$8&lt;=(MAX(rHoldPeriod,1)+fRvrYr)*12)</f>
        <v>128400.88613500002</v>
      </c>
      <c r="AQ202" s="278" cm="1">
        <f t="array" aca="1" ref="AQ202" ca="1">AP202*(1+(rRentIncrPct*(MOD(AQ$8,12)=1))+(rExCapExRntInfl*(rExCapExRntInflMnth=AQ$8)))*(AQ$8&lt;=(MAX(rHoldPeriod,1)+fRvrYr)*12)</f>
        <v>128400.88613500002</v>
      </c>
      <c r="AR202" s="278" cm="1">
        <f t="array" aca="1" ref="AR202" ca="1">AQ202*(1+(rRentIncrPct*(MOD(AR$8,12)=1))+(rExCapExRntInfl*(rExCapExRntInflMnth=AR$8)))*(AR$8&lt;=(MAX(rHoldPeriod,1)+fRvrYr)*12)</f>
        <v>128400.88613500002</v>
      </c>
      <c r="AS202" s="278" cm="1">
        <f t="array" aca="1" ref="AS202" ca="1">AR202*(1+(rRentIncrPct*(MOD(AS$8,12)=1))+(rExCapExRntInfl*(rExCapExRntInflMnth=AS$8)))*(AS$8&lt;=(MAX(rHoldPeriod,1)+fRvrYr)*12)</f>
        <v>128400.88613500002</v>
      </c>
      <c r="AT202" s="278" cm="1">
        <f t="array" aca="1" ref="AT202" ca="1">AS202*(1+(rRentIncrPct*(MOD(AT$8,12)=1))+(rExCapExRntInfl*(rExCapExRntInflMnth=AT$8)))*(AT$8&lt;=(MAX(rHoldPeriod,1)+fRvrYr)*12)</f>
        <v>128400.88613500002</v>
      </c>
      <c r="AU202" s="278" cm="1">
        <f t="array" aca="1" ref="AU202" ca="1">AT202*(1+(rRentIncrPct*(MOD(AU$8,12)=1))+(rExCapExRntInfl*(rExCapExRntInflMnth=AU$8)))*(AU$8&lt;=(MAX(rHoldPeriod,1)+fRvrYr)*12)</f>
        <v>128400.88613500002</v>
      </c>
      <c r="AV202" s="278" cm="1">
        <f t="array" aca="1" ref="AV202" ca="1">AU202*(1+(rRentIncrPct*(MOD(AV$8,12)=1))+(rExCapExRntInfl*(rExCapExRntInflMnth=AV$8)))*(AV$8&lt;=(MAX(rHoldPeriod,1)+fRvrYr)*12)</f>
        <v>128400.88613500002</v>
      </c>
      <c r="AW202" s="278" cm="1">
        <f t="array" aca="1" ref="AW202" ca="1">AV202*(1+(rRentIncrPct*(MOD(AW$8,12)=1))+(rExCapExRntInfl*(rExCapExRntInflMnth=AW$8)))*(AW$8&lt;=(MAX(rHoldPeriod,1)+fRvrYr)*12)</f>
        <v>128400.88613500002</v>
      </c>
      <c r="AX202" s="278" cm="1">
        <f t="array" aca="1" ref="AX202" ca="1">AW202*(1+(rRentIncrPct*(MOD(AX$8,12)=1))+(rExCapExRntInfl*(rExCapExRntInflMnth=AX$8)))*(AX$8&lt;=(MAX(rHoldPeriod,1)+fRvrYr)*12)</f>
        <v>128400.88613500002</v>
      </c>
      <c r="AY202" s="278" cm="1">
        <f t="array" aca="1" ref="AY202" ca="1">AX202*(1+(rRentIncrPct*(MOD(AY$8,12)=1))+(rExCapExRntInfl*(rExCapExRntInflMnth=AY$8)))*(AY$8&lt;=(MAX(rHoldPeriod,1)+fRvrYr)*12)</f>
        <v>128400.88613500002</v>
      </c>
      <c r="AZ202" s="278" cm="1">
        <f t="array" aca="1" ref="AZ202" ca="1">AY202*(1+(rRentIncrPct*(MOD(AZ$8,12)=1))+(rExCapExRntInfl*(rExCapExRntInflMnth=AZ$8)))*(AZ$8&lt;=(MAX(rHoldPeriod,1)+fRvrYr)*12)</f>
        <v>128400.88613500002</v>
      </c>
      <c r="BA202" s="278" cm="1">
        <f t="array" aca="1" ref="BA202" ca="1">AZ202*(1+(rRentIncrPct*(MOD(BA$8,12)=1))+(rExCapExRntInfl*(rExCapExRntInflMnth=BA$8)))*(BA$8&lt;=(MAX(rHoldPeriod,1)+fRvrYr)*12)</f>
        <v>128400.88613500002</v>
      </c>
      <c r="BB202" s="278" cm="1">
        <f t="array" aca="1" ref="BB202" ca="1">BA202*(1+(rRentIncrPct*(MOD(BB$8,12)=1))+(rExCapExRntInfl*(rExCapExRntInflMnth=BB$8)))*(BB$8&lt;=(MAX(rHoldPeriod,1)+fRvrYr)*12)</f>
        <v>132252.91271905001</v>
      </c>
      <c r="BC202" s="278" cm="1">
        <f t="array" aca="1" ref="BC202" ca="1">BB202*(1+(rRentIncrPct*(MOD(BC$8,12)=1))+(rExCapExRntInfl*(rExCapExRntInflMnth=BC$8)))*(BC$8&lt;=(MAX(rHoldPeriod,1)+fRvrYr)*12)</f>
        <v>132252.91271905001</v>
      </c>
      <c r="BD202" s="278" cm="1">
        <f t="array" aca="1" ref="BD202" ca="1">BC202*(1+(rRentIncrPct*(MOD(BD$8,12)=1))+(rExCapExRntInfl*(rExCapExRntInflMnth=BD$8)))*(BD$8&lt;=(MAX(rHoldPeriod,1)+fRvrYr)*12)</f>
        <v>132252.91271905001</v>
      </c>
      <c r="BE202" s="278" cm="1">
        <f t="array" aca="1" ref="BE202" ca="1">BD202*(1+(rRentIncrPct*(MOD(BE$8,12)=1))+(rExCapExRntInfl*(rExCapExRntInflMnth=BE$8)))*(BE$8&lt;=(MAX(rHoldPeriod,1)+fRvrYr)*12)</f>
        <v>132252.91271905001</v>
      </c>
      <c r="BF202" s="278" cm="1">
        <f t="array" aca="1" ref="BF202" ca="1">BE202*(1+(rRentIncrPct*(MOD(BF$8,12)=1))+(rExCapExRntInfl*(rExCapExRntInflMnth=BF$8)))*(BF$8&lt;=(MAX(rHoldPeriod,1)+fRvrYr)*12)</f>
        <v>132252.91271905001</v>
      </c>
      <c r="BG202" s="278" cm="1">
        <f t="array" aca="1" ref="BG202" ca="1">BF202*(1+(rRentIncrPct*(MOD(BG$8,12)=1))+(rExCapExRntInfl*(rExCapExRntInflMnth=BG$8)))*(BG$8&lt;=(MAX(rHoldPeriod,1)+fRvrYr)*12)</f>
        <v>132252.91271905001</v>
      </c>
      <c r="BH202" s="278" cm="1">
        <f t="array" aca="1" ref="BH202" ca="1">BG202*(1+(rRentIncrPct*(MOD(BH$8,12)=1))+(rExCapExRntInfl*(rExCapExRntInflMnth=BH$8)))*(BH$8&lt;=(MAX(rHoldPeriod,1)+fRvrYr)*12)</f>
        <v>132252.91271905001</v>
      </c>
      <c r="BI202" s="278" cm="1">
        <f t="array" aca="1" ref="BI202" ca="1">BH202*(1+(rRentIncrPct*(MOD(BI$8,12)=1))+(rExCapExRntInfl*(rExCapExRntInflMnth=BI$8)))*(BI$8&lt;=(MAX(rHoldPeriod,1)+fRvrYr)*12)</f>
        <v>132252.91271905001</v>
      </c>
      <c r="BJ202" s="278" cm="1">
        <f t="array" aca="1" ref="BJ202" ca="1">BI202*(1+(rRentIncrPct*(MOD(BJ$8,12)=1))+(rExCapExRntInfl*(rExCapExRntInflMnth=BJ$8)))*(BJ$8&lt;=(MAX(rHoldPeriod,1)+fRvrYr)*12)</f>
        <v>132252.91271905001</v>
      </c>
      <c r="BK202" s="278" cm="1">
        <f t="array" aca="1" ref="BK202" ca="1">BJ202*(1+(rRentIncrPct*(MOD(BK$8,12)=1))+(rExCapExRntInfl*(rExCapExRntInflMnth=BK$8)))*(BK$8&lt;=(MAX(rHoldPeriod,1)+fRvrYr)*12)</f>
        <v>132252.91271905001</v>
      </c>
      <c r="BL202" s="278" cm="1">
        <f t="array" aca="1" ref="BL202" ca="1">BK202*(1+(rRentIncrPct*(MOD(BL$8,12)=1))+(rExCapExRntInfl*(rExCapExRntInflMnth=BL$8)))*(BL$8&lt;=(MAX(rHoldPeriod,1)+fRvrYr)*12)</f>
        <v>132252.91271905001</v>
      </c>
      <c r="BM202" s="278" cm="1">
        <f t="array" aca="1" ref="BM202" ca="1">BL202*(1+(rRentIncrPct*(MOD(BM$8,12)=1))+(rExCapExRntInfl*(rExCapExRntInflMnth=BM$8)))*(BM$8&lt;=(MAX(rHoldPeriod,1)+fRvrYr)*12)</f>
        <v>132252.91271905001</v>
      </c>
      <c r="BN202" s="278" cm="1">
        <f t="array" aca="1" ref="BN202" ca="1">BM202*(1+(rRentIncrPct*(MOD(BN$8,12)=1))+(rExCapExRntInfl*(rExCapExRntInflMnth=BN$8)))*(BN$8&lt;=(MAX(rHoldPeriod,1)+fRvrYr)*12)</f>
        <v>136220.50010062152</v>
      </c>
      <c r="BO202" s="278" cm="1">
        <f t="array" aca="1" ref="BO202" ca="1">BN202*(1+(rRentIncrPct*(MOD(BO$8,12)=1))+(rExCapExRntInfl*(rExCapExRntInflMnth=BO$8)))*(BO$8&lt;=(MAX(rHoldPeriod,1)+fRvrYr)*12)</f>
        <v>136220.50010062152</v>
      </c>
      <c r="BP202" s="278" cm="1">
        <f t="array" aca="1" ref="BP202" ca="1">BO202*(1+(rRentIncrPct*(MOD(BP$8,12)=1))+(rExCapExRntInfl*(rExCapExRntInflMnth=BP$8)))*(BP$8&lt;=(MAX(rHoldPeriod,1)+fRvrYr)*12)</f>
        <v>136220.50010062152</v>
      </c>
      <c r="BQ202" s="278" cm="1">
        <f t="array" aca="1" ref="BQ202" ca="1">BP202*(1+(rRentIncrPct*(MOD(BQ$8,12)=1))+(rExCapExRntInfl*(rExCapExRntInflMnth=BQ$8)))*(BQ$8&lt;=(MAX(rHoldPeriod,1)+fRvrYr)*12)</f>
        <v>136220.50010062152</v>
      </c>
      <c r="BR202" s="278" cm="1">
        <f t="array" aca="1" ref="BR202" ca="1">BQ202*(1+(rRentIncrPct*(MOD(BR$8,12)=1))+(rExCapExRntInfl*(rExCapExRntInflMnth=BR$8)))*(BR$8&lt;=(MAX(rHoldPeriod,1)+fRvrYr)*12)</f>
        <v>136220.50010062152</v>
      </c>
      <c r="BS202" s="278" cm="1">
        <f t="array" aca="1" ref="BS202" ca="1">BR202*(1+(rRentIncrPct*(MOD(BS$8,12)=1))+(rExCapExRntInfl*(rExCapExRntInflMnth=BS$8)))*(BS$8&lt;=(MAX(rHoldPeriod,1)+fRvrYr)*12)</f>
        <v>136220.50010062152</v>
      </c>
      <c r="BT202" s="278" cm="1">
        <f t="array" aca="1" ref="BT202" ca="1">BS202*(1+(rRentIncrPct*(MOD(BT$8,12)=1))+(rExCapExRntInfl*(rExCapExRntInflMnth=BT$8)))*(BT$8&lt;=(MAX(rHoldPeriod,1)+fRvrYr)*12)</f>
        <v>136220.50010062152</v>
      </c>
      <c r="BU202" s="278" cm="1">
        <f t="array" aca="1" ref="BU202" ca="1">BT202*(1+(rRentIncrPct*(MOD(BU$8,12)=1))+(rExCapExRntInfl*(rExCapExRntInflMnth=BU$8)))*(BU$8&lt;=(MAX(rHoldPeriod,1)+fRvrYr)*12)</f>
        <v>136220.50010062152</v>
      </c>
      <c r="BV202" s="278" cm="1">
        <f t="array" aca="1" ref="BV202" ca="1">BU202*(1+(rRentIncrPct*(MOD(BV$8,12)=1))+(rExCapExRntInfl*(rExCapExRntInflMnth=BV$8)))*(BV$8&lt;=(MAX(rHoldPeriod,1)+fRvrYr)*12)</f>
        <v>136220.50010062152</v>
      </c>
      <c r="BW202" s="278" cm="1">
        <f t="array" aca="1" ref="BW202" ca="1">BV202*(1+(rRentIncrPct*(MOD(BW$8,12)=1))+(rExCapExRntInfl*(rExCapExRntInflMnth=BW$8)))*(BW$8&lt;=(MAX(rHoldPeriod,1)+fRvrYr)*12)</f>
        <v>136220.50010062152</v>
      </c>
      <c r="BX202" s="278" cm="1">
        <f t="array" aca="1" ref="BX202" ca="1">BW202*(1+(rRentIncrPct*(MOD(BX$8,12)=1))+(rExCapExRntInfl*(rExCapExRntInflMnth=BX$8)))*(BX$8&lt;=(MAX(rHoldPeriod,1)+fRvrYr)*12)</f>
        <v>136220.50010062152</v>
      </c>
      <c r="BY202" s="278" cm="1">
        <f t="array" aca="1" ref="BY202" ca="1">BX202*(1+(rRentIncrPct*(MOD(BY$8,12)=1))+(rExCapExRntInfl*(rExCapExRntInflMnth=BY$8)))*(BY$8&lt;=(MAX(rHoldPeriod,1)+fRvrYr)*12)</f>
        <v>136220.50010062152</v>
      </c>
      <c r="BZ202" s="278" cm="1">
        <f t="array" aca="1" ref="BZ202" ca="1">BY202*(1+(rRentIncrPct*(MOD(BZ$8,12)=1))+(rExCapExRntInfl*(rExCapExRntInflMnth=BZ$8)))*(BZ$8&lt;=(MAX(rHoldPeriod,1)+fRvrYr)*12)</f>
        <v>140307.11510364016</v>
      </c>
      <c r="CA202" s="278" cm="1">
        <f t="array" aca="1" ref="CA202" ca="1">BZ202*(1+(rRentIncrPct*(MOD(CA$8,12)=1))+(rExCapExRntInfl*(rExCapExRntInflMnth=CA$8)))*(CA$8&lt;=(MAX(rHoldPeriod,1)+fRvrYr)*12)</f>
        <v>140307.11510364016</v>
      </c>
      <c r="CB202" s="278" cm="1">
        <f t="array" aca="1" ref="CB202" ca="1">CA202*(1+(rRentIncrPct*(MOD(CB$8,12)=1))+(rExCapExRntInfl*(rExCapExRntInflMnth=CB$8)))*(CB$8&lt;=(MAX(rHoldPeriod,1)+fRvrYr)*12)</f>
        <v>140307.11510364016</v>
      </c>
      <c r="CC202" s="278" cm="1">
        <f t="array" aca="1" ref="CC202" ca="1">CB202*(1+(rRentIncrPct*(MOD(CC$8,12)=1))+(rExCapExRntInfl*(rExCapExRntInflMnth=CC$8)))*(CC$8&lt;=(MAX(rHoldPeriod,1)+fRvrYr)*12)</f>
        <v>140307.11510364016</v>
      </c>
      <c r="CD202" s="278" cm="1">
        <f t="array" aca="1" ref="CD202" ca="1">CC202*(1+(rRentIncrPct*(MOD(CD$8,12)=1))+(rExCapExRntInfl*(rExCapExRntInflMnth=CD$8)))*(CD$8&lt;=(MAX(rHoldPeriod,1)+fRvrYr)*12)</f>
        <v>140307.11510364016</v>
      </c>
      <c r="CE202" s="278" cm="1">
        <f t="array" aca="1" ref="CE202" ca="1">CD202*(1+(rRentIncrPct*(MOD(CE$8,12)=1))+(rExCapExRntInfl*(rExCapExRntInflMnth=CE$8)))*(CE$8&lt;=(MAX(rHoldPeriod,1)+fRvrYr)*12)</f>
        <v>140307.11510364016</v>
      </c>
      <c r="CF202" s="278" cm="1">
        <f t="array" aca="1" ref="CF202" ca="1">CE202*(1+(rRentIncrPct*(MOD(CF$8,12)=1))+(rExCapExRntInfl*(rExCapExRntInflMnth=CF$8)))*(CF$8&lt;=(MAX(rHoldPeriod,1)+fRvrYr)*12)</f>
        <v>140307.11510364016</v>
      </c>
      <c r="CG202" s="278" cm="1">
        <f t="array" aca="1" ref="CG202" ca="1">CF202*(1+(rRentIncrPct*(MOD(CG$8,12)=1))+(rExCapExRntInfl*(rExCapExRntInflMnth=CG$8)))*(CG$8&lt;=(MAX(rHoldPeriod,1)+fRvrYr)*12)</f>
        <v>140307.11510364016</v>
      </c>
      <c r="CH202" s="278" cm="1">
        <f t="array" aca="1" ref="CH202" ca="1">CG202*(1+(rRentIncrPct*(MOD(CH$8,12)=1))+(rExCapExRntInfl*(rExCapExRntInflMnth=CH$8)))*(CH$8&lt;=(MAX(rHoldPeriod,1)+fRvrYr)*12)</f>
        <v>140307.11510364016</v>
      </c>
      <c r="CI202" s="278" cm="1">
        <f t="array" aca="1" ref="CI202" ca="1">CH202*(1+(rRentIncrPct*(MOD(CI$8,12)=1))+(rExCapExRntInfl*(rExCapExRntInflMnth=CI$8)))*(CI$8&lt;=(MAX(rHoldPeriod,1)+fRvrYr)*12)</f>
        <v>140307.11510364016</v>
      </c>
      <c r="CJ202" s="278" cm="1">
        <f t="array" aca="1" ref="CJ202" ca="1">CI202*(1+(rRentIncrPct*(MOD(CJ$8,12)=1))+(rExCapExRntInfl*(rExCapExRntInflMnth=CJ$8)))*(CJ$8&lt;=(MAX(rHoldPeriod,1)+fRvrYr)*12)</f>
        <v>140307.11510364016</v>
      </c>
      <c r="CK202" s="278" cm="1">
        <f t="array" aca="1" ref="CK202" ca="1">CJ202*(1+(rRentIncrPct*(MOD(CK$8,12)=1))+(rExCapExRntInfl*(rExCapExRntInflMnth=CK$8)))*(CK$8&lt;=(MAX(rHoldPeriod,1)+fRvrYr)*12)</f>
        <v>140307.11510364016</v>
      </c>
      <c r="CL202" s="278" cm="1">
        <f t="array" aca="1" ref="CL202" ca="1">CK202*(1+(rRentIncrPct*(MOD(CL$8,12)=1))+(rExCapExRntInfl*(rExCapExRntInflMnth=CL$8)))*(CL$8&lt;=(MAX(rHoldPeriod,1)+fRvrYr)*12)</f>
        <v>144516.32855674936</v>
      </c>
      <c r="CM202" s="278" cm="1">
        <f t="array" aca="1" ref="CM202" ca="1">CL202*(1+(rRentIncrPct*(MOD(CM$8,12)=1))+(rExCapExRntInfl*(rExCapExRntInflMnth=CM$8)))*(CM$8&lt;=(MAX(rHoldPeriod,1)+fRvrYr)*12)</f>
        <v>144516.32855674936</v>
      </c>
      <c r="CN202" s="278" cm="1">
        <f t="array" aca="1" ref="CN202" ca="1">CM202*(1+(rRentIncrPct*(MOD(CN$8,12)=1))+(rExCapExRntInfl*(rExCapExRntInflMnth=CN$8)))*(CN$8&lt;=(MAX(rHoldPeriod,1)+fRvrYr)*12)</f>
        <v>144516.32855674936</v>
      </c>
      <c r="CO202" s="278" cm="1">
        <f t="array" aca="1" ref="CO202" ca="1">CN202*(1+(rRentIncrPct*(MOD(CO$8,12)=1))+(rExCapExRntInfl*(rExCapExRntInflMnth=CO$8)))*(CO$8&lt;=(MAX(rHoldPeriod,1)+fRvrYr)*12)</f>
        <v>144516.32855674936</v>
      </c>
      <c r="CP202" s="278" cm="1">
        <f t="array" aca="1" ref="CP202" ca="1">CO202*(1+(rRentIncrPct*(MOD(CP$8,12)=1))+(rExCapExRntInfl*(rExCapExRntInflMnth=CP$8)))*(CP$8&lt;=(MAX(rHoldPeriod,1)+fRvrYr)*12)</f>
        <v>144516.32855674936</v>
      </c>
      <c r="CQ202" s="278" cm="1">
        <f t="array" aca="1" ref="CQ202" ca="1">CP202*(1+(rRentIncrPct*(MOD(CQ$8,12)=1))+(rExCapExRntInfl*(rExCapExRntInflMnth=CQ$8)))*(CQ$8&lt;=(MAX(rHoldPeriod,1)+fRvrYr)*12)</f>
        <v>144516.32855674936</v>
      </c>
      <c r="CR202" s="278" cm="1">
        <f t="array" aca="1" ref="CR202" ca="1">CQ202*(1+(rRentIncrPct*(MOD(CR$8,12)=1))+(rExCapExRntInfl*(rExCapExRntInflMnth=CR$8)))*(CR$8&lt;=(MAX(rHoldPeriod,1)+fRvrYr)*12)</f>
        <v>144516.32855674936</v>
      </c>
      <c r="CS202" s="278" cm="1">
        <f t="array" aca="1" ref="CS202" ca="1">CR202*(1+(rRentIncrPct*(MOD(CS$8,12)=1))+(rExCapExRntInfl*(rExCapExRntInflMnth=CS$8)))*(CS$8&lt;=(MAX(rHoldPeriod,1)+fRvrYr)*12)</f>
        <v>144516.32855674936</v>
      </c>
      <c r="CT202" s="278" cm="1">
        <f t="array" aca="1" ref="CT202" ca="1">CS202*(1+(rRentIncrPct*(MOD(CT$8,12)=1))+(rExCapExRntInfl*(rExCapExRntInflMnth=CT$8)))*(CT$8&lt;=(MAX(rHoldPeriod,1)+fRvrYr)*12)</f>
        <v>144516.32855674936</v>
      </c>
      <c r="CU202" s="278" cm="1">
        <f t="array" aca="1" ref="CU202" ca="1">CT202*(1+(rRentIncrPct*(MOD(CU$8,12)=1))+(rExCapExRntInfl*(rExCapExRntInflMnth=CU$8)))*(CU$8&lt;=(MAX(rHoldPeriod,1)+fRvrYr)*12)</f>
        <v>144516.32855674936</v>
      </c>
      <c r="CV202" s="278" cm="1">
        <f t="array" aca="1" ref="CV202" ca="1">CU202*(1+(rRentIncrPct*(MOD(CV$8,12)=1))+(rExCapExRntInfl*(rExCapExRntInflMnth=CV$8)))*(CV$8&lt;=(MAX(rHoldPeriod,1)+fRvrYr)*12)</f>
        <v>144516.32855674936</v>
      </c>
      <c r="CW202" s="278" cm="1">
        <f t="array" aca="1" ref="CW202" ca="1">CV202*(1+(rRentIncrPct*(MOD(CW$8,12)=1))+(rExCapExRntInfl*(rExCapExRntInflMnth=CW$8)))*(CW$8&lt;=(MAX(rHoldPeriod,1)+fRvrYr)*12)</f>
        <v>144516.32855674936</v>
      </c>
      <c r="CX202" s="278" cm="1">
        <f t="array" aca="1" ref="CX202" ca="1">CW202*(1+(rRentIncrPct*(MOD(CX$8,12)=1))+(rExCapExRntInfl*(rExCapExRntInflMnth=CX$8)))*(CX$8&lt;=(MAX(rHoldPeriod,1)+fRvrYr)*12)</f>
        <v>148851.81841345184</v>
      </c>
      <c r="CY202" s="278" cm="1">
        <f t="array" aca="1" ref="CY202" ca="1">CX202*(1+(rRentIncrPct*(MOD(CY$8,12)=1))+(rExCapExRntInfl*(rExCapExRntInflMnth=CY$8)))*(CY$8&lt;=(MAX(rHoldPeriod,1)+fRvrYr)*12)</f>
        <v>148851.81841345184</v>
      </c>
      <c r="CZ202" s="278" cm="1">
        <f t="array" aca="1" ref="CZ202" ca="1">CY202*(1+(rRentIncrPct*(MOD(CZ$8,12)=1))+(rExCapExRntInfl*(rExCapExRntInflMnth=CZ$8)))*(CZ$8&lt;=(MAX(rHoldPeriod,1)+fRvrYr)*12)</f>
        <v>148851.81841345184</v>
      </c>
      <c r="DA202" s="278" cm="1">
        <f t="array" aca="1" ref="DA202" ca="1">CZ202*(1+(rRentIncrPct*(MOD(DA$8,12)=1))+(rExCapExRntInfl*(rExCapExRntInflMnth=DA$8)))*(DA$8&lt;=(MAX(rHoldPeriod,1)+fRvrYr)*12)</f>
        <v>148851.81841345184</v>
      </c>
      <c r="DB202" s="278" cm="1">
        <f t="array" aca="1" ref="DB202" ca="1">DA202*(1+(rRentIncrPct*(MOD(DB$8,12)=1))+(rExCapExRntInfl*(rExCapExRntInflMnth=DB$8)))*(DB$8&lt;=(MAX(rHoldPeriod,1)+fRvrYr)*12)</f>
        <v>148851.81841345184</v>
      </c>
      <c r="DC202" s="278" cm="1">
        <f t="array" aca="1" ref="DC202" ca="1">DB202*(1+(rRentIncrPct*(MOD(DC$8,12)=1))+(rExCapExRntInfl*(rExCapExRntInflMnth=DC$8)))*(DC$8&lt;=(MAX(rHoldPeriod,1)+fRvrYr)*12)</f>
        <v>148851.81841345184</v>
      </c>
      <c r="DD202" s="278" cm="1">
        <f t="array" aca="1" ref="DD202" ca="1">DC202*(1+(rRentIncrPct*(MOD(DD$8,12)=1))+(rExCapExRntInfl*(rExCapExRntInflMnth=DD$8)))*(DD$8&lt;=(MAX(rHoldPeriod,1)+fRvrYr)*12)</f>
        <v>148851.81841345184</v>
      </c>
      <c r="DE202" s="278" cm="1">
        <f t="array" aca="1" ref="DE202" ca="1">DD202*(1+(rRentIncrPct*(MOD(DE$8,12)=1))+(rExCapExRntInfl*(rExCapExRntInflMnth=DE$8)))*(DE$8&lt;=(MAX(rHoldPeriod,1)+fRvrYr)*12)</f>
        <v>148851.81841345184</v>
      </c>
      <c r="DF202" s="278" cm="1">
        <f t="array" aca="1" ref="DF202" ca="1">DE202*(1+(rRentIncrPct*(MOD(DF$8,12)=1))+(rExCapExRntInfl*(rExCapExRntInflMnth=DF$8)))*(DF$8&lt;=(MAX(rHoldPeriod,1)+fRvrYr)*12)</f>
        <v>148851.81841345184</v>
      </c>
      <c r="DG202" s="278" cm="1">
        <f t="array" aca="1" ref="DG202" ca="1">DF202*(1+(rRentIncrPct*(MOD(DG$8,12)=1))+(rExCapExRntInfl*(rExCapExRntInflMnth=DG$8)))*(DG$8&lt;=(MAX(rHoldPeriod,1)+fRvrYr)*12)</f>
        <v>148851.81841345184</v>
      </c>
      <c r="DH202" s="278" cm="1">
        <f t="array" aca="1" ref="DH202" ca="1">DG202*(1+(rRentIncrPct*(MOD(DH$8,12)=1))+(rExCapExRntInfl*(rExCapExRntInflMnth=DH$8)))*(DH$8&lt;=(MAX(rHoldPeriod,1)+fRvrYr)*12)</f>
        <v>148851.81841345184</v>
      </c>
      <c r="DI202" s="278" cm="1">
        <f t="array" aca="1" ref="DI202" ca="1">DH202*(1+(rRentIncrPct*(MOD(DI$8,12)=1))+(rExCapExRntInfl*(rExCapExRntInflMnth=DI$8)))*(DI$8&lt;=(MAX(rHoldPeriod,1)+fRvrYr)*12)</f>
        <v>148851.81841345184</v>
      </c>
      <c r="DJ202" s="278" cm="1">
        <f t="array" aca="1" ref="DJ202" ca="1">DI202*(1+(rRentIncrPct*(MOD(DJ$8,12)=1))+(rExCapExRntInfl*(rExCapExRntInflMnth=DJ$8)))*(DJ$8&lt;=(MAX(rHoldPeriod,1)+fRvrYr)*12)</f>
        <v>153317.37296585541</v>
      </c>
      <c r="DK202" s="278" cm="1">
        <f t="array" aca="1" ref="DK202" ca="1">DJ202*(1+(rRentIncrPct*(MOD(DK$8,12)=1))+(rExCapExRntInfl*(rExCapExRntInflMnth=DK$8)))*(DK$8&lt;=(MAX(rHoldPeriod,1)+fRvrYr)*12)</f>
        <v>153317.37296585541</v>
      </c>
      <c r="DL202" s="278" cm="1">
        <f t="array" aca="1" ref="DL202" ca="1">DK202*(1+(rRentIncrPct*(MOD(DL$8,12)=1))+(rExCapExRntInfl*(rExCapExRntInflMnth=DL$8)))*(DL$8&lt;=(MAX(rHoldPeriod,1)+fRvrYr)*12)</f>
        <v>153317.37296585541</v>
      </c>
      <c r="DM202" s="278" cm="1">
        <f t="array" aca="1" ref="DM202" ca="1">DL202*(1+(rRentIncrPct*(MOD(DM$8,12)=1))+(rExCapExRntInfl*(rExCapExRntInflMnth=DM$8)))*(DM$8&lt;=(MAX(rHoldPeriod,1)+fRvrYr)*12)</f>
        <v>153317.37296585541</v>
      </c>
      <c r="DN202" s="278" cm="1">
        <f t="array" aca="1" ref="DN202" ca="1">DM202*(1+(rRentIncrPct*(MOD(DN$8,12)=1))+(rExCapExRntInfl*(rExCapExRntInflMnth=DN$8)))*(DN$8&lt;=(MAX(rHoldPeriod,1)+fRvrYr)*12)</f>
        <v>153317.37296585541</v>
      </c>
      <c r="DO202" s="278" cm="1">
        <f t="array" aca="1" ref="DO202" ca="1">DN202*(1+(rRentIncrPct*(MOD(DO$8,12)=1))+(rExCapExRntInfl*(rExCapExRntInflMnth=DO$8)))*(DO$8&lt;=(MAX(rHoldPeriod,1)+fRvrYr)*12)</f>
        <v>153317.37296585541</v>
      </c>
      <c r="DP202" s="278" cm="1">
        <f t="array" aca="1" ref="DP202" ca="1">DO202*(1+(rRentIncrPct*(MOD(DP$8,12)=1))+(rExCapExRntInfl*(rExCapExRntInflMnth=DP$8)))*(DP$8&lt;=(MAX(rHoldPeriod,1)+fRvrYr)*12)</f>
        <v>153317.37296585541</v>
      </c>
      <c r="DQ202" s="278" cm="1">
        <f t="array" aca="1" ref="DQ202" ca="1">DP202*(1+(rRentIncrPct*(MOD(DQ$8,12)=1))+(rExCapExRntInfl*(rExCapExRntInflMnth=DQ$8)))*(DQ$8&lt;=(MAX(rHoldPeriod,1)+fRvrYr)*12)</f>
        <v>153317.37296585541</v>
      </c>
      <c r="DR202" s="278" cm="1">
        <f t="array" aca="1" ref="DR202" ca="1">DQ202*(1+(rRentIncrPct*(MOD(DR$8,12)=1))+(rExCapExRntInfl*(rExCapExRntInflMnth=DR$8)))*(DR$8&lt;=(MAX(rHoldPeriod,1)+fRvrYr)*12)</f>
        <v>153317.37296585541</v>
      </c>
      <c r="DS202" s="278" cm="1">
        <f t="array" aca="1" ref="DS202" ca="1">DR202*(1+(rRentIncrPct*(MOD(DS$8,12)=1))+(rExCapExRntInfl*(rExCapExRntInflMnth=DS$8)))*(DS$8&lt;=(MAX(rHoldPeriod,1)+fRvrYr)*12)</f>
        <v>153317.37296585541</v>
      </c>
      <c r="DT202" s="278" cm="1">
        <f t="array" aca="1" ref="DT202" ca="1">DS202*(1+(rRentIncrPct*(MOD(DT$8,12)=1))+(rExCapExRntInfl*(rExCapExRntInflMnth=DT$8)))*(DT$8&lt;=(MAX(rHoldPeriod,1)+fRvrYr)*12)</f>
        <v>153317.37296585541</v>
      </c>
      <c r="DU202" s="278" cm="1">
        <f t="array" aca="1" ref="DU202" ca="1">DT202*(1+(rRentIncrPct*(MOD(DU$8,12)=1))+(rExCapExRntInfl*(rExCapExRntInflMnth=DU$8)))*(DU$8&lt;=(MAX(rHoldPeriod,1)+fRvrYr)*12)</f>
        <v>153317.37296585541</v>
      </c>
      <c r="DV202" s="278" cm="1">
        <f t="array" aca="1" ref="DV202" ca="1">DU202*(1+(rRentIncrPct*(MOD(DV$8,12)=1))+(rExCapExRntInfl*(rExCapExRntInflMnth=DV$8)))*(DV$8&lt;=(MAX(rHoldPeriod,1)+fRvrYr)*12)</f>
        <v>157916.89415483107</v>
      </c>
      <c r="DW202" s="278" cm="1">
        <f t="array" aca="1" ref="DW202" ca="1">DV202*(1+(rRentIncrPct*(MOD(DW$8,12)=1))+(rExCapExRntInfl*(rExCapExRntInflMnth=DW$8)))*(DW$8&lt;=(MAX(rHoldPeriod,1)+fRvrYr)*12)</f>
        <v>157916.89415483107</v>
      </c>
      <c r="DX202" s="278" cm="1">
        <f t="array" aca="1" ref="DX202" ca="1">DW202*(1+(rRentIncrPct*(MOD(DX$8,12)=1))+(rExCapExRntInfl*(rExCapExRntInflMnth=DX$8)))*(DX$8&lt;=(MAX(rHoldPeriod,1)+fRvrYr)*12)</f>
        <v>157916.89415483107</v>
      </c>
      <c r="DY202" s="278" cm="1">
        <f t="array" aca="1" ref="DY202" ca="1">DX202*(1+(rRentIncrPct*(MOD(DY$8,12)=1))+(rExCapExRntInfl*(rExCapExRntInflMnth=DY$8)))*(DY$8&lt;=(MAX(rHoldPeriod,1)+fRvrYr)*12)</f>
        <v>157916.89415483107</v>
      </c>
      <c r="DZ202" s="278" cm="1">
        <f t="array" aca="1" ref="DZ202" ca="1">DY202*(1+(rRentIncrPct*(MOD(DZ$8,12)=1))+(rExCapExRntInfl*(rExCapExRntInflMnth=DZ$8)))*(DZ$8&lt;=(MAX(rHoldPeriod,1)+fRvrYr)*12)</f>
        <v>157916.89415483107</v>
      </c>
      <c r="EA202" s="278" cm="1">
        <f t="array" aca="1" ref="EA202" ca="1">DZ202*(1+(rRentIncrPct*(MOD(EA$8,12)=1))+(rExCapExRntInfl*(rExCapExRntInflMnth=EA$8)))*(EA$8&lt;=(MAX(rHoldPeriod,1)+fRvrYr)*12)</f>
        <v>157916.89415483107</v>
      </c>
      <c r="EB202" s="278" cm="1">
        <f t="array" aca="1" ref="EB202" ca="1">EA202*(1+(rRentIncrPct*(MOD(EB$8,12)=1))+(rExCapExRntInfl*(rExCapExRntInflMnth=EB$8)))*(EB$8&lt;=(MAX(rHoldPeriod,1)+fRvrYr)*12)</f>
        <v>157916.89415483107</v>
      </c>
      <c r="EC202" s="278" cm="1">
        <f t="array" aca="1" ref="EC202" ca="1">EB202*(1+(rRentIncrPct*(MOD(EC$8,12)=1))+(rExCapExRntInfl*(rExCapExRntInflMnth=EC$8)))*(EC$8&lt;=(MAX(rHoldPeriod,1)+fRvrYr)*12)</f>
        <v>157916.89415483107</v>
      </c>
      <c r="ED202" s="278" cm="1">
        <f t="array" aca="1" ref="ED202" ca="1">EC202*(1+(rRentIncrPct*(MOD(ED$8,12)=1))+(rExCapExRntInfl*(rExCapExRntInflMnth=ED$8)))*(ED$8&lt;=(MAX(rHoldPeriod,1)+fRvrYr)*12)</f>
        <v>157916.89415483107</v>
      </c>
      <c r="EE202" s="278" cm="1">
        <f t="array" aca="1" ref="EE202" ca="1">ED202*(1+(rRentIncrPct*(MOD(EE$8,12)=1))+(rExCapExRntInfl*(rExCapExRntInflMnth=EE$8)))*(EE$8&lt;=(MAX(rHoldPeriod,1)+fRvrYr)*12)</f>
        <v>157916.89415483107</v>
      </c>
      <c r="EF202" s="278" cm="1">
        <f t="array" aca="1" ref="EF202" ca="1">EE202*(1+(rRentIncrPct*(MOD(EF$8,12)=1))+(rExCapExRntInfl*(rExCapExRntInflMnth=EF$8)))*(EF$8&lt;=(MAX(rHoldPeriod,1)+fRvrYr)*12)</f>
        <v>157916.89415483107</v>
      </c>
      <c r="EG202" s="278" cm="1">
        <f t="array" aca="1" ref="EG202" ca="1">EF202*(1+(rRentIncrPct*(MOD(EG$8,12)=1))+(rExCapExRntInfl*(rExCapExRntInflMnth=EG$8)))*(EG$8&lt;=(MAX(rHoldPeriod,1)+fRvrYr)*12)</f>
        <v>157916.89415483107</v>
      </c>
      <c r="EH202" s="278" cm="1">
        <f t="array" aca="1" ref="EH202" ca="1">EG202*(1+(rRentIncrPct*(MOD(EH$8,12)=1))+(rExCapExRntInfl*(rExCapExRntInflMnth=EH$8)))*(EH$8&lt;=(MAX(rHoldPeriod,1)+fRvrYr)*12)</f>
        <v>162654.40097947599</v>
      </c>
      <c r="EI202" s="278" cm="1">
        <f t="array" aca="1" ref="EI202" ca="1">EH202*(1+(rRentIncrPct*(MOD(EI$8,12)=1))+(rExCapExRntInfl*(rExCapExRntInflMnth=EI$8)))*(EI$8&lt;=(MAX(rHoldPeriod,1)+fRvrYr)*12)</f>
        <v>162654.40097947599</v>
      </c>
      <c r="EJ202" s="278" cm="1">
        <f t="array" aca="1" ref="EJ202" ca="1">EI202*(1+(rRentIncrPct*(MOD(EJ$8,12)=1))+(rExCapExRntInfl*(rExCapExRntInflMnth=EJ$8)))*(EJ$8&lt;=(MAX(rHoldPeriod,1)+fRvrYr)*12)</f>
        <v>162654.40097947599</v>
      </c>
      <c r="EK202" s="278" cm="1">
        <f t="array" aca="1" ref="EK202" ca="1">EJ202*(1+(rRentIncrPct*(MOD(EK$8,12)=1))+(rExCapExRntInfl*(rExCapExRntInflMnth=EK$8)))*(EK$8&lt;=(MAX(rHoldPeriod,1)+fRvrYr)*12)</f>
        <v>162654.40097947599</v>
      </c>
      <c r="EL202" s="278" cm="1">
        <f t="array" aca="1" ref="EL202" ca="1">EK202*(1+(rRentIncrPct*(MOD(EL$8,12)=1))+(rExCapExRntInfl*(rExCapExRntInflMnth=EL$8)))*(EL$8&lt;=(MAX(rHoldPeriod,1)+fRvrYr)*12)</f>
        <v>162654.40097947599</v>
      </c>
      <c r="EM202" s="278" cm="1">
        <f t="array" aca="1" ref="EM202" ca="1">EL202*(1+(rRentIncrPct*(MOD(EM$8,12)=1))+(rExCapExRntInfl*(rExCapExRntInflMnth=EM$8)))*(EM$8&lt;=(MAX(rHoldPeriod,1)+fRvrYr)*12)</f>
        <v>162654.40097947599</v>
      </c>
      <c r="EN202" s="278" cm="1">
        <f t="array" aca="1" ref="EN202" ca="1">EM202*(1+(rRentIncrPct*(MOD(EN$8,12)=1))+(rExCapExRntInfl*(rExCapExRntInflMnth=EN$8)))*(EN$8&lt;=(MAX(rHoldPeriod,1)+fRvrYr)*12)</f>
        <v>162654.40097947599</v>
      </c>
      <c r="EO202" s="278" cm="1">
        <f t="array" aca="1" ref="EO202" ca="1">EN202*(1+(rRentIncrPct*(MOD(EO$8,12)=1))+(rExCapExRntInfl*(rExCapExRntInflMnth=EO$8)))*(EO$8&lt;=(MAX(rHoldPeriod,1)+fRvrYr)*12)</f>
        <v>162654.40097947599</v>
      </c>
      <c r="EP202" s="278" cm="1">
        <f t="array" aca="1" ref="EP202" ca="1">EO202*(1+(rRentIncrPct*(MOD(EP$8,12)=1))+(rExCapExRntInfl*(rExCapExRntInflMnth=EP$8)))*(EP$8&lt;=(MAX(rHoldPeriod,1)+fRvrYr)*12)</f>
        <v>162654.40097947599</v>
      </c>
      <c r="EQ202" s="278" cm="1">
        <f t="array" aca="1" ref="EQ202" ca="1">EP202*(1+(rRentIncrPct*(MOD(EQ$8,12)=1))+(rExCapExRntInfl*(rExCapExRntInflMnth=EQ$8)))*(EQ$8&lt;=(MAX(rHoldPeriod,1)+fRvrYr)*12)</f>
        <v>162654.40097947599</v>
      </c>
      <c r="ER202" s="278" cm="1">
        <f t="array" aca="1" ref="ER202" ca="1">EQ202*(1+(rRentIncrPct*(MOD(ER$8,12)=1))+(rExCapExRntInfl*(rExCapExRntInflMnth=ER$8)))*(ER$8&lt;=(MAX(rHoldPeriod,1)+fRvrYr)*12)</f>
        <v>162654.40097947599</v>
      </c>
      <c r="ES202" s="278" cm="1">
        <f t="array" aca="1" ref="ES202" ca="1">ER202*(1+(rRentIncrPct*(MOD(ES$8,12)=1))+(rExCapExRntInfl*(rExCapExRntInflMnth=ES$8)))*(ES$8&lt;=(MAX(rHoldPeriod,1)+fRvrYr)*12)</f>
        <v>162654.40097947599</v>
      </c>
    </row>
    <row r="203" spans="2:149" hidden="1" x14ac:dyDescent="0.2">
      <c r="Q203" s="275"/>
      <c r="R203" s="278">
        <f t="shared" si="500"/>
        <v>85098.6</v>
      </c>
      <c r="S203" s="278" cm="1">
        <f t="array" aca="1" ref="S203" ca="1">R203*(1+(rRentIncrPct*(MOD(S$8,12)=1))+(rExCapExRntInfl*(rExCapExRntInflMnth=S$8)))*(S$8&lt;=(MAX(rHoldPeriod,1)+fRvrYr)*12)</f>
        <v>85098.6</v>
      </c>
      <c r="T203" s="278" cm="1">
        <f t="array" aca="1" ref="T203" ca="1">S203*(1+(rRentIncrPct*(MOD(T$8,12)=1))+(rExCapExRntInfl*(rExCapExRntInflMnth=T$8)))*(T$8&lt;=(MAX(rHoldPeriod,1)+fRvrYr)*12)</f>
        <v>85098.6</v>
      </c>
      <c r="U203" s="278" cm="1">
        <f t="array" aca="1" ref="U203" ca="1">T203*(1+(rRentIncrPct*(MOD(U$8,12)=1))+(rExCapExRntInfl*(rExCapExRntInflMnth=U$8)))*(U$8&lt;=(MAX(rHoldPeriod,1)+fRvrYr)*12)</f>
        <v>85098.6</v>
      </c>
      <c r="V203" s="278" cm="1">
        <f t="array" aca="1" ref="V203" ca="1">U203*(1+(rRentIncrPct*(MOD(V$8,12)=1))+(rExCapExRntInfl*(rExCapExRntInflMnth=V$8)))*(V$8&lt;=(MAX(rHoldPeriod,1)+fRvrYr)*12)</f>
        <v>85098.6</v>
      </c>
      <c r="W203" s="278" cm="1">
        <f t="array" aca="1" ref="W203" ca="1">V203*(1+(rRentIncrPct*(MOD(W$8,12)=1))+(rExCapExRntInfl*(rExCapExRntInflMnth=W$8)))*(W$8&lt;=(MAX(rHoldPeriod,1)+fRvrYr)*12)</f>
        <v>85098.6</v>
      </c>
      <c r="X203" s="278" cm="1">
        <f t="array" aca="1" ref="X203" ca="1">W203*(1+(rRentIncrPct*(MOD(X$8,12)=1))+(rExCapExRntInfl*(rExCapExRntInflMnth=X$8)))*(X$8&lt;=(MAX(rHoldPeriod,1)+fRvrYr)*12)</f>
        <v>85098.6</v>
      </c>
      <c r="Y203" s="278" cm="1">
        <f t="array" aca="1" ref="Y203" ca="1">X203*(1+(rRentIncrPct*(MOD(Y$8,12)=1))+(rExCapExRntInfl*(rExCapExRntInflMnth=Y$8)))*(Y$8&lt;=(MAX(rHoldPeriod,1)+fRvrYr)*12)</f>
        <v>85098.6</v>
      </c>
      <c r="Z203" s="278" cm="1">
        <f t="array" aca="1" ref="Z203" ca="1">Y203*(1+(rRentIncrPct*(MOD(Z$8,12)=1))+(rExCapExRntInfl*(rExCapExRntInflMnth=Z$8)))*(Z$8&lt;=(MAX(rHoldPeriod,1)+fRvrYr)*12)</f>
        <v>85098.6</v>
      </c>
      <c r="AA203" s="278" cm="1">
        <f t="array" aca="1" ref="AA203" ca="1">Z203*(1+(rRentIncrPct*(MOD(AA$8,12)=1))+(rExCapExRntInfl*(rExCapExRntInflMnth=AA$8)))*(AA$8&lt;=(MAX(rHoldPeriod,1)+fRvrYr)*12)</f>
        <v>85098.6</v>
      </c>
      <c r="AB203" s="278" cm="1">
        <f t="array" aca="1" ref="AB203" ca="1">AA203*(1+(rRentIncrPct*(MOD(AB$8,12)=1))+(rExCapExRntInfl*(rExCapExRntInflMnth=AB$8)))*(AB$8&lt;=(MAX(rHoldPeriod,1)+fRvrYr)*12)</f>
        <v>85098.6</v>
      </c>
      <c r="AC203" s="278" cm="1">
        <f t="array" aca="1" ref="AC203" ca="1">AB203*(1+(rRentIncrPct*(MOD(AC$8,12)=1))+(rExCapExRntInfl*(rExCapExRntInflMnth=AC$8)))*(AC$8&lt;=(MAX(rHoldPeriod,1)+fRvrYr)*12)</f>
        <v>85098.6</v>
      </c>
      <c r="AD203" s="278" cm="1">
        <f t="array" aca="1" ref="AD203" ca="1">AC203*(1+(rRentIncrPct*(MOD(AD$8,12)=1))+(rExCapExRntInfl*(rExCapExRntInflMnth=AD$8)))*(AD$8&lt;=(MAX(rHoldPeriod,1)+fRvrYr)*12)</f>
        <v>87651.558000000005</v>
      </c>
      <c r="AE203" s="278" cm="1">
        <f t="array" aca="1" ref="AE203" ca="1">AD203*(1+(rRentIncrPct*(MOD(AE$8,12)=1))+(rExCapExRntInfl*(rExCapExRntInflMnth=AE$8)))*(AE$8&lt;=(MAX(rHoldPeriod,1)+fRvrYr)*12)</f>
        <v>87651.558000000005</v>
      </c>
      <c r="AF203" s="278" cm="1">
        <f t="array" aca="1" ref="AF203" ca="1">AE203*(1+(rRentIncrPct*(MOD(AF$8,12)=1))+(rExCapExRntInfl*(rExCapExRntInflMnth=AF$8)))*(AF$8&lt;=(MAX(rHoldPeriod,1)+fRvrYr)*12)</f>
        <v>87651.558000000005</v>
      </c>
      <c r="AG203" s="278" cm="1">
        <f t="array" aca="1" ref="AG203" ca="1">AF203*(1+(rRentIncrPct*(MOD(AG$8,12)=1))+(rExCapExRntInfl*(rExCapExRntInflMnth=AG$8)))*(AG$8&lt;=(MAX(rHoldPeriod,1)+fRvrYr)*12)</f>
        <v>87651.558000000005</v>
      </c>
      <c r="AH203" s="278" cm="1">
        <f t="array" aca="1" ref="AH203" ca="1">AG203*(1+(rRentIncrPct*(MOD(AH$8,12)=1))+(rExCapExRntInfl*(rExCapExRntInflMnth=AH$8)))*(AH$8&lt;=(MAX(rHoldPeriod,1)+fRvrYr)*12)</f>
        <v>87651.558000000005</v>
      </c>
      <c r="AI203" s="278" cm="1">
        <f t="array" aca="1" ref="AI203" ca="1">AH203*(1+(rRentIncrPct*(MOD(AI$8,12)=1))+(rExCapExRntInfl*(rExCapExRntInflMnth=AI$8)))*(AI$8&lt;=(MAX(rHoldPeriod,1)+fRvrYr)*12)</f>
        <v>87651.558000000005</v>
      </c>
      <c r="AJ203" s="278" cm="1">
        <f t="array" aca="1" ref="AJ203" ca="1">AI203*(1+(rRentIncrPct*(MOD(AJ$8,12)=1))+(rExCapExRntInfl*(rExCapExRntInflMnth=AJ$8)))*(AJ$8&lt;=(MAX(rHoldPeriod,1)+fRvrYr)*12)</f>
        <v>87651.558000000005</v>
      </c>
      <c r="AK203" s="278" cm="1">
        <f t="array" aca="1" ref="AK203" ca="1">AJ203*(1+(rRentIncrPct*(MOD(AK$8,12)=1))+(rExCapExRntInfl*(rExCapExRntInflMnth=AK$8)))*(AK$8&lt;=(MAX(rHoldPeriod,1)+fRvrYr)*12)</f>
        <v>87651.558000000005</v>
      </c>
      <c r="AL203" s="278" cm="1">
        <f t="array" aca="1" ref="AL203" ca="1">AK203*(1+(rRentIncrPct*(MOD(AL$8,12)=1))+(rExCapExRntInfl*(rExCapExRntInflMnth=AL$8)))*(AL$8&lt;=(MAX(rHoldPeriod,1)+fRvrYr)*12)</f>
        <v>87651.558000000005</v>
      </c>
      <c r="AM203" s="278" cm="1">
        <f t="array" aca="1" ref="AM203" ca="1">AL203*(1+(rRentIncrPct*(MOD(AM$8,12)=1))+(rExCapExRntInfl*(rExCapExRntInflMnth=AM$8)))*(AM$8&lt;=(MAX(rHoldPeriod,1)+fRvrYr)*12)</f>
        <v>87651.558000000005</v>
      </c>
      <c r="AN203" s="278" cm="1">
        <f t="array" aca="1" ref="AN203" ca="1">AM203*(1+(rRentIncrPct*(MOD(AN$8,12)=1))+(rExCapExRntInfl*(rExCapExRntInflMnth=AN$8)))*(AN$8&lt;=(MAX(rHoldPeriod,1)+fRvrYr)*12)</f>
        <v>87651.558000000005</v>
      </c>
      <c r="AO203" s="278" cm="1">
        <f t="array" aca="1" ref="AO203" ca="1">AN203*(1+(rRentIncrPct*(MOD(AO$8,12)=1))+(rExCapExRntInfl*(rExCapExRntInflMnth=AO$8)))*(AO$8&lt;=(MAX(rHoldPeriod,1)+fRvrYr)*12)</f>
        <v>87651.558000000005</v>
      </c>
      <c r="AP203" s="278" cm="1">
        <f t="array" aca="1" ref="AP203" ca="1">AO203*(1+(rRentIncrPct*(MOD(AP$8,12)=1))+(rExCapExRntInfl*(rExCapExRntInflMnth=AP$8)))*(AP$8&lt;=(MAX(rHoldPeriod,1)+fRvrYr)*12)</f>
        <v>90281.10474000001</v>
      </c>
      <c r="AQ203" s="278" cm="1">
        <f t="array" aca="1" ref="AQ203" ca="1">AP203*(1+(rRentIncrPct*(MOD(AQ$8,12)=1))+(rExCapExRntInfl*(rExCapExRntInflMnth=AQ$8)))*(AQ$8&lt;=(MAX(rHoldPeriod,1)+fRvrYr)*12)</f>
        <v>90281.10474000001</v>
      </c>
      <c r="AR203" s="278" cm="1">
        <f t="array" aca="1" ref="AR203" ca="1">AQ203*(1+(rRentIncrPct*(MOD(AR$8,12)=1))+(rExCapExRntInfl*(rExCapExRntInflMnth=AR$8)))*(AR$8&lt;=(MAX(rHoldPeriod,1)+fRvrYr)*12)</f>
        <v>90281.10474000001</v>
      </c>
      <c r="AS203" s="278" cm="1">
        <f t="array" aca="1" ref="AS203" ca="1">AR203*(1+(rRentIncrPct*(MOD(AS$8,12)=1))+(rExCapExRntInfl*(rExCapExRntInflMnth=AS$8)))*(AS$8&lt;=(MAX(rHoldPeriod,1)+fRvrYr)*12)</f>
        <v>90281.10474000001</v>
      </c>
      <c r="AT203" s="278" cm="1">
        <f t="array" aca="1" ref="AT203" ca="1">AS203*(1+(rRentIncrPct*(MOD(AT$8,12)=1))+(rExCapExRntInfl*(rExCapExRntInflMnth=AT$8)))*(AT$8&lt;=(MAX(rHoldPeriod,1)+fRvrYr)*12)</f>
        <v>90281.10474000001</v>
      </c>
      <c r="AU203" s="278" cm="1">
        <f t="array" aca="1" ref="AU203" ca="1">AT203*(1+(rRentIncrPct*(MOD(AU$8,12)=1))+(rExCapExRntInfl*(rExCapExRntInflMnth=AU$8)))*(AU$8&lt;=(MAX(rHoldPeriod,1)+fRvrYr)*12)</f>
        <v>90281.10474000001</v>
      </c>
      <c r="AV203" s="278" cm="1">
        <f t="array" aca="1" ref="AV203" ca="1">AU203*(1+(rRentIncrPct*(MOD(AV$8,12)=1))+(rExCapExRntInfl*(rExCapExRntInflMnth=AV$8)))*(AV$8&lt;=(MAX(rHoldPeriod,1)+fRvrYr)*12)</f>
        <v>90281.10474000001</v>
      </c>
      <c r="AW203" s="278" cm="1">
        <f t="array" aca="1" ref="AW203" ca="1">AV203*(1+(rRentIncrPct*(MOD(AW$8,12)=1))+(rExCapExRntInfl*(rExCapExRntInflMnth=AW$8)))*(AW$8&lt;=(MAX(rHoldPeriod,1)+fRvrYr)*12)</f>
        <v>90281.10474000001</v>
      </c>
      <c r="AX203" s="278" cm="1">
        <f t="array" aca="1" ref="AX203" ca="1">AW203*(1+(rRentIncrPct*(MOD(AX$8,12)=1))+(rExCapExRntInfl*(rExCapExRntInflMnth=AX$8)))*(AX$8&lt;=(MAX(rHoldPeriod,1)+fRvrYr)*12)</f>
        <v>90281.10474000001</v>
      </c>
      <c r="AY203" s="278" cm="1">
        <f t="array" aca="1" ref="AY203" ca="1">AX203*(1+(rRentIncrPct*(MOD(AY$8,12)=1))+(rExCapExRntInfl*(rExCapExRntInflMnth=AY$8)))*(AY$8&lt;=(MAX(rHoldPeriod,1)+fRvrYr)*12)</f>
        <v>90281.10474000001</v>
      </c>
      <c r="AZ203" s="278" cm="1">
        <f t="array" aca="1" ref="AZ203" ca="1">AY203*(1+(rRentIncrPct*(MOD(AZ$8,12)=1))+(rExCapExRntInfl*(rExCapExRntInflMnth=AZ$8)))*(AZ$8&lt;=(MAX(rHoldPeriod,1)+fRvrYr)*12)</f>
        <v>90281.10474000001</v>
      </c>
      <c r="BA203" s="278" cm="1">
        <f t="array" aca="1" ref="BA203" ca="1">AZ203*(1+(rRentIncrPct*(MOD(BA$8,12)=1))+(rExCapExRntInfl*(rExCapExRntInflMnth=BA$8)))*(BA$8&lt;=(MAX(rHoldPeriod,1)+fRvrYr)*12)</f>
        <v>90281.10474000001</v>
      </c>
      <c r="BB203" s="278" cm="1">
        <f t="array" aca="1" ref="BB203" ca="1">BA203*(1+(rRentIncrPct*(MOD(BB$8,12)=1))+(rExCapExRntInfl*(rExCapExRntInflMnth=BB$8)))*(BB$8&lt;=(MAX(rHoldPeriod,1)+fRvrYr)*12)</f>
        <v>92989.537882200006</v>
      </c>
      <c r="BC203" s="278" cm="1">
        <f t="array" aca="1" ref="BC203" ca="1">BB203*(1+(rRentIncrPct*(MOD(BC$8,12)=1))+(rExCapExRntInfl*(rExCapExRntInflMnth=BC$8)))*(BC$8&lt;=(MAX(rHoldPeriod,1)+fRvrYr)*12)</f>
        <v>92989.537882200006</v>
      </c>
      <c r="BD203" s="278" cm="1">
        <f t="array" aca="1" ref="BD203" ca="1">BC203*(1+(rRentIncrPct*(MOD(BD$8,12)=1))+(rExCapExRntInfl*(rExCapExRntInflMnth=BD$8)))*(BD$8&lt;=(MAX(rHoldPeriod,1)+fRvrYr)*12)</f>
        <v>92989.537882200006</v>
      </c>
      <c r="BE203" s="278" cm="1">
        <f t="array" aca="1" ref="BE203" ca="1">BD203*(1+(rRentIncrPct*(MOD(BE$8,12)=1))+(rExCapExRntInfl*(rExCapExRntInflMnth=BE$8)))*(BE$8&lt;=(MAX(rHoldPeriod,1)+fRvrYr)*12)</f>
        <v>92989.537882200006</v>
      </c>
      <c r="BF203" s="278" cm="1">
        <f t="array" aca="1" ref="BF203" ca="1">BE203*(1+(rRentIncrPct*(MOD(BF$8,12)=1))+(rExCapExRntInfl*(rExCapExRntInflMnth=BF$8)))*(BF$8&lt;=(MAX(rHoldPeriod,1)+fRvrYr)*12)</f>
        <v>92989.537882200006</v>
      </c>
      <c r="BG203" s="278" cm="1">
        <f t="array" aca="1" ref="BG203" ca="1">BF203*(1+(rRentIncrPct*(MOD(BG$8,12)=1))+(rExCapExRntInfl*(rExCapExRntInflMnth=BG$8)))*(BG$8&lt;=(MAX(rHoldPeriod,1)+fRvrYr)*12)</f>
        <v>92989.537882200006</v>
      </c>
      <c r="BH203" s="278" cm="1">
        <f t="array" aca="1" ref="BH203" ca="1">BG203*(1+(rRentIncrPct*(MOD(BH$8,12)=1))+(rExCapExRntInfl*(rExCapExRntInflMnth=BH$8)))*(BH$8&lt;=(MAX(rHoldPeriod,1)+fRvrYr)*12)</f>
        <v>92989.537882200006</v>
      </c>
      <c r="BI203" s="278" cm="1">
        <f t="array" aca="1" ref="BI203" ca="1">BH203*(1+(rRentIncrPct*(MOD(BI$8,12)=1))+(rExCapExRntInfl*(rExCapExRntInflMnth=BI$8)))*(BI$8&lt;=(MAX(rHoldPeriod,1)+fRvrYr)*12)</f>
        <v>92989.537882200006</v>
      </c>
      <c r="BJ203" s="278" cm="1">
        <f t="array" aca="1" ref="BJ203" ca="1">BI203*(1+(rRentIncrPct*(MOD(BJ$8,12)=1))+(rExCapExRntInfl*(rExCapExRntInflMnth=BJ$8)))*(BJ$8&lt;=(MAX(rHoldPeriod,1)+fRvrYr)*12)</f>
        <v>92989.537882200006</v>
      </c>
      <c r="BK203" s="278" cm="1">
        <f t="array" aca="1" ref="BK203" ca="1">BJ203*(1+(rRentIncrPct*(MOD(BK$8,12)=1))+(rExCapExRntInfl*(rExCapExRntInflMnth=BK$8)))*(BK$8&lt;=(MAX(rHoldPeriod,1)+fRvrYr)*12)</f>
        <v>92989.537882200006</v>
      </c>
      <c r="BL203" s="278" cm="1">
        <f t="array" aca="1" ref="BL203" ca="1">BK203*(1+(rRentIncrPct*(MOD(BL$8,12)=1))+(rExCapExRntInfl*(rExCapExRntInflMnth=BL$8)))*(BL$8&lt;=(MAX(rHoldPeriod,1)+fRvrYr)*12)</f>
        <v>92989.537882200006</v>
      </c>
      <c r="BM203" s="278" cm="1">
        <f t="array" aca="1" ref="BM203" ca="1">BL203*(1+(rRentIncrPct*(MOD(BM$8,12)=1))+(rExCapExRntInfl*(rExCapExRntInflMnth=BM$8)))*(BM$8&lt;=(MAX(rHoldPeriod,1)+fRvrYr)*12)</f>
        <v>92989.537882200006</v>
      </c>
      <c r="BN203" s="278" cm="1">
        <f t="array" aca="1" ref="BN203" ca="1">BM203*(1+(rRentIncrPct*(MOD(BN$8,12)=1))+(rExCapExRntInfl*(rExCapExRntInflMnth=BN$8)))*(BN$8&lt;=(MAX(rHoldPeriod,1)+fRvrYr)*12)</f>
        <v>95779.224018666006</v>
      </c>
      <c r="BO203" s="278" cm="1">
        <f t="array" aca="1" ref="BO203" ca="1">BN203*(1+(rRentIncrPct*(MOD(BO$8,12)=1))+(rExCapExRntInfl*(rExCapExRntInflMnth=BO$8)))*(BO$8&lt;=(MAX(rHoldPeriod,1)+fRvrYr)*12)</f>
        <v>95779.224018666006</v>
      </c>
      <c r="BP203" s="278" cm="1">
        <f t="array" aca="1" ref="BP203" ca="1">BO203*(1+(rRentIncrPct*(MOD(BP$8,12)=1))+(rExCapExRntInfl*(rExCapExRntInflMnth=BP$8)))*(BP$8&lt;=(MAX(rHoldPeriod,1)+fRvrYr)*12)</f>
        <v>95779.224018666006</v>
      </c>
      <c r="BQ203" s="278" cm="1">
        <f t="array" aca="1" ref="BQ203" ca="1">BP203*(1+(rRentIncrPct*(MOD(BQ$8,12)=1))+(rExCapExRntInfl*(rExCapExRntInflMnth=BQ$8)))*(BQ$8&lt;=(MAX(rHoldPeriod,1)+fRvrYr)*12)</f>
        <v>95779.224018666006</v>
      </c>
      <c r="BR203" s="278" cm="1">
        <f t="array" aca="1" ref="BR203" ca="1">BQ203*(1+(rRentIncrPct*(MOD(BR$8,12)=1))+(rExCapExRntInfl*(rExCapExRntInflMnth=BR$8)))*(BR$8&lt;=(MAX(rHoldPeriod,1)+fRvrYr)*12)</f>
        <v>95779.224018666006</v>
      </c>
      <c r="BS203" s="278" cm="1">
        <f t="array" aca="1" ref="BS203" ca="1">BR203*(1+(rRentIncrPct*(MOD(BS$8,12)=1))+(rExCapExRntInfl*(rExCapExRntInflMnth=BS$8)))*(BS$8&lt;=(MAX(rHoldPeriod,1)+fRvrYr)*12)</f>
        <v>95779.224018666006</v>
      </c>
      <c r="BT203" s="278" cm="1">
        <f t="array" aca="1" ref="BT203" ca="1">BS203*(1+(rRentIncrPct*(MOD(BT$8,12)=1))+(rExCapExRntInfl*(rExCapExRntInflMnth=BT$8)))*(BT$8&lt;=(MAX(rHoldPeriod,1)+fRvrYr)*12)</f>
        <v>95779.224018666006</v>
      </c>
      <c r="BU203" s="278" cm="1">
        <f t="array" aca="1" ref="BU203" ca="1">BT203*(1+(rRentIncrPct*(MOD(BU$8,12)=1))+(rExCapExRntInfl*(rExCapExRntInflMnth=BU$8)))*(BU$8&lt;=(MAX(rHoldPeriod,1)+fRvrYr)*12)</f>
        <v>95779.224018666006</v>
      </c>
      <c r="BV203" s="278" cm="1">
        <f t="array" aca="1" ref="BV203" ca="1">BU203*(1+(rRentIncrPct*(MOD(BV$8,12)=1))+(rExCapExRntInfl*(rExCapExRntInflMnth=BV$8)))*(BV$8&lt;=(MAX(rHoldPeriod,1)+fRvrYr)*12)</f>
        <v>95779.224018666006</v>
      </c>
      <c r="BW203" s="278" cm="1">
        <f t="array" aca="1" ref="BW203" ca="1">BV203*(1+(rRentIncrPct*(MOD(BW$8,12)=1))+(rExCapExRntInfl*(rExCapExRntInflMnth=BW$8)))*(BW$8&lt;=(MAX(rHoldPeriod,1)+fRvrYr)*12)</f>
        <v>95779.224018666006</v>
      </c>
      <c r="BX203" s="278" cm="1">
        <f t="array" aca="1" ref="BX203" ca="1">BW203*(1+(rRentIncrPct*(MOD(BX$8,12)=1))+(rExCapExRntInfl*(rExCapExRntInflMnth=BX$8)))*(BX$8&lt;=(MAX(rHoldPeriod,1)+fRvrYr)*12)</f>
        <v>95779.224018666006</v>
      </c>
      <c r="BY203" s="278" cm="1">
        <f t="array" aca="1" ref="BY203" ca="1">BX203*(1+(rRentIncrPct*(MOD(BY$8,12)=1))+(rExCapExRntInfl*(rExCapExRntInflMnth=BY$8)))*(BY$8&lt;=(MAX(rHoldPeriod,1)+fRvrYr)*12)</f>
        <v>95779.224018666006</v>
      </c>
      <c r="BZ203" s="278" cm="1">
        <f t="array" aca="1" ref="BZ203" ca="1">BY203*(1+(rRentIncrPct*(MOD(BZ$8,12)=1))+(rExCapExRntInfl*(rExCapExRntInflMnth=BZ$8)))*(BZ$8&lt;=(MAX(rHoldPeriod,1)+fRvrYr)*12)</f>
        <v>98652.600739225993</v>
      </c>
      <c r="CA203" s="278" cm="1">
        <f t="array" aca="1" ref="CA203" ca="1">BZ203*(1+(rRentIncrPct*(MOD(CA$8,12)=1))+(rExCapExRntInfl*(rExCapExRntInflMnth=CA$8)))*(CA$8&lt;=(MAX(rHoldPeriod,1)+fRvrYr)*12)</f>
        <v>98652.600739225993</v>
      </c>
      <c r="CB203" s="278" cm="1">
        <f t="array" aca="1" ref="CB203" ca="1">CA203*(1+(rRentIncrPct*(MOD(CB$8,12)=1))+(rExCapExRntInfl*(rExCapExRntInflMnth=CB$8)))*(CB$8&lt;=(MAX(rHoldPeriod,1)+fRvrYr)*12)</f>
        <v>98652.600739225993</v>
      </c>
      <c r="CC203" s="278" cm="1">
        <f t="array" aca="1" ref="CC203" ca="1">CB203*(1+(rRentIncrPct*(MOD(CC$8,12)=1))+(rExCapExRntInfl*(rExCapExRntInflMnth=CC$8)))*(CC$8&lt;=(MAX(rHoldPeriod,1)+fRvrYr)*12)</f>
        <v>98652.600739225993</v>
      </c>
      <c r="CD203" s="278" cm="1">
        <f t="array" aca="1" ref="CD203" ca="1">CC203*(1+(rRentIncrPct*(MOD(CD$8,12)=1))+(rExCapExRntInfl*(rExCapExRntInflMnth=CD$8)))*(CD$8&lt;=(MAX(rHoldPeriod,1)+fRvrYr)*12)</f>
        <v>98652.600739225993</v>
      </c>
      <c r="CE203" s="278" cm="1">
        <f t="array" aca="1" ref="CE203" ca="1">CD203*(1+(rRentIncrPct*(MOD(CE$8,12)=1))+(rExCapExRntInfl*(rExCapExRntInflMnth=CE$8)))*(CE$8&lt;=(MAX(rHoldPeriod,1)+fRvrYr)*12)</f>
        <v>98652.600739225993</v>
      </c>
      <c r="CF203" s="278" cm="1">
        <f t="array" aca="1" ref="CF203" ca="1">CE203*(1+(rRentIncrPct*(MOD(CF$8,12)=1))+(rExCapExRntInfl*(rExCapExRntInflMnth=CF$8)))*(CF$8&lt;=(MAX(rHoldPeriod,1)+fRvrYr)*12)</f>
        <v>98652.600739225993</v>
      </c>
      <c r="CG203" s="278" cm="1">
        <f t="array" aca="1" ref="CG203" ca="1">CF203*(1+(rRentIncrPct*(MOD(CG$8,12)=1))+(rExCapExRntInfl*(rExCapExRntInflMnth=CG$8)))*(CG$8&lt;=(MAX(rHoldPeriod,1)+fRvrYr)*12)</f>
        <v>98652.600739225993</v>
      </c>
      <c r="CH203" s="278" cm="1">
        <f t="array" aca="1" ref="CH203" ca="1">CG203*(1+(rRentIncrPct*(MOD(CH$8,12)=1))+(rExCapExRntInfl*(rExCapExRntInflMnth=CH$8)))*(CH$8&lt;=(MAX(rHoldPeriod,1)+fRvrYr)*12)</f>
        <v>98652.600739225993</v>
      </c>
      <c r="CI203" s="278" cm="1">
        <f t="array" aca="1" ref="CI203" ca="1">CH203*(1+(rRentIncrPct*(MOD(CI$8,12)=1))+(rExCapExRntInfl*(rExCapExRntInflMnth=CI$8)))*(CI$8&lt;=(MAX(rHoldPeriod,1)+fRvrYr)*12)</f>
        <v>98652.600739225993</v>
      </c>
      <c r="CJ203" s="278" cm="1">
        <f t="array" aca="1" ref="CJ203" ca="1">CI203*(1+(rRentIncrPct*(MOD(CJ$8,12)=1))+(rExCapExRntInfl*(rExCapExRntInflMnth=CJ$8)))*(CJ$8&lt;=(MAX(rHoldPeriod,1)+fRvrYr)*12)</f>
        <v>98652.600739225993</v>
      </c>
      <c r="CK203" s="278" cm="1">
        <f t="array" aca="1" ref="CK203" ca="1">CJ203*(1+(rRentIncrPct*(MOD(CK$8,12)=1))+(rExCapExRntInfl*(rExCapExRntInflMnth=CK$8)))*(CK$8&lt;=(MAX(rHoldPeriod,1)+fRvrYr)*12)</f>
        <v>98652.600739225993</v>
      </c>
      <c r="CL203" s="278" cm="1">
        <f t="array" aca="1" ref="CL203" ca="1">CK203*(1+(rRentIncrPct*(MOD(CL$8,12)=1))+(rExCapExRntInfl*(rExCapExRntInflMnth=CL$8)))*(CL$8&lt;=(MAX(rHoldPeriod,1)+fRvrYr)*12)</f>
        <v>101612.17876140277</v>
      </c>
      <c r="CM203" s="278" cm="1">
        <f t="array" aca="1" ref="CM203" ca="1">CL203*(1+(rRentIncrPct*(MOD(CM$8,12)=1))+(rExCapExRntInfl*(rExCapExRntInflMnth=CM$8)))*(CM$8&lt;=(MAX(rHoldPeriod,1)+fRvrYr)*12)</f>
        <v>101612.17876140277</v>
      </c>
      <c r="CN203" s="278" cm="1">
        <f t="array" aca="1" ref="CN203" ca="1">CM203*(1+(rRentIncrPct*(MOD(CN$8,12)=1))+(rExCapExRntInfl*(rExCapExRntInflMnth=CN$8)))*(CN$8&lt;=(MAX(rHoldPeriod,1)+fRvrYr)*12)</f>
        <v>101612.17876140277</v>
      </c>
      <c r="CO203" s="278" cm="1">
        <f t="array" aca="1" ref="CO203" ca="1">CN203*(1+(rRentIncrPct*(MOD(CO$8,12)=1))+(rExCapExRntInfl*(rExCapExRntInflMnth=CO$8)))*(CO$8&lt;=(MAX(rHoldPeriod,1)+fRvrYr)*12)</f>
        <v>101612.17876140277</v>
      </c>
      <c r="CP203" s="278" cm="1">
        <f t="array" aca="1" ref="CP203" ca="1">CO203*(1+(rRentIncrPct*(MOD(CP$8,12)=1))+(rExCapExRntInfl*(rExCapExRntInflMnth=CP$8)))*(CP$8&lt;=(MAX(rHoldPeriod,1)+fRvrYr)*12)</f>
        <v>101612.17876140277</v>
      </c>
      <c r="CQ203" s="278" cm="1">
        <f t="array" aca="1" ref="CQ203" ca="1">CP203*(1+(rRentIncrPct*(MOD(CQ$8,12)=1))+(rExCapExRntInfl*(rExCapExRntInflMnth=CQ$8)))*(CQ$8&lt;=(MAX(rHoldPeriod,1)+fRvrYr)*12)</f>
        <v>101612.17876140277</v>
      </c>
      <c r="CR203" s="278" cm="1">
        <f t="array" aca="1" ref="CR203" ca="1">CQ203*(1+(rRentIncrPct*(MOD(CR$8,12)=1))+(rExCapExRntInfl*(rExCapExRntInflMnth=CR$8)))*(CR$8&lt;=(MAX(rHoldPeriod,1)+fRvrYr)*12)</f>
        <v>101612.17876140277</v>
      </c>
      <c r="CS203" s="278" cm="1">
        <f t="array" aca="1" ref="CS203" ca="1">CR203*(1+(rRentIncrPct*(MOD(CS$8,12)=1))+(rExCapExRntInfl*(rExCapExRntInflMnth=CS$8)))*(CS$8&lt;=(MAX(rHoldPeriod,1)+fRvrYr)*12)</f>
        <v>101612.17876140277</v>
      </c>
      <c r="CT203" s="278" cm="1">
        <f t="array" aca="1" ref="CT203" ca="1">CS203*(1+(rRentIncrPct*(MOD(CT$8,12)=1))+(rExCapExRntInfl*(rExCapExRntInflMnth=CT$8)))*(CT$8&lt;=(MAX(rHoldPeriod,1)+fRvrYr)*12)</f>
        <v>101612.17876140277</v>
      </c>
      <c r="CU203" s="278" cm="1">
        <f t="array" aca="1" ref="CU203" ca="1">CT203*(1+(rRentIncrPct*(MOD(CU$8,12)=1))+(rExCapExRntInfl*(rExCapExRntInflMnth=CU$8)))*(CU$8&lt;=(MAX(rHoldPeriod,1)+fRvrYr)*12)</f>
        <v>101612.17876140277</v>
      </c>
      <c r="CV203" s="278" cm="1">
        <f t="array" aca="1" ref="CV203" ca="1">CU203*(1+(rRentIncrPct*(MOD(CV$8,12)=1))+(rExCapExRntInfl*(rExCapExRntInflMnth=CV$8)))*(CV$8&lt;=(MAX(rHoldPeriod,1)+fRvrYr)*12)</f>
        <v>101612.17876140277</v>
      </c>
      <c r="CW203" s="278" cm="1">
        <f t="array" aca="1" ref="CW203" ca="1">CV203*(1+(rRentIncrPct*(MOD(CW$8,12)=1))+(rExCapExRntInfl*(rExCapExRntInflMnth=CW$8)))*(CW$8&lt;=(MAX(rHoldPeriod,1)+fRvrYr)*12)</f>
        <v>101612.17876140277</v>
      </c>
      <c r="CX203" s="278" cm="1">
        <f t="array" aca="1" ref="CX203" ca="1">CW203*(1+(rRentIncrPct*(MOD(CX$8,12)=1))+(rExCapExRntInfl*(rExCapExRntInflMnth=CX$8)))*(CX$8&lt;=(MAX(rHoldPeriod,1)+fRvrYr)*12)</f>
        <v>104660.54412424486</v>
      </c>
      <c r="CY203" s="278" cm="1">
        <f t="array" aca="1" ref="CY203" ca="1">CX203*(1+(rRentIncrPct*(MOD(CY$8,12)=1))+(rExCapExRntInfl*(rExCapExRntInflMnth=CY$8)))*(CY$8&lt;=(MAX(rHoldPeriod,1)+fRvrYr)*12)</f>
        <v>104660.54412424486</v>
      </c>
      <c r="CZ203" s="278" cm="1">
        <f t="array" aca="1" ref="CZ203" ca="1">CY203*(1+(rRentIncrPct*(MOD(CZ$8,12)=1))+(rExCapExRntInfl*(rExCapExRntInflMnth=CZ$8)))*(CZ$8&lt;=(MAX(rHoldPeriod,1)+fRvrYr)*12)</f>
        <v>104660.54412424486</v>
      </c>
      <c r="DA203" s="278" cm="1">
        <f t="array" aca="1" ref="DA203" ca="1">CZ203*(1+(rRentIncrPct*(MOD(DA$8,12)=1))+(rExCapExRntInfl*(rExCapExRntInflMnth=DA$8)))*(DA$8&lt;=(MAX(rHoldPeriod,1)+fRvrYr)*12)</f>
        <v>104660.54412424486</v>
      </c>
      <c r="DB203" s="278" cm="1">
        <f t="array" aca="1" ref="DB203" ca="1">DA203*(1+(rRentIncrPct*(MOD(DB$8,12)=1))+(rExCapExRntInfl*(rExCapExRntInflMnth=DB$8)))*(DB$8&lt;=(MAX(rHoldPeriod,1)+fRvrYr)*12)</f>
        <v>104660.54412424486</v>
      </c>
      <c r="DC203" s="278" cm="1">
        <f t="array" aca="1" ref="DC203" ca="1">DB203*(1+(rRentIncrPct*(MOD(DC$8,12)=1))+(rExCapExRntInfl*(rExCapExRntInflMnth=DC$8)))*(DC$8&lt;=(MAX(rHoldPeriod,1)+fRvrYr)*12)</f>
        <v>104660.54412424486</v>
      </c>
      <c r="DD203" s="278" cm="1">
        <f t="array" aca="1" ref="DD203" ca="1">DC203*(1+(rRentIncrPct*(MOD(DD$8,12)=1))+(rExCapExRntInfl*(rExCapExRntInflMnth=DD$8)))*(DD$8&lt;=(MAX(rHoldPeriod,1)+fRvrYr)*12)</f>
        <v>104660.54412424486</v>
      </c>
      <c r="DE203" s="278" cm="1">
        <f t="array" aca="1" ref="DE203" ca="1">DD203*(1+(rRentIncrPct*(MOD(DE$8,12)=1))+(rExCapExRntInfl*(rExCapExRntInflMnth=DE$8)))*(DE$8&lt;=(MAX(rHoldPeriod,1)+fRvrYr)*12)</f>
        <v>104660.54412424486</v>
      </c>
      <c r="DF203" s="278" cm="1">
        <f t="array" aca="1" ref="DF203" ca="1">DE203*(1+(rRentIncrPct*(MOD(DF$8,12)=1))+(rExCapExRntInfl*(rExCapExRntInflMnth=DF$8)))*(DF$8&lt;=(MAX(rHoldPeriod,1)+fRvrYr)*12)</f>
        <v>104660.54412424486</v>
      </c>
      <c r="DG203" s="278" cm="1">
        <f t="array" aca="1" ref="DG203" ca="1">DF203*(1+(rRentIncrPct*(MOD(DG$8,12)=1))+(rExCapExRntInfl*(rExCapExRntInflMnth=DG$8)))*(DG$8&lt;=(MAX(rHoldPeriod,1)+fRvrYr)*12)</f>
        <v>104660.54412424486</v>
      </c>
      <c r="DH203" s="278" cm="1">
        <f t="array" aca="1" ref="DH203" ca="1">DG203*(1+(rRentIncrPct*(MOD(DH$8,12)=1))+(rExCapExRntInfl*(rExCapExRntInflMnth=DH$8)))*(DH$8&lt;=(MAX(rHoldPeriod,1)+fRvrYr)*12)</f>
        <v>104660.54412424486</v>
      </c>
      <c r="DI203" s="278" cm="1">
        <f t="array" aca="1" ref="DI203" ca="1">DH203*(1+(rRentIncrPct*(MOD(DI$8,12)=1))+(rExCapExRntInfl*(rExCapExRntInflMnth=DI$8)))*(DI$8&lt;=(MAX(rHoldPeriod,1)+fRvrYr)*12)</f>
        <v>104660.54412424486</v>
      </c>
      <c r="DJ203" s="278" cm="1">
        <f t="array" aca="1" ref="DJ203" ca="1">DI203*(1+(rRentIncrPct*(MOD(DJ$8,12)=1))+(rExCapExRntInfl*(rExCapExRntInflMnth=DJ$8)))*(DJ$8&lt;=(MAX(rHoldPeriod,1)+fRvrYr)*12)</f>
        <v>107800.36044797221</v>
      </c>
      <c r="DK203" s="278" cm="1">
        <f t="array" aca="1" ref="DK203" ca="1">DJ203*(1+(rRentIncrPct*(MOD(DK$8,12)=1))+(rExCapExRntInfl*(rExCapExRntInflMnth=DK$8)))*(DK$8&lt;=(MAX(rHoldPeriod,1)+fRvrYr)*12)</f>
        <v>107800.36044797221</v>
      </c>
      <c r="DL203" s="278" cm="1">
        <f t="array" aca="1" ref="DL203" ca="1">DK203*(1+(rRentIncrPct*(MOD(DL$8,12)=1))+(rExCapExRntInfl*(rExCapExRntInflMnth=DL$8)))*(DL$8&lt;=(MAX(rHoldPeriod,1)+fRvrYr)*12)</f>
        <v>107800.36044797221</v>
      </c>
      <c r="DM203" s="278" cm="1">
        <f t="array" aca="1" ref="DM203" ca="1">DL203*(1+(rRentIncrPct*(MOD(DM$8,12)=1))+(rExCapExRntInfl*(rExCapExRntInflMnth=DM$8)))*(DM$8&lt;=(MAX(rHoldPeriod,1)+fRvrYr)*12)</f>
        <v>107800.36044797221</v>
      </c>
      <c r="DN203" s="278" cm="1">
        <f t="array" aca="1" ref="DN203" ca="1">DM203*(1+(rRentIncrPct*(MOD(DN$8,12)=1))+(rExCapExRntInfl*(rExCapExRntInflMnth=DN$8)))*(DN$8&lt;=(MAX(rHoldPeriod,1)+fRvrYr)*12)</f>
        <v>107800.36044797221</v>
      </c>
      <c r="DO203" s="278" cm="1">
        <f t="array" aca="1" ref="DO203" ca="1">DN203*(1+(rRentIncrPct*(MOD(DO$8,12)=1))+(rExCapExRntInfl*(rExCapExRntInflMnth=DO$8)))*(DO$8&lt;=(MAX(rHoldPeriod,1)+fRvrYr)*12)</f>
        <v>107800.36044797221</v>
      </c>
      <c r="DP203" s="278" cm="1">
        <f t="array" aca="1" ref="DP203" ca="1">DO203*(1+(rRentIncrPct*(MOD(DP$8,12)=1))+(rExCapExRntInfl*(rExCapExRntInflMnth=DP$8)))*(DP$8&lt;=(MAX(rHoldPeriod,1)+fRvrYr)*12)</f>
        <v>107800.36044797221</v>
      </c>
      <c r="DQ203" s="278" cm="1">
        <f t="array" aca="1" ref="DQ203" ca="1">DP203*(1+(rRentIncrPct*(MOD(DQ$8,12)=1))+(rExCapExRntInfl*(rExCapExRntInflMnth=DQ$8)))*(DQ$8&lt;=(MAX(rHoldPeriod,1)+fRvrYr)*12)</f>
        <v>107800.36044797221</v>
      </c>
      <c r="DR203" s="278" cm="1">
        <f t="array" aca="1" ref="DR203" ca="1">DQ203*(1+(rRentIncrPct*(MOD(DR$8,12)=1))+(rExCapExRntInfl*(rExCapExRntInflMnth=DR$8)))*(DR$8&lt;=(MAX(rHoldPeriod,1)+fRvrYr)*12)</f>
        <v>107800.36044797221</v>
      </c>
      <c r="DS203" s="278" cm="1">
        <f t="array" aca="1" ref="DS203" ca="1">DR203*(1+(rRentIncrPct*(MOD(DS$8,12)=1))+(rExCapExRntInfl*(rExCapExRntInflMnth=DS$8)))*(DS$8&lt;=(MAX(rHoldPeriod,1)+fRvrYr)*12)</f>
        <v>107800.36044797221</v>
      </c>
      <c r="DT203" s="278" cm="1">
        <f t="array" aca="1" ref="DT203" ca="1">DS203*(1+(rRentIncrPct*(MOD(DT$8,12)=1))+(rExCapExRntInfl*(rExCapExRntInflMnth=DT$8)))*(DT$8&lt;=(MAX(rHoldPeriod,1)+fRvrYr)*12)</f>
        <v>107800.36044797221</v>
      </c>
      <c r="DU203" s="278" cm="1">
        <f t="array" aca="1" ref="DU203" ca="1">DT203*(1+(rRentIncrPct*(MOD(DU$8,12)=1))+(rExCapExRntInfl*(rExCapExRntInflMnth=DU$8)))*(DU$8&lt;=(MAX(rHoldPeriod,1)+fRvrYr)*12)</f>
        <v>107800.36044797221</v>
      </c>
      <c r="DV203" s="278" cm="1">
        <f t="array" aca="1" ref="DV203" ca="1">DU203*(1+(rRentIncrPct*(MOD(DV$8,12)=1))+(rExCapExRntInfl*(rExCapExRntInflMnth=DV$8)))*(DV$8&lt;=(MAX(rHoldPeriod,1)+fRvrYr)*12)</f>
        <v>111034.37126141138</v>
      </c>
      <c r="DW203" s="278" cm="1">
        <f t="array" aca="1" ref="DW203" ca="1">DV203*(1+(rRentIncrPct*(MOD(DW$8,12)=1))+(rExCapExRntInfl*(rExCapExRntInflMnth=DW$8)))*(DW$8&lt;=(MAX(rHoldPeriod,1)+fRvrYr)*12)</f>
        <v>111034.37126141138</v>
      </c>
      <c r="DX203" s="278" cm="1">
        <f t="array" aca="1" ref="DX203" ca="1">DW203*(1+(rRentIncrPct*(MOD(DX$8,12)=1))+(rExCapExRntInfl*(rExCapExRntInflMnth=DX$8)))*(DX$8&lt;=(MAX(rHoldPeriod,1)+fRvrYr)*12)</f>
        <v>111034.37126141138</v>
      </c>
      <c r="DY203" s="278" cm="1">
        <f t="array" aca="1" ref="DY203" ca="1">DX203*(1+(rRentIncrPct*(MOD(DY$8,12)=1))+(rExCapExRntInfl*(rExCapExRntInflMnth=DY$8)))*(DY$8&lt;=(MAX(rHoldPeriod,1)+fRvrYr)*12)</f>
        <v>111034.37126141138</v>
      </c>
      <c r="DZ203" s="278" cm="1">
        <f t="array" aca="1" ref="DZ203" ca="1">DY203*(1+(rRentIncrPct*(MOD(DZ$8,12)=1))+(rExCapExRntInfl*(rExCapExRntInflMnth=DZ$8)))*(DZ$8&lt;=(MAX(rHoldPeriod,1)+fRvrYr)*12)</f>
        <v>111034.37126141138</v>
      </c>
      <c r="EA203" s="278" cm="1">
        <f t="array" aca="1" ref="EA203" ca="1">DZ203*(1+(rRentIncrPct*(MOD(EA$8,12)=1))+(rExCapExRntInfl*(rExCapExRntInflMnth=EA$8)))*(EA$8&lt;=(MAX(rHoldPeriod,1)+fRvrYr)*12)</f>
        <v>111034.37126141138</v>
      </c>
      <c r="EB203" s="278" cm="1">
        <f t="array" aca="1" ref="EB203" ca="1">EA203*(1+(rRentIncrPct*(MOD(EB$8,12)=1))+(rExCapExRntInfl*(rExCapExRntInflMnth=EB$8)))*(EB$8&lt;=(MAX(rHoldPeriod,1)+fRvrYr)*12)</f>
        <v>111034.37126141138</v>
      </c>
      <c r="EC203" s="278" cm="1">
        <f t="array" aca="1" ref="EC203" ca="1">EB203*(1+(rRentIncrPct*(MOD(EC$8,12)=1))+(rExCapExRntInfl*(rExCapExRntInflMnth=EC$8)))*(EC$8&lt;=(MAX(rHoldPeriod,1)+fRvrYr)*12)</f>
        <v>111034.37126141138</v>
      </c>
      <c r="ED203" s="278" cm="1">
        <f t="array" aca="1" ref="ED203" ca="1">EC203*(1+(rRentIncrPct*(MOD(ED$8,12)=1))+(rExCapExRntInfl*(rExCapExRntInflMnth=ED$8)))*(ED$8&lt;=(MAX(rHoldPeriod,1)+fRvrYr)*12)</f>
        <v>111034.37126141138</v>
      </c>
      <c r="EE203" s="278" cm="1">
        <f t="array" aca="1" ref="EE203" ca="1">ED203*(1+(rRentIncrPct*(MOD(EE$8,12)=1))+(rExCapExRntInfl*(rExCapExRntInflMnth=EE$8)))*(EE$8&lt;=(MAX(rHoldPeriod,1)+fRvrYr)*12)</f>
        <v>111034.37126141138</v>
      </c>
      <c r="EF203" s="278" cm="1">
        <f t="array" aca="1" ref="EF203" ca="1">EE203*(1+(rRentIncrPct*(MOD(EF$8,12)=1))+(rExCapExRntInfl*(rExCapExRntInflMnth=EF$8)))*(EF$8&lt;=(MAX(rHoldPeriod,1)+fRvrYr)*12)</f>
        <v>111034.37126141138</v>
      </c>
      <c r="EG203" s="278" cm="1">
        <f t="array" aca="1" ref="EG203" ca="1">EF203*(1+(rRentIncrPct*(MOD(EG$8,12)=1))+(rExCapExRntInfl*(rExCapExRntInflMnth=EG$8)))*(EG$8&lt;=(MAX(rHoldPeriod,1)+fRvrYr)*12)</f>
        <v>111034.37126141138</v>
      </c>
      <c r="EH203" s="278" cm="1">
        <f t="array" aca="1" ref="EH203" ca="1">EG203*(1+(rRentIncrPct*(MOD(EH$8,12)=1))+(rExCapExRntInfl*(rExCapExRntInflMnth=EH$8)))*(EH$8&lt;=(MAX(rHoldPeriod,1)+fRvrYr)*12)</f>
        <v>114365.40239925373</v>
      </c>
      <c r="EI203" s="278" cm="1">
        <f t="array" aca="1" ref="EI203" ca="1">EH203*(1+(rRentIncrPct*(MOD(EI$8,12)=1))+(rExCapExRntInfl*(rExCapExRntInflMnth=EI$8)))*(EI$8&lt;=(MAX(rHoldPeriod,1)+fRvrYr)*12)</f>
        <v>114365.40239925373</v>
      </c>
      <c r="EJ203" s="278" cm="1">
        <f t="array" aca="1" ref="EJ203" ca="1">EI203*(1+(rRentIncrPct*(MOD(EJ$8,12)=1))+(rExCapExRntInfl*(rExCapExRntInflMnth=EJ$8)))*(EJ$8&lt;=(MAX(rHoldPeriod,1)+fRvrYr)*12)</f>
        <v>114365.40239925373</v>
      </c>
      <c r="EK203" s="278" cm="1">
        <f t="array" aca="1" ref="EK203" ca="1">EJ203*(1+(rRentIncrPct*(MOD(EK$8,12)=1))+(rExCapExRntInfl*(rExCapExRntInflMnth=EK$8)))*(EK$8&lt;=(MAX(rHoldPeriod,1)+fRvrYr)*12)</f>
        <v>114365.40239925373</v>
      </c>
      <c r="EL203" s="278" cm="1">
        <f t="array" aca="1" ref="EL203" ca="1">EK203*(1+(rRentIncrPct*(MOD(EL$8,12)=1))+(rExCapExRntInfl*(rExCapExRntInflMnth=EL$8)))*(EL$8&lt;=(MAX(rHoldPeriod,1)+fRvrYr)*12)</f>
        <v>114365.40239925373</v>
      </c>
      <c r="EM203" s="278" cm="1">
        <f t="array" aca="1" ref="EM203" ca="1">EL203*(1+(rRentIncrPct*(MOD(EM$8,12)=1))+(rExCapExRntInfl*(rExCapExRntInflMnth=EM$8)))*(EM$8&lt;=(MAX(rHoldPeriod,1)+fRvrYr)*12)</f>
        <v>114365.40239925373</v>
      </c>
      <c r="EN203" s="278" cm="1">
        <f t="array" aca="1" ref="EN203" ca="1">EM203*(1+(rRentIncrPct*(MOD(EN$8,12)=1))+(rExCapExRntInfl*(rExCapExRntInflMnth=EN$8)))*(EN$8&lt;=(MAX(rHoldPeriod,1)+fRvrYr)*12)</f>
        <v>114365.40239925373</v>
      </c>
      <c r="EO203" s="278" cm="1">
        <f t="array" aca="1" ref="EO203" ca="1">EN203*(1+(rRentIncrPct*(MOD(EO$8,12)=1))+(rExCapExRntInfl*(rExCapExRntInflMnth=EO$8)))*(EO$8&lt;=(MAX(rHoldPeriod,1)+fRvrYr)*12)</f>
        <v>114365.40239925373</v>
      </c>
      <c r="EP203" s="278" cm="1">
        <f t="array" aca="1" ref="EP203" ca="1">EO203*(1+(rRentIncrPct*(MOD(EP$8,12)=1))+(rExCapExRntInfl*(rExCapExRntInflMnth=EP$8)))*(EP$8&lt;=(MAX(rHoldPeriod,1)+fRvrYr)*12)</f>
        <v>114365.40239925373</v>
      </c>
      <c r="EQ203" s="278" cm="1">
        <f t="array" aca="1" ref="EQ203" ca="1">EP203*(1+(rRentIncrPct*(MOD(EQ$8,12)=1))+(rExCapExRntInfl*(rExCapExRntInflMnth=EQ$8)))*(EQ$8&lt;=(MAX(rHoldPeriod,1)+fRvrYr)*12)</f>
        <v>114365.40239925373</v>
      </c>
      <c r="ER203" s="278" cm="1">
        <f t="array" aca="1" ref="ER203" ca="1">EQ203*(1+(rRentIncrPct*(MOD(ER$8,12)=1))+(rExCapExRntInfl*(rExCapExRntInflMnth=ER$8)))*(ER$8&lt;=(MAX(rHoldPeriod,1)+fRvrYr)*12)</f>
        <v>114365.40239925373</v>
      </c>
      <c r="ES203" s="278" cm="1">
        <f t="array" aca="1" ref="ES203" ca="1">ER203*(1+(rRentIncrPct*(MOD(ES$8,12)=1))+(rExCapExRntInfl*(rExCapExRntInflMnth=ES$8)))*(ES$8&lt;=(MAX(rHoldPeriod,1)+fRvrYr)*12)</f>
        <v>114365.40239925373</v>
      </c>
    </row>
    <row r="204" spans="2:149" hidden="1" x14ac:dyDescent="0.2">
      <c r="Q204" s="275"/>
      <c r="R204" s="278">
        <f t="shared" si="500"/>
        <v>53807.200000000004</v>
      </c>
      <c r="S204" s="278" cm="1">
        <f t="array" aca="1" ref="S204" ca="1">R204*(1+(rRentIncrPct*(MOD(S$8,12)=1))+(rExCapExRntInfl*(rExCapExRntInflMnth=S$8)))*(S$8&lt;=(MAX(rHoldPeriod,1)+fRvrYr)*12)</f>
        <v>53807.200000000004</v>
      </c>
      <c r="T204" s="278" cm="1">
        <f t="array" aca="1" ref="T204" ca="1">S204*(1+(rRentIncrPct*(MOD(T$8,12)=1))+(rExCapExRntInfl*(rExCapExRntInflMnth=T$8)))*(T$8&lt;=(MAX(rHoldPeriod,1)+fRvrYr)*12)</f>
        <v>53807.200000000004</v>
      </c>
      <c r="U204" s="278" cm="1">
        <f t="array" aca="1" ref="U204" ca="1">T204*(1+(rRentIncrPct*(MOD(U$8,12)=1))+(rExCapExRntInfl*(rExCapExRntInflMnth=U$8)))*(U$8&lt;=(MAX(rHoldPeriod,1)+fRvrYr)*12)</f>
        <v>53807.200000000004</v>
      </c>
      <c r="V204" s="278" cm="1">
        <f t="array" aca="1" ref="V204" ca="1">U204*(1+(rRentIncrPct*(MOD(V$8,12)=1))+(rExCapExRntInfl*(rExCapExRntInflMnth=V$8)))*(V$8&lt;=(MAX(rHoldPeriod,1)+fRvrYr)*12)</f>
        <v>53807.200000000004</v>
      </c>
      <c r="W204" s="278" cm="1">
        <f t="array" aca="1" ref="W204" ca="1">V204*(1+(rRentIncrPct*(MOD(W$8,12)=1))+(rExCapExRntInfl*(rExCapExRntInflMnth=W$8)))*(W$8&lt;=(MAX(rHoldPeriod,1)+fRvrYr)*12)</f>
        <v>53807.200000000004</v>
      </c>
      <c r="X204" s="278" cm="1">
        <f t="array" aca="1" ref="X204" ca="1">W204*(1+(rRentIncrPct*(MOD(X$8,12)=1))+(rExCapExRntInfl*(rExCapExRntInflMnth=X$8)))*(X$8&lt;=(MAX(rHoldPeriod,1)+fRvrYr)*12)</f>
        <v>53807.200000000004</v>
      </c>
      <c r="Y204" s="278" cm="1">
        <f t="array" aca="1" ref="Y204" ca="1">X204*(1+(rRentIncrPct*(MOD(Y$8,12)=1))+(rExCapExRntInfl*(rExCapExRntInflMnth=Y$8)))*(Y$8&lt;=(MAX(rHoldPeriod,1)+fRvrYr)*12)</f>
        <v>53807.200000000004</v>
      </c>
      <c r="Z204" s="278" cm="1">
        <f t="array" aca="1" ref="Z204" ca="1">Y204*(1+(rRentIncrPct*(MOD(Z$8,12)=1))+(rExCapExRntInfl*(rExCapExRntInflMnth=Z$8)))*(Z$8&lt;=(MAX(rHoldPeriod,1)+fRvrYr)*12)</f>
        <v>53807.200000000004</v>
      </c>
      <c r="AA204" s="278" cm="1">
        <f t="array" aca="1" ref="AA204" ca="1">Z204*(1+(rRentIncrPct*(MOD(AA$8,12)=1))+(rExCapExRntInfl*(rExCapExRntInflMnth=AA$8)))*(AA$8&lt;=(MAX(rHoldPeriod,1)+fRvrYr)*12)</f>
        <v>53807.200000000004</v>
      </c>
      <c r="AB204" s="278" cm="1">
        <f t="array" aca="1" ref="AB204" ca="1">AA204*(1+(rRentIncrPct*(MOD(AB$8,12)=1))+(rExCapExRntInfl*(rExCapExRntInflMnth=AB$8)))*(AB$8&lt;=(MAX(rHoldPeriod,1)+fRvrYr)*12)</f>
        <v>53807.200000000004</v>
      </c>
      <c r="AC204" s="278" cm="1">
        <f t="array" aca="1" ref="AC204" ca="1">AB204*(1+(rRentIncrPct*(MOD(AC$8,12)=1))+(rExCapExRntInfl*(rExCapExRntInflMnth=AC$8)))*(AC$8&lt;=(MAX(rHoldPeriod,1)+fRvrYr)*12)</f>
        <v>53807.200000000004</v>
      </c>
      <c r="AD204" s="278" cm="1">
        <f t="array" aca="1" ref="AD204" ca="1">AC204*(1+(rRentIncrPct*(MOD(AD$8,12)=1))+(rExCapExRntInfl*(rExCapExRntInflMnth=AD$8)))*(AD$8&lt;=(MAX(rHoldPeriod,1)+fRvrYr)*12)</f>
        <v>55421.416000000005</v>
      </c>
      <c r="AE204" s="278" cm="1">
        <f t="array" aca="1" ref="AE204" ca="1">AD204*(1+(rRentIncrPct*(MOD(AE$8,12)=1))+(rExCapExRntInfl*(rExCapExRntInflMnth=AE$8)))*(AE$8&lt;=(MAX(rHoldPeriod,1)+fRvrYr)*12)</f>
        <v>55421.416000000005</v>
      </c>
      <c r="AF204" s="278" cm="1">
        <f t="array" aca="1" ref="AF204" ca="1">AE204*(1+(rRentIncrPct*(MOD(AF$8,12)=1))+(rExCapExRntInfl*(rExCapExRntInflMnth=AF$8)))*(AF$8&lt;=(MAX(rHoldPeriod,1)+fRvrYr)*12)</f>
        <v>55421.416000000005</v>
      </c>
      <c r="AG204" s="278" cm="1">
        <f t="array" aca="1" ref="AG204" ca="1">AF204*(1+(rRentIncrPct*(MOD(AG$8,12)=1))+(rExCapExRntInfl*(rExCapExRntInflMnth=AG$8)))*(AG$8&lt;=(MAX(rHoldPeriod,1)+fRvrYr)*12)</f>
        <v>55421.416000000005</v>
      </c>
      <c r="AH204" s="278" cm="1">
        <f t="array" aca="1" ref="AH204" ca="1">AG204*(1+(rRentIncrPct*(MOD(AH$8,12)=1))+(rExCapExRntInfl*(rExCapExRntInflMnth=AH$8)))*(AH$8&lt;=(MAX(rHoldPeriod,1)+fRvrYr)*12)</f>
        <v>55421.416000000005</v>
      </c>
      <c r="AI204" s="278" cm="1">
        <f t="array" aca="1" ref="AI204" ca="1">AH204*(1+(rRentIncrPct*(MOD(AI$8,12)=1))+(rExCapExRntInfl*(rExCapExRntInflMnth=AI$8)))*(AI$8&lt;=(MAX(rHoldPeriod,1)+fRvrYr)*12)</f>
        <v>55421.416000000005</v>
      </c>
      <c r="AJ204" s="278" cm="1">
        <f t="array" aca="1" ref="AJ204" ca="1">AI204*(1+(rRentIncrPct*(MOD(AJ$8,12)=1))+(rExCapExRntInfl*(rExCapExRntInflMnth=AJ$8)))*(AJ$8&lt;=(MAX(rHoldPeriod,1)+fRvrYr)*12)</f>
        <v>55421.416000000005</v>
      </c>
      <c r="AK204" s="278" cm="1">
        <f t="array" aca="1" ref="AK204" ca="1">AJ204*(1+(rRentIncrPct*(MOD(AK$8,12)=1))+(rExCapExRntInfl*(rExCapExRntInflMnth=AK$8)))*(AK$8&lt;=(MAX(rHoldPeriod,1)+fRvrYr)*12)</f>
        <v>55421.416000000005</v>
      </c>
      <c r="AL204" s="278" cm="1">
        <f t="array" aca="1" ref="AL204" ca="1">AK204*(1+(rRentIncrPct*(MOD(AL$8,12)=1))+(rExCapExRntInfl*(rExCapExRntInflMnth=AL$8)))*(AL$8&lt;=(MAX(rHoldPeriod,1)+fRvrYr)*12)</f>
        <v>55421.416000000005</v>
      </c>
      <c r="AM204" s="278" cm="1">
        <f t="array" aca="1" ref="AM204" ca="1">AL204*(1+(rRentIncrPct*(MOD(AM$8,12)=1))+(rExCapExRntInfl*(rExCapExRntInflMnth=AM$8)))*(AM$8&lt;=(MAX(rHoldPeriod,1)+fRvrYr)*12)</f>
        <v>55421.416000000005</v>
      </c>
      <c r="AN204" s="278" cm="1">
        <f t="array" aca="1" ref="AN204" ca="1">AM204*(1+(rRentIncrPct*(MOD(AN$8,12)=1))+(rExCapExRntInfl*(rExCapExRntInflMnth=AN$8)))*(AN$8&lt;=(MAX(rHoldPeriod,1)+fRvrYr)*12)</f>
        <v>55421.416000000005</v>
      </c>
      <c r="AO204" s="278" cm="1">
        <f t="array" aca="1" ref="AO204" ca="1">AN204*(1+(rRentIncrPct*(MOD(AO$8,12)=1))+(rExCapExRntInfl*(rExCapExRntInflMnth=AO$8)))*(AO$8&lt;=(MAX(rHoldPeriod,1)+fRvrYr)*12)</f>
        <v>55421.416000000005</v>
      </c>
      <c r="AP204" s="278" cm="1">
        <f t="array" aca="1" ref="AP204" ca="1">AO204*(1+(rRentIncrPct*(MOD(AP$8,12)=1))+(rExCapExRntInfl*(rExCapExRntInflMnth=AP$8)))*(AP$8&lt;=(MAX(rHoldPeriod,1)+fRvrYr)*12)</f>
        <v>57084.058480000007</v>
      </c>
      <c r="AQ204" s="278" cm="1">
        <f t="array" aca="1" ref="AQ204" ca="1">AP204*(1+(rRentIncrPct*(MOD(AQ$8,12)=1))+(rExCapExRntInfl*(rExCapExRntInflMnth=AQ$8)))*(AQ$8&lt;=(MAX(rHoldPeriod,1)+fRvrYr)*12)</f>
        <v>57084.058480000007</v>
      </c>
      <c r="AR204" s="278" cm="1">
        <f t="array" aca="1" ref="AR204" ca="1">AQ204*(1+(rRentIncrPct*(MOD(AR$8,12)=1))+(rExCapExRntInfl*(rExCapExRntInflMnth=AR$8)))*(AR$8&lt;=(MAX(rHoldPeriod,1)+fRvrYr)*12)</f>
        <v>57084.058480000007</v>
      </c>
      <c r="AS204" s="278" cm="1">
        <f t="array" aca="1" ref="AS204" ca="1">AR204*(1+(rRentIncrPct*(MOD(AS$8,12)=1))+(rExCapExRntInfl*(rExCapExRntInflMnth=AS$8)))*(AS$8&lt;=(MAX(rHoldPeriod,1)+fRvrYr)*12)</f>
        <v>57084.058480000007</v>
      </c>
      <c r="AT204" s="278" cm="1">
        <f t="array" aca="1" ref="AT204" ca="1">AS204*(1+(rRentIncrPct*(MOD(AT$8,12)=1))+(rExCapExRntInfl*(rExCapExRntInflMnth=AT$8)))*(AT$8&lt;=(MAX(rHoldPeriod,1)+fRvrYr)*12)</f>
        <v>57084.058480000007</v>
      </c>
      <c r="AU204" s="278" cm="1">
        <f t="array" aca="1" ref="AU204" ca="1">AT204*(1+(rRentIncrPct*(MOD(AU$8,12)=1))+(rExCapExRntInfl*(rExCapExRntInflMnth=AU$8)))*(AU$8&lt;=(MAX(rHoldPeriod,1)+fRvrYr)*12)</f>
        <v>57084.058480000007</v>
      </c>
      <c r="AV204" s="278" cm="1">
        <f t="array" aca="1" ref="AV204" ca="1">AU204*(1+(rRentIncrPct*(MOD(AV$8,12)=1))+(rExCapExRntInfl*(rExCapExRntInflMnth=AV$8)))*(AV$8&lt;=(MAX(rHoldPeriod,1)+fRvrYr)*12)</f>
        <v>57084.058480000007</v>
      </c>
      <c r="AW204" s="278" cm="1">
        <f t="array" aca="1" ref="AW204" ca="1">AV204*(1+(rRentIncrPct*(MOD(AW$8,12)=1))+(rExCapExRntInfl*(rExCapExRntInflMnth=AW$8)))*(AW$8&lt;=(MAX(rHoldPeriod,1)+fRvrYr)*12)</f>
        <v>57084.058480000007</v>
      </c>
      <c r="AX204" s="278" cm="1">
        <f t="array" aca="1" ref="AX204" ca="1">AW204*(1+(rRentIncrPct*(MOD(AX$8,12)=1))+(rExCapExRntInfl*(rExCapExRntInflMnth=AX$8)))*(AX$8&lt;=(MAX(rHoldPeriod,1)+fRvrYr)*12)</f>
        <v>57084.058480000007</v>
      </c>
      <c r="AY204" s="278" cm="1">
        <f t="array" aca="1" ref="AY204" ca="1">AX204*(1+(rRentIncrPct*(MOD(AY$8,12)=1))+(rExCapExRntInfl*(rExCapExRntInflMnth=AY$8)))*(AY$8&lt;=(MAX(rHoldPeriod,1)+fRvrYr)*12)</f>
        <v>57084.058480000007</v>
      </c>
      <c r="AZ204" s="278" cm="1">
        <f t="array" aca="1" ref="AZ204" ca="1">AY204*(1+(rRentIncrPct*(MOD(AZ$8,12)=1))+(rExCapExRntInfl*(rExCapExRntInflMnth=AZ$8)))*(AZ$8&lt;=(MAX(rHoldPeriod,1)+fRvrYr)*12)</f>
        <v>57084.058480000007</v>
      </c>
      <c r="BA204" s="278" cm="1">
        <f t="array" aca="1" ref="BA204" ca="1">AZ204*(1+(rRentIncrPct*(MOD(BA$8,12)=1))+(rExCapExRntInfl*(rExCapExRntInflMnth=BA$8)))*(BA$8&lt;=(MAX(rHoldPeriod,1)+fRvrYr)*12)</f>
        <v>57084.058480000007</v>
      </c>
      <c r="BB204" s="278" cm="1">
        <f t="array" aca="1" ref="BB204" ca="1">BA204*(1+(rRentIncrPct*(MOD(BB$8,12)=1))+(rExCapExRntInfl*(rExCapExRntInflMnth=BB$8)))*(BB$8&lt;=(MAX(rHoldPeriod,1)+fRvrYr)*12)</f>
        <v>58796.580234400011</v>
      </c>
      <c r="BC204" s="278" cm="1">
        <f t="array" aca="1" ref="BC204" ca="1">BB204*(1+(rRentIncrPct*(MOD(BC$8,12)=1))+(rExCapExRntInfl*(rExCapExRntInflMnth=BC$8)))*(BC$8&lt;=(MAX(rHoldPeriod,1)+fRvrYr)*12)</f>
        <v>58796.580234400011</v>
      </c>
      <c r="BD204" s="278" cm="1">
        <f t="array" aca="1" ref="BD204" ca="1">BC204*(1+(rRentIncrPct*(MOD(BD$8,12)=1))+(rExCapExRntInfl*(rExCapExRntInflMnth=BD$8)))*(BD$8&lt;=(MAX(rHoldPeriod,1)+fRvrYr)*12)</f>
        <v>58796.580234400011</v>
      </c>
      <c r="BE204" s="278" cm="1">
        <f t="array" aca="1" ref="BE204" ca="1">BD204*(1+(rRentIncrPct*(MOD(BE$8,12)=1))+(rExCapExRntInfl*(rExCapExRntInflMnth=BE$8)))*(BE$8&lt;=(MAX(rHoldPeriod,1)+fRvrYr)*12)</f>
        <v>58796.580234400011</v>
      </c>
      <c r="BF204" s="278" cm="1">
        <f t="array" aca="1" ref="BF204" ca="1">BE204*(1+(rRentIncrPct*(MOD(BF$8,12)=1))+(rExCapExRntInfl*(rExCapExRntInflMnth=BF$8)))*(BF$8&lt;=(MAX(rHoldPeriod,1)+fRvrYr)*12)</f>
        <v>58796.580234400011</v>
      </c>
      <c r="BG204" s="278" cm="1">
        <f t="array" aca="1" ref="BG204" ca="1">BF204*(1+(rRentIncrPct*(MOD(BG$8,12)=1))+(rExCapExRntInfl*(rExCapExRntInflMnth=BG$8)))*(BG$8&lt;=(MAX(rHoldPeriod,1)+fRvrYr)*12)</f>
        <v>58796.580234400011</v>
      </c>
      <c r="BH204" s="278" cm="1">
        <f t="array" aca="1" ref="BH204" ca="1">BG204*(1+(rRentIncrPct*(MOD(BH$8,12)=1))+(rExCapExRntInfl*(rExCapExRntInflMnth=BH$8)))*(BH$8&lt;=(MAX(rHoldPeriod,1)+fRvrYr)*12)</f>
        <v>58796.580234400011</v>
      </c>
      <c r="BI204" s="278" cm="1">
        <f t="array" aca="1" ref="BI204" ca="1">BH204*(1+(rRentIncrPct*(MOD(BI$8,12)=1))+(rExCapExRntInfl*(rExCapExRntInflMnth=BI$8)))*(BI$8&lt;=(MAX(rHoldPeriod,1)+fRvrYr)*12)</f>
        <v>58796.580234400011</v>
      </c>
      <c r="BJ204" s="278" cm="1">
        <f t="array" aca="1" ref="BJ204" ca="1">BI204*(1+(rRentIncrPct*(MOD(BJ$8,12)=1))+(rExCapExRntInfl*(rExCapExRntInflMnth=BJ$8)))*(BJ$8&lt;=(MAX(rHoldPeriod,1)+fRvrYr)*12)</f>
        <v>58796.580234400011</v>
      </c>
      <c r="BK204" s="278" cm="1">
        <f t="array" aca="1" ref="BK204" ca="1">BJ204*(1+(rRentIncrPct*(MOD(BK$8,12)=1))+(rExCapExRntInfl*(rExCapExRntInflMnth=BK$8)))*(BK$8&lt;=(MAX(rHoldPeriod,1)+fRvrYr)*12)</f>
        <v>58796.580234400011</v>
      </c>
      <c r="BL204" s="278" cm="1">
        <f t="array" aca="1" ref="BL204" ca="1">BK204*(1+(rRentIncrPct*(MOD(BL$8,12)=1))+(rExCapExRntInfl*(rExCapExRntInflMnth=BL$8)))*(BL$8&lt;=(MAX(rHoldPeriod,1)+fRvrYr)*12)</f>
        <v>58796.580234400011</v>
      </c>
      <c r="BM204" s="278" cm="1">
        <f t="array" aca="1" ref="BM204" ca="1">BL204*(1+(rRentIncrPct*(MOD(BM$8,12)=1))+(rExCapExRntInfl*(rExCapExRntInflMnth=BM$8)))*(BM$8&lt;=(MAX(rHoldPeriod,1)+fRvrYr)*12)</f>
        <v>58796.580234400011</v>
      </c>
      <c r="BN204" s="278" cm="1">
        <f t="array" aca="1" ref="BN204" ca="1">BM204*(1+(rRentIncrPct*(MOD(BN$8,12)=1))+(rExCapExRntInfl*(rExCapExRntInflMnth=BN$8)))*(BN$8&lt;=(MAX(rHoldPeriod,1)+fRvrYr)*12)</f>
        <v>60560.477641432015</v>
      </c>
      <c r="BO204" s="278" cm="1">
        <f t="array" aca="1" ref="BO204" ca="1">BN204*(1+(rRentIncrPct*(MOD(BO$8,12)=1))+(rExCapExRntInfl*(rExCapExRntInflMnth=BO$8)))*(BO$8&lt;=(MAX(rHoldPeriod,1)+fRvrYr)*12)</f>
        <v>60560.477641432015</v>
      </c>
      <c r="BP204" s="278" cm="1">
        <f t="array" aca="1" ref="BP204" ca="1">BO204*(1+(rRentIncrPct*(MOD(BP$8,12)=1))+(rExCapExRntInfl*(rExCapExRntInflMnth=BP$8)))*(BP$8&lt;=(MAX(rHoldPeriod,1)+fRvrYr)*12)</f>
        <v>60560.477641432015</v>
      </c>
      <c r="BQ204" s="278" cm="1">
        <f t="array" aca="1" ref="BQ204" ca="1">BP204*(1+(rRentIncrPct*(MOD(BQ$8,12)=1))+(rExCapExRntInfl*(rExCapExRntInflMnth=BQ$8)))*(BQ$8&lt;=(MAX(rHoldPeriod,1)+fRvrYr)*12)</f>
        <v>60560.477641432015</v>
      </c>
      <c r="BR204" s="278" cm="1">
        <f t="array" aca="1" ref="BR204" ca="1">BQ204*(1+(rRentIncrPct*(MOD(BR$8,12)=1))+(rExCapExRntInfl*(rExCapExRntInflMnth=BR$8)))*(BR$8&lt;=(MAX(rHoldPeriod,1)+fRvrYr)*12)</f>
        <v>60560.477641432015</v>
      </c>
      <c r="BS204" s="278" cm="1">
        <f t="array" aca="1" ref="BS204" ca="1">BR204*(1+(rRentIncrPct*(MOD(BS$8,12)=1))+(rExCapExRntInfl*(rExCapExRntInflMnth=BS$8)))*(BS$8&lt;=(MAX(rHoldPeriod,1)+fRvrYr)*12)</f>
        <v>60560.477641432015</v>
      </c>
      <c r="BT204" s="278" cm="1">
        <f t="array" aca="1" ref="BT204" ca="1">BS204*(1+(rRentIncrPct*(MOD(BT$8,12)=1))+(rExCapExRntInfl*(rExCapExRntInflMnth=BT$8)))*(BT$8&lt;=(MAX(rHoldPeriod,1)+fRvrYr)*12)</f>
        <v>60560.477641432015</v>
      </c>
      <c r="BU204" s="278" cm="1">
        <f t="array" aca="1" ref="BU204" ca="1">BT204*(1+(rRentIncrPct*(MOD(BU$8,12)=1))+(rExCapExRntInfl*(rExCapExRntInflMnth=BU$8)))*(BU$8&lt;=(MAX(rHoldPeriod,1)+fRvrYr)*12)</f>
        <v>60560.477641432015</v>
      </c>
      <c r="BV204" s="278" cm="1">
        <f t="array" aca="1" ref="BV204" ca="1">BU204*(1+(rRentIncrPct*(MOD(BV$8,12)=1))+(rExCapExRntInfl*(rExCapExRntInflMnth=BV$8)))*(BV$8&lt;=(MAX(rHoldPeriod,1)+fRvrYr)*12)</f>
        <v>60560.477641432015</v>
      </c>
      <c r="BW204" s="278" cm="1">
        <f t="array" aca="1" ref="BW204" ca="1">BV204*(1+(rRentIncrPct*(MOD(BW$8,12)=1))+(rExCapExRntInfl*(rExCapExRntInflMnth=BW$8)))*(BW$8&lt;=(MAX(rHoldPeriod,1)+fRvrYr)*12)</f>
        <v>60560.477641432015</v>
      </c>
      <c r="BX204" s="278" cm="1">
        <f t="array" aca="1" ref="BX204" ca="1">BW204*(1+(rRentIncrPct*(MOD(BX$8,12)=1))+(rExCapExRntInfl*(rExCapExRntInflMnth=BX$8)))*(BX$8&lt;=(MAX(rHoldPeriod,1)+fRvrYr)*12)</f>
        <v>60560.477641432015</v>
      </c>
      <c r="BY204" s="278" cm="1">
        <f t="array" aca="1" ref="BY204" ca="1">BX204*(1+(rRentIncrPct*(MOD(BY$8,12)=1))+(rExCapExRntInfl*(rExCapExRntInflMnth=BY$8)))*(BY$8&lt;=(MAX(rHoldPeriod,1)+fRvrYr)*12)</f>
        <v>60560.477641432015</v>
      </c>
      <c r="BZ204" s="278" cm="1">
        <f t="array" aca="1" ref="BZ204" ca="1">BY204*(1+(rRentIncrPct*(MOD(BZ$8,12)=1))+(rExCapExRntInfl*(rExCapExRntInflMnth=BZ$8)))*(BZ$8&lt;=(MAX(rHoldPeriod,1)+fRvrYr)*12)</f>
        <v>62377.291970674974</v>
      </c>
      <c r="CA204" s="278" cm="1">
        <f t="array" aca="1" ref="CA204" ca="1">BZ204*(1+(rRentIncrPct*(MOD(CA$8,12)=1))+(rExCapExRntInfl*(rExCapExRntInflMnth=CA$8)))*(CA$8&lt;=(MAX(rHoldPeriod,1)+fRvrYr)*12)</f>
        <v>62377.291970674974</v>
      </c>
      <c r="CB204" s="278" cm="1">
        <f t="array" aca="1" ref="CB204" ca="1">CA204*(1+(rRentIncrPct*(MOD(CB$8,12)=1))+(rExCapExRntInfl*(rExCapExRntInflMnth=CB$8)))*(CB$8&lt;=(MAX(rHoldPeriod,1)+fRvrYr)*12)</f>
        <v>62377.291970674974</v>
      </c>
      <c r="CC204" s="278" cm="1">
        <f t="array" aca="1" ref="CC204" ca="1">CB204*(1+(rRentIncrPct*(MOD(CC$8,12)=1))+(rExCapExRntInfl*(rExCapExRntInflMnth=CC$8)))*(CC$8&lt;=(MAX(rHoldPeriod,1)+fRvrYr)*12)</f>
        <v>62377.291970674974</v>
      </c>
      <c r="CD204" s="278" cm="1">
        <f t="array" aca="1" ref="CD204" ca="1">CC204*(1+(rRentIncrPct*(MOD(CD$8,12)=1))+(rExCapExRntInfl*(rExCapExRntInflMnth=CD$8)))*(CD$8&lt;=(MAX(rHoldPeriod,1)+fRvrYr)*12)</f>
        <v>62377.291970674974</v>
      </c>
      <c r="CE204" s="278" cm="1">
        <f t="array" aca="1" ref="CE204" ca="1">CD204*(1+(rRentIncrPct*(MOD(CE$8,12)=1))+(rExCapExRntInfl*(rExCapExRntInflMnth=CE$8)))*(CE$8&lt;=(MAX(rHoldPeriod,1)+fRvrYr)*12)</f>
        <v>62377.291970674974</v>
      </c>
      <c r="CF204" s="278" cm="1">
        <f t="array" aca="1" ref="CF204" ca="1">CE204*(1+(rRentIncrPct*(MOD(CF$8,12)=1))+(rExCapExRntInfl*(rExCapExRntInflMnth=CF$8)))*(CF$8&lt;=(MAX(rHoldPeriod,1)+fRvrYr)*12)</f>
        <v>62377.291970674974</v>
      </c>
      <c r="CG204" s="278" cm="1">
        <f t="array" aca="1" ref="CG204" ca="1">CF204*(1+(rRentIncrPct*(MOD(CG$8,12)=1))+(rExCapExRntInfl*(rExCapExRntInflMnth=CG$8)))*(CG$8&lt;=(MAX(rHoldPeriod,1)+fRvrYr)*12)</f>
        <v>62377.291970674974</v>
      </c>
      <c r="CH204" s="278" cm="1">
        <f t="array" aca="1" ref="CH204" ca="1">CG204*(1+(rRentIncrPct*(MOD(CH$8,12)=1))+(rExCapExRntInfl*(rExCapExRntInflMnth=CH$8)))*(CH$8&lt;=(MAX(rHoldPeriod,1)+fRvrYr)*12)</f>
        <v>62377.291970674974</v>
      </c>
      <c r="CI204" s="278" cm="1">
        <f t="array" aca="1" ref="CI204" ca="1">CH204*(1+(rRentIncrPct*(MOD(CI$8,12)=1))+(rExCapExRntInfl*(rExCapExRntInflMnth=CI$8)))*(CI$8&lt;=(MAX(rHoldPeriod,1)+fRvrYr)*12)</f>
        <v>62377.291970674974</v>
      </c>
      <c r="CJ204" s="278" cm="1">
        <f t="array" aca="1" ref="CJ204" ca="1">CI204*(1+(rRentIncrPct*(MOD(CJ$8,12)=1))+(rExCapExRntInfl*(rExCapExRntInflMnth=CJ$8)))*(CJ$8&lt;=(MAX(rHoldPeriod,1)+fRvrYr)*12)</f>
        <v>62377.291970674974</v>
      </c>
      <c r="CK204" s="278" cm="1">
        <f t="array" aca="1" ref="CK204" ca="1">CJ204*(1+(rRentIncrPct*(MOD(CK$8,12)=1))+(rExCapExRntInfl*(rExCapExRntInflMnth=CK$8)))*(CK$8&lt;=(MAX(rHoldPeriod,1)+fRvrYr)*12)</f>
        <v>62377.291970674974</v>
      </c>
      <c r="CL204" s="278" cm="1">
        <f t="array" aca="1" ref="CL204" ca="1">CK204*(1+(rRentIncrPct*(MOD(CL$8,12)=1))+(rExCapExRntInfl*(rExCapExRntInflMnth=CL$8)))*(CL$8&lt;=(MAX(rHoldPeriod,1)+fRvrYr)*12)</f>
        <v>64248.610729795226</v>
      </c>
      <c r="CM204" s="278" cm="1">
        <f t="array" aca="1" ref="CM204" ca="1">CL204*(1+(rRentIncrPct*(MOD(CM$8,12)=1))+(rExCapExRntInfl*(rExCapExRntInflMnth=CM$8)))*(CM$8&lt;=(MAX(rHoldPeriod,1)+fRvrYr)*12)</f>
        <v>64248.610729795226</v>
      </c>
      <c r="CN204" s="278" cm="1">
        <f t="array" aca="1" ref="CN204" ca="1">CM204*(1+(rRentIncrPct*(MOD(CN$8,12)=1))+(rExCapExRntInfl*(rExCapExRntInflMnth=CN$8)))*(CN$8&lt;=(MAX(rHoldPeriod,1)+fRvrYr)*12)</f>
        <v>64248.610729795226</v>
      </c>
      <c r="CO204" s="278" cm="1">
        <f t="array" aca="1" ref="CO204" ca="1">CN204*(1+(rRentIncrPct*(MOD(CO$8,12)=1))+(rExCapExRntInfl*(rExCapExRntInflMnth=CO$8)))*(CO$8&lt;=(MAX(rHoldPeriod,1)+fRvrYr)*12)</f>
        <v>64248.610729795226</v>
      </c>
      <c r="CP204" s="278" cm="1">
        <f t="array" aca="1" ref="CP204" ca="1">CO204*(1+(rRentIncrPct*(MOD(CP$8,12)=1))+(rExCapExRntInfl*(rExCapExRntInflMnth=CP$8)))*(CP$8&lt;=(MAX(rHoldPeriod,1)+fRvrYr)*12)</f>
        <v>64248.610729795226</v>
      </c>
      <c r="CQ204" s="278" cm="1">
        <f t="array" aca="1" ref="CQ204" ca="1">CP204*(1+(rRentIncrPct*(MOD(CQ$8,12)=1))+(rExCapExRntInfl*(rExCapExRntInflMnth=CQ$8)))*(CQ$8&lt;=(MAX(rHoldPeriod,1)+fRvrYr)*12)</f>
        <v>64248.610729795226</v>
      </c>
      <c r="CR204" s="278" cm="1">
        <f t="array" aca="1" ref="CR204" ca="1">CQ204*(1+(rRentIncrPct*(MOD(CR$8,12)=1))+(rExCapExRntInfl*(rExCapExRntInflMnth=CR$8)))*(CR$8&lt;=(MAX(rHoldPeriod,1)+fRvrYr)*12)</f>
        <v>64248.610729795226</v>
      </c>
      <c r="CS204" s="278" cm="1">
        <f t="array" aca="1" ref="CS204" ca="1">CR204*(1+(rRentIncrPct*(MOD(CS$8,12)=1))+(rExCapExRntInfl*(rExCapExRntInflMnth=CS$8)))*(CS$8&lt;=(MAX(rHoldPeriod,1)+fRvrYr)*12)</f>
        <v>64248.610729795226</v>
      </c>
      <c r="CT204" s="278" cm="1">
        <f t="array" aca="1" ref="CT204" ca="1">CS204*(1+(rRentIncrPct*(MOD(CT$8,12)=1))+(rExCapExRntInfl*(rExCapExRntInflMnth=CT$8)))*(CT$8&lt;=(MAX(rHoldPeriod,1)+fRvrYr)*12)</f>
        <v>64248.610729795226</v>
      </c>
      <c r="CU204" s="278" cm="1">
        <f t="array" aca="1" ref="CU204" ca="1">CT204*(1+(rRentIncrPct*(MOD(CU$8,12)=1))+(rExCapExRntInfl*(rExCapExRntInflMnth=CU$8)))*(CU$8&lt;=(MAX(rHoldPeriod,1)+fRvrYr)*12)</f>
        <v>64248.610729795226</v>
      </c>
      <c r="CV204" s="278" cm="1">
        <f t="array" aca="1" ref="CV204" ca="1">CU204*(1+(rRentIncrPct*(MOD(CV$8,12)=1))+(rExCapExRntInfl*(rExCapExRntInflMnth=CV$8)))*(CV$8&lt;=(MAX(rHoldPeriod,1)+fRvrYr)*12)</f>
        <v>64248.610729795226</v>
      </c>
      <c r="CW204" s="278" cm="1">
        <f t="array" aca="1" ref="CW204" ca="1">CV204*(1+(rRentIncrPct*(MOD(CW$8,12)=1))+(rExCapExRntInfl*(rExCapExRntInflMnth=CW$8)))*(CW$8&lt;=(MAX(rHoldPeriod,1)+fRvrYr)*12)</f>
        <v>64248.610729795226</v>
      </c>
      <c r="CX204" s="278" cm="1">
        <f t="array" aca="1" ref="CX204" ca="1">CW204*(1+(rRentIncrPct*(MOD(CX$8,12)=1))+(rExCapExRntInfl*(rExCapExRntInflMnth=CX$8)))*(CX$8&lt;=(MAX(rHoldPeriod,1)+fRvrYr)*12)</f>
        <v>66176.06905168909</v>
      </c>
      <c r="CY204" s="278" cm="1">
        <f t="array" aca="1" ref="CY204" ca="1">CX204*(1+(rRentIncrPct*(MOD(CY$8,12)=1))+(rExCapExRntInfl*(rExCapExRntInflMnth=CY$8)))*(CY$8&lt;=(MAX(rHoldPeriod,1)+fRvrYr)*12)</f>
        <v>66176.06905168909</v>
      </c>
      <c r="CZ204" s="278" cm="1">
        <f t="array" aca="1" ref="CZ204" ca="1">CY204*(1+(rRentIncrPct*(MOD(CZ$8,12)=1))+(rExCapExRntInfl*(rExCapExRntInflMnth=CZ$8)))*(CZ$8&lt;=(MAX(rHoldPeriod,1)+fRvrYr)*12)</f>
        <v>66176.06905168909</v>
      </c>
      <c r="DA204" s="278" cm="1">
        <f t="array" aca="1" ref="DA204" ca="1">CZ204*(1+(rRentIncrPct*(MOD(DA$8,12)=1))+(rExCapExRntInfl*(rExCapExRntInflMnth=DA$8)))*(DA$8&lt;=(MAX(rHoldPeriod,1)+fRvrYr)*12)</f>
        <v>66176.06905168909</v>
      </c>
      <c r="DB204" s="278" cm="1">
        <f t="array" aca="1" ref="DB204" ca="1">DA204*(1+(rRentIncrPct*(MOD(DB$8,12)=1))+(rExCapExRntInfl*(rExCapExRntInflMnth=DB$8)))*(DB$8&lt;=(MAX(rHoldPeriod,1)+fRvrYr)*12)</f>
        <v>66176.06905168909</v>
      </c>
      <c r="DC204" s="278" cm="1">
        <f t="array" aca="1" ref="DC204" ca="1">DB204*(1+(rRentIncrPct*(MOD(DC$8,12)=1))+(rExCapExRntInfl*(rExCapExRntInflMnth=DC$8)))*(DC$8&lt;=(MAX(rHoldPeriod,1)+fRvrYr)*12)</f>
        <v>66176.06905168909</v>
      </c>
      <c r="DD204" s="278" cm="1">
        <f t="array" aca="1" ref="DD204" ca="1">DC204*(1+(rRentIncrPct*(MOD(DD$8,12)=1))+(rExCapExRntInfl*(rExCapExRntInflMnth=DD$8)))*(DD$8&lt;=(MAX(rHoldPeriod,1)+fRvrYr)*12)</f>
        <v>66176.06905168909</v>
      </c>
      <c r="DE204" s="278" cm="1">
        <f t="array" aca="1" ref="DE204" ca="1">DD204*(1+(rRentIncrPct*(MOD(DE$8,12)=1))+(rExCapExRntInfl*(rExCapExRntInflMnth=DE$8)))*(DE$8&lt;=(MAX(rHoldPeriod,1)+fRvrYr)*12)</f>
        <v>66176.06905168909</v>
      </c>
      <c r="DF204" s="278" cm="1">
        <f t="array" aca="1" ref="DF204" ca="1">DE204*(1+(rRentIncrPct*(MOD(DF$8,12)=1))+(rExCapExRntInfl*(rExCapExRntInflMnth=DF$8)))*(DF$8&lt;=(MAX(rHoldPeriod,1)+fRvrYr)*12)</f>
        <v>66176.06905168909</v>
      </c>
      <c r="DG204" s="278" cm="1">
        <f t="array" aca="1" ref="DG204" ca="1">DF204*(1+(rRentIncrPct*(MOD(DG$8,12)=1))+(rExCapExRntInfl*(rExCapExRntInflMnth=DG$8)))*(DG$8&lt;=(MAX(rHoldPeriod,1)+fRvrYr)*12)</f>
        <v>66176.06905168909</v>
      </c>
      <c r="DH204" s="278" cm="1">
        <f t="array" aca="1" ref="DH204" ca="1">DG204*(1+(rRentIncrPct*(MOD(DH$8,12)=1))+(rExCapExRntInfl*(rExCapExRntInflMnth=DH$8)))*(DH$8&lt;=(MAX(rHoldPeriod,1)+fRvrYr)*12)</f>
        <v>66176.06905168909</v>
      </c>
      <c r="DI204" s="278" cm="1">
        <f t="array" aca="1" ref="DI204" ca="1">DH204*(1+(rRentIncrPct*(MOD(DI$8,12)=1))+(rExCapExRntInfl*(rExCapExRntInflMnth=DI$8)))*(DI$8&lt;=(MAX(rHoldPeriod,1)+fRvrYr)*12)</f>
        <v>66176.06905168909</v>
      </c>
      <c r="DJ204" s="278" cm="1">
        <f t="array" aca="1" ref="DJ204" ca="1">DI204*(1+(rRentIncrPct*(MOD(DJ$8,12)=1))+(rExCapExRntInfl*(rExCapExRntInflMnth=DJ$8)))*(DJ$8&lt;=(MAX(rHoldPeriod,1)+fRvrYr)*12)</f>
        <v>68161.351123239758</v>
      </c>
      <c r="DK204" s="278" cm="1">
        <f t="array" aca="1" ref="DK204" ca="1">DJ204*(1+(rRentIncrPct*(MOD(DK$8,12)=1))+(rExCapExRntInfl*(rExCapExRntInflMnth=DK$8)))*(DK$8&lt;=(MAX(rHoldPeriod,1)+fRvrYr)*12)</f>
        <v>68161.351123239758</v>
      </c>
      <c r="DL204" s="278" cm="1">
        <f t="array" aca="1" ref="DL204" ca="1">DK204*(1+(rRentIncrPct*(MOD(DL$8,12)=1))+(rExCapExRntInfl*(rExCapExRntInflMnth=DL$8)))*(DL$8&lt;=(MAX(rHoldPeriod,1)+fRvrYr)*12)</f>
        <v>68161.351123239758</v>
      </c>
      <c r="DM204" s="278" cm="1">
        <f t="array" aca="1" ref="DM204" ca="1">DL204*(1+(rRentIncrPct*(MOD(DM$8,12)=1))+(rExCapExRntInfl*(rExCapExRntInflMnth=DM$8)))*(DM$8&lt;=(MAX(rHoldPeriod,1)+fRvrYr)*12)</f>
        <v>68161.351123239758</v>
      </c>
      <c r="DN204" s="278" cm="1">
        <f t="array" aca="1" ref="DN204" ca="1">DM204*(1+(rRentIncrPct*(MOD(DN$8,12)=1))+(rExCapExRntInfl*(rExCapExRntInflMnth=DN$8)))*(DN$8&lt;=(MAX(rHoldPeriod,1)+fRvrYr)*12)</f>
        <v>68161.351123239758</v>
      </c>
      <c r="DO204" s="278" cm="1">
        <f t="array" aca="1" ref="DO204" ca="1">DN204*(1+(rRentIncrPct*(MOD(DO$8,12)=1))+(rExCapExRntInfl*(rExCapExRntInflMnth=DO$8)))*(DO$8&lt;=(MAX(rHoldPeriod,1)+fRvrYr)*12)</f>
        <v>68161.351123239758</v>
      </c>
      <c r="DP204" s="278" cm="1">
        <f t="array" aca="1" ref="DP204" ca="1">DO204*(1+(rRentIncrPct*(MOD(DP$8,12)=1))+(rExCapExRntInfl*(rExCapExRntInflMnth=DP$8)))*(DP$8&lt;=(MAX(rHoldPeriod,1)+fRvrYr)*12)</f>
        <v>68161.351123239758</v>
      </c>
      <c r="DQ204" s="278" cm="1">
        <f t="array" aca="1" ref="DQ204" ca="1">DP204*(1+(rRentIncrPct*(MOD(DQ$8,12)=1))+(rExCapExRntInfl*(rExCapExRntInflMnth=DQ$8)))*(DQ$8&lt;=(MAX(rHoldPeriod,1)+fRvrYr)*12)</f>
        <v>68161.351123239758</v>
      </c>
      <c r="DR204" s="278" cm="1">
        <f t="array" aca="1" ref="DR204" ca="1">DQ204*(1+(rRentIncrPct*(MOD(DR$8,12)=1))+(rExCapExRntInfl*(rExCapExRntInflMnth=DR$8)))*(DR$8&lt;=(MAX(rHoldPeriod,1)+fRvrYr)*12)</f>
        <v>68161.351123239758</v>
      </c>
      <c r="DS204" s="278" cm="1">
        <f t="array" aca="1" ref="DS204" ca="1">DR204*(1+(rRentIncrPct*(MOD(DS$8,12)=1))+(rExCapExRntInfl*(rExCapExRntInflMnth=DS$8)))*(DS$8&lt;=(MAX(rHoldPeriod,1)+fRvrYr)*12)</f>
        <v>68161.351123239758</v>
      </c>
      <c r="DT204" s="278" cm="1">
        <f t="array" aca="1" ref="DT204" ca="1">DS204*(1+(rRentIncrPct*(MOD(DT$8,12)=1))+(rExCapExRntInfl*(rExCapExRntInflMnth=DT$8)))*(DT$8&lt;=(MAX(rHoldPeriod,1)+fRvrYr)*12)</f>
        <v>68161.351123239758</v>
      </c>
      <c r="DU204" s="278" cm="1">
        <f t="array" aca="1" ref="DU204" ca="1">DT204*(1+(rRentIncrPct*(MOD(DU$8,12)=1))+(rExCapExRntInfl*(rExCapExRntInflMnth=DU$8)))*(DU$8&lt;=(MAX(rHoldPeriod,1)+fRvrYr)*12)</f>
        <v>68161.351123239758</v>
      </c>
      <c r="DV204" s="278" cm="1">
        <f t="array" aca="1" ref="DV204" ca="1">DU204*(1+(rRentIncrPct*(MOD(DV$8,12)=1))+(rExCapExRntInfl*(rExCapExRntInflMnth=DV$8)))*(DV$8&lt;=(MAX(rHoldPeriod,1)+fRvrYr)*12)</f>
        <v>70206.19165693695</v>
      </c>
      <c r="DW204" s="278" cm="1">
        <f t="array" aca="1" ref="DW204" ca="1">DV204*(1+(rRentIncrPct*(MOD(DW$8,12)=1))+(rExCapExRntInfl*(rExCapExRntInflMnth=DW$8)))*(DW$8&lt;=(MAX(rHoldPeriod,1)+fRvrYr)*12)</f>
        <v>70206.19165693695</v>
      </c>
      <c r="DX204" s="278" cm="1">
        <f t="array" aca="1" ref="DX204" ca="1">DW204*(1+(rRentIncrPct*(MOD(DX$8,12)=1))+(rExCapExRntInfl*(rExCapExRntInflMnth=DX$8)))*(DX$8&lt;=(MAX(rHoldPeriod,1)+fRvrYr)*12)</f>
        <v>70206.19165693695</v>
      </c>
      <c r="DY204" s="278" cm="1">
        <f t="array" aca="1" ref="DY204" ca="1">DX204*(1+(rRentIncrPct*(MOD(DY$8,12)=1))+(rExCapExRntInfl*(rExCapExRntInflMnth=DY$8)))*(DY$8&lt;=(MAX(rHoldPeriod,1)+fRvrYr)*12)</f>
        <v>70206.19165693695</v>
      </c>
      <c r="DZ204" s="278" cm="1">
        <f t="array" aca="1" ref="DZ204" ca="1">DY204*(1+(rRentIncrPct*(MOD(DZ$8,12)=1))+(rExCapExRntInfl*(rExCapExRntInflMnth=DZ$8)))*(DZ$8&lt;=(MAX(rHoldPeriod,1)+fRvrYr)*12)</f>
        <v>70206.19165693695</v>
      </c>
      <c r="EA204" s="278" cm="1">
        <f t="array" aca="1" ref="EA204" ca="1">DZ204*(1+(rRentIncrPct*(MOD(EA$8,12)=1))+(rExCapExRntInfl*(rExCapExRntInflMnth=EA$8)))*(EA$8&lt;=(MAX(rHoldPeriod,1)+fRvrYr)*12)</f>
        <v>70206.19165693695</v>
      </c>
      <c r="EB204" s="278" cm="1">
        <f t="array" aca="1" ref="EB204" ca="1">EA204*(1+(rRentIncrPct*(MOD(EB$8,12)=1))+(rExCapExRntInfl*(rExCapExRntInflMnth=EB$8)))*(EB$8&lt;=(MAX(rHoldPeriod,1)+fRvrYr)*12)</f>
        <v>70206.19165693695</v>
      </c>
      <c r="EC204" s="278" cm="1">
        <f t="array" aca="1" ref="EC204" ca="1">EB204*(1+(rRentIncrPct*(MOD(EC$8,12)=1))+(rExCapExRntInfl*(rExCapExRntInflMnth=EC$8)))*(EC$8&lt;=(MAX(rHoldPeriod,1)+fRvrYr)*12)</f>
        <v>70206.19165693695</v>
      </c>
      <c r="ED204" s="278" cm="1">
        <f t="array" aca="1" ref="ED204" ca="1">EC204*(1+(rRentIncrPct*(MOD(ED$8,12)=1))+(rExCapExRntInfl*(rExCapExRntInflMnth=ED$8)))*(ED$8&lt;=(MAX(rHoldPeriod,1)+fRvrYr)*12)</f>
        <v>70206.19165693695</v>
      </c>
      <c r="EE204" s="278" cm="1">
        <f t="array" aca="1" ref="EE204" ca="1">ED204*(1+(rRentIncrPct*(MOD(EE$8,12)=1))+(rExCapExRntInfl*(rExCapExRntInflMnth=EE$8)))*(EE$8&lt;=(MAX(rHoldPeriod,1)+fRvrYr)*12)</f>
        <v>70206.19165693695</v>
      </c>
      <c r="EF204" s="278" cm="1">
        <f t="array" aca="1" ref="EF204" ca="1">EE204*(1+(rRentIncrPct*(MOD(EF$8,12)=1))+(rExCapExRntInfl*(rExCapExRntInflMnth=EF$8)))*(EF$8&lt;=(MAX(rHoldPeriod,1)+fRvrYr)*12)</f>
        <v>70206.19165693695</v>
      </c>
      <c r="EG204" s="278" cm="1">
        <f t="array" aca="1" ref="EG204" ca="1">EF204*(1+(rRentIncrPct*(MOD(EG$8,12)=1))+(rExCapExRntInfl*(rExCapExRntInflMnth=EG$8)))*(EG$8&lt;=(MAX(rHoldPeriod,1)+fRvrYr)*12)</f>
        <v>70206.19165693695</v>
      </c>
      <c r="EH204" s="278" cm="1">
        <f t="array" aca="1" ref="EH204" ca="1">EG204*(1+(rRentIncrPct*(MOD(EH$8,12)=1))+(rExCapExRntInfl*(rExCapExRntInflMnth=EH$8)))*(EH$8&lt;=(MAX(rHoldPeriod,1)+fRvrYr)*12)</f>
        <v>72312.377406645057</v>
      </c>
      <c r="EI204" s="278" cm="1">
        <f t="array" aca="1" ref="EI204" ca="1">EH204*(1+(rRentIncrPct*(MOD(EI$8,12)=1))+(rExCapExRntInfl*(rExCapExRntInflMnth=EI$8)))*(EI$8&lt;=(MAX(rHoldPeriod,1)+fRvrYr)*12)</f>
        <v>72312.377406645057</v>
      </c>
      <c r="EJ204" s="278" cm="1">
        <f t="array" aca="1" ref="EJ204" ca="1">EI204*(1+(rRentIncrPct*(MOD(EJ$8,12)=1))+(rExCapExRntInfl*(rExCapExRntInflMnth=EJ$8)))*(EJ$8&lt;=(MAX(rHoldPeriod,1)+fRvrYr)*12)</f>
        <v>72312.377406645057</v>
      </c>
      <c r="EK204" s="278" cm="1">
        <f t="array" aca="1" ref="EK204" ca="1">EJ204*(1+(rRentIncrPct*(MOD(EK$8,12)=1))+(rExCapExRntInfl*(rExCapExRntInflMnth=EK$8)))*(EK$8&lt;=(MAX(rHoldPeriod,1)+fRvrYr)*12)</f>
        <v>72312.377406645057</v>
      </c>
      <c r="EL204" s="278" cm="1">
        <f t="array" aca="1" ref="EL204" ca="1">EK204*(1+(rRentIncrPct*(MOD(EL$8,12)=1))+(rExCapExRntInfl*(rExCapExRntInflMnth=EL$8)))*(EL$8&lt;=(MAX(rHoldPeriod,1)+fRvrYr)*12)</f>
        <v>72312.377406645057</v>
      </c>
      <c r="EM204" s="278" cm="1">
        <f t="array" aca="1" ref="EM204" ca="1">EL204*(1+(rRentIncrPct*(MOD(EM$8,12)=1))+(rExCapExRntInfl*(rExCapExRntInflMnth=EM$8)))*(EM$8&lt;=(MAX(rHoldPeriod,1)+fRvrYr)*12)</f>
        <v>72312.377406645057</v>
      </c>
      <c r="EN204" s="278" cm="1">
        <f t="array" aca="1" ref="EN204" ca="1">EM204*(1+(rRentIncrPct*(MOD(EN$8,12)=1))+(rExCapExRntInfl*(rExCapExRntInflMnth=EN$8)))*(EN$8&lt;=(MAX(rHoldPeriod,1)+fRvrYr)*12)</f>
        <v>72312.377406645057</v>
      </c>
      <c r="EO204" s="278" cm="1">
        <f t="array" aca="1" ref="EO204" ca="1">EN204*(1+(rRentIncrPct*(MOD(EO$8,12)=1))+(rExCapExRntInfl*(rExCapExRntInflMnth=EO$8)))*(EO$8&lt;=(MAX(rHoldPeriod,1)+fRvrYr)*12)</f>
        <v>72312.377406645057</v>
      </c>
      <c r="EP204" s="278" cm="1">
        <f t="array" aca="1" ref="EP204" ca="1">EO204*(1+(rRentIncrPct*(MOD(EP$8,12)=1))+(rExCapExRntInfl*(rExCapExRntInflMnth=EP$8)))*(EP$8&lt;=(MAX(rHoldPeriod,1)+fRvrYr)*12)</f>
        <v>72312.377406645057</v>
      </c>
      <c r="EQ204" s="278" cm="1">
        <f t="array" aca="1" ref="EQ204" ca="1">EP204*(1+(rRentIncrPct*(MOD(EQ$8,12)=1))+(rExCapExRntInfl*(rExCapExRntInflMnth=EQ$8)))*(EQ$8&lt;=(MAX(rHoldPeriod,1)+fRvrYr)*12)</f>
        <v>72312.377406645057</v>
      </c>
      <c r="ER204" s="278" cm="1">
        <f t="array" aca="1" ref="ER204" ca="1">EQ204*(1+(rRentIncrPct*(MOD(ER$8,12)=1))+(rExCapExRntInfl*(rExCapExRntInflMnth=ER$8)))*(ER$8&lt;=(MAX(rHoldPeriod,1)+fRvrYr)*12)</f>
        <v>72312.377406645057</v>
      </c>
      <c r="ES204" s="278" cm="1">
        <f t="array" aca="1" ref="ES204" ca="1">ER204*(1+(rRentIncrPct*(MOD(ES$8,12)=1))+(rExCapExRntInfl*(rExCapExRntInflMnth=ES$8)))*(ES$8&lt;=(MAX(rHoldPeriod,1)+fRvrYr)*12)</f>
        <v>72312.377406645057</v>
      </c>
    </row>
    <row r="205" spans="2:149" hidden="1" x14ac:dyDescent="0.2">
      <c r="Q205" s="275"/>
      <c r="R205" s="278">
        <f t="shared" si="500"/>
        <v>120042.38</v>
      </c>
      <c r="S205" s="278" cm="1">
        <f t="array" aca="1" ref="S205" ca="1">R205*(1+(rRentIncrPct*(MOD(S$8,12)=1))+(rExCapExRntInfl*(rExCapExRntInflMnth=S$8)))*(S$8&lt;=(MAX(rHoldPeriod,1)+fRvrYr)*12)</f>
        <v>120042.38</v>
      </c>
      <c r="T205" s="278" cm="1">
        <f t="array" aca="1" ref="T205" ca="1">S205*(1+(rRentIncrPct*(MOD(T$8,12)=1))+(rExCapExRntInfl*(rExCapExRntInflMnth=T$8)))*(T$8&lt;=(MAX(rHoldPeriod,1)+fRvrYr)*12)</f>
        <v>120042.38</v>
      </c>
      <c r="U205" s="278" cm="1">
        <f t="array" aca="1" ref="U205" ca="1">T205*(1+(rRentIncrPct*(MOD(U$8,12)=1))+(rExCapExRntInfl*(rExCapExRntInflMnth=U$8)))*(U$8&lt;=(MAX(rHoldPeriod,1)+fRvrYr)*12)</f>
        <v>120042.38</v>
      </c>
      <c r="V205" s="278" cm="1">
        <f t="array" aca="1" ref="V205" ca="1">U205*(1+(rRentIncrPct*(MOD(V$8,12)=1))+(rExCapExRntInfl*(rExCapExRntInflMnth=V$8)))*(V$8&lt;=(MAX(rHoldPeriod,1)+fRvrYr)*12)</f>
        <v>120042.38</v>
      </c>
      <c r="W205" s="278" cm="1">
        <f t="array" aca="1" ref="W205" ca="1">V205*(1+(rRentIncrPct*(MOD(W$8,12)=1))+(rExCapExRntInfl*(rExCapExRntInflMnth=W$8)))*(W$8&lt;=(MAX(rHoldPeriod,1)+fRvrYr)*12)</f>
        <v>120042.38</v>
      </c>
      <c r="X205" s="278" cm="1">
        <f t="array" aca="1" ref="X205" ca="1">W205*(1+(rRentIncrPct*(MOD(X$8,12)=1))+(rExCapExRntInfl*(rExCapExRntInflMnth=X$8)))*(X$8&lt;=(MAX(rHoldPeriod,1)+fRvrYr)*12)</f>
        <v>120042.38</v>
      </c>
      <c r="Y205" s="278" cm="1">
        <f t="array" aca="1" ref="Y205" ca="1">X205*(1+(rRentIncrPct*(MOD(Y$8,12)=1))+(rExCapExRntInfl*(rExCapExRntInflMnth=Y$8)))*(Y$8&lt;=(MAX(rHoldPeriod,1)+fRvrYr)*12)</f>
        <v>120042.38</v>
      </c>
      <c r="Z205" s="278" cm="1">
        <f t="array" aca="1" ref="Z205" ca="1">Y205*(1+(rRentIncrPct*(MOD(Z$8,12)=1))+(rExCapExRntInfl*(rExCapExRntInflMnth=Z$8)))*(Z$8&lt;=(MAX(rHoldPeriod,1)+fRvrYr)*12)</f>
        <v>120042.38</v>
      </c>
      <c r="AA205" s="278" cm="1">
        <f t="array" aca="1" ref="AA205" ca="1">Z205*(1+(rRentIncrPct*(MOD(AA$8,12)=1))+(rExCapExRntInfl*(rExCapExRntInflMnth=AA$8)))*(AA$8&lt;=(MAX(rHoldPeriod,1)+fRvrYr)*12)</f>
        <v>120042.38</v>
      </c>
      <c r="AB205" s="278" cm="1">
        <f t="array" aca="1" ref="AB205" ca="1">AA205*(1+(rRentIncrPct*(MOD(AB$8,12)=1))+(rExCapExRntInfl*(rExCapExRntInflMnth=AB$8)))*(AB$8&lt;=(MAX(rHoldPeriod,1)+fRvrYr)*12)</f>
        <v>120042.38</v>
      </c>
      <c r="AC205" s="278" cm="1">
        <f t="array" aca="1" ref="AC205" ca="1">AB205*(1+(rRentIncrPct*(MOD(AC$8,12)=1))+(rExCapExRntInfl*(rExCapExRntInflMnth=AC$8)))*(AC$8&lt;=(MAX(rHoldPeriod,1)+fRvrYr)*12)</f>
        <v>120042.38</v>
      </c>
      <c r="AD205" s="278" cm="1">
        <f t="array" aca="1" ref="AD205" ca="1">AC205*(1+(rRentIncrPct*(MOD(AD$8,12)=1))+(rExCapExRntInfl*(rExCapExRntInflMnth=AD$8)))*(AD$8&lt;=(MAX(rHoldPeriod,1)+fRvrYr)*12)</f>
        <v>123643.6514</v>
      </c>
      <c r="AE205" s="278" cm="1">
        <f t="array" aca="1" ref="AE205" ca="1">AD205*(1+(rRentIncrPct*(MOD(AE$8,12)=1))+(rExCapExRntInfl*(rExCapExRntInflMnth=AE$8)))*(AE$8&lt;=(MAX(rHoldPeriod,1)+fRvrYr)*12)</f>
        <v>123643.6514</v>
      </c>
      <c r="AF205" s="278" cm="1">
        <f t="array" aca="1" ref="AF205" ca="1">AE205*(1+(rRentIncrPct*(MOD(AF$8,12)=1))+(rExCapExRntInfl*(rExCapExRntInflMnth=AF$8)))*(AF$8&lt;=(MAX(rHoldPeriod,1)+fRvrYr)*12)</f>
        <v>123643.6514</v>
      </c>
      <c r="AG205" s="278" cm="1">
        <f t="array" aca="1" ref="AG205" ca="1">AF205*(1+(rRentIncrPct*(MOD(AG$8,12)=1))+(rExCapExRntInfl*(rExCapExRntInflMnth=AG$8)))*(AG$8&lt;=(MAX(rHoldPeriod,1)+fRvrYr)*12)</f>
        <v>123643.6514</v>
      </c>
      <c r="AH205" s="278" cm="1">
        <f t="array" aca="1" ref="AH205" ca="1">AG205*(1+(rRentIncrPct*(MOD(AH$8,12)=1))+(rExCapExRntInfl*(rExCapExRntInflMnth=AH$8)))*(AH$8&lt;=(MAX(rHoldPeriod,1)+fRvrYr)*12)</f>
        <v>123643.6514</v>
      </c>
      <c r="AI205" s="278" cm="1">
        <f t="array" aca="1" ref="AI205" ca="1">AH205*(1+(rRentIncrPct*(MOD(AI$8,12)=1))+(rExCapExRntInfl*(rExCapExRntInflMnth=AI$8)))*(AI$8&lt;=(MAX(rHoldPeriod,1)+fRvrYr)*12)</f>
        <v>123643.6514</v>
      </c>
      <c r="AJ205" s="278" cm="1">
        <f t="array" aca="1" ref="AJ205" ca="1">AI205*(1+(rRentIncrPct*(MOD(AJ$8,12)=1))+(rExCapExRntInfl*(rExCapExRntInflMnth=AJ$8)))*(AJ$8&lt;=(MAX(rHoldPeriod,1)+fRvrYr)*12)</f>
        <v>123643.6514</v>
      </c>
      <c r="AK205" s="278" cm="1">
        <f t="array" aca="1" ref="AK205" ca="1">AJ205*(1+(rRentIncrPct*(MOD(AK$8,12)=1))+(rExCapExRntInfl*(rExCapExRntInflMnth=AK$8)))*(AK$8&lt;=(MAX(rHoldPeriod,1)+fRvrYr)*12)</f>
        <v>123643.6514</v>
      </c>
      <c r="AL205" s="278" cm="1">
        <f t="array" aca="1" ref="AL205" ca="1">AK205*(1+(rRentIncrPct*(MOD(AL$8,12)=1))+(rExCapExRntInfl*(rExCapExRntInflMnth=AL$8)))*(AL$8&lt;=(MAX(rHoldPeriod,1)+fRvrYr)*12)</f>
        <v>123643.6514</v>
      </c>
      <c r="AM205" s="278" cm="1">
        <f t="array" aca="1" ref="AM205" ca="1">AL205*(1+(rRentIncrPct*(MOD(AM$8,12)=1))+(rExCapExRntInfl*(rExCapExRntInflMnth=AM$8)))*(AM$8&lt;=(MAX(rHoldPeriod,1)+fRvrYr)*12)</f>
        <v>123643.6514</v>
      </c>
      <c r="AN205" s="278" cm="1">
        <f t="array" aca="1" ref="AN205" ca="1">AM205*(1+(rRentIncrPct*(MOD(AN$8,12)=1))+(rExCapExRntInfl*(rExCapExRntInflMnth=AN$8)))*(AN$8&lt;=(MAX(rHoldPeriod,1)+fRvrYr)*12)</f>
        <v>123643.6514</v>
      </c>
      <c r="AO205" s="278" cm="1">
        <f t="array" aca="1" ref="AO205" ca="1">AN205*(1+(rRentIncrPct*(MOD(AO$8,12)=1))+(rExCapExRntInfl*(rExCapExRntInflMnth=AO$8)))*(AO$8&lt;=(MAX(rHoldPeriod,1)+fRvrYr)*12)</f>
        <v>123643.6514</v>
      </c>
      <c r="AP205" s="278" cm="1">
        <f t="array" aca="1" ref="AP205" ca="1">AO205*(1+(rRentIncrPct*(MOD(AP$8,12)=1))+(rExCapExRntInfl*(rExCapExRntInflMnth=AP$8)))*(AP$8&lt;=(MAX(rHoldPeriod,1)+fRvrYr)*12)</f>
        <v>127352.96094200001</v>
      </c>
      <c r="AQ205" s="278" cm="1">
        <f t="array" aca="1" ref="AQ205" ca="1">AP205*(1+(rRentIncrPct*(MOD(AQ$8,12)=1))+(rExCapExRntInfl*(rExCapExRntInflMnth=AQ$8)))*(AQ$8&lt;=(MAX(rHoldPeriod,1)+fRvrYr)*12)</f>
        <v>127352.96094200001</v>
      </c>
      <c r="AR205" s="278" cm="1">
        <f t="array" aca="1" ref="AR205" ca="1">AQ205*(1+(rRentIncrPct*(MOD(AR$8,12)=1))+(rExCapExRntInfl*(rExCapExRntInflMnth=AR$8)))*(AR$8&lt;=(MAX(rHoldPeriod,1)+fRvrYr)*12)</f>
        <v>127352.96094200001</v>
      </c>
      <c r="AS205" s="278" cm="1">
        <f t="array" aca="1" ref="AS205" ca="1">AR205*(1+(rRentIncrPct*(MOD(AS$8,12)=1))+(rExCapExRntInfl*(rExCapExRntInflMnth=AS$8)))*(AS$8&lt;=(MAX(rHoldPeriod,1)+fRvrYr)*12)</f>
        <v>127352.96094200001</v>
      </c>
      <c r="AT205" s="278" cm="1">
        <f t="array" aca="1" ref="AT205" ca="1">AS205*(1+(rRentIncrPct*(MOD(AT$8,12)=1))+(rExCapExRntInfl*(rExCapExRntInflMnth=AT$8)))*(AT$8&lt;=(MAX(rHoldPeriod,1)+fRvrYr)*12)</f>
        <v>127352.96094200001</v>
      </c>
      <c r="AU205" s="278" cm="1">
        <f t="array" aca="1" ref="AU205" ca="1">AT205*(1+(rRentIncrPct*(MOD(AU$8,12)=1))+(rExCapExRntInfl*(rExCapExRntInflMnth=AU$8)))*(AU$8&lt;=(MAX(rHoldPeriod,1)+fRvrYr)*12)</f>
        <v>127352.96094200001</v>
      </c>
      <c r="AV205" s="278" cm="1">
        <f t="array" aca="1" ref="AV205" ca="1">AU205*(1+(rRentIncrPct*(MOD(AV$8,12)=1))+(rExCapExRntInfl*(rExCapExRntInflMnth=AV$8)))*(AV$8&lt;=(MAX(rHoldPeriod,1)+fRvrYr)*12)</f>
        <v>127352.96094200001</v>
      </c>
      <c r="AW205" s="278" cm="1">
        <f t="array" aca="1" ref="AW205" ca="1">AV205*(1+(rRentIncrPct*(MOD(AW$8,12)=1))+(rExCapExRntInfl*(rExCapExRntInflMnth=AW$8)))*(AW$8&lt;=(MAX(rHoldPeriod,1)+fRvrYr)*12)</f>
        <v>127352.96094200001</v>
      </c>
      <c r="AX205" s="278" cm="1">
        <f t="array" aca="1" ref="AX205" ca="1">AW205*(1+(rRentIncrPct*(MOD(AX$8,12)=1))+(rExCapExRntInfl*(rExCapExRntInflMnth=AX$8)))*(AX$8&lt;=(MAX(rHoldPeriod,1)+fRvrYr)*12)</f>
        <v>127352.96094200001</v>
      </c>
      <c r="AY205" s="278" cm="1">
        <f t="array" aca="1" ref="AY205" ca="1">AX205*(1+(rRentIncrPct*(MOD(AY$8,12)=1))+(rExCapExRntInfl*(rExCapExRntInflMnth=AY$8)))*(AY$8&lt;=(MAX(rHoldPeriod,1)+fRvrYr)*12)</f>
        <v>127352.96094200001</v>
      </c>
      <c r="AZ205" s="278" cm="1">
        <f t="array" aca="1" ref="AZ205" ca="1">AY205*(1+(rRentIncrPct*(MOD(AZ$8,12)=1))+(rExCapExRntInfl*(rExCapExRntInflMnth=AZ$8)))*(AZ$8&lt;=(MAX(rHoldPeriod,1)+fRvrYr)*12)</f>
        <v>127352.96094200001</v>
      </c>
      <c r="BA205" s="278" cm="1">
        <f t="array" aca="1" ref="BA205" ca="1">AZ205*(1+(rRentIncrPct*(MOD(BA$8,12)=1))+(rExCapExRntInfl*(rExCapExRntInflMnth=BA$8)))*(BA$8&lt;=(MAX(rHoldPeriod,1)+fRvrYr)*12)</f>
        <v>127352.96094200001</v>
      </c>
      <c r="BB205" s="278" cm="1">
        <f t="array" aca="1" ref="BB205" ca="1">BA205*(1+(rRentIncrPct*(MOD(BB$8,12)=1))+(rExCapExRntInfl*(rExCapExRntInflMnth=BB$8)))*(BB$8&lt;=(MAX(rHoldPeriod,1)+fRvrYr)*12)</f>
        <v>131173.54977026</v>
      </c>
      <c r="BC205" s="278" cm="1">
        <f t="array" aca="1" ref="BC205" ca="1">BB205*(1+(rRentIncrPct*(MOD(BC$8,12)=1))+(rExCapExRntInfl*(rExCapExRntInflMnth=BC$8)))*(BC$8&lt;=(MAX(rHoldPeriod,1)+fRvrYr)*12)</f>
        <v>131173.54977026</v>
      </c>
      <c r="BD205" s="278" cm="1">
        <f t="array" aca="1" ref="BD205" ca="1">BC205*(1+(rRentIncrPct*(MOD(BD$8,12)=1))+(rExCapExRntInfl*(rExCapExRntInflMnth=BD$8)))*(BD$8&lt;=(MAX(rHoldPeriod,1)+fRvrYr)*12)</f>
        <v>131173.54977026</v>
      </c>
      <c r="BE205" s="278" cm="1">
        <f t="array" aca="1" ref="BE205" ca="1">BD205*(1+(rRentIncrPct*(MOD(BE$8,12)=1))+(rExCapExRntInfl*(rExCapExRntInflMnth=BE$8)))*(BE$8&lt;=(MAX(rHoldPeriod,1)+fRvrYr)*12)</f>
        <v>131173.54977026</v>
      </c>
      <c r="BF205" s="278" cm="1">
        <f t="array" aca="1" ref="BF205" ca="1">BE205*(1+(rRentIncrPct*(MOD(BF$8,12)=1))+(rExCapExRntInfl*(rExCapExRntInflMnth=BF$8)))*(BF$8&lt;=(MAX(rHoldPeriod,1)+fRvrYr)*12)</f>
        <v>131173.54977026</v>
      </c>
      <c r="BG205" s="278" cm="1">
        <f t="array" aca="1" ref="BG205" ca="1">BF205*(1+(rRentIncrPct*(MOD(BG$8,12)=1))+(rExCapExRntInfl*(rExCapExRntInflMnth=BG$8)))*(BG$8&lt;=(MAX(rHoldPeriod,1)+fRvrYr)*12)</f>
        <v>131173.54977026</v>
      </c>
      <c r="BH205" s="278" cm="1">
        <f t="array" aca="1" ref="BH205" ca="1">BG205*(1+(rRentIncrPct*(MOD(BH$8,12)=1))+(rExCapExRntInfl*(rExCapExRntInflMnth=BH$8)))*(BH$8&lt;=(MAX(rHoldPeriod,1)+fRvrYr)*12)</f>
        <v>131173.54977026</v>
      </c>
      <c r="BI205" s="278" cm="1">
        <f t="array" aca="1" ref="BI205" ca="1">BH205*(1+(rRentIncrPct*(MOD(BI$8,12)=1))+(rExCapExRntInfl*(rExCapExRntInflMnth=BI$8)))*(BI$8&lt;=(MAX(rHoldPeriod,1)+fRvrYr)*12)</f>
        <v>131173.54977026</v>
      </c>
      <c r="BJ205" s="278" cm="1">
        <f t="array" aca="1" ref="BJ205" ca="1">BI205*(1+(rRentIncrPct*(MOD(BJ$8,12)=1))+(rExCapExRntInfl*(rExCapExRntInflMnth=BJ$8)))*(BJ$8&lt;=(MAX(rHoldPeriod,1)+fRvrYr)*12)</f>
        <v>131173.54977026</v>
      </c>
      <c r="BK205" s="278" cm="1">
        <f t="array" aca="1" ref="BK205" ca="1">BJ205*(1+(rRentIncrPct*(MOD(BK$8,12)=1))+(rExCapExRntInfl*(rExCapExRntInflMnth=BK$8)))*(BK$8&lt;=(MAX(rHoldPeriod,1)+fRvrYr)*12)</f>
        <v>131173.54977026</v>
      </c>
      <c r="BL205" s="278" cm="1">
        <f t="array" aca="1" ref="BL205" ca="1">BK205*(1+(rRentIncrPct*(MOD(BL$8,12)=1))+(rExCapExRntInfl*(rExCapExRntInflMnth=BL$8)))*(BL$8&lt;=(MAX(rHoldPeriod,1)+fRvrYr)*12)</f>
        <v>131173.54977026</v>
      </c>
      <c r="BM205" s="278" cm="1">
        <f t="array" aca="1" ref="BM205" ca="1">BL205*(1+(rRentIncrPct*(MOD(BM$8,12)=1))+(rExCapExRntInfl*(rExCapExRntInflMnth=BM$8)))*(BM$8&lt;=(MAX(rHoldPeriod,1)+fRvrYr)*12)</f>
        <v>131173.54977026</v>
      </c>
      <c r="BN205" s="278" cm="1">
        <f t="array" aca="1" ref="BN205" ca="1">BM205*(1+(rRentIncrPct*(MOD(BN$8,12)=1))+(rExCapExRntInfl*(rExCapExRntInflMnth=BN$8)))*(BN$8&lt;=(MAX(rHoldPeriod,1)+fRvrYr)*12)</f>
        <v>135108.7562633678</v>
      </c>
      <c r="BO205" s="278" cm="1">
        <f t="array" aca="1" ref="BO205" ca="1">BN205*(1+(rRentIncrPct*(MOD(BO$8,12)=1))+(rExCapExRntInfl*(rExCapExRntInflMnth=BO$8)))*(BO$8&lt;=(MAX(rHoldPeriod,1)+fRvrYr)*12)</f>
        <v>135108.7562633678</v>
      </c>
      <c r="BP205" s="278" cm="1">
        <f t="array" aca="1" ref="BP205" ca="1">BO205*(1+(rRentIncrPct*(MOD(BP$8,12)=1))+(rExCapExRntInfl*(rExCapExRntInflMnth=BP$8)))*(BP$8&lt;=(MAX(rHoldPeriod,1)+fRvrYr)*12)</f>
        <v>135108.7562633678</v>
      </c>
      <c r="BQ205" s="278" cm="1">
        <f t="array" aca="1" ref="BQ205" ca="1">BP205*(1+(rRentIncrPct*(MOD(BQ$8,12)=1))+(rExCapExRntInfl*(rExCapExRntInflMnth=BQ$8)))*(BQ$8&lt;=(MAX(rHoldPeriod,1)+fRvrYr)*12)</f>
        <v>135108.7562633678</v>
      </c>
      <c r="BR205" s="278" cm="1">
        <f t="array" aca="1" ref="BR205" ca="1">BQ205*(1+(rRentIncrPct*(MOD(BR$8,12)=1))+(rExCapExRntInfl*(rExCapExRntInflMnth=BR$8)))*(BR$8&lt;=(MAX(rHoldPeriod,1)+fRvrYr)*12)</f>
        <v>135108.7562633678</v>
      </c>
      <c r="BS205" s="278" cm="1">
        <f t="array" aca="1" ref="BS205" ca="1">BR205*(1+(rRentIncrPct*(MOD(BS$8,12)=1))+(rExCapExRntInfl*(rExCapExRntInflMnth=BS$8)))*(BS$8&lt;=(MAX(rHoldPeriod,1)+fRvrYr)*12)</f>
        <v>135108.7562633678</v>
      </c>
      <c r="BT205" s="278" cm="1">
        <f t="array" aca="1" ref="BT205" ca="1">BS205*(1+(rRentIncrPct*(MOD(BT$8,12)=1))+(rExCapExRntInfl*(rExCapExRntInflMnth=BT$8)))*(BT$8&lt;=(MAX(rHoldPeriod,1)+fRvrYr)*12)</f>
        <v>135108.7562633678</v>
      </c>
      <c r="BU205" s="278" cm="1">
        <f t="array" aca="1" ref="BU205" ca="1">BT205*(1+(rRentIncrPct*(MOD(BU$8,12)=1))+(rExCapExRntInfl*(rExCapExRntInflMnth=BU$8)))*(BU$8&lt;=(MAX(rHoldPeriod,1)+fRvrYr)*12)</f>
        <v>135108.7562633678</v>
      </c>
      <c r="BV205" s="278" cm="1">
        <f t="array" aca="1" ref="BV205" ca="1">BU205*(1+(rRentIncrPct*(MOD(BV$8,12)=1))+(rExCapExRntInfl*(rExCapExRntInflMnth=BV$8)))*(BV$8&lt;=(MAX(rHoldPeriod,1)+fRvrYr)*12)</f>
        <v>135108.7562633678</v>
      </c>
      <c r="BW205" s="278" cm="1">
        <f t="array" aca="1" ref="BW205" ca="1">BV205*(1+(rRentIncrPct*(MOD(BW$8,12)=1))+(rExCapExRntInfl*(rExCapExRntInflMnth=BW$8)))*(BW$8&lt;=(MAX(rHoldPeriod,1)+fRvrYr)*12)</f>
        <v>135108.7562633678</v>
      </c>
      <c r="BX205" s="278" cm="1">
        <f t="array" aca="1" ref="BX205" ca="1">BW205*(1+(rRentIncrPct*(MOD(BX$8,12)=1))+(rExCapExRntInfl*(rExCapExRntInflMnth=BX$8)))*(BX$8&lt;=(MAX(rHoldPeriod,1)+fRvrYr)*12)</f>
        <v>135108.7562633678</v>
      </c>
      <c r="BY205" s="278" cm="1">
        <f t="array" aca="1" ref="BY205" ca="1">BX205*(1+(rRentIncrPct*(MOD(BY$8,12)=1))+(rExCapExRntInfl*(rExCapExRntInflMnth=BY$8)))*(BY$8&lt;=(MAX(rHoldPeriod,1)+fRvrYr)*12)</f>
        <v>135108.7562633678</v>
      </c>
      <c r="BZ205" s="278" cm="1">
        <f t="array" aca="1" ref="BZ205" ca="1">BY205*(1+(rRentIncrPct*(MOD(BZ$8,12)=1))+(rExCapExRntInfl*(rExCapExRntInflMnth=BZ$8)))*(BZ$8&lt;=(MAX(rHoldPeriod,1)+fRvrYr)*12)</f>
        <v>139162.01895126884</v>
      </c>
      <c r="CA205" s="278" cm="1">
        <f t="array" aca="1" ref="CA205" ca="1">BZ205*(1+(rRentIncrPct*(MOD(CA$8,12)=1))+(rExCapExRntInfl*(rExCapExRntInflMnth=CA$8)))*(CA$8&lt;=(MAX(rHoldPeriod,1)+fRvrYr)*12)</f>
        <v>139162.01895126884</v>
      </c>
      <c r="CB205" s="278" cm="1">
        <f t="array" aca="1" ref="CB205" ca="1">CA205*(1+(rRentIncrPct*(MOD(CB$8,12)=1))+(rExCapExRntInfl*(rExCapExRntInflMnth=CB$8)))*(CB$8&lt;=(MAX(rHoldPeriod,1)+fRvrYr)*12)</f>
        <v>139162.01895126884</v>
      </c>
      <c r="CC205" s="278" cm="1">
        <f t="array" aca="1" ref="CC205" ca="1">CB205*(1+(rRentIncrPct*(MOD(CC$8,12)=1))+(rExCapExRntInfl*(rExCapExRntInflMnth=CC$8)))*(CC$8&lt;=(MAX(rHoldPeriod,1)+fRvrYr)*12)</f>
        <v>139162.01895126884</v>
      </c>
      <c r="CD205" s="278" cm="1">
        <f t="array" aca="1" ref="CD205" ca="1">CC205*(1+(rRentIncrPct*(MOD(CD$8,12)=1))+(rExCapExRntInfl*(rExCapExRntInflMnth=CD$8)))*(CD$8&lt;=(MAX(rHoldPeriod,1)+fRvrYr)*12)</f>
        <v>139162.01895126884</v>
      </c>
      <c r="CE205" s="278" cm="1">
        <f t="array" aca="1" ref="CE205" ca="1">CD205*(1+(rRentIncrPct*(MOD(CE$8,12)=1))+(rExCapExRntInfl*(rExCapExRntInflMnth=CE$8)))*(CE$8&lt;=(MAX(rHoldPeriod,1)+fRvrYr)*12)</f>
        <v>139162.01895126884</v>
      </c>
      <c r="CF205" s="278" cm="1">
        <f t="array" aca="1" ref="CF205" ca="1">CE205*(1+(rRentIncrPct*(MOD(CF$8,12)=1))+(rExCapExRntInfl*(rExCapExRntInflMnth=CF$8)))*(CF$8&lt;=(MAX(rHoldPeriod,1)+fRvrYr)*12)</f>
        <v>139162.01895126884</v>
      </c>
      <c r="CG205" s="278" cm="1">
        <f t="array" aca="1" ref="CG205" ca="1">CF205*(1+(rRentIncrPct*(MOD(CG$8,12)=1))+(rExCapExRntInfl*(rExCapExRntInflMnth=CG$8)))*(CG$8&lt;=(MAX(rHoldPeriod,1)+fRvrYr)*12)</f>
        <v>139162.01895126884</v>
      </c>
      <c r="CH205" s="278" cm="1">
        <f t="array" aca="1" ref="CH205" ca="1">CG205*(1+(rRentIncrPct*(MOD(CH$8,12)=1))+(rExCapExRntInfl*(rExCapExRntInflMnth=CH$8)))*(CH$8&lt;=(MAX(rHoldPeriod,1)+fRvrYr)*12)</f>
        <v>139162.01895126884</v>
      </c>
      <c r="CI205" s="278" cm="1">
        <f t="array" aca="1" ref="CI205" ca="1">CH205*(1+(rRentIncrPct*(MOD(CI$8,12)=1))+(rExCapExRntInfl*(rExCapExRntInflMnth=CI$8)))*(CI$8&lt;=(MAX(rHoldPeriod,1)+fRvrYr)*12)</f>
        <v>139162.01895126884</v>
      </c>
      <c r="CJ205" s="278" cm="1">
        <f t="array" aca="1" ref="CJ205" ca="1">CI205*(1+(rRentIncrPct*(MOD(CJ$8,12)=1))+(rExCapExRntInfl*(rExCapExRntInflMnth=CJ$8)))*(CJ$8&lt;=(MAX(rHoldPeriod,1)+fRvrYr)*12)</f>
        <v>139162.01895126884</v>
      </c>
      <c r="CK205" s="278" cm="1">
        <f t="array" aca="1" ref="CK205" ca="1">CJ205*(1+(rRentIncrPct*(MOD(CK$8,12)=1))+(rExCapExRntInfl*(rExCapExRntInflMnth=CK$8)))*(CK$8&lt;=(MAX(rHoldPeriod,1)+fRvrYr)*12)</f>
        <v>139162.01895126884</v>
      </c>
      <c r="CL205" s="278" cm="1">
        <f t="array" aca="1" ref="CL205" ca="1">CK205*(1+(rRentIncrPct*(MOD(CL$8,12)=1))+(rExCapExRntInfl*(rExCapExRntInflMnth=CL$8)))*(CL$8&lt;=(MAX(rHoldPeriod,1)+fRvrYr)*12)</f>
        <v>143336.87951980691</v>
      </c>
      <c r="CM205" s="278" cm="1">
        <f t="array" aca="1" ref="CM205" ca="1">CL205*(1+(rRentIncrPct*(MOD(CM$8,12)=1))+(rExCapExRntInfl*(rExCapExRntInflMnth=CM$8)))*(CM$8&lt;=(MAX(rHoldPeriod,1)+fRvrYr)*12)</f>
        <v>143336.87951980691</v>
      </c>
      <c r="CN205" s="278" cm="1">
        <f t="array" aca="1" ref="CN205" ca="1">CM205*(1+(rRentIncrPct*(MOD(CN$8,12)=1))+(rExCapExRntInfl*(rExCapExRntInflMnth=CN$8)))*(CN$8&lt;=(MAX(rHoldPeriod,1)+fRvrYr)*12)</f>
        <v>143336.87951980691</v>
      </c>
      <c r="CO205" s="278" cm="1">
        <f t="array" aca="1" ref="CO205" ca="1">CN205*(1+(rRentIncrPct*(MOD(CO$8,12)=1))+(rExCapExRntInfl*(rExCapExRntInflMnth=CO$8)))*(CO$8&lt;=(MAX(rHoldPeriod,1)+fRvrYr)*12)</f>
        <v>143336.87951980691</v>
      </c>
      <c r="CP205" s="278" cm="1">
        <f t="array" aca="1" ref="CP205" ca="1">CO205*(1+(rRentIncrPct*(MOD(CP$8,12)=1))+(rExCapExRntInfl*(rExCapExRntInflMnth=CP$8)))*(CP$8&lt;=(MAX(rHoldPeriod,1)+fRvrYr)*12)</f>
        <v>143336.87951980691</v>
      </c>
      <c r="CQ205" s="278" cm="1">
        <f t="array" aca="1" ref="CQ205" ca="1">CP205*(1+(rRentIncrPct*(MOD(CQ$8,12)=1))+(rExCapExRntInfl*(rExCapExRntInflMnth=CQ$8)))*(CQ$8&lt;=(MAX(rHoldPeriod,1)+fRvrYr)*12)</f>
        <v>143336.87951980691</v>
      </c>
      <c r="CR205" s="278" cm="1">
        <f t="array" aca="1" ref="CR205" ca="1">CQ205*(1+(rRentIncrPct*(MOD(CR$8,12)=1))+(rExCapExRntInfl*(rExCapExRntInflMnth=CR$8)))*(CR$8&lt;=(MAX(rHoldPeriod,1)+fRvrYr)*12)</f>
        <v>143336.87951980691</v>
      </c>
      <c r="CS205" s="278" cm="1">
        <f t="array" aca="1" ref="CS205" ca="1">CR205*(1+(rRentIncrPct*(MOD(CS$8,12)=1))+(rExCapExRntInfl*(rExCapExRntInflMnth=CS$8)))*(CS$8&lt;=(MAX(rHoldPeriod,1)+fRvrYr)*12)</f>
        <v>143336.87951980691</v>
      </c>
      <c r="CT205" s="278" cm="1">
        <f t="array" aca="1" ref="CT205" ca="1">CS205*(1+(rRentIncrPct*(MOD(CT$8,12)=1))+(rExCapExRntInfl*(rExCapExRntInflMnth=CT$8)))*(CT$8&lt;=(MAX(rHoldPeriod,1)+fRvrYr)*12)</f>
        <v>143336.87951980691</v>
      </c>
      <c r="CU205" s="278" cm="1">
        <f t="array" aca="1" ref="CU205" ca="1">CT205*(1+(rRentIncrPct*(MOD(CU$8,12)=1))+(rExCapExRntInfl*(rExCapExRntInflMnth=CU$8)))*(CU$8&lt;=(MAX(rHoldPeriod,1)+fRvrYr)*12)</f>
        <v>143336.87951980691</v>
      </c>
      <c r="CV205" s="278" cm="1">
        <f t="array" aca="1" ref="CV205" ca="1">CU205*(1+(rRentIncrPct*(MOD(CV$8,12)=1))+(rExCapExRntInfl*(rExCapExRntInflMnth=CV$8)))*(CV$8&lt;=(MAX(rHoldPeriod,1)+fRvrYr)*12)</f>
        <v>143336.87951980691</v>
      </c>
      <c r="CW205" s="278" cm="1">
        <f t="array" aca="1" ref="CW205" ca="1">CV205*(1+(rRentIncrPct*(MOD(CW$8,12)=1))+(rExCapExRntInfl*(rExCapExRntInflMnth=CW$8)))*(CW$8&lt;=(MAX(rHoldPeriod,1)+fRvrYr)*12)</f>
        <v>143336.87951980691</v>
      </c>
      <c r="CX205" s="278" cm="1">
        <f t="array" aca="1" ref="CX205" ca="1">CW205*(1+(rRentIncrPct*(MOD(CX$8,12)=1))+(rExCapExRntInfl*(rExCapExRntInflMnth=CX$8)))*(CX$8&lt;=(MAX(rHoldPeriod,1)+fRvrYr)*12)</f>
        <v>147636.98590540112</v>
      </c>
      <c r="CY205" s="278" cm="1">
        <f t="array" aca="1" ref="CY205" ca="1">CX205*(1+(rRentIncrPct*(MOD(CY$8,12)=1))+(rExCapExRntInfl*(rExCapExRntInflMnth=CY$8)))*(CY$8&lt;=(MAX(rHoldPeriod,1)+fRvrYr)*12)</f>
        <v>147636.98590540112</v>
      </c>
      <c r="CZ205" s="278" cm="1">
        <f t="array" aca="1" ref="CZ205" ca="1">CY205*(1+(rRentIncrPct*(MOD(CZ$8,12)=1))+(rExCapExRntInfl*(rExCapExRntInflMnth=CZ$8)))*(CZ$8&lt;=(MAX(rHoldPeriod,1)+fRvrYr)*12)</f>
        <v>147636.98590540112</v>
      </c>
      <c r="DA205" s="278" cm="1">
        <f t="array" aca="1" ref="DA205" ca="1">CZ205*(1+(rRentIncrPct*(MOD(DA$8,12)=1))+(rExCapExRntInfl*(rExCapExRntInflMnth=DA$8)))*(DA$8&lt;=(MAX(rHoldPeriod,1)+fRvrYr)*12)</f>
        <v>147636.98590540112</v>
      </c>
      <c r="DB205" s="278" cm="1">
        <f t="array" aca="1" ref="DB205" ca="1">DA205*(1+(rRentIncrPct*(MOD(DB$8,12)=1))+(rExCapExRntInfl*(rExCapExRntInflMnth=DB$8)))*(DB$8&lt;=(MAX(rHoldPeriod,1)+fRvrYr)*12)</f>
        <v>147636.98590540112</v>
      </c>
      <c r="DC205" s="278" cm="1">
        <f t="array" aca="1" ref="DC205" ca="1">DB205*(1+(rRentIncrPct*(MOD(DC$8,12)=1))+(rExCapExRntInfl*(rExCapExRntInflMnth=DC$8)))*(DC$8&lt;=(MAX(rHoldPeriod,1)+fRvrYr)*12)</f>
        <v>147636.98590540112</v>
      </c>
      <c r="DD205" s="278" cm="1">
        <f t="array" aca="1" ref="DD205" ca="1">DC205*(1+(rRentIncrPct*(MOD(DD$8,12)=1))+(rExCapExRntInfl*(rExCapExRntInflMnth=DD$8)))*(DD$8&lt;=(MAX(rHoldPeriod,1)+fRvrYr)*12)</f>
        <v>147636.98590540112</v>
      </c>
      <c r="DE205" s="278" cm="1">
        <f t="array" aca="1" ref="DE205" ca="1">DD205*(1+(rRentIncrPct*(MOD(DE$8,12)=1))+(rExCapExRntInfl*(rExCapExRntInflMnth=DE$8)))*(DE$8&lt;=(MAX(rHoldPeriod,1)+fRvrYr)*12)</f>
        <v>147636.98590540112</v>
      </c>
      <c r="DF205" s="278" cm="1">
        <f t="array" aca="1" ref="DF205" ca="1">DE205*(1+(rRentIncrPct*(MOD(DF$8,12)=1))+(rExCapExRntInfl*(rExCapExRntInflMnth=DF$8)))*(DF$8&lt;=(MAX(rHoldPeriod,1)+fRvrYr)*12)</f>
        <v>147636.98590540112</v>
      </c>
      <c r="DG205" s="278" cm="1">
        <f t="array" aca="1" ref="DG205" ca="1">DF205*(1+(rRentIncrPct*(MOD(DG$8,12)=1))+(rExCapExRntInfl*(rExCapExRntInflMnth=DG$8)))*(DG$8&lt;=(MAX(rHoldPeriod,1)+fRvrYr)*12)</f>
        <v>147636.98590540112</v>
      </c>
      <c r="DH205" s="278" cm="1">
        <f t="array" aca="1" ref="DH205" ca="1">DG205*(1+(rRentIncrPct*(MOD(DH$8,12)=1))+(rExCapExRntInfl*(rExCapExRntInflMnth=DH$8)))*(DH$8&lt;=(MAX(rHoldPeriod,1)+fRvrYr)*12)</f>
        <v>147636.98590540112</v>
      </c>
      <c r="DI205" s="278" cm="1">
        <f t="array" aca="1" ref="DI205" ca="1">DH205*(1+(rRentIncrPct*(MOD(DI$8,12)=1))+(rExCapExRntInfl*(rExCapExRntInflMnth=DI$8)))*(DI$8&lt;=(MAX(rHoldPeriod,1)+fRvrYr)*12)</f>
        <v>147636.98590540112</v>
      </c>
      <c r="DJ205" s="278" cm="1">
        <f t="array" aca="1" ref="DJ205" ca="1">DI205*(1+(rRentIncrPct*(MOD(DJ$8,12)=1))+(rExCapExRntInfl*(rExCapExRntInflMnth=DJ$8)))*(DJ$8&lt;=(MAX(rHoldPeriod,1)+fRvrYr)*12)</f>
        <v>152066.09548256316</v>
      </c>
      <c r="DK205" s="278" cm="1">
        <f t="array" aca="1" ref="DK205" ca="1">DJ205*(1+(rRentIncrPct*(MOD(DK$8,12)=1))+(rExCapExRntInfl*(rExCapExRntInflMnth=DK$8)))*(DK$8&lt;=(MAX(rHoldPeriod,1)+fRvrYr)*12)</f>
        <v>152066.09548256316</v>
      </c>
      <c r="DL205" s="278" cm="1">
        <f t="array" aca="1" ref="DL205" ca="1">DK205*(1+(rRentIncrPct*(MOD(DL$8,12)=1))+(rExCapExRntInfl*(rExCapExRntInflMnth=DL$8)))*(DL$8&lt;=(MAX(rHoldPeriod,1)+fRvrYr)*12)</f>
        <v>152066.09548256316</v>
      </c>
      <c r="DM205" s="278" cm="1">
        <f t="array" aca="1" ref="DM205" ca="1">DL205*(1+(rRentIncrPct*(MOD(DM$8,12)=1))+(rExCapExRntInfl*(rExCapExRntInflMnth=DM$8)))*(DM$8&lt;=(MAX(rHoldPeriod,1)+fRvrYr)*12)</f>
        <v>152066.09548256316</v>
      </c>
      <c r="DN205" s="278" cm="1">
        <f t="array" aca="1" ref="DN205" ca="1">DM205*(1+(rRentIncrPct*(MOD(DN$8,12)=1))+(rExCapExRntInfl*(rExCapExRntInflMnth=DN$8)))*(DN$8&lt;=(MAX(rHoldPeriod,1)+fRvrYr)*12)</f>
        <v>152066.09548256316</v>
      </c>
      <c r="DO205" s="278" cm="1">
        <f t="array" aca="1" ref="DO205" ca="1">DN205*(1+(rRentIncrPct*(MOD(DO$8,12)=1))+(rExCapExRntInfl*(rExCapExRntInflMnth=DO$8)))*(DO$8&lt;=(MAX(rHoldPeriod,1)+fRvrYr)*12)</f>
        <v>152066.09548256316</v>
      </c>
      <c r="DP205" s="278" cm="1">
        <f t="array" aca="1" ref="DP205" ca="1">DO205*(1+(rRentIncrPct*(MOD(DP$8,12)=1))+(rExCapExRntInfl*(rExCapExRntInflMnth=DP$8)))*(DP$8&lt;=(MAX(rHoldPeriod,1)+fRvrYr)*12)</f>
        <v>152066.09548256316</v>
      </c>
      <c r="DQ205" s="278" cm="1">
        <f t="array" aca="1" ref="DQ205" ca="1">DP205*(1+(rRentIncrPct*(MOD(DQ$8,12)=1))+(rExCapExRntInfl*(rExCapExRntInflMnth=DQ$8)))*(DQ$8&lt;=(MAX(rHoldPeriod,1)+fRvrYr)*12)</f>
        <v>152066.09548256316</v>
      </c>
      <c r="DR205" s="278" cm="1">
        <f t="array" aca="1" ref="DR205" ca="1">DQ205*(1+(rRentIncrPct*(MOD(DR$8,12)=1))+(rExCapExRntInfl*(rExCapExRntInflMnth=DR$8)))*(DR$8&lt;=(MAX(rHoldPeriod,1)+fRvrYr)*12)</f>
        <v>152066.09548256316</v>
      </c>
      <c r="DS205" s="278" cm="1">
        <f t="array" aca="1" ref="DS205" ca="1">DR205*(1+(rRentIncrPct*(MOD(DS$8,12)=1))+(rExCapExRntInfl*(rExCapExRntInflMnth=DS$8)))*(DS$8&lt;=(MAX(rHoldPeriod,1)+fRvrYr)*12)</f>
        <v>152066.09548256316</v>
      </c>
      <c r="DT205" s="278" cm="1">
        <f t="array" aca="1" ref="DT205" ca="1">DS205*(1+(rRentIncrPct*(MOD(DT$8,12)=1))+(rExCapExRntInfl*(rExCapExRntInflMnth=DT$8)))*(DT$8&lt;=(MAX(rHoldPeriod,1)+fRvrYr)*12)</f>
        <v>152066.09548256316</v>
      </c>
      <c r="DU205" s="278" cm="1">
        <f t="array" aca="1" ref="DU205" ca="1">DT205*(1+(rRentIncrPct*(MOD(DU$8,12)=1))+(rExCapExRntInfl*(rExCapExRntInflMnth=DU$8)))*(DU$8&lt;=(MAX(rHoldPeriod,1)+fRvrYr)*12)</f>
        <v>152066.09548256316</v>
      </c>
      <c r="DV205" s="278" cm="1">
        <f t="array" aca="1" ref="DV205" ca="1">DU205*(1+(rRentIncrPct*(MOD(DV$8,12)=1))+(rExCapExRntInfl*(rExCapExRntInflMnth=DV$8)))*(DV$8&lt;=(MAX(rHoldPeriod,1)+fRvrYr)*12)</f>
        <v>156628.07834704005</v>
      </c>
      <c r="DW205" s="278" cm="1">
        <f t="array" aca="1" ref="DW205" ca="1">DV205*(1+(rRentIncrPct*(MOD(DW$8,12)=1))+(rExCapExRntInfl*(rExCapExRntInflMnth=DW$8)))*(DW$8&lt;=(MAX(rHoldPeriod,1)+fRvrYr)*12)</f>
        <v>156628.07834704005</v>
      </c>
      <c r="DX205" s="278" cm="1">
        <f t="array" aca="1" ref="DX205" ca="1">DW205*(1+(rRentIncrPct*(MOD(DX$8,12)=1))+(rExCapExRntInfl*(rExCapExRntInflMnth=DX$8)))*(DX$8&lt;=(MAX(rHoldPeriod,1)+fRvrYr)*12)</f>
        <v>156628.07834704005</v>
      </c>
      <c r="DY205" s="278" cm="1">
        <f t="array" aca="1" ref="DY205" ca="1">DX205*(1+(rRentIncrPct*(MOD(DY$8,12)=1))+(rExCapExRntInfl*(rExCapExRntInflMnth=DY$8)))*(DY$8&lt;=(MAX(rHoldPeriod,1)+fRvrYr)*12)</f>
        <v>156628.07834704005</v>
      </c>
      <c r="DZ205" s="278" cm="1">
        <f t="array" aca="1" ref="DZ205" ca="1">DY205*(1+(rRentIncrPct*(MOD(DZ$8,12)=1))+(rExCapExRntInfl*(rExCapExRntInflMnth=DZ$8)))*(DZ$8&lt;=(MAX(rHoldPeriod,1)+fRvrYr)*12)</f>
        <v>156628.07834704005</v>
      </c>
      <c r="EA205" s="278" cm="1">
        <f t="array" aca="1" ref="EA205" ca="1">DZ205*(1+(rRentIncrPct*(MOD(EA$8,12)=1))+(rExCapExRntInfl*(rExCapExRntInflMnth=EA$8)))*(EA$8&lt;=(MAX(rHoldPeriod,1)+fRvrYr)*12)</f>
        <v>156628.07834704005</v>
      </c>
      <c r="EB205" s="278" cm="1">
        <f t="array" aca="1" ref="EB205" ca="1">EA205*(1+(rRentIncrPct*(MOD(EB$8,12)=1))+(rExCapExRntInfl*(rExCapExRntInflMnth=EB$8)))*(EB$8&lt;=(MAX(rHoldPeriod,1)+fRvrYr)*12)</f>
        <v>156628.07834704005</v>
      </c>
      <c r="EC205" s="278" cm="1">
        <f t="array" aca="1" ref="EC205" ca="1">EB205*(1+(rRentIncrPct*(MOD(EC$8,12)=1))+(rExCapExRntInfl*(rExCapExRntInflMnth=EC$8)))*(EC$8&lt;=(MAX(rHoldPeriod,1)+fRvrYr)*12)</f>
        <v>156628.07834704005</v>
      </c>
      <c r="ED205" s="278" cm="1">
        <f t="array" aca="1" ref="ED205" ca="1">EC205*(1+(rRentIncrPct*(MOD(ED$8,12)=1))+(rExCapExRntInfl*(rExCapExRntInflMnth=ED$8)))*(ED$8&lt;=(MAX(rHoldPeriod,1)+fRvrYr)*12)</f>
        <v>156628.07834704005</v>
      </c>
      <c r="EE205" s="278" cm="1">
        <f t="array" aca="1" ref="EE205" ca="1">ED205*(1+(rRentIncrPct*(MOD(EE$8,12)=1))+(rExCapExRntInfl*(rExCapExRntInflMnth=EE$8)))*(EE$8&lt;=(MAX(rHoldPeriod,1)+fRvrYr)*12)</f>
        <v>156628.07834704005</v>
      </c>
      <c r="EF205" s="278" cm="1">
        <f t="array" aca="1" ref="EF205" ca="1">EE205*(1+(rRentIncrPct*(MOD(EF$8,12)=1))+(rExCapExRntInfl*(rExCapExRntInflMnth=EF$8)))*(EF$8&lt;=(MAX(rHoldPeriod,1)+fRvrYr)*12)</f>
        <v>156628.07834704005</v>
      </c>
      <c r="EG205" s="278" cm="1">
        <f t="array" aca="1" ref="EG205" ca="1">EF205*(1+(rRentIncrPct*(MOD(EG$8,12)=1))+(rExCapExRntInfl*(rExCapExRntInflMnth=EG$8)))*(EG$8&lt;=(MAX(rHoldPeriod,1)+fRvrYr)*12)</f>
        <v>156628.07834704005</v>
      </c>
      <c r="EH205" s="278" cm="1">
        <f t="array" aca="1" ref="EH205" ca="1">EG205*(1+(rRentIncrPct*(MOD(EH$8,12)=1))+(rExCapExRntInfl*(rExCapExRntInflMnth=EH$8)))*(EH$8&lt;=(MAX(rHoldPeriod,1)+fRvrYr)*12)</f>
        <v>161326.92069745125</v>
      </c>
      <c r="EI205" s="278" cm="1">
        <f t="array" aca="1" ref="EI205" ca="1">EH205*(1+(rRentIncrPct*(MOD(EI$8,12)=1))+(rExCapExRntInfl*(rExCapExRntInflMnth=EI$8)))*(EI$8&lt;=(MAX(rHoldPeriod,1)+fRvrYr)*12)</f>
        <v>161326.92069745125</v>
      </c>
      <c r="EJ205" s="278" cm="1">
        <f t="array" aca="1" ref="EJ205" ca="1">EI205*(1+(rRentIncrPct*(MOD(EJ$8,12)=1))+(rExCapExRntInfl*(rExCapExRntInflMnth=EJ$8)))*(EJ$8&lt;=(MAX(rHoldPeriod,1)+fRvrYr)*12)</f>
        <v>161326.92069745125</v>
      </c>
      <c r="EK205" s="278" cm="1">
        <f t="array" aca="1" ref="EK205" ca="1">EJ205*(1+(rRentIncrPct*(MOD(EK$8,12)=1))+(rExCapExRntInfl*(rExCapExRntInflMnth=EK$8)))*(EK$8&lt;=(MAX(rHoldPeriod,1)+fRvrYr)*12)</f>
        <v>161326.92069745125</v>
      </c>
      <c r="EL205" s="278" cm="1">
        <f t="array" aca="1" ref="EL205" ca="1">EK205*(1+(rRentIncrPct*(MOD(EL$8,12)=1))+(rExCapExRntInfl*(rExCapExRntInflMnth=EL$8)))*(EL$8&lt;=(MAX(rHoldPeriod,1)+fRvrYr)*12)</f>
        <v>161326.92069745125</v>
      </c>
      <c r="EM205" s="278" cm="1">
        <f t="array" aca="1" ref="EM205" ca="1">EL205*(1+(rRentIncrPct*(MOD(EM$8,12)=1))+(rExCapExRntInfl*(rExCapExRntInflMnth=EM$8)))*(EM$8&lt;=(MAX(rHoldPeriod,1)+fRvrYr)*12)</f>
        <v>161326.92069745125</v>
      </c>
      <c r="EN205" s="278" cm="1">
        <f t="array" aca="1" ref="EN205" ca="1">EM205*(1+(rRentIncrPct*(MOD(EN$8,12)=1))+(rExCapExRntInfl*(rExCapExRntInflMnth=EN$8)))*(EN$8&lt;=(MAX(rHoldPeriod,1)+fRvrYr)*12)</f>
        <v>161326.92069745125</v>
      </c>
      <c r="EO205" s="278" cm="1">
        <f t="array" aca="1" ref="EO205" ca="1">EN205*(1+(rRentIncrPct*(MOD(EO$8,12)=1))+(rExCapExRntInfl*(rExCapExRntInflMnth=EO$8)))*(EO$8&lt;=(MAX(rHoldPeriod,1)+fRvrYr)*12)</f>
        <v>161326.92069745125</v>
      </c>
      <c r="EP205" s="278" cm="1">
        <f t="array" aca="1" ref="EP205" ca="1">EO205*(1+(rRentIncrPct*(MOD(EP$8,12)=1))+(rExCapExRntInfl*(rExCapExRntInflMnth=EP$8)))*(EP$8&lt;=(MAX(rHoldPeriod,1)+fRvrYr)*12)</f>
        <v>161326.92069745125</v>
      </c>
      <c r="EQ205" s="278" cm="1">
        <f t="array" aca="1" ref="EQ205" ca="1">EP205*(1+(rRentIncrPct*(MOD(EQ$8,12)=1))+(rExCapExRntInfl*(rExCapExRntInflMnth=EQ$8)))*(EQ$8&lt;=(MAX(rHoldPeriod,1)+fRvrYr)*12)</f>
        <v>161326.92069745125</v>
      </c>
      <c r="ER205" s="278" cm="1">
        <f t="array" aca="1" ref="ER205" ca="1">EQ205*(1+(rRentIncrPct*(MOD(ER$8,12)=1))+(rExCapExRntInfl*(rExCapExRntInflMnth=ER$8)))*(ER$8&lt;=(MAX(rHoldPeriod,1)+fRvrYr)*12)</f>
        <v>161326.92069745125</v>
      </c>
      <c r="ES205" s="278" cm="1">
        <f t="array" aca="1" ref="ES205" ca="1">ER205*(1+(rRentIncrPct*(MOD(ES$8,12)=1))+(rExCapExRntInfl*(rExCapExRntInflMnth=ES$8)))*(ES$8&lt;=(MAX(rHoldPeriod,1)+fRvrYr)*12)</f>
        <v>161326.92069745125</v>
      </c>
    </row>
    <row r="206" spans="2:149" hidden="1" x14ac:dyDescent="0.2">
      <c r="Q206" s="275"/>
      <c r="R206" s="278">
        <f t="shared" si="500"/>
        <v>90392.8</v>
      </c>
      <c r="S206" s="278" cm="1">
        <f t="array" aca="1" ref="S206" ca="1">R206*(1+(rRentIncrPct*(MOD(S$8,12)=1))+(rExCapExRntInfl*(rExCapExRntInflMnth=S$8)))*(S$8&lt;=(MAX(rHoldPeriod,1)+fRvrYr)*12)</f>
        <v>90392.8</v>
      </c>
      <c r="T206" s="278" cm="1">
        <f t="array" aca="1" ref="T206" ca="1">S206*(1+(rRentIncrPct*(MOD(T$8,12)=1))+(rExCapExRntInfl*(rExCapExRntInflMnth=T$8)))*(T$8&lt;=(MAX(rHoldPeriod,1)+fRvrYr)*12)</f>
        <v>90392.8</v>
      </c>
      <c r="U206" s="278" cm="1">
        <f t="array" aca="1" ref="U206" ca="1">T206*(1+(rRentIncrPct*(MOD(U$8,12)=1))+(rExCapExRntInfl*(rExCapExRntInflMnth=U$8)))*(U$8&lt;=(MAX(rHoldPeriod,1)+fRvrYr)*12)</f>
        <v>90392.8</v>
      </c>
      <c r="V206" s="278" cm="1">
        <f t="array" aca="1" ref="V206" ca="1">U206*(1+(rRentIncrPct*(MOD(V$8,12)=1))+(rExCapExRntInfl*(rExCapExRntInflMnth=V$8)))*(V$8&lt;=(MAX(rHoldPeriod,1)+fRvrYr)*12)</f>
        <v>90392.8</v>
      </c>
      <c r="W206" s="278" cm="1">
        <f t="array" aca="1" ref="W206" ca="1">V206*(1+(rRentIncrPct*(MOD(W$8,12)=1))+(rExCapExRntInfl*(rExCapExRntInflMnth=W$8)))*(W$8&lt;=(MAX(rHoldPeriod,1)+fRvrYr)*12)</f>
        <v>90392.8</v>
      </c>
      <c r="X206" s="278" cm="1">
        <f t="array" aca="1" ref="X206" ca="1">W206*(1+(rRentIncrPct*(MOD(X$8,12)=1))+(rExCapExRntInfl*(rExCapExRntInflMnth=X$8)))*(X$8&lt;=(MAX(rHoldPeriod,1)+fRvrYr)*12)</f>
        <v>90392.8</v>
      </c>
      <c r="Y206" s="278" cm="1">
        <f t="array" aca="1" ref="Y206" ca="1">X206*(1+(rRentIncrPct*(MOD(Y$8,12)=1))+(rExCapExRntInfl*(rExCapExRntInflMnth=Y$8)))*(Y$8&lt;=(MAX(rHoldPeriod,1)+fRvrYr)*12)</f>
        <v>90392.8</v>
      </c>
      <c r="Z206" s="278" cm="1">
        <f t="array" aca="1" ref="Z206" ca="1">Y206*(1+(rRentIncrPct*(MOD(Z$8,12)=1))+(rExCapExRntInfl*(rExCapExRntInflMnth=Z$8)))*(Z$8&lt;=(MAX(rHoldPeriod,1)+fRvrYr)*12)</f>
        <v>90392.8</v>
      </c>
      <c r="AA206" s="278" cm="1">
        <f t="array" aca="1" ref="AA206" ca="1">Z206*(1+(rRentIncrPct*(MOD(AA$8,12)=1))+(rExCapExRntInfl*(rExCapExRntInflMnth=AA$8)))*(AA$8&lt;=(MAX(rHoldPeriod,1)+fRvrYr)*12)</f>
        <v>90392.8</v>
      </c>
      <c r="AB206" s="278" cm="1">
        <f t="array" aca="1" ref="AB206" ca="1">AA206*(1+(rRentIncrPct*(MOD(AB$8,12)=1))+(rExCapExRntInfl*(rExCapExRntInflMnth=AB$8)))*(AB$8&lt;=(MAX(rHoldPeriod,1)+fRvrYr)*12)</f>
        <v>90392.8</v>
      </c>
      <c r="AC206" s="278" cm="1">
        <f t="array" aca="1" ref="AC206" ca="1">AB206*(1+(rRentIncrPct*(MOD(AC$8,12)=1))+(rExCapExRntInfl*(rExCapExRntInflMnth=AC$8)))*(AC$8&lt;=(MAX(rHoldPeriod,1)+fRvrYr)*12)</f>
        <v>90392.8</v>
      </c>
      <c r="AD206" s="278" cm="1">
        <f t="array" aca="1" ref="AD206" ca="1">AC206*(1+(rRentIncrPct*(MOD(AD$8,12)=1))+(rExCapExRntInfl*(rExCapExRntInflMnth=AD$8)))*(AD$8&lt;=(MAX(rHoldPeriod,1)+fRvrYr)*12)</f>
        <v>93104.584000000003</v>
      </c>
      <c r="AE206" s="278" cm="1">
        <f t="array" aca="1" ref="AE206" ca="1">AD206*(1+(rRentIncrPct*(MOD(AE$8,12)=1))+(rExCapExRntInfl*(rExCapExRntInflMnth=AE$8)))*(AE$8&lt;=(MAX(rHoldPeriod,1)+fRvrYr)*12)</f>
        <v>93104.584000000003</v>
      </c>
      <c r="AF206" s="278" cm="1">
        <f t="array" aca="1" ref="AF206" ca="1">AE206*(1+(rRentIncrPct*(MOD(AF$8,12)=1))+(rExCapExRntInfl*(rExCapExRntInflMnth=AF$8)))*(AF$8&lt;=(MAX(rHoldPeriod,1)+fRvrYr)*12)</f>
        <v>93104.584000000003</v>
      </c>
      <c r="AG206" s="278" cm="1">
        <f t="array" aca="1" ref="AG206" ca="1">AF206*(1+(rRentIncrPct*(MOD(AG$8,12)=1))+(rExCapExRntInfl*(rExCapExRntInflMnth=AG$8)))*(AG$8&lt;=(MAX(rHoldPeriod,1)+fRvrYr)*12)</f>
        <v>93104.584000000003</v>
      </c>
      <c r="AH206" s="278" cm="1">
        <f t="array" aca="1" ref="AH206" ca="1">AG206*(1+(rRentIncrPct*(MOD(AH$8,12)=1))+(rExCapExRntInfl*(rExCapExRntInflMnth=AH$8)))*(AH$8&lt;=(MAX(rHoldPeriod,1)+fRvrYr)*12)</f>
        <v>93104.584000000003</v>
      </c>
      <c r="AI206" s="278" cm="1">
        <f t="array" aca="1" ref="AI206" ca="1">AH206*(1+(rRentIncrPct*(MOD(AI$8,12)=1))+(rExCapExRntInfl*(rExCapExRntInflMnth=AI$8)))*(AI$8&lt;=(MAX(rHoldPeriod,1)+fRvrYr)*12)</f>
        <v>93104.584000000003</v>
      </c>
      <c r="AJ206" s="278" cm="1">
        <f t="array" aca="1" ref="AJ206" ca="1">AI206*(1+(rRentIncrPct*(MOD(AJ$8,12)=1))+(rExCapExRntInfl*(rExCapExRntInflMnth=AJ$8)))*(AJ$8&lt;=(MAX(rHoldPeriod,1)+fRvrYr)*12)</f>
        <v>93104.584000000003</v>
      </c>
      <c r="AK206" s="278" cm="1">
        <f t="array" aca="1" ref="AK206" ca="1">AJ206*(1+(rRentIncrPct*(MOD(AK$8,12)=1))+(rExCapExRntInfl*(rExCapExRntInflMnth=AK$8)))*(AK$8&lt;=(MAX(rHoldPeriod,1)+fRvrYr)*12)</f>
        <v>93104.584000000003</v>
      </c>
      <c r="AL206" s="278" cm="1">
        <f t="array" aca="1" ref="AL206" ca="1">AK206*(1+(rRentIncrPct*(MOD(AL$8,12)=1))+(rExCapExRntInfl*(rExCapExRntInflMnth=AL$8)))*(AL$8&lt;=(MAX(rHoldPeriod,1)+fRvrYr)*12)</f>
        <v>93104.584000000003</v>
      </c>
      <c r="AM206" s="278" cm="1">
        <f t="array" aca="1" ref="AM206" ca="1">AL206*(1+(rRentIncrPct*(MOD(AM$8,12)=1))+(rExCapExRntInfl*(rExCapExRntInflMnth=AM$8)))*(AM$8&lt;=(MAX(rHoldPeriod,1)+fRvrYr)*12)</f>
        <v>93104.584000000003</v>
      </c>
      <c r="AN206" s="278" cm="1">
        <f t="array" aca="1" ref="AN206" ca="1">AM206*(1+(rRentIncrPct*(MOD(AN$8,12)=1))+(rExCapExRntInfl*(rExCapExRntInflMnth=AN$8)))*(AN$8&lt;=(MAX(rHoldPeriod,1)+fRvrYr)*12)</f>
        <v>93104.584000000003</v>
      </c>
      <c r="AO206" s="278" cm="1">
        <f t="array" aca="1" ref="AO206" ca="1">AN206*(1+(rRentIncrPct*(MOD(AO$8,12)=1))+(rExCapExRntInfl*(rExCapExRntInflMnth=AO$8)))*(AO$8&lt;=(MAX(rHoldPeriod,1)+fRvrYr)*12)</f>
        <v>93104.584000000003</v>
      </c>
      <c r="AP206" s="278" cm="1">
        <f t="array" aca="1" ref="AP206" ca="1">AO206*(1+(rRentIncrPct*(MOD(AP$8,12)=1))+(rExCapExRntInfl*(rExCapExRntInflMnth=AP$8)))*(AP$8&lt;=(MAX(rHoldPeriod,1)+fRvrYr)*12)</f>
        <v>95897.721520000006</v>
      </c>
      <c r="AQ206" s="278" cm="1">
        <f t="array" aca="1" ref="AQ206" ca="1">AP206*(1+(rRentIncrPct*(MOD(AQ$8,12)=1))+(rExCapExRntInfl*(rExCapExRntInflMnth=AQ$8)))*(AQ$8&lt;=(MAX(rHoldPeriod,1)+fRvrYr)*12)</f>
        <v>95897.721520000006</v>
      </c>
      <c r="AR206" s="278" cm="1">
        <f t="array" aca="1" ref="AR206" ca="1">AQ206*(1+(rRentIncrPct*(MOD(AR$8,12)=1))+(rExCapExRntInfl*(rExCapExRntInflMnth=AR$8)))*(AR$8&lt;=(MAX(rHoldPeriod,1)+fRvrYr)*12)</f>
        <v>95897.721520000006</v>
      </c>
      <c r="AS206" s="278" cm="1">
        <f t="array" aca="1" ref="AS206" ca="1">AR206*(1+(rRentIncrPct*(MOD(AS$8,12)=1))+(rExCapExRntInfl*(rExCapExRntInflMnth=AS$8)))*(AS$8&lt;=(MAX(rHoldPeriod,1)+fRvrYr)*12)</f>
        <v>95897.721520000006</v>
      </c>
      <c r="AT206" s="278" cm="1">
        <f t="array" aca="1" ref="AT206" ca="1">AS206*(1+(rRentIncrPct*(MOD(AT$8,12)=1))+(rExCapExRntInfl*(rExCapExRntInflMnth=AT$8)))*(AT$8&lt;=(MAX(rHoldPeriod,1)+fRvrYr)*12)</f>
        <v>95897.721520000006</v>
      </c>
      <c r="AU206" s="278" cm="1">
        <f t="array" aca="1" ref="AU206" ca="1">AT206*(1+(rRentIncrPct*(MOD(AU$8,12)=1))+(rExCapExRntInfl*(rExCapExRntInflMnth=AU$8)))*(AU$8&lt;=(MAX(rHoldPeriod,1)+fRvrYr)*12)</f>
        <v>95897.721520000006</v>
      </c>
      <c r="AV206" s="278" cm="1">
        <f t="array" aca="1" ref="AV206" ca="1">AU206*(1+(rRentIncrPct*(MOD(AV$8,12)=1))+(rExCapExRntInfl*(rExCapExRntInflMnth=AV$8)))*(AV$8&lt;=(MAX(rHoldPeriod,1)+fRvrYr)*12)</f>
        <v>95897.721520000006</v>
      </c>
      <c r="AW206" s="278" cm="1">
        <f t="array" aca="1" ref="AW206" ca="1">AV206*(1+(rRentIncrPct*(MOD(AW$8,12)=1))+(rExCapExRntInfl*(rExCapExRntInflMnth=AW$8)))*(AW$8&lt;=(MAX(rHoldPeriod,1)+fRvrYr)*12)</f>
        <v>95897.721520000006</v>
      </c>
      <c r="AX206" s="278" cm="1">
        <f t="array" aca="1" ref="AX206" ca="1">AW206*(1+(rRentIncrPct*(MOD(AX$8,12)=1))+(rExCapExRntInfl*(rExCapExRntInflMnth=AX$8)))*(AX$8&lt;=(MAX(rHoldPeriod,1)+fRvrYr)*12)</f>
        <v>95897.721520000006</v>
      </c>
      <c r="AY206" s="278" cm="1">
        <f t="array" aca="1" ref="AY206" ca="1">AX206*(1+(rRentIncrPct*(MOD(AY$8,12)=1))+(rExCapExRntInfl*(rExCapExRntInflMnth=AY$8)))*(AY$8&lt;=(MAX(rHoldPeriod,1)+fRvrYr)*12)</f>
        <v>95897.721520000006</v>
      </c>
      <c r="AZ206" s="278" cm="1">
        <f t="array" aca="1" ref="AZ206" ca="1">AY206*(1+(rRentIncrPct*(MOD(AZ$8,12)=1))+(rExCapExRntInfl*(rExCapExRntInflMnth=AZ$8)))*(AZ$8&lt;=(MAX(rHoldPeriod,1)+fRvrYr)*12)</f>
        <v>95897.721520000006</v>
      </c>
      <c r="BA206" s="278" cm="1">
        <f t="array" aca="1" ref="BA206" ca="1">AZ206*(1+(rRentIncrPct*(MOD(BA$8,12)=1))+(rExCapExRntInfl*(rExCapExRntInflMnth=BA$8)))*(BA$8&lt;=(MAX(rHoldPeriod,1)+fRvrYr)*12)</f>
        <v>95897.721520000006</v>
      </c>
      <c r="BB206" s="278" cm="1">
        <f t="array" aca="1" ref="BB206" ca="1">BA206*(1+(rRentIncrPct*(MOD(BB$8,12)=1))+(rExCapExRntInfl*(rExCapExRntInflMnth=BB$8)))*(BB$8&lt;=(MAX(rHoldPeriod,1)+fRvrYr)*12)</f>
        <v>98774.653165600015</v>
      </c>
      <c r="BC206" s="278" cm="1">
        <f t="array" aca="1" ref="BC206" ca="1">BB206*(1+(rRentIncrPct*(MOD(BC$8,12)=1))+(rExCapExRntInfl*(rExCapExRntInflMnth=BC$8)))*(BC$8&lt;=(MAX(rHoldPeriod,1)+fRvrYr)*12)</f>
        <v>98774.653165600015</v>
      </c>
      <c r="BD206" s="278" cm="1">
        <f t="array" aca="1" ref="BD206" ca="1">BC206*(1+(rRentIncrPct*(MOD(BD$8,12)=1))+(rExCapExRntInfl*(rExCapExRntInflMnth=BD$8)))*(BD$8&lt;=(MAX(rHoldPeriod,1)+fRvrYr)*12)</f>
        <v>98774.653165600015</v>
      </c>
      <c r="BE206" s="278" cm="1">
        <f t="array" aca="1" ref="BE206" ca="1">BD206*(1+(rRentIncrPct*(MOD(BE$8,12)=1))+(rExCapExRntInfl*(rExCapExRntInflMnth=BE$8)))*(BE$8&lt;=(MAX(rHoldPeriod,1)+fRvrYr)*12)</f>
        <v>98774.653165600015</v>
      </c>
      <c r="BF206" s="278" cm="1">
        <f t="array" aca="1" ref="BF206" ca="1">BE206*(1+(rRentIncrPct*(MOD(BF$8,12)=1))+(rExCapExRntInfl*(rExCapExRntInflMnth=BF$8)))*(BF$8&lt;=(MAX(rHoldPeriod,1)+fRvrYr)*12)</f>
        <v>98774.653165600015</v>
      </c>
      <c r="BG206" s="278" cm="1">
        <f t="array" aca="1" ref="BG206" ca="1">BF206*(1+(rRentIncrPct*(MOD(BG$8,12)=1))+(rExCapExRntInfl*(rExCapExRntInflMnth=BG$8)))*(BG$8&lt;=(MAX(rHoldPeriod,1)+fRvrYr)*12)</f>
        <v>98774.653165600015</v>
      </c>
      <c r="BH206" s="278" cm="1">
        <f t="array" aca="1" ref="BH206" ca="1">BG206*(1+(rRentIncrPct*(MOD(BH$8,12)=1))+(rExCapExRntInfl*(rExCapExRntInflMnth=BH$8)))*(BH$8&lt;=(MAX(rHoldPeriod,1)+fRvrYr)*12)</f>
        <v>98774.653165600015</v>
      </c>
      <c r="BI206" s="278" cm="1">
        <f t="array" aca="1" ref="BI206" ca="1">BH206*(1+(rRentIncrPct*(MOD(BI$8,12)=1))+(rExCapExRntInfl*(rExCapExRntInflMnth=BI$8)))*(BI$8&lt;=(MAX(rHoldPeriod,1)+fRvrYr)*12)</f>
        <v>98774.653165600015</v>
      </c>
      <c r="BJ206" s="278" cm="1">
        <f t="array" aca="1" ref="BJ206" ca="1">BI206*(1+(rRentIncrPct*(MOD(BJ$8,12)=1))+(rExCapExRntInfl*(rExCapExRntInflMnth=BJ$8)))*(BJ$8&lt;=(MAX(rHoldPeriod,1)+fRvrYr)*12)</f>
        <v>98774.653165600015</v>
      </c>
      <c r="BK206" s="278" cm="1">
        <f t="array" aca="1" ref="BK206" ca="1">BJ206*(1+(rRentIncrPct*(MOD(BK$8,12)=1))+(rExCapExRntInfl*(rExCapExRntInflMnth=BK$8)))*(BK$8&lt;=(MAX(rHoldPeriod,1)+fRvrYr)*12)</f>
        <v>98774.653165600015</v>
      </c>
      <c r="BL206" s="278" cm="1">
        <f t="array" aca="1" ref="BL206" ca="1">BK206*(1+(rRentIncrPct*(MOD(BL$8,12)=1))+(rExCapExRntInfl*(rExCapExRntInflMnth=BL$8)))*(BL$8&lt;=(MAX(rHoldPeriod,1)+fRvrYr)*12)</f>
        <v>98774.653165600015</v>
      </c>
      <c r="BM206" s="278" cm="1">
        <f t="array" aca="1" ref="BM206" ca="1">BL206*(1+(rRentIncrPct*(MOD(BM$8,12)=1))+(rExCapExRntInfl*(rExCapExRntInflMnth=BM$8)))*(BM$8&lt;=(MAX(rHoldPeriod,1)+fRvrYr)*12)</f>
        <v>98774.653165600015</v>
      </c>
      <c r="BN206" s="278" cm="1">
        <f t="array" aca="1" ref="BN206" ca="1">BM206*(1+(rRentIncrPct*(MOD(BN$8,12)=1))+(rExCapExRntInfl*(rExCapExRntInflMnth=BN$8)))*(BN$8&lt;=(MAX(rHoldPeriod,1)+fRvrYr)*12)</f>
        <v>101737.89276056802</v>
      </c>
      <c r="BO206" s="278" cm="1">
        <f t="array" aca="1" ref="BO206" ca="1">BN206*(1+(rRentIncrPct*(MOD(BO$8,12)=1))+(rExCapExRntInfl*(rExCapExRntInflMnth=BO$8)))*(BO$8&lt;=(MAX(rHoldPeriod,1)+fRvrYr)*12)</f>
        <v>101737.89276056802</v>
      </c>
      <c r="BP206" s="278" cm="1">
        <f t="array" aca="1" ref="BP206" ca="1">BO206*(1+(rRentIncrPct*(MOD(BP$8,12)=1))+(rExCapExRntInfl*(rExCapExRntInflMnth=BP$8)))*(BP$8&lt;=(MAX(rHoldPeriod,1)+fRvrYr)*12)</f>
        <v>101737.89276056802</v>
      </c>
      <c r="BQ206" s="278" cm="1">
        <f t="array" aca="1" ref="BQ206" ca="1">BP206*(1+(rRentIncrPct*(MOD(BQ$8,12)=1))+(rExCapExRntInfl*(rExCapExRntInflMnth=BQ$8)))*(BQ$8&lt;=(MAX(rHoldPeriod,1)+fRvrYr)*12)</f>
        <v>101737.89276056802</v>
      </c>
      <c r="BR206" s="278" cm="1">
        <f t="array" aca="1" ref="BR206" ca="1">BQ206*(1+(rRentIncrPct*(MOD(BR$8,12)=1))+(rExCapExRntInfl*(rExCapExRntInflMnth=BR$8)))*(BR$8&lt;=(MAX(rHoldPeriod,1)+fRvrYr)*12)</f>
        <v>101737.89276056802</v>
      </c>
      <c r="BS206" s="278" cm="1">
        <f t="array" aca="1" ref="BS206" ca="1">BR206*(1+(rRentIncrPct*(MOD(BS$8,12)=1))+(rExCapExRntInfl*(rExCapExRntInflMnth=BS$8)))*(BS$8&lt;=(MAX(rHoldPeriod,1)+fRvrYr)*12)</f>
        <v>101737.89276056802</v>
      </c>
      <c r="BT206" s="278" cm="1">
        <f t="array" aca="1" ref="BT206" ca="1">BS206*(1+(rRentIncrPct*(MOD(BT$8,12)=1))+(rExCapExRntInfl*(rExCapExRntInflMnth=BT$8)))*(BT$8&lt;=(MAX(rHoldPeriod,1)+fRvrYr)*12)</f>
        <v>101737.89276056802</v>
      </c>
      <c r="BU206" s="278" cm="1">
        <f t="array" aca="1" ref="BU206" ca="1">BT206*(1+(rRentIncrPct*(MOD(BU$8,12)=1))+(rExCapExRntInfl*(rExCapExRntInflMnth=BU$8)))*(BU$8&lt;=(MAX(rHoldPeriod,1)+fRvrYr)*12)</f>
        <v>101737.89276056802</v>
      </c>
      <c r="BV206" s="278" cm="1">
        <f t="array" aca="1" ref="BV206" ca="1">BU206*(1+(rRentIncrPct*(MOD(BV$8,12)=1))+(rExCapExRntInfl*(rExCapExRntInflMnth=BV$8)))*(BV$8&lt;=(MAX(rHoldPeriod,1)+fRvrYr)*12)</f>
        <v>101737.89276056802</v>
      </c>
      <c r="BW206" s="278" cm="1">
        <f t="array" aca="1" ref="BW206" ca="1">BV206*(1+(rRentIncrPct*(MOD(BW$8,12)=1))+(rExCapExRntInfl*(rExCapExRntInflMnth=BW$8)))*(BW$8&lt;=(MAX(rHoldPeriod,1)+fRvrYr)*12)</f>
        <v>101737.89276056802</v>
      </c>
      <c r="BX206" s="278" cm="1">
        <f t="array" aca="1" ref="BX206" ca="1">BW206*(1+(rRentIncrPct*(MOD(BX$8,12)=1))+(rExCapExRntInfl*(rExCapExRntInflMnth=BX$8)))*(BX$8&lt;=(MAX(rHoldPeriod,1)+fRvrYr)*12)</f>
        <v>101737.89276056802</v>
      </c>
      <c r="BY206" s="278" cm="1">
        <f t="array" aca="1" ref="BY206" ca="1">BX206*(1+(rRentIncrPct*(MOD(BY$8,12)=1))+(rExCapExRntInfl*(rExCapExRntInflMnth=BY$8)))*(BY$8&lt;=(MAX(rHoldPeriod,1)+fRvrYr)*12)</f>
        <v>101737.89276056802</v>
      </c>
      <c r="BZ206" s="278" cm="1">
        <f t="array" aca="1" ref="BZ206" ca="1">BY206*(1+(rRentIncrPct*(MOD(BZ$8,12)=1))+(rExCapExRntInfl*(rExCapExRntInflMnth=BZ$8)))*(BZ$8&lt;=(MAX(rHoldPeriod,1)+fRvrYr)*12)</f>
        <v>104790.02954338507</v>
      </c>
      <c r="CA206" s="278" cm="1">
        <f t="array" aca="1" ref="CA206" ca="1">BZ206*(1+(rRentIncrPct*(MOD(CA$8,12)=1))+(rExCapExRntInfl*(rExCapExRntInflMnth=CA$8)))*(CA$8&lt;=(MAX(rHoldPeriod,1)+fRvrYr)*12)</f>
        <v>104790.02954338507</v>
      </c>
      <c r="CB206" s="278" cm="1">
        <f t="array" aca="1" ref="CB206" ca="1">CA206*(1+(rRentIncrPct*(MOD(CB$8,12)=1))+(rExCapExRntInfl*(rExCapExRntInflMnth=CB$8)))*(CB$8&lt;=(MAX(rHoldPeriod,1)+fRvrYr)*12)</f>
        <v>104790.02954338507</v>
      </c>
      <c r="CC206" s="278" cm="1">
        <f t="array" aca="1" ref="CC206" ca="1">CB206*(1+(rRentIncrPct*(MOD(CC$8,12)=1))+(rExCapExRntInfl*(rExCapExRntInflMnth=CC$8)))*(CC$8&lt;=(MAX(rHoldPeriod,1)+fRvrYr)*12)</f>
        <v>104790.02954338507</v>
      </c>
      <c r="CD206" s="278" cm="1">
        <f t="array" aca="1" ref="CD206" ca="1">CC206*(1+(rRentIncrPct*(MOD(CD$8,12)=1))+(rExCapExRntInfl*(rExCapExRntInflMnth=CD$8)))*(CD$8&lt;=(MAX(rHoldPeriod,1)+fRvrYr)*12)</f>
        <v>104790.02954338507</v>
      </c>
      <c r="CE206" s="278" cm="1">
        <f t="array" aca="1" ref="CE206" ca="1">CD206*(1+(rRentIncrPct*(MOD(CE$8,12)=1))+(rExCapExRntInfl*(rExCapExRntInflMnth=CE$8)))*(CE$8&lt;=(MAX(rHoldPeriod,1)+fRvrYr)*12)</f>
        <v>104790.02954338507</v>
      </c>
      <c r="CF206" s="278" cm="1">
        <f t="array" aca="1" ref="CF206" ca="1">CE206*(1+(rRentIncrPct*(MOD(CF$8,12)=1))+(rExCapExRntInfl*(rExCapExRntInflMnth=CF$8)))*(CF$8&lt;=(MAX(rHoldPeriod,1)+fRvrYr)*12)</f>
        <v>104790.02954338507</v>
      </c>
      <c r="CG206" s="278" cm="1">
        <f t="array" aca="1" ref="CG206" ca="1">CF206*(1+(rRentIncrPct*(MOD(CG$8,12)=1))+(rExCapExRntInfl*(rExCapExRntInflMnth=CG$8)))*(CG$8&lt;=(MAX(rHoldPeriod,1)+fRvrYr)*12)</f>
        <v>104790.02954338507</v>
      </c>
      <c r="CH206" s="278" cm="1">
        <f t="array" aca="1" ref="CH206" ca="1">CG206*(1+(rRentIncrPct*(MOD(CH$8,12)=1))+(rExCapExRntInfl*(rExCapExRntInflMnth=CH$8)))*(CH$8&lt;=(MAX(rHoldPeriod,1)+fRvrYr)*12)</f>
        <v>104790.02954338507</v>
      </c>
      <c r="CI206" s="278" cm="1">
        <f t="array" aca="1" ref="CI206" ca="1">CH206*(1+(rRentIncrPct*(MOD(CI$8,12)=1))+(rExCapExRntInfl*(rExCapExRntInflMnth=CI$8)))*(CI$8&lt;=(MAX(rHoldPeriod,1)+fRvrYr)*12)</f>
        <v>104790.02954338507</v>
      </c>
      <c r="CJ206" s="278" cm="1">
        <f t="array" aca="1" ref="CJ206" ca="1">CI206*(1+(rRentIncrPct*(MOD(CJ$8,12)=1))+(rExCapExRntInfl*(rExCapExRntInflMnth=CJ$8)))*(CJ$8&lt;=(MAX(rHoldPeriod,1)+fRvrYr)*12)</f>
        <v>104790.02954338507</v>
      </c>
      <c r="CK206" s="278" cm="1">
        <f t="array" aca="1" ref="CK206" ca="1">CJ206*(1+(rRentIncrPct*(MOD(CK$8,12)=1))+(rExCapExRntInfl*(rExCapExRntInflMnth=CK$8)))*(CK$8&lt;=(MAX(rHoldPeriod,1)+fRvrYr)*12)</f>
        <v>104790.02954338507</v>
      </c>
      <c r="CL206" s="278" cm="1">
        <f t="array" aca="1" ref="CL206" ca="1">CK206*(1+(rRentIncrPct*(MOD(CL$8,12)=1))+(rExCapExRntInfl*(rExCapExRntInflMnth=CL$8)))*(CL$8&lt;=(MAX(rHoldPeriod,1)+fRvrYr)*12)</f>
        <v>107933.73042968662</v>
      </c>
      <c r="CM206" s="278" cm="1">
        <f t="array" aca="1" ref="CM206" ca="1">CL206*(1+(rRentIncrPct*(MOD(CM$8,12)=1))+(rExCapExRntInfl*(rExCapExRntInflMnth=CM$8)))*(CM$8&lt;=(MAX(rHoldPeriod,1)+fRvrYr)*12)</f>
        <v>107933.73042968662</v>
      </c>
      <c r="CN206" s="278" cm="1">
        <f t="array" aca="1" ref="CN206" ca="1">CM206*(1+(rRentIncrPct*(MOD(CN$8,12)=1))+(rExCapExRntInfl*(rExCapExRntInflMnth=CN$8)))*(CN$8&lt;=(MAX(rHoldPeriod,1)+fRvrYr)*12)</f>
        <v>107933.73042968662</v>
      </c>
      <c r="CO206" s="278" cm="1">
        <f t="array" aca="1" ref="CO206" ca="1">CN206*(1+(rRentIncrPct*(MOD(CO$8,12)=1))+(rExCapExRntInfl*(rExCapExRntInflMnth=CO$8)))*(CO$8&lt;=(MAX(rHoldPeriod,1)+fRvrYr)*12)</f>
        <v>107933.73042968662</v>
      </c>
      <c r="CP206" s="278" cm="1">
        <f t="array" aca="1" ref="CP206" ca="1">CO206*(1+(rRentIncrPct*(MOD(CP$8,12)=1))+(rExCapExRntInfl*(rExCapExRntInflMnth=CP$8)))*(CP$8&lt;=(MAX(rHoldPeriod,1)+fRvrYr)*12)</f>
        <v>107933.73042968662</v>
      </c>
      <c r="CQ206" s="278" cm="1">
        <f t="array" aca="1" ref="CQ206" ca="1">CP206*(1+(rRentIncrPct*(MOD(CQ$8,12)=1))+(rExCapExRntInfl*(rExCapExRntInflMnth=CQ$8)))*(CQ$8&lt;=(MAX(rHoldPeriod,1)+fRvrYr)*12)</f>
        <v>107933.73042968662</v>
      </c>
      <c r="CR206" s="278" cm="1">
        <f t="array" aca="1" ref="CR206" ca="1">CQ206*(1+(rRentIncrPct*(MOD(CR$8,12)=1))+(rExCapExRntInfl*(rExCapExRntInflMnth=CR$8)))*(CR$8&lt;=(MAX(rHoldPeriod,1)+fRvrYr)*12)</f>
        <v>107933.73042968662</v>
      </c>
      <c r="CS206" s="278" cm="1">
        <f t="array" aca="1" ref="CS206" ca="1">CR206*(1+(rRentIncrPct*(MOD(CS$8,12)=1))+(rExCapExRntInfl*(rExCapExRntInflMnth=CS$8)))*(CS$8&lt;=(MAX(rHoldPeriod,1)+fRvrYr)*12)</f>
        <v>107933.73042968662</v>
      </c>
      <c r="CT206" s="278" cm="1">
        <f t="array" aca="1" ref="CT206" ca="1">CS206*(1+(rRentIncrPct*(MOD(CT$8,12)=1))+(rExCapExRntInfl*(rExCapExRntInflMnth=CT$8)))*(CT$8&lt;=(MAX(rHoldPeriod,1)+fRvrYr)*12)</f>
        <v>107933.73042968662</v>
      </c>
      <c r="CU206" s="278" cm="1">
        <f t="array" aca="1" ref="CU206" ca="1">CT206*(1+(rRentIncrPct*(MOD(CU$8,12)=1))+(rExCapExRntInfl*(rExCapExRntInflMnth=CU$8)))*(CU$8&lt;=(MAX(rHoldPeriod,1)+fRvrYr)*12)</f>
        <v>107933.73042968662</v>
      </c>
      <c r="CV206" s="278" cm="1">
        <f t="array" aca="1" ref="CV206" ca="1">CU206*(1+(rRentIncrPct*(MOD(CV$8,12)=1))+(rExCapExRntInfl*(rExCapExRntInflMnth=CV$8)))*(CV$8&lt;=(MAX(rHoldPeriod,1)+fRvrYr)*12)</f>
        <v>107933.73042968662</v>
      </c>
      <c r="CW206" s="278" cm="1">
        <f t="array" aca="1" ref="CW206" ca="1">CV206*(1+(rRentIncrPct*(MOD(CW$8,12)=1))+(rExCapExRntInfl*(rExCapExRntInflMnth=CW$8)))*(CW$8&lt;=(MAX(rHoldPeriod,1)+fRvrYr)*12)</f>
        <v>107933.73042968662</v>
      </c>
      <c r="CX206" s="278" cm="1">
        <f t="array" aca="1" ref="CX206" ca="1">CW206*(1+(rRentIncrPct*(MOD(CX$8,12)=1))+(rExCapExRntInfl*(rExCapExRntInflMnth=CX$8)))*(CX$8&lt;=(MAX(rHoldPeriod,1)+fRvrYr)*12)</f>
        <v>111171.74234257723</v>
      </c>
      <c r="CY206" s="278" cm="1">
        <f t="array" aca="1" ref="CY206" ca="1">CX206*(1+(rRentIncrPct*(MOD(CY$8,12)=1))+(rExCapExRntInfl*(rExCapExRntInflMnth=CY$8)))*(CY$8&lt;=(MAX(rHoldPeriod,1)+fRvrYr)*12)</f>
        <v>111171.74234257723</v>
      </c>
      <c r="CZ206" s="278" cm="1">
        <f t="array" aca="1" ref="CZ206" ca="1">CY206*(1+(rRentIncrPct*(MOD(CZ$8,12)=1))+(rExCapExRntInfl*(rExCapExRntInflMnth=CZ$8)))*(CZ$8&lt;=(MAX(rHoldPeriod,1)+fRvrYr)*12)</f>
        <v>111171.74234257723</v>
      </c>
      <c r="DA206" s="278" cm="1">
        <f t="array" aca="1" ref="DA206" ca="1">CZ206*(1+(rRentIncrPct*(MOD(DA$8,12)=1))+(rExCapExRntInfl*(rExCapExRntInflMnth=DA$8)))*(DA$8&lt;=(MAX(rHoldPeriod,1)+fRvrYr)*12)</f>
        <v>111171.74234257723</v>
      </c>
      <c r="DB206" s="278" cm="1">
        <f t="array" aca="1" ref="DB206" ca="1">DA206*(1+(rRentIncrPct*(MOD(DB$8,12)=1))+(rExCapExRntInfl*(rExCapExRntInflMnth=DB$8)))*(DB$8&lt;=(MAX(rHoldPeriod,1)+fRvrYr)*12)</f>
        <v>111171.74234257723</v>
      </c>
      <c r="DC206" s="278" cm="1">
        <f t="array" aca="1" ref="DC206" ca="1">DB206*(1+(rRentIncrPct*(MOD(DC$8,12)=1))+(rExCapExRntInfl*(rExCapExRntInflMnth=DC$8)))*(DC$8&lt;=(MAX(rHoldPeriod,1)+fRvrYr)*12)</f>
        <v>111171.74234257723</v>
      </c>
      <c r="DD206" s="278" cm="1">
        <f t="array" aca="1" ref="DD206" ca="1">DC206*(1+(rRentIncrPct*(MOD(DD$8,12)=1))+(rExCapExRntInfl*(rExCapExRntInflMnth=DD$8)))*(DD$8&lt;=(MAX(rHoldPeriod,1)+fRvrYr)*12)</f>
        <v>111171.74234257723</v>
      </c>
      <c r="DE206" s="278" cm="1">
        <f t="array" aca="1" ref="DE206" ca="1">DD206*(1+(rRentIncrPct*(MOD(DE$8,12)=1))+(rExCapExRntInfl*(rExCapExRntInflMnth=DE$8)))*(DE$8&lt;=(MAX(rHoldPeriod,1)+fRvrYr)*12)</f>
        <v>111171.74234257723</v>
      </c>
      <c r="DF206" s="278" cm="1">
        <f t="array" aca="1" ref="DF206" ca="1">DE206*(1+(rRentIncrPct*(MOD(DF$8,12)=1))+(rExCapExRntInfl*(rExCapExRntInflMnth=DF$8)))*(DF$8&lt;=(MAX(rHoldPeriod,1)+fRvrYr)*12)</f>
        <v>111171.74234257723</v>
      </c>
      <c r="DG206" s="278" cm="1">
        <f t="array" aca="1" ref="DG206" ca="1">DF206*(1+(rRentIncrPct*(MOD(DG$8,12)=1))+(rExCapExRntInfl*(rExCapExRntInflMnth=DG$8)))*(DG$8&lt;=(MAX(rHoldPeriod,1)+fRvrYr)*12)</f>
        <v>111171.74234257723</v>
      </c>
      <c r="DH206" s="278" cm="1">
        <f t="array" aca="1" ref="DH206" ca="1">DG206*(1+(rRentIncrPct*(MOD(DH$8,12)=1))+(rExCapExRntInfl*(rExCapExRntInflMnth=DH$8)))*(DH$8&lt;=(MAX(rHoldPeriod,1)+fRvrYr)*12)</f>
        <v>111171.74234257723</v>
      </c>
      <c r="DI206" s="278" cm="1">
        <f t="array" aca="1" ref="DI206" ca="1">DH206*(1+(rRentIncrPct*(MOD(DI$8,12)=1))+(rExCapExRntInfl*(rExCapExRntInflMnth=DI$8)))*(DI$8&lt;=(MAX(rHoldPeriod,1)+fRvrYr)*12)</f>
        <v>111171.74234257723</v>
      </c>
      <c r="DJ206" s="278" cm="1">
        <f t="array" aca="1" ref="DJ206" ca="1">DI206*(1+(rRentIncrPct*(MOD(DJ$8,12)=1))+(rExCapExRntInfl*(rExCapExRntInflMnth=DJ$8)))*(DJ$8&lt;=(MAX(rHoldPeriod,1)+fRvrYr)*12)</f>
        <v>114506.89461285455</v>
      </c>
      <c r="DK206" s="278" cm="1">
        <f t="array" aca="1" ref="DK206" ca="1">DJ206*(1+(rRentIncrPct*(MOD(DK$8,12)=1))+(rExCapExRntInfl*(rExCapExRntInflMnth=DK$8)))*(DK$8&lt;=(MAX(rHoldPeriod,1)+fRvrYr)*12)</f>
        <v>114506.89461285455</v>
      </c>
      <c r="DL206" s="278" cm="1">
        <f t="array" aca="1" ref="DL206" ca="1">DK206*(1+(rRentIncrPct*(MOD(DL$8,12)=1))+(rExCapExRntInfl*(rExCapExRntInflMnth=DL$8)))*(DL$8&lt;=(MAX(rHoldPeriod,1)+fRvrYr)*12)</f>
        <v>114506.89461285455</v>
      </c>
      <c r="DM206" s="278" cm="1">
        <f t="array" aca="1" ref="DM206" ca="1">DL206*(1+(rRentIncrPct*(MOD(DM$8,12)=1))+(rExCapExRntInfl*(rExCapExRntInflMnth=DM$8)))*(DM$8&lt;=(MAX(rHoldPeriod,1)+fRvrYr)*12)</f>
        <v>114506.89461285455</v>
      </c>
      <c r="DN206" s="278" cm="1">
        <f t="array" aca="1" ref="DN206" ca="1">DM206*(1+(rRentIncrPct*(MOD(DN$8,12)=1))+(rExCapExRntInfl*(rExCapExRntInflMnth=DN$8)))*(DN$8&lt;=(MAX(rHoldPeriod,1)+fRvrYr)*12)</f>
        <v>114506.89461285455</v>
      </c>
      <c r="DO206" s="278" cm="1">
        <f t="array" aca="1" ref="DO206" ca="1">DN206*(1+(rRentIncrPct*(MOD(DO$8,12)=1))+(rExCapExRntInfl*(rExCapExRntInflMnth=DO$8)))*(DO$8&lt;=(MAX(rHoldPeriod,1)+fRvrYr)*12)</f>
        <v>114506.89461285455</v>
      </c>
      <c r="DP206" s="278" cm="1">
        <f t="array" aca="1" ref="DP206" ca="1">DO206*(1+(rRentIncrPct*(MOD(DP$8,12)=1))+(rExCapExRntInfl*(rExCapExRntInflMnth=DP$8)))*(DP$8&lt;=(MAX(rHoldPeriod,1)+fRvrYr)*12)</f>
        <v>114506.89461285455</v>
      </c>
      <c r="DQ206" s="278" cm="1">
        <f t="array" aca="1" ref="DQ206" ca="1">DP206*(1+(rRentIncrPct*(MOD(DQ$8,12)=1))+(rExCapExRntInfl*(rExCapExRntInflMnth=DQ$8)))*(DQ$8&lt;=(MAX(rHoldPeriod,1)+fRvrYr)*12)</f>
        <v>114506.89461285455</v>
      </c>
      <c r="DR206" s="278" cm="1">
        <f t="array" aca="1" ref="DR206" ca="1">DQ206*(1+(rRentIncrPct*(MOD(DR$8,12)=1))+(rExCapExRntInfl*(rExCapExRntInflMnth=DR$8)))*(DR$8&lt;=(MAX(rHoldPeriod,1)+fRvrYr)*12)</f>
        <v>114506.89461285455</v>
      </c>
      <c r="DS206" s="278" cm="1">
        <f t="array" aca="1" ref="DS206" ca="1">DR206*(1+(rRentIncrPct*(MOD(DS$8,12)=1))+(rExCapExRntInfl*(rExCapExRntInflMnth=DS$8)))*(DS$8&lt;=(MAX(rHoldPeriod,1)+fRvrYr)*12)</f>
        <v>114506.89461285455</v>
      </c>
      <c r="DT206" s="278" cm="1">
        <f t="array" aca="1" ref="DT206" ca="1">DS206*(1+(rRentIncrPct*(MOD(DT$8,12)=1))+(rExCapExRntInfl*(rExCapExRntInflMnth=DT$8)))*(DT$8&lt;=(MAX(rHoldPeriod,1)+fRvrYr)*12)</f>
        <v>114506.89461285455</v>
      </c>
      <c r="DU206" s="278" cm="1">
        <f t="array" aca="1" ref="DU206" ca="1">DT206*(1+(rRentIncrPct*(MOD(DU$8,12)=1))+(rExCapExRntInfl*(rExCapExRntInflMnth=DU$8)))*(DU$8&lt;=(MAX(rHoldPeriod,1)+fRvrYr)*12)</f>
        <v>114506.89461285455</v>
      </c>
      <c r="DV206" s="278" cm="1">
        <f t="array" aca="1" ref="DV206" ca="1">DU206*(1+(rRentIncrPct*(MOD(DV$8,12)=1))+(rExCapExRntInfl*(rExCapExRntInflMnth=DV$8)))*(DV$8&lt;=(MAX(rHoldPeriod,1)+fRvrYr)*12)</f>
        <v>117942.10145124019</v>
      </c>
      <c r="DW206" s="278" cm="1">
        <f t="array" aca="1" ref="DW206" ca="1">DV206*(1+(rRentIncrPct*(MOD(DW$8,12)=1))+(rExCapExRntInfl*(rExCapExRntInflMnth=DW$8)))*(DW$8&lt;=(MAX(rHoldPeriod,1)+fRvrYr)*12)</f>
        <v>117942.10145124019</v>
      </c>
      <c r="DX206" s="278" cm="1">
        <f t="array" aca="1" ref="DX206" ca="1">DW206*(1+(rRentIncrPct*(MOD(DX$8,12)=1))+(rExCapExRntInfl*(rExCapExRntInflMnth=DX$8)))*(DX$8&lt;=(MAX(rHoldPeriod,1)+fRvrYr)*12)</f>
        <v>117942.10145124019</v>
      </c>
      <c r="DY206" s="278" cm="1">
        <f t="array" aca="1" ref="DY206" ca="1">DX206*(1+(rRentIncrPct*(MOD(DY$8,12)=1))+(rExCapExRntInfl*(rExCapExRntInflMnth=DY$8)))*(DY$8&lt;=(MAX(rHoldPeriod,1)+fRvrYr)*12)</f>
        <v>117942.10145124019</v>
      </c>
      <c r="DZ206" s="278" cm="1">
        <f t="array" aca="1" ref="DZ206" ca="1">DY206*(1+(rRentIncrPct*(MOD(DZ$8,12)=1))+(rExCapExRntInfl*(rExCapExRntInflMnth=DZ$8)))*(DZ$8&lt;=(MAX(rHoldPeriod,1)+fRvrYr)*12)</f>
        <v>117942.10145124019</v>
      </c>
      <c r="EA206" s="278" cm="1">
        <f t="array" aca="1" ref="EA206" ca="1">DZ206*(1+(rRentIncrPct*(MOD(EA$8,12)=1))+(rExCapExRntInfl*(rExCapExRntInflMnth=EA$8)))*(EA$8&lt;=(MAX(rHoldPeriod,1)+fRvrYr)*12)</f>
        <v>117942.10145124019</v>
      </c>
      <c r="EB206" s="278" cm="1">
        <f t="array" aca="1" ref="EB206" ca="1">EA206*(1+(rRentIncrPct*(MOD(EB$8,12)=1))+(rExCapExRntInfl*(rExCapExRntInflMnth=EB$8)))*(EB$8&lt;=(MAX(rHoldPeriod,1)+fRvrYr)*12)</f>
        <v>117942.10145124019</v>
      </c>
      <c r="EC206" s="278" cm="1">
        <f t="array" aca="1" ref="EC206" ca="1">EB206*(1+(rRentIncrPct*(MOD(EC$8,12)=1))+(rExCapExRntInfl*(rExCapExRntInflMnth=EC$8)))*(EC$8&lt;=(MAX(rHoldPeriod,1)+fRvrYr)*12)</f>
        <v>117942.10145124019</v>
      </c>
      <c r="ED206" s="278" cm="1">
        <f t="array" aca="1" ref="ED206" ca="1">EC206*(1+(rRentIncrPct*(MOD(ED$8,12)=1))+(rExCapExRntInfl*(rExCapExRntInflMnth=ED$8)))*(ED$8&lt;=(MAX(rHoldPeriod,1)+fRvrYr)*12)</f>
        <v>117942.10145124019</v>
      </c>
      <c r="EE206" s="278" cm="1">
        <f t="array" aca="1" ref="EE206" ca="1">ED206*(1+(rRentIncrPct*(MOD(EE$8,12)=1))+(rExCapExRntInfl*(rExCapExRntInflMnth=EE$8)))*(EE$8&lt;=(MAX(rHoldPeriod,1)+fRvrYr)*12)</f>
        <v>117942.10145124019</v>
      </c>
      <c r="EF206" s="278" cm="1">
        <f t="array" aca="1" ref="EF206" ca="1">EE206*(1+(rRentIncrPct*(MOD(EF$8,12)=1))+(rExCapExRntInfl*(rExCapExRntInflMnth=EF$8)))*(EF$8&lt;=(MAX(rHoldPeriod,1)+fRvrYr)*12)</f>
        <v>117942.10145124019</v>
      </c>
      <c r="EG206" s="278" cm="1">
        <f t="array" aca="1" ref="EG206" ca="1">EF206*(1+(rRentIncrPct*(MOD(EG$8,12)=1))+(rExCapExRntInfl*(rExCapExRntInflMnth=EG$8)))*(EG$8&lt;=(MAX(rHoldPeriod,1)+fRvrYr)*12)</f>
        <v>117942.10145124019</v>
      </c>
      <c r="EH206" s="278" cm="1">
        <f t="array" aca="1" ref="EH206" ca="1">EG206*(1+(rRentIncrPct*(MOD(EH$8,12)=1))+(rExCapExRntInfl*(rExCapExRntInflMnth=EH$8)))*(EH$8&lt;=(MAX(rHoldPeriod,1)+fRvrYr)*12)</f>
        <v>121480.3644947774</v>
      </c>
      <c r="EI206" s="278" cm="1">
        <f t="array" aca="1" ref="EI206" ca="1">EH206*(1+(rRentIncrPct*(MOD(EI$8,12)=1))+(rExCapExRntInfl*(rExCapExRntInflMnth=EI$8)))*(EI$8&lt;=(MAX(rHoldPeriod,1)+fRvrYr)*12)</f>
        <v>121480.3644947774</v>
      </c>
      <c r="EJ206" s="278" cm="1">
        <f t="array" aca="1" ref="EJ206" ca="1">EI206*(1+(rRentIncrPct*(MOD(EJ$8,12)=1))+(rExCapExRntInfl*(rExCapExRntInflMnth=EJ$8)))*(EJ$8&lt;=(MAX(rHoldPeriod,1)+fRvrYr)*12)</f>
        <v>121480.3644947774</v>
      </c>
      <c r="EK206" s="278" cm="1">
        <f t="array" aca="1" ref="EK206" ca="1">EJ206*(1+(rRentIncrPct*(MOD(EK$8,12)=1))+(rExCapExRntInfl*(rExCapExRntInflMnth=EK$8)))*(EK$8&lt;=(MAX(rHoldPeriod,1)+fRvrYr)*12)</f>
        <v>121480.3644947774</v>
      </c>
      <c r="EL206" s="278" cm="1">
        <f t="array" aca="1" ref="EL206" ca="1">EK206*(1+(rRentIncrPct*(MOD(EL$8,12)=1))+(rExCapExRntInfl*(rExCapExRntInflMnth=EL$8)))*(EL$8&lt;=(MAX(rHoldPeriod,1)+fRvrYr)*12)</f>
        <v>121480.3644947774</v>
      </c>
      <c r="EM206" s="278" cm="1">
        <f t="array" aca="1" ref="EM206" ca="1">EL206*(1+(rRentIncrPct*(MOD(EM$8,12)=1))+(rExCapExRntInfl*(rExCapExRntInflMnth=EM$8)))*(EM$8&lt;=(MAX(rHoldPeriod,1)+fRvrYr)*12)</f>
        <v>121480.3644947774</v>
      </c>
      <c r="EN206" s="278" cm="1">
        <f t="array" aca="1" ref="EN206" ca="1">EM206*(1+(rRentIncrPct*(MOD(EN$8,12)=1))+(rExCapExRntInfl*(rExCapExRntInflMnth=EN$8)))*(EN$8&lt;=(MAX(rHoldPeriod,1)+fRvrYr)*12)</f>
        <v>121480.3644947774</v>
      </c>
      <c r="EO206" s="278" cm="1">
        <f t="array" aca="1" ref="EO206" ca="1">EN206*(1+(rRentIncrPct*(MOD(EO$8,12)=1))+(rExCapExRntInfl*(rExCapExRntInflMnth=EO$8)))*(EO$8&lt;=(MAX(rHoldPeriod,1)+fRvrYr)*12)</f>
        <v>121480.3644947774</v>
      </c>
      <c r="EP206" s="278" cm="1">
        <f t="array" aca="1" ref="EP206" ca="1">EO206*(1+(rRentIncrPct*(MOD(EP$8,12)=1))+(rExCapExRntInfl*(rExCapExRntInflMnth=EP$8)))*(EP$8&lt;=(MAX(rHoldPeriod,1)+fRvrYr)*12)</f>
        <v>121480.3644947774</v>
      </c>
      <c r="EQ206" s="278" cm="1">
        <f t="array" aca="1" ref="EQ206" ca="1">EP206*(1+(rRentIncrPct*(MOD(EQ$8,12)=1))+(rExCapExRntInfl*(rExCapExRntInflMnth=EQ$8)))*(EQ$8&lt;=(MAX(rHoldPeriod,1)+fRvrYr)*12)</f>
        <v>121480.3644947774</v>
      </c>
      <c r="ER206" s="278" cm="1">
        <f t="array" aca="1" ref="ER206" ca="1">EQ206*(1+(rRentIncrPct*(MOD(ER$8,12)=1))+(rExCapExRntInfl*(rExCapExRntInflMnth=ER$8)))*(ER$8&lt;=(MAX(rHoldPeriod,1)+fRvrYr)*12)</f>
        <v>121480.3644947774</v>
      </c>
      <c r="ES206" s="278" cm="1">
        <f t="array" aca="1" ref="ES206" ca="1">ER206*(1+(rRentIncrPct*(MOD(ES$8,12)=1))+(rExCapExRntInfl*(rExCapExRntInflMnth=ES$8)))*(ES$8&lt;=(MAX(rHoldPeriod,1)+fRvrYr)*12)</f>
        <v>121480.3644947774</v>
      </c>
    </row>
    <row r="207" spans="2:149" hidden="1" x14ac:dyDescent="0.2">
      <c r="Q207" s="275"/>
      <c r="R207" s="278">
        <f t="shared" si="500"/>
        <v>55468.590000000004</v>
      </c>
      <c r="S207" s="278" cm="1">
        <f t="array" aca="1" ref="S207" ca="1">R207*(1+(rRentIncrPct*(MOD(S$8,12)=1))+(rExCapExRntInfl*(rExCapExRntInflMnth=S$8)))*(S$8&lt;=(MAX(rHoldPeriod,1)+fRvrYr)*12)</f>
        <v>55468.590000000004</v>
      </c>
      <c r="T207" s="278" cm="1">
        <f t="array" aca="1" ref="T207" ca="1">S207*(1+(rRentIncrPct*(MOD(T$8,12)=1))+(rExCapExRntInfl*(rExCapExRntInflMnth=T$8)))*(T$8&lt;=(MAX(rHoldPeriod,1)+fRvrYr)*12)</f>
        <v>55468.590000000004</v>
      </c>
      <c r="U207" s="278" cm="1">
        <f t="array" aca="1" ref="U207" ca="1">T207*(1+(rRentIncrPct*(MOD(U$8,12)=1))+(rExCapExRntInfl*(rExCapExRntInflMnth=U$8)))*(U$8&lt;=(MAX(rHoldPeriod,1)+fRvrYr)*12)</f>
        <v>55468.590000000004</v>
      </c>
      <c r="V207" s="278" cm="1">
        <f t="array" aca="1" ref="V207" ca="1">U207*(1+(rRentIncrPct*(MOD(V$8,12)=1))+(rExCapExRntInfl*(rExCapExRntInflMnth=V$8)))*(V$8&lt;=(MAX(rHoldPeriod,1)+fRvrYr)*12)</f>
        <v>55468.590000000004</v>
      </c>
      <c r="W207" s="278" cm="1">
        <f t="array" aca="1" ref="W207" ca="1">V207*(1+(rRentIncrPct*(MOD(W$8,12)=1))+(rExCapExRntInfl*(rExCapExRntInflMnth=W$8)))*(W$8&lt;=(MAX(rHoldPeriod,1)+fRvrYr)*12)</f>
        <v>55468.590000000004</v>
      </c>
      <c r="X207" s="278" cm="1">
        <f t="array" aca="1" ref="X207" ca="1">W207*(1+(rRentIncrPct*(MOD(X$8,12)=1))+(rExCapExRntInfl*(rExCapExRntInflMnth=X$8)))*(X$8&lt;=(MAX(rHoldPeriod,1)+fRvrYr)*12)</f>
        <v>55468.590000000004</v>
      </c>
      <c r="Y207" s="278" cm="1">
        <f t="array" aca="1" ref="Y207" ca="1">X207*(1+(rRentIncrPct*(MOD(Y$8,12)=1))+(rExCapExRntInfl*(rExCapExRntInflMnth=Y$8)))*(Y$8&lt;=(MAX(rHoldPeriod,1)+fRvrYr)*12)</f>
        <v>55468.590000000004</v>
      </c>
      <c r="Z207" s="278" cm="1">
        <f t="array" aca="1" ref="Z207" ca="1">Y207*(1+(rRentIncrPct*(MOD(Z$8,12)=1))+(rExCapExRntInfl*(rExCapExRntInflMnth=Z$8)))*(Z$8&lt;=(MAX(rHoldPeriod,1)+fRvrYr)*12)</f>
        <v>55468.590000000004</v>
      </c>
      <c r="AA207" s="278" cm="1">
        <f t="array" aca="1" ref="AA207" ca="1">Z207*(1+(rRentIncrPct*(MOD(AA$8,12)=1))+(rExCapExRntInfl*(rExCapExRntInflMnth=AA$8)))*(AA$8&lt;=(MAX(rHoldPeriod,1)+fRvrYr)*12)</f>
        <v>55468.590000000004</v>
      </c>
      <c r="AB207" s="278" cm="1">
        <f t="array" aca="1" ref="AB207" ca="1">AA207*(1+(rRentIncrPct*(MOD(AB$8,12)=1))+(rExCapExRntInfl*(rExCapExRntInflMnth=AB$8)))*(AB$8&lt;=(MAX(rHoldPeriod,1)+fRvrYr)*12)</f>
        <v>55468.590000000004</v>
      </c>
      <c r="AC207" s="278" cm="1">
        <f t="array" aca="1" ref="AC207" ca="1">AB207*(1+(rRentIncrPct*(MOD(AC$8,12)=1))+(rExCapExRntInfl*(rExCapExRntInflMnth=AC$8)))*(AC$8&lt;=(MAX(rHoldPeriod,1)+fRvrYr)*12)</f>
        <v>55468.590000000004</v>
      </c>
      <c r="AD207" s="278" cm="1">
        <f t="array" aca="1" ref="AD207" ca="1">AC207*(1+(rRentIncrPct*(MOD(AD$8,12)=1))+(rExCapExRntInfl*(rExCapExRntInflMnth=AD$8)))*(AD$8&lt;=(MAX(rHoldPeriod,1)+fRvrYr)*12)</f>
        <v>57132.647700000009</v>
      </c>
      <c r="AE207" s="278" cm="1">
        <f t="array" aca="1" ref="AE207" ca="1">AD207*(1+(rRentIncrPct*(MOD(AE$8,12)=1))+(rExCapExRntInfl*(rExCapExRntInflMnth=AE$8)))*(AE$8&lt;=(MAX(rHoldPeriod,1)+fRvrYr)*12)</f>
        <v>57132.647700000009</v>
      </c>
      <c r="AF207" s="278" cm="1">
        <f t="array" aca="1" ref="AF207" ca="1">AE207*(1+(rRentIncrPct*(MOD(AF$8,12)=1))+(rExCapExRntInfl*(rExCapExRntInflMnth=AF$8)))*(AF$8&lt;=(MAX(rHoldPeriod,1)+fRvrYr)*12)</f>
        <v>57132.647700000009</v>
      </c>
      <c r="AG207" s="278" cm="1">
        <f t="array" aca="1" ref="AG207" ca="1">AF207*(1+(rRentIncrPct*(MOD(AG$8,12)=1))+(rExCapExRntInfl*(rExCapExRntInflMnth=AG$8)))*(AG$8&lt;=(MAX(rHoldPeriod,1)+fRvrYr)*12)</f>
        <v>57132.647700000009</v>
      </c>
      <c r="AH207" s="278" cm="1">
        <f t="array" aca="1" ref="AH207" ca="1">AG207*(1+(rRentIncrPct*(MOD(AH$8,12)=1))+(rExCapExRntInfl*(rExCapExRntInflMnth=AH$8)))*(AH$8&lt;=(MAX(rHoldPeriod,1)+fRvrYr)*12)</f>
        <v>57132.647700000009</v>
      </c>
      <c r="AI207" s="278" cm="1">
        <f t="array" aca="1" ref="AI207" ca="1">AH207*(1+(rRentIncrPct*(MOD(AI$8,12)=1))+(rExCapExRntInfl*(rExCapExRntInflMnth=AI$8)))*(AI$8&lt;=(MAX(rHoldPeriod,1)+fRvrYr)*12)</f>
        <v>57132.647700000009</v>
      </c>
      <c r="AJ207" s="278" cm="1">
        <f t="array" aca="1" ref="AJ207" ca="1">AI207*(1+(rRentIncrPct*(MOD(AJ$8,12)=1))+(rExCapExRntInfl*(rExCapExRntInflMnth=AJ$8)))*(AJ$8&lt;=(MAX(rHoldPeriod,1)+fRvrYr)*12)</f>
        <v>57132.647700000009</v>
      </c>
      <c r="AK207" s="278" cm="1">
        <f t="array" aca="1" ref="AK207" ca="1">AJ207*(1+(rRentIncrPct*(MOD(AK$8,12)=1))+(rExCapExRntInfl*(rExCapExRntInflMnth=AK$8)))*(AK$8&lt;=(MAX(rHoldPeriod,1)+fRvrYr)*12)</f>
        <v>57132.647700000009</v>
      </c>
      <c r="AL207" s="278" cm="1">
        <f t="array" aca="1" ref="AL207" ca="1">AK207*(1+(rRentIncrPct*(MOD(AL$8,12)=1))+(rExCapExRntInfl*(rExCapExRntInflMnth=AL$8)))*(AL$8&lt;=(MAX(rHoldPeriod,1)+fRvrYr)*12)</f>
        <v>57132.647700000009</v>
      </c>
      <c r="AM207" s="278" cm="1">
        <f t="array" aca="1" ref="AM207" ca="1">AL207*(1+(rRentIncrPct*(MOD(AM$8,12)=1))+(rExCapExRntInfl*(rExCapExRntInflMnth=AM$8)))*(AM$8&lt;=(MAX(rHoldPeriod,1)+fRvrYr)*12)</f>
        <v>57132.647700000009</v>
      </c>
      <c r="AN207" s="278" cm="1">
        <f t="array" aca="1" ref="AN207" ca="1">AM207*(1+(rRentIncrPct*(MOD(AN$8,12)=1))+(rExCapExRntInfl*(rExCapExRntInflMnth=AN$8)))*(AN$8&lt;=(MAX(rHoldPeriod,1)+fRvrYr)*12)</f>
        <v>57132.647700000009</v>
      </c>
      <c r="AO207" s="278" cm="1">
        <f t="array" aca="1" ref="AO207" ca="1">AN207*(1+(rRentIncrPct*(MOD(AO$8,12)=1))+(rExCapExRntInfl*(rExCapExRntInflMnth=AO$8)))*(AO$8&lt;=(MAX(rHoldPeriod,1)+fRvrYr)*12)</f>
        <v>57132.647700000009</v>
      </c>
      <c r="AP207" s="278" cm="1">
        <f t="array" aca="1" ref="AP207" ca="1">AO207*(1+(rRentIncrPct*(MOD(AP$8,12)=1))+(rExCapExRntInfl*(rExCapExRntInflMnth=AP$8)))*(AP$8&lt;=(MAX(rHoldPeriod,1)+fRvrYr)*12)</f>
        <v>58846.627131000008</v>
      </c>
      <c r="AQ207" s="278" cm="1">
        <f t="array" aca="1" ref="AQ207" ca="1">AP207*(1+(rRentIncrPct*(MOD(AQ$8,12)=1))+(rExCapExRntInfl*(rExCapExRntInflMnth=AQ$8)))*(AQ$8&lt;=(MAX(rHoldPeriod,1)+fRvrYr)*12)</f>
        <v>58846.627131000008</v>
      </c>
      <c r="AR207" s="278" cm="1">
        <f t="array" aca="1" ref="AR207" ca="1">AQ207*(1+(rRentIncrPct*(MOD(AR$8,12)=1))+(rExCapExRntInfl*(rExCapExRntInflMnth=AR$8)))*(AR$8&lt;=(MAX(rHoldPeriod,1)+fRvrYr)*12)</f>
        <v>58846.627131000008</v>
      </c>
      <c r="AS207" s="278" cm="1">
        <f t="array" aca="1" ref="AS207" ca="1">AR207*(1+(rRentIncrPct*(MOD(AS$8,12)=1))+(rExCapExRntInfl*(rExCapExRntInflMnth=AS$8)))*(AS$8&lt;=(MAX(rHoldPeriod,1)+fRvrYr)*12)</f>
        <v>58846.627131000008</v>
      </c>
      <c r="AT207" s="278" cm="1">
        <f t="array" aca="1" ref="AT207" ca="1">AS207*(1+(rRentIncrPct*(MOD(AT$8,12)=1))+(rExCapExRntInfl*(rExCapExRntInflMnth=AT$8)))*(AT$8&lt;=(MAX(rHoldPeriod,1)+fRvrYr)*12)</f>
        <v>58846.627131000008</v>
      </c>
      <c r="AU207" s="278" cm="1">
        <f t="array" aca="1" ref="AU207" ca="1">AT207*(1+(rRentIncrPct*(MOD(AU$8,12)=1))+(rExCapExRntInfl*(rExCapExRntInflMnth=AU$8)))*(AU$8&lt;=(MAX(rHoldPeriod,1)+fRvrYr)*12)</f>
        <v>58846.627131000008</v>
      </c>
      <c r="AV207" s="278" cm="1">
        <f t="array" aca="1" ref="AV207" ca="1">AU207*(1+(rRentIncrPct*(MOD(AV$8,12)=1))+(rExCapExRntInfl*(rExCapExRntInflMnth=AV$8)))*(AV$8&lt;=(MAX(rHoldPeriod,1)+fRvrYr)*12)</f>
        <v>58846.627131000008</v>
      </c>
      <c r="AW207" s="278" cm="1">
        <f t="array" aca="1" ref="AW207" ca="1">AV207*(1+(rRentIncrPct*(MOD(AW$8,12)=1))+(rExCapExRntInfl*(rExCapExRntInflMnth=AW$8)))*(AW$8&lt;=(MAX(rHoldPeriod,1)+fRvrYr)*12)</f>
        <v>58846.627131000008</v>
      </c>
      <c r="AX207" s="278" cm="1">
        <f t="array" aca="1" ref="AX207" ca="1">AW207*(1+(rRentIncrPct*(MOD(AX$8,12)=1))+(rExCapExRntInfl*(rExCapExRntInflMnth=AX$8)))*(AX$8&lt;=(MAX(rHoldPeriod,1)+fRvrYr)*12)</f>
        <v>58846.627131000008</v>
      </c>
      <c r="AY207" s="278" cm="1">
        <f t="array" aca="1" ref="AY207" ca="1">AX207*(1+(rRentIncrPct*(MOD(AY$8,12)=1))+(rExCapExRntInfl*(rExCapExRntInflMnth=AY$8)))*(AY$8&lt;=(MAX(rHoldPeriod,1)+fRvrYr)*12)</f>
        <v>58846.627131000008</v>
      </c>
      <c r="AZ207" s="278" cm="1">
        <f t="array" aca="1" ref="AZ207" ca="1">AY207*(1+(rRentIncrPct*(MOD(AZ$8,12)=1))+(rExCapExRntInfl*(rExCapExRntInflMnth=AZ$8)))*(AZ$8&lt;=(MAX(rHoldPeriod,1)+fRvrYr)*12)</f>
        <v>58846.627131000008</v>
      </c>
      <c r="BA207" s="278" cm="1">
        <f t="array" aca="1" ref="BA207" ca="1">AZ207*(1+(rRentIncrPct*(MOD(BA$8,12)=1))+(rExCapExRntInfl*(rExCapExRntInflMnth=BA$8)))*(BA$8&lt;=(MAX(rHoldPeriod,1)+fRvrYr)*12)</f>
        <v>58846.627131000008</v>
      </c>
      <c r="BB207" s="278" cm="1">
        <f t="array" aca="1" ref="BB207" ca="1">BA207*(1+(rRentIncrPct*(MOD(BB$8,12)=1))+(rExCapExRntInfl*(rExCapExRntInflMnth=BB$8)))*(BB$8&lt;=(MAX(rHoldPeriod,1)+fRvrYr)*12)</f>
        <v>60612.025944930014</v>
      </c>
      <c r="BC207" s="278" cm="1">
        <f t="array" aca="1" ref="BC207" ca="1">BB207*(1+(rRentIncrPct*(MOD(BC$8,12)=1))+(rExCapExRntInfl*(rExCapExRntInflMnth=BC$8)))*(BC$8&lt;=(MAX(rHoldPeriod,1)+fRvrYr)*12)</f>
        <v>60612.025944930014</v>
      </c>
      <c r="BD207" s="278" cm="1">
        <f t="array" aca="1" ref="BD207" ca="1">BC207*(1+(rRentIncrPct*(MOD(BD$8,12)=1))+(rExCapExRntInfl*(rExCapExRntInflMnth=BD$8)))*(BD$8&lt;=(MAX(rHoldPeriod,1)+fRvrYr)*12)</f>
        <v>60612.025944930014</v>
      </c>
      <c r="BE207" s="278" cm="1">
        <f t="array" aca="1" ref="BE207" ca="1">BD207*(1+(rRentIncrPct*(MOD(BE$8,12)=1))+(rExCapExRntInfl*(rExCapExRntInflMnth=BE$8)))*(BE$8&lt;=(MAX(rHoldPeriod,1)+fRvrYr)*12)</f>
        <v>60612.025944930014</v>
      </c>
      <c r="BF207" s="278" cm="1">
        <f t="array" aca="1" ref="BF207" ca="1">BE207*(1+(rRentIncrPct*(MOD(BF$8,12)=1))+(rExCapExRntInfl*(rExCapExRntInflMnth=BF$8)))*(BF$8&lt;=(MAX(rHoldPeriod,1)+fRvrYr)*12)</f>
        <v>60612.025944930014</v>
      </c>
      <c r="BG207" s="278" cm="1">
        <f t="array" aca="1" ref="BG207" ca="1">BF207*(1+(rRentIncrPct*(MOD(BG$8,12)=1))+(rExCapExRntInfl*(rExCapExRntInflMnth=BG$8)))*(BG$8&lt;=(MAX(rHoldPeriod,1)+fRvrYr)*12)</f>
        <v>60612.025944930014</v>
      </c>
      <c r="BH207" s="278" cm="1">
        <f t="array" aca="1" ref="BH207" ca="1">BG207*(1+(rRentIncrPct*(MOD(BH$8,12)=1))+(rExCapExRntInfl*(rExCapExRntInflMnth=BH$8)))*(BH$8&lt;=(MAX(rHoldPeriod,1)+fRvrYr)*12)</f>
        <v>60612.025944930014</v>
      </c>
      <c r="BI207" s="278" cm="1">
        <f t="array" aca="1" ref="BI207" ca="1">BH207*(1+(rRentIncrPct*(MOD(BI$8,12)=1))+(rExCapExRntInfl*(rExCapExRntInflMnth=BI$8)))*(BI$8&lt;=(MAX(rHoldPeriod,1)+fRvrYr)*12)</f>
        <v>60612.025944930014</v>
      </c>
      <c r="BJ207" s="278" cm="1">
        <f t="array" aca="1" ref="BJ207" ca="1">BI207*(1+(rRentIncrPct*(MOD(BJ$8,12)=1))+(rExCapExRntInfl*(rExCapExRntInflMnth=BJ$8)))*(BJ$8&lt;=(MAX(rHoldPeriod,1)+fRvrYr)*12)</f>
        <v>60612.025944930014</v>
      </c>
      <c r="BK207" s="278" cm="1">
        <f t="array" aca="1" ref="BK207" ca="1">BJ207*(1+(rRentIncrPct*(MOD(BK$8,12)=1))+(rExCapExRntInfl*(rExCapExRntInflMnth=BK$8)))*(BK$8&lt;=(MAX(rHoldPeriod,1)+fRvrYr)*12)</f>
        <v>60612.025944930014</v>
      </c>
      <c r="BL207" s="278" cm="1">
        <f t="array" aca="1" ref="BL207" ca="1">BK207*(1+(rRentIncrPct*(MOD(BL$8,12)=1))+(rExCapExRntInfl*(rExCapExRntInflMnth=BL$8)))*(BL$8&lt;=(MAX(rHoldPeriod,1)+fRvrYr)*12)</f>
        <v>60612.025944930014</v>
      </c>
      <c r="BM207" s="278" cm="1">
        <f t="array" aca="1" ref="BM207" ca="1">BL207*(1+(rRentIncrPct*(MOD(BM$8,12)=1))+(rExCapExRntInfl*(rExCapExRntInflMnth=BM$8)))*(BM$8&lt;=(MAX(rHoldPeriod,1)+fRvrYr)*12)</f>
        <v>60612.025944930014</v>
      </c>
      <c r="BN207" s="278" cm="1">
        <f t="array" aca="1" ref="BN207" ca="1">BM207*(1+(rRentIncrPct*(MOD(BN$8,12)=1))+(rExCapExRntInfl*(rExCapExRntInflMnth=BN$8)))*(BN$8&lt;=(MAX(rHoldPeriod,1)+fRvrYr)*12)</f>
        <v>62430.386723277916</v>
      </c>
      <c r="BO207" s="278" cm="1">
        <f t="array" aca="1" ref="BO207" ca="1">BN207*(1+(rRentIncrPct*(MOD(BO$8,12)=1))+(rExCapExRntInfl*(rExCapExRntInflMnth=BO$8)))*(BO$8&lt;=(MAX(rHoldPeriod,1)+fRvrYr)*12)</f>
        <v>62430.386723277916</v>
      </c>
      <c r="BP207" s="278" cm="1">
        <f t="array" aca="1" ref="BP207" ca="1">BO207*(1+(rRentIncrPct*(MOD(BP$8,12)=1))+(rExCapExRntInfl*(rExCapExRntInflMnth=BP$8)))*(BP$8&lt;=(MAX(rHoldPeriod,1)+fRvrYr)*12)</f>
        <v>62430.386723277916</v>
      </c>
      <c r="BQ207" s="278" cm="1">
        <f t="array" aca="1" ref="BQ207" ca="1">BP207*(1+(rRentIncrPct*(MOD(BQ$8,12)=1))+(rExCapExRntInfl*(rExCapExRntInflMnth=BQ$8)))*(BQ$8&lt;=(MAX(rHoldPeriod,1)+fRvrYr)*12)</f>
        <v>62430.386723277916</v>
      </c>
      <c r="BR207" s="278" cm="1">
        <f t="array" aca="1" ref="BR207" ca="1">BQ207*(1+(rRentIncrPct*(MOD(BR$8,12)=1))+(rExCapExRntInfl*(rExCapExRntInflMnth=BR$8)))*(BR$8&lt;=(MAX(rHoldPeriod,1)+fRvrYr)*12)</f>
        <v>62430.386723277916</v>
      </c>
      <c r="BS207" s="278" cm="1">
        <f t="array" aca="1" ref="BS207" ca="1">BR207*(1+(rRentIncrPct*(MOD(BS$8,12)=1))+(rExCapExRntInfl*(rExCapExRntInflMnth=BS$8)))*(BS$8&lt;=(MAX(rHoldPeriod,1)+fRvrYr)*12)</f>
        <v>62430.386723277916</v>
      </c>
      <c r="BT207" s="278" cm="1">
        <f t="array" aca="1" ref="BT207" ca="1">BS207*(1+(rRentIncrPct*(MOD(BT$8,12)=1))+(rExCapExRntInfl*(rExCapExRntInflMnth=BT$8)))*(BT$8&lt;=(MAX(rHoldPeriod,1)+fRvrYr)*12)</f>
        <v>62430.386723277916</v>
      </c>
      <c r="BU207" s="278" cm="1">
        <f t="array" aca="1" ref="BU207" ca="1">BT207*(1+(rRentIncrPct*(MOD(BU$8,12)=1))+(rExCapExRntInfl*(rExCapExRntInflMnth=BU$8)))*(BU$8&lt;=(MAX(rHoldPeriod,1)+fRvrYr)*12)</f>
        <v>62430.386723277916</v>
      </c>
      <c r="BV207" s="278" cm="1">
        <f t="array" aca="1" ref="BV207" ca="1">BU207*(1+(rRentIncrPct*(MOD(BV$8,12)=1))+(rExCapExRntInfl*(rExCapExRntInflMnth=BV$8)))*(BV$8&lt;=(MAX(rHoldPeriod,1)+fRvrYr)*12)</f>
        <v>62430.386723277916</v>
      </c>
      <c r="BW207" s="278" cm="1">
        <f t="array" aca="1" ref="BW207" ca="1">BV207*(1+(rRentIncrPct*(MOD(BW$8,12)=1))+(rExCapExRntInfl*(rExCapExRntInflMnth=BW$8)))*(BW$8&lt;=(MAX(rHoldPeriod,1)+fRvrYr)*12)</f>
        <v>62430.386723277916</v>
      </c>
      <c r="BX207" s="278" cm="1">
        <f t="array" aca="1" ref="BX207" ca="1">BW207*(1+(rRentIncrPct*(MOD(BX$8,12)=1))+(rExCapExRntInfl*(rExCapExRntInflMnth=BX$8)))*(BX$8&lt;=(MAX(rHoldPeriod,1)+fRvrYr)*12)</f>
        <v>62430.386723277916</v>
      </c>
      <c r="BY207" s="278" cm="1">
        <f t="array" aca="1" ref="BY207" ca="1">BX207*(1+(rRentIncrPct*(MOD(BY$8,12)=1))+(rExCapExRntInfl*(rExCapExRntInflMnth=BY$8)))*(BY$8&lt;=(MAX(rHoldPeriod,1)+fRvrYr)*12)</f>
        <v>62430.386723277916</v>
      </c>
      <c r="BZ207" s="278" cm="1">
        <f t="array" aca="1" ref="BZ207" ca="1">BY207*(1+(rRentIncrPct*(MOD(BZ$8,12)=1))+(rExCapExRntInfl*(rExCapExRntInflMnth=BZ$8)))*(BZ$8&lt;=(MAX(rHoldPeriod,1)+fRvrYr)*12)</f>
        <v>64303.298324976255</v>
      </c>
      <c r="CA207" s="278" cm="1">
        <f t="array" aca="1" ref="CA207" ca="1">BZ207*(1+(rRentIncrPct*(MOD(CA$8,12)=1))+(rExCapExRntInfl*(rExCapExRntInflMnth=CA$8)))*(CA$8&lt;=(MAX(rHoldPeriod,1)+fRvrYr)*12)</f>
        <v>64303.298324976255</v>
      </c>
      <c r="CB207" s="278" cm="1">
        <f t="array" aca="1" ref="CB207" ca="1">CA207*(1+(rRentIncrPct*(MOD(CB$8,12)=1))+(rExCapExRntInfl*(rExCapExRntInflMnth=CB$8)))*(CB$8&lt;=(MAX(rHoldPeriod,1)+fRvrYr)*12)</f>
        <v>64303.298324976255</v>
      </c>
      <c r="CC207" s="278" cm="1">
        <f t="array" aca="1" ref="CC207" ca="1">CB207*(1+(rRentIncrPct*(MOD(CC$8,12)=1))+(rExCapExRntInfl*(rExCapExRntInflMnth=CC$8)))*(CC$8&lt;=(MAX(rHoldPeriod,1)+fRvrYr)*12)</f>
        <v>64303.298324976255</v>
      </c>
      <c r="CD207" s="278" cm="1">
        <f t="array" aca="1" ref="CD207" ca="1">CC207*(1+(rRentIncrPct*(MOD(CD$8,12)=1))+(rExCapExRntInfl*(rExCapExRntInflMnth=CD$8)))*(CD$8&lt;=(MAX(rHoldPeriod,1)+fRvrYr)*12)</f>
        <v>64303.298324976255</v>
      </c>
      <c r="CE207" s="278" cm="1">
        <f t="array" aca="1" ref="CE207" ca="1">CD207*(1+(rRentIncrPct*(MOD(CE$8,12)=1))+(rExCapExRntInfl*(rExCapExRntInflMnth=CE$8)))*(CE$8&lt;=(MAX(rHoldPeriod,1)+fRvrYr)*12)</f>
        <v>64303.298324976255</v>
      </c>
      <c r="CF207" s="278" cm="1">
        <f t="array" aca="1" ref="CF207" ca="1">CE207*(1+(rRentIncrPct*(MOD(CF$8,12)=1))+(rExCapExRntInfl*(rExCapExRntInflMnth=CF$8)))*(CF$8&lt;=(MAX(rHoldPeriod,1)+fRvrYr)*12)</f>
        <v>64303.298324976255</v>
      </c>
      <c r="CG207" s="278" cm="1">
        <f t="array" aca="1" ref="CG207" ca="1">CF207*(1+(rRentIncrPct*(MOD(CG$8,12)=1))+(rExCapExRntInfl*(rExCapExRntInflMnth=CG$8)))*(CG$8&lt;=(MAX(rHoldPeriod,1)+fRvrYr)*12)</f>
        <v>64303.298324976255</v>
      </c>
      <c r="CH207" s="278" cm="1">
        <f t="array" aca="1" ref="CH207" ca="1">CG207*(1+(rRentIncrPct*(MOD(CH$8,12)=1))+(rExCapExRntInfl*(rExCapExRntInflMnth=CH$8)))*(CH$8&lt;=(MAX(rHoldPeriod,1)+fRvrYr)*12)</f>
        <v>64303.298324976255</v>
      </c>
      <c r="CI207" s="278" cm="1">
        <f t="array" aca="1" ref="CI207" ca="1">CH207*(1+(rRentIncrPct*(MOD(CI$8,12)=1))+(rExCapExRntInfl*(rExCapExRntInflMnth=CI$8)))*(CI$8&lt;=(MAX(rHoldPeriod,1)+fRvrYr)*12)</f>
        <v>64303.298324976255</v>
      </c>
      <c r="CJ207" s="278" cm="1">
        <f t="array" aca="1" ref="CJ207" ca="1">CI207*(1+(rRentIncrPct*(MOD(CJ$8,12)=1))+(rExCapExRntInfl*(rExCapExRntInflMnth=CJ$8)))*(CJ$8&lt;=(MAX(rHoldPeriod,1)+fRvrYr)*12)</f>
        <v>64303.298324976255</v>
      </c>
      <c r="CK207" s="278" cm="1">
        <f t="array" aca="1" ref="CK207" ca="1">CJ207*(1+(rRentIncrPct*(MOD(CK$8,12)=1))+(rExCapExRntInfl*(rExCapExRntInflMnth=CK$8)))*(CK$8&lt;=(MAX(rHoldPeriod,1)+fRvrYr)*12)</f>
        <v>64303.298324976255</v>
      </c>
      <c r="CL207" s="278" cm="1">
        <f t="array" aca="1" ref="CL207" ca="1">CK207*(1+(rRentIncrPct*(MOD(CL$8,12)=1))+(rExCapExRntInfl*(rExCapExRntInflMnth=CL$8)))*(CL$8&lt;=(MAX(rHoldPeriod,1)+fRvrYr)*12)</f>
        <v>66232.397274725547</v>
      </c>
      <c r="CM207" s="278" cm="1">
        <f t="array" aca="1" ref="CM207" ca="1">CL207*(1+(rRentIncrPct*(MOD(CM$8,12)=1))+(rExCapExRntInfl*(rExCapExRntInflMnth=CM$8)))*(CM$8&lt;=(MAX(rHoldPeriod,1)+fRvrYr)*12)</f>
        <v>66232.397274725547</v>
      </c>
      <c r="CN207" s="278" cm="1">
        <f t="array" aca="1" ref="CN207" ca="1">CM207*(1+(rRentIncrPct*(MOD(CN$8,12)=1))+(rExCapExRntInfl*(rExCapExRntInflMnth=CN$8)))*(CN$8&lt;=(MAX(rHoldPeriod,1)+fRvrYr)*12)</f>
        <v>66232.397274725547</v>
      </c>
      <c r="CO207" s="278" cm="1">
        <f t="array" aca="1" ref="CO207" ca="1">CN207*(1+(rRentIncrPct*(MOD(CO$8,12)=1))+(rExCapExRntInfl*(rExCapExRntInflMnth=CO$8)))*(CO$8&lt;=(MAX(rHoldPeriod,1)+fRvrYr)*12)</f>
        <v>66232.397274725547</v>
      </c>
      <c r="CP207" s="278" cm="1">
        <f t="array" aca="1" ref="CP207" ca="1">CO207*(1+(rRentIncrPct*(MOD(CP$8,12)=1))+(rExCapExRntInfl*(rExCapExRntInflMnth=CP$8)))*(CP$8&lt;=(MAX(rHoldPeriod,1)+fRvrYr)*12)</f>
        <v>66232.397274725547</v>
      </c>
      <c r="CQ207" s="278" cm="1">
        <f t="array" aca="1" ref="CQ207" ca="1">CP207*(1+(rRentIncrPct*(MOD(CQ$8,12)=1))+(rExCapExRntInfl*(rExCapExRntInflMnth=CQ$8)))*(CQ$8&lt;=(MAX(rHoldPeriod,1)+fRvrYr)*12)</f>
        <v>66232.397274725547</v>
      </c>
      <c r="CR207" s="278" cm="1">
        <f t="array" aca="1" ref="CR207" ca="1">CQ207*(1+(rRentIncrPct*(MOD(CR$8,12)=1))+(rExCapExRntInfl*(rExCapExRntInflMnth=CR$8)))*(CR$8&lt;=(MAX(rHoldPeriod,1)+fRvrYr)*12)</f>
        <v>66232.397274725547</v>
      </c>
      <c r="CS207" s="278" cm="1">
        <f t="array" aca="1" ref="CS207" ca="1">CR207*(1+(rRentIncrPct*(MOD(CS$8,12)=1))+(rExCapExRntInfl*(rExCapExRntInflMnth=CS$8)))*(CS$8&lt;=(MAX(rHoldPeriod,1)+fRvrYr)*12)</f>
        <v>66232.397274725547</v>
      </c>
      <c r="CT207" s="278" cm="1">
        <f t="array" aca="1" ref="CT207" ca="1">CS207*(1+(rRentIncrPct*(MOD(CT$8,12)=1))+(rExCapExRntInfl*(rExCapExRntInflMnth=CT$8)))*(CT$8&lt;=(MAX(rHoldPeriod,1)+fRvrYr)*12)</f>
        <v>66232.397274725547</v>
      </c>
      <c r="CU207" s="278" cm="1">
        <f t="array" aca="1" ref="CU207" ca="1">CT207*(1+(rRentIncrPct*(MOD(CU$8,12)=1))+(rExCapExRntInfl*(rExCapExRntInflMnth=CU$8)))*(CU$8&lt;=(MAX(rHoldPeriod,1)+fRvrYr)*12)</f>
        <v>66232.397274725547</v>
      </c>
      <c r="CV207" s="278" cm="1">
        <f t="array" aca="1" ref="CV207" ca="1">CU207*(1+(rRentIncrPct*(MOD(CV$8,12)=1))+(rExCapExRntInfl*(rExCapExRntInflMnth=CV$8)))*(CV$8&lt;=(MAX(rHoldPeriod,1)+fRvrYr)*12)</f>
        <v>66232.397274725547</v>
      </c>
      <c r="CW207" s="278" cm="1">
        <f t="array" aca="1" ref="CW207" ca="1">CV207*(1+(rRentIncrPct*(MOD(CW$8,12)=1))+(rExCapExRntInfl*(rExCapExRntInflMnth=CW$8)))*(CW$8&lt;=(MAX(rHoldPeriod,1)+fRvrYr)*12)</f>
        <v>66232.397274725547</v>
      </c>
      <c r="CX207" s="278" cm="1">
        <f t="array" aca="1" ref="CX207" ca="1">CW207*(1+(rRentIncrPct*(MOD(CX$8,12)=1))+(rExCapExRntInfl*(rExCapExRntInflMnth=CX$8)))*(CX$8&lt;=(MAX(rHoldPeriod,1)+fRvrYr)*12)</f>
        <v>68219.369192967308</v>
      </c>
      <c r="CY207" s="278" cm="1">
        <f t="array" aca="1" ref="CY207" ca="1">CX207*(1+(rRentIncrPct*(MOD(CY$8,12)=1))+(rExCapExRntInfl*(rExCapExRntInflMnth=CY$8)))*(CY$8&lt;=(MAX(rHoldPeriod,1)+fRvrYr)*12)</f>
        <v>68219.369192967308</v>
      </c>
      <c r="CZ207" s="278" cm="1">
        <f t="array" aca="1" ref="CZ207" ca="1">CY207*(1+(rRentIncrPct*(MOD(CZ$8,12)=1))+(rExCapExRntInfl*(rExCapExRntInflMnth=CZ$8)))*(CZ$8&lt;=(MAX(rHoldPeriod,1)+fRvrYr)*12)</f>
        <v>68219.369192967308</v>
      </c>
      <c r="DA207" s="278" cm="1">
        <f t="array" aca="1" ref="DA207" ca="1">CZ207*(1+(rRentIncrPct*(MOD(DA$8,12)=1))+(rExCapExRntInfl*(rExCapExRntInflMnth=DA$8)))*(DA$8&lt;=(MAX(rHoldPeriod,1)+fRvrYr)*12)</f>
        <v>68219.369192967308</v>
      </c>
      <c r="DB207" s="278" cm="1">
        <f t="array" aca="1" ref="DB207" ca="1">DA207*(1+(rRentIncrPct*(MOD(DB$8,12)=1))+(rExCapExRntInfl*(rExCapExRntInflMnth=DB$8)))*(DB$8&lt;=(MAX(rHoldPeriod,1)+fRvrYr)*12)</f>
        <v>68219.369192967308</v>
      </c>
      <c r="DC207" s="278" cm="1">
        <f t="array" aca="1" ref="DC207" ca="1">DB207*(1+(rRentIncrPct*(MOD(DC$8,12)=1))+(rExCapExRntInfl*(rExCapExRntInflMnth=DC$8)))*(DC$8&lt;=(MAX(rHoldPeriod,1)+fRvrYr)*12)</f>
        <v>68219.369192967308</v>
      </c>
      <c r="DD207" s="278" cm="1">
        <f t="array" aca="1" ref="DD207" ca="1">DC207*(1+(rRentIncrPct*(MOD(DD$8,12)=1))+(rExCapExRntInfl*(rExCapExRntInflMnth=DD$8)))*(DD$8&lt;=(MAX(rHoldPeriod,1)+fRvrYr)*12)</f>
        <v>68219.369192967308</v>
      </c>
      <c r="DE207" s="278" cm="1">
        <f t="array" aca="1" ref="DE207" ca="1">DD207*(1+(rRentIncrPct*(MOD(DE$8,12)=1))+(rExCapExRntInfl*(rExCapExRntInflMnth=DE$8)))*(DE$8&lt;=(MAX(rHoldPeriod,1)+fRvrYr)*12)</f>
        <v>68219.369192967308</v>
      </c>
      <c r="DF207" s="278" cm="1">
        <f t="array" aca="1" ref="DF207" ca="1">DE207*(1+(rRentIncrPct*(MOD(DF$8,12)=1))+(rExCapExRntInfl*(rExCapExRntInflMnth=DF$8)))*(DF$8&lt;=(MAX(rHoldPeriod,1)+fRvrYr)*12)</f>
        <v>68219.369192967308</v>
      </c>
      <c r="DG207" s="278" cm="1">
        <f t="array" aca="1" ref="DG207" ca="1">DF207*(1+(rRentIncrPct*(MOD(DG$8,12)=1))+(rExCapExRntInfl*(rExCapExRntInflMnth=DG$8)))*(DG$8&lt;=(MAX(rHoldPeriod,1)+fRvrYr)*12)</f>
        <v>68219.369192967308</v>
      </c>
      <c r="DH207" s="278" cm="1">
        <f t="array" aca="1" ref="DH207" ca="1">DG207*(1+(rRentIncrPct*(MOD(DH$8,12)=1))+(rExCapExRntInfl*(rExCapExRntInflMnth=DH$8)))*(DH$8&lt;=(MAX(rHoldPeriod,1)+fRvrYr)*12)</f>
        <v>68219.369192967308</v>
      </c>
      <c r="DI207" s="278" cm="1">
        <f t="array" aca="1" ref="DI207" ca="1">DH207*(1+(rRentIncrPct*(MOD(DI$8,12)=1))+(rExCapExRntInfl*(rExCapExRntInflMnth=DI$8)))*(DI$8&lt;=(MAX(rHoldPeriod,1)+fRvrYr)*12)</f>
        <v>68219.369192967308</v>
      </c>
      <c r="DJ207" s="278" cm="1">
        <f t="array" aca="1" ref="DJ207" ca="1">DI207*(1+(rRentIncrPct*(MOD(DJ$8,12)=1))+(rExCapExRntInfl*(rExCapExRntInflMnth=DJ$8)))*(DJ$8&lt;=(MAX(rHoldPeriod,1)+fRvrYr)*12)</f>
        <v>70265.950268756322</v>
      </c>
      <c r="DK207" s="278" cm="1">
        <f t="array" aca="1" ref="DK207" ca="1">DJ207*(1+(rRentIncrPct*(MOD(DK$8,12)=1))+(rExCapExRntInfl*(rExCapExRntInflMnth=DK$8)))*(DK$8&lt;=(MAX(rHoldPeriod,1)+fRvrYr)*12)</f>
        <v>70265.950268756322</v>
      </c>
      <c r="DL207" s="278" cm="1">
        <f t="array" aca="1" ref="DL207" ca="1">DK207*(1+(rRentIncrPct*(MOD(DL$8,12)=1))+(rExCapExRntInfl*(rExCapExRntInflMnth=DL$8)))*(DL$8&lt;=(MAX(rHoldPeriod,1)+fRvrYr)*12)</f>
        <v>70265.950268756322</v>
      </c>
      <c r="DM207" s="278" cm="1">
        <f t="array" aca="1" ref="DM207" ca="1">DL207*(1+(rRentIncrPct*(MOD(DM$8,12)=1))+(rExCapExRntInfl*(rExCapExRntInflMnth=DM$8)))*(DM$8&lt;=(MAX(rHoldPeriod,1)+fRvrYr)*12)</f>
        <v>70265.950268756322</v>
      </c>
      <c r="DN207" s="278" cm="1">
        <f t="array" aca="1" ref="DN207" ca="1">DM207*(1+(rRentIncrPct*(MOD(DN$8,12)=1))+(rExCapExRntInfl*(rExCapExRntInflMnth=DN$8)))*(DN$8&lt;=(MAX(rHoldPeriod,1)+fRvrYr)*12)</f>
        <v>70265.950268756322</v>
      </c>
      <c r="DO207" s="278" cm="1">
        <f t="array" aca="1" ref="DO207" ca="1">DN207*(1+(rRentIncrPct*(MOD(DO$8,12)=1))+(rExCapExRntInfl*(rExCapExRntInflMnth=DO$8)))*(DO$8&lt;=(MAX(rHoldPeriod,1)+fRvrYr)*12)</f>
        <v>70265.950268756322</v>
      </c>
      <c r="DP207" s="278" cm="1">
        <f t="array" aca="1" ref="DP207" ca="1">DO207*(1+(rRentIncrPct*(MOD(DP$8,12)=1))+(rExCapExRntInfl*(rExCapExRntInflMnth=DP$8)))*(DP$8&lt;=(MAX(rHoldPeriod,1)+fRvrYr)*12)</f>
        <v>70265.950268756322</v>
      </c>
      <c r="DQ207" s="278" cm="1">
        <f t="array" aca="1" ref="DQ207" ca="1">DP207*(1+(rRentIncrPct*(MOD(DQ$8,12)=1))+(rExCapExRntInfl*(rExCapExRntInflMnth=DQ$8)))*(DQ$8&lt;=(MAX(rHoldPeriod,1)+fRvrYr)*12)</f>
        <v>70265.950268756322</v>
      </c>
      <c r="DR207" s="278" cm="1">
        <f t="array" aca="1" ref="DR207" ca="1">DQ207*(1+(rRentIncrPct*(MOD(DR$8,12)=1))+(rExCapExRntInfl*(rExCapExRntInflMnth=DR$8)))*(DR$8&lt;=(MAX(rHoldPeriod,1)+fRvrYr)*12)</f>
        <v>70265.950268756322</v>
      </c>
      <c r="DS207" s="278" cm="1">
        <f t="array" aca="1" ref="DS207" ca="1">DR207*(1+(rRentIncrPct*(MOD(DS$8,12)=1))+(rExCapExRntInfl*(rExCapExRntInflMnth=DS$8)))*(DS$8&lt;=(MAX(rHoldPeriod,1)+fRvrYr)*12)</f>
        <v>70265.950268756322</v>
      </c>
      <c r="DT207" s="278" cm="1">
        <f t="array" aca="1" ref="DT207" ca="1">DS207*(1+(rRentIncrPct*(MOD(DT$8,12)=1))+(rExCapExRntInfl*(rExCapExRntInflMnth=DT$8)))*(DT$8&lt;=(MAX(rHoldPeriod,1)+fRvrYr)*12)</f>
        <v>70265.950268756322</v>
      </c>
      <c r="DU207" s="278" cm="1">
        <f t="array" aca="1" ref="DU207" ca="1">DT207*(1+(rRentIncrPct*(MOD(DU$8,12)=1))+(rExCapExRntInfl*(rExCapExRntInflMnth=DU$8)))*(DU$8&lt;=(MAX(rHoldPeriod,1)+fRvrYr)*12)</f>
        <v>70265.950268756322</v>
      </c>
      <c r="DV207" s="278" cm="1">
        <f t="array" aca="1" ref="DV207" ca="1">DU207*(1+(rRentIncrPct*(MOD(DV$8,12)=1))+(rExCapExRntInfl*(rExCapExRntInflMnth=DV$8)))*(DV$8&lt;=(MAX(rHoldPeriod,1)+fRvrYr)*12)</f>
        <v>72373.928776819012</v>
      </c>
      <c r="DW207" s="278" cm="1">
        <f t="array" aca="1" ref="DW207" ca="1">DV207*(1+(rRentIncrPct*(MOD(DW$8,12)=1))+(rExCapExRntInfl*(rExCapExRntInflMnth=DW$8)))*(DW$8&lt;=(MAX(rHoldPeriod,1)+fRvrYr)*12)</f>
        <v>72373.928776819012</v>
      </c>
      <c r="DX207" s="278" cm="1">
        <f t="array" aca="1" ref="DX207" ca="1">DW207*(1+(rRentIncrPct*(MOD(DX$8,12)=1))+(rExCapExRntInfl*(rExCapExRntInflMnth=DX$8)))*(DX$8&lt;=(MAX(rHoldPeriod,1)+fRvrYr)*12)</f>
        <v>72373.928776819012</v>
      </c>
      <c r="DY207" s="278" cm="1">
        <f t="array" aca="1" ref="DY207" ca="1">DX207*(1+(rRentIncrPct*(MOD(DY$8,12)=1))+(rExCapExRntInfl*(rExCapExRntInflMnth=DY$8)))*(DY$8&lt;=(MAX(rHoldPeriod,1)+fRvrYr)*12)</f>
        <v>72373.928776819012</v>
      </c>
      <c r="DZ207" s="278" cm="1">
        <f t="array" aca="1" ref="DZ207" ca="1">DY207*(1+(rRentIncrPct*(MOD(DZ$8,12)=1))+(rExCapExRntInfl*(rExCapExRntInflMnth=DZ$8)))*(DZ$8&lt;=(MAX(rHoldPeriod,1)+fRvrYr)*12)</f>
        <v>72373.928776819012</v>
      </c>
      <c r="EA207" s="278" cm="1">
        <f t="array" aca="1" ref="EA207" ca="1">DZ207*(1+(rRentIncrPct*(MOD(EA$8,12)=1))+(rExCapExRntInfl*(rExCapExRntInflMnth=EA$8)))*(EA$8&lt;=(MAX(rHoldPeriod,1)+fRvrYr)*12)</f>
        <v>72373.928776819012</v>
      </c>
      <c r="EB207" s="278" cm="1">
        <f t="array" aca="1" ref="EB207" ca="1">EA207*(1+(rRentIncrPct*(MOD(EB$8,12)=1))+(rExCapExRntInfl*(rExCapExRntInflMnth=EB$8)))*(EB$8&lt;=(MAX(rHoldPeriod,1)+fRvrYr)*12)</f>
        <v>72373.928776819012</v>
      </c>
      <c r="EC207" s="278" cm="1">
        <f t="array" aca="1" ref="EC207" ca="1">EB207*(1+(rRentIncrPct*(MOD(EC$8,12)=1))+(rExCapExRntInfl*(rExCapExRntInflMnth=EC$8)))*(EC$8&lt;=(MAX(rHoldPeriod,1)+fRvrYr)*12)</f>
        <v>72373.928776819012</v>
      </c>
      <c r="ED207" s="278" cm="1">
        <f t="array" aca="1" ref="ED207" ca="1">EC207*(1+(rRentIncrPct*(MOD(ED$8,12)=1))+(rExCapExRntInfl*(rExCapExRntInflMnth=ED$8)))*(ED$8&lt;=(MAX(rHoldPeriod,1)+fRvrYr)*12)</f>
        <v>72373.928776819012</v>
      </c>
      <c r="EE207" s="278" cm="1">
        <f t="array" aca="1" ref="EE207" ca="1">ED207*(1+(rRentIncrPct*(MOD(EE$8,12)=1))+(rExCapExRntInfl*(rExCapExRntInflMnth=EE$8)))*(EE$8&lt;=(MAX(rHoldPeriod,1)+fRvrYr)*12)</f>
        <v>72373.928776819012</v>
      </c>
      <c r="EF207" s="278" cm="1">
        <f t="array" aca="1" ref="EF207" ca="1">EE207*(1+(rRentIncrPct*(MOD(EF$8,12)=1))+(rExCapExRntInfl*(rExCapExRntInflMnth=EF$8)))*(EF$8&lt;=(MAX(rHoldPeriod,1)+fRvrYr)*12)</f>
        <v>72373.928776819012</v>
      </c>
      <c r="EG207" s="278" cm="1">
        <f t="array" aca="1" ref="EG207" ca="1">EF207*(1+(rRentIncrPct*(MOD(EG$8,12)=1))+(rExCapExRntInfl*(rExCapExRntInflMnth=EG$8)))*(EG$8&lt;=(MAX(rHoldPeriod,1)+fRvrYr)*12)</f>
        <v>72373.928776819012</v>
      </c>
      <c r="EH207" s="278" cm="1">
        <f t="array" aca="1" ref="EH207" ca="1">EG207*(1+(rRentIncrPct*(MOD(EH$8,12)=1))+(rExCapExRntInfl*(rExCapExRntInflMnth=EH$8)))*(EH$8&lt;=(MAX(rHoldPeriod,1)+fRvrYr)*12)</f>
        <v>74545.146640123581</v>
      </c>
      <c r="EI207" s="278" cm="1">
        <f t="array" aca="1" ref="EI207" ca="1">EH207*(1+(rRentIncrPct*(MOD(EI$8,12)=1))+(rExCapExRntInfl*(rExCapExRntInflMnth=EI$8)))*(EI$8&lt;=(MAX(rHoldPeriod,1)+fRvrYr)*12)</f>
        <v>74545.146640123581</v>
      </c>
      <c r="EJ207" s="278" cm="1">
        <f t="array" aca="1" ref="EJ207" ca="1">EI207*(1+(rRentIncrPct*(MOD(EJ$8,12)=1))+(rExCapExRntInfl*(rExCapExRntInflMnth=EJ$8)))*(EJ$8&lt;=(MAX(rHoldPeriod,1)+fRvrYr)*12)</f>
        <v>74545.146640123581</v>
      </c>
      <c r="EK207" s="278" cm="1">
        <f t="array" aca="1" ref="EK207" ca="1">EJ207*(1+(rRentIncrPct*(MOD(EK$8,12)=1))+(rExCapExRntInfl*(rExCapExRntInflMnth=EK$8)))*(EK$8&lt;=(MAX(rHoldPeriod,1)+fRvrYr)*12)</f>
        <v>74545.146640123581</v>
      </c>
      <c r="EL207" s="278" cm="1">
        <f t="array" aca="1" ref="EL207" ca="1">EK207*(1+(rRentIncrPct*(MOD(EL$8,12)=1))+(rExCapExRntInfl*(rExCapExRntInflMnth=EL$8)))*(EL$8&lt;=(MAX(rHoldPeriod,1)+fRvrYr)*12)</f>
        <v>74545.146640123581</v>
      </c>
      <c r="EM207" s="278" cm="1">
        <f t="array" aca="1" ref="EM207" ca="1">EL207*(1+(rRentIncrPct*(MOD(EM$8,12)=1))+(rExCapExRntInfl*(rExCapExRntInflMnth=EM$8)))*(EM$8&lt;=(MAX(rHoldPeriod,1)+fRvrYr)*12)</f>
        <v>74545.146640123581</v>
      </c>
      <c r="EN207" s="278" cm="1">
        <f t="array" aca="1" ref="EN207" ca="1">EM207*(1+(rRentIncrPct*(MOD(EN$8,12)=1))+(rExCapExRntInfl*(rExCapExRntInflMnth=EN$8)))*(EN$8&lt;=(MAX(rHoldPeriod,1)+fRvrYr)*12)</f>
        <v>74545.146640123581</v>
      </c>
      <c r="EO207" s="278" cm="1">
        <f t="array" aca="1" ref="EO207" ca="1">EN207*(1+(rRentIncrPct*(MOD(EO$8,12)=1))+(rExCapExRntInfl*(rExCapExRntInflMnth=EO$8)))*(EO$8&lt;=(MAX(rHoldPeriod,1)+fRvrYr)*12)</f>
        <v>74545.146640123581</v>
      </c>
      <c r="EP207" s="278" cm="1">
        <f t="array" aca="1" ref="EP207" ca="1">EO207*(1+(rRentIncrPct*(MOD(EP$8,12)=1))+(rExCapExRntInfl*(rExCapExRntInflMnth=EP$8)))*(EP$8&lt;=(MAX(rHoldPeriod,1)+fRvrYr)*12)</f>
        <v>74545.146640123581</v>
      </c>
      <c r="EQ207" s="278" cm="1">
        <f t="array" aca="1" ref="EQ207" ca="1">EP207*(1+(rRentIncrPct*(MOD(EQ$8,12)=1))+(rExCapExRntInfl*(rExCapExRntInflMnth=EQ$8)))*(EQ$8&lt;=(MAX(rHoldPeriod,1)+fRvrYr)*12)</f>
        <v>74545.146640123581</v>
      </c>
      <c r="ER207" s="278" cm="1">
        <f t="array" aca="1" ref="ER207" ca="1">EQ207*(1+(rRentIncrPct*(MOD(ER$8,12)=1))+(rExCapExRntInfl*(rExCapExRntInflMnth=ER$8)))*(ER$8&lt;=(MAX(rHoldPeriod,1)+fRvrYr)*12)</f>
        <v>74545.146640123581</v>
      </c>
      <c r="ES207" s="278" cm="1">
        <f t="array" aca="1" ref="ES207" ca="1">ER207*(1+(rRentIncrPct*(MOD(ES$8,12)=1))+(rExCapExRntInfl*(rExCapExRntInflMnth=ES$8)))*(ES$8&lt;=(MAX(rHoldPeriod,1)+fRvrYr)*12)</f>
        <v>74545.146640123581</v>
      </c>
    </row>
    <row r="208" spans="2:149" hidden="1" x14ac:dyDescent="0.2">
      <c r="Q208" s="275"/>
      <c r="R208" s="278">
        <f t="shared" si="500"/>
        <v>41668.65</v>
      </c>
      <c r="S208" s="278" cm="1">
        <f t="array" aca="1" ref="S208" ca="1">R208*(1+(rRentIncrPct*(MOD(S$8,12)=1))+(rExCapExRntInfl*(rExCapExRntInflMnth=S$8)))*(S$8&lt;=(MAX(rHoldPeriod,1)+fRvrYr)*12)</f>
        <v>41668.65</v>
      </c>
      <c r="T208" s="278" cm="1">
        <f t="array" aca="1" ref="T208" ca="1">S208*(1+(rRentIncrPct*(MOD(T$8,12)=1))+(rExCapExRntInfl*(rExCapExRntInflMnth=T$8)))*(T$8&lt;=(MAX(rHoldPeriod,1)+fRvrYr)*12)</f>
        <v>41668.65</v>
      </c>
      <c r="U208" s="278" cm="1">
        <f t="array" aca="1" ref="U208" ca="1">T208*(1+(rRentIncrPct*(MOD(U$8,12)=1))+(rExCapExRntInfl*(rExCapExRntInflMnth=U$8)))*(U$8&lt;=(MAX(rHoldPeriod,1)+fRvrYr)*12)</f>
        <v>41668.65</v>
      </c>
      <c r="V208" s="278" cm="1">
        <f t="array" aca="1" ref="V208" ca="1">U208*(1+(rRentIncrPct*(MOD(V$8,12)=1))+(rExCapExRntInfl*(rExCapExRntInflMnth=V$8)))*(V$8&lt;=(MAX(rHoldPeriod,1)+fRvrYr)*12)</f>
        <v>41668.65</v>
      </c>
      <c r="W208" s="278" cm="1">
        <f t="array" aca="1" ref="W208" ca="1">V208*(1+(rRentIncrPct*(MOD(W$8,12)=1))+(rExCapExRntInfl*(rExCapExRntInflMnth=W$8)))*(W$8&lt;=(MAX(rHoldPeriod,1)+fRvrYr)*12)</f>
        <v>41668.65</v>
      </c>
      <c r="X208" s="278" cm="1">
        <f t="array" aca="1" ref="X208" ca="1">W208*(1+(rRentIncrPct*(MOD(X$8,12)=1))+(rExCapExRntInfl*(rExCapExRntInflMnth=X$8)))*(X$8&lt;=(MAX(rHoldPeriod,1)+fRvrYr)*12)</f>
        <v>41668.65</v>
      </c>
      <c r="Y208" s="278" cm="1">
        <f t="array" aca="1" ref="Y208" ca="1">X208*(1+(rRentIncrPct*(MOD(Y$8,12)=1))+(rExCapExRntInfl*(rExCapExRntInflMnth=Y$8)))*(Y$8&lt;=(MAX(rHoldPeriod,1)+fRvrYr)*12)</f>
        <v>41668.65</v>
      </c>
      <c r="Z208" s="278" cm="1">
        <f t="array" aca="1" ref="Z208" ca="1">Y208*(1+(rRentIncrPct*(MOD(Z$8,12)=1))+(rExCapExRntInfl*(rExCapExRntInflMnth=Z$8)))*(Z$8&lt;=(MAX(rHoldPeriod,1)+fRvrYr)*12)</f>
        <v>41668.65</v>
      </c>
      <c r="AA208" s="278" cm="1">
        <f t="array" aca="1" ref="AA208" ca="1">Z208*(1+(rRentIncrPct*(MOD(AA$8,12)=1))+(rExCapExRntInfl*(rExCapExRntInflMnth=AA$8)))*(AA$8&lt;=(MAX(rHoldPeriod,1)+fRvrYr)*12)</f>
        <v>41668.65</v>
      </c>
      <c r="AB208" s="278" cm="1">
        <f t="array" aca="1" ref="AB208" ca="1">AA208*(1+(rRentIncrPct*(MOD(AB$8,12)=1))+(rExCapExRntInfl*(rExCapExRntInflMnth=AB$8)))*(AB$8&lt;=(MAX(rHoldPeriod,1)+fRvrYr)*12)</f>
        <v>41668.65</v>
      </c>
      <c r="AC208" s="278" cm="1">
        <f t="array" aca="1" ref="AC208" ca="1">AB208*(1+(rRentIncrPct*(MOD(AC$8,12)=1))+(rExCapExRntInfl*(rExCapExRntInflMnth=AC$8)))*(AC$8&lt;=(MAX(rHoldPeriod,1)+fRvrYr)*12)</f>
        <v>41668.65</v>
      </c>
      <c r="AD208" s="278" cm="1">
        <f t="array" aca="1" ref="AD208" ca="1">AC208*(1+(rRentIncrPct*(MOD(AD$8,12)=1))+(rExCapExRntInfl*(rExCapExRntInflMnth=AD$8)))*(AD$8&lt;=(MAX(rHoldPeriod,1)+fRvrYr)*12)</f>
        <v>42918.709500000004</v>
      </c>
      <c r="AE208" s="278" cm="1">
        <f t="array" aca="1" ref="AE208" ca="1">AD208*(1+(rRentIncrPct*(MOD(AE$8,12)=1))+(rExCapExRntInfl*(rExCapExRntInflMnth=AE$8)))*(AE$8&lt;=(MAX(rHoldPeriod,1)+fRvrYr)*12)</f>
        <v>42918.709500000004</v>
      </c>
      <c r="AF208" s="278" cm="1">
        <f t="array" aca="1" ref="AF208" ca="1">AE208*(1+(rRentIncrPct*(MOD(AF$8,12)=1))+(rExCapExRntInfl*(rExCapExRntInflMnth=AF$8)))*(AF$8&lt;=(MAX(rHoldPeriod,1)+fRvrYr)*12)</f>
        <v>42918.709500000004</v>
      </c>
      <c r="AG208" s="278" cm="1">
        <f t="array" aca="1" ref="AG208" ca="1">AF208*(1+(rRentIncrPct*(MOD(AG$8,12)=1))+(rExCapExRntInfl*(rExCapExRntInflMnth=AG$8)))*(AG$8&lt;=(MAX(rHoldPeriod,1)+fRvrYr)*12)</f>
        <v>42918.709500000004</v>
      </c>
      <c r="AH208" s="278" cm="1">
        <f t="array" aca="1" ref="AH208" ca="1">AG208*(1+(rRentIncrPct*(MOD(AH$8,12)=1))+(rExCapExRntInfl*(rExCapExRntInflMnth=AH$8)))*(AH$8&lt;=(MAX(rHoldPeriod,1)+fRvrYr)*12)</f>
        <v>42918.709500000004</v>
      </c>
      <c r="AI208" s="278" cm="1">
        <f t="array" aca="1" ref="AI208" ca="1">AH208*(1+(rRentIncrPct*(MOD(AI$8,12)=1))+(rExCapExRntInfl*(rExCapExRntInflMnth=AI$8)))*(AI$8&lt;=(MAX(rHoldPeriod,1)+fRvrYr)*12)</f>
        <v>42918.709500000004</v>
      </c>
      <c r="AJ208" s="278" cm="1">
        <f t="array" aca="1" ref="AJ208" ca="1">AI208*(1+(rRentIncrPct*(MOD(AJ$8,12)=1))+(rExCapExRntInfl*(rExCapExRntInflMnth=AJ$8)))*(AJ$8&lt;=(MAX(rHoldPeriod,1)+fRvrYr)*12)</f>
        <v>42918.709500000004</v>
      </c>
      <c r="AK208" s="278" cm="1">
        <f t="array" aca="1" ref="AK208" ca="1">AJ208*(1+(rRentIncrPct*(MOD(AK$8,12)=1))+(rExCapExRntInfl*(rExCapExRntInflMnth=AK$8)))*(AK$8&lt;=(MAX(rHoldPeriod,1)+fRvrYr)*12)</f>
        <v>42918.709500000004</v>
      </c>
      <c r="AL208" s="278" cm="1">
        <f t="array" aca="1" ref="AL208" ca="1">AK208*(1+(rRentIncrPct*(MOD(AL$8,12)=1))+(rExCapExRntInfl*(rExCapExRntInflMnth=AL$8)))*(AL$8&lt;=(MAX(rHoldPeriod,1)+fRvrYr)*12)</f>
        <v>42918.709500000004</v>
      </c>
      <c r="AM208" s="278" cm="1">
        <f t="array" aca="1" ref="AM208" ca="1">AL208*(1+(rRentIncrPct*(MOD(AM$8,12)=1))+(rExCapExRntInfl*(rExCapExRntInflMnth=AM$8)))*(AM$8&lt;=(MAX(rHoldPeriod,1)+fRvrYr)*12)</f>
        <v>42918.709500000004</v>
      </c>
      <c r="AN208" s="278" cm="1">
        <f t="array" aca="1" ref="AN208" ca="1">AM208*(1+(rRentIncrPct*(MOD(AN$8,12)=1))+(rExCapExRntInfl*(rExCapExRntInflMnth=AN$8)))*(AN$8&lt;=(MAX(rHoldPeriod,1)+fRvrYr)*12)</f>
        <v>42918.709500000004</v>
      </c>
      <c r="AO208" s="278" cm="1">
        <f t="array" aca="1" ref="AO208" ca="1">AN208*(1+(rRentIncrPct*(MOD(AO$8,12)=1))+(rExCapExRntInfl*(rExCapExRntInflMnth=AO$8)))*(AO$8&lt;=(MAX(rHoldPeriod,1)+fRvrYr)*12)</f>
        <v>42918.709500000004</v>
      </c>
      <c r="AP208" s="278" cm="1">
        <f t="array" aca="1" ref="AP208" ca="1">AO208*(1+(rRentIncrPct*(MOD(AP$8,12)=1))+(rExCapExRntInfl*(rExCapExRntInflMnth=AP$8)))*(AP$8&lt;=(MAX(rHoldPeriod,1)+fRvrYr)*12)</f>
        <v>44206.270785000008</v>
      </c>
      <c r="AQ208" s="278" cm="1">
        <f t="array" aca="1" ref="AQ208" ca="1">AP208*(1+(rRentIncrPct*(MOD(AQ$8,12)=1))+(rExCapExRntInfl*(rExCapExRntInflMnth=AQ$8)))*(AQ$8&lt;=(MAX(rHoldPeriod,1)+fRvrYr)*12)</f>
        <v>44206.270785000008</v>
      </c>
      <c r="AR208" s="278" cm="1">
        <f t="array" aca="1" ref="AR208" ca="1">AQ208*(1+(rRentIncrPct*(MOD(AR$8,12)=1))+(rExCapExRntInfl*(rExCapExRntInflMnth=AR$8)))*(AR$8&lt;=(MAX(rHoldPeriod,1)+fRvrYr)*12)</f>
        <v>44206.270785000008</v>
      </c>
      <c r="AS208" s="278" cm="1">
        <f t="array" aca="1" ref="AS208" ca="1">AR208*(1+(rRentIncrPct*(MOD(AS$8,12)=1))+(rExCapExRntInfl*(rExCapExRntInflMnth=AS$8)))*(AS$8&lt;=(MAX(rHoldPeriod,1)+fRvrYr)*12)</f>
        <v>44206.270785000008</v>
      </c>
      <c r="AT208" s="278" cm="1">
        <f t="array" aca="1" ref="AT208" ca="1">AS208*(1+(rRentIncrPct*(MOD(AT$8,12)=1))+(rExCapExRntInfl*(rExCapExRntInflMnth=AT$8)))*(AT$8&lt;=(MAX(rHoldPeriod,1)+fRvrYr)*12)</f>
        <v>44206.270785000008</v>
      </c>
      <c r="AU208" s="278" cm="1">
        <f t="array" aca="1" ref="AU208" ca="1">AT208*(1+(rRentIncrPct*(MOD(AU$8,12)=1))+(rExCapExRntInfl*(rExCapExRntInflMnth=AU$8)))*(AU$8&lt;=(MAX(rHoldPeriod,1)+fRvrYr)*12)</f>
        <v>44206.270785000008</v>
      </c>
      <c r="AV208" s="278" cm="1">
        <f t="array" aca="1" ref="AV208" ca="1">AU208*(1+(rRentIncrPct*(MOD(AV$8,12)=1))+(rExCapExRntInfl*(rExCapExRntInflMnth=AV$8)))*(AV$8&lt;=(MAX(rHoldPeriod,1)+fRvrYr)*12)</f>
        <v>44206.270785000008</v>
      </c>
      <c r="AW208" s="278" cm="1">
        <f t="array" aca="1" ref="AW208" ca="1">AV208*(1+(rRentIncrPct*(MOD(AW$8,12)=1))+(rExCapExRntInfl*(rExCapExRntInflMnth=AW$8)))*(AW$8&lt;=(MAX(rHoldPeriod,1)+fRvrYr)*12)</f>
        <v>44206.270785000008</v>
      </c>
      <c r="AX208" s="278" cm="1">
        <f t="array" aca="1" ref="AX208" ca="1">AW208*(1+(rRentIncrPct*(MOD(AX$8,12)=1))+(rExCapExRntInfl*(rExCapExRntInflMnth=AX$8)))*(AX$8&lt;=(MAX(rHoldPeriod,1)+fRvrYr)*12)</f>
        <v>44206.270785000008</v>
      </c>
      <c r="AY208" s="278" cm="1">
        <f t="array" aca="1" ref="AY208" ca="1">AX208*(1+(rRentIncrPct*(MOD(AY$8,12)=1))+(rExCapExRntInfl*(rExCapExRntInflMnth=AY$8)))*(AY$8&lt;=(MAX(rHoldPeriod,1)+fRvrYr)*12)</f>
        <v>44206.270785000008</v>
      </c>
      <c r="AZ208" s="278" cm="1">
        <f t="array" aca="1" ref="AZ208" ca="1">AY208*(1+(rRentIncrPct*(MOD(AZ$8,12)=1))+(rExCapExRntInfl*(rExCapExRntInflMnth=AZ$8)))*(AZ$8&lt;=(MAX(rHoldPeriod,1)+fRvrYr)*12)</f>
        <v>44206.270785000008</v>
      </c>
      <c r="BA208" s="278" cm="1">
        <f t="array" aca="1" ref="BA208" ca="1">AZ208*(1+(rRentIncrPct*(MOD(BA$8,12)=1))+(rExCapExRntInfl*(rExCapExRntInflMnth=BA$8)))*(BA$8&lt;=(MAX(rHoldPeriod,1)+fRvrYr)*12)</f>
        <v>44206.270785000008</v>
      </c>
      <c r="BB208" s="278" cm="1">
        <f t="array" aca="1" ref="BB208" ca="1">BA208*(1+(rRentIncrPct*(MOD(BB$8,12)=1))+(rExCapExRntInfl*(rExCapExRntInflMnth=BB$8)))*(BB$8&lt;=(MAX(rHoldPeriod,1)+fRvrYr)*12)</f>
        <v>45532.458908550012</v>
      </c>
      <c r="BC208" s="278" cm="1">
        <f t="array" aca="1" ref="BC208" ca="1">BB208*(1+(rRentIncrPct*(MOD(BC$8,12)=1))+(rExCapExRntInfl*(rExCapExRntInflMnth=BC$8)))*(BC$8&lt;=(MAX(rHoldPeriod,1)+fRvrYr)*12)</f>
        <v>45532.458908550012</v>
      </c>
      <c r="BD208" s="278" cm="1">
        <f t="array" aca="1" ref="BD208" ca="1">BC208*(1+(rRentIncrPct*(MOD(BD$8,12)=1))+(rExCapExRntInfl*(rExCapExRntInflMnth=BD$8)))*(BD$8&lt;=(MAX(rHoldPeriod,1)+fRvrYr)*12)</f>
        <v>45532.458908550012</v>
      </c>
      <c r="BE208" s="278" cm="1">
        <f t="array" aca="1" ref="BE208" ca="1">BD208*(1+(rRentIncrPct*(MOD(BE$8,12)=1))+(rExCapExRntInfl*(rExCapExRntInflMnth=BE$8)))*(BE$8&lt;=(MAX(rHoldPeriod,1)+fRvrYr)*12)</f>
        <v>45532.458908550012</v>
      </c>
      <c r="BF208" s="278" cm="1">
        <f t="array" aca="1" ref="BF208" ca="1">BE208*(1+(rRentIncrPct*(MOD(BF$8,12)=1))+(rExCapExRntInfl*(rExCapExRntInflMnth=BF$8)))*(BF$8&lt;=(MAX(rHoldPeriod,1)+fRvrYr)*12)</f>
        <v>45532.458908550012</v>
      </c>
      <c r="BG208" s="278" cm="1">
        <f t="array" aca="1" ref="BG208" ca="1">BF208*(1+(rRentIncrPct*(MOD(BG$8,12)=1))+(rExCapExRntInfl*(rExCapExRntInflMnth=BG$8)))*(BG$8&lt;=(MAX(rHoldPeriod,1)+fRvrYr)*12)</f>
        <v>45532.458908550012</v>
      </c>
      <c r="BH208" s="278" cm="1">
        <f t="array" aca="1" ref="BH208" ca="1">BG208*(1+(rRentIncrPct*(MOD(BH$8,12)=1))+(rExCapExRntInfl*(rExCapExRntInflMnth=BH$8)))*(BH$8&lt;=(MAX(rHoldPeriod,1)+fRvrYr)*12)</f>
        <v>45532.458908550012</v>
      </c>
      <c r="BI208" s="278" cm="1">
        <f t="array" aca="1" ref="BI208" ca="1">BH208*(1+(rRentIncrPct*(MOD(BI$8,12)=1))+(rExCapExRntInfl*(rExCapExRntInflMnth=BI$8)))*(BI$8&lt;=(MAX(rHoldPeriod,1)+fRvrYr)*12)</f>
        <v>45532.458908550012</v>
      </c>
      <c r="BJ208" s="278" cm="1">
        <f t="array" aca="1" ref="BJ208" ca="1">BI208*(1+(rRentIncrPct*(MOD(BJ$8,12)=1))+(rExCapExRntInfl*(rExCapExRntInflMnth=BJ$8)))*(BJ$8&lt;=(MAX(rHoldPeriod,1)+fRvrYr)*12)</f>
        <v>45532.458908550012</v>
      </c>
      <c r="BK208" s="278" cm="1">
        <f t="array" aca="1" ref="BK208" ca="1">BJ208*(1+(rRentIncrPct*(MOD(BK$8,12)=1))+(rExCapExRntInfl*(rExCapExRntInflMnth=BK$8)))*(BK$8&lt;=(MAX(rHoldPeriod,1)+fRvrYr)*12)</f>
        <v>45532.458908550012</v>
      </c>
      <c r="BL208" s="278" cm="1">
        <f t="array" aca="1" ref="BL208" ca="1">BK208*(1+(rRentIncrPct*(MOD(BL$8,12)=1))+(rExCapExRntInfl*(rExCapExRntInflMnth=BL$8)))*(BL$8&lt;=(MAX(rHoldPeriod,1)+fRvrYr)*12)</f>
        <v>45532.458908550012</v>
      </c>
      <c r="BM208" s="278" cm="1">
        <f t="array" aca="1" ref="BM208" ca="1">BL208*(1+(rRentIncrPct*(MOD(BM$8,12)=1))+(rExCapExRntInfl*(rExCapExRntInflMnth=BM$8)))*(BM$8&lt;=(MAX(rHoldPeriod,1)+fRvrYr)*12)</f>
        <v>45532.458908550012</v>
      </c>
      <c r="BN208" s="278" cm="1">
        <f t="array" aca="1" ref="BN208" ca="1">BM208*(1+(rRentIncrPct*(MOD(BN$8,12)=1))+(rExCapExRntInfl*(rExCapExRntInflMnth=BN$8)))*(BN$8&lt;=(MAX(rHoldPeriod,1)+fRvrYr)*12)</f>
        <v>46898.432675806514</v>
      </c>
      <c r="BO208" s="278" cm="1">
        <f t="array" aca="1" ref="BO208" ca="1">BN208*(1+(rRentIncrPct*(MOD(BO$8,12)=1))+(rExCapExRntInfl*(rExCapExRntInflMnth=BO$8)))*(BO$8&lt;=(MAX(rHoldPeriod,1)+fRvrYr)*12)</f>
        <v>46898.432675806514</v>
      </c>
      <c r="BP208" s="278" cm="1">
        <f t="array" aca="1" ref="BP208" ca="1">BO208*(1+(rRentIncrPct*(MOD(BP$8,12)=1))+(rExCapExRntInfl*(rExCapExRntInflMnth=BP$8)))*(BP$8&lt;=(MAX(rHoldPeriod,1)+fRvrYr)*12)</f>
        <v>46898.432675806514</v>
      </c>
      <c r="BQ208" s="278" cm="1">
        <f t="array" aca="1" ref="BQ208" ca="1">BP208*(1+(rRentIncrPct*(MOD(BQ$8,12)=1))+(rExCapExRntInfl*(rExCapExRntInflMnth=BQ$8)))*(BQ$8&lt;=(MAX(rHoldPeriod,1)+fRvrYr)*12)</f>
        <v>46898.432675806514</v>
      </c>
      <c r="BR208" s="278" cm="1">
        <f t="array" aca="1" ref="BR208" ca="1">BQ208*(1+(rRentIncrPct*(MOD(BR$8,12)=1))+(rExCapExRntInfl*(rExCapExRntInflMnth=BR$8)))*(BR$8&lt;=(MAX(rHoldPeriod,1)+fRvrYr)*12)</f>
        <v>46898.432675806514</v>
      </c>
      <c r="BS208" s="278" cm="1">
        <f t="array" aca="1" ref="BS208" ca="1">BR208*(1+(rRentIncrPct*(MOD(BS$8,12)=1))+(rExCapExRntInfl*(rExCapExRntInflMnth=BS$8)))*(BS$8&lt;=(MAX(rHoldPeriod,1)+fRvrYr)*12)</f>
        <v>46898.432675806514</v>
      </c>
      <c r="BT208" s="278" cm="1">
        <f t="array" aca="1" ref="BT208" ca="1">BS208*(1+(rRentIncrPct*(MOD(BT$8,12)=1))+(rExCapExRntInfl*(rExCapExRntInflMnth=BT$8)))*(BT$8&lt;=(MAX(rHoldPeriod,1)+fRvrYr)*12)</f>
        <v>46898.432675806514</v>
      </c>
      <c r="BU208" s="278" cm="1">
        <f t="array" aca="1" ref="BU208" ca="1">BT208*(1+(rRentIncrPct*(MOD(BU$8,12)=1))+(rExCapExRntInfl*(rExCapExRntInflMnth=BU$8)))*(BU$8&lt;=(MAX(rHoldPeriod,1)+fRvrYr)*12)</f>
        <v>46898.432675806514</v>
      </c>
      <c r="BV208" s="278" cm="1">
        <f t="array" aca="1" ref="BV208" ca="1">BU208*(1+(rRentIncrPct*(MOD(BV$8,12)=1))+(rExCapExRntInfl*(rExCapExRntInflMnth=BV$8)))*(BV$8&lt;=(MAX(rHoldPeriod,1)+fRvrYr)*12)</f>
        <v>46898.432675806514</v>
      </c>
      <c r="BW208" s="278" cm="1">
        <f t="array" aca="1" ref="BW208" ca="1">BV208*(1+(rRentIncrPct*(MOD(BW$8,12)=1))+(rExCapExRntInfl*(rExCapExRntInflMnth=BW$8)))*(BW$8&lt;=(MAX(rHoldPeriod,1)+fRvrYr)*12)</f>
        <v>46898.432675806514</v>
      </c>
      <c r="BX208" s="278" cm="1">
        <f t="array" aca="1" ref="BX208" ca="1">BW208*(1+(rRentIncrPct*(MOD(BX$8,12)=1))+(rExCapExRntInfl*(rExCapExRntInflMnth=BX$8)))*(BX$8&lt;=(MAX(rHoldPeriod,1)+fRvrYr)*12)</f>
        <v>46898.432675806514</v>
      </c>
      <c r="BY208" s="278" cm="1">
        <f t="array" aca="1" ref="BY208" ca="1">BX208*(1+(rRentIncrPct*(MOD(BY$8,12)=1))+(rExCapExRntInfl*(rExCapExRntInflMnth=BY$8)))*(BY$8&lt;=(MAX(rHoldPeriod,1)+fRvrYr)*12)</f>
        <v>46898.432675806514</v>
      </c>
      <c r="BZ208" s="278" cm="1">
        <f t="array" aca="1" ref="BZ208" ca="1">BY208*(1+(rRentIncrPct*(MOD(BZ$8,12)=1))+(rExCapExRntInfl*(rExCapExRntInflMnth=BZ$8)))*(BZ$8&lt;=(MAX(rHoldPeriod,1)+fRvrYr)*12)</f>
        <v>48305.385656080711</v>
      </c>
      <c r="CA208" s="278" cm="1">
        <f t="array" aca="1" ref="CA208" ca="1">BZ208*(1+(rRentIncrPct*(MOD(CA$8,12)=1))+(rExCapExRntInfl*(rExCapExRntInflMnth=CA$8)))*(CA$8&lt;=(MAX(rHoldPeriod,1)+fRvrYr)*12)</f>
        <v>48305.385656080711</v>
      </c>
      <c r="CB208" s="278" cm="1">
        <f t="array" aca="1" ref="CB208" ca="1">CA208*(1+(rRentIncrPct*(MOD(CB$8,12)=1))+(rExCapExRntInfl*(rExCapExRntInflMnth=CB$8)))*(CB$8&lt;=(MAX(rHoldPeriod,1)+fRvrYr)*12)</f>
        <v>48305.385656080711</v>
      </c>
      <c r="CC208" s="278" cm="1">
        <f t="array" aca="1" ref="CC208" ca="1">CB208*(1+(rRentIncrPct*(MOD(CC$8,12)=1))+(rExCapExRntInfl*(rExCapExRntInflMnth=CC$8)))*(CC$8&lt;=(MAX(rHoldPeriod,1)+fRvrYr)*12)</f>
        <v>48305.385656080711</v>
      </c>
      <c r="CD208" s="278" cm="1">
        <f t="array" aca="1" ref="CD208" ca="1">CC208*(1+(rRentIncrPct*(MOD(CD$8,12)=1))+(rExCapExRntInfl*(rExCapExRntInflMnth=CD$8)))*(CD$8&lt;=(MAX(rHoldPeriod,1)+fRvrYr)*12)</f>
        <v>48305.385656080711</v>
      </c>
      <c r="CE208" s="278" cm="1">
        <f t="array" aca="1" ref="CE208" ca="1">CD208*(1+(rRentIncrPct*(MOD(CE$8,12)=1))+(rExCapExRntInfl*(rExCapExRntInflMnth=CE$8)))*(CE$8&lt;=(MAX(rHoldPeriod,1)+fRvrYr)*12)</f>
        <v>48305.385656080711</v>
      </c>
      <c r="CF208" s="278" cm="1">
        <f t="array" aca="1" ref="CF208" ca="1">CE208*(1+(rRentIncrPct*(MOD(CF$8,12)=1))+(rExCapExRntInfl*(rExCapExRntInflMnth=CF$8)))*(CF$8&lt;=(MAX(rHoldPeriod,1)+fRvrYr)*12)</f>
        <v>48305.385656080711</v>
      </c>
      <c r="CG208" s="278" cm="1">
        <f t="array" aca="1" ref="CG208" ca="1">CF208*(1+(rRentIncrPct*(MOD(CG$8,12)=1))+(rExCapExRntInfl*(rExCapExRntInflMnth=CG$8)))*(CG$8&lt;=(MAX(rHoldPeriod,1)+fRvrYr)*12)</f>
        <v>48305.385656080711</v>
      </c>
      <c r="CH208" s="278" cm="1">
        <f t="array" aca="1" ref="CH208" ca="1">CG208*(1+(rRentIncrPct*(MOD(CH$8,12)=1))+(rExCapExRntInfl*(rExCapExRntInflMnth=CH$8)))*(CH$8&lt;=(MAX(rHoldPeriod,1)+fRvrYr)*12)</f>
        <v>48305.385656080711</v>
      </c>
      <c r="CI208" s="278" cm="1">
        <f t="array" aca="1" ref="CI208" ca="1">CH208*(1+(rRentIncrPct*(MOD(CI$8,12)=1))+(rExCapExRntInfl*(rExCapExRntInflMnth=CI$8)))*(CI$8&lt;=(MAX(rHoldPeriod,1)+fRvrYr)*12)</f>
        <v>48305.385656080711</v>
      </c>
      <c r="CJ208" s="278" cm="1">
        <f t="array" aca="1" ref="CJ208" ca="1">CI208*(1+(rRentIncrPct*(MOD(CJ$8,12)=1))+(rExCapExRntInfl*(rExCapExRntInflMnth=CJ$8)))*(CJ$8&lt;=(MAX(rHoldPeriod,1)+fRvrYr)*12)</f>
        <v>48305.385656080711</v>
      </c>
      <c r="CK208" s="278" cm="1">
        <f t="array" aca="1" ref="CK208" ca="1">CJ208*(1+(rRentIncrPct*(MOD(CK$8,12)=1))+(rExCapExRntInfl*(rExCapExRntInflMnth=CK$8)))*(CK$8&lt;=(MAX(rHoldPeriod,1)+fRvrYr)*12)</f>
        <v>48305.385656080711</v>
      </c>
      <c r="CL208" s="278" cm="1">
        <f t="array" aca="1" ref="CL208" ca="1">CK208*(1+(rRentIncrPct*(MOD(CL$8,12)=1))+(rExCapExRntInfl*(rExCapExRntInflMnth=CL$8)))*(CL$8&lt;=(MAX(rHoldPeriod,1)+fRvrYr)*12)</f>
        <v>49754.547225763134</v>
      </c>
      <c r="CM208" s="278" cm="1">
        <f t="array" aca="1" ref="CM208" ca="1">CL208*(1+(rRentIncrPct*(MOD(CM$8,12)=1))+(rExCapExRntInfl*(rExCapExRntInflMnth=CM$8)))*(CM$8&lt;=(MAX(rHoldPeriod,1)+fRvrYr)*12)</f>
        <v>49754.547225763134</v>
      </c>
      <c r="CN208" s="278" cm="1">
        <f t="array" aca="1" ref="CN208" ca="1">CM208*(1+(rRentIncrPct*(MOD(CN$8,12)=1))+(rExCapExRntInfl*(rExCapExRntInflMnth=CN$8)))*(CN$8&lt;=(MAX(rHoldPeriod,1)+fRvrYr)*12)</f>
        <v>49754.547225763134</v>
      </c>
      <c r="CO208" s="278" cm="1">
        <f t="array" aca="1" ref="CO208" ca="1">CN208*(1+(rRentIncrPct*(MOD(CO$8,12)=1))+(rExCapExRntInfl*(rExCapExRntInflMnth=CO$8)))*(CO$8&lt;=(MAX(rHoldPeriod,1)+fRvrYr)*12)</f>
        <v>49754.547225763134</v>
      </c>
      <c r="CP208" s="278" cm="1">
        <f t="array" aca="1" ref="CP208" ca="1">CO208*(1+(rRentIncrPct*(MOD(CP$8,12)=1))+(rExCapExRntInfl*(rExCapExRntInflMnth=CP$8)))*(CP$8&lt;=(MAX(rHoldPeriod,1)+fRvrYr)*12)</f>
        <v>49754.547225763134</v>
      </c>
      <c r="CQ208" s="278" cm="1">
        <f t="array" aca="1" ref="CQ208" ca="1">CP208*(1+(rRentIncrPct*(MOD(CQ$8,12)=1))+(rExCapExRntInfl*(rExCapExRntInflMnth=CQ$8)))*(CQ$8&lt;=(MAX(rHoldPeriod,1)+fRvrYr)*12)</f>
        <v>49754.547225763134</v>
      </c>
      <c r="CR208" s="278" cm="1">
        <f t="array" aca="1" ref="CR208" ca="1">CQ208*(1+(rRentIncrPct*(MOD(CR$8,12)=1))+(rExCapExRntInfl*(rExCapExRntInflMnth=CR$8)))*(CR$8&lt;=(MAX(rHoldPeriod,1)+fRvrYr)*12)</f>
        <v>49754.547225763134</v>
      </c>
      <c r="CS208" s="278" cm="1">
        <f t="array" aca="1" ref="CS208" ca="1">CR208*(1+(rRentIncrPct*(MOD(CS$8,12)=1))+(rExCapExRntInfl*(rExCapExRntInflMnth=CS$8)))*(CS$8&lt;=(MAX(rHoldPeriod,1)+fRvrYr)*12)</f>
        <v>49754.547225763134</v>
      </c>
      <c r="CT208" s="278" cm="1">
        <f t="array" aca="1" ref="CT208" ca="1">CS208*(1+(rRentIncrPct*(MOD(CT$8,12)=1))+(rExCapExRntInfl*(rExCapExRntInflMnth=CT$8)))*(CT$8&lt;=(MAX(rHoldPeriod,1)+fRvrYr)*12)</f>
        <v>49754.547225763134</v>
      </c>
      <c r="CU208" s="278" cm="1">
        <f t="array" aca="1" ref="CU208" ca="1">CT208*(1+(rRentIncrPct*(MOD(CU$8,12)=1))+(rExCapExRntInfl*(rExCapExRntInflMnth=CU$8)))*(CU$8&lt;=(MAX(rHoldPeriod,1)+fRvrYr)*12)</f>
        <v>49754.547225763134</v>
      </c>
      <c r="CV208" s="278" cm="1">
        <f t="array" aca="1" ref="CV208" ca="1">CU208*(1+(rRentIncrPct*(MOD(CV$8,12)=1))+(rExCapExRntInfl*(rExCapExRntInflMnth=CV$8)))*(CV$8&lt;=(MAX(rHoldPeriod,1)+fRvrYr)*12)</f>
        <v>49754.547225763134</v>
      </c>
      <c r="CW208" s="278" cm="1">
        <f t="array" aca="1" ref="CW208" ca="1">CV208*(1+(rRentIncrPct*(MOD(CW$8,12)=1))+(rExCapExRntInfl*(rExCapExRntInflMnth=CW$8)))*(CW$8&lt;=(MAX(rHoldPeriod,1)+fRvrYr)*12)</f>
        <v>49754.547225763134</v>
      </c>
      <c r="CX208" s="278" cm="1">
        <f t="array" aca="1" ref="CX208" ca="1">CW208*(1+(rRentIncrPct*(MOD(CX$8,12)=1))+(rExCapExRntInfl*(rExCapExRntInflMnth=CX$8)))*(CX$8&lt;=(MAX(rHoldPeriod,1)+fRvrYr)*12)</f>
        <v>51247.183642536031</v>
      </c>
      <c r="CY208" s="278" cm="1">
        <f t="array" aca="1" ref="CY208" ca="1">CX208*(1+(rRentIncrPct*(MOD(CY$8,12)=1))+(rExCapExRntInfl*(rExCapExRntInflMnth=CY$8)))*(CY$8&lt;=(MAX(rHoldPeriod,1)+fRvrYr)*12)</f>
        <v>51247.183642536031</v>
      </c>
      <c r="CZ208" s="278" cm="1">
        <f t="array" aca="1" ref="CZ208" ca="1">CY208*(1+(rRentIncrPct*(MOD(CZ$8,12)=1))+(rExCapExRntInfl*(rExCapExRntInflMnth=CZ$8)))*(CZ$8&lt;=(MAX(rHoldPeriod,1)+fRvrYr)*12)</f>
        <v>51247.183642536031</v>
      </c>
      <c r="DA208" s="278" cm="1">
        <f t="array" aca="1" ref="DA208" ca="1">CZ208*(1+(rRentIncrPct*(MOD(DA$8,12)=1))+(rExCapExRntInfl*(rExCapExRntInflMnth=DA$8)))*(DA$8&lt;=(MAX(rHoldPeriod,1)+fRvrYr)*12)</f>
        <v>51247.183642536031</v>
      </c>
      <c r="DB208" s="278" cm="1">
        <f t="array" aca="1" ref="DB208" ca="1">DA208*(1+(rRentIncrPct*(MOD(DB$8,12)=1))+(rExCapExRntInfl*(rExCapExRntInflMnth=DB$8)))*(DB$8&lt;=(MAX(rHoldPeriod,1)+fRvrYr)*12)</f>
        <v>51247.183642536031</v>
      </c>
      <c r="DC208" s="278" cm="1">
        <f t="array" aca="1" ref="DC208" ca="1">DB208*(1+(rRentIncrPct*(MOD(DC$8,12)=1))+(rExCapExRntInfl*(rExCapExRntInflMnth=DC$8)))*(DC$8&lt;=(MAX(rHoldPeriod,1)+fRvrYr)*12)</f>
        <v>51247.183642536031</v>
      </c>
      <c r="DD208" s="278" cm="1">
        <f t="array" aca="1" ref="DD208" ca="1">DC208*(1+(rRentIncrPct*(MOD(DD$8,12)=1))+(rExCapExRntInfl*(rExCapExRntInflMnth=DD$8)))*(DD$8&lt;=(MAX(rHoldPeriod,1)+fRvrYr)*12)</f>
        <v>51247.183642536031</v>
      </c>
      <c r="DE208" s="278" cm="1">
        <f t="array" aca="1" ref="DE208" ca="1">DD208*(1+(rRentIncrPct*(MOD(DE$8,12)=1))+(rExCapExRntInfl*(rExCapExRntInflMnth=DE$8)))*(DE$8&lt;=(MAX(rHoldPeriod,1)+fRvrYr)*12)</f>
        <v>51247.183642536031</v>
      </c>
      <c r="DF208" s="278" cm="1">
        <f t="array" aca="1" ref="DF208" ca="1">DE208*(1+(rRentIncrPct*(MOD(DF$8,12)=1))+(rExCapExRntInfl*(rExCapExRntInflMnth=DF$8)))*(DF$8&lt;=(MAX(rHoldPeriod,1)+fRvrYr)*12)</f>
        <v>51247.183642536031</v>
      </c>
      <c r="DG208" s="278" cm="1">
        <f t="array" aca="1" ref="DG208" ca="1">DF208*(1+(rRentIncrPct*(MOD(DG$8,12)=1))+(rExCapExRntInfl*(rExCapExRntInflMnth=DG$8)))*(DG$8&lt;=(MAX(rHoldPeriod,1)+fRvrYr)*12)</f>
        <v>51247.183642536031</v>
      </c>
      <c r="DH208" s="278" cm="1">
        <f t="array" aca="1" ref="DH208" ca="1">DG208*(1+(rRentIncrPct*(MOD(DH$8,12)=1))+(rExCapExRntInfl*(rExCapExRntInflMnth=DH$8)))*(DH$8&lt;=(MAX(rHoldPeriod,1)+fRvrYr)*12)</f>
        <v>51247.183642536031</v>
      </c>
      <c r="DI208" s="278" cm="1">
        <f t="array" aca="1" ref="DI208" ca="1">DH208*(1+(rRentIncrPct*(MOD(DI$8,12)=1))+(rExCapExRntInfl*(rExCapExRntInflMnth=DI$8)))*(DI$8&lt;=(MAX(rHoldPeriod,1)+fRvrYr)*12)</f>
        <v>51247.183642536031</v>
      </c>
      <c r="DJ208" s="278" cm="1">
        <f t="array" aca="1" ref="DJ208" ca="1">DI208*(1+(rRentIncrPct*(MOD(DJ$8,12)=1))+(rExCapExRntInfl*(rExCapExRntInflMnth=DJ$8)))*(DJ$8&lt;=(MAX(rHoldPeriod,1)+fRvrYr)*12)</f>
        <v>52784.599151812115</v>
      </c>
      <c r="DK208" s="278" cm="1">
        <f t="array" aca="1" ref="DK208" ca="1">DJ208*(1+(rRentIncrPct*(MOD(DK$8,12)=1))+(rExCapExRntInfl*(rExCapExRntInflMnth=DK$8)))*(DK$8&lt;=(MAX(rHoldPeriod,1)+fRvrYr)*12)</f>
        <v>52784.599151812115</v>
      </c>
      <c r="DL208" s="278" cm="1">
        <f t="array" aca="1" ref="DL208" ca="1">DK208*(1+(rRentIncrPct*(MOD(DL$8,12)=1))+(rExCapExRntInfl*(rExCapExRntInflMnth=DL$8)))*(DL$8&lt;=(MAX(rHoldPeriod,1)+fRvrYr)*12)</f>
        <v>52784.599151812115</v>
      </c>
      <c r="DM208" s="278" cm="1">
        <f t="array" aca="1" ref="DM208" ca="1">DL208*(1+(rRentIncrPct*(MOD(DM$8,12)=1))+(rExCapExRntInfl*(rExCapExRntInflMnth=DM$8)))*(DM$8&lt;=(MAX(rHoldPeriod,1)+fRvrYr)*12)</f>
        <v>52784.599151812115</v>
      </c>
      <c r="DN208" s="278" cm="1">
        <f t="array" aca="1" ref="DN208" ca="1">DM208*(1+(rRentIncrPct*(MOD(DN$8,12)=1))+(rExCapExRntInfl*(rExCapExRntInflMnth=DN$8)))*(DN$8&lt;=(MAX(rHoldPeriod,1)+fRvrYr)*12)</f>
        <v>52784.599151812115</v>
      </c>
      <c r="DO208" s="278" cm="1">
        <f t="array" aca="1" ref="DO208" ca="1">DN208*(1+(rRentIncrPct*(MOD(DO$8,12)=1))+(rExCapExRntInfl*(rExCapExRntInflMnth=DO$8)))*(DO$8&lt;=(MAX(rHoldPeriod,1)+fRvrYr)*12)</f>
        <v>52784.599151812115</v>
      </c>
      <c r="DP208" s="278" cm="1">
        <f t="array" aca="1" ref="DP208" ca="1">DO208*(1+(rRentIncrPct*(MOD(DP$8,12)=1))+(rExCapExRntInfl*(rExCapExRntInflMnth=DP$8)))*(DP$8&lt;=(MAX(rHoldPeriod,1)+fRvrYr)*12)</f>
        <v>52784.599151812115</v>
      </c>
      <c r="DQ208" s="278" cm="1">
        <f t="array" aca="1" ref="DQ208" ca="1">DP208*(1+(rRentIncrPct*(MOD(DQ$8,12)=1))+(rExCapExRntInfl*(rExCapExRntInflMnth=DQ$8)))*(DQ$8&lt;=(MAX(rHoldPeriod,1)+fRvrYr)*12)</f>
        <v>52784.599151812115</v>
      </c>
      <c r="DR208" s="278" cm="1">
        <f t="array" aca="1" ref="DR208" ca="1">DQ208*(1+(rRentIncrPct*(MOD(DR$8,12)=1))+(rExCapExRntInfl*(rExCapExRntInflMnth=DR$8)))*(DR$8&lt;=(MAX(rHoldPeriod,1)+fRvrYr)*12)</f>
        <v>52784.599151812115</v>
      </c>
      <c r="DS208" s="278" cm="1">
        <f t="array" aca="1" ref="DS208" ca="1">DR208*(1+(rRentIncrPct*(MOD(DS$8,12)=1))+(rExCapExRntInfl*(rExCapExRntInflMnth=DS$8)))*(DS$8&lt;=(MAX(rHoldPeriod,1)+fRvrYr)*12)</f>
        <v>52784.599151812115</v>
      </c>
      <c r="DT208" s="278" cm="1">
        <f t="array" aca="1" ref="DT208" ca="1">DS208*(1+(rRentIncrPct*(MOD(DT$8,12)=1))+(rExCapExRntInfl*(rExCapExRntInflMnth=DT$8)))*(DT$8&lt;=(MAX(rHoldPeriod,1)+fRvrYr)*12)</f>
        <v>52784.599151812115</v>
      </c>
      <c r="DU208" s="278" cm="1">
        <f t="array" aca="1" ref="DU208" ca="1">DT208*(1+(rRentIncrPct*(MOD(DU$8,12)=1))+(rExCapExRntInfl*(rExCapExRntInflMnth=DU$8)))*(DU$8&lt;=(MAX(rHoldPeriod,1)+fRvrYr)*12)</f>
        <v>52784.599151812115</v>
      </c>
      <c r="DV208" s="278" cm="1">
        <f t="array" aca="1" ref="DV208" ca="1">DU208*(1+(rRentIncrPct*(MOD(DV$8,12)=1))+(rExCapExRntInfl*(rExCapExRntInflMnth=DV$8)))*(DV$8&lt;=(MAX(rHoldPeriod,1)+fRvrYr)*12)</f>
        <v>54368.137126366477</v>
      </c>
      <c r="DW208" s="278" cm="1">
        <f t="array" aca="1" ref="DW208" ca="1">DV208*(1+(rRentIncrPct*(MOD(DW$8,12)=1))+(rExCapExRntInfl*(rExCapExRntInflMnth=DW$8)))*(DW$8&lt;=(MAX(rHoldPeriod,1)+fRvrYr)*12)</f>
        <v>54368.137126366477</v>
      </c>
      <c r="DX208" s="278" cm="1">
        <f t="array" aca="1" ref="DX208" ca="1">DW208*(1+(rRentIncrPct*(MOD(DX$8,12)=1))+(rExCapExRntInfl*(rExCapExRntInflMnth=DX$8)))*(DX$8&lt;=(MAX(rHoldPeriod,1)+fRvrYr)*12)</f>
        <v>54368.137126366477</v>
      </c>
      <c r="DY208" s="278" cm="1">
        <f t="array" aca="1" ref="DY208" ca="1">DX208*(1+(rRentIncrPct*(MOD(DY$8,12)=1))+(rExCapExRntInfl*(rExCapExRntInflMnth=DY$8)))*(DY$8&lt;=(MAX(rHoldPeriod,1)+fRvrYr)*12)</f>
        <v>54368.137126366477</v>
      </c>
      <c r="DZ208" s="278" cm="1">
        <f t="array" aca="1" ref="DZ208" ca="1">DY208*(1+(rRentIncrPct*(MOD(DZ$8,12)=1))+(rExCapExRntInfl*(rExCapExRntInflMnth=DZ$8)))*(DZ$8&lt;=(MAX(rHoldPeriod,1)+fRvrYr)*12)</f>
        <v>54368.137126366477</v>
      </c>
      <c r="EA208" s="278" cm="1">
        <f t="array" aca="1" ref="EA208" ca="1">DZ208*(1+(rRentIncrPct*(MOD(EA$8,12)=1))+(rExCapExRntInfl*(rExCapExRntInflMnth=EA$8)))*(EA$8&lt;=(MAX(rHoldPeriod,1)+fRvrYr)*12)</f>
        <v>54368.137126366477</v>
      </c>
      <c r="EB208" s="278" cm="1">
        <f t="array" aca="1" ref="EB208" ca="1">EA208*(1+(rRentIncrPct*(MOD(EB$8,12)=1))+(rExCapExRntInfl*(rExCapExRntInflMnth=EB$8)))*(EB$8&lt;=(MAX(rHoldPeriod,1)+fRvrYr)*12)</f>
        <v>54368.137126366477</v>
      </c>
      <c r="EC208" s="278" cm="1">
        <f t="array" aca="1" ref="EC208" ca="1">EB208*(1+(rRentIncrPct*(MOD(EC$8,12)=1))+(rExCapExRntInfl*(rExCapExRntInflMnth=EC$8)))*(EC$8&lt;=(MAX(rHoldPeriod,1)+fRvrYr)*12)</f>
        <v>54368.137126366477</v>
      </c>
      <c r="ED208" s="278" cm="1">
        <f t="array" aca="1" ref="ED208" ca="1">EC208*(1+(rRentIncrPct*(MOD(ED$8,12)=1))+(rExCapExRntInfl*(rExCapExRntInflMnth=ED$8)))*(ED$8&lt;=(MAX(rHoldPeriod,1)+fRvrYr)*12)</f>
        <v>54368.137126366477</v>
      </c>
      <c r="EE208" s="278" cm="1">
        <f t="array" aca="1" ref="EE208" ca="1">ED208*(1+(rRentIncrPct*(MOD(EE$8,12)=1))+(rExCapExRntInfl*(rExCapExRntInflMnth=EE$8)))*(EE$8&lt;=(MAX(rHoldPeriod,1)+fRvrYr)*12)</f>
        <v>54368.137126366477</v>
      </c>
      <c r="EF208" s="278" cm="1">
        <f t="array" aca="1" ref="EF208" ca="1">EE208*(1+(rRentIncrPct*(MOD(EF$8,12)=1))+(rExCapExRntInfl*(rExCapExRntInflMnth=EF$8)))*(EF$8&lt;=(MAX(rHoldPeriod,1)+fRvrYr)*12)</f>
        <v>54368.137126366477</v>
      </c>
      <c r="EG208" s="278" cm="1">
        <f t="array" aca="1" ref="EG208" ca="1">EF208*(1+(rRentIncrPct*(MOD(EG$8,12)=1))+(rExCapExRntInfl*(rExCapExRntInflMnth=EG$8)))*(EG$8&lt;=(MAX(rHoldPeriod,1)+fRvrYr)*12)</f>
        <v>54368.137126366477</v>
      </c>
      <c r="EH208" s="278" cm="1">
        <f t="array" aca="1" ref="EH208" ca="1">EG208*(1+(rRentIncrPct*(MOD(EH$8,12)=1))+(rExCapExRntInfl*(rExCapExRntInflMnth=EH$8)))*(EH$8&lt;=(MAX(rHoldPeriod,1)+fRvrYr)*12)</f>
        <v>55999.181240157472</v>
      </c>
      <c r="EI208" s="278" cm="1">
        <f t="array" aca="1" ref="EI208" ca="1">EH208*(1+(rRentIncrPct*(MOD(EI$8,12)=1))+(rExCapExRntInfl*(rExCapExRntInflMnth=EI$8)))*(EI$8&lt;=(MAX(rHoldPeriod,1)+fRvrYr)*12)</f>
        <v>55999.181240157472</v>
      </c>
      <c r="EJ208" s="278" cm="1">
        <f t="array" aca="1" ref="EJ208" ca="1">EI208*(1+(rRentIncrPct*(MOD(EJ$8,12)=1))+(rExCapExRntInfl*(rExCapExRntInflMnth=EJ$8)))*(EJ$8&lt;=(MAX(rHoldPeriod,1)+fRvrYr)*12)</f>
        <v>55999.181240157472</v>
      </c>
      <c r="EK208" s="278" cm="1">
        <f t="array" aca="1" ref="EK208" ca="1">EJ208*(1+(rRentIncrPct*(MOD(EK$8,12)=1))+(rExCapExRntInfl*(rExCapExRntInflMnth=EK$8)))*(EK$8&lt;=(MAX(rHoldPeriod,1)+fRvrYr)*12)</f>
        <v>55999.181240157472</v>
      </c>
      <c r="EL208" s="278" cm="1">
        <f t="array" aca="1" ref="EL208" ca="1">EK208*(1+(rRentIncrPct*(MOD(EL$8,12)=1))+(rExCapExRntInfl*(rExCapExRntInflMnth=EL$8)))*(EL$8&lt;=(MAX(rHoldPeriod,1)+fRvrYr)*12)</f>
        <v>55999.181240157472</v>
      </c>
      <c r="EM208" s="278" cm="1">
        <f t="array" aca="1" ref="EM208" ca="1">EL208*(1+(rRentIncrPct*(MOD(EM$8,12)=1))+(rExCapExRntInfl*(rExCapExRntInflMnth=EM$8)))*(EM$8&lt;=(MAX(rHoldPeriod,1)+fRvrYr)*12)</f>
        <v>55999.181240157472</v>
      </c>
      <c r="EN208" s="278" cm="1">
        <f t="array" aca="1" ref="EN208" ca="1">EM208*(1+(rRentIncrPct*(MOD(EN$8,12)=1))+(rExCapExRntInfl*(rExCapExRntInflMnth=EN$8)))*(EN$8&lt;=(MAX(rHoldPeriod,1)+fRvrYr)*12)</f>
        <v>55999.181240157472</v>
      </c>
      <c r="EO208" s="278" cm="1">
        <f t="array" aca="1" ref="EO208" ca="1">EN208*(1+(rRentIncrPct*(MOD(EO$8,12)=1))+(rExCapExRntInfl*(rExCapExRntInflMnth=EO$8)))*(EO$8&lt;=(MAX(rHoldPeriod,1)+fRvrYr)*12)</f>
        <v>55999.181240157472</v>
      </c>
      <c r="EP208" s="278" cm="1">
        <f t="array" aca="1" ref="EP208" ca="1">EO208*(1+(rRentIncrPct*(MOD(EP$8,12)=1))+(rExCapExRntInfl*(rExCapExRntInflMnth=EP$8)))*(EP$8&lt;=(MAX(rHoldPeriod,1)+fRvrYr)*12)</f>
        <v>55999.181240157472</v>
      </c>
      <c r="EQ208" s="278" cm="1">
        <f t="array" aca="1" ref="EQ208" ca="1">EP208*(1+(rRentIncrPct*(MOD(EQ$8,12)=1))+(rExCapExRntInfl*(rExCapExRntInflMnth=EQ$8)))*(EQ$8&lt;=(MAX(rHoldPeriod,1)+fRvrYr)*12)</f>
        <v>55999.181240157472</v>
      </c>
      <c r="ER208" s="278" cm="1">
        <f t="array" aca="1" ref="ER208" ca="1">EQ208*(1+(rRentIncrPct*(MOD(ER$8,12)=1))+(rExCapExRntInfl*(rExCapExRntInflMnth=ER$8)))*(ER$8&lt;=(MAX(rHoldPeriod,1)+fRvrYr)*12)</f>
        <v>55999.181240157472</v>
      </c>
      <c r="ES208" s="278" cm="1">
        <f t="array" aca="1" ref="ES208" ca="1">ER208*(1+(rRentIncrPct*(MOD(ES$8,12)=1))+(rExCapExRntInfl*(rExCapExRntInflMnth=ES$8)))*(ES$8&lt;=(MAX(rHoldPeriod,1)+fRvrYr)*12)</f>
        <v>55999.181240157472</v>
      </c>
    </row>
    <row r="209" spans="17:149" hidden="1" x14ac:dyDescent="0.2">
      <c r="Q209" s="275"/>
      <c r="R209" s="278">
        <f t="shared" si="500"/>
        <v>43254.85</v>
      </c>
      <c r="S209" s="278" cm="1">
        <f t="array" aca="1" ref="S209" ca="1">R209*(1+(rRentIncrPct*(MOD(S$8,12)=1))+(rExCapExRntInfl*(rExCapExRntInflMnth=S$8)))*(S$8&lt;=(MAX(rHoldPeriod,1)+fRvrYr)*12)</f>
        <v>43254.85</v>
      </c>
      <c r="T209" s="278" cm="1">
        <f t="array" aca="1" ref="T209" ca="1">S209*(1+(rRentIncrPct*(MOD(T$8,12)=1))+(rExCapExRntInfl*(rExCapExRntInflMnth=T$8)))*(T$8&lt;=(MAX(rHoldPeriod,1)+fRvrYr)*12)</f>
        <v>43254.85</v>
      </c>
      <c r="U209" s="278" cm="1">
        <f t="array" aca="1" ref="U209" ca="1">T209*(1+(rRentIncrPct*(MOD(U$8,12)=1))+(rExCapExRntInfl*(rExCapExRntInflMnth=U$8)))*(U$8&lt;=(MAX(rHoldPeriod,1)+fRvrYr)*12)</f>
        <v>43254.85</v>
      </c>
      <c r="V209" s="278" cm="1">
        <f t="array" aca="1" ref="V209" ca="1">U209*(1+(rRentIncrPct*(MOD(V$8,12)=1))+(rExCapExRntInfl*(rExCapExRntInflMnth=V$8)))*(V$8&lt;=(MAX(rHoldPeriod,1)+fRvrYr)*12)</f>
        <v>43254.85</v>
      </c>
      <c r="W209" s="278" cm="1">
        <f t="array" aca="1" ref="W209" ca="1">V209*(1+(rRentIncrPct*(MOD(W$8,12)=1))+(rExCapExRntInfl*(rExCapExRntInflMnth=W$8)))*(W$8&lt;=(MAX(rHoldPeriod,1)+fRvrYr)*12)</f>
        <v>43254.85</v>
      </c>
      <c r="X209" s="278" cm="1">
        <f t="array" aca="1" ref="X209" ca="1">W209*(1+(rRentIncrPct*(MOD(X$8,12)=1))+(rExCapExRntInfl*(rExCapExRntInflMnth=X$8)))*(X$8&lt;=(MAX(rHoldPeriod,1)+fRvrYr)*12)</f>
        <v>43254.85</v>
      </c>
      <c r="Y209" s="278" cm="1">
        <f t="array" aca="1" ref="Y209" ca="1">X209*(1+(rRentIncrPct*(MOD(Y$8,12)=1))+(rExCapExRntInfl*(rExCapExRntInflMnth=Y$8)))*(Y$8&lt;=(MAX(rHoldPeriod,1)+fRvrYr)*12)</f>
        <v>43254.85</v>
      </c>
      <c r="Z209" s="278" cm="1">
        <f t="array" aca="1" ref="Z209" ca="1">Y209*(1+(rRentIncrPct*(MOD(Z$8,12)=1))+(rExCapExRntInfl*(rExCapExRntInflMnth=Z$8)))*(Z$8&lt;=(MAX(rHoldPeriod,1)+fRvrYr)*12)</f>
        <v>43254.85</v>
      </c>
      <c r="AA209" s="278" cm="1">
        <f t="array" aca="1" ref="AA209" ca="1">Z209*(1+(rRentIncrPct*(MOD(AA$8,12)=1))+(rExCapExRntInfl*(rExCapExRntInflMnth=AA$8)))*(AA$8&lt;=(MAX(rHoldPeriod,1)+fRvrYr)*12)</f>
        <v>43254.85</v>
      </c>
      <c r="AB209" s="278" cm="1">
        <f t="array" aca="1" ref="AB209" ca="1">AA209*(1+(rRentIncrPct*(MOD(AB$8,12)=1))+(rExCapExRntInfl*(rExCapExRntInflMnth=AB$8)))*(AB$8&lt;=(MAX(rHoldPeriod,1)+fRvrYr)*12)</f>
        <v>43254.85</v>
      </c>
      <c r="AC209" s="278" cm="1">
        <f t="array" aca="1" ref="AC209" ca="1">AB209*(1+(rRentIncrPct*(MOD(AC$8,12)=1))+(rExCapExRntInfl*(rExCapExRntInflMnth=AC$8)))*(AC$8&lt;=(MAX(rHoldPeriod,1)+fRvrYr)*12)</f>
        <v>43254.85</v>
      </c>
      <c r="AD209" s="278" cm="1">
        <f t="array" aca="1" ref="AD209" ca="1">AC209*(1+(rRentIncrPct*(MOD(AD$8,12)=1))+(rExCapExRntInfl*(rExCapExRntInflMnth=AD$8)))*(AD$8&lt;=(MAX(rHoldPeriod,1)+fRvrYr)*12)</f>
        <v>44552.495499999997</v>
      </c>
      <c r="AE209" s="278" cm="1">
        <f t="array" aca="1" ref="AE209" ca="1">AD209*(1+(rRentIncrPct*(MOD(AE$8,12)=1))+(rExCapExRntInfl*(rExCapExRntInflMnth=AE$8)))*(AE$8&lt;=(MAX(rHoldPeriod,1)+fRvrYr)*12)</f>
        <v>44552.495499999997</v>
      </c>
      <c r="AF209" s="278" cm="1">
        <f t="array" aca="1" ref="AF209" ca="1">AE209*(1+(rRentIncrPct*(MOD(AF$8,12)=1))+(rExCapExRntInfl*(rExCapExRntInflMnth=AF$8)))*(AF$8&lt;=(MAX(rHoldPeriod,1)+fRvrYr)*12)</f>
        <v>44552.495499999997</v>
      </c>
      <c r="AG209" s="278" cm="1">
        <f t="array" aca="1" ref="AG209" ca="1">AF209*(1+(rRentIncrPct*(MOD(AG$8,12)=1))+(rExCapExRntInfl*(rExCapExRntInflMnth=AG$8)))*(AG$8&lt;=(MAX(rHoldPeriod,1)+fRvrYr)*12)</f>
        <v>44552.495499999997</v>
      </c>
      <c r="AH209" s="278" cm="1">
        <f t="array" aca="1" ref="AH209" ca="1">AG209*(1+(rRentIncrPct*(MOD(AH$8,12)=1))+(rExCapExRntInfl*(rExCapExRntInflMnth=AH$8)))*(AH$8&lt;=(MAX(rHoldPeriod,1)+fRvrYr)*12)</f>
        <v>44552.495499999997</v>
      </c>
      <c r="AI209" s="278" cm="1">
        <f t="array" aca="1" ref="AI209" ca="1">AH209*(1+(rRentIncrPct*(MOD(AI$8,12)=1))+(rExCapExRntInfl*(rExCapExRntInflMnth=AI$8)))*(AI$8&lt;=(MAX(rHoldPeriod,1)+fRvrYr)*12)</f>
        <v>44552.495499999997</v>
      </c>
      <c r="AJ209" s="278" cm="1">
        <f t="array" aca="1" ref="AJ209" ca="1">AI209*(1+(rRentIncrPct*(MOD(AJ$8,12)=1))+(rExCapExRntInfl*(rExCapExRntInflMnth=AJ$8)))*(AJ$8&lt;=(MAX(rHoldPeriod,1)+fRvrYr)*12)</f>
        <v>44552.495499999997</v>
      </c>
      <c r="AK209" s="278" cm="1">
        <f t="array" aca="1" ref="AK209" ca="1">AJ209*(1+(rRentIncrPct*(MOD(AK$8,12)=1))+(rExCapExRntInfl*(rExCapExRntInflMnth=AK$8)))*(AK$8&lt;=(MAX(rHoldPeriod,1)+fRvrYr)*12)</f>
        <v>44552.495499999997</v>
      </c>
      <c r="AL209" s="278" cm="1">
        <f t="array" aca="1" ref="AL209" ca="1">AK209*(1+(rRentIncrPct*(MOD(AL$8,12)=1))+(rExCapExRntInfl*(rExCapExRntInflMnth=AL$8)))*(AL$8&lt;=(MAX(rHoldPeriod,1)+fRvrYr)*12)</f>
        <v>44552.495499999997</v>
      </c>
      <c r="AM209" s="278" cm="1">
        <f t="array" aca="1" ref="AM209" ca="1">AL209*(1+(rRentIncrPct*(MOD(AM$8,12)=1))+(rExCapExRntInfl*(rExCapExRntInflMnth=AM$8)))*(AM$8&lt;=(MAX(rHoldPeriod,1)+fRvrYr)*12)</f>
        <v>44552.495499999997</v>
      </c>
      <c r="AN209" s="278" cm="1">
        <f t="array" aca="1" ref="AN209" ca="1">AM209*(1+(rRentIncrPct*(MOD(AN$8,12)=1))+(rExCapExRntInfl*(rExCapExRntInflMnth=AN$8)))*(AN$8&lt;=(MAX(rHoldPeriod,1)+fRvrYr)*12)</f>
        <v>44552.495499999997</v>
      </c>
      <c r="AO209" s="278" cm="1">
        <f t="array" aca="1" ref="AO209" ca="1">AN209*(1+(rRentIncrPct*(MOD(AO$8,12)=1))+(rExCapExRntInfl*(rExCapExRntInflMnth=AO$8)))*(AO$8&lt;=(MAX(rHoldPeriod,1)+fRvrYr)*12)</f>
        <v>44552.495499999997</v>
      </c>
      <c r="AP209" s="278" cm="1">
        <f t="array" aca="1" ref="AP209" ca="1">AO209*(1+(rRentIncrPct*(MOD(AP$8,12)=1))+(rExCapExRntInfl*(rExCapExRntInflMnth=AP$8)))*(AP$8&lt;=(MAX(rHoldPeriod,1)+fRvrYr)*12)</f>
        <v>45889.070365</v>
      </c>
      <c r="AQ209" s="278" cm="1">
        <f t="array" aca="1" ref="AQ209" ca="1">AP209*(1+(rRentIncrPct*(MOD(AQ$8,12)=1))+(rExCapExRntInfl*(rExCapExRntInflMnth=AQ$8)))*(AQ$8&lt;=(MAX(rHoldPeriod,1)+fRvrYr)*12)</f>
        <v>45889.070365</v>
      </c>
      <c r="AR209" s="278" cm="1">
        <f t="array" aca="1" ref="AR209" ca="1">AQ209*(1+(rRentIncrPct*(MOD(AR$8,12)=1))+(rExCapExRntInfl*(rExCapExRntInflMnth=AR$8)))*(AR$8&lt;=(MAX(rHoldPeriod,1)+fRvrYr)*12)</f>
        <v>45889.070365</v>
      </c>
      <c r="AS209" s="278" cm="1">
        <f t="array" aca="1" ref="AS209" ca="1">AR209*(1+(rRentIncrPct*(MOD(AS$8,12)=1))+(rExCapExRntInfl*(rExCapExRntInflMnth=AS$8)))*(AS$8&lt;=(MAX(rHoldPeriod,1)+fRvrYr)*12)</f>
        <v>45889.070365</v>
      </c>
      <c r="AT209" s="278" cm="1">
        <f t="array" aca="1" ref="AT209" ca="1">AS209*(1+(rRentIncrPct*(MOD(AT$8,12)=1))+(rExCapExRntInfl*(rExCapExRntInflMnth=AT$8)))*(AT$8&lt;=(MAX(rHoldPeriod,1)+fRvrYr)*12)</f>
        <v>45889.070365</v>
      </c>
      <c r="AU209" s="278" cm="1">
        <f t="array" aca="1" ref="AU209" ca="1">AT209*(1+(rRentIncrPct*(MOD(AU$8,12)=1))+(rExCapExRntInfl*(rExCapExRntInflMnth=AU$8)))*(AU$8&lt;=(MAX(rHoldPeriod,1)+fRvrYr)*12)</f>
        <v>45889.070365</v>
      </c>
      <c r="AV209" s="278" cm="1">
        <f t="array" aca="1" ref="AV209" ca="1">AU209*(1+(rRentIncrPct*(MOD(AV$8,12)=1))+(rExCapExRntInfl*(rExCapExRntInflMnth=AV$8)))*(AV$8&lt;=(MAX(rHoldPeriod,1)+fRvrYr)*12)</f>
        <v>45889.070365</v>
      </c>
      <c r="AW209" s="278" cm="1">
        <f t="array" aca="1" ref="AW209" ca="1">AV209*(1+(rRentIncrPct*(MOD(AW$8,12)=1))+(rExCapExRntInfl*(rExCapExRntInflMnth=AW$8)))*(AW$8&lt;=(MAX(rHoldPeriod,1)+fRvrYr)*12)</f>
        <v>45889.070365</v>
      </c>
      <c r="AX209" s="278" cm="1">
        <f t="array" aca="1" ref="AX209" ca="1">AW209*(1+(rRentIncrPct*(MOD(AX$8,12)=1))+(rExCapExRntInfl*(rExCapExRntInflMnth=AX$8)))*(AX$8&lt;=(MAX(rHoldPeriod,1)+fRvrYr)*12)</f>
        <v>45889.070365</v>
      </c>
      <c r="AY209" s="278" cm="1">
        <f t="array" aca="1" ref="AY209" ca="1">AX209*(1+(rRentIncrPct*(MOD(AY$8,12)=1))+(rExCapExRntInfl*(rExCapExRntInflMnth=AY$8)))*(AY$8&lt;=(MAX(rHoldPeriod,1)+fRvrYr)*12)</f>
        <v>45889.070365</v>
      </c>
      <c r="AZ209" s="278" cm="1">
        <f t="array" aca="1" ref="AZ209" ca="1">AY209*(1+(rRentIncrPct*(MOD(AZ$8,12)=1))+(rExCapExRntInfl*(rExCapExRntInflMnth=AZ$8)))*(AZ$8&lt;=(MAX(rHoldPeriod,1)+fRvrYr)*12)</f>
        <v>45889.070365</v>
      </c>
      <c r="BA209" s="278" cm="1">
        <f t="array" aca="1" ref="BA209" ca="1">AZ209*(1+(rRentIncrPct*(MOD(BA$8,12)=1))+(rExCapExRntInfl*(rExCapExRntInflMnth=BA$8)))*(BA$8&lt;=(MAX(rHoldPeriod,1)+fRvrYr)*12)</f>
        <v>45889.070365</v>
      </c>
      <c r="BB209" s="278" cm="1">
        <f t="array" aca="1" ref="BB209" ca="1">BA209*(1+(rRentIncrPct*(MOD(BB$8,12)=1))+(rExCapExRntInfl*(rExCapExRntInflMnth=BB$8)))*(BB$8&lt;=(MAX(rHoldPeriod,1)+fRvrYr)*12)</f>
        <v>47265.742475949999</v>
      </c>
      <c r="BC209" s="278" cm="1">
        <f t="array" aca="1" ref="BC209" ca="1">BB209*(1+(rRentIncrPct*(MOD(BC$8,12)=1))+(rExCapExRntInfl*(rExCapExRntInflMnth=BC$8)))*(BC$8&lt;=(MAX(rHoldPeriod,1)+fRvrYr)*12)</f>
        <v>47265.742475949999</v>
      </c>
      <c r="BD209" s="278" cm="1">
        <f t="array" aca="1" ref="BD209" ca="1">BC209*(1+(rRentIncrPct*(MOD(BD$8,12)=1))+(rExCapExRntInfl*(rExCapExRntInflMnth=BD$8)))*(BD$8&lt;=(MAX(rHoldPeriod,1)+fRvrYr)*12)</f>
        <v>47265.742475949999</v>
      </c>
      <c r="BE209" s="278" cm="1">
        <f t="array" aca="1" ref="BE209" ca="1">BD209*(1+(rRentIncrPct*(MOD(BE$8,12)=1))+(rExCapExRntInfl*(rExCapExRntInflMnth=BE$8)))*(BE$8&lt;=(MAX(rHoldPeriod,1)+fRvrYr)*12)</f>
        <v>47265.742475949999</v>
      </c>
      <c r="BF209" s="278" cm="1">
        <f t="array" aca="1" ref="BF209" ca="1">BE209*(1+(rRentIncrPct*(MOD(BF$8,12)=1))+(rExCapExRntInfl*(rExCapExRntInflMnth=BF$8)))*(BF$8&lt;=(MAX(rHoldPeriod,1)+fRvrYr)*12)</f>
        <v>47265.742475949999</v>
      </c>
      <c r="BG209" s="278" cm="1">
        <f t="array" aca="1" ref="BG209" ca="1">BF209*(1+(rRentIncrPct*(MOD(BG$8,12)=1))+(rExCapExRntInfl*(rExCapExRntInflMnth=BG$8)))*(BG$8&lt;=(MAX(rHoldPeriod,1)+fRvrYr)*12)</f>
        <v>47265.742475949999</v>
      </c>
      <c r="BH209" s="278" cm="1">
        <f t="array" aca="1" ref="BH209" ca="1">BG209*(1+(rRentIncrPct*(MOD(BH$8,12)=1))+(rExCapExRntInfl*(rExCapExRntInflMnth=BH$8)))*(BH$8&lt;=(MAX(rHoldPeriod,1)+fRvrYr)*12)</f>
        <v>47265.742475949999</v>
      </c>
      <c r="BI209" s="278" cm="1">
        <f t="array" aca="1" ref="BI209" ca="1">BH209*(1+(rRentIncrPct*(MOD(BI$8,12)=1))+(rExCapExRntInfl*(rExCapExRntInflMnth=BI$8)))*(BI$8&lt;=(MAX(rHoldPeriod,1)+fRvrYr)*12)</f>
        <v>47265.742475949999</v>
      </c>
      <c r="BJ209" s="278" cm="1">
        <f t="array" aca="1" ref="BJ209" ca="1">BI209*(1+(rRentIncrPct*(MOD(BJ$8,12)=1))+(rExCapExRntInfl*(rExCapExRntInflMnth=BJ$8)))*(BJ$8&lt;=(MAX(rHoldPeriod,1)+fRvrYr)*12)</f>
        <v>47265.742475949999</v>
      </c>
      <c r="BK209" s="278" cm="1">
        <f t="array" aca="1" ref="BK209" ca="1">BJ209*(1+(rRentIncrPct*(MOD(BK$8,12)=1))+(rExCapExRntInfl*(rExCapExRntInflMnth=BK$8)))*(BK$8&lt;=(MAX(rHoldPeriod,1)+fRvrYr)*12)</f>
        <v>47265.742475949999</v>
      </c>
      <c r="BL209" s="278" cm="1">
        <f t="array" aca="1" ref="BL209" ca="1">BK209*(1+(rRentIncrPct*(MOD(BL$8,12)=1))+(rExCapExRntInfl*(rExCapExRntInflMnth=BL$8)))*(BL$8&lt;=(MAX(rHoldPeriod,1)+fRvrYr)*12)</f>
        <v>47265.742475949999</v>
      </c>
      <c r="BM209" s="278" cm="1">
        <f t="array" aca="1" ref="BM209" ca="1">BL209*(1+(rRentIncrPct*(MOD(BM$8,12)=1))+(rExCapExRntInfl*(rExCapExRntInflMnth=BM$8)))*(BM$8&lt;=(MAX(rHoldPeriod,1)+fRvrYr)*12)</f>
        <v>47265.742475949999</v>
      </c>
      <c r="BN209" s="278" cm="1">
        <f t="array" aca="1" ref="BN209" ca="1">BM209*(1+(rRentIncrPct*(MOD(BN$8,12)=1))+(rExCapExRntInfl*(rExCapExRntInflMnth=BN$8)))*(BN$8&lt;=(MAX(rHoldPeriod,1)+fRvrYr)*12)</f>
        <v>48683.714750228501</v>
      </c>
      <c r="BO209" s="278" cm="1">
        <f t="array" aca="1" ref="BO209" ca="1">BN209*(1+(rRentIncrPct*(MOD(BO$8,12)=1))+(rExCapExRntInfl*(rExCapExRntInflMnth=BO$8)))*(BO$8&lt;=(MAX(rHoldPeriod,1)+fRvrYr)*12)</f>
        <v>48683.714750228501</v>
      </c>
      <c r="BP209" s="278" cm="1">
        <f t="array" aca="1" ref="BP209" ca="1">BO209*(1+(rRentIncrPct*(MOD(BP$8,12)=1))+(rExCapExRntInfl*(rExCapExRntInflMnth=BP$8)))*(BP$8&lt;=(MAX(rHoldPeriod,1)+fRvrYr)*12)</f>
        <v>48683.714750228501</v>
      </c>
      <c r="BQ209" s="278" cm="1">
        <f t="array" aca="1" ref="BQ209" ca="1">BP209*(1+(rRentIncrPct*(MOD(BQ$8,12)=1))+(rExCapExRntInfl*(rExCapExRntInflMnth=BQ$8)))*(BQ$8&lt;=(MAX(rHoldPeriod,1)+fRvrYr)*12)</f>
        <v>48683.714750228501</v>
      </c>
      <c r="BR209" s="278" cm="1">
        <f t="array" aca="1" ref="BR209" ca="1">BQ209*(1+(rRentIncrPct*(MOD(BR$8,12)=1))+(rExCapExRntInfl*(rExCapExRntInflMnth=BR$8)))*(BR$8&lt;=(MAX(rHoldPeriod,1)+fRvrYr)*12)</f>
        <v>48683.714750228501</v>
      </c>
      <c r="BS209" s="278" cm="1">
        <f t="array" aca="1" ref="BS209" ca="1">BR209*(1+(rRentIncrPct*(MOD(BS$8,12)=1))+(rExCapExRntInfl*(rExCapExRntInflMnth=BS$8)))*(BS$8&lt;=(MAX(rHoldPeriod,1)+fRvrYr)*12)</f>
        <v>48683.714750228501</v>
      </c>
      <c r="BT209" s="278" cm="1">
        <f t="array" aca="1" ref="BT209" ca="1">BS209*(1+(rRentIncrPct*(MOD(BT$8,12)=1))+(rExCapExRntInfl*(rExCapExRntInflMnth=BT$8)))*(BT$8&lt;=(MAX(rHoldPeriod,1)+fRvrYr)*12)</f>
        <v>48683.714750228501</v>
      </c>
      <c r="BU209" s="278" cm="1">
        <f t="array" aca="1" ref="BU209" ca="1">BT209*(1+(rRentIncrPct*(MOD(BU$8,12)=1))+(rExCapExRntInfl*(rExCapExRntInflMnth=BU$8)))*(BU$8&lt;=(MAX(rHoldPeriod,1)+fRvrYr)*12)</f>
        <v>48683.714750228501</v>
      </c>
      <c r="BV209" s="278" cm="1">
        <f t="array" aca="1" ref="BV209" ca="1">BU209*(1+(rRentIncrPct*(MOD(BV$8,12)=1))+(rExCapExRntInfl*(rExCapExRntInflMnth=BV$8)))*(BV$8&lt;=(MAX(rHoldPeriod,1)+fRvrYr)*12)</f>
        <v>48683.714750228501</v>
      </c>
      <c r="BW209" s="278" cm="1">
        <f t="array" aca="1" ref="BW209" ca="1">BV209*(1+(rRentIncrPct*(MOD(BW$8,12)=1))+(rExCapExRntInfl*(rExCapExRntInflMnth=BW$8)))*(BW$8&lt;=(MAX(rHoldPeriod,1)+fRvrYr)*12)</f>
        <v>48683.714750228501</v>
      </c>
      <c r="BX209" s="278" cm="1">
        <f t="array" aca="1" ref="BX209" ca="1">BW209*(1+(rRentIncrPct*(MOD(BX$8,12)=1))+(rExCapExRntInfl*(rExCapExRntInflMnth=BX$8)))*(BX$8&lt;=(MAX(rHoldPeriod,1)+fRvrYr)*12)</f>
        <v>48683.714750228501</v>
      </c>
      <c r="BY209" s="278" cm="1">
        <f t="array" aca="1" ref="BY209" ca="1">BX209*(1+(rRentIncrPct*(MOD(BY$8,12)=1))+(rExCapExRntInfl*(rExCapExRntInflMnth=BY$8)))*(BY$8&lt;=(MAX(rHoldPeriod,1)+fRvrYr)*12)</f>
        <v>48683.714750228501</v>
      </c>
      <c r="BZ209" s="278" cm="1">
        <f t="array" aca="1" ref="BZ209" ca="1">BY209*(1+(rRentIncrPct*(MOD(BZ$8,12)=1))+(rExCapExRntInfl*(rExCapExRntInflMnth=BZ$8)))*(BZ$8&lt;=(MAX(rHoldPeriod,1)+fRvrYr)*12)</f>
        <v>50144.226192735354</v>
      </c>
      <c r="CA209" s="278" cm="1">
        <f t="array" aca="1" ref="CA209" ca="1">BZ209*(1+(rRentIncrPct*(MOD(CA$8,12)=1))+(rExCapExRntInfl*(rExCapExRntInflMnth=CA$8)))*(CA$8&lt;=(MAX(rHoldPeriod,1)+fRvrYr)*12)</f>
        <v>50144.226192735354</v>
      </c>
      <c r="CB209" s="278" cm="1">
        <f t="array" aca="1" ref="CB209" ca="1">CA209*(1+(rRentIncrPct*(MOD(CB$8,12)=1))+(rExCapExRntInfl*(rExCapExRntInflMnth=CB$8)))*(CB$8&lt;=(MAX(rHoldPeriod,1)+fRvrYr)*12)</f>
        <v>50144.226192735354</v>
      </c>
      <c r="CC209" s="278" cm="1">
        <f t="array" aca="1" ref="CC209" ca="1">CB209*(1+(rRentIncrPct*(MOD(CC$8,12)=1))+(rExCapExRntInfl*(rExCapExRntInflMnth=CC$8)))*(CC$8&lt;=(MAX(rHoldPeriod,1)+fRvrYr)*12)</f>
        <v>50144.226192735354</v>
      </c>
      <c r="CD209" s="278" cm="1">
        <f t="array" aca="1" ref="CD209" ca="1">CC209*(1+(rRentIncrPct*(MOD(CD$8,12)=1))+(rExCapExRntInfl*(rExCapExRntInflMnth=CD$8)))*(CD$8&lt;=(MAX(rHoldPeriod,1)+fRvrYr)*12)</f>
        <v>50144.226192735354</v>
      </c>
      <c r="CE209" s="278" cm="1">
        <f t="array" aca="1" ref="CE209" ca="1">CD209*(1+(rRentIncrPct*(MOD(CE$8,12)=1))+(rExCapExRntInfl*(rExCapExRntInflMnth=CE$8)))*(CE$8&lt;=(MAX(rHoldPeriod,1)+fRvrYr)*12)</f>
        <v>50144.226192735354</v>
      </c>
      <c r="CF209" s="278" cm="1">
        <f t="array" aca="1" ref="CF209" ca="1">CE209*(1+(rRentIncrPct*(MOD(CF$8,12)=1))+(rExCapExRntInfl*(rExCapExRntInflMnth=CF$8)))*(CF$8&lt;=(MAX(rHoldPeriod,1)+fRvrYr)*12)</f>
        <v>50144.226192735354</v>
      </c>
      <c r="CG209" s="278" cm="1">
        <f t="array" aca="1" ref="CG209" ca="1">CF209*(1+(rRentIncrPct*(MOD(CG$8,12)=1))+(rExCapExRntInfl*(rExCapExRntInflMnth=CG$8)))*(CG$8&lt;=(MAX(rHoldPeriod,1)+fRvrYr)*12)</f>
        <v>50144.226192735354</v>
      </c>
      <c r="CH209" s="278" cm="1">
        <f t="array" aca="1" ref="CH209" ca="1">CG209*(1+(rRentIncrPct*(MOD(CH$8,12)=1))+(rExCapExRntInfl*(rExCapExRntInflMnth=CH$8)))*(CH$8&lt;=(MAX(rHoldPeriod,1)+fRvrYr)*12)</f>
        <v>50144.226192735354</v>
      </c>
      <c r="CI209" s="278" cm="1">
        <f t="array" aca="1" ref="CI209" ca="1">CH209*(1+(rRentIncrPct*(MOD(CI$8,12)=1))+(rExCapExRntInfl*(rExCapExRntInflMnth=CI$8)))*(CI$8&lt;=(MAX(rHoldPeriod,1)+fRvrYr)*12)</f>
        <v>50144.226192735354</v>
      </c>
      <c r="CJ209" s="278" cm="1">
        <f t="array" aca="1" ref="CJ209" ca="1">CI209*(1+(rRentIncrPct*(MOD(CJ$8,12)=1))+(rExCapExRntInfl*(rExCapExRntInflMnth=CJ$8)))*(CJ$8&lt;=(MAX(rHoldPeriod,1)+fRvrYr)*12)</f>
        <v>50144.226192735354</v>
      </c>
      <c r="CK209" s="278" cm="1">
        <f t="array" aca="1" ref="CK209" ca="1">CJ209*(1+(rRentIncrPct*(MOD(CK$8,12)=1))+(rExCapExRntInfl*(rExCapExRntInflMnth=CK$8)))*(CK$8&lt;=(MAX(rHoldPeriod,1)+fRvrYr)*12)</f>
        <v>50144.226192735354</v>
      </c>
      <c r="CL209" s="278" cm="1">
        <f t="array" aca="1" ref="CL209" ca="1">CK209*(1+(rRentIncrPct*(MOD(CL$8,12)=1))+(rExCapExRntInfl*(rExCapExRntInflMnth=CL$8)))*(CL$8&lt;=(MAX(rHoldPeriod,1)+fRvrYr)*12)</f>
        <v>51648.552978517415</v>
      </c>
      <c r="CM209" s="278" cm="1">
        <f t="array" aca="1" ref="CM209" ca="1">CL209*(1+(rRentIncrPct*(MOD(CM$8,12)=1))+(rExCapExRntInfl*(rExCapExRntInflMnth=CM$8)))*(CM$8&lt;=(MAX(rHoldPeriod,1)+fRvrYr)*12)</f>
        <v>51648.552978517415</v>
      </c>
      <c r="CN209" s="278" cm="1">
        <f t="array" aca="1" ref="CN209" ca="1">CM209*(1+(rRentIncrPct*(MOD(CN$8,12)=1))+(rExCapExRntInfl*(rExCapExRntInflMnth=CN$8)))*(CN$8&lt;=(MAX(rHoldPeriod,1)+fRvrYr)*12)</f>
        <v>51648.552978517415</v>
      </c>
      <c r="CO209" s="278" cm="1">
        <f t="array" aca="1" ref="CO209" ca="1">CN209*(1+(rRentIncrPct*(MOD(CO$8,12)=1))+(rExCapExRntInfl*(rExCapExRntInflMnth=CO$8)))*(CO$8&lt;=(MAX(rHoldPeriod,1)+fRvrYr)*12)</f>
        <v>51648.552978517415</v>
      </c>
      <c r="CP209" s="278" cm="1">
        <f t="array" aca="1" ref="CP209" ca="1">CO209*(1+(rRentIncrPct*(MOD(CP$8,12)=1))+(rExCapExRntInfl*(rExCapExRntInflMnth=CP$8)))*(CP$8&lt;=(MAX(rHoldPeriod,1)+fRvrYr)*12)</f>
        <v>51648.552978517415</v>
      </c>
      <c r="CQ209" s="278" cm="1">
        <f t="array" aca="1" ref="CQ209" ca="1">CP209*(1+(rRentIncrPct*(MOD(CQ$8,12)=1))+(rExCapExRntInfl*(rExCapExRntInflMnth=CQ$8)))*(CQ$8&lt;=(MAX(rHoldPeriod,1)+fRvrYr)*12)</f>
        <v>51648.552978517415</v>
      </c>
      <c r="CR209" s="278" cm="1">
        <f t="array" aca="1" ref="CR209" ca="1">CQ209*(1+(rRentIncrPct*(MOD(CR$8,12)=1))+(rExCapExRntInfl*(rExCapExRntInflMnth=CR$8)))*(CR$8&lt;=(MAX(rHoldPeriod,1)+fRvrYr)*12)</f>
        <v>51648.552978517415</v>
      </c>
      <c r="CS209" s="278" cm="1">
        <f t="array" aca="1" ref="CS209" ca="1">CR209*(1+(rRentIncrPct*(MOD(CS$8,12)=1))+(rExCapExRntInfl*(rExCapExRntInflMnth=CS$8)))*(CS$8&lt;=(MAX(rHoldPeriod,1)+fRvrYr)*12)</f>
        <v>51648.552978517415</v>
      </c>
      <c r="CT209" s="278" cm="1">
        <f t="array" aca="1" ref="CT209" ca="1">CS209*(1+(rRentIncrPct*(MOD(CT$8,12)=1))+(rExCapExRntInfl*(rExCapExRntInflMnth=CT$8)))*(CT$8&lt;=(MAX(rHoldPeriod,1)+fRvrYr)*12)</f>
        <v>51648.552978517415</v>
      </c>
      <c r="CU209" s="278" cm="1">
        <f t="array" aca="1" ref="CU209" ca="1">CT209*(1+(rRentIncrPct*(MOD(CU$8,12)=1))+(rExCapExRntInfl*(rExCapExRntInflMnth=CU$8)))*(CU$8&lt;=(MAX(rHoldPeriod,1)+fRvrYr)*12)</f>
        <v>51648.552978517415</v>
      </c>
      <c r="CV209" s="278" cm="1">
        <f t="array" aca="1" ref="CV209" ca="1">CU209*(1+(rRentIncrPct*(MOD(CV$8,12)=1))+(rExCapExRntInfl*(rExCapExRntInflMnth=CV$8)))*(CV$8&lt;=(MAX(rHoldPeriod,1)+fRvrYr)*12)</f>
        <v>51648.552978517415</v>
      </c>
      <c r="CW209" s="278" cm="1">
        <f t="array" aca="1" ref="CW209" ca="1">CV209*(1+(rRentIncrPct*(MOD(CW$8,12)=1))+(rExCapExRntInfl*(rExCapExRntInflMnth=CW$8)))*(CW$8&lt;=(MAX(rHoldPeriod,1)+fRvrYr)*12)</f>
        <v>51648.552978517415</v>
      </c>
      <c r="CX209" s="278" cm="1">
        <f t="array" aca="1" ref="CX209" ca="1">CW209*(1+(rRentIncrPct*(MOD(CX$8,12)=1))+(rExCapExRntInfl*(rExCapExRntInflMnth=CX$8)))*(CX$8&lt;=(MAX(rHoldPeriod,1)+fRvrYr)*12)</f>
        <v>53198.009567872941</v>
      </c>
      <c r="CY209" s="278" cm="1">
        <f t="array" aca="1" ref="CY209" ca="1">CX209*(1+(rRentIncrPct*(MOD(CY$8,12)=1))+(rExCapExRntInfl*(rExCapExRntInflMnth=CY$8)))*(CY$8&lt;=(MAX(rHoldPeriod,1)+fRvrYr)*12)</f>
        <v>53198.009567872941</v>
      </c>
      <c r="CZ209" s="278" cm="1">
        <f t="array" aca="1" ref="CZ209" ca="1">CY209*(1+(rRentIncrPct*(MOD(CZ$8,12)=1))+(rExCapExRntInfl*(rExCapExRntInflMnth=CZ$8)))*(CZ$8&lt;=(MAX(rHoldPeriod,1)+fRvrYr)*12)</f>
        <v>53198.009567872941</v>
      </c>
      <c r="DA209" s="278" cm="1">
        <f t="array" aca="1" ref="DA209" ca="1">CZ209*(1+(rRentIncrPct*(MOD(DA$8,12)=1))+(rExCapExRntInfl*(rExCapExRntInflMnth=DA$8)))*(DA$8&lt;=(MAX(rHoldPeriod,1)+fRvrYr)*12)</f>
        <v>53198.009567872941</v>
      </c>
      <c r="DB209" s="278" cm="1">
        <f t="array" aca="1" ref="DB209" ca="1">DA209*(1+(rRentIncrPct*(MOD(DB$8,12)=1))+(rExCapExRntInfl*(rExCapExRntInflMnth=DB$8)))*(DB$8&lt;=(MAX(rHoldPeriod,1)+fRvrYr)*12)</f>
        <v>53198.009567872941</v>
      </c>
      <c r="DC209" s="278" cm="1">
        <f t="array" aca="1" ref="DC209" ca="1">DB209*(1+(rRentIncrPct*(MOD(DC$8,12)=1))+(rExCapExRntInfl*(rExCapExRntInflMnth=DC$8)))*(DC$8&lt;=(MAX(rHoldPeriod,1)+fRvrYr)*12)</f>
        <v>53198.009567872941</v>
      </c>
      <c r="DD209" s="278" cm="1">
        <f t="array" aca="1" ref="DD209" ca="1">DC209*(1+(rRentIncrPct*(MOD(DD$8,12)=1))+(rExCapExRntInfl*(rExCapExRntInflMnth=DD$8)))*(DD$8&lt;=(MAX(rHoldPeriod,1)+fRvrYr)*12)</f>
        <v>53198.009567872941</v>
      </c>
      <c r="DE209" s="278" cm="1">
        <f t="array" aca="1" ref="DE209" ca="1">DD209*(1+(rRentIncrPct*(MOD(DE$8,12)=1))+(rExCapExRntInfl*(rExCapExRntInflMnth=DE$8)))*(DE$8&lt;=(MAX(rHoldPeriod,1)+fRvrYr)*12)</f>
        <v>53198.009567872941</v>
      </c>
      <c r="DF209" s="278" cm="1">
        <f t="array" aca="1" ref="DF209" ca="1">DE209*(1+(rRentIncrPct*(MOD(DF$8,12)=1))+(rExCapExRntInfl*(rExCapExRntInflMnth=DF$8)))*(DF$8&lt;=(MAX(rHoldPeriod,1)+fRvrYr)*12)</f>
        <v>53198.009567872941</v>
      </c>
      <c r="DG209" s="278" cm="1">
        <f t="array" aca="1" ref="DG209" ca="1">DF209*(1+(rRentIncrPct*(MOD(DG$8,12)=1))+(rExCapExRntInfl*(rExCapExRntInflMnth=DG$8)))*(DG$8&lt;=(MAX(rHoldPeriod,1)+fRvrYr)*12)</f>
        <v>53198.009567872941</v>
      </c>
      <c r="DH209" s="278" cm="1">
        <f t="array" aca="1" ref="DH209" ca="1">DG209*(1+(rRentIncrPct*(MOD(DH$8,12)=1))+(rExCapExRntInfl*(rExCapExRntInflMnth=DH$8)))*(DH$8&lt;=(MAX(rHoldPeriod,1)+fRvrYr)*12)</f>
        <v>53198.009567872941</v>
      </c>
      <c r="DI209" s="278" cm="1">
        <f t="array" aca="1" ref="DI209" ca="1">DH209*(1+(rRentIncrPct*(MOD(DI$8,12)=1))+(rExCapExRntInfl*(rExCapExRntInflMnth=DI$8)))*(DI$8&lt;=(MAX(rHoldPeriod,1)+fRvrYr)*12)</f>
        <v>53198.009567872941</v>
      </c>
      <c r="DJ209" s="278" cm="1">
        <f t="array" aca="1" ref="DJ209" ca="1">DI209*(1+(rRentIncrPct*(MOD(DJ$8,12)=1))+(rExCapExRntInfl*(rExCapExRntInflMnth=DJ$8)))*(DJ$8&lt;=(MAX(rHoldPeriod,1)+fRvrYr)*12)</f>
        <v>54793.949854909129</v>
      </c>
      <c r="DK209" s="278" cm="1">
        <f t="array" aca="1" ref="DK209" ca="1">DJ209*(1+(rRentIncrPct*(MOD(DK$8,12)=1))+(rExCapExRntInfl*(rExCapExRntInflMnth=DK$8)))*(DK$8&lt;=(MAX(rHoldPeriod,1)+fRvrYr)*12)</f>
        <v>54793.949854909129</v>
      </c>
      <c r="DL209" s="278" cm="1">
        <f t="array" aca="1" ref="DL209" ca="1">DK209*(1+(rRentIncrPct*(MOD(DL$8,12)=1))+(rExCapExRntInfl*(rExCapExRntInflMnth=DL$8)))*(DL$8&lt;=(MAX(rHoldPeriod,1)+fRvrYr)*12)</f>
        <v>54793.949854909129</v>
      </c>
      <c r="DM209" s="278" cm="1">
        <f t="array" aca="1" ref="DM209" ca="1">DL209*(1+(rRentIncrPct*(MOD(DM$8,12)=1))+(rExCapExRntInfl*(rExCapExRntInflMnth=DM$8)))*(DM$8&lt;=(MAX(rHoldPeriod,1)+fRvrYr)*12)</f>
        <v>54793.949854909129</v>
      </c>
      <c r="DN209" s="278" cm="1">
        <f t="array" aca="1" ref="DN209" ca="1">DM209*(1+(rRentIncrPct*(MOD(DN$8,12)=1))+(rExCapExRntInfl*(rExCapExRntInflMnth=DN$8)))*(DN$8&lt;=(MAX(rHoldPeriod,1)+fRvrYr)*12)</f>
        <v>54793.949854909129</v>
      </c>
      <c r="DO209" s="278" cm="1">
        <f t="array" aca="1" ref="DO209" ca="1">DN209*(1+(rRentIncrPct*(MOD(DO$8,12)=1))+(rExCapExRntInfl*(rExCapExRntInflMnth=DO$8)))*(DO$8&lt;=(MAX(rHoldPeriod,1)+fRvrYr)*12)</f>
        <v>54793.949854909129</v>
      </c>
      <c r="DP209" s="278" cm="1">
        <f t="array" aca="1" ref="DP209" ca="1">DO209*(1+(rRentIncrPct*(MOD(DP$8,12)=1))+(rExCapExRntInfl*(rExCapExRntInflMnth=DP$8)))*(DP$8&lt;=(MAX(rHoldPeriod,1)+fRvrYr)*12)</f>
        <v>54793.949854909129</v>
      </c>
      <c r="DQ209" s="278" cm="1">
        <f t="array" aca="1" ref="DQ209" ca="1">DP209*(1+(rRentIncrPct*(MOD(DQ$8,12)=1))+(rExCapExRntInfl*(rExCapExRntInflMnth=DQ$8)))*(DQ$8&lt;=(MAX(rHoldPeriod,1)+fRvrYr)*12)</f>
        <v>54793.949854909129</v>
      </c>
      <c r="DR209" s="278" cm="1">
        <f t="array" aca="1" ref="DR209" ca="1">DQ209*(1+(rRentIncrPct*(MOD(DR$8,12)=1))+(rExCapExRntInfl*(rExCapExRntInflMnth=DR$8)))*(DR$8&lt;=(MAX(rHoldPeriod,1)+fRvrYr)*12)</f>
        <v>54793.949854909129</v>
      </c>
      <c r="DS209" s="278" cm="1">
        <f t="array" aca="1" ref="DS209" ca="1">DR209*(1+(rRentIncrPct*(MOD(DS$8,12)=1))+(rExCapExRntInfl*(rExCapExRntInflMnth=DS$8)))*(DS$8&lt;=(MAX(rHoldPeriod,1)+fRvrYr)*12)</f>
        <v>54793.949854909129</v>
      </c>
      <c r="DT209" s="278" cm="1">
        <f t="array" aca="1" ref="DT209" ca="1">DS209*(1+(rRentIncrPct*(MOD(DT$8,12)=1))+(rExCapExRntInfl*(rExCapExRntInflMnth=DT$8)))*(DT$8&lt;=(MAX(rHoldPeriod,1)+fRvrYr)*12)</f>
        <v>54793.949854909129</v>
      </c>
      <c r="DU209" s="278" cm="1">
        <f t="array" aca="1" ref="DU209" ca="1">DT209*(1+(rRentIncrPct*(MOD(DU$8,12)=1))+(rExCapExRntInfl*(rExCapExRntInflMnth=DU$8)))*(DU$8&lt;=(MAX(rHoldPeriod,1)+fRvrYr)*12)</f>
        <v>54793.949854909129</v>
      </c>
      <c r="DV209" s="278" cm="1">
        <f t="array" aca="1" ref="DV209" ca="1">DU209*(1+(rRentIncrPct*(MOD(DV$8,12)=1))+(rExCapExRntInfl*(rExCapExRntInflMnth=DV$8)))*(DV$8&lt;=(MAX(rHoldPeriod,1)+fRvrYr)*12)</f>
        <v>56437.768350556405</v>
      </c>
      <c r="DW209" s="278" cm="1">
        <f t="array" aca="1" ref="DW209" ca="1">DV209*(1+(rRentIncrPct*(MOD(DW$8,12)=1))+(rExCapExRntInfl*(rExCapExRntInflMnth=DW$8)))*(DW$8&lt;=(MAX(rHoldPeriod,1)+fRvrYr)*12)</f>
        <v>56437.768350556405</v>
      </c>
      <c r="DX209" s="278" cm="1">
        <f t="array" aca="1" ref="DX209" ca="1">DW209*(1+(rRentIncrPct*(MOD(DX$8,12)=1))+(rExCapExRntInfl*(rExCapExRntInflMnth=DX$8)))*(DX$8&lt;=(MAX(rHoldPeriod,1)+fRvrYr)*12)</f>
        <v>56437.768350556405</v>
      </c>
      <c r="DY209" s="278" cm="1">
        <f t="array" aca="1" ref="DY209" ca="1">DX209*(1+(rRentIncrPct*(MOD(DY$8,12)=1))+(rExCapExRntInfl*(rExCapExRntInflMnth=DY$8)))*(DY$8&lt;=(MAX(rHoldPeriod,1)+fRvrYr)*12)</f>
        <v>56437.768350556405</v>
      </c>
      <c r="DZ209" s="278" cm="1">
        <f t="array" aca="1" ref="DZ209" ca="1">DY209*(1+(rRentIncrPct*(MOD(DZ$8,12)=1))+(rExCapExRntInfl*(rExCapExRntInflMnth=DZ$8)))*(DZ$8&lt;=(MAX(rHoldPeriod,1)+fRvrYr)*12)</f>
        <v>56437.768350556405</v>
      </c>
      <c r="EA209" s="278" cm="1">
        <f t="array" aca="1" ref="EA209" ca="1">DZ209*(1+(rRentIncrPct*(MOD(EA$8,12)=1))+(rExCapExRntInfl*(rExCapExRntInflMnth=EA$8)))*(EA$8&lt;=(MAX(rHoldPeriod,1)+fRvrYr)*12)</f>
        <v>56437.768350556405</v>
      </c>
      <c r="EB209" s="278" cm="1">
        <f t="array" aca="1" ref="EB209" ca="1">EA209*(1+(rRentIncrPct*(MOD(EB$8,12)=1))+(rExCapExRntInfl*(rExCapExRntInflMnth=EB$8)))*(EB$8&lt;=(MAX(rHoldPeriod,1)+fRvrYr)*12)</f>
        <v>56437.768350556405</v>
      </c>
      <c r="EC209" s="278" cm="1">
        <f t="array" aca="1" ref="EC209" ca="1">EB209*(1+(rRentIncrPct*(MOD(EC$8,12)=1))+(rExCapExRntInfl*(rExCapExRntInflMnth=EC$8)))*(EC$8&lt;=(MAX(rHoldPeriod,1)+fRvrYr)*12)</f>
        <v>56437.768350556405</v>
      </c>
      <c r="ED209" s="278" cm="1">
        <f t="array" aca="1" ref="ED209" ca="1">EC209*(1+(rRentIncrPct*(MOD(ED$8,12)=1))+(rExCapExRntInfl*(rExCapExRntInflMnth=ED$8)))*(ED$8&lt;=(MAX(rHoldPeriod,1)+fRvrYr)*12)</f>
        <v>56437.768350556405</v>
      </c>
      <c r="EE209" s="278" cm="1">
        <f t="array" aca="1" ref="EE209" ca="1">ED209*(1+(rRentIncrPct*(MOD(EE$8,12)=1))+(rExCapExRntInfl*(rExCapExRntInflMnth=EE$8)))*(EE$8&lt;=(MAX(rHoldPeriod,1)+fRvrYr)*12)</f>
        <v>56437.768350556405</v>
      </c>
      <c r="EF209" s="278" cm="1">
        <f t="array" aca="1" ref="EF209" ca="1">EE209*(1+(rRentIncrPct*(MOD(EF$8,12)=1))+(rExCapExRntInfl*(rExCapExRntInflMnth=EF$8)))*(EF$8&lt;=(MAX(rHoldPeriod,1)+fRvrYr)*12)</f>
        <v>56437.768350556405</v>
      </c>
      <c r="EG209" s="278" cm="1">
        <f t="array" aca="1" ref="EG209" ca="1">EF209*(1+(rRentIncrPct*(MOD(EG$8,12)=1))+(rExCapExRntInfl*(rExCapExRntInflMnth=EG$8)))*(EG$8&lt;=(MAX(rHoldPeriod,1)+fRvrYr)*12)</f>
        <v>56437.768350556405</v>
      </c>
      <c r="EH209" s="278" cm="1">
        <f t="array" aca="1" ref="EH209" ca="1">EG209*(1+(rRentIncrPct*(MOD(EH$8,12)=1))+(rExCapExRntInfl*(rExCapExRntInflMnth=EH$8)))*(EH$8&lt;=(MAX(rHoldPeriod,1)+fRvrYr)*12)</f>
        <v>58130.901401073097</v>
      </c>
      <c r="EI209" s="278" cm="1">
        <f t="array" aca="1" ref="EI209" ca="1">EH209*(1+(rRentIncrPct*(MOD(EI$8,12)=1))+(rExCapExRntInfl*(rExCapExRntInflMnth=EI$8)))*(EI$8&lt;=(MAX(rHoldPeriod,1)+fRvrYr)*12)</f>
        <v>58130.901401073097</v>
      </c>
      <c r="EJ209" s="278" cm="1">
        <f t="array" aca="1" ref="EJ209" ca="1">EI209*(1+(rRentIncrPct*(MOD(EJ$8,12)=1))+(rExCapExRntInfl*(rExCapExRntInflMnth=EJ$8)))*(EJ$8&lt;=(MAX(rHoldPeriod,1)+fRvrYr)*12)</f>
        <v>58130.901401073097</v>
      </c>
      <c r="EK209" s="278" cm="1">
        <f t="array" aca="1" ref="EK209" ca="1">EJ209*(1+(rRentIncrPct*(MOD(EK$8,12)=1))+(rExCapExRntInfl*(rExCapExRntInflMnth=EK$8)))*(EK$8&lt;=(MAX(rHoldPeriod,1)+fRvrYr)*12)</f>
        <v>58130.901401073097</v>
      </c>
      <c r="EL209" s="278" cm="1">
        <f t="array" aca="1" ref="EL209" ca="1">EK209*(1+(rRentIncrPct*(MOD(EL$8,12)=1))+(rExCapExRntInfl*(rExCapExRntInflMnth=EL$8)))*(EL$8&lt;=(MAX(rHoldPeriod,1)+fRvrYr)*12)</f>
        <v>58130.901401073097</v>
      </c>
      <c r="EM209" s="278" cm="1">
        <f t="array" aca="1" ref="EM209" ca="1">EL209*(1+(rRentIncrPct*(MOD(EM$8,12)=1))+(rExCapExRntInfl*(rExCapExRntInflMnth=EM$8)))*(EM$8&lt;=(MAX(rHoldPeriod,1)+fRvrYr)*12)</f>
        <v>58130.901401073097</v>
      </c>
      <c r="EN209" s="278" cm="1">
        <f t="array" aca="1" ref="EN209" ca="1">EM209*(1+(rRentIncrPct*(MOD(EN$8,12)=1))+(rExCapExRntInfl*(rExCapExRntInflMnth=EN$8)))*(EN$8&lt;=(MAX(rHoldPeriod,1)+fRvrYr)*12)</f>
        <v>58130.901401073097</v>
      </c>
      <c r="EO209" s="278" cm="1">
        <f t="array" aca="1" ref="EO209" ca="1">EN209*(1+(rRentIncrPct*(MOD(EO$8,12)=1))+(rExCapExRntInfl*(rExCapExRntInflMnth=EO$8)))*(EO$8&lt;=(MAX(rHoldPeriod,1)+fRvrYr)*12)</f>
        <v>58130.901401073097</v>
      </c>
      <c r="EP209" s="278" cm="1">
        <f t="array" aca="1" ref="EP209" ca="1">EO209*(1+(rRentIncrPct*(MOD(EP$8,12)=1))+(rExCapExRntInfl*(rExCapExRntInflMnth=EP$8)))*(EP$8&lt;=(MAX(rHoldPeriod,1)+fRvrYr)*12)</f>
        <v>58130.901401073097</v>
      </c>
      <c r="EQ209" s="278" cm="1">
        <f t="array" aca="1" ref="EQ209" ca="1">EP209*(1+(rRentIncrPct*(MOD(EQ$8,12)=1))+(rExCapExRntInfl*(rExCapExRntInflMnth=EQ$8)))*(EQ$8&lt;=(MAX(rHoldPeriod,1)+fRvrYr)*12)</f>
        <v>58130.901401073097</v>
      </c>
      <c r="ER209" s="278" cm="1">
        <f t="array" aca="1" ref="ER209" ca="1">EQ209*(1+(rRentIncrPct*(MOD(ER$8,12)=1))+(rExCapExRntInfl*(rExCapExRntInflMnth=ER$8)))*(ER$8&lt;=(MAX(rHoldPeriod,1)+fRvrYr)*12)</f>
        <v>58130.901401073097</v>
      </c>
      <c r="ES209" s="278" cm="1">
        <f t="array" aca="1" ref="ES209" ca="1">ER209*(1+(rRentIncrPct*(MOD(ES$8,12)=1))+(rExCapExRntInfl*(rExCapExRntInflMnth=ES$8)))*(ES$8&lt;=(MAX(rHoldPeriod,1)+fRvrYr)*12)</f>
        <v>58130.901401073097</v>
      </c>
    </row>
    <row r="210" spans="17:149" hidden="1" x14ac:dyDescent="0.2">
      <c r="Q210" s="275"/>
      <c r="R210" s="278">
        <f t="shared" si="500"/>
        <v>0</v>
      </c>
      <c r="S210" s="278" cm="1">
        <f t="array" aca="1" ref="S210" ca="1">R210*(1+(rRentIncrPct*(MOD(S$8,12)=1))+(rExCapExRntInfl*(rExCapExRntInflMnth=S$8)))*(S$8&lt;=(MAX(rHoldPeriod,1)+fRvrYr)*12)</f>
        <v>0</v>
      </c>
      <c r="T210" s="278" cm="1">
        <f t="array" aca="1" ref="T210" ca="1">S210*(1+(rRentIncrPct*(MOD(T$8,12)=1))+(rExCapExRntInfl*(rExCapExRntInflMnth=T$8)))*(T$8&lt;=(MAX(rHoldPeriod,1)+fRvrYr)*12)</f>
        <v>0</v>
      </c>
      <c r="U210" s="278" cm="1">
        <f t="array" aca="1" ref="U210" ca="1">T210*(1+(rRentIncrPct*(MOD(U$8,12)=1))+(rExCapExRntInfl*(rExCapExRntInflMnth=U$8)))*(U$8&lt;=(MAX(rHoldPeriod,1)+fRvrYr)*12)</f>
        <v>0</v>
      </c>
      <c r="V210" s="278" cm="1">
        <f t="array" aca="1" ref="V210" ca="1">U210*(1+(rRentIncrPct*(MOD(V$8,12)=1))+(rExCapExRntInfl*(rExCapExRntInflMnth=V$8)))*(V$8&lt;=(MAX(rHoldPeriod,1)+fRvrYr)*12)</f>
        <v>0</v>
      </c>
      <c r="W210" s="278" cm="1">
        <f t="array" aca="1" ref="W210" ca="1">V210*(1+(rRentIncrPct*(MOD(W$8,12)=1))+(rExCapExRntInfl*(rExCapExRntInflMnth=W$8)))*(W$8&lt;=(MAX(rHoldPeriod,1)+fRvrYr)*12)</f>
        <v>0</v>
      </c>
      <c r="X210" s="278" cm="1">
        <f t="array" aca="1" ref="X210" ca="1">W210*(1+(rRentIncrPct*(MOD(X$8,12)=1))+(rExCapExRntInfl*(rExCapExRntInflMnth=X$8)))*(X$8&lt;=(MAX(rHoldPeriod,1)+fRvrYr)*12)</f>
        <v>0</v>
      </c>
      <c r="Y210" s="278" cm="1">
        <f t="array" aca="1" ref="Y210" ca="1">X210*(1+(rRentIncrPct*(MOD(Y$8,12)=1))+(rExCapExRntInfl*(rExCapExRntInflMnth=Y$8)))*(Y$8&lt;=(MAX(rHoldPeriod,1)+fRvrYr)*12)</f>
        <v>0</v>
      </c>
      <c r="Z210" s="278" cm="1">
        <f t="array" aca="1" ref="Z210" ca="1">Y210*(1+(rRentIncrPct*(MOD(Z$8,12)=1))+(rExCapExRntInfl*(rExCapExRntInflMnth=Z$8)))*(Z$8&lt;=(MAX(rHoldPeriod,1)+fRvrYr)*12)</f>
        <v>0</v>
      </c>
      <c r="AA210" s="278" cm="1">
        <f t="array" aca="1" ref="AA210" ca="1">Z210*(1+(rRentIncrPct*(MOD(AA$8,12)=1))+(rExCapExRntInfl*(rExCapExRntInflMnth=AA$8)))*(AA$8&lt;=(MAX(rHoldPeriod,1)+fRvrYr)*12)</f>
        <v>0</v>
      </c>
      <c r="AB210" s="278" cm="1">
        <f t="array" aca="1" ref="AB210" ca="1">AA210*(1+(rRentIncrPct*(MOD(AB$8,12)=1))+(rExCapExRntInfl*(rExCapExRntInflMnth=AB$8)))*(AB$8&lt;=(MAX(rHoldPeriod,1)+fRvrYr)*12)</f>
        <v>0</v>
      </c>
      <c r="AC210" s="278" cm="1">
        <f t="array" aca="1" ref="AC210" ca="1">AB210*(1+(rRentIncrPct*(MOD(AC$8,12)=1))+(rExCapExRntInfl*(rExCapExRntInflMnth=AC$8)))*(AC$8&lt;=(MAX(rHoldPeriod,1)+fRvrYr)*12)</f>
        <v>0</v>
      </c>
      <c r="AD210" s="278" cm="1">
        <f t="array" aca="1" ref="AD210" ca="1">AC210*(1+(rRentIncrPct*(MOD(AD$8,12)=1))+(rExCapExRntInfl*(rExCapExRntInflMnth=AD$8)))*(AD$8&lt;=(MAX(rHoldPeriod,1)+fRvrYr)*12)</f>
        <v>0</v>
      </c>
      <c r="AE210" s="278" cm="1">
        <f t="array" aca="1" ref="AE210" ca="1">AD210*(1+(rRentIncrPct*(MOD(AE$8,12)=1))+(rExCapExRntInfl*(rExCapExRntInflMnth=AE$8)))*(AE$8&lt;=(MAX(rHoldPeriod,1)+fRvrYr)*12)</f>
        <v>0</v>
      </c>
      <c r="AF210" s="278" cm="1">
        <f t="array" aca="1" ref="AF210" ca="1">AE210*(1+(rRentIncrPct*(MOD(AF$8,12)=1))+(rExCapExRntInfl*(rExCapExRntInflMnth=AF$8)))*(AF$8&lt;=(MAX(rHoldPeriod,1)+fRvrYr)*12)</f>
        <v>0</v>
      </c>
      <c r="AG210" s="278" cm="1">
        <f t="array" aca="1" ref="AG210" ca="1">AF210*(1+(rRentIncrPct*(MOD(AG$8,12)=1))+(rExCapExRntInfl*(rExCapExRntInflMnth=AG$8)))*(AG$8&lt;=(MAX(rHoldPeriod,1)+fRvrYr)*12)</f>
        <v>0</v>
      </c>
      <c r="AH210" s="278" cm="1">
        <f t="array" aca="1" ref="AH210" ca="1">AG210*(1+(rRentIncrPct*(MOD(AH$8,12)=1))+(rExCapExRntInfl*(rExCapExRntInflMnth=AH$8)))*(AH$8&lt;=(MAX(rHoldPeriod,1)+fRvrYr)*12)</f>
        <v>0</v>
      </c>
      <c r="AI210" s="278" cm="1">
        <f t="array" aca="1" ref="AI210" ca="1">AH210*(1+(rRentIncrPct*(MOD(AI$8,12)=1))+(rExCapExRntInfl*(rExCapExRntInflMnth=AI$8)))*(AI$8&lt;=(MAX(rHoldPeriod,1)+fRvrYr)*12)</f>
        <v>0</v>
      </c>
      <c r="AJ210" s="278" cm="1">
        <f t="array" aca="1" ref="AJ210" ca="1">AI210*(1+(rRentIncrPct*(MOD(AJ$8,12)=1))+(rExCapExRntInfl*(rExCapExRntInflMnth=AJ$8)))*(AJ$8&lt;=(MAX(rHoldPeriod,1)+fRvrYr)*12)</f>
        <v>0</v>
      </c>
      <c r="AK210" s="278" cm="1">
        <f t="array" aca="1" ref="AK210" ca="1">AJ210*(1+(rRentIncrPct*(MOD(AK$8,12)=1))+(rExCapExRntInfl*(rExCapExRntInflMnth=AK$8)))*(AK$8&lt;=(MAX(rHoldPeriod,1)+fRvrYr)*12)</f>
        <v>0</v>
      </c>
      <c r="AL210" s="278" cm="1">
        <f t="array" aca="1" ref="AL210" ca="1">AK210*(1+(rRentIncrPct*(MOD(AL$8,12)=1))+(rExCapExRntInfl*(rExCapExRntInflMnth=AL$8)))*(AL$8&lt;=(MAX(rHoldPeriod,1)+fRvrYr)*12)</f>
        <v>0</v>
      </c>
      <c r="AM210" s="278" cm="1">
        <f t="array" aca="1" ref="AM210" ca="1">AL210*(1+(rRentIncrPct*(MOD(AM$8,12)=1))+(rExCapExRntInfl*(rExCapExRntInflMnth=AM$8)))*(AM$8&lt;=(MAX(rHoldPeriod,1)+fRvrYr)*12)</f>
        <v>0</v>
      </c>
      <c r="AN210" s="278" cm="1">
        <f t="array" aca="1" ref="AN210" ca="1">AM210*(1+(rRentIncrPct*(MOD(AN$8,12)=1))+(rExCapExRntInfl*(rExCapExRntInflMnth=AN$8)))*(AN$8&lt;=(MAX(rHoldPeriod,1)+fRvrYr)*12)</f>
        <v>0</v>
      </c>
      <c r="AO210" s="278" cm="1">
        <f t="array" aca="1" ref="AO210" ca="1">AN210*(1+(rRentIncrPct*(MOD(AO$8,12)=1))+(rExCapExRntInfl*(rExCapExRntInflMnth=AO$8)))*(AO$8&lt;=(MAX(rHoldPeriod,1)+fRvrYr)*12)</f>
        <v>0</v>
      </c>
      <c r="AP210" s="278" cm="1">
        <f t="array" aca="1" ref="AP210" ca="1">AO210*(1+(rRentIncrPct*(MOD(AP$8,12)=1))+(rExCapExRntInfl*(rExCapExRntInflMnth=AP$8)))*(AP$8&lt;=(MAX(rHoldPeriod,1)+fRvrYr)*12)</f>
        <v>0</v>
      </c>
      <c r="AQ210" s="278" cm="1">
        <f t="array" aca="1" ref="AQ210" ca="1">AP210*(1+(rRentIncrPct*(MOD(AQ$8,12)=1))+(rExCapExRntInfl*(rExCapExRntInflMnth=AQ$8)))*(AQ$8&lt;=(MAX(rHoldPeriod,1)+fRvrYr)*12)</f>
        <v>0</v>
      </c>
      <c r="AR210" s="278" cm="1">
        <f t="array" aca="1" ref="AR210" ca="1">AQ210*(1+(rRentIncrPct*(MOD(AR$8,12)=1))+(rExCapExRntInfl*(rExCapExRntInflMnth=AR$8)))*(AR$8&lt;=(MAX(rHoldPeriod,1)+fRvrYr)*12)</f>
        <v>0</v>
      </c>
      <c r="AS210" s="278" cm="1">
        <f t="array" aca="1" ref="AS210" ca="1">AR210*(1+(rRentIncrPct*(MOD(AS$8,12)=1))+(rExCapExRntInfl*(rExCapExRntInflMnth=AS$8)))*(AS$8&lt;=(MAX(rHoldPeriod,1)+fRvrYr)*12)</f>
        <v>0</v>
      </c>
      <c r="AT210" s="278" cm="1">
        <f t="array" aca="1" ref="AT210" ca="1">AS210*(1+(rRentIncrPct*(MOD(AT$8,12)=1))+(rExCapExRntInfl*(rExCapExRntInflMnth=AT$8)))*(AT$8&lt;=(MAX(rHoldPeriod,1)+fRvrYr)*12)</f>
        <v>0</v>
      </c>
      <c r="AU210" s="278" cm="1">
        <f t="array" aca="1" ref="AU210" ca="1">AT210*(1+(rRentIncrPct*(MOD(AU$8,12)=1))+(rExCapExRntInfl*(rExCapExRntInflMnth=AU$8)))*(AU$8&lt;=(MAX(rHoldPeriod,1)+fRvrYr)*12)</f>
        <v>0</v>
      </c>
      <c r="AV210" s="278" cm="1">
        <f t="array" aca="1" ref="AV210" ca="1">AU210*(1+(rRentIncrPct*(MOD(AV$8,12)=1))+(rExCapExRntInfl*(rExCapExRntInflMnth=AV$8)))*(AV$8&lt;=(MAX(rHoldPeriod,1)+fRvrYr)*12)</f>
        <v>0</v>
      </c>
      <c r="AW210" s="278" cm="1">
        <f t="array" aca="1" ref="AW210" ca="1">AV210*(1+(rRentIncrPct*(MOD(AW$8,12)=1))+(rExCapExRntInfl*(rExCapExRntInflMnth=AW$8)))*(AW$8&lt;=(MAX(rHoldPeriod,1)+fRvrYr)*12)</f>
        <v>0</v>
      </c>
      <c r="AX210" s="278" cm="1">
        <f t="array" aca="1" ref="AX210" ca="1">AW210*(1+(rRentIncrPct*(MOD(AX$8,12)=1))+(rExCapExRntInfl*(rExCapExRntInflMnth=AX$8)))*(AX$8&lt;=(MAX(rHoldPeriod,1)+fRvrYr)*12)</f>
        <v>0</v>
      </c>
      <c r="AY210" s="278" cm="1">
        <f t="array" aca="1" ref="AY210" ca="1">AX210*(1+(rRentIncrPct*(MOD(AY$8,12)=1))+(rExCapExRntInfl*(rExCapExRntInflMnth=AY$8)))*(AY$8&lt;=(MAX(rHoldPeriod,1)+fRvrYr)*12)</f>
        <v>0</v>
      </c>
      <c r="AZ210" s="278" cm="1">
        <f t="array" aca="1" ref="AZ210" ca="1">AY210*(1+(rRentIncrPct*(MOD(AZ$8,12)=1))+(rExCapExRntInfl*(rExCapExRntInflMnth=AZ$8)))*(AZ$8&lt;=(MAX(rHoldPeriod,1)+fRvrYr)*12)</f>
        <v>0</v>
      </c>
      <c r="BA210" s="278" cm="1">
        <f t="array" aca="1" ref="BA210" ca="1">AZ210*(1+(rRentIncrPct*(MOD(BA$8,12)=1))+(rExCapExRntInfl*(rExCapExRntInflMnth=BA$8)))*(BA$8&lt;=(MAX(rHoldPeriod,1)+fRvrYr)*12)</f>
        <v>0</v>
      </c>
      <c r="BB210" s="278" cm="1">
        <f t="array" aca="1" ref="BB210" ca="1">BA210*(1+(rRentIncrPct*(MOD(BB$8,12)=1))+(rExCapExRntInfl*(rExCapExRntInflMnth=BB$8)))*(BB$8&lt;=(MAX(rHoldPeriod,1)+fRvrYr)*12)</f>
        <v>0</v>
      </c>
      <c r="BC210" s="278" cm="1">
        <f t="array" aca="1" ref="BC210" ca="1">BB210*(1+(rRentIncrPct*(MOD(BC$8,12)=1))+(rExCapExRntInfl*(rExCapExRntInflMnth=BC$8)))*(BC$8&lt;=(MAX(rHoldPeriod,1)+fRvrYr)*12)</f>
        <v>0</v>
      </c>
      <c r="BD210" s="278" cm="1">
        <f t="array" aca="1" ref="BD210" ca="1">BC210*(1+(rRentIncrPct*(MOD(BD$8,12)=1))+(rExCapExRntInfl*(rExCapExRntInflMnth=BD$8)))*(BD$8&lt;=(MAX(rHoldPeriod,1)+fRvrYr)*12)</f>
        <v>0</v>
      </c>
      <c r="BE210" s="278" cm="1">
        <f t="array" aca="1" ref="BE210" ca="1">BD210*(1+(rRentIncrPct*(MOD(BE$8,12)=1))+(rExCapExRntInfl*(rExCapExRntInflMnth=BE$8)))*(BE$8&lt;=(MAX(rHoldPeriod,1)+fRvrYr)*12)</f>
        <v>0</v>
      </c>
      <c r="BF210" s="278" cm="1">
        <f t="array" aca="1" ref="BF210" ca="1">BE210*(1+(rRentIncrPct*(MOD(BF$8,12)=1))+(rExCapExRntInfl*(rExCapExRntInflMnth=BF$8)))*(BF$8&lt;=(MAX(rHoldPeriod,1)+fRvrYr)*12)</f>
        <v>0</v>
      </c>
      <c r="BG210" s="278" cm="1">
        <f t="array" aca="1" ref="BG210" ca="1">BF210*(1+(rRentIncrPct*(MOD(BG$8,12)=1))+(rExCapExRntInfl*(rExCapExRntInflMnth=BG$8)))*(BG$8&lt;=(MAX(rHoldPeriod,1)+fRvrYr)*12)</f>
        <v>0</v>
      </c>
      <c r="BH210" s="278" cm="1">
        <f t="array" aca="1" ref="BH210" ca="1">BG210*(1+(rRentIncrPct*(MOD(BH$8,12)=1))+(rExCapExRntInfl*(rExCapExRntInflMnth=BH$8)))*(BH$8&lt;=(MAX(rHoldPeriod,1)+fRvrYr)*12)</f>
        <v>0</v>
      </c>
      <c r="BI210" s="278" cm="1">
        <f t="array" aca="1" ref="BI210" ca="1">BH210*(1+(rRentIncrPct*(MOD(BI$8,12)=1))+(rExCapExRntInfl*(rExCapExRntInflMnth=BI$8)))*(BI$8&lt;=(MAX(rHoldPeriod,1)+fRvrYr)*12)</f>
        <v>0</v>
      </c>
      <c r="BJ210" s="278" cm="1">
        <f t="array" aca="1" ref="BJ210" ca="1">BI210*(1+(rRentIncrPct*(MOD(BJ$8,12)=1))+(rExCapExRntInfl*(rExCapExRntInflMnth=BJ$8)))*(BJ$8&lt;=(MAX(rHoldPeriod,1)+fRvrYr)*12)</f>
        <v>0</v>
      </c>
      <c r="BK210" s="278" cm="1">
        <f t="array" aca="1" ref="BK210" ca="1">BJ210*(1+(rRentIncrPct*(MOD(BK$8,12)=1))+(rExCapExRntInfl*(rExCapExRntInflMnth=BK$8)))*(BK$8&lt;=(MAX(rHoldPeriod,1)+fRvrYr)*12)</f>
        <v>0</v>
      </c>
      <c r="BL210" s="278" cm="1">
        <f t="array" aca="1" ref="BL210" ca="1">BK210*(1+(rRentIncrPct*(MOD(BL$8,12)=1))+(rExCapExRntInfl*(rExCapExRntInflMnth=BL$8)))*(BL$8&lt;=(MAX(rHoldPeriod,1)+fRvrYr)*12)</f>
        <v>0</v>
      </c>
      <c r="BM210" s="278" cm="1">
        <f t="array" aca="1" ref="BM210" ca="1">BL210*(1+(rRentIncrPct*(MOD(BM$8,12)=1))+(rExCapExRntInfl*(rExCapExRntInflMnth=BM$8)))*(BM$8&lt;=(MAX(rHoldPeriod,1)+fRvrYr)*12)</f>
        <v>0</v>
      </c>
      <c r="BN210" s="278" cm="1">
        <f t="array" aca="1" ref="BN210" ca="1">BM210*(1+(rRentIncrPct*(MOD(BN$8,12)=1))+(rExCapExRntInfl*(rExCapExRntInflMnth=BN$8)))*(BN$8&lt;=(MAX(rHoldPeriod,1)+fRvrYr)*12)</f>
        <v>0</v>
      </c>
      <c r="BO210" s="278" cm="1">
        <f t="array" aca="1" ref="BO210" ca="1">BN210*(1+(rRentIncrPct*(MOD(BO$8,12)=1))+(rExCapExRntInfl*(rExCapExRntInflMnth=BO$8)))*(BO$8&lt;=(MAX(rHoldPeriod,1)+fRvrYr)*12)</f>
        <v>0</v>
      </c>
      <c r="BP210" s="278" cm="1">
        <f t="array" aca="1" ref="BP210" ca="1">BO210*(1+(rRentIncrPct*(MOD(BP$8,12)=1))+(rExCapExRntInfl*(rExCapExRntInflMnth=BP$8)))*(BP$8&lt;=(MAX(rHoldPeriod,1)+fRvrYr)*12)</f>
        <v>0</v>
      </c>
      <c r="BQ210" s="278" cm="1">
        <f t="array" aca="1" ref="BQ210" ca="1">BP210*(1+(rRentIncrPct*(MOD(BQ$8,12)=1))+(rExCapExRntInfl*(rExCapExRntInflMnth=BQ$8)))*(BQ$8&lt;=(MAX(rHoldPeriod,1)+fRvrYr)*12)</f>
        <v>0</v>
      </c>
      <c r="BR210" s="278" cm="1">
        <f t="array" aca="1" ref="BR210" ca="1">BQ210*(1+(rRentIncrPct*(MOD(BR$8,12)=1))+(rExCapExRntInfl*(rExCapExRntInflMnth=BR$8)))*(BR$8&lt;=(MAX(rHoldPeriod,1)+fRvrYr)*12)</f>
        <v>0</v>
      </c>
      <c r="BS210" s="278" cm="1">
        <f t="array" aca="1" ref="BS210" ca="1">BR210*(1+(rRentIncrPct*(MOD(BS$8,12)=1))+(rExCapExRntInfl*(rExCapExRntInflMnth=BS$8)))*(BS$8&lt;=(MAX(rHoldPeriod,1)+fRvrYr)*12)</f>
        <v>0</v>
      </c>
      <c r="BT210" s="278" cm="1">
        <f t="array" aca="1" ref="BT210" ca="1">BS210*(1+(rRentIncrPct*(MOD(BT$8,12)=1))+(rExCapExRntInfl*(rExCapExRntInflMnth=BT$8)))*(BT$8&lt;=(MAX(rHoldPeriod,1)+fRvrYr)*12)</f>
        <v>0</v>
      </c>
      <c r="BU210" s="278" cm="1">
        <f t="array" aca="1" ref="BU210" ca="1">BT210*(1+(rRentIncrPct*(MOD(BU$8,12)=1))+(rExCapExRntInfl*(rExCapExRntInflMnth=BU$8)))*(BU$8&lt;=(MAX(rHoldPeriod,1)+fRvrYr)*12)</f>
        <v>0</v>
      </c>
      <c r="BV210" s="278" cm="1">
        <f t="array" aca="1" ref="BV210" ca="1">BU210*(1+(rRentIncrPct*(MOD(BV$8,12)=1))+(rExCapExRntInfl*(rExCapExRntInflMnth=BV$8)))*(BV$8&lt;=(MAX(rHoldPeriod,1)+fRvrYr)*12)</f>
        <v>0</v>
      </c>
      <c r="BW210" s="278" cm="1">
        <f t="array" aca="1" ref="BW210" ca="1">BV210*(1+(rRentIncrPct*(MOD(BW$8,12)=1))+(rExCapExRntInfl*(rExCapExRntInflMnth=BW$8)))*(BW$8&lt;=(MAX(rHoldPeriod,1)+fRvrYr)*12)</f>
        <v>0</v>
      </c>
      <c r="BX210" s="278" cm="1">
        <f t="array" aca="1" ref="BX210" ca="1">BW210*(1+(rRentIncrPct*(MOD(BX$8,12)=1))+(rExCapExRntInfl*(rExCapExRntInflMnth=BX$8)))*(BX$8&lt;=(MAX(rHoldPeriod,1)+fRvrYr)*12)</f>
        <v>0</v>
      </c>
      <c r="BY210" s="278" cm="1">
        <f t="array" aca="1" ref="BY210" ca="1">BX210*(1+(rRentIncrPct*(MOD(BY$8,12)=1))+(rExCapExRntInfl*(rExCapExRntInflMnth=BY$8)))*(BY$8&lt;=(MAX(rHoldPeriod,1)+fRvrYr)*12)</f>
        <v>0</v>
      </c>
      <c r="BZ210" s="278" cm="1">
        <f t="array" aca="1" ref="BZ210" ca="1">BY210*(1+(rRentIncrPct*(MOD(BZ$8,12)=1))+(rExCapExRntInfl*(rExCapExRntInflMnth=BZ$8)))*(BZ$8&lt;=(MAX(rHoldPeriod,1)+fRvrYr)*12)</f>
        <v>0</v>
      </c>
      <c r="CA210" s="278" cm="1">
        <f t="array" aca="1" ref="CA210" ca="1">BZ210*(1+(rRentIncrPct*(MOD(CA$8,12)=1))+(rExCapExRntInfl*(rExCapExRntInflMnth=CA$8)))*(CA$8&lt;=(MAX(rHoldPeriod,1)+fRvrYr)*12)</f>
        <v>0</v>
      </c>
      <c r="CB210" s="278" cm="1">
        <f t="array" aca="1" ref="CB210" ca="1">CA210*(1+(rRentIncrPct*(MOD(CB$8,12)=1))+(rExCapExRntInfl*(rExCapExRntInflMnth=CB$8)))*(CB$8&lt;=(MAX(rHoldPeriod,1)+fRvrYr)*12)</f>
        <v>0</v>
      </c>
      <c r="CC210" s="278" cm="1">
        <f t="array" aca="1" ref="CC210" ca="1">CB210*(1+(rRentIncrPct*(MOD(CC$8,12)=1))+(rExCapExRntInfl*(rExCapExRntInflMnth=CC$8)))*(CC$8&lt;=(MAX(rHoldPeriod,1)+fRvrYr)*12)</f>
        <v>0</v>
      </c>
      <c r="CD210" s="278" cm="1">
        <f t="array" aca="1" ref="CD210" ca="1">CC210*(1+(rRentIncrPct*(MOD(CD$8,12)=1))+(rExCapExRntInfl*(rExCapExRntInflMnth=CD$8)))*(CD$8&lt;=(MAX(rHoldPeriod,1)+fRvrYr)*12)</f>
        <v>0</v>
      </c>
      <c r="CE210" s="278" cm="1">
        <f t="array" aca="1" ref="CE210" ca="1">CD210*(1+(rRentIncrPct*(MOD(CE$8,12)=1))+(rExCapExRntInfl*(rExCapExRntInflMnth=CE$8)))*(CE$8&lt;=(MAX(rHoldPeriod,1)+fRvrYr)*12)</f>
        <v>0</v>
      </c>
      <c r="CF210" s="278" cm="1">
        <f t="array" aca="1" ref="CF210" ca="1">CE210*(1+(rRentIncrPct*(MOD(CF$8,12)=1))+(rExCapExRntInfl*(rExCapExRntInflMnth=CF$8)))*(CF$8&lt;=(MAX(rHoldPeriod,1)+fRvrYr)*12)</f>
        <v>0</v>
      </c>
      <c r="CG210" s="278" cm="1">
        <f t="array" aca="1" ref="CG210" ca="1">CF210*(1+(rRentIncrPct*(MOD(CG$8,12)=1))+(rExCapExRntInfl*(rExCapExRntInflMnth=CG$8)))*(CG$8&lt;=(MAX(rHoldPeriod,1)+fRvrYr)*12)</f>
        <v>0</v>
      </c>
      <c r="CH210" s="278" cm="1">
        <f t="array" aca="1" ref="CH210" ca="1">CG210*(1+(rRentIncrPct*(MOD(CH$8,12)=1))+(rExCapExRntInfl*(rExCapExRntInflMnth=CH$8)))*(CH$8&lt;=(MAX(rHoldPeriod,1)+fRvrYr)*12)</f>
        <v>0</v>
      </c>
      <c r="CI210" s="278" cm="1">
        <f t="array" aca="1" ref="CI210" ca="1">CH210*(1+(rRentIncrPct*(MOD(CI$8,12)=1))+(rExCapExRntInfl*(rExCapExRntInflMnth=CI$8)))*(CI$8&lt;=(MAX(rHoldPeriod,1)+fRvrYr)*12)</f>
        <v>0</v>
      </c>
      <c r="CJ210" s="278" cm="1">
        <f t="array" aca="1" ref="CJ210" ca="1">CI210*(1+(rRentIncrPct*(MOD(CJ$8,12)=1))+(rExCapExRntInfl*(rExCapExRntInflMnth=CJ$8)))*(CJ$8&lt;=(MAX(rHoldPeriod,1)+fRvrYr)*12)</f>
        <v>0</v>
      </c>
      <c r="CK210" s="278" cm="1">
        <f t="array" aca="1" ref="CK210" ca="1">CJ210*(1+(rRentIncrPct*(MOD(CK$8,12)=1))+(rExCapExRntInfl*(rExCapExRntInflMnth=CK$8)))*(CK$8&lt;=(MAX(rHoldPeriod,1)+fRvrYr)*12)</f>
        <v>0</v>
      </c>
      <c r="CL210" s="278" cm="1">
        <f t="array" aca="1" ref="CL210" ca="1">CK210*(1+(rRentIncrPct*(MOD(CL$8,12)=1))+(rExCapExRntInfl*(rExCapExRntInflMnth=CL$8)))*(CL$8&lt;=(MAX(rHoldPeriod,1)+fRvrYr)*12)</f>
        <v>0</v>
      </c>
      <c r="CM210" s="278" cm="1">
        <f t="array" aca="1" ref="CM210" ca="1">CL210*(1+(rRentIncrPct*(MOD(CM$8,12)=1))+(rExCapExRntInfl*(rExCapExRntInflMnth=CM$8)))*(CM$8&lt;=(MAX(rHoldPeriod,1)+fRvrYr)*12)</f>
        <v>0</v>
      </c>
      <c r="CN210" s="278" cm="1">
        <f t="array" aca="1" ref="CN210" ca="1">CM210*(1+(rRentIncrPct*(MOD(CN$8,12)=1))+(rExCapExRntInfl*(rExCapExRntInflMnth=CN$8)))*(CN$8&lt;=(MAX(rHoldPeriod,1)+fRvrYr)*12)</f>
        <v>0</v>
      </c>
      <c r="CO210" s="278" cm="1">
        <f t="array" aca="1" ref="CO210" ca="1">CN210*(1+(rRentIncrPct*(MOD(CO$8,12)=1))+(rExCapExRntInfl*(rExCapExRntInflMnth=CO$8)))*(CO$8&lt;=(MAX(rHoldPeriod,1)+fRvrYr)*12)</f>
        <v>0</v>
      </c>
      <c r="CP210" s="278" cm="1">
        <f t="array" aca="1" ref="CP210" ca="1">CO210*(1+(rRentIncrPct*(MOD(CP$8,12)=1))+(rExCapExRntInfl*(rExCapExRntInflMnth=CP$8)))*(CP$8&lt;=(MAX(rHoldPeriod,1)+fRvrYr)*12)</f>
        <v>0</v>
      </c>
      <c r="CQ210" s="278" cm="1">
        <f t="array" aca="1" ref="CQ210" ca="1">CP210*(1+(rRentIncrPct*(MOD(CQ$8,12)=1))+(rExCapExRntInfl*(rExCapExRntInflMnth=CQ$8)))*(CQ$8&lt;=(MAX(rHoldPeriod,1)+fRvrYr)*12)</f>
        <v>0</v>
      </c>
      <c r="CR210" s="278" cm="1">
        <f t="array" aca="1" ref="CR210" ca="1">CQ210*(1+(rRentIncrPct*(MOD(CR$8,12)=1))+(rExCapExRntInfl*(rExCapExRntInflMnth=CR$8)))*(CR$8&lt;=(MAX(rHoldPeriod,1)+fRvrYr)*12)</f>
        <v>0</v>
      </c>
      <c r="CS210" s="278" cm="1">
        <f t="array" aca="1" ref="CS210" ca="1">CR210*(1+(rRentIncrPct*(MOD(CS$8,12)=1))+(rExCapExRntInfl*(rExCapExRntInflMnth=CS$8)))*(CS$8&lt;=(MAX(rHoldPeriod,1)+fRvrYr)*12)</f>
        <v>0</v>
      </c>
      <c r="CT210" s="278" cm="1">
        <f t="array" aca="1" ref="CT210" ca="1">CS210*(1+(rRentIncrPct*(MOD(CT$8,12)=1))+(rExCapExRntInfl*(rExCapExRntInflMnth=CT$8)))*(CT$8&lt;=(MAX(rHoldPeriod,1)+fRvrYr)*12)</f>
        <v>0</v>
      </c>
      <c r="CU210" s="278" cm="1">
        <f t="array" aca="1" ref="CU210" ca="1">CT210*(1+(rRentIncrPct*(MOD(CU$8,12)=1))+(rExCapExRntInfl*(rExCapExRntInflMnth=CU$8)))*(CU$8&lt;=(MAX(rHoldPeriod,1)+fRvrYr)*12)</f>
        <v>0</v>
      </c>
      <c r="CV210" s="278" cm="1">
        <f t="array" aca="1" ref="CV210" ca="1">CU210*(1+(rRentIncrPct*(MOD(CV$8,12)=1))+(rExCapExRntInfl*(rExCapExRntInflMnth=CV$8)))*(CV$8&lt;=(MAX(rHoldPeriod,1)+fRvrYr)*12)</f>
        <v>0</v>
      </c>
      <c r="CW210" s="278" cm="1">
        <f t="array" aca="1" ref="CW210" ca="1">CV210*(1+(rRentIncrPct*(MOD(CW$8,12)=1))+(rExCapExRntInfl*(rExCapExRntInflMnth=CW$8)))*(CW$8&lt;=(MAX(rHoldPeriod,1)+fRvrYr)*12)</f>
        <v>0</v>
      </c>
      <c r="CX210" s="278" cm="1">
        <f t="array" aca="1" ref="CX210" ca="1">CW210*(1+(rRentIncrPct*(MOD(CX$8,12)=1))+(rExCapExRntInfl*(rExCapExRntInflMnth=CX$8)))*(CX$8&lt;=(MAX(rHoldPeriod,1)+fRvrYr)*12)</f>
        <v>0</v>
      </c>
      <c r="CY210" s="278" cm="1">
        <f t="array" aca="1" ref="CY210" ca="1">CX210*(1+(rRentIncrPct*(MOD(CY$8,12)=1))+(rExCapExRntInfl*(rExCapExRntInflMnth=CY$8)))*(CY$8&lt;=(MAX(rHoldPeriod,1)+fRvrYr)*12)</f>
        <v>0</v>
      </c>
      <c r="CZ210" s="278" cm="1">
        <f t="array" aca="1" ref="CZ210" ca="1">CY210*(1+(rRentIncrPct*(MOD(CZ$8,12)=1))+(rExCapExRntInfl*(rExCapExRntInflMnth=CZ$8)))*(CZ$8&lt;=(MAX(rHoldPeriod,1)+fRvrYr)*12)</f>
        <v>0</v>
      </c>
      <c r="DA210" s="278" cm="1">
        <f t="array" aca="1" ref="DA210" ca="1">CZ210*(1+(rRentIncrPct*(MOD(DA$8,12)=1))+(rExCapExRntInfl*(rExCapExRntInflMnth=DA$8)))*(DA$8&lt;=(MAX(rHoldPeriod,1)+fRvrYr)*12)</f>
        <v>0</v>
      </c>
      <c r="DB210" s="278" cm="1">
        <f t="array" aca="1" ref="DB210" ca="1">DA210*(1+(rRentIncrPct*(MOD(DB$8,12)=1))+(rExCapExRntInfl*(rExCapExRntInflMnth=DB$8)))*(DB$8&lt;=(MAX(rHoldPeriod,1)+fRvrYr)*12)</f>
        <v>0</v>
      </c>
      <c r="DC210" s="278" cm="1">
        <f t="array" aca="1" ref="DC210" ca="1">DB210*(1+(rRentIncrPct*(MOD(DC$8,12)=1))+(rExCapExRntInfl*(rExCapExRntInflMnth=DC$8)))*(DC$8&lt;=(MAX(rHoldPeriod,1)+fRvrYr)*12)</f>
        <v>0</v>
      </c>
      <c r="DD210" s="278" cm="1">
        <f t="array" aca="1" ref="DD210" ca="1">DC210*(1+(rRentIncrPct*(MOD(DD$8,12)=1))+(rExCapExRntInfl*(rExCapExRntInflMnth=DD$8)))*(DD$8&lt;=(MAX(rHoldPeriod,1)+fRvrYr)*12)</f>
        <v>0</v>
      </c>
      <c r="DE210" s="278" cm="1">
        <f t="array" aca="1" ref="DE210" ca="1">DD210*(1+(rRentIncrPct*(MOD(DE$8,12)=1))+(rExCapExRntInfl*(rExCapExRntInflMnth=DE$8)))*(DE$8&lt;=(MAX(rHoldPeriod,1)+fRvrYr)*12)</f>
        <v>0</v>
      </c>
      <c r="DF210" s="278" cm="1">
        <f t="array" aca="1" ref="DF210" ca="1">DE210*(1+(rRentIncrPct*(MOD(DF$8,12)=1))+(rExCapExRntInfl*(rExCapExRntInflMnth=DF$8)))*(DF$8&lt;=(MAX(rHoldPeriod,1)+fRvrYr)*12)</f>
        <v>0</v>
      </c>
      <c r="DG210" s="278" cm="1">
        <f t="array" aca="1" ref="DG210" ca="1">DF210*(1+(rRentIncrPct*(MOD(DG$8,12)=1))+(rExCapExRntInfl*(rExCapExRntInflMnth=DG$8)))*(DG$8&lt;=(MAX(rHoldPeriod,1)+fRvrYr)*12)</f>
        <v>0</v>
      </c>
      <c r="DH210" s="278" cm="1">
        <f t="array" aca="1" ref="DH210" ca="1">DG210*(1+(rRentIncrPct*(MOD(DH$8,12)=1))+(rExCapExRntInfl*(rExCapExRntInflMnth=DH$8)))*(DH$8&lt;=(MAX(rHoldPeriod,1)+fRvrYr)*12)</f>
        <v>0</v>
      </c>
      <c r="DI210" s="278" cm="1">
        <f t="array" aca="1" ref="DI210" ca="1">DH210*(1+(rRentIncrPct*(MOD(DI$8,12)=1))+(rExCapExRntInfl*(rExCapExRntInflMnth=DI$8)))*(DI$8&lt;=(MAX(rHoldPeriod,1)+fRvrYr)*12)</f>
        <v>0</v>
      </c>
      <c r="DJ210" s="278" cm="1">
        <f t="array" aca="1" ref="DJ210" ca="1">DI210*(1+(rRentIncrPct*(MOD(DJ$8,12)=1))+(rExCapExRntInfl*(rExCapExRntInflMnth=DJ$8)))*(DJ$8&lt;=(MAX(rHoldPeriod,1)+fRvrYr)*12)</f>
        <v>0</v>
      </c>
      <c r="DK210" s="278" cm="1">
        <f t="array" aca="1" ref="DK210" ca="1">DJ210*(1+(rRentIncrPct*(MOD(DK$8,12)=1))+(rExCapExRntInfl*(rExCapExRntInflMnth=DK$8)))*(DK$8&lt;=(MAX(rHoldPeriod,1)+fRvrYr)*12)</f>
        <v>0</v>
      </c>
      <c r="DL210" s="278" cm="1">
        <f t="array" aca="1" ref="DL210" ca="1">DK210*(1+(rRentIncrPct*(MOD(DL$8,12)=1))+(rExCapExRntInfl*(rExCapExRntInflMnth=DL$8)))*(DL$8&lt;=(MAX(rHoldPeriod,1)+fRvrYr)*12)</f>
        <v>0</v>
      </c>
      <c r="DM210" s="278" cm="1">
        <f t="array" aca="1" ref="DM210" ca="1">DL210*(1+(rRentIncrPct*(MOD(DM$8,12)=1))+(rExCapExRntInfl*(rExCapExRntInflMnth=DM$8)))*(DM$8&lt;=(MAX(rHoldPeriod,1)+fRvrYr)*12)</f>
        <v>0</v>
      </c>
      <c r="DN210" s="278" cm="1">
        <f t="array" aca="1" ref="DN210" ca="1">DM210*(1+(rRentIncrPct*(MOD(DN$8,12)=1))+(rExCapExRntInfl*(rExCapExRntInflMnth=DN$8)))*(DN$8&lt;=(MAX(rHoldPeriod,1)+fRvrYr)*12)</f>
        <v>0</v>
      </c>
      <c r="DO210" s="278" cm="1">
        <f t="array" aca="1" ref="DO210" ca="1">DN210*(1+(rRentIncrPct*(MOD(DO$8,12)=1))+(rExCapExRntInfl*(rExCapExRntInflMnth=DO$8)))*(DO$8&lt;=(MAX(rHoldPeriod,1)+fRvrYr)*12)</f>
        <v>0</v>
      </c>
      <c r="DP210" s="278" cm="1">
        <f t="array" aca="1" ref="DP210" ca="1">DO210*(1+(rRentIncrPct*(MOD(DP$8,12)=1))+(rExCapExRntInfl*(rExCapExRntInflMnth=DP$8)))*(DP$8&lt;=(MAX(rHoldPeriod,1)+fRvrYr)*12)</f>
        <v>0</v>
      </c>
      <c r="DQ210" s="278" cm="1">
        <f t="array" aca="1" ref="DQ210" ca="1">DP210*(1+(rRentIncrPct*(MOD(DQ$8,12)=1))+(rExCapExRntInfl*(rExCapExRntInflMnth=DQ$8)))*(DQ$8&lt;=(MAX(rHoldPeriod,1)+fRvrYr)*12)</f>
        <v>0</v>
      </c>
      <c r="DR210" s="278" cm="1">
        <f t="array" aca="1" ref="DR210" ca="1">DQ210*(1+(rRentIncrPct*(MOD(DR$8,12)=1))+(rExCapExRntInfl*(rExCapExRntInflMnth=DR$8)))*(DR$8&lt;=(MAX(rHoldPeriod,1)+fRvrYr)*12)</f>
        <v>0</v>
      </c>
      <c r="DS210" s="278" cm="1">
        <f t="array" aca="1" ref="DS210" ca="1">DR210*(1+(rRentIncrPct*(MOD(DS$8,12)=1))+(rExCapExRntInfl*(rExCapExRntInflMnth=DS$8)))*(DS$8&lt;=(MAX(rHoldPeriod,1)+fRvrYr)*12)</f>
        <v>0</v>
      </c>
      <c r="DT210" s="278" cm="1">
        <f t="array" aca="1" ref="DT210" ca="1">DS210*(1+(rRentIncrPct*(MOD(DT$8,12)=1))+(rExCapExRntInfl*(rExCapExRntInflMnth=DT$8)))*(DT$8&lt;=(MAX(rHoldPeriod,1)+fRvrYr)*12)</f>
        <v>0</v>
      </c>
      <c r="DU210" s="278" cm="1">
        <f t="array" aca="1" ref="DU210" ca="1">DT210*(1+(rRentIncrPct*(MOD(DU$8,12)=1))+(rExCapExRntInfl*(rExCapExRntInflMnth=DU$8)))*(DU$8&lt;=(MAX(rHoldPeriod,1)+fRvrYr)*12)</f>
        <v>0</v>
      </c>
      <c r="DV210" s="278" cm="1">
        <f t="array" aca="1" ref="DV210" ca="1">DU210*(1+(rRentIncrPct*(MOD(DV$8,12)=1))+(rExCapExRntInfl*(rExCapExRntInflMnth=DV$8)))*(DV$8&lt;=(MAX(rHoldPeriod,1)+fRvrYr)*12)</f>
        <v>0</v>
      </c>
      <c r="DW210" s="278" cm="1">
        <f t="array" aca="1" ref="DW210" ca="1">DV210*(1+(rRentIncrPct*(MOD(DW$8,12)=1))+(rExCapExRntInfl*(rExCapExRntInflMnth=DW$8)))*(DW$8&lt;=(MAX(rHoldPeriod,1)+fRvrYr)*12)</f>
        <v>0</v>
      </c>
      <c r="DX210" s="278" cm="1">
        <f t="array" aca="1" ref="DX210" ca="1">DW210*(1+(rRentIncrPct*(MOD(DX$8,12)=1))+(rExCapExRntInfl*(rExCapExRntInflMnth=DX$8)))*(DX$8&lt;=(MAX(rHoldPeriod,1)+fRvrYr)*12)</f>
        <v>0</v>
      </c>
      <c r="DY210" s="278" cm="1">
        <f t="array" aca="1" ref="DY210" ca="1">DX210*(1+(rRentIncrPct*(MOD(DY$8,12)=1))+(rExCapExRntInfl*(rExCapExRntInflMnth=DY$8)))*(DY$8&lt;=(MAX(rHoldPeriod,1)+fRvrYr)*12)</f>
        <v>0</v>
      </c>
      <c r="DZ210" s="278" cm="1">
        <f t="array" aca="1" ref="DZ210" ca="1">DY210*(1+(rRentIncrPct*(MOD(DZ$8,12)=1))+(rExCapExRntInfl*(rExCapExRntInflMnth=DZ$8)))*(DZ$8&lt;=(MAX(rHoldPeriod,1)+fRvrYr)*12)</f>
        <v>0</v>
      </c>
      <c r="EA210" s="278" cm="1">
        <f t="array" aca="1" ref="EA210" ca="1">DZ210*(1+(rRentIncrPct*(MOD(EA$8,12)=1))+(rExCapExRntInfl*(rExCapExRntInflMnth=EA$8)))*(EA$8&lt;=(MAX(rHoldPeriod,1)+fRvrYr)*12)</f>
        <v>0</v>
      </c>
      <c r="EB210" s="278" cm="1">
        <f t="array" aca="1" ref="EB210" ca="1">EA210*(1+(rRentIncrPct*(MOD(EB$8,12)=1))+(rExCapExRntInfl*(rExCapExRntInflMnth=EB$8)))*(EB$8&lt;=(MAX(rHoldPeriod,1)+fRvrYr)*12)</f>
        <v>0</v>
      </c>
      <c r="EC210" s="278" cm="1">
        <f t="array" aca="1" ref="EC210" ca="1">EB210*(1+(rRentIncrPct*(MOD(EC$8,12)=1))+(rExCapExRntInfl*(rExCapExRntInflMnth=EC$8)))*(EC$8&lt;=(MAX(rHoldPeriod,1)+fRvrYr)*12)</f>
        <v>0</v>
      </c>
      <c r="ED210" s="278" cm="1">
        <f t="array" aca="1" ref="ED210" ca="1">EC210*(1+(rRentIncrPct*(MOD(ED$8,12)=1))+(rExCapExRntInfl*(rExCapExRntInflMnth=ED$8)))*(ED$8&lt;=(MAX(rHoldPeriod,1)+fRvrYr)*12)</f>
        <v>0</v>
      </c>
      <c r="EE210" s="278" cm="1">
        <f t="array" aca="1" ref="EE210" ca="1">ED210*(1+(rRentIncrPct*(MOD(EE$8,12)=1))+(rExCapExRntInfl*(rExCapExRntInflMnth=EE$8)))*(EE$8&lt;=(MAX(rHoldPeriod,1)+fRvrYr)*12)</f>
        <v>0</v>
      </c>
      <c r="EF210" s="278" cm="1">
        <f t="array" aca="1" ref="EF210" ca="1">EE210*(1+(rRentIncrPct*(MOD(EF$8,12)=1))+(rExCapExRntInfl*(rExCapExRntInflMnth=EF$8)))*(EF$8&lt;=(MAX(rHoldPeriod,1)+fRvrYr)*12)</f>
        <v>0</v>
      </c>
      <c r="EG210" s="278" cm="1">
        <f t="array" aca="1" ref="EG210" ca="1">EF210*(1+(rRentIncrPct*(MOD(EG$8,12)=1))+(rExCapExRntInfl*(rExCapExRntInflMnth=EG$8)))*(EG$8&lt;=(MAX(rHoldPeriod,1)+fRvrYr)*12)</f>
        <v>0</v>
      </c>
      <c r="EH210" s="278" cm="1">
        <f t="array" aca="1" ref="EH210" ca="1">EG210*(1+(rRentIncrPct*(MOD(EH$8,12)=1))+(rExCapExRntInfl*(rExCapExRntInflMnth=EH$8)))*(EH$8&lt;=(MAX(rHoldPeriod,1)+fRvrYr)*12)</f>
        <v>0</v>
      </c>
      <c r="EI210" s="278" cm="1">
        <f t="array" aca="1" ref="EI210" ca="1">EH210*(1+(rRentIncrPct*(MOD(EI$8,12)=1))+(rExCapExRntInfl*(rExCapExRntInflMnth=EI$8)))*(EI$8&lt;=(MAX(rHoldPeriod,1)+fRvrYr)*12)</f>
        <v>0</v>
      </c>
      <c r="EJ210" s="278" cm="1">
        <f t="array" aca="1" ref="EJ210" ca="1">EI210*(1+(rRentIncrPct*(MOD(EJ$8,12)=1))+(rExCapExRntInfl*(rExCapExRntInflMnth=EJ$8)))*(EJ$8&lt;=(MAX(rHoldPeriod,1)+fRvrYr)*12)</f>
        <v>0</v>
      </c>
      <c r="EK210" s="278" cm="1">
        <f t="array" aca="1" ref="EK210" ca="1">EJ210*(1+(rRentIncrPct*(MOD(EK$8,12)=1))+(rExCapExRntInfl*(rExCapExRntInflMnth=EK$8)))*(EK$8&lt;=(MAX(rHoldPeriod,1)+fRvrYr)*12)</f>
        <v>0</v>
      </c>
      <c r="EL210" s="278" cm="1">
        <f t="array" aca="1" ref="EL210" ca="1">EK210*(1+(rRentIncrPct*(MOD(EL$8,12)=1))+(rExCapExRntInfl*(rExCapExRntInflMnth=EL$8)))*(EL$8&lt;=(MAX(rHoldPeriod,1)+fRvrYr)*12)</f>
        <v>0</v>
      </c>
      <c r="EM210" s="278" cm="1">
        <f t="array" aca="1" ref="EM210" ca="1">EL210*(1+(rRentIncrPct*(MOD(EM$8,12)=1))+(rExCapExRntInfl*(rExCapExRntInflMnth=EM$8)))*(EM$8&lt;=(MAX(rHoldPeriod,1)+fRvrYr)*12)</f>
        <v>0</v>
      </c>
      <c r="EN210" s="278" cm="1">
        <f t="array" aca="1" ref="EN210" ca="1">EM210*(1+(rRentIncrPct*(MOD(EN$8,12)=1))+(rExCapExRntInfl*(rExCapExRntInflMnth=EN$8)))*(EN$8&lt;=(MAX(rHoldPeriod,1)+fRvrYr)*12)</f>
        <v>0</v>
      </c>
      <c r="EO210" s="278" cm="1">
        <f t="array" aca="1" ref="EO210" ca="1">EN210*(1+(rRentIncrPct*(MOD(EO$8,12)=1))+(rExCapExRntInfl*(rExCapExRntInflMnth=EO$8)))*(EO$8&lt;=(MAX(rHoldPeriod,1)+fRvrYr)*12)</f>
        <v>0</v>
      </c>
      <c r="EP210" s="278" cm="1">
        <f t="array" aca="1" ref="EP210" ca="1">EO210*(1+(rRentIncrPct*(MOD(EP$8,12)=1))+(rExCapExRntInfl*(rExCapExRntInflMnth=EP$8)))*(EP$8&lt;=(MAX(rHoldPeriod,1)+fRvrYr)*12)</f>
        <v>0</v>
      </c>
      <c r="EQ210" s="278" cm="1">
        <f t="array" aca="1" ref="EQ210" ca="1">EP210*(1+(rRentIncrPct*(MOD(EQ$8,12)=1))+(rExCapExRntInfl*(rExCapExRntInflMnth=EQ$8)))*(EQ$8&lt;=(MAX(rHoldPeriod,1)+fRvrYr)*12)</f>
        <v>0</v>
      </c>
      <c r="ER210" s="278" cm="1">
        <f t="array" aca="1" ref="ER210" ca="1">EQ210*(1+(rRentIncrPct*(MOD(ER$8,12)=1))+(rExCapExRntInfl*(rExCapExRntInflMnth=ER$8)))*(ER$8&lt;=(MAX(rHoldPeriod,1)+fRvrYr)*12)</f>
        <v>0</v>
      </c>
      <c r="ES210" s="278" cm="1">
        <f t="array" aca="1" ref="ES210" ca="1">ER210*(1+(rRentIncrPct*(MOD(ES$8,12)=1))+(rExCapExRntInfl*(rExCapExRntInflMnth=ES$8)))*(ES$8&lt;=(MAX(rHoldPeriod,1)+fRvrYr)*12)</f>
        <v>0</v>
      </c>
    </row>
    <row r="211" spans="17:149" hidden="1" x14ac:dyDescent="0.2">
      <c r="Q211" s="275"/>
      <c r="R211" s="278">
        <f t="shared" si="500"/>
        <v>0</v>
      </c>
      <c r="S211" s="278" cm="1">
        <f t="array" aca="1" ref="S211" ca="1">R211*(1+(rRentIncrPct*(MOD(S$8,12)=1))+(rExCapExRntInfl*(rExCapExRntInflMnth=S$8)))*(S$8&lt;=(MAX(rHoldPeriod,1)+fRvrYr)*12)</f>
        <v>0</v>
      </c>
      <c r="T211" s="278" cm="1">
        <f t="array" aca="1" ref="T211" ca="1">S211*(1+(rRentIncrPct*(MOD(T$8,12)=1))+(rExCapExRntInfl*(rExCapExRntInflMnth=T$8)))*(T$8&lt;=(MAX(rHoldPeriod,1)+fRvrYr)*12)</f>
        <v>0</v>
      </c>
      <c r="U211" s="278" cm="1">
        <f t="array" aca="1" ref="U211" ca="1">T211*(1+(rRentIncrPct*(MOD(U$8,12)=1))+(rExCapExRntInfl*(rExCapExRntInflMnth=U$8)))*(U$8&lt;=(MAX(rHoldPeriod,1)+fRvrYr)*12)</f>
        <v>0</v>
      </c>
      <c r="V211" s="278" cm="1">
        <f t="array" aca="1" ref="V211" ca="1">U211*(1+(rRentIncrPct*(MOD(V$8,12)=1))+(rExCapExRntInfl*(rExCapExRntInflMnth=V$8)))*(V$8&lt;=(MAX(rHoldPeriod,1)+fRvrYr)*12)</f>
        <v>0</v>
      </c>
      <c r="W211" s="278" cm="1">
        <f t="array" aca="1" ref="W211" ca="1">V211*(1+(rRentIncrPct*(MOD(W$8,12)=1))+(rExCapExRntInfl*(rExCapExRntInflMnth=W$8)))*(W$8&lt;=(MAX(rHoldPeriod,1)+fRvrYr)*12)</f>
        <v>0</v>
      </c>
      <c r="X211" s="278" cm="1">
        <f t="array" aca="1" ref="X211" ca="1">W211*(1+(rRentIncrPct*(MOD(X$8,12)=1))+(rExCapExRntInfl*(rExCapExRntInflMnth=X$8)))*(X$8&lt;=(MAX(rHoldPeriod,1)+fRvrYr)*12)</f>
        <v>0</v>
      </c>
      <c r="Y211" s="278" cm="1">
        <f t="array" aca="1" ref="Y211" ca="1">X211*(1+(rRentIncrPct*(MOD(Y$8,12)=1))+(rExCapExRntInfl*(rExCapExRntInflMnth=Y$8)))*(Y$8&lt;=(MAX(rHoldPeriod,1)+fRvrYr)*12)</f>
        <v>0</v>
      </c>
      <c r="Z211" s="278" cm="1">
        <f t="array" aca="1" ref="Z211" ca="1">Y211*(1+(rRentIncrPct*(MOD(Z$8,12)=1))+(rExCapExRntInfl*(rExCapExRntInflMnth=Z$8)))*(Z$8&lt;=(MAX(rHoldPeriod,1)+fRvrYr)*12)</f>
        <v>0</v>
      </c>
      <c r="AA211" s="278" cm="1">
        <f t="array" aca="1" ref="AA211" ca="1">Z211*(1+(rRentIncrPct*(MOD(AA$8,12)=1))+(rExCapExRntInfl*(rExCapExRntInflMnth=AA$8)))*(AA$8&lt;=(MAX(rHoldPeriod,1)+fRvrYr)*12)</f>
        <v>0</v>
      </c>
      <c r="AB211" s="278" cm="1">
        <f t="array" aca="1" ref="AB211" ca="1">AA211*(1+(rRentIncrPct*(MOD(AB$8,12)=1))+(rExCapExRntInfl*(rExCapExRntInflMnth=AB$8)))*(AB$8&lt;=(MAX(rHoldPeriod,1)+fRvrYr)*12)</f>
        <v>0</v>
      </c>
      <c r="AC211" s="278" cm="1">
        <f t="array" aca="1" ref="AC211" ca="1">AB211*(1+(rRentIncrPct*(MOD(AC$8,12)=1))+(rExCapExRntInfl*(rExCapExRntInflMnth=AC$8)))*(AC$8&lt;=(MAX(rHoldPeriod,1)+fRvrYr)*12)</f>
        <v>0</v>
      </c>
      <c r="AD211" s="278" cm="1">
        <f t="array" aca="1" ref="AD211" ca="1">AC211*(1+(rRentIncrPct*(MOD(AD$8,12)=1))+(rExCapExRntInfl*(rExCapExRntInflMnth=AD$8)))*(AD$8&lt;=(MAX(rHoldPeriod,1)+fRvrYr)*12)</f>
        <v>0</v>
      </c>
      <c r="AE211" s="278" cm="1">
        <f t="array" aca="1" ref="AE211" ca="1">AD211*(1+(rRentIncrPct*(MOD(AE$8,12)=1))+(rExCapExRntInfl*(rExCapExRntInflMnth=AE$8)))*(AE$8&lt;=(MAX(rHoldPeriod,1)+fRvrYr)*12)</f>
        <v>0</v>
      </c>
      <c r="AF211" s="278" cm="1">
        <f t="array" aca="1" ref="AF211" ca="1">AE211*(1+(rRentIncrPct*(MOD(AF$8,12)=1))+(rExCapExRntInfl*(rExCapExRntInflMnth=AF$8)))*(AF$8&lt;=(MAX(rHoldPeriod,1)+fRvrYr)*12)</f>
        <v>0</v>
      </c>
      <c r="AG211" s="278" cm="1">
        <f t="array" aca="1" ref="AG211" ca="1">AF211*(1+(rRentIncrPct*(MOD(AG$8,12)=1))+(rExCapExRntInfl*(rExCapExRntInflMnth=AG$8)))*(AG$8&lt;=(MAX(rHoldPeriod,1)+fRvrYr)*12)</f>
        <v>0</v>
      </c>
      <c r="AH211" s="278" cm="1">
        <f t="array" aca="1" ref="AH211" ca="1">AG211*(1+(rRentIncrPct*(MOD(AH$8,12)=1))+(rExCapExRntInfl*(rExCapExRntInflMnth=AH$8)))*(AH$8&lt;=(MAX(rHoldPeriod,1)+fRvrYr)*12)</f>
        <v>0</v>
      </c>
      <c r="AI211" s="278" cm="1">
        <f t="array" aca="1" ref="AI211" ca="1">AH211*(1+(rRentIncrPct*(MOD(AI$8,12)=1))+(rExCapExRntInfl*(rExCapExRntInflMnth=AI$8)))*(AI$8&lt;=(MAX(rHoldPeriod,1)+fRvrYr)*12)</f>
        <v>0</v>
      </c>
      <c r="AJ211" s="278" cm="1">
        <f t="array" aca="1" ref="AJ211" ca="1">AI211*(1+(rRentIncrPct*(MOD(AJ$8,12)=1))+(rExCapExRntInfl*(rExCapExRntInflMnth=AJ$8)))*(AJ$8&lt;=(MAX(rHoldPeriod,1)+fRvrYr)*12)</f>
        <v>0</v>
      </c>
      <c r="AK211" s="278" cm="1">
        <f t="array" aca="1" ref="AK211" ca="1">AJ211*(1+(rRentIncrPct*(MOD(AK$8,12)=1))+(rExCapExRntInfl*(rExCapExRntInflMnth=AK$8)))*(AK$8&lt;=(MAX(rHoldPeriod,1)+fRvrYr)*12)</f>
        <v>0</v>
      </c>
      <c r="AL211" s="278" cm="1">
        <f t="array" aca="1" ref="AL211" ca="1">AK211*(1+(rRentIncrPct*(MOD(AL$8,12)=1))+(rExCapExRntInfl*(rExCapExRntInflMnth=AL$8)))*(AL$8&lt;=(MAX(rHoldPeriod,1)+fRvrYr)*12)</f>
        <v>0</v>
      </c>
      <c r="AM211" s="278" cm="1">
        <f t="array" aca="1" ref="AM211" ca="1">AL211*(1+(rRentIncrPct*(MOD(AM$8,12)=1))+(rExCapExRntInfl*(rExCapExRntInflMnth=AM$8)))*(AM$8&lt;=(MAX(rHoldPeriod,1)+fRvrYr)*12)</f>
        <v>0</v>
      </c>
      <c r="AN211" s="278" cm="1">
        <f t="array" aca="1" ref="AN211" ca="1">AM211*(1+(rRentIncrPct*(MOD(AN$8,12)=1))+(rExCapExRntInfl*(rExCapExRntInflMnth=AN$8)))*(AN$8&lt;=(MAX(rHoldPeriod,1)+fRvrYr)*12)</f>
        <v>0</v>
      </c>
      <c r="AO211" s="278" cm="1">
        <f t="array" aca="1" ref="AO211" ca="1">AN211*(1+(rRentIncrPct*(MOD(AO$8,12)=1))+(rExCapExRntInfl*(rExCapExRntInflMnth=AO$8)))*(AO$8&lt;=(MAX(rHoldPeriod,1)+fRvrYr)*12)</f>
        <v>0</v>
      </c>
      <c r="AP211" s="278" cm="1">
        <f t="array" aca="1" ref="AP211" ca="1">AO211*(1+(rRentIncrPct*(MOD(AP$8,12)=1))+(rExCapExRntInfl*(rExCapExRntInflMnth=AP$8)))*(AP$8&lt;=(MAX(rHoldPeriod,1)+fRvrYr)*12)</f>
        <v>0</v>
      </c>
      <c r="AQ211" s="278" cm="1">
        <f t="array" aca="1" ref="AQ211" ca="1">AP211*(1+(rRentIncrPct*(MOD(AQ$8,12)=1))+(rExCapExRntInfl*(rExCapExRntInflMnth=AQ$8)))*(AQ$8&lt;=(MAX(rHoldPeriod,1)+fRvrYr)*12)</f>
        <v>0</v>
      </c>
      <c r="AR211" s="278" cm="1">
        <f t="array" aca="1" ref="AR211" ca="1">AQ211*(1+(rRentIncrPct*(MOD(AR$8,12)=1))+(rExCapExRntInfl*(rExCapExRntInflMnth=AR$8)))*(AR$8&lt;=(MAX(rHoldPeriod,1)+fRvrYr)*12)</f>
        <v>0</v>
      </c>
      <c r="AS211" s="278" cm="1">
        <f t="array" aca="1" ref="AS211" ca="1">AR211*(1+(rRentIncrPct*(MOD(AS$8,12)=1))+(rExCapExRntInfl*(rExCapExRntInflMnth=AS$8)))*(AS$8&lt;=(MAX(rHoldPeriod,1)+fRvrYr)*12)</f>
        <v>0</v>
      </c>
      <c r="AT211" s="278" cm="1">
        <f t="array" aca="1" ref="AT211" ca="1">AS211*(1+(rRentIncrPct*(MOD(AT$8,12)=1))+(rExCapExRntInfl*(rExCapExRntInflMnth=AT$8)))*(AT$8&lt;=(MAX(rHoldPeriod,1)+fRvrYr)*12)</f>
        <v>0</v>
      </c>
      <c r="AU211" s="278" cm="1">
        <f t="array" aca="1" ref="AU211" ca="1">AT211*(1+(rRentIncrPct*(MOD(AU$8,12)=1))+(rExCapExRntInfl*(rExCapExRntInflMnth=AU$8)))*(AU$8&lt;=(MAX(rHoldPeriod,1)+fRvrYr)*12)</f>
        <v>0</v>
      </c>
      <c r="AV211" s="278" cm="1">
        <f t="array" aca="1" ref="AV211" ca="1">AU211*(1+(rRentIncrPct*(MOD(AV$8,12)=1))+(rExCapExRntInfl*(rExCapExRntInflMnth=AV$8)))*(AV$8&lt;=(MAX(rHoldPeriod,1)+fRvrYr)*12)</f>
        <v>0</v>
      </c>
      <c r="AW211" s="278" cm="1">
        <f t="array" aca="1" ref="AW211" ca="1">AV211*(1+(rRentIncrPct*(MOD(AW$8,12)=1))+(rExCapExRntInfl*(rExCapExRntInflMnth=AW$8)))*(AW$8&lt;=(MAX(rHoldPeriod,1)+fRvrYr)*12)</f>
        <v>0</v>
      </c>
      <c r="AX211" s="278" cm="1">
        <f t="array" aca="1" ref="AX211" ca="1">AW211*(1+(rRentIncrPct*(MOD(AX$8,12)=1))+(rExCapExRntInfl*(rExCapExRntInflMnth=AX$8)))*(AX$8&lt;=(MAX(rHoldPeriod,1)+fRvrYr)*12)</f>
        <v>0</v>
      </c>
      <c r="AY211" s="278" cm="1">
        <f t="array" aca="1" ref="AY211" ca="1">AX211*(1+(rRentIncrPct*(MOD(AY$8,12)=1))+(rExCapExRntInfl*(rExCapExRntInflMnth=AY$8)))*(AY$8&lt;=(MAX(rHoldPeriod,1)+fRvrYr)*12)</f>
        <v>0</v>
      </c>
      <c r="AZ211" s="278" cm="1">
        <f t="array" aca="1" ref="AZ211" ca="1">AY211*(1+(rRentIncrPct*(MOD(AZ$8,12)=1))+(rExCapExRntInfl*(rExCapExRntInflMnth=AZ$8)))*(AZ$8&lt;=(MAX(rHoldPeriod,1)+fRvrYr)*12)</f>
        <v>0</v>
      </c>
      <c r="BA211" s="278" cm="1">
        <f t="array" aca="1" ref="BA211" ca="1">AZ211*(1+(rRentIncrPct*(MOD(BA$8,12)=1))+(rExCapExRntInfl*(rExCapExRntInflMnth=BA$8)))*(BA$8&lt;=(MAX(rHoldPeriod,1)+fRvrYr)*12)</f>
        <v>0</v>
      </c>
      <c r="BB211" s="278" cm="1">
        <f t="array" aca="1" ref="BB211" ca="1">BA211*(1+(rRentIncrPct*(MOD(BB$8,12)=1))+(rExCapExRntInfl*(rExCapExRntInflMnth=BB$8)))*(BB$8&lt;=(MAX(rHoldPeriod,1)+fRvrYr)*12)</f>
        <v>0</v>
      </c>
      <c r="BC211" s="278" cm="1">
        <f t="array" aca="1" ref="BC211" ca="1">BB211*(1+(rRentIncrPct*(MOD(BC$8,12)=1))+(rExCapExRntInfl*(rExCapExRntInflMnth=BC$8)))*(BC$8&lt;=(MAX(rHoldPeriod,1)+fRvrYr)*12)</f>
        <v>0</v>
      </c>
      <c r="BD211" s="278" cm="1">
        <f t="array" aca="1" ref="BD211" ca="1">BC211*(1+(rRentIncrPct*(MOD(BD$8,12)=1))+(rExCapExRntInfl*(rExCapExRntInflMnth=BD$8)))*(BD$8&lt;=(MAX(rHoldPeriod,1)+fRvrYr)*12)</f>
        <v>0</v>
      </c>
      <c r="BE211" s="278" cm="1">
        <f t="array" aca="1" ref="BE211" ca="1">BD211*(1+(rRentIncrPct*(MOD(BE$8,12)=1))+(rExCapExRntInfl*(rExCapExRntInflMnth=BE$8)))*(BE$8&lt;=(MAX(rHoldPeriod,1)+fRvrYr)*12)</f>
        <v>0</v>
      </c>
      <c r="BF211" s="278" cm="1">
        <f t="array" aca="1" ref="BF211" ca="1">BE211*(1+(rRentIncrPct*(MOD(BF$8,12)=1))+(rExCapExRntInfl*(rExCapExRntInflMnth=BF$8)))*(BF$8&lt;=(MAX(rHoldPeriod,1)+fRvrYr)*12)</f>
        <v>0</v>
      </c>
      <c r="BG211" s="278" cm="1">
        <f t="array" aca="1" ref="BG211" ca="1">BF211*(1+(rRentIncrPct*(MOD(BG$8,12)=1))+(rExCapExRntInfl*(rExCapExRntInflMnth=BG$8)))*(BG$8&lt;=(MAX(rHoldPeriod,1)+fRvrYr)*12)</f>
        <v>0</v>
      </c>
      <c r="BH211" s="278" cm="1">
        <f t="array" aca="1" ref="BH211" ca="1">BG211*(1+(rRentIncrPct*(MOD(BH$8,12)=1))+(rExCapExRntInfl*(rExCapExRntInflMnth=BH$8)))*(BH$8&lt;=(MAX(rHoldPeriod,1)+fRvrYr)*12)</f>
        <v>0</v>
      </c>
      <c r="BI211" s="278" cm="1">
        <f t="array" aca="1" ref="BI211" ca="1">BH211*(1+(rRentIncrPct*(MOD(BI$8,12)=1))+(rExCapExRntInfl*(rExCapExRntInflMnth=BI$8)))*(BI$8&lt;=(MAX(rHoldPeriod,1)+fRvrYr)*12)</f>
        <v>0</v>
      </c>
      <c r="BJ211" s="278" cm="1">
        <f t="array" aca="1" ref="BJ211" ca="1">BI211*(1+(rRentIncrPct*(MOD(BJ$8,12)=1))+(rExCapExRntInfl*(rExCapExRntInflMnth=BJ$8)))*(BJ$8&lt;=(MAX(rHoldPeriod,1)+fRvrYr)*12)</f>
        <v>0</v>
      </c>
      <c r="BK211" s="278" cm="1">
        <f t="array" aca="1" ref="BK211" ca="1">BJ211*(1+(rRentIncrPct*(MOD(BK$8,12)=1))+(rExCapExRntInfl*(rExCapExRntInflMnth=BK$8)))*(BK$8&lt;=(MAX(rHoldPeriod,1)+fRvrYr)*12)</f>
        <v>0</v>
      </c>
      <c r="BL211" s="278" cm="1">
        <f t="array" aca="1" ref="BL211" ca="1">BK211*(1+(rRentIncrPct*(MOD(BL$8,12)=1))+(rExCapExRntInfl*(rExCapExRntInflMnth=BL$8)))*(BL$8&lt;=(MAX(rHoldPeriod,1)+fRvrYr)*12)</f>
        <v>0</v>
      </c>
      <c r="BM211" s="278" cm="1">
        <f t="array" aca="1" ref="BM211" ca="1">BL211*(1+(rRentIncrPct*(MOD(BM$8,12)=1))+(rExCapExRntInfl*(rExCapExRntInflMnth=BM$8)))*(BM$8&lt;=(MAX(rHoldPeriod,1)+fRvrYr)*12)</f>
        <v>0</v>
      </c>
      <c r="BN211" s="278" cm="1">
        <f t="array" aca="1" ref="BN211" ca="1">BM211*(1+(rRentIncrPct*(MOD(BN$8,12)=1))+(rExCapExRntInfl*(rExCapExRntInflMnth=BN$8)))*(BN$8&lt;=(MAX(rHoldPeriod,1)+fRvrYr)*12)</f>
        <v>0</v>
      </c>
      <c r="BO211" s="278" cm="1">
        <f t="array" aca="1" ref="BO211" ca="1">BN211*(1+(rRentIncrPct*(MOD(BO$8,12)=1))+(rExCapExRntInfl*(rExCapExRntInflMnth=BO$8)))*(BO$8&lt;=(MAX(rHoldPeriod,1)+fRvrYr)*12)</f>
        <v>0</v>
      </c>
      <c r="BP211" s="278" cm="1">
        <f t="array" aca="1" ref="BP211" ca="1">BO211*(1+(rRentIncrPct*(MOD(BP$8,12)=1))+(rExCapExRntInfl*(rExCapExRntInflMnth=BP$8)))*(BP$8&lt;=(MAX(rHoldPeriod,1)+fRvrYr)*12)</f>
        <v>0</v>
      </c>
      <c r="BQ211" s="278" cm="1">
        <f t="array" aca="1" ref="BQ211" ca="1">BP211*(1+(rRentIncrPct*(MOD(BQ$8,12)=1))+(rExCapExRntInfl*(rExCapExRntInflMnth=BQ$8)))*(BQ$8&lt;=(MAX(rHoldPeriod,1)+fRvrYr)*12)</f>
        <v>0</v>
      </c>
      <c r="BR211" s="278" cm="1">
        <f t="array" aca="1" ref="BR211" ca="1">BQ211*(1+(rRentIncrPct*(MOD(BR$8,12)=1))+(rExCapExRntInfl*(rExCapExRntInflMnth=BR$8)))*(BR$8&lt;=(MAX(rHoldPeriod,1)+fRvrYr)*12)</f>
        <v>0</v>
      </c>
      <c r="BS211" s="278" cm="1">
        <f t="array" aca="1" ref="BS211" ca="1">BR211*(1+(rRentIncrPct*(MOD(BS$8,12)=1))+(rExCapExRntInfl*(rExCapExRntInflMnth=BS$8)))*(BS$8&lt;=(MAX(rHoldPeriod,1)+fRvrYr)*12)</f>
        <v>0</v>
      </c>
      <c r="BT211" s="278" cm="1">
        <f t="array" aca="1" ref="BT211" ca="1">BS211*(1+(rRentIncrPct*(MOD(BT$8,12)=1))+(rExCapExRntInfl*(rExCapExRntInflMnth=BT$8)))*(BT$8&lt;=(MAX(rHoldPeriod,1)+fRvrYr)*12)</f>
        <v>0</v>
      </c>
      <c r="BU211" s="278" cm="1">
        <f t="array" aca="1" ref="BU211" ca="1">BT211*(1+(rRentIncrPct*(MOD(BU$8,12)=1))+(rExCapExRntInfl*(rExCapExRntInflMnth=BU$8)))*(BU$8&lt;=(MAX(rHoldPeriod,1)+fRvrYr)*12)</f>
        <v>0</v>
      </c>
      <c r="BV211" s="278" cm="1">
        <f t="array" aca="1" ref="BV211" ca="1">BU211*(1+(rRentIncrPct*(MOD(BV$8,12)=1))+(rExCapExRntInfl*(rExCapExRntInflMnth=BV$8)))*(BV$8&lt;=(MAX(rHoldPeriod,1)+fRvrYr)*12)</f>
        <v>0</v>
      </c>
      <c r="BW211" s="278" cm="1">
        <f t="array" aca="1" ref="BW211" ca="1">BV211*(1+(rRentIncrPct*(MOD(BW$8,12)=1))+(rExCapExRntInfl*(rExCapExRntInflMnth=BW$8)))*(BW$8&lt;=(MAX(rHoldPeriod,1)+fRvrYr)*12)</f>
        <v>0</v>
      </c>
      <c r="BX211" s="278" cm="1">
        <f t="array" aca="1" ref="BX211" ca="1">BW211*(1+(rRentIncrPct*(MOD(BX$8,12)=1))+(rExCapExRntInfl*(rExCapExRntInflMnth=BX$8)))*(BX$8&lt;=(MAX(rHoldPeriod,1)+fRvrYr)*12)</f>
        <v>0</v>
      </c>
      <c r="BY211" s="278" cm="1">
        <f t="array" aca="1" ref="BY211" ca="1">BX211*(1+(rRentIncrPct*(MOD(BY$8,12)=1))+(rExCapExRntInfl*(rExCapExRntInflMnth=BY$8)))*(BY$8&lt;=(MAX(rHoldPeriod,1)+fRvrYr)*12)</f>
        <v>0</v>
      </c>
      <c r="BZ211" s="278" cm="1">
        <f t="array" aca="1" ref="BZ211" ca="1">BY211*(1+(rRentIncrPct*(MOD(BZ$8,12)=1))+(rExCapExRntInfl*(rExCapExRntInflMnth=BZ$8)))*(BZ$8&lt;=(MAX(rHoldPeriod,1)+fRvrYr)*12)</f>
        <v>0</v>
      </c>
      <c r="CA211" s="278" cm="1">
        <f t="array" aca="1" ref="CA211" ca="1">BZ211*(1+(rRentIncrPct*(MOD(CA$8,12)=1))+(rExCapExRntInfl*(rExCapExRntInflMnth=CA$8)))*(CA$8&lt;=(MAX(rHoldPeriod,1)+fRvrYr)*12)</f>
        <v>0</v>
      </c>
      <c r="CB211" s="278" cm="1">
        <f t="array" aca="1" ref="CB211" ca="1">CA211*(1+(rRentIncrPct*(MOD(CB$8,12)=1))+(rExCapExRntInfl*(rExCapExRntInflMnth=CB$8)))*(CB$8&lt;=(MAX(rHoldPeriod,1)+fRvrYr)*12)</f>
        <v>0</v>
      </c>
      <c r="CC211" s="278" cm="1">
        <f t="array" aca="1" ref="CC211" ca="1">CB211*(1+(rRentIncrPct*(MOD(CC$8,12)=1))+(rExCapExRntInfl*(rExCapExRntInflMnth=CC$8)))*(CC$8&lt;=(MAX(rHoldPeriod,1)+fRvrYr)*12)</f>
        <v>0</v>
      </c>
      <c r="CD211" s="278" cm="1">
        <f t="array" aca="1" ref="CD211" ca="1">CC211*(1+(rRentIncrPct*(MOD(CD$8,12)=1))+(rExCapExRntInfl*(rExCapExRntInflMnth=CD$8)))*(CD$8&lt;=(MAX(rHoldPeriod,1)+fRvrYr)*12)</f>
        <v>0</v>
      </c>
      <c r="CE211" s="278" cm="1">
        <f t="array" aca="1" ref="CE211" ca="1">CD211*(1+(rRentIncrPct*(MOD(CE$8,12)=1))+(rExCapExRntInfl*(rExCapExRntInflMnth=CE$8)))*(CE$8&lt;=(MAX(rHoldPeriod,1)+fRvrYr)*12)</f>
        <v>0</v>
      </c>
      <c r="CF211" s="278" cm="1">
        <f t="array" aca="1" ref="CF211" ca="1">CE211*(1+(rRentIncrPct*(MOD(CF$8,12)=1))+(rExCapExRntInfl*(rExCapExRntInflMnth=CF$8)))*(CF$8&lt;=(MAX(rHoldPeriod,1)+fRvrYr)*12)</f>
        <v>0</v>
      </c>
      <c r="CG211" s="278" cm="1">
        <f t="array" aca="1" ref="CG211" ca="1">CF211*(1+(rRentIncrPct*(MOD(CG$8,12)=1))+(rExCapExRntInfl*(rExCapExRntInflMnth=CG$8)))*(CG$8&lt;=(MAX(rHoldPeriod,1)+fRvrYr)*12)</f>
        <v>0</v>
      </c>
      <c r="CH211" s="278" cm="1">
        <f t="array" aca="1" ref="CH211" ca="1">CG211*(1+(rRentIncrPct*(MOD(CH$8,12)=1))+(rExCapExRntInfl*(rExCapExRntInflMnth=CH$8)))*(CH$8&lt;=(MAX(rHoldPeriod,1)+fRvrYr)*12)</f>
        <v>0</v>
      </c>
      <c r="CI211" s="278" cm="1">
        <f t="array" aca="1" ref="CI211" ca="1">CH211*(1+(rRentIncrPct*(MOD(CI$8,12)=1))+(rExCapExRntInfl*(rExCapExRntInflMnth=CI$8)))*(CI$8&lt;=(MAX(rHoldPeriod,1)+fRvrYr)*12)</f>
        <v>0</v>
      </c>
      <c r="CJ211" s="278" cm="1">
        <f t="array" aca="1" ref="CJ211" ca="1">CI211*(1+(rRentIncrPct*(MOD(CJ$8,12)=1))+(rExCapExRntInfl*(rExCapExRntInflMnth=CJ$8)))*(CJ$8&lt;=(MAX(rHoldPeriod,1)+fRvrYr)*12)</f>
        <v>0</v>
      </c>
      <c r="CK211" s="278" cm="1">
        <f t="array" aca="1" ref="CK211" ca="1">CJ211*(1+(rRentIncrPct*(MOD(CK$8,12)=1))+(rExCapExRntInfl*(rExCapExRntInflMnth=CK$8)))*(CK$8&lt;=(MAX(rHoldPeriod,1)+fRvrYr)*12)</f>
        <v>0</v>
      </c>
      <c r="CL211" s="278" cm="1">
        <f t="array" aca="1" ref="CL211" ca="1">CK211*(1+(rRentIncrPct*(MOD(CL$8,12)=1))+(rExCapExRntInfl*(rExCapExRntInflMnth=CL$8)))*(CL$8&lt;=(MAX(rHoldPeriod,1)+fRvrYr)*12)</f>
        <v>0</v>
      </c>
      <c r="CM211" s="278" cm="1">
        <f t="array" aca="1" ref="CM211" ca="1">CL211*(1+(rRentIncrPct*(MOD(CM$8,12)=1))+(rExCapExRntInfl*(rExCapExRntInflMnth=CM$8)))*(CM$8&lt;=(MAX(rHoldPeriod,1)+fRvrYr)*12)</f>
        <v>0</v>
      </c>
      <c r="CN211" s="278" cm="1">
        <f t="array" aca="1" ref="CN211" ca="1">CM211*(1+(rRentIncrPct*(MOD(CN$8,12)=1))+(rExCapExRntInfl*(rExCapExRntInflMnth=CN$8)))*(CN$8&lt;=(MAX(rHoldPeriod,1)+fRvrYr)*12)</f>
        <v>0</v>
      </c>
      <c r="CO211" s="278" cm="1">
        <f t="array" aca="1" ref="CO211" ca="1">CN211*(1+(rRentIncrPct*(MOD(CO$8,12)=1))+(rExCapExRntInfl*(rExCapExRntInflMnth=CO$8)))*(CO$8&lt;=(MAX(rHoldPeriod,1)+fRvrYr)*12)</f>
        <v>0</v>
      </c>
      <c r="CP211" s="278" cm="1">
        <f t="array" aca="1" ref="CP211" ca="1">CO211*(1+(rRentIncrPct*(MOD(CP$8,12)=1))+(rExCapExRntInfl*(rExCapExRntInflMnth=CP$8)))*(CP$8&lt;=(MAX(rHoldPeriod,1)+fRvrYr)*12)</f>
        <v>0</v>
      </c>
      <c r="CQ211" s="278" cm="1">
        <f t="array" aca="1" ref="CQ211" ca="1">CP211*(1+(rRentIncrPct*(MOD(CQ$8,12)=1))+(rExCapExRntInfl*(rExCapExRntInflMnth=CQ$8)))*(CQ$8&lt;=(MAX(rHoldPeriod,1)+fRvrYr)*12)</f>
        <v>0</v>
      </c>
      <c r="CR211" s="278" cm="1">
        <f t="array" aca="1" ref="CR211" ca="1">CQ211*(1+(rRentIncrPct*(MOD(CR$8,12)=1))+(rExCapExRntInfl*(rExCapExRntInflMnth=CR$8)))*(CR$8&lt;=(MAX(rHoldPeriod,1)+fRvrYr)*12)</f>
        <v>0</v>
      </c>
      <c r="CS211" s="278" cm="1">
        <f t="array" aca="1" ref="CS211" ca="1">CR211*(1+(rRentIncrPct*(MOD(CS$8,12)=1))+(rExCapExRntInfl*(rExCapExRntInflMnth=CS$8)))*(CS$8&lt;=(MAX(rHoldPeriod,1)+fRvrYr)*12)</f>
        <v>0</v>
      </c>
      <c r="CT211" s="278" cm="1">
        <f t="array" aca="1" ref="CT211" ca="1">CS211*(1+(rRentIncrPct*(MOD(CT$8,12)=1))+(rExCapExRntInfl*(rExCapExRntInflMnth=CT$8)))*(CT$8&lt;=(MAX(rHoldPeriod,1)+fRvrYr)*12)</f>
        <v>0</v>
      </c>
      <c r="CU211" s="278" cm="1">
        <f t="array" aca="1" ref="CU211" ca="1">CT211*(1+(rRentIncrPct*(MOD(CU$8,12)=1))+(rExCapExRntInfl*(rExCapExRntInflMnth=CU$8)))*(CU$8&lt;=(MAX(rHoldPeriod,1)+fRvrYr)*12)</f>
        <v>0</v>
      </c>
      <c r="CV211" s="278" cm="1">
        <f t="array" aca="1" ref="CV211" ca="1">CU211*(1+(rRentIncrPct*(MOD(CV$8,12)=1))+(rExCapExRntInfl*(rExCapExRntInflMnth=CV$8)))*(CV$8&lt;=(MAX(rHoldPeriod,1)+fRvrYr)*12)</f>
        <v>0</v>
      </c>
      <c r="CW211" s="278" cm="1">
        <f t="array" aca="1" ref="CW211" ca="1">CV211*(1+(rRentIncrPct*(MOD(CW$8,12)=1))+(rExCapExRntInfl*(rExCapExRntInflMnth=CW$8)))*(CW$8&lt;=(MAX(rHoldPeriod,1)+fRvrYr)*12)</f>
        <v>0</v>
      </c>
      <c r="CX211" s="278" cm="1">
        <f t="array" aca="1" ref="CX211" ca="1">CW211*(1+(rRentIncrPct*(MOD(CX$8,12)=1))+(rExCapExRntInfl*(rExCapExRntInflMnth=CX$8)))*(CX$8&lt;=(MAX(rHoldPeriod,1)+fRvrYr)*12)</f>
        <v>0</v>
      </c>
      <c r="CY211" s="278" cm="1">
        <f t="array" aca="1" ref="CY211" ca="1">CX211*(1+(rRentIncrPct*(MOD(CY$8,12)=1))+(rExCapExRntInfl*(rExCapExRntInflMnth=CY$8)))*(CY$8&lt;=(MAX(rHoldPeriod,1)+fRvrYr)*12)</f>
        <v>0</v>
      </c>
      <c r="CZ211" s="278" cm="1">
        <f t="array" aca="1" ref="CZ211" ca="1">CY211*(1+(rRentIncrPct*(MOD(CZ$8,12)=1))+(rExCapExRntInfl*(rExCapExRntInflMnth=CZ$8)))*(CZ$8&lt;=(MAX(rHoldPeriod,1)+fRvrYr)*12)</f>
        <v>0</v>
      </c>
      <c r="DA211" s="278" cm="1">
        <f t="array" aca="1" ref="DA211" ca="1">CZ211*(1+(rRentIncrPct*(MOD(DA$8,12)=1))+(rExCapExRntInfl*(rExCapExRntInflMnth=DA$8)))*(DA$8&lt;=(MAX(rHoldPeriod,1)+fRvrYr)*12)</f>
        <v>0</v>
      </c>
      <c r="DB211" s="278" cm="1">
        <f t="array" aca="1" ref="DB211" ca="1">DA211*(1+(rRentIncrPct*(MOD(DB$8,12)=1))+(rExCapExRntInfl*(rExCapExRntInflMnth=DB$8)))*(DB$8&lt;=(MAX(rHoldPeriod,1)+fRvrYr)*12)</f>
        <v>0</v>
      </c>
      <c r="DC211" s="278" cm="1">
        <f t="array" aca="1" ref="DC211" ca="1">DB211*(1+(rRentIncrPct*(MOD(DC$8,12)=1))+(rExCapExRntInfl*(rExCapExRntInflMnth=DC$8)))*(DC$8&lt;=(MAX(rHoldPeriod,1)+fRvrYr)*12)</f>
        <v>0</v>
      </c>
      <c r="DD211" s="278" cm="1">
        <f t="array" aca="1" ref="DD211" ca="1">DC211*(1+(rRentIncrPct*(MOD(DD$8,12)=1))+(rExCapExRntInfl*(rExCapExRntInflMnth=DD$8)))*(DD$8&lt;=(MAX(rHoldPeriod,1)+fRvrYr)*12)</f>
        <v>0</v>
      </c>
      <c r="DE211" s="278" cm="1">
        <f t="array" aca="1" ref="DE211" ca="1">DD211*(1+(rRentIncrPct*(MOD(DE$8,12)=1))+(rExCapExRntInfl*(rExCapExRntInflMnth=DE$8)))*(DE$8&lt;=(MAX(rHoldPeriod,1)+fRvrYr)*12)</f>
        <v>0</v>
      </c>
      <c r="DF211" s="278" cm="1">
        <f t="array" aca="1" ref="DF211" ca="1">DE211*(1+(rRentIncrPct*(MOD(DF$8,12)=1))+(rExCapExRntInfl*(rExCapExRntInflMnth=DF$8)))*(DF$8&lt;=(MAX(rHoldPeriod,1)+fRvrYr)*12)</f>
        <v>0</v>
      </c>
      <c r="DG211" s="278" cm="1">
        <f t="array" aca="1" ref="DG211" ca="1">DF211*(1+(rRentIncrPct*(MOD(DG$8,12)=1))+(rExCapExRntInfl*(rExCapExRntInflMnth=DG$8)))*(DG$8&lt;=(MAX(rHoldPeriod,1)+fRvrYr)*12)</f>
        <v>0</v>
      </c>
      <c r="DH211" s="278" cm="1">
        <f t="array" aca="1" ref="DH211" ca="1">DG211*(1+(rRentIncrPct*(MOD(DH$8,12)=1))+(rExCapExRntInfl*(rExCapExRntInflMnth=DH$8)))*(DH$8&lt;=(MAX(rHoldPeriod,1)+fRvrYr)*12)</f>
        <v>0</v>
      </c>
      <c r="DI211" s="278" cm="1">
        <f t="array" aca="1" ref="DI211" ca="1">DH211*(1+(rRentIncrPct*(MOD(DI$8,12)=1))+(rExCapExRntInfl*(rExCapExRntInflMnth=DI$8)))*(DI$8&lt;=(MAX(rHoldPeriod,1)+fRvrYr)*12)</f>
        <v>0</v>
      </c>
      <c r="DJ211" s="278" cm="1">
        <f t="array" aca="1" ref="DJ211" ca="1">DI211*(1+(rRentIncrPct*(MOD(DJ$8,12)=1))+(rExCapExRntInfl*(rExCapExRntInflMnth=DJ$8)))*(DJ$8&lt;=(MAX(rHoldPeriod,1)+fRvrYr)*12)</f>
        <v>0</v>
      </c>
      <c r="DK211" s="278" cm="1">
        <f t="array" aca="1" ref="DK211" ca="1">DJ211*(1+(rRentIncrPct*(MOD(DK$8,12)=1))+(rExCapExRntInfl*(rExCapExRntInflMnth=DK$8)))*(DK$8&lt;=(MAX(rHoldPeriod,1)+fRvrYr)*12)</f>
        <v>0</v>
      </c>
      <c r="DL211" s="278" cm="1">
        <f t="array" aca="1" ref="DL211" ca="1">DK211*(1+(rRentIncrPct*(MOD(DL$8,12)=1))+(rExCapExRntInfl*(rExCapExRntInflMnth=DL$8)))*(DL$8&lt;=(MAX(rHoldPeriod,1)+fRvrYr)*12)</f>
        <v>0</v>
      </c>
      <c r="DM211" s="278" cm="1">
        <f t="array" aca="1" ref="DM211" ca="1">DL211*(1+(rRentIncrPct*(MOD(DM$8,12)=1))+(rExCapExRntInfl*(rExCapExRntInflMnth=DM$8)))*(DM$8&lt;=(MAX(rHoldPeriod,1)+fRvrYr)*12)</f>
        <v>0</v>
      </c>
      <c r="DN211" s="278" cm="1">
        <f t="array" aca="1" ref="DN211" ca="1">DM211*(1+(rRentIncrPct*(MOD(DN$8,12)=1))+(rExCapExRntInfl*(rExCapExRntInflMnth=DN$8)))*(DN$8&lt;=(MAX(rHoldPeriod,1)+fRvrYr)*12)</f>
        <v>0</v>
      </c>
      <c r="DO211" s="278" cm="1">
        <f t="array" aca="1" ref="DO211" ca="1">DN211*(1+(rRentIncrPct*(MOD(DO$8,12)=1))+(rExCapExRntInfl*(rExCapExRntInflMnth=DO$8)))*(DO$8&lt;=(MAX(rHoldPeriod,1)+fRvrYr)*12)</f>
        <v>0</v>
      </c>
      <c r="DP211" s="278" cm="1">
        <f t="array" aca="1" ref="DP211" ca="1">DO211*(1+(rRentIncrPct*(MOD(DP$8,12)=1))+(rExCapExRntInfl*(rExCapExRntInflMnth=DP$8)))*(DP$8&lt;=(MAX(rHoldPeriod,1)+fRvrYr)*12)</f>
        <v>0</v>
      </c>
      <c r="DQ211" s="278" cm="1">
        <f t="array" aca="1" ref="DQ211" ca="1">DP211*(1+(rRentIncrPct*(MOD(DQ$8,12)=1))+(rExCapExRntInfl*(rExCapExRntInflMnth=DQ$8)))*(DQ$8&lt;=(MAX(rHoldPeriod,1)+fRvrYr)*12)</f>
        <v>0</v>
      </c>
      <c r="DR211" s="278" cm="1">
        <f t="array" aca="1" ref="DR211" ca="1">DQ211*(1+(rRentIncrPct*(MOD(DR$8,12)=1))+(rExCapExRntInfl*(rExCapExRntInflMnth=DR$8)))*(DR$8&lt;=(MAX(rHoldPeriod,1)+fRvrYr)*12)</f>
        <v>0</v>
      </c>
      <c r="DS211" s="278" cm="1">
        <f t="array" aca="1" ref="DS211" ca="1">DR211*(1+(rRentIncrPct*(MOD(DS$8,12)=1))+(rExCapExRntInfl*(rExCapExRntInflMnth=DS$8)))*(DS$8&lt;=(MAX(rHoldPeriod,1)+fRvrYr)*12)</f>
        <v>0</v>
      </c>
      <c r="DT211" s="278" cm="1">
        <f t="array" aca="1" ref="DT211" ca="1">DS211*(1+(rRentIncrPct*(MOD(DT$8,12)=1))+(rExCapExRntInfl*(rExCapExRntInflMnth=DT$8)))*(DT$8&lt;=(MAX(rHoldPeriod,1)+fRvrYr)*12)</f>
        <v>0</v>
      </c>
      <c r="DU211" s="278" cm="1">
        <f t="array" aca="1" ref="DU211" ca="1">DT211*(1+(rRentIncrPct*(MOD(DU$8,12)=1))+(rExCapExRntInfl*(rExCapExRntInflMnth=DU$8)))*(DU$8&lt;=(MAX(rHoldPeriod,1)+fRvrYr)*12)</f>
        <v>0</v>
      </c>
      <c r="DV211" s="278" cm="1">
        <f t="array" aca="1" ref="DV211" ca="1">DU211*(1+(rRentIncrPct*(MOD(DV$8,12)=1))+(rExCapExRntInfl*(rExCapExRntInflMnth=DV$8)))*(DV$8&lt;=(MAX(rHoldPeriod,1)+fRvrYr)*12)</f>
        <v>0</v>
      </c>
      <c r="DW211" s="278" cm="1">
        <f t="array" aca="1" ref="DW211" ca="1">DV211*(1+(rRentIncrPct*(MOD(DW$8,12)=1))+(rExCapExRntInfl*(rExCapExRntInflMnth=DW$8)))*(DW$8&lt;=(MAX(rHoldPeriod,1)+fRvrYr)*12)</f>
        <v>0</v>
      </c>
      <c r="DX211" s="278" cm="1">
        <f t="array" aca="1" ref="DX211" ca="1">DW211*(1+(rRentIncrPct*(MOD(DX$8,12)=1))+(rExCapExRntInfl*(rExCapExRntInflMnth=DX$8)))*(DX$8&lt;=(MAX(rHoldPeriod,1)+fRvrYr)*12)</f>
        <v>0</v>
      </c>
      <c r="DY211" s="278" cm="1">
        <f t="array" aca="1" ref="DY211" ca="1">DX211*(1+(rRentIncrPct*(MOD(DY$8,12)=1))+(rExCapExRntInfl*(rExCapExRntInflMnth=DY$8)))*(DY$8&lt;=(MAX(rHoldPeriod,1)+fRvrYr)*12)</f>
        <v>0</v>
      </c>
      <c r="DZ211" s="278" cm="1">
        <f t="array" aca="1" ref="DZ211" ca="1">DY211*(1+(rRentIncrPct*(MOD(DZ$8,12)=1))+(rExCapExRntInfl*(rExCapExRntInflMnth=DZ$8)))*(DZ$8&lt;=(MAX(rHoldPeriod,1)+fRvrYr)*12)</f>
        <v>0</v>
      </c>
      <c r="EA211" s="278" cm="1">
        <f t="array" aca="1" ref="EA211" ca="1">DZ211*(1+(rRentIncrPct*(MOD(EA$8,12)=1))+(rExCapExRntInfl*(rExCapExRntInflMnth=EA$8)))*(EA$8&lt;=(MAX(rHoldPeriod,1)+fRvrYr)*12)</f>
        <v>0</v>
      </c>
      <c r="EB211" s="278" cm="1">
        <f t="array" aca="1" ref="EB211" ca="1">EA211*(1+(rRentIncrPct*(MOD(EB$8,12)=1))+(rExCapExRntInfl*(rExCapExRntInflMnth=EB$8)))*(EB$8&lt;=(MAX(rHoldPeriod,1)+fRvrYr)*12)</f>
        <v>0</v>
      </c>
      <c r="EC211" s="278" cm="1">
        <f t="array" aca="1" ref="EC211" ca="1">EB211*(1+(rRentIncrPct*(MOD(EC$8,12)=1))+(rExCapExRntInfl*(rExCapExRntInflMnth=EC$8)))*(EC$8&lt;=(MAX(rHoldPeriod,1)+fRvrYr)*12)</f>
        <v>0</v>
      </c>
      <c r="ED211" s="278" cm="1">
        <f t="array" aca="1" ref="ED211" ca="1">EC211*(1+(rRentIncrPct*(MOD(ED$8,12)=1))+(rExCapExRntInfl*(rExCapExRntInflMnth=ED$8)))*(ED$8&lt;=(MAX(rHoldPeriod,1)+fRvrYr)*12)</f>
        <v>0</v>
      </c>
      <c r="EE211" s="278" cm="1">
        <f t="array" aca="1" ref="EE211" ca="1">ED211*(1+(rRentIncrPct*(MOD(EE$8,12)=1))+(rExCapExRntInfl*(rExCapExRntInflMnth=EE$8)))*(EE$8&lt;=(MAX(rHoldPeriod,1)+fRvrYr)*12)</f>
        <v>0</v>
      </c>
      <c r="EF211" s="278" cm="1">
        <f t="array" aca="1" ref="EF211" ca="1">EE211*(1+(rRentIncrPct*(MOD(EF$8,12)=1))+(rExCapExRntInfl*(rExCapExRntInflMnth=EF$8)))*(EF$8&lt;=(MAX(rHoldPeriod,1)+fRvrYr)*12)</f>
        <v>0</v>
      </c>
      <c r="EG211" s="278" cm="1">
        <f t="array" aca="1" ref="EG211" ca="1">EF211*(1+(rRentIncrPct*(MOD(EG$8,12)=1))+(rExCapExRntInfl*(rExCapExRntInflMnth=EG$8)))*(EG$8&lt;=(MAX(rHoldPeriod,1)+fRvrYr)*12)</f>
        <v>0</v>
      </c>
      <c r="EH211" s="278" cm="1">
        <f t="array" aca="1" ref="EH211" ca="1">EG211*(1+(rRentIncrPct*(MOD(EH$8,12)=1))+(rExCapExRntInfl*(rExCapExRntInflMnth=EH$8)))*(EH$8&lt;=(MAX(rHoldPeriod,1)+fRvrYr)*12)</f>
        <v>0</v>
      </c>
      <c r="EI211" s="278" cm="1">
        <f t="array" aca="1" ref="EI211" ca="1">EH211*(1+(rRentIncrPct*(MOD(EI$8,12)=1))+(rExCapExRntInfl*(rExCapExRntInflMnth=EI$8)))*(EI$8&lt;=(MAX(rHoldPeriod,1)+fRvrYr)*12)</f>
        <v>0</v>
      </c>
      <c r="EJ211" s="278" cm="1">
        <f t="array" aca="1" ref="EJ211" ca="1">EI211*(1+(rRentIncrPct*(MOD(EJ$8,12)=1))+(rExCapExRntInfl*(rExCapExRntInflMnth=EJ$8)))*(EJ$8&lt;=(MAX(rHoldPeriod,1)+fRvrYr)*12)</f>
        <v>0</v>
      </c>
      <c r="EK211" s="278" cm="1">
        <f t="array" aca="1" ref="EK211" ca="1">EJ211*(1+(rRentIncrPct*(MOD(EK$8,12)=1))+(rExCapExRntInfl*(rExCapExRntInflMnth=EK$8)))*(EK$8&lt;=(MAX(rHoldPeriod,1)+fRvrYr)*12)</f>
        <v>0</v>
      </c>
      <c r="EL211" s="278" cm="1">
        <f t="array" aca="1" ref="EL211" ca="1">EK211*(1+(rRentIncrPct*(MOD(EL$8,12)=1))+(rExCapExRntInfl*(rExCapExRntInflMnth=EL$8)))*(EL$8&lt;=(MAX(rHoldPeriod,1)+fRvrYr)*12)</f>
        <v>0</v>
      </c>
      <c r="EM211" s="278" cm="1">
        <f t="array" aca="1" ref="EM211" ca="1">EL211*(1+(rRentIncrPct*(MOD(EM$8,12)=1))+(rExCapExRntInfl*(rExCapExRntInflMnth=EM$8)))*(EM$8&lt;=(MAX(rHoldPeriod,1)+fRvrYr)*12)</f>
        <v>0</v>
      </c>
      <c r="EN211" s="278" cm="1">
        <f t="array" aca="1" ref="EN211" ca="1">EM211*(1+(rRentIncrPct*(MOD(EN$8,12)=1))+(rExCapExRntInfl*(rExCapExRntInflMnth=EN$8)))*(EN$8&lt;=(MAX(rHoldPeriod,1)+fRvrYr)*12)</f>
        <v>0</v>
      </c>
      <c r="EO211" s="278" cm="1">
        <f t="array" aca="1" ref="EO211" ca="1">EN211*(1+(rRentIncrPct*(MOD(EO$8,12)=1))+(rExCapExRntInfl*(rExCapExRntInflMnth=EO$8)))*(EO$8&lt;=(MAX(rHoldPeriod,1)+fRvrYr)*12)</f>
        <v>0</v>
      </c>
      <c r="EP211" s="278" cm="1">
        <f t="array" aca="1" ref="EP211" ca="1">EO211*(1+(rRentIncrPct*(MOD(EP$8,12)=1))+(rExCapExRntInfl*(rExCapExRntInflMnth=EP$8)))*(EP$8&lt;=(MAX(rHoldPeriod,1)+fRvrYr)*12)</f>
        <v>0</v>
      </c>
      <c r="EQ211" s="278" cm="1">
        <f t="array" aca="1" ref="EQ211" ca="1">EP211*(1+(rRentIncrPct*(MOD(EQ$8,12)=1))+(rExCapExRntInfl*(rExCapExRntInflMnth=EQ$8)))*(EQ$8&lt;=(MAX(rHoldPeriod,1)+fRvrYr)*12)</f>
        <v>0</v>
      </c>
      <c r="ER211" s="278" cm="1">
        <f t="array" aca="1" ref="ER211" ca="1">EQ211*(1+(rRentIncrPct*(MOD(ER$8,12)=1))+(rExCapExRntInfl*(rExCapExRntInflMnth=ER$8)))*(ER$8&lt;=(MAX(rHoldPeriod,1)+fRvrYr)*12)</f>
        <v>0</v>
      </c>
      <c r="ES211" s="278" cm="1">
        <f t="array" aca="1" ref="ES211" ca="1">ER211*(1+(rRentIncrPct*(MOD(ES$8,12)=1))+(rExCapExRntInfl*(rExCapExRntInflMnth=ES$8)))*(ES$8&lt;=(MAX(rHoldPeriod,1)+fRvrYr)*12)</f>
        <v>0</v>
      </c>
    </row>
    <row r="212" spans="17:149" hidden="1" x14ac:dyDescent="0.2">
      <c r="Q212" s="275"/>
      <c r="R212" s="278">
        <f t="shared" si="500"/>
        <v>0</v>
      </c>
      <c r="S212" s="278" cm="1">
        <f t="array" aca="1" ref="S212" ca="1">R212*(1+(rRentIncrPct*(MOD(S$8,12)=1))+(rExCapExRntInfl*(rExCapExRntInflMnth=S$8)))*(S$8&lt;=(MAX(rHoldPeriod,1)+fRvrYr)*12)</f>
        <v>0</v>
      </c>
      <c r="T212" s="278" cm="1">
        <f t="array" aca="1" ref="T212" ca="1">S212*(1+(rRentIncrPct*(MOD(T$8,12)=1))+(rExCapExRntInfl*(rExCapExRntInflMnth=T$8)))*(T$8&lt;=(MAX(rHoldPeriod,1)+fRvrYr)*12)</f>
        <v>0</v>
      </c>
      <c r="U212" s="278" cm="1">
        <f t="array" aca="1" ref="U212" ca="1">T212*(1+(rRentIncrPct*(MOD(U$8,12)=1))+(rExCapExRntInfl*(rExCapExRntInflMnth=U$8)))*(U$8&lt;=(MAX(rHoldPeriod,1)+fRvrYr)*12)</f>
        <v>0</v>
      </c>
      <c r="V212" s="278" cm="1">
        <f t="array" aca="1" ref="V212" ca="1">U212*(1+(rRentIncrPct*(MOD(V$8,12)=1))+(rExCapExRntInfl*(rExCapExRntInflMnth=V$8)))*(V$8&lt;=(MAX(rHoldPeriod,1)+fRvrYr)*12)</f>
        <v>0</v>
      </c>
      <c r="W212" s="278" cm="1">
        <f t="array" aca="1" ref="W212" ca="1">V212*(1+(rRentIncrPct*(MOD(W$8,12)=1))+(rExCapExRntInfl*(rExCapExRntInflMnth=W$8)))*(W$8&lt;=(MAX(rHoldPeriod,1)+fRvrYr)*12)</f>
        <v>0</v>
      </c>
      <c r="X212" s="278" cm="1">
        <f t="array" aca="1" ref="X212" ca="1">W212*(1+(rRentIncrPct*(MOD(X$8,12)=1))+(rExCapExRntInfl*(rExCapExRntInflMnth=X$8)))*(X$8&lt;=(MAX(rHoldPeriod,1)+fRvrYr)*12)</f>
        <v>0</v>
      </c>
      <c r="Y212" s="278" cm="1">
        <f t="array" aca="1" ref="Y212" ca="1">X212*(1+(rRentIncrPct*(MOD(Y$8,12)=1))+(rExCapExRntInfl*(rExCapExRntInflMnth=Y$8)))*(Y$8&lt;=(MAX(rHoldPeriod,1)+fRvrYr)*12)</f>
        <v>0</v>
      </c>
      <c r="Z212" s="278" cm="1">
        <f t="array" aca="1" ref="Z212" ca="1">Y212*(1+(rRentIncrPct*(MOD(Z$8,12)=1))+(rExCapExRntInfl*(rExCapExRntInflMnth=Z$8)))*(Z$8&lt;=(MAX(rHoldPeriod,1)+fRvrYr)*12)</f>
        <v>0</v>
      </c>
      <c r="AA212" s="278" cm="1">
        <f t="array" aca="1" ref="AA212" ca="1">Z212*(1+(rRentIncrPct*(MOD(AA$8,12)=1))+(rExCapExRntInfl*(rExCapExRntInflMnth=AA$8)))*(AA$8&lt;=(MAX(rHoldPeriod,1)+fRvrYr)*12)</f>
        <v>0</v>
      </c>
      <c r="AB212" s="278" cm="1">
        <f t="array" aca="1" ref="AB212" ca="1">AA212*(1+(rRentIncrPct*(MOD(AB$8,12)=1))+(rExCapExRntInfl*(rExCapExRntInflMnth=AB$8)))*(AB$8&lt;=(MAX(rHoldPeriod,1)+fRvrYr)*12)</f>
        <v>0</v>
      </c>
      <c r="AC212" s="278" cm="1">
        <f t="array" aca="1" ref="AC212" ca="1">AB212*(1+(rRentIncrPct*(MOD(AC$8,12)=1))+(rExCapExRntInfl*(rExCapExRntInflMnth=AC$8)))*(AC$8&lt;=(MAX(rHoldPeriod,1)+fRvrYr)*12)</f>
        <v>0</v>
      </c>
      <c r="AD212" s="278" cm="1">
        <f t="array" aca="1" ref="AD212" ca="1">AC212*(1+(rRentIncrPct*(MOD(AD$8,12)=1))+(rExCapExRntInfl*(rExCapExRntInflMnth=AD$8)))*(AD$8&lt;=(MAX(rHoldPeriod,1)+fRvrYr)*12)</f>
        <v>0</v>
      </c>
      <c r="AE212" s="278" cm="1">
        <f t="array" aca="1" ref="AE212" ca="1">AD212*(1+(rRentIncrPct*(MOD(AE$8,12)=1))+(rExCapExRntInfl*(rExCapExRntInflMnth=AE$8)))*(AE$8&lt;=(MAX(rHoldPeriod,1)+fRvrYr)*12)</f>
        <v>0</v>
      </c>
      <c r="AF212" s="278" cm="1">
        <f t="array" aca="1" ref="AF212" ca="1">AE212*(1+(rRentIncrPct*(MOD(AF$8,12)=1))+(rExCapExRntInfl*(rExCapExRntInflMnth=AF$8)))*(AF$8&lt;=(MAX(rHoldPeriod,1)+fRvrYr)*12)</f>
        <v>0</v>
      </c>
      <c r="AG212" s="278" cm="1">
        <f t="array" aca="1" ref="AG212" ca="1">AF212*(1+(rRentIncrPct*(MOD(AG$8,12)=1))+(rExCapExRntInfl*(rExCapExRntInflMnth=AG$8)))*(AG$8&lt;=(MAX(rHoldPeriod,1)+fRvrYr)*12)</f>
        <v>0</v>
      </c>
      <c r="AH212" s="278" cm="1">
        <f t="array" aca="1" ref="AH212" ca="1">AG212*(1+(rRentIncrPct*(MOD(AH$8,12)=1))+(rExCapExRntInfl*(rExCapExRntInflMnth=AH$8)))*(AH$8&lt;=(MAX(rHoldPeriod,1)+fRvrYr)*12)</f>
        <v>0</v>
      </c>
      <c r="AI212" s="278" cm="1">
        <f t="array" aca="1" ref="AI212" ca="1">AH212*(1+(rRentIncrPct*(MOD(AI$8,12)=1))+(rExCapExRntInfl*(rExCapExRntInflMnth=AI$8)))*(AI$8&lt;=(MAX(rHoldPeriod,1)+fRvrYr)*12)</f>
        <v>0</v>
      </c>
      <c r="AJ212" s="278" cm="1">
        <f t="array" aca="1" ref="AJ212" ca="1">AI212*(1+(rRentIncrPct*(MOD(AJ$8,12)=1))+(rExCapExRntInfl*(rExCapExRntInflMnth=AJ$8)))*(AJ$8&lt;=(MAX(rHoldPeriod,1)+fRvrYr)*12)</f>
        <v>0</v>
      </c>
      <c r="AK212" s="278" cm="1">
        <f t="array" aca="1" ref="AK212" ca="1">AJ212*(1+(rRentIncrPct*(MOD(AK$8,12)=1))+(rExCapExRntInfl*(rExCapExRntInflMnth=AK$8)))*(AK$8&lt;=(MAX(rHoldPeriod,1)+fRvrYr)*12)</f>
        <v>0</v>
      </c>
      <c r="AL212" s="278" cm="1">
        <f t="array" aca="1" ref="AL212" ca="1">AK212*(1+(rRentIncrPct*(MOD(AL$8,12)=1))+(rExCapExRntInfl*(rExCapExRntInflMnth=AL$8)))*(AL$8&lt;=(MAX(rHoldPeriod,1)+fRvrYr)*12)</f>
        <v>0</v>
      </c>
      <c r="AM212" s="278" cm="1">
        <f t="array" aca="1" ref="AM212" ca="1">AL212*(1+(rRentIncrPct*(MOD(AM$8,12)=1))+(rExCapExRntInfl*(rExCapExRntInflMnth=AM$8)))*(AM$8&lt;=(MAX(rHoldPeriod,1)+fRvrYr)*12)</f>
        <v>0</v>
      </c>
      <c r="AN212" s="278" cm="1">
        <f t="array" aca="1" ref="AN212" ca="1">AM212*(1+(rRentIncrPct*(MOD(AN$8,12)=1))+(rExCapExRntInfl*(rExCapExRntInflMnth=AN$8)))*(AN$8&lt;=(MAX(rHoldPeriod,1)+fRvrYr)*12)</f>
        <v>0</v>
      </c>
      <c r="AO212" s="278" cm="1">
        <f t="array" aca="1" ref="AO212" ca="1">AN212*(1+(rRentIncrPct*(MOD(AO$8,12)=1))+(rExCapExRntInfl*(rExCapExRntInflMnth=AO$8)))*(AO$8&lt;=(MAX(rHoldPeriod,1)+fRvrYr)*12)</f>
        <v>0</v>
      </c>
      <c r="AP212" s="278" cm="1">
        <f t="array" aca="1" ref="AP212" ca="1">AO212*(1+(rRentIncrPct*(MOD(AP$8,12)=1))+(rExCapExRntInfl*(rExCapExRntInflMnth=AP$8)))*(AP$8&lt;=(MAX(rHoldPeriod,1)+fRvrYr)*12)</f>
        <v>0</v>
      </c>
      <c r="AQ212" s="278" cm="1">
        <f t="array" aca="1" ref="AQ212" ca="1">AP212*(1+(rRentIncrPct*(MOD(AQ$8,12)=1))+(rExCapExRntInfl*(rExCapExRntInflMnth=AQ$8)))*(AQ$8&lt;=(MAX(rHoldPeriod,1)+fRvrYr)*12)</f>
        <v>0</v>
      </c>
      <c r="AR212" s="278" cm="1">
        <f t="array" aca="1" ref="AR212" ca="1">AQ212*(1+(rRentIncrPct*(MOD(AR$8,12)=1))+(rExCapExRntInfl*(rExCapExRntInflMnth=AR$8)))*(AR$8&lt;=(MAX(rHoldPeriod,1)+fRvrYr)*12)</f>
        <v>0</v>
      </c>
      <c r="AS212" s="278" cm="1">
        <f t="array" aca="1" ref="AS212" ca="1">AR212*(1+(rRentIncrPct*(MOD(AS$8,12)=1))+(rExCapExRntInfl*(rExCapExRntInflMnth=AS$8)))*(AS$8&lt;=(MAX(rHoldPeriod,1)+fRvrYr)*12)</f>
        <v>0</v>
      </c>
      <c r="AT212" s="278" cm="1">
        <f t="array" aca="1" ref="AT212" ca="1">AS212*(1+(rRentIncrPct*(MOD(AT$8,12)=1))+(rExCapExRntInfl*(rExCapExRntInflMnth=AT$8)))*(AT$8&lt;=(MAX(rHoldPeriod,1)+fRvrYr)*12)</f>
        <v>0</v>
      </c>
      <c r="AU212" s="278" cm="1">
        <f t="array" aca="1" ref="AU212" ca="1">AT212*(1+(rRentIncrPct*(MOD(AU$8,12)=1))+(rExCapExRntInfl*(rExCapExRntInflMnth=AU$8)))*(AU$8&lt;=(MAX(rHoldPeriod,1)+fRvrYr)*12)</f>
        <v>0</v>
      </c>
      <c r="AV212" s="278" cm="1">
        <f t="array" aca="1" ref="AV212" ca="1">AU212*(1+(rRentIncrPct*(MOD(AV$8,12)=1))+(rExCapExRntInfl*(rExCapExRntInflMnth=AV$8)))*(AV$8&lt;=(MAX(rHoldPeriod,1)+fRvrYr)*12)</f>
        <v>0</v>
      </c>
      <c r="AW212" s="278" cm="1">
        <f t="array" aca="1" ref="AW212" ca="1">AV212*(1+(rRentIncrPct*(MOD(AW$8,12)=1))+(rExCapExRntInfl*(rExCapExRntInflMnth=AW$8)))*(AW$8&lt;=(MAX(rHoldPeriod,1)+fRvrYr)*12)</f>
        <v>0</v>
      </c>
      <c r="AX212" s="278" cm="1">
        <f t="array" aca="1" ref="AX212" ca="1">AW212*(1+(rRentIncrPct*(MOD(AX$8,12)=1))+(rExCapExRntInfl*(rExCapExRntInflMnth=AX$8)))*(AX$8&lt;=(MAX(rHoldPeriod,1)+fRvrYr)*12)</f>
        <v>0</v>
      </c>
      <c r="AY212" s="278" cm="1">
        <f t="array" aca="1" ref="AY212" ca="1">AX212*(1+(rRentIncrPct*(MOD(AY$8,12)=1))+(rExCapExRntInfl*(rExCapExRntInflMnth=AY$8)))*(AY$8&lt;=(MAX(rHoldPeriod,1)+fRvrYr)*12)</f>
        <v>0</v>
      </c>
      <c r="AZ212" s="278" cm="1">
        <f t="array" aca="1" ref="AZ212" ca="1">AY212*(1+(rRentIncrPct*(MOD(AZ$8,12)=1))+(rExCapExRntInfl*(rExCapExRntInflMnth=AZ$8)))*(AZ$8&lt;=(MAX(rHoldPeriod,1)+fRvrYr)*12)</f>
        <v>0</v>
      </c>
      <c r="BA212" s="278" cm="1">
        <f t="array" aca="1" ref="BA212" ca="1">AZ212*(1+(rRentIncrPct*(MOD(BA$8,12)=1))+(rExCapExRntInfl*(rExCapExRntInflMnth=BA$8)))*(BA$8&lt;=(MAX(rHoldPeriod,1)+fRvrYr)*12)</f>
        <v>0</v>
      </c>
      <c r="BB212" s="278" cm="1">
        <f t="array" aca="1" ref="BB212" ca="1">BA212*(1+(rRentIncrPct*(MOD(BB$8,12)=1))+(rExCapExRntInfl*(rExCapExRntInflMnth=BB$8)))*(BB$8&lt;=(MAX(rHoldPeriod,1)+fRvrYr)*12)</f>
        <v>0</v>
      </c>
      <c r="BC212" s="278" cm="1">
        <f t="array" aca="1" ref="BC212" ca="1">BB212*(1+(rRentIncrPct*(MOD(BC$8,12)=1))+(rExCapExRntInfl*(rExCapExRntInflMnth=BC$8)))*(BC$8&lt;=(MAX(rHoldPeriod,1)+fRvrYr)*12)</f>
        <v>0</v>
      </c>
      <c r="BD212" s="278" cm="1">
        <f t="array" aca="1" ref="BD212" ca="1">BC212*(1+(rRentIncrPct*(MOD(BD$8,12)=1))+(rExCapExRntInfl*(rExCapExRntInflMnth=BD$8)))*(BD$8&lt;=(MAX(rHoldPeriod,1)+fRvrYr)*12)</f>
        <v>0</v>
      </c>
      <c r="BE212" s="278" cm="1">
        <f t="array" aca="1" ref="BE212" ca="1">BD212*(1+(rRentIncrPct*(MOD(BE$8,12)=1))+(rExCapExRntInfl*(rExCapExRntInflMnth=BE$8)))*(BE$8&lt;=(MAX(rHoldPeriod,1)+fRvrYr)*12)</f>
        <v>0</v>
      </c>
      <c r="BF212" s="278" cm="1">
        <f t="array" aca="1" ref="BF212" ca="1">BE212*(1+(rRentIncrPct*(MOD(BF$8,12)=1))+(rExCapExRntInfl*(rExCapExRntInflMnth=BF$8)))*(BF$8&lt;=(MAX(rHoldPeriod,1)+fRvrYr)*12)</f>
        <v>0</v>
      </c>
      <c r="BG212" s="278" cm="1">
        <f t="array" aca="1" ref="BG212" ca="1">BF212*(1+(rRentIncrPct*(MOD(BG$8,12)=1))+(rExCapExRntInfl*(rExCapExRntInflMnth=BG$8)))*(BG$8&lt;=(MAX(rHoldPeriod,1)+fRvrYr)*12)</f>
        <v>0</v>
      </c>
      <c r="BH212" s="278" cm="1">
        <f t="array" aca="1" ref="BH212" ca="1">BG212*(1+(rRentIncrPct*(MOD(BH$8,12)=1))+(rExCapExRntInfl*(rExCapExRntInflMnth=BH$8)))*(BH$8&lt;=(MAX(rHoldPeriod,1)+fRvrYr)*12)</f>
        <v>0</v>
      </c>
      <c r="BI212" s="278" cm="1">
        <f t="array" aca="1" ref="BI212" ca="1">BH212*(1+(rRentIncrPct*(MOD(BI$8,12)=1))+(rExCapExRntInfl*(rExCapExRntInflMnth=BI$8)))*(BI$8&lt;=(MAX(rHoldPeriod,1)+fRvrYr)*12)</f>
        <v>0</v>
      </c>
      <c r="BJ212" s="278" cm="1">
        <f t="array" aca="1" ref="BJ212" ca="1">BI212*(1+(rRentIncrPct*(MOD(BJ$8,12)=1))+(rExCapExRntInfl*(rExCapExRntInflMnth=BJ$8)))*(BJ$8&lt;=(MAX(rHoldPeriod,1)+fRvrYr)*12)</f>
        <v>0</v>
      </c>
      <c r="BK212" s="278" cm="1">
        <f t="array" aca="1" ref="BK212" ca="1">BJ212*(1+(rRentIncrPct*(MOD(BK$8,12)=1))+(rExCapExRntInfl*(rExCapExRntInflMnth=BK$8)))*(BK$8&lt;=(MAX(rHoldPeriod,1)+fRvrYr)*12)</f>
        <v>0</v>
      </c>
      <c r="BL212" s="278" cm="1">
        <f t="array" aca="1" ref="BL212" ca="1">BK212*(1+(rRentIncrPct*(MOD(BL$8,12)=1))+(rExCapExRntInfl*(rExCapExRntInflMnth=BL$8)))*(BL$8&lt;=(MAX(rHoldPeriod,1)+fRvrYr)*12)</f>
        <v>0</v>
      </c>
      <c r="BM212" s="278" cm="1">
        <f t="array" aca="1" ref="BM212" ca="1">BL212*(1+(rRentIncrPct*(MOD(BM$8,12)=1))+(rExCapExRntInfl*(rExCapExRntInflMnth=BM$8)))*(BM$8&lt;=(MAX(rHoldPeriod,1)+fRvrYr)*12)</f>
        <v>0</v>
      </c>
      <c r="BN212" s="278" cm="1">
        <f t="array" aca="1" ref="BN212" ca="1">BM212*(1+(rRentIncrPct*(MOD(BN$8,12)=1))+(rExCapExRntInfl*(rExCapExRntInflMnth=BN$8)))*(BN$8&lt;=(MAX(rHoldPeriod,1)+fRvrYr)*12)</f>
        <v>0</v>
      </c>
      <c r="BO212" s="278" cm="1">
        <f t="array" aca="1" ref="BO212" ca="1">BN212*(1+(rRentIncrPct*(MOD(BO$8,12)=1))+(rExCapExRntInfl*(rExCapExRntInflMnth=BO$8)))*(BO$8&lt;=(MAX(rHoldPeriod,1)+fRvrYr)*12)</f>
        <v>0</v>
      </c>
      <c r="BP212" s="278" cm="1">
        <f t="array" aca="1" ref="BP212" ca="1">BO212*(1+(rRentIncrPct*(MOD(BP$8,12)=1))+(rExCapExRntInfl*(rExCapExRntInflMnth=BP$8)))*(BP$8&lt;=(MAX(rHoldPeriod,1)+fRvrYr)*12)</f>
        <v>0</v>
      </c>
      <c r="BQ212" s="278" cm="1">
        <f t="array" aca="1" ref="BQ212" ca="1">BP212*(1+(rRentIncrPct*(MOD(BQ$8,12)=1))+(rExCapExRntInfl*(rExCapExRntInflMnth=BQ$8)))*(BQ$8&lt;=(MAX(rHoldPeriod,1)+fRvrYr)*12)</f>
        <v>0</v>
      </c>
      <c r="BR212" s="278" cm="1">
        <f t="array" aca="1" ref="BR212" ca="1">BQ212*(1+(rRentIncrPct*(MOD(BR$8,12)=1))+(rExCapExRntInfl*(rExCapExRntInflMnth=BR$8)))*(BR$8&lt;=(MAX(rHoldPeriod,1)+fRvrYr)*12)</f>
        <v>0</v>
      </c>
      <c r="BS212" s="278" cm="1">
        <f t="array" aca="1" ref="BS212" ca="1">BR212*(1+(rRentIncrPct*(MOD(BS$8,12)=1))+(rExCapExRntInfl*(rExCapExRntInflMnth=BS$8)))*(BS$8&lt;=(MAX(rHoldPeriod,1)+fRvrYr)*12)</f>
        <v>0</v>
      </c>
      <c r="BT212" s="278" cm="1">
        <f t="array" aca="1" ref="BT212" ca="1">BS212*(1+(rRentIncrPct*(MOD(BT$8,12)=1))+(rExCapExRntInfl*(rExCapExRntInflMnth=BT$8)))*(BT$8&lt;=(MAX(rHoldPeriod,1)+fRvrYr)*12)</f>
        <v>0</v>
      </c>
      <c r="BU212" s="278" cm="1">
        <f t="array" aca="1" ref="BU212" ca="1">BT212*(1+(rRentIncrPct*(MOD(BU$8,12)=1))+(rExCapExRntInfl*(rExCapExRntInflMnth=BU$8)))*(BU$8&lt;=(MAX(rHoldPeriod,1)+fRvrYr)*12)</f>
        <v>0</v>
      </c>
      <c r="BV212" s="278" cm="1">
        <f t="array" aca="1" ref="BV212" ca="1">BU212*(1+(rRentIncrPct*(MOD(BV$8,12)=1))+(rExCapExRntInfl*(rExCapExRntInflMnth=BV$8)))*(BV$8&lt;=(MAX(rHoldPeriod,1)+fRvrYr)*12)</f>
        <v>0</v>
      </c>
      <c r="BW212" s="278" cm="1">
        <f t="array" aca="1" ref="BW212" ca="1">BV212*(1+(rRentIncrPct*(MOD(BW$8,12)=1))+(rExCapExRntInfl*(rExCapExRntInflMnth=BW$8)))*(BW$8&lt;=(MAX(rHoldPeriod,1)+fRvrYr)*12)</f>
        <v>0</v>
      </c>
      <c r="BX212" s="278" cm="1">
        <f t="array" aca="1" ref="BX212" ca="1">BW212*(1+(rRentIncrPct*(MOD(BX$8,12)=1))+(rExCapExRntInfl*(rExCapExRntInflMnth=BX$8)))*(BX$8&lt;=(MAX(rHoldPeriod,1)+fRvrYr)*12)</f>
        <v>0</v>
      </c>
      <c r="BY212" s="278" cm="1">
        <f t="array" aca="1" ref="BY212" ca="1">BX212*(1+(rRentIncrPct*(MOD(BY$8,12)=1))+(rExCapExRntInfl*(rExCapExRntInflMnth=BY$8)))*(BY$8&lt;=(MAX(rHoldPeriod,1)+fRvrYr)*12)</f>
        <v>0</v>
      </c>
      <c r="BZ212" s="278" cm="1">
        <f t="array" aca="1" ref="BZ212" ca="1">BY212*(1+(rRentIncrPct*(MOD(BZ$8,12)=1))+(rExCapExRntInfl*(rExCapExRntInflMnth=BZ$8)))*(BZ$8&lt;=(MAX(rHoldPeriod,1)+fRvrYr)*12)</f>
        <v>0</v>
      </c>
      <c r="CA212" s="278" cm="1">
        <f t="array" aca="1" ref="CA212" ca="1">BZ212*(1+(rRentIncrPct*(MOD(CA$8,12)=1))+(rExCapExRntInfl*(rExCapExRntInflMnth=CA$8)))*(CA$8&lt;=(MAX(rHoldPeriod,1)+fRvrYr)*12)</f>
        <v>0</v>
      </c>
      <c r="CB212" s="278" cm="1">
        <f t="array" aca="1" ref="CB212" ca="1">CA212*(1+(rRentIncrPct*(MOD(CB$8,12)=1))+(rExCapExRntInfl*(rExCapExRntInflMnth=CB$8)))*(CB$8&lt;=(MAX(rHoldPeriod,1)+fRvrYr)*12)</f>
        <v>0</v>
      </c>
      <c r="CC212" s="278" cm="1">
        <f t="array" aca="1" ref="CC212" ca="1">CB212*(1+(rRentIncrPct*(MOD(CC$8,12)=1))+(rExCapExRntInfl*(rExCapExRntInflMnth=CC$8)))*(CC$8&lt;=(MAX(rHoldPeriod,1)+fRvrYr)*12)</f>
        <v>0</v>
      </c>
      <c r="CD212" s="278" cm="1">
        <f t="array" aca="1" ref="CD212" ca="1">CC212*(1+(rRentIncrPct*(MOD(CD$8,12)=1))+(rExCapExRntInfl*(rExCapExRntInflMnth=CD$8)))*(CD$8&lt;=(MAX(rHoldPeriod,1)+fRvrYr)*12)</f>
        <v>0</v>
      </c>
      <c r="CE212" s="278" cm="1">
        <f t="array" aca="1" ref="CE212" ca="1">CD212*(1+(rRentIncrPct*(MOD(CE$8,12)=1))+(rExCapExRntInfl*(rExCapExRntInflMnth=CE$8)))*(CE$8&lt;=(MAX(rHoldPeriod,1)+fRvrYr)*12)</f>
        <v>0</v>
      </c>
      <c r="CF212" s="278" cm="1">
        <f t="array" aca="1" ref="CF212" ca="1">CE212*(1+(rRentIncrPct*(MOD(CF$8,12)=1))+(rExCapExRntInfl*(rExCapExRntInflMnth=CF$8)))*(CF$8&lt;=(MAX(rHoldPeriod,1)+fRvrYr)*12)</f>
        <v>0</v>
      </c>
      <c r="CG212" s="278" cm="1">
        <f t="array" aca="1" ref="CG212" ca="1">CF212*(1+(rRentIncrPct*(MOD(CG$8,12)=1))+(rExCapExRntInfl*(rExCapExRntInflMnth=CG$8)))*(CG$8&lt;=(MAX(rHoldPeriod,1)+fRvrYr)*12)</f>
        <v>0</v>
      </c>
      <c r="CH212" s="278" cm="1">
        <f t="array" aca="1" ref="CH212" ca="1">CG212*(1+(rRentIncrPct*(MOD(CH$8,12)=1))+(rExCapExRntInfl*(rExCapExRntInflMnth=CH$8)))*(CH$8&lt;=(MAX(rHoldPeriod,1)+fRvrYr)*12)</f>
        <v>0</v>
      </c>
      <c r="CI212" s="278" cm="1">
        <f t="array" aca="1" ref="CI212" ca="1">CH212*(1+(rRentIncrPct*(MOD(CI$8,12)=1))+(rExCapExRntInfl*(rExCapExRntInflMnth=CI$8)))*(CI$8&lt;=(MAX(rHoldPeriod,1)+fRvrYr)*12)</f>
        <v>0</v>
      </c>
      <c r="CJ212" s="278" cm="1">
        <f t="array" aca="1" ref="CJ212" ca="1">CI212*(1+(rRentIncrPct*(MOD(CJ$8,12)=1))+(rExCapExRntInfl*(rExCapExRntInflMnth=CJ$8)))*(CJ$8&lt;=(MAX(rHoldPeriod,1)+fRvrYr)*12)</f>
        <v>0</v>
      </c>
      <c r="CK212" s="278" cm="1">
        <f t="array" aca="1" ref="CK212" ca="1">CJ212*(1+(rRentIncrPct*(MOD(CK$8,12)=1))+(rExCapExRntInfl*(rExCapExRntInflMnth=CK$8)))*(CK$8&lt;=(MAX(rHoldPeriod,1)+fRvrYr)*12)</f>
        <v>0</v>
      </c>
      <c r="CL212" s="278" cm="1">
        <f t="array" aca="1" ref="CL212" ca="1">CK212*(1+(rRentIncrPct*(MOD(CL$8,12)=1))+(rExCapExRntInfl*(rExCapExRntInflMnth=CL$8)))*(CL$8&lt;=(MAX(rHoldPeriod,1)+fRvrYr)*12)</f>
        <v>0</v>
      </c>
      <c r="CM212" s="278" cm="1">
        <f t="array" aca="1" ref="CM212" ca="1">CL212*(1+(rRentIncrPct*(MOD(CM$8,12)=1))+(rExCapExRntInfl*(rExCapExRntInflMnth=CM$8)))*(CM$8&lt;=(MAX(rHoldPeriod,1)+fRvrYr)*12)</f>
        <v>0</v>
      </c>
      <c r="CN212" s="278" cm="1">
        <f t="array" aca="1" ref="CN212" ca="1">CM212*(1+(rRentIncrPct*(MOD(CN$8,12)=1))+(rExCapExRntInfl*(rExCapExRntInflMnth=CN$8)))*(CN$8&lt;=(MAX(rHoldPeriod,1)+fRvrYr)*12)</f>
        <v>0</v>
      </c>
      <c r="CO212" s="278" cm="1">
        <f t="array" aca="1" ref="CO212" ca="1">CN212*(1+(rRentIncrPct*(MOD(CO$8,12)=1))+(rExCapExRntInfl*(rExCapExRntInflMnth=CO$8)))*(CO$8&lt;=(MAX(rHoldPeriod,1)+fRvrYr)*12)</f>
        <v>0</v>
      </c>
      <c r="CP212" s="278" cm="1">
        <f t="array" aca="1" ref="CP212" ca="1">CO212*(1+(rRentIncrPct*(MOD(CP$8,12)=1))+(rExCapExRntInfl*(rExCapExRntInflMnth=CP$8)))*(CP$8&lt;=(MAX(rHoldPeriod,1)+fRvrYr)*12)</f>
        <v>0</v>
      </c>
      <c r="CQ212" s="278" cm="1">
        <f t="array" aca="1" ref="CQ212" ca="1">CP212*(1+(rRentIncrPct*(MOD(CQ$8,12)=1))+(rExCapExRntInfl*(rExCapExRntInflMnth=CQ$8)))*(CQ$8&lt;=(MAX(rHoldPeriod,1)+fRvrYr)*12)</f>
        <v>0</v>
      </c>
      <c r="CR212" s="278" cm="1">
        <f t="array" aca="1" ref="CR212" ca="1">CQ212*(1+(rRentIncrPct*(MOD(CR$8,12)=1))+(rExCapExRntInfl*(rExCapExRntInflMnth=CR$8)))*(CR$8&lt;=(MAX(rHoldPeriod,1)+fRvrYr)*12)</f>
        <v>0</v>
      </c>
      <c r="CS212" s="278" cm="1">
        <f t="array" aca="1" ref="CS212" ca="1">CR212*(1+(rRentIncrPct*(MOD(CS$8,12)=1))+(rExCapExRntInfl*(rExCapExRntInflMnth=CS$8)))*(CS$8&lt;=(MAX(rHoldPeriod,1)+fRvrYr)*12)</f>
        <v>0</v>
      </c>
      <c r="CT212" s="278" cm="1">
        <f t="array" aca="1" ref="CT212" ca="1">CS212*(1+(rRentIncrPct*(MOD(CT$8,12)=1))+(rExCapExRntInfl*(rExCapExRntInflMnth=CT$8)))*(CT$8&lt;=(MAX(rHoldPeriod,1)+fRvrYr)*12)</f>
        <v>0</v>
      </c>
      <c r="CU212" s="278" cm="1">
        <f t="array" aca="1" ref="CU212" ca="1">CT212*(1+(rRentIncrPct*(MOD(CU$8,12)=1))+(rExCapExRntInfl*(rExCapExRntInflMnth=CU$8)))*(CU$8&lt;=(MAX(rHoldPeriod,1)+fRvrYr)*12)</f>
        <v>0</v>
      </c>
      <c r="CV212" s="278" cm="1">
        <f t="array" aca="1" ref="CV212" ca="1">CU212*(1+(rRentIncrPct*(MOD(CV$8,12)=1))+(rExCapExRntInfl*(rExCapExRntInflMnth=CV$8)))*(CV$8&lt;=(MAX(rHoldPeriod,1)+fRvrYr)*12)</f>
        <v>0</v>
      </c>
      <c r="CW212" s="278" cm="1">
        <f t="array" aca="1" ref="CW212" ca="1">CV212*(1+(rRentIncrPct*(MOD(CW$8,12)=1))+(rExCapExRntInfl*(rExCapExRntInflMnth=CW$8)))*(CW$8&lt;=(MAX(rHoldPeriod,1)+fRvrYr)*12)</f>
        <v>0</v>
      </c>
      <c r="CX212" s="278" cm="1">
        <f t="array" aca="1" ref="CX212" ca="1">CW212*(1+(rRentIncrPct*(MOD(CX$8,12)=1))+(rExCapExRntInfl*(rExCapExRntInflMnth=CX$8)))*(CX$8&lt;=(MAX(rHoldPeriod,1)+fRvrYr)*12)</f>
        <v>0</v>
      </c>
      <c r="CY212" s="278" cm="1">
        <f t="array" aca="1" ref="CY212" ca="1">CX212*(1+(rRentIncrPct*(MOD(CY$8,12)=1))+(rExCapExRntInfl*(rExCapExRntInflMnth=CY$8)))*(CY$8&lt;=(MAX(rHoldPeriod,1)+fRvrYr)*12)</f>
        <v>0</v>
      </c>
      <c r="CZ212" s="278" cm="1">
        <f t="array" aca="1" ref="CZ212" ca="1">CY212*(1+(rRentIncrPct*(MOD(CZ$8,12)=1))+(rExCapExRntInfl*(rExCapExRntInflMnth=CZ$8)))*(CZ$8&lt;=(MAX(rHoldPeriod,1)+fRvrYr)*12)</f>
        <v>0</v>
      </c>
      <c r="DA212" s="278" cm="1">
        <f t="array" aca="1" ref="DA212" ca="1">CZ212*(1+(rRentIncrPct*(MOD(DA$8,12)=1))+(rExCapExRntInfl*(rExCapExRntInflMnth=DA$8)))*(DA$8&lt;=(MAX(rHoldPeriod,1)+fRvrYr)*12)</f>
        <v>0</v>
      </c>
      <c r="DB212" s="278" cm="1">
        <f t="array" aca="1" ref="DB212" ca="1">DA212*(1+(rRentIncrPct*(MOD(DB$8,12)=1))+(rExCapExRntInfl*(rExCapExRntInflMnth=DB$8)))*(DB$8&lt;=(MAX(rHoldPeriod,1)+fRvrYr)*12)</f>
        <v>0</v>
      </c>
      <c r="DC212" s="278" cm="1">
        <f t="array" aca="1" ref="DC212" ca="1">DB212*(1+(rRentIncrPct*(MOD(DC$8,12)=1))+(rExCapExRntInfl*(rExCapExRntInflMnth=DC$8)))*(DC$8&lt;=(MAX(rHoldPeriod,1)+fRvrYr)*12)</f>
        <v>0</v>
      </c>
      <c r="DD212" s="278" cm="1">
        <f t="array" aca="1" ref="DD212" ca="1">DC212*(1+(rRentIncrPct*(MOD(DD$8,12)=1))+(rExCapExRntInfl*(rExCapExRntInflMnth=DD$8)))*(DD$8&lt;=(MAX(rHoldPeriod,1)+fRvrYr)*12)</f>
        <v>0</v>
      </c>
      <c r="DE212" s="278" cm="1">
        <f t="array" aca="1" ref="DE212" ca="1">DD212*(1+(rRentIncrPct*(MOD(DE$8,12)=1))+(rExCapExRntInfl*(rExCapExRntInflMnth=DE$8)))*(DE$8&lt;=(MAX(rHoldPeriod,1)+fRvrYr)*12)</f>
        <v>0</v>
      </c>
      <c r="DF212" s="278" cm="1">
        <f t="array" aca="1" ref="DF212" ca="1">DE212*(1+(rRentIncrPct*(MOD(DF$8,12)=1))+(rExCapExRntInfl*(rExCapExRntInflMnth=DF$8)))*(DF$8&lt;=(MAX(rHoldPeriod,1)+fRvrYr)*12)</f>
        <v>0</v>
      </c>
      <c r="DG212" s="278" cm="1">
        <f t="array" aca="1" ref="DG212" ca="1">DF212*(1+(rRentIncrPct*(MOD(DG$8,12)=1))+(rExCapExRntInfl*(rExCapExRntInflMnth=DG$8)))*(DG$8&lt;=(MAX(rHoldPeriod,1)+fRvrYr)*12)</f>
        <v>0</v>
      </c>
      <c r="DH212" s="278" cm="1">
        <f t="array" aca="1" ref="DH212" ca="1">DG212*(1+(rRentIncrPct*(MOD(DH$8,12)=1))+(rExCapExRntInfl*(rExCapExRntInflMnth=DH$8)))*(DH$8&lt;=(MAX(rHoldPeriod,1)+fRvrYr)*12)</f>
        <v>0</v>
      </c>
      <c r="DI212" s="278" cm="1">
        <f t="array" aca="1" ref="DI212" ca="1">DH212*(1+(rRentIncrPct*(MOD(DI$8,12)=1))+(rExCapExRntInfl*(rExCapExRntInflMnth=DI$8)))*(DI$8&lt;=(MAX(rHoldPeriod,1)+fRvrYr)*12)</f>
        <v>0</v>
      </c>
      <c r="DJ212" s="278" cm="1">
        <f t="array" aca="1" ref="DJ212" ca="1">DI212*(1+(rRentIncrPct*(MOD(DJ$8,12)=1))+(rExCapExRntInfl*(rExCapExRntInflMnth=DJ$8)))*(DJ$8&lt;=(MAX(rHoldPeriod,1)+fRvrYr)*12)</f>
        <v>0</v>
      </c>
      <c r="DK212" s="278" cm="1">
        <f t="array" aca="1" ref="DK212" ca="1">DJ212*(1+(rRentIncrPct*(MOD(DK$8,12)=1))+(rExCapExRntInfl*(rExCapExRntInflMnth=DK$8)))*(DK$8&lt;=(MAX(rHoldPeriod,1)+fRvrYr)*12)</f>
        <v>0</v>
      </c>
      <c r="DL212" s="278" cm="1">
        <f t="array" aca="1" ref="DL212" ca="1">DK212*(1+(rRentIncrPct*(MOD(DL$8,12)=1))+(rExCapExRntInfl*(rExCapExRntInflMnth=DL$8)))*(DL$8&lt;=(MAX(rHoldPeriod,1)+fRvrYr)*12)</f>
        <v>0</v>
      </c>
      <c r="DM212" s="278" cm="1">
        <f t="array" aca="1" ref="DM212" ca="1">DL212*(1+(rRentIncrPct*(MOD(DM$8,12)=1))+(rExCapExRntInfl*(rExCapExRntInflMnth=DM$8)))*(DM$8&lt;=(MAX(rHoldPeriod,1)+fRvrYr)*12)</f>
        <v>0</v>
      </c>
      <c r="DN212" s="278" cm="1">
        <f t="array" aca="1" ref="DN212" ca="1">DM212*(1+(rRentIncrPct*(MOD(DN$8,12)=1))+(rExCapExRntInfl*(rExCapExRntInflMnth=DN$8)))*(DN$8&lt;=(MAX(rHoldPeriod,1)+fRvrYr)*12)</f>
        <v>0</v>
      </c>
      <c r="DO212" s="278" cm="1">
        <f t="array" aca="1" ref="DO212" ca="1">DN212*(1+(rRentIncrPct*(MOD(DO$8,12)=1))+(rExCapExRntInfl*(rExCapExRntInflMnth=DO$8)))*(DO$8&lt;=(MAX(rHoldPeriod,1)+fRvrYr)*12)</f>
        <v>0</v>
      </c>
      <c r="DP212" s="278" cm="1">
        <f t="array" aca="1" ref="DP212" ca="1">DO212*(1+(rRentIncrPct*(MOD(DP$8,12)=1))+(rExCapExRntInfl*(rExCapExRntInflMnth=DP$8)))*(DP$8&lt;=(MAX(rHoldPeriod,1)+fRvrYr)*12)</f>
        <v>0</v>
      </c>
      <c r="DQ212" s="278" cm="1">
        <f t="array" aca="1" ref="DQ212" ca="1">DP212*(1+(rRentIncrPct*(MOD(DQ$8,12)=1))+(rExCapExRntInfl*(rExCapExRntInflMnth=DQ$8)))*(DQ$8&lt;=(MAX(rHoldPeriod,1)+fRvrYr)*12)</f>
        <v>0</v>
      </c>
      <c r="DR212" s="278" cm="1">
        <f t="array" aca="1" ref="DR212" ca="1">DQ212*(1+(rRentIncrPct*(MOD(DR$8,12)=1))+(rExCapExRntInfl*(rExCapExRntInflMnth=DR$8)))*(DR$8&lt;=(MAX(rHoldPeriod,1)+fRvrYr)*12)</f>
        <v>0</v>
      </c>
      <c r="DS212" s="278" cm="1">
        <f t="array" aca="1" ref="DS212" ca="1">DR212*(1+(rRentIncrPct*(MOD(DS$8,12)=1))+(rExCapExRntInfl*(rExCapExRntInflMnth=DS$8)))*(DS$8&lt;=(MAX(rHoldPeriod,1)+fRvrYr)*12)</f>
        <v>0</v>
      </c>
      <c r="DT212" s="278" cm="1">
        <f t="array" aca="1" ref="DT212" ca="1">DS212*(1+(rRentIncrPct*(MOD(DT$8,12)=1))+(rExCapExRntInfl*(rExCapExRntInflMnth=DT$8)))*(DT$8&lt;=(MAX(rHoldPeriod,1)+fRvrYr)*12)</f>
        <v>0</v>
      </c>
      <c r="DU212" s="278" cm="1">
        <f t="array" aca="1" ref="DU212" ca="1">DT212*(1+(rRentIncrPct*(MOD(DU$8,12)=1))+(rExCapExRntInfl*(rExCapExRntInflMnth=DU$8)))*(DU$8&lt;=(MAX(rHoldPeriod,1)+fRvrYr)*12)</f>
        <v>0</v>
      </c>
      <c r="DV212" s="278" cm="1">
        <f t="array" aca="1" ref="DV212" ca="1">DU212*(1+(rRentIncrPct*(MOD(DV$8,12)=1))+(rExCapExRntInfl*(rExCapExRntInflMnth=DV$8)))*(DV$8&lt;=(MAX(rHoldPeriod,1)+fRvrYr)*12)</f>
        <v>0</v>
      </c>
      <c r="DW212" s="278" cm="1">
        <f t="array" aca="1" ref="DW212" ca="1">DV212*(1+(rRentIncrPct*(MOD(DW$8,12)=1))+(rExCapExRntInfl*(rExCapExRntInflMnth=DW$8)))*(DW$8&lt;=(MAX(rHoldPeriod,1)+fRvrYr)*12)</f>
        <v>0</v>
      </c>
      <c r="DX212" s="278" cm="1">
        <f t="array" aca="1" ref="DX212" ca="1">DW212*(1+(rRentIncrPct*(MOD(DX$8,12)=1))+(rExCapExRntInfl*(rExCapExRntInflMnth=DX$8)))*(DX$8&lt;=(MAX(rHoldPeriod,1)+fRvrYr)*12)</f>
        <v>0</v>
      </c>
      <c r="DY212" s="278" cm="1">
        <f t="array" aca="1" ref="DY212" ca="1">DX212*(1+(rRentIncrPct*(MOD(DY$8,12)=1))+(rExCapExRntInfl*(rExCapExRntInflMnth=DY$8)))*(DY$8&lt;=(MAX(rHoldPeriod,1)+fRvrYr)*12)</f>
        <v>0</v>
      </c>
      <c r="DZ212" s="278" cm="1">
        <f t="array" aca="1" ref="DZ212" ca="1">DY212*(1+(rRentIncrPct*(MOD(DZ$8,12)=1))+(rExCapExRntInfl*(rExCapExRntInflMnth=DZ$8)))*(DZ$8&lt;=(MAX(rHoldPeriod,1)+fRvrYr)*12)</f>
        <v>0</v>
      </c>
      <c r="EA212" s="278" cm="1">
        <f t="array" aca="1" ref="EA212" ca="1">DZ212*(1+(rRentIncrPct*(MOD(EA$8,12)=1))+(rExCapExRntInfl*(rExCapExRntInflMnth=EA$8)))*(EA$8&lt;=(MAX(rHoldPeriod,1)+fRvrYr)*12)</f>
        <v>0</v>
      </c>
      <c r="EB212" s="278" cm="1">
        <f t="array" aca="1" ref="EB212" ca="1">EA212*(1+(rRentIncrPct*(MOD(EB$8,12)=1))+(rExCapExRntInfl*(rExCapExRntInflMnth=EB$8)))*(EB$8&lt;=(MAX(rHoldPeriod,1)+fRvrYr)*12)</f>
        <v>0</v>
      </c>
      <c r="EC212" s="278" cm="1">
        <f t="array" aca="1" ref="EC212" ca="1">EB212*(1+(rRentIncrPct*(MOD(EC$8,12)=1))+(rExCapExRntInfl*(rExCapExRntInflMnth=EC$8)))*(EC$8&lt;=(MAX(rHoldPeriod,1)+fRvrYr)*12)</f>
        <v>0</v>
      </c>
      <c r="ED212" s="278" cm="1">
        <f t="array" aca="1" ref="ED212" ca="1">EC212*(1+(rRentIncrPct*(MOD(ED$8,12)=1))+(rExCapExRntInfl*(rExCapExRntInflMnth=ED$8)))*(ED$8&lt;=(MAX(rHoldPeriod,1)+fRvrYr)*12)</f>
        <v>0</v>
      </c>
      <c r="EE212" s="278" cm="1">
        <f t="array" aca="1" ref="EE212" ca="1">ED212*(1+(rRentIncrPct*(MOD(EE$8,12)=1))+(rExCapExRntInfl*(rExCapExRntInflMnth=EE$8)))*(EE$8&lt;=(MAX(rHoldPeriod,1)+fRvrYr)*12)</f>
        <v>0</v>
      </c>
      <c r="EF212" s="278" cm="1">
        <f t="array" aca="1" ref="EF212" ca="1">EE212*(1+(rRentIncrPct*(MOD(EF$8,12)=1))+(rExCapExRntInfl*(rExCapExRntInflMnth=EF$8)))*(EF$8&lt;=(MAX(rHoldPeriod,1)+fRvrYr)*12)</f>
        <v>0</v>
      </c>
      <c r="EG212" s="278" cm="1">
        <f t="array" aca="1" ref="EG212" ca="1">EF212*(1+(rRentIncrPct*(MOD(EG$8,12)=1))+(rExCapExRntInfl*(rExCapExRntInflMnth=EG$8)))*(EG$8&lt;=(MAX(rHoldPeriod,1)+fRvrYr)*12)</f>
        <v>0</v>
      </c>
      <c r="EH212" s="278" cm="1">
        <f t="array" aca="1" ref="EH212" ca="1">EG212*(1+(rRentIncrPct*(MOD(EH$8,12)=1))+(rExCapExRntInfl*(rExCapExRntInflMnth=EH$8)))*(EH$8&lt;=(MAX(rHoldPeriod,1)+fRvrYr)*12)</f>
        <v>0</v>
      </c>
      <c r="EI212" s="278" cm="1">
        <f t="array" aca="1" ref="EI212" ca="1">EH212*(1+(rRentIncrPct*(MOD(EI$8,12)=1))+(rExCapExRntInfl*(rExCapExRntInflMnth=EI$8)))*(EI$8&lt;=(MAX(rHoldPeriod,1)+fRvrYr)*12)</f>
        <v>0</v>
      </c>
      <c r="EJ212" s="278" cm="1">
        <f t="array" aca="1" ref="EJ212" ca="1">EI212*(1+(rRentIncrPct*(MOD(EJ$8,12)=1))+(rExCapExRntInfl*(rExCapExRntInflMnth=EJ$8)))*(EJ$8&lt;=(MAX(rHoldPeriod,1)+fRvrYr)*12)</f>
        <v>0</v>
      </c>
      <c r="EK212" s="278" cm="1">
        <f t="array" aca="1" ref="EK212" ca="1">EJ212*(1+(rRentIncrPct*(MOD(EK$8,12)=1))+(rExCapExRntInfl*(rExCapExRntInflMnth=EK$8)))*(EK$8&lt;=(MAX(rHoldPeriod,1)+fRvrYr)*12)</f>
        <v>0</v>
      </c>
      <c r="EL212" s="278" cm="1">
        <f t="array" aca="1" ref="EL212" ca="1">EK212*(1+(rRentIncrPct*(MOD(EL$8,12)=1))+(rExCapExRntInfl*(rExCapExRntInflMnth=EL$8)))*(EL$8&lt;=(MAX(rHoldPeriod,1)+fRvrYr)*12)</f>
        <v>0</v>
      </c>
      <c r="EM212" s="278" cm="1">
        <f t="array" aca="1" ref="EM212" ca="1">EL212*(1+(rRentIncrPct*(MOD(EM$8,12)=1))+(rExCapExRntInfl*(rExCapExRntInflMnth=EM$8)))*(EM$8&lt;=(MAX(rHoldPeriod,1)+fRvrYr)*12)</f>
        <v>0</v>
      </c>
      <c r="EN212" s="278" cm="1">
        <f t="array" aca="1" ref="EN212" ca="1">EM212*(1+(rRentIncrPct*(MOD(EN$8,12)=1))+(rExCapExRntInfl*(rExCapExRntInflMnth=EN$8)))*(EN$8&lt;=(MAX(rHoldPeriod,1)+fRvrYr)*12)</f>
        <v>0</v>
      </c>
      <c r="EO212" s="278" cm="1">
        <f t="array" aca="1" ref="EO212" ca="1">EN212*(1+(rRentIncrPct*(MOD(EO$8,12)=1))+(rExCapExRntInfl*(rExCapExRntInflMnth=EO$8)))*(EO$8&lt;=(MAX(rHoldPeriod,1)+fRvrYr)*12)</f>
        <v>0</v>
      </c>
      <c r="EP212" s="278" cm="1">
        <f t="array" aca="1" ref="EP212" ca="1">EO212*(1+(rRentIncrPct*(MOD(EP$8,12)=1))+(rExCapExRntInfl*(rExCapExRntInflMnth=EP$8)))*(EP$8&lt;=(MAX(rHoldPeriod,1)+fRvrYr)*12)</f>
        <v>0</v>
      </c>
      <c r="EQ212" s="278" cm="1">
        <f t="array" aca="1" ref="EQ212" ca="1">EP212*(1+(rRentIncrPct*(MOD(EQ$8,12)=1))+(rExCapExRntInfl*(rExCapExRntInflMnth=EQ$8)))*(EQ$8&lt;=(MAX(rHoldPeriod,1)+fRvrYr)*12)</f>
        <v>0</v>
      </c>
      <c r="ER212" s="278" cm="1">
        <f t="array" aca="1" ref="ER212" ca="1">EQ212*(1+(rRentIncrPct*(MOD(ER$8,12)=1))+(rExCapExRntInfl*(rExCapExRntInflMnth=ER$8)))*(ER$8&lt;=(MAX(rHoldPeriod,1)+fRvrYr)*12)</f>
        <v>0</v>
      </c>
      <c r="ES212" s="278" cm="1">
        <f t="array" aca="1" ref="ES212" ca="1">ER212*(1+(rRentIncrPct*(MOD(ES$8,12)=1))+(rExCapExRntInfl*(rExCapExRntInflMnth=ES$8)))*(ES$8&lt;=(MAX(rHoldPeriod,1)+fRvrYr)*12)</f>
        <v>0</v>
      </c>
    </row>
    <row r="213" spans="17:149" hidden="1" x14ac:dyDescent="0.2">
      <c r="Q213" s="275"/>
      <c r="R213" s="278">
        <f t="shared" si="500"/>
        <v>0</v>
      </c>
      <c r="S213" s="278" cm="1">
        <f t="array" aca="1" ref="S213" ca="1">R213*(1+(rRentIncrPct*(MOD(S$8,12)=1))+(rExCapExRntInfl*(rExCapExRntInflMnth=S$8)))*(S$8&lt;=(MAX(rHoldPeriod,1)+fRvrYr)*12)</f>
        <v>0</v>
      </c>
      <c r="T213" s="278" cm="1">
        <f t="array" aca="1" ref="T213" ca="1">S213*(1+(rRentIncrPct*(MOD(T$8,12)=1))+(rExCapExRntInfl*(rExCapExRntInflMnth=T$8)))*(T$8&lt;=(MAX(rHoldPeriod,1)+fRvrYr)*12)</f>
        <v>0</v>
      </c>
      <c r="U213" s="278" cm="1">
        <f t="array" aca="1" ref="U213" ca="1">T213*(1+(rRentIncrPct*(MOD(U$8,12)=1))+(rExCapExRntInfl*(rExCapExRntInflMnth=U$8)))*(U$8&lt;=(MAX(rHoldPeriod,1)+fRvrYr)*12)</f>
        <v>0</v>
      </c>
      <c r="V213" s="278" cm="1">
        <f t="array" aca="1" ref="V213" ca="1">U213*(1+(rRentIncrPct*(MOD(V$8,12)=1))+(rExCapExRntInfl*(rExCapExRntInflMnth=V$8)))*(V$8&lt;=(MAX(rHoldPeriod,1)+fRvrYr)*12)</f>
        <v>0</v>
      </c>
      <c r="W213" s="278" cm="1">
        <f t="array" aca="1" ref="W213" ca="1">V213*(1+(rRentIncrPct*(MOD(W$8,12)=1))+(rExCapExRntInfl*(rExCapExRntInflMnth=W$8)))*(W$8&lt;=(MAX(rHoldPeriod,1)+fRvrYr)*12)</f>
        <v>0</v>
      </c>
      <c r="X213" s="278" cm="1">
        <f t="array" aca="1" ref="X213" ca="1">W213*(1+(rRentIncrPct*(MOD(X$8,12)=1))+(rExCapExRntInfl*(rExCapExRntInflMnth=X$8)))*(X$8&lt;=(MAX(rHoldPeriod,1)+fRvrYr)*12)</f>
        <v>0</v>
      </c>
      <c r="Y213" s="278" cm="1">
        <f t="array" aca="1" ref="Y213" ca="1">X213*(1+(rRentIncrPct*(MOD(Y$8,12)=1))+(rExCapExRntInfl*(rExCapExRntInflMnth=Y$8)))*(Y$8&lt;=(MAX(rHoldPeriod,1)+fRvrYr)*12)</f>
        <v>0</v>
      </c>
      <c r="Z213" s="278" cm="1">
        <f t="array" aca="1" ref="Z213" ca="1">Y213*(1+(rRentIncrPct*(MOD(Z$8,12)=1))+(rExCapExRntInfl*(rExCapExRntInflMnth=Z$8)))*(Z$8&lt;=(MAX(rHoldPeriod,1)+fRvrYr)*12)</f>
        <v>0</v>
      </c>
      <c r="AA213" s="278" cm="1">
        <f t="array" aca="1" ref="AA213" ca="1">Z213*(1+(rRentIncrPct*(MOD(AA$8,12)=1))+(rExCapExRntInfl*(rExCapExRntInflMnth=AA$8)))*(AA$8&lt;=(MAX(rHoldPeriod,1)+fRvrYr)*12)</f>
        <v>0</v>
      </c>
      <c r="AB213" s="278" cm="1">
        <f t="array" aca="1" ref="AB213" ca="1">AA213*(1+(rRentIncrPct*(MOD(AB$8,12)=1))+(rExCapExRntInfl*(rExCapExRntInflMnth=AB$8)))*(AB$8&lt;=(MAX(rHoldPeriod,1)+fRvrYr)*12)</f>
        <v>0</v>
      </c>
      <c r="AC213" s="278" cm="1">
        <f t="array" aca="1" ref="AC213" ca="1">AB213*(1+(rRentIncrPct*(MOD(AC$8,12)=1))+(rExCapExRntInfl*(rExCapExRntInflMnth=AC$8)))*(AC$8&lt;=(MAX(rHoldPeriod,1)+fRvrYr)*12)</f>
        <v>0</v>
      </c>
      <c r="AD213" s="278" cm="1">
        <f t="array" aca="1" ref="AD213" ca="1">AC213*(1+(rRentIncrPct*(MOD(AD$8,12)=1))+(rExCapExRntInfl*(rExCapExRntInflMnth=AD$8)))*(AD$8&lt;=(MAX(rHoldPeriod,1)+fRvrYr)*12)</f>
        <v>0</v>
      </c>
      <c r="AE213" s="278" cm="1">
        <f t="array" aca="1" ref="AE213" ca="1">AD213*(1+(rRentIncrPct*(MOD(AE$8,12)=1))+(rExCapExRntInfl*(rExCapExRntInflMnth=AE$8)))*(AE$8&lt;=(MAX(rHoldPeriod,1)+fRvrYr)*12)</f>
        <v>0</v>
      </c>
      <c r="AF213" s="278" cm="1">
        <f t="array" aca="1" ref="AF213" ca="1">AE213*(1+(rRentIncrPct*(MOD(AF$8,12)=1))+(rExCapExRntInfl*(rExCapExRntInflMnth=AF$8)))*(AF$8&lt;=(MAX(rHoldPeriod,1)+fRvrYr)*12)</f>
        <v>0</v>
      </c>
      <c r="AG213" s="278" cm="1">
        <f t="array" aca="1" ref="AG213" ca="1">AF213*(1+(rRentIncrPct*(MOD(AG$8,12)=1))+(rExCapExRntInfl*(rExCapExRntInflMnth=AG$8)))*(AG$8&lt;=(MAX(rHoldPeriod,1)+fRvrYr)*12)</f>
        <v>0</v>
      </c>
      <c r="AH213" s="278" cm="1">
        <f t="array" aca="1" ref="AH213" ca="1">AG213*(1+(rRentIncrPct*(MOD(AH$8,12)=1))+(rExCapExRntInfl*(rExCapExRntInflMnth=AH$8)))*(AH$8&lt;=(MAX(rHoldPeriod,1)+fRvrYr)*12)</f>
        <v>0</v>
      </c>
      <c r="AI213" s="278" cm="1">
        <f t="array" aca="1" ref="AI213" ca="1">AH213*(1+(rRentIncrPct*(MOD(AI$8,12)=1))+(rExCapExRntInfl*(rExCapExRntInflMnth=AI$8)))*(AI$8&lt;=(MAX(rHoldPeriod,1)+fRvrYr)*12)</f>
        <v>0</v>
      </c>
      <c r="AJ213" s="278" cm="1">
        <f t="array" aca="1" ref="AJ213" ca="1">AI213*(1+(rRentIncrPct*(MOD(AJ$8,12)=1))+(rExCapExRntInfl*(rExCapExRntInflMnth=AJ$8)))*(AJ$8&lt;=(MAX(rHoldPeriod,1)+fRvrYr)*12)</f>
        <v>0</v>
      </c>
      <c r="AK213" s="278" cm="1">
        <f t="array" aca="1" ref="AK213" ca="1">AJ213*(1+(rRentIncrPct*(MOD(AK$8,12)=1))+(rExCapExRntInfl*(rExCapExRntInflMnth=AK$8)))*(AK$8&lt;=(MAX(rHoldPeriod,1)+fRvrYr)*12)</f>
        <v>0</v>
      </c>
      <c r="AL213" s="278" cm="1">
        <f t="array" aca="1" ref="AL213" ca="1">AK213*(1+(rRentIncrPct*(MOD(AL$8,12)=1))+(rExCapExRntInfl*(rExCapExRntInflMnth=AL$8)))*(AL$8&lt;=(MAX(rHoldPeriod,1)+fRvrYr)*12)</f>
        <v>0</v>
      </c>
      <c r="AM213" s="278" cm="1">
        <f t="array" aca="1" ref="AM213" ca="1">AL213*(1+(rRentIncrPct*(MOD(AM$8,12)=1))+(rExCapExRntInfl*(rExCapExRntInflMnth=AM$8)))*(AM$8&lt;=(MAX(rHoldPeriod,1)+fRvrYr)*12)</f>
        <v>0</v>
      </c>
      <c r="AN213" s="278" cm="1">
        <f t="array" aca="1" ref="AN213" ca="1">AM213*(1+(rRentIncrPct*(MOD(AN$8,12)=1))+(rExCapExRntInfl*(rExCapExRntInflMnth=AN$8)))*(AN$8&lt;=(MAX(rHoldPeriod,1)+fRvrYr)*12)</f>
        <v>0</v>
      </c>
      <c r="AO213" s="278" cm="1">
        <f t="array" aca="1" ref="AO213" ca="1">AN213*(1+(rRentIncrPct*(MOD(AO$8,12)=1))+(rExCapExRntInfl*(rExCapExRntInflMnth=AO$8)))*(AO$8&lt;=(MAX(rHoldPeriod,1)+fRvrYr)*12)</f>
        <v>0</v>
      </c>
      <c r="AP213" s="278" cm="1">
        <f t="array" aca="1" ref="AP213" ca="1">AO213*(1+(rRentIncrPct*(MOD(AP$8,12)=1))+(rExCapExRntInfl*(rExCapExRntInflMnth=AP$8)))*(AP$8&lt;=(MAX(rHoldPeriod,1)+fRvrYr)*12)</f>
        <v>0</v>
      </c>
      <c r="AQ213" s="278" cm="1">
        <f t="array" aca="1" ref="AQ213" ca="1">AP213*(1+(rRentIncrPct*(MOD(AQ$8,12)=1))+(rExCapExRntInfl*(rExCapExRntInflMnth=AQ$8)))*(AQ$8&lt;=(MAX(rHoldPeriod,1)+fRvrYr)*12)</f>
        <v>0</v>
      </c>
      <c r="AR213" s="278" cm="1">
        <f t="array" aca="1" ref="AR213" ca="1">AQ213*(1+(rRentIncrPct*(MOD(AR$8,12)=1))+(rExCapExRntInfl*(rExCapExRntInflMnth=AR$8)))*(AR$8&lt;=(MAX(rHoldPeriod,1)+fRvrYr)*12)</f>
        <v>0</v>
      </c>
      <c r="AS213" s="278" cm="1">
        <f t="array" aca="1" ref="AS213" ca="1">AR213*(1+(rRentIncrPct*(MOD(AS$8,12)=1))+(rExCapExRntInfl*(rExCapExRntInflMnth=AS$8)))*(AS$8&lt;=(MAX(rHoldPeriod,1)+fRvrYr)*12)</f>
        <v>0</v>
      </c>
      <c r="AT213" s="278" cm="1">
        <f t="array" aca="1" ref="AT213" ca="1">AS213*(1+(rRentIncrPct*(MOD(AT$8,12)=1))+(rExCapExRntInfl*(rExCapExRntInflMnth=AT$8)))*(AT$8&lt;=(MAX(rHoldPeriod,1)+fRvrYr)*12)</f>
        <v>0</v>
      </c>
      <c r="AU213" s="278" cm="1">
        <f t="array" aca="1" ref="AU213" ca="1">AT213*(1+(rRentIncrPct*(MOD(AU$8,12)=1))+(rExCapExRntInfl*(rExCapExRntInflMnth=AU$8)))*(AU$8&lt;=(MAX(rHoldPeriod,1)+fRvrYr)*12)</f>
        <v>0</v>
      </c>
      <c r="AV213" s="278" cm="1">
        <f t="array" aca="1" ref="AV213" ca="1">AU213*(1+(rRentIncrPct*(MOD(AV$8,12)=1))+(rExCapExRntInfl*(rExCapExRntInflMnth=AV$8)))*(AV$8&lt;=(MAX(rHoldPeriod,1)+fRvrYr)*12)</f>
        <v>0</v>
      </c>
      <c r="AW213" s="278" cm="1">
        <f t="array" aca="1" ref="AW213" ca="1">AV213*(1+(rRentIncrPct*(MOD(AW$8,12)=1))+(rExCapExRntInfl*(rExCapExRntInflMnth=AW$8)))*(AW$8&lt;=(MAX(rHoldPeriod,1)+fRvrYr)*12)</f>
        <v>0</v>
      </c>
      <c r="AX213" s="278" cm="1">
        <f t="array" aca="1" ref="AX213" ca="1">AW213*(1+(rRentIncrPct*(MOD(AX$8,12)=1))+(rExCapExRntInfl*(rExCapExRntInflMnth=AX$8)))*(AX$8&lt;=(MAX(rHoldPeriod,1)+fRvrYr)*12)</f>
        <v>0</v>
      </c>
      <c r="AY213" s="278" cm="1">
        <f t="array" aca="1" ref="AY213" ca="1">AX213*(1+(rRentIncrPct*(MOD(AY$8,12)=1))+(rExCapExRntInfl*(rExCapExRntInflMnth=AY$8)))*(AY$8&lt;=(MAX(rHoldPeriod,1)+fRvrYr)*12)</f>
        <v>0</v>
      </c>
      <c r="AZ213" s="278" cm="1">
        <f t="array" aca="1" ref="AZ213" ca="1">AY213*(1+(rRentIncrPct*(MOD(AZ$8,12)=1))+(rExCapExRntInfl*(rExCapExRntInflMnth=AZ$8)))*(AZ$8&lt;=(MAX(rHoldPeriod,1)+fRvrYr)*12)</f>
        <v>0</v>
      </c>
      <c r="BA213" s="278" cm="1">
        <f t="array" aca="1" ref="BA213" ca="1">AZ213*(1+(rRentIncrPct*(MOD(BA$8,12)=1))+(rExCapExRntInfl*(rExCapExRntInflMnth=BA$8)))*(BA$8&lt;=(MAX(rHoldPeriod,1)+fRvrYr)*12)</f>
        <v>0</v>
      </c>
      <c r="BB213" s="278" cm="1">
        <f t="array" aca="1" ref="BB213" ca="1">BA213*(1+(rRentIncrPct*(MOD(BB$8,12)=1))+(rExCapExRntInfl*(rExCapExRntInflMnth=BB$8)))*(BB$8&lt;=(MAX(rHoldPeriod,1)+fRvrYr)*12)</f>
        <v>0</v>
      </c>
      <c r="BC213" s="278" cm="1">
        <f t="array" aca="1" ref="BC213" ca="1">BB213*(1+(rRentIncrPct*(MOD(BC$8,12)=1))+(rExCapExRntInfl*(rExCapExRntInflMnth=BC$8)))*(BC$8&lt;=(MAX(rHoldPeriod,1)+fRvrYr)*12)</f>
        <v>0</v>
      </c>
      <c r="BD213" s="278" cm="1">
        <f t="array" aca="1" ref="BD213" ca="1">BC213*(1+(rRentIncrPct*(MOD(BD$8,12)=1))+(rExCapExRntInfl*(rExCapExRntInflMnth=BD$8)))*(BD$8&lt;=(MAX(rHoldPeriod,1)+fRvrYr)*12)</f>
        <v>0</v>
      </c>
      <c r="BE213" s="278" cm="1">
        <f t="array" aca="1" ref="BE213" ca="1">BD213*(1+(rRentIncrPct*(MOD(BE$8,12)=1))+(rExCapExRntInfl*(rExCapExRntInflMnth=BE$8)))*(BE$8&lt;=(MAX(rHoldPeriod,1)+fRvrYr)*12)</f>
        <v>0</v>
      </c>
      <c r="BF213" s="278" cm="1">
        <f t="array" aca="1" ref="BF213" ca="1">BE213*(1+(rRentIncrPct*(MOD(BF$8,12)=1))+(rExCapExRntInfl*(rExCapExRntInflMnth=BF$8)))*(BF$8&lt;=(MAX(rHoldPeriod,1)+fRvrYr)*12)</f>
        <v>0</v>
      </c>
      <c r="BG213" s="278" cm="1">
        <f t="array" aca="1" ref="BG213" ca="1">BF213*(1+(rRentIncrPct*(MOD(BG$8,12)=1))+(rExCapExRntInfl*(rExCapExRntInflMnth=BG$8)))*(BG$8&lt;=(MAX(rHoldPeriod,1)+fRvrYr)*12)</f>
        <v>0</v>
      </c>
      <c r="BH213" s="278" cm="1">
        <f t="array" aca="1" ref="BH213" ca="1">BG213*(1+(rRentIncrPct*(MOD(BH$8,12)=1))+(rExCapExRntInfl*(rExCapExRntInflMnth=BH$8)))*(BH$8&lt;=(MAX(rHoldPeriod,1)+fRvrYr)*12)</f>
        <v>0</v>
      </c>
      <c r="BI213" s="278" cm="1">
        <f t="array" aca="1" ref="BI213" ca="1">BH213*(1+(rRentIncrPct*(MOD(BI$8,12)=1))+(rExCapExRntInfl*(rExCapExRntInflMnth=BI$8)))*(BI$8&lt;=(MAX(rHoldPeriod,1)+fRvrYr)*12)</f>
        <v>0</v>
      </c>
      <c r="BJ213" s="278" cm="1">
        <f t="array" aca="1" ref="BJ213" ca="1">BI213*(1+(rRentIncrPct*(MOD(BJ$8,12)=1))+(rExCapExRntInfl*(rExCapExRntInflMnth=BJ$8)))*(BJ$8&lt;=(MAX(rHoldPeriod,1)+fRvrYr)*12)</f>
        <v>0</v>
      </c>
      <c r="BK213" s="278" cm="1">
        <f t="array" aca="1" ref="BK213" ca="1">BJ213*(1+(rRentIncrPct*(MOD(BK$8,12)=1))+(rExCapExRntInfl*(rExCapExRntInflMnth=BK$8)))*(BK$8&lt;=(MAX(rHoldPeriod,1)+fRvrYr)*12)</f>
        <v>0</v>
      </c>
      <c r="BL213" s="278" cm="1">
        <f t="array" aca="1" ref="BL213" ca="1">BK213*(1+(rRentIncrPct*(MOD(BL$8,12)=1))+(rExCapExRntInfl*(rExCapExRntInflMnth=BL$8)))*(BL$8&lt;=(MAX(rHoldPeriod,1)+fRvrYr)*12)</f>
        <v>0</v>
      </c>
      <c r="BM213" s="278" cm="1">
        <f t="array" aca="1" ref="BM213" ca="1">BL213*(1+(rRentIncrPct*(MOD(BM$8,12)=1))+(rExCapExRntInfl*(rExCapExRntInflMnth=BM$8)))*(BM$8&lt;=(MAX(rHoldPeriod,1)+fRvrYr)*12)</f>
        <v>0</v>
      </c>
      <c r="BN213" s="278" cm="1">
        <f t="array" aca="1" ref="BN213" ca="1">BM213*(1+(rRentIncrPct*(MOD(BN$8,12)=1))+(rExCapExRntInfl*(rExCapExRntInflMnth=BN$8)))*(BN$8&lt;=(MAX(rHoldPeriod,1)+fRvrYr)*12)</f>
        <v>0</v>
      </c>
      <c r="BO213" s="278" cm="1">
        <f t="array" aca="1" ref="BO213" ca="1">BN213*(1+(rRentIncrPct*(MOD(BO$8,12)=1))+(rExCapExRntInfl*(rExCapExRntInflMnth=BO$8)))*(BO$8&lt;=(MAX(rHoldPeriod,1)+fRvrYr)*12)</f>
        <v>0</v>
      </c>
      <c r="BP213" s="278" cm="1">
        <f t="array" aca="1" ref="BP213" ca="1">BO213*(1+(rRentIncrPct*(MOD(BP$8,12)=1))+(rExCapExRntInfl*(rExCapExRntInflMnth=BP$8)))*(BP$8&lt;=(MAX(rHoldPeriod,1)+fRvrYr)*12)</f>
        <v>0</v>
      </c>
      <c r="BQ213" s="278" cm="1">
        <f t="array" aca="1" ref="BQ213" ca="1">BP213*(1+(rRentIncrPct*(MOD(BQ$8,12)=1))+(rExCapExRntInfl*(rExCapExRntInflMnth=BQ$8)))*(BQ$8&lt;=(MAX(rHoldPeriod,1)+fRvrYr)*12)</f>
        <v>0</v>
      </c>
      <c r="BR213" s="278" cm="1">
        <f t="array" aca="1" ref="BR213" ca="1">BQ213*(1+(rRentIncrPct*(MOD(BR$8,12)=1))+(rExCapExRntInfl*(rExCapExRntInflMnth=BR$8)))*(BR$8&lt;=(MAX(rHoldPeriod,1)+fRvrYr)*12)</f>
        <v>0</v>
      </c>
      <c r="BS213" s="278" cm="1">
        <f t="array" aca="1" ref="BS213" ca="1">BR213*(1+(rRentIncrPct*(MOD(BS$8,12)=1))+(rExCapExRntInfl*(rExCapExRntInflMnth=BS$8)))*(BS$8&lt;=(MAX(rHoldPeriod,1)+fRvrYr)*12)</f>
        <v>0</v>
      </c>
      <c r="BT213" s="278" cm="1">
        <f t="array" aca="1" ref="BT213" ca="1">BS213*(1+(rRentIncrPct*(MOD(BT$8,12)=1))+(rExCapExRntInfl*(rExCapExRntInflMnth=BT$8)))*(BT$8&lt;=(MAX(rHoldPeriod,1)+fRvrYr)*12)</f>
        <v>0</v>
      </c>
      <c r="BU213" s="278" cm="1">
        <f t="array" aca="1" ref="BU213" ca="1">BT213*(1+(rRentIncrPct*(MOD(BU$8,12)=1))+(rExCapExRntInfl*(rExCapExRntInflMnth=BU$8)))*(BU$8&lt;=(MAX(rHoldPeriod,1)+fRvrYr)*12)</f>
        <v>0</v>
      </c>
      <c r="BV213" s="278" cm="1">
        <f t="array" aca="1" ref="BV213" ca="1">BU213*(1+(rRentIncrPct*(MOD(BV$8,12)=1))+(rExCapExRntInfl*(rExCapExRntInflMnth=BV$8)))*(BV$8&lt;=(MAX(rHoldPeriod,1)+fRvrYr)*12)</f>
        <v>0</v>
      </c>
      <c r="BW213" s="278" cm="1">
        <f t="array" aca="1" ref="BW213" ca="1">BV213*(1+(rRentIncrPct*(MOD(BW$8,12)=1))+(rExCapExRntInfl*(rExCapExRntInflMnth=BW$8)))*(BW$8&lt;=(MAX(rHoldPeriod,1)+fRvrYr)*12)</f>
        <v>0</v>
      </c>
      <c r="BX213" s="278" cm="1">
        <f t="array" aca="1" ref="BX213" ca="1">BW213*(1+(rRentIncrPct*(MOD(BX$8,12)=1))+(rExCapExRntInfl*(rExCapExRntInflMnth=BX$8)))*(BX$8&lt;=(MAX(rHoldPeriod,1)+fRvrYr)*12)</f>
        <v>0</v>
      </c>
      <c r="BY213" s="278" cm="1">
        <f t="array" aca="1" ref="BY213" ca="1">BX213*(1+(rRentIncrPct*(MOD(BY$8,12)=1))+(rExCapExRntInfl*(rExCapExRntInflMnth=BY$8)))*(BY$8&lt;=(MAX(rHoldPeriod,1)+fRvrYr)*12)</f>
        <v>0</v>
      </c>
      <c r="BZ213" s="278" cm="1">
        <f t="array" aca="1" ref="BZ213" ca="1">BY213*(1+(rRentIncrPct*(MOD(BZ$8,12)=1))+(rExCapExRntInfl*(rExCapExRntInflMnth=BZ$8)))*(BZ$8&lt;=(MAX(rHoldPeriod,1)+fRvrYr)*12)</f>
        <v>0</v>
      </c>
      <c r="CA213" s="278" cm="1">
        <f t="array" aca="1" ref="CA213" ca="1">BZ213*(1+(rRentIncrPct*(MOD(CA$8,12)=1))+(rExCapExRntInfl*(rExCapExRntInflMnth=CA$8)))*(CA$8&lt;=(MAX(rHoldPeriod,1)+fRvrYr)*12)</f>
        <v>0</v>
      </c>
      <c r="CB213" s="278" cm="1">
        <f t="array" aca="1" ref="CB213" ca="1">CA213*(1+(rRentIncrPct*(MOD(CB$8,12)=1))+(rExCapExRntInfl*(rExCapExRntInflMnth=CB$8)))*(CB$8&lt;=(MAX(rHoldPeriod,1)+fRvrYr)*12)</f>
        <v>0</v>
      </c>
      <c r="CC213" s="278" cm="1">
        <f t="array" aca="1" ref="CC213" ca="1">CB213*(1+(rRentIncrPct*(MOD(CC$8,12)=1))+(rExCapExRntInfl*(rExCapExRntInflMnth=CC$8)))*(CC$8&lt;=(MAX(rHoldPeriod,1)+fRvrYr)*12)</f>
        <v>0</v>
      </c>
      <c r="CD213" s="278" cm="1">
        <f t="array" aca="1" ref="CD213" ca="1">CC213*(1+(rRentIncrPct*(MOD(CD$8,12)=1))+(rExCapExRntInfl*(rExCapExRntInflMnth=CD$8)))*(CD$8&lt;=(MAX(rHoldPeriod,1)+fRvrYr)*12)</f>
        <v>0</v>
      </c>
      <c r="CE213" s="278" cm="1">
        <f t="array" aca="1" ref="CE213" ca="1">CD213*(1+(rRentIncrPct*(MOD(CE$8,12)=1))+(rExCapExRntInfl*(rExCapExRntInflMnth=CE$8)))*(CE$8&lt;=(MAX(rHoldPeriod,1)+fRvrYr)*12)</f>
        <v>0</v>
      </c>
      <c r="CF213" s="278" cm="1">
        <f t="array" aca="1" ref="CF213" ca="1">CE213*(1+(rRentIncrPct*(MOD(CF$8,12)=1))+(rExCapExRntInfl*(rExCapExRntInflMnth=CF$8)))*(CF$8&lt;=(MAX(rHoldPeriod,1)+fRvrYr)*12)</f>
        <v>0</v>
      </c>
      <c r="CG213" s="278" cm="1">
        <f t="array" aca="1" ref="CG213" ca="1">CF213*(1+(rRentIncrPct*(MOD(CG$8,12)=1))+(rExCapExRntInfl*(rExCapExRntInflMnth=CG$8)))*(CG$8&lt;=(MAX(rHoldPeriod,1)+fRvrYr)*12)</f>
        <v>0</v>
      </c>
      <c r="CH213" s="278" cm="1">
        <f t="array" aca="1" ref="CH213" ca="1">CG213*(1+(rRentIncrPct*(MOD(CH$8,12)=1))+(rExCapExRntInfl*(rExCapExRntInflMnth=CH$8)))*(CH$8&lt;=(MAX(rHoldPeriod,1)+fRvrYr)*12)</f>
        <v>0</v>
      </c>
      <c r="CI213" s="278" cm="1">
        <f t="array" aca="1" ref="CI213" ca="1">CH213*(1+(rRentIncrPct*(MOD(CI$8,12)=1))+(rExCapExRntInfl*(rExCapExRntInflMnth=CI$8)))*(CI$8&lt;=(MAX(rHoldPeriod,1)+fRvrYr)*12)</f>
        <v>0</v>
      </c>
      <c r="CJ213" s="278" cm="1">
        <f t="array" aca="1" ref="CJ213" ca="1">CI213*(1+(rRentIncrPct*(MOD(CJ$8,12)=1))+(rExCapExRntInfl*(rExCapExRntInflMnth=CJ$8)))*(CJ$8&lt;=(MAX(rHoldPeriod,1)+fRvrYr)*12)</f>
        <v>0</v>
      </c>
      <c r="CK213" s="278" cm="1">
        <f t="array" aca="1" ref="CK213" ca="1">CJ213*(1+(rRentIncrPct*(MOD(CK$8,12)=1))+(rExCapExRntInfl*(rExCapExRntInflMnth=CK$8)))*(CK$8&lt;=(MAX(rHoldPeriod,1)+fRvrYr)*12)</f>
        <v>0</v>
      </c>
      <c r="CL213" s="278" cm="1">
        <f t="array" aca="1" ref="CL213" ca="1">CK213*(1+(rRentIncrPct*(MOD(CL$8,12)=1))+(rExCapExRntInfl*(rExCapExRntInflMnth=CL$8)))*(CL$8&lt;=(MAX(rHoldPeriod,1)+fRvrYr)*12)</f>
        <v>0</v>
      </c>
      <c r="CM213" s="278" cm="1">
        <f t="array" aca="1" ref="CM213" ca="1">CL213*(1+(rRentIncrPct*(MOD(CM$8,12)=1))+(rExCapExRntInfl*(rExCapExRntInflMnth=CM$8)))*(CM$8&lt;=(MAX(rHoldPeriod,1)+fRvrYr)*12)</f>
        <v>0</v>
      </c>
      <c r="CN213" s="278" cm="1">
        <f t="array" aca="1" ref="CN213" ca="1">CM213*(1+(rRentIncrPct*(MOD(CN$8,12)=1))+(rExCapExRntInfl*(rExCapExRntInflMnth=CN$8)))*(CN$8&lt;=(MAX(rHoldPeriod,1)+fRvrYr)*12)</f>
        <v>0</v>
      </c>
      <c r="CO213" s="278" cm="1">
        <f t="array" aca="1" ref="CO213" ca="1">CN213*(1+(rRentIncrPct*(MOD(CO$8,12)=1))+(rExCapExRntInfl*(rExCapExRntInflMnth=CO$8)))*(CO$8&lt;=(MAX(rHoldPeriod,1)+fRvrYr)*12)</f>
        <v>0</v>
      </c>
      <c r="CP213" s="278" cm="1">
        <f t="array" aca="1" ref="CP213" ca="1">CO213*(1+(rRentIncrPct*(MOD(CP$8,12)=1))+(rExCapExRntInfl*(rExCapExRntInflMnth=CP$8)))*(CP$8&lt;=(MAX(rHoldPeriod,1)+fRvrYr)*12)</f>
        <v>0</v>
      </c>
      <c r="CQ213" s="278" cm="1">
        <f t="array" aca="1" ref="CQ213" ca="1">CP213*(1+(rRentIncrPct*(MOD(CQ$8,12)=1))+(rExCapExRntInfl*(rExCapExRntInflMnth=CQ$8)))*(CQ$8&lt;=(MAX(rHoldPeriod,1)+fRvrYr)*12)</f>
        <v>0</v>
      </c>
      <c r="CR213" s="278" cm="1">
        <f t="array" aca="1" ref="CR213" ca="1">CQ213*(1+(rRentIncrPct*(MOD(CR$8,12)=1))+(rExCapExRntInfl*(rExCapExRntInflMnth=CR$8)))*(CR$8&lt;=(MAX(rHoldPeriod,1)+fRvrYr)*12)</f>
        <v>0</v>
      </c>
      <c r="CS213" s="278" cm="1">
        <f t="array" aca="1" ref="CS213" ca="1">CR213*(1+(rRentIncrPct*(MOD(CS$8,12)=1))+(rExCapExRntInfl*(rExCapExRntInflMnth=CS$8)))*(CS$8&lt;=(MAX(rHoldPeriod,1)+fRvrYr)*12)</f>
        <v>0</v>
      </c>
      <c r="CT213" s="278" cm="1">
        <f t="array" aca="1" ref="CT213" ca="1">CS213*(1+(rRentIncrPct*(MOD(CT$8,12)=1))+(rExCapExRntInfl*(rExCapExRntInflMnth=CT$8)))*(CT$8&lt;=(MAX(rHoldPeriod,1)+fRvrYr)*12)</f>
        <v>0</v>
      </c>
      <c r="CU213" s="278" cm="1">
        <f t="array" aca="1" ref="CU213" ca="1">CT213*(1+(rRentIncrPct*(MOD(CU$8,12)=1))+(rExCapExRntInfl*(rExCapExRntInflMnth=CU$8)))*(CU$8&lt;=(MAX(rHoldPeriod,1)+fRvrYr)*12)</f>
        <v>0</v>
      </c>
      <c r="CV213" s="278" cm="1">
        <f t="array" aca="1" ref="CV213" ca="1">CU213*(1+(rRentIncrPct*(MOD(CV$8,12)=1))+(rExCapExRntInfl*(rExCapExRntInflMnth=CV$8)))*(CV$8&lt;=(MAX(rHoldPeriod,1)+fRvrYr)*12)</f>
        <v>0</v>
      </c>
      <c r="CW213" s="278" cm="1">
        <f t="array" aca="1" ref="CW213" ca="1">CV213*(1+(rRentIncrPct*(MOD(CW$8,12)=1))+(rExCapExRntInfl*(rExCapExRntInflMnth=CW$8)))*(CW$8&lt;=(MAX(rHoldPeriod,1)+fRvrYr)*12)</f>
        <v>0</v>
      </c>
      <c r="CX213" s="278" cm="1">
        <f t="array" aca="1" ref="CX213" ca="1">CW213*(1+(rRentIncrPct*(MOD(CX$8,12)=1))+(rExCapExRntInfl*(rExCapExRntInflMnth=CX$8)))*(CX$8&lt;=(MAX(rHoldPeriod,1)+fRvrYr)*12)</f>
        <v>0</v>
      </c>
      <c r="CY213" s="278" cm="1">
        <f t="array" aca="1" ref="CY213" ca="1">CX213*(1+(rRentIncrPct*(MOD(CY$8,12)=1))+(rExCapExRntInfl*(rExCapExRntInflMnth=CY$8)))*(CY$8&lt;=(MAX(rHoldPeriod,1)+fRvrYr)*12)</f>
        <v>0</v>
      </c>
      <c r="CZ213" s="278" cm="1">
        <f t="array" aca="1" ref="CZ213" ca="1">CY213*(1+(rRentIncrPct*(MOD(CZ$8,12)=1))+(rExCapExRntInfl*(rExCapExRntInflMnth=CZ$8)))*(CZ$8&lt;=(MAX(rHoldPeriod,1)+fRvrYr)*12)</f>
        <v>0</v>
      </c>
      <c r="DA213" s="278" cm="1">
        <f t="array" aca="1" ref="DA213" ca="1">CZ213*(1+(rRentIncrPct*(MOD(DA$8,12)=1))+(rExCapExRntInfl*(rExCapExRntInflMnth=DA$8)))*(DA$8&lt;=(MAX(rHoldPeriod,1)+fRvrYr)*12)</f>
        <v>0</v>
      </c>
      <c r="DB213" s="278" cm="1">
        <f t="array" aca="1" ref="DB213" ca="1">DA213*(1+(rRentIncrPct*(MOD(DB$8,12)=1))+(rExCapExRntInfl*(rExCapExRntInflMnth=DB$8)))*(DB$8&lt;=(MAX(rHoldPeriod,1)+fRvrYr)*12)</f>
        <v>0</v>
      </c>
      <c r="DC213" s="278" cm="1">
        <f t="array" aca="1" ref="DC213" ca="1">DB213*(1+(rRentIncrPct*(MOD(DC$8,12)=1))+(rExCapExRntInfl*(rExCapExRntInflMnth=DC$8)))*(DC$8&lt;=(MAX(rHoldPeriod,1)+fRvrYr)*12)</f>
        <v>0</v>
      </c>
      <c r="DD213" s="278" cm="1">
        <f t="array" aca="1" ref="DD213" ca="1">DC213*(1+(rRentIncrPct*(MOD(DD$8,12)=1))+(rExCapExRntInfl*(rExCapExRntInflMnth=DD$8)))*(DD$8&lt;=(MAX(rHoldPeriod,1)+fRvrYr)*12)</f>
        <v>0</v>
      </c>
      <c r="DE213" s="278" cm="1">
        <f t="array" aca="1" ref="DE213" ca="1">DD213*(1+(rRentIncrPct*(MOD(DE$8,12)=1))+(rExCapExRntInfl*(rExCapExRntInflMnth=DE$8)))*(DE$8&lt;=(MAX(rHoldPeriod,1)+fRvrYr)*12)</f>
        <v>0</v>
      </c>
      <c r="DF213" s="278" cm="1">
        <f t="array" aca="1" ref="DF213" ca="1">DE213*(1+(rRentIncrPct*(MOD(DF$8,12)=1))+(rExCapExRntInfl*(rExCapExRntInflMnth=DF$8)))*(DF$8&lt;=(MAX(rHoldPeriod,1)+fRvrYr)*12)</f>
        <v>0</v>
      </c>
      <c r="DG213" s="278" cm="1">
        <f t="array" aca="1" ref="DG213" ca="1">DF213*(1+(rRentIncrPct*(MOD(DG$8,12)=1))+(rExCapExRntInfl*(rExCapExRntInflMnth=DG$8)))*(DG$8&lt;=(MAX(rHoldPeriod,1)+fRvrYr)*12)</f>
        <v>0</v>
      </c>
      <c r="DH213" s="278" cm="1">
        <f t="array" aca="1" ref="DH213" ca="1">DG213*(1+(rRentIncrPct*(MOD(DH$8,12)=1))+(rExCapExRntInfl*(rExCapExRntInflMnth=DH$8)))*(DH$8&lt;=(MAX(rHoldPeriod,1)+fRvrYr)*12)</f>
        <v>0</v>
      </c>
      <c r="DI213" s="278" cm="1">
        <f t="array" aca="1" ref="DI213" ca="1">DH213*(1+(rRentIncrPct*(MOD(DI$8,12)=1))+(rExCapExRntInfl*(rExCapExRntInflMnth=DI$8)))*(DI$8&lt;=(MAX(rHoldPeriod,1)+fRvrYr)*12)</f>
        <v>0</v>
      </c>
      <c r="DJ213" s="278" cm="1">
        <f t="array" aca="1" ref="DJ213" ca="1">DI213*(1+(rRentIncrPct*(MOD(DJ$8,12)=1))+(rExCapExRntInfl*(rExCapExRntInflMnth=DJ$8)))*(DJ$8&lt;=(MAX(rHoldPeriod,1)+fRvrYr)*12)</f>
        <v>0</v>
      </c>
      <c r="DK213" s="278" cm="1">
        <f t="array" aca="1" ref="DK213" ca="1">DJ213*(1+(rRentIncrPct*(MOD(DK$8,12)=1))+(rExCapExRntInfl*(rExCapExRntInflMnth=DK$8)))*(DK$8&lt;=(MAX(rHoldPeriod,1)+fRvrYr)*12)</f>
        <v>0</v>
      </c>
      <c r="DL213" s="278" cm="1">
        <f t="array" aca="1" ref="DL213" ca="1">DK213*(1+(rRentIncrPct*(MOD(DL$8,12)=1))+(rExCapExRntInfl*(rExCapExRntInflMnth=DL$8)))*(DL$8&lt;=(MAX(rHoldPeriod,1)+fRvrYr)*12)</f>
        <v>0</v>
      </c>
      <c r="DM213" s="278" cm="1">
        <f t="array" aca="1" ref="DM213" ca="1">DL213*(1+(rRentIncrPct*(MOD(DM$8,12)=1))+(rExCapExRntInfl*(rExCapExRntInflMnth=DM$8)))*(DM$8&lt;=(MAX(rHoldPeriod,1)+fRvrYr)*12)</f>
        <v>0</v>
      </c>
      <c r="DN213" s="278" cm="1">
        <f t="array" aca="1" ref="DN213" ca="1">DM213*(1+(rRentIncrPct*(MOD(DN$8,12)=1))+(rExCapExRntInfl*(rExCapExRntInflMnth=DN$8)))*(DN$8&lt;=(MAX(rHoldPeriod,1)+fRvrYr)*12)</f>
        <v>0</v>
      </c>
      <c r="DO213" s="278" cm="1">
        <f t="array" aca="1" ref="DO213" ca="1">DN213*(1+(rRentIncrPct*(MOD(DO$8,12)=1))+(rExCapExRntInfl*(rExCapExRntInflMnth=DO$8)))*(DO$8&lt;=(MAX(rHoldPeriod,1)+fRvrYr)*12)</f>
        <v>0</v>
      </c>
      <c r="DP213" s="278" cm="1">
        <f t="array" aca="1" ref="DP213" ca="1">DO213*(1+(rRentIncrPct*(MOD(DP$8,12)=1))+(rExCapExRntInfl*(rExCapExRntInflMnth=DP$8)))*(DP$8&lt;=(MAX(rHoldPeriod,1)+fRvrYr)*12)</f>
        <v>0</v>
      </c>
      <c r="DQ213" s="278" cm="1">
        <f t="array" aca="1" ref="DQ213" ca="1">DP213*(1+(rRentIncrPct*(MOD(DQ$8,12)=1))+(rExCapExRntInfl*(rExCapExRntInflMnth=DQ$8)))*(DQ$8&lt;=(MAX(rHoldPeriod,1)+fRvrYr)*12)</f>
        <v>0</v>
      </c>
      <c r="DR213" s="278" cm="1">
        <f t="array" aca="1" ref="DR213" ca="1">DQ213*(1+(rRentIncrPct*(MOD(DR$8,12)=1))+(rExCapExRntInfl*(rExCapExRntInflMnth=DR$8)))*(DR$8&lt;=(MAX(rHoldPeriod,1)+fRvrYr)*12)</f>
        <v>0</v>
      </c>
      <c r="DS213" s="278" cm="1">
        <f t="array" aca="1" ref="DS213" ca="1">DR213*(1+(rRentIncrPct*(MOD(DS$8,12)=1))+(rExCapExRntInfl*(rExCapExRntInflMnth=DS$8)))*(DS$8&lt;=(MAX(rHoldPeriod,1)+fRvrYr)*12)</f>
        <v>0</v>
      </c>
      <c r="DT213" s="278" cm="1">
        <f t="array" aca="1" ref="DT213" ca="1">DS213*(1+(rRentIncrPct*(MOD(DT$8,12)=1))+(rExCapExRntInfl*(rExCapExRntInflMnth=DT$8)))*(DT$8&lt;=(MAX(rHoldPeriod,1)+fRvrYr)*12)</f>
        <v>0</v>
      </c>
      <c r="DU213" s="278" cm="1">
        <f t="array" aca="1" ref="DU213" ca="1">DT213*(1+(rRentIncrPct*(MOD(DU$8,12)=1))+(rExCapExRntInfl*(rExCapExRntInflMnth=DU$8)))*(DU$8&lt;=(MAX(rHoldPeriod,1)+fRvrYr)*12)</f>
        <v>0</v>
      </c>
      <c r="DV213" s="278" cm="1">
        <f t="array" aca="1" ref="DV213" ca="1">DU213*(1+(rRentIncrPct*(MOD(DV$8,12)=1))+(rExCapExRntInfl*(rExCapExRntInflMnth=DV$8)))*(DV$8&lt;=(MAX(rHoldPeriod,1)+fRvrYr)*12)</f>
        <v>0</v>
      </c>
      <c r="DW213" s="278" cm="1">
        <f t="array" aca="1" ref="DW213" ca="1">DV213*(1+(rRentIncrPct*(MOD(DW$8,12)=1))+(rExCapExRntInfl*(rExCapExRntInflMnth=DW$8)))*(DW$8&lt;=(MAX(rHoldPeriod,1)+fRvrYr)*12)</f>
        <v>0</v>
      </c>
      <c r="DX213" s="278" cm="1">
        <f t="array" aca="1" ref="DX213" ca="1">DW213*(1+(rRentIncrPct*(MOD(DX$8,12)=1))+(rExCapExRntInfl*(rExCapExRntInflMnth=DX$8)))*(DX$8&lt;=(MAX(rHoldPeriod,1)+fRvrYr)*12)</f>
        <v>0</v>
      </c>
      <c r="DY213" s="278" cm="1">
        <f t="array" aca="1" ref="DY213" ca="1">DX213*(1+(rRentIncrPct*(MOD(DY$8,12)=1))+(rExCapExRntInfl*(rExCapExRntInflMnth=DY$8)))*(DY$8&lt;=(MAX(rHoldPeriod,1)+fRvrYr)*12)</f>
        <v>0</v>
      </c>
      <c r="DZ213" s="278" cm="1">
        <f t="array" aca="1" ref="DZ213" ca="1">DY213*(1+(rRentIncrPct*(MOD(DZ$8,12)=1))+(rExCapExRntInfl*(rExCapExRntInflMnth=DZ$8)))*(DZ$8&lt;=(MAX(rHoldPeriod,1)+fRvrYr)*12)</f>
        <v>0</v>
      </c>
      <c r="EA213" s="278" cm="1">
        <f t="array" aca="1" ref="EA213" ca="1">DZ213*(1+(rRentIncrPct*(MOD(EA$8,12)=1))+(rExCapExRntInfl*(rExCapExRntInflMnth=EA$8)))*(EA$8&lt;=(MAX(rHoldPeriod,1)+fRvrYr)*12)</f>
        <v>0</v>
      </c>
      <c r="EB213" s="278" cm="1">
        <f t="array" aca="1" ref="EB213" ca="1">EA213*(1+(rRentIncrPct*(MOD(EB$8,12)=1))+(rExCapExRntInfl*(rExCapExRntInflMnth=EB$8)))*(EB$8&lt;=(MAX(rHoldPeriod,1)+fRvrYr)*12)</f>
        <v>0</v>
      </c>
      <c r="EC213" s="278" cm="1">
        <f t="array" aca="1" ref="EC213" ca="1">EB213*(1+(rRentIncrPct*(MOD(EC$8,12)=1))+(rExCapExRntInfl*(rExCapExRntInflMnth=EC$8)))*(EC$8&lt;=(MAX(rHoldPeriod,1)+fRvrYr)*12)</f>
        <v>0</v>
      </c>
      <c r="ED213" s="278" cm="1">
        <f t="array" aca="1" ref="ED213" ca="1">EC213*(1+(rRentIncrPct*(MOD(ED$8,12)=1))+(rExCapExRntInfl*(rExCapExRntInflMnth=ED$8)))*(ED$8&lt;=(MAX(rHoldPeriod,1)+fRvrYr)*12)</f>
        <v>0</v>
      </c>
      <c r="EE213" s="278" cm="1">
        <f t="array" aca="1" ref="EE213" ca="1">ED213*(1+(rRentIncrPct*(MOD(EE$8,12)=1))+(rExCapExRntInfl*(rExCapExRntInflMnth=EE$8)))*(EE$8&lt;=(MAX(rHoldPeriod,1)+fRvrYr)*12)</f>
        <v>0</v>
      </c>
      <c r="EF213" s="278" cm="1">
        <f t="array" aca="1" ref="EF213" ca="1">EE213*(1+(rRentIncrPct*(MOD(EF$8,12)=1))+(rExCapExRntInfl*(rExCapExRntInflMnth=EF$8)))*(EF$8&lt;=(MAX(rHoldPeriod,1)+fRvrYr)*12)</f>
        <v>0</v>
      </c>
      <c r="EG213" s="278" cm="1">
        <f t="array" aca="1" ref="EG213" ca="1">EF213*(1+(rRentIncrPct*(MOD(EG$8,12)=1))+(rExCapExRntInfl*(rExCapExRntInflMnth=EG$8)))*(EG$8&lt;=(MAX(rHoldPeriod,1)+fRvrYr)*12)</f>
        <v>0</v>
      </c>
      <c r="EH213" s="278" cm="1">
        <f t="array" aca="1" ref="EH213" ca="1">EG213*(1+(rRentIncrPct*(MOD(EH$8,12)=1))+(rExCapExRntInfl*(rExCapExRntInflMnth=EH$8)))*(EH$8&lt;=(MAX(rHoldPeriod,1)+fRvrYr)*12)</f>
        <v>0</v>
      </c>
      <c r="EI213" s="278" cm="1">
        <f t="array" aca="1" ref="EI213" ca="1">EH213*(1+(rRentIncrPct*(MOD(EI$8,12)=1))+(rExCapExRntInfl*(rExCapExRntInflMnth=EI$8)))*(EI$8&lt;=(MAX(rHoldPeriod,1)+fRvrYr)*12)</f>
        <v>0</v>
      </c>
      <c r="EJ213" s="278" cm="1">
        <f t="array" aca="1" ref="EJ213" ca="1">EI213*(1+(rRentIncrPct*(MOD(EJ$8,12)=1))+(rExCapExRntInfl*(rExCapExRntInflMnth=EJ$8)))*(EJ$8&lt;=(MAX(rHoldPeriod,1)+fRvrYr)*12)</f>
        <v>0</v>
      </c>
      <c r="EK213" s="278" cm="1">
        <f t="array" aca="1" ref="EK213" ca="1">EJ213*(1+(rRentIncrPct*(MOD(EK$8,12)=1))+(rExCapExRntInfl*(rExCapExRntInflMnth=EK$8)))*(EK$8&lt;=(MAX(rHoldPeriod,1)+fRvrYr)*12)</f>
        <v>0</v>
      </c>
      <c r="EL213" s="278" cm="1">
        <f t="array" aca="1" ref="EL213" ca="1">EK213*(1+(rRentIncrPct*(MOD(EL$8,12)=1))+(rExCapExRntInfl*(rExCapExRntInflMnth=EL$8)))*(EL$8&lt;=(MAX(rHoldPeriod,1)+fRvrYr)*12)</f>
        <v>0</v>
      </c>
      <c r="EM213" s="278" cm="1">
        <f t="array" aca="1" ref="EM213" ca="1">EL213*(1+(rRentIncrPct*(MOD(EM$8,12)=1))+(rExCapExRntInfl*(rExCapExRntInflMnth=EM$8)))*(EM$8&lt;=(MAX(rHoldPeriod,1)+fRvrYr)*12)</f>
        <v>0</v>
      </c>
      <c r="EN213" s="278" cm="1">
        <f t="array" aca="1" ref="EN213" ca="1">EM213*(1+(rRentIncrPct*(MOD(EN$8,12)=1))+(rExCapExRntInfl*(rExCapExRntInflMnth=EN$8)))*(EN$8&lt;=(MAX(rHoldPeriod,1)+fRvrYr)*12)</f>
        <v>0</v>
      </c>
      <c r="EO213" s="278" cm="1">
        <f t="array" aca="1" ref="EO213" ca="1">EN213*(1+(rRentIncrPct*(MOD(EO$8,12)=1))+(rExCapExRntInfl*(rExCapExRntInflMnth=EO$8)))*(EO$8&lt;=(MAX(rHoldPeriod,1)+fRvrYr)*12)</f>
        <v>0</v>
      </c>
      <c r="EP213" s="278" cm="1">
        <f t="array" aca="1" ref="EP213" ca="1">EO213*(1+(rRentIncrPct*(MOD(EP$8,12)=1))+(rExCapExRntInfl*(rExCapExRntInflMnth=EP$8)))*(EP$8&lt;=(MAX(rHoldPeriod,1)+fRvrYr)*12)</f>
        <v>0</v>
      </c>
      <c r="EQ213" s="278" cm="1">
        <f t="array" aca="1" ref="EQ213" ca="1">EP213*(1+(rRentIncrPct*(MOD(EQ$8,12)=1))+(rExCapExRntInfl*(rExCapExRntInflMnth=EQ$8)))*(EQ$8&lt;=(MAX(rHoldPeriod,1)+fRvrYr)*12)</f>
        <v>0</v>
      </c>
      <c r="ER213" s="278" cm="1">
        <f t="array" aca="1" ref="ER213" ca="1">EQ213*(1+(rRentIncrPct*(MOD(ER$8,12)=1))+(rExCapExRntInfl*(rExCapExRntInflMnth=ER$8)))*(ER$8&lt;=(MAX(rHoldPeriod,1)+fRvrYr)*12)</f>
        <v>0</v>
      </c>
      <c r="ES213" s="278" cm="1">
        <f t="array" aca="1" ref="ES213" ca="1">ER213*(1+(rRentIncrPct*(MOD(ES$8,12)=1))+(rExCapExRntInfl*(rExCapExRntInflMnth=ES$8)))*(ES$8&lt;=(MAX(rHoldPeriod,1)+fRvrYr)*12)</f>
        <v>0</v>
      </c>
    </row>
    <row r="214" spans="17:149" hidden="1" x14ac:dyDescent="0.2">
      <c r="Q214" s="275"/>
      <c r="R214" s="278">
        <f t="shared" si="500"/>
        <v>0</v>
      </c>
      <c r="S214" s="278" cm="1">
        <f t="array" aca="1" ref="S214" ca="1">R214*(1+(rRentIncrPct*(MOD(S$8,12)=1))+(rExCapExRntInfl*(rExCapExRntInflMnth=S$8)))*(S$8&lt;=(MAX(rHoldPeriod,1)+fRvrYr)*12)</f>
        <v>0</v>
      </c>
      <c r="T214" s="278" cm="1">
        <f t="array" aca="1" ref="T214" ca="1">S214*(1+(rRentIncrPct*(MOD(T$8,12)=1))+(rExCapExRntInfl*(rExCapExRntInflMnth=T$8)))*(T$8&lt;=(MAX(rHoldPeriod,1)+fRvrYr)*12)</f>
        <v>0</v>
      </c>
      <c r="U214" s="278" cm="1">
        <f t="array" aca="1" ref="U214" ca="1">T214*(1+(rRentIncrPct*(MOD(U$8,12)=1))+(rExCapExRntInfl*(rExCapExRntInflMnth=U$8)))*(U$8&lt;=(MAX(rHoldPeriod,1)+fRvrYr)*12)</f>
        <v>0</v>
      </c>
      <c r="V214" s="278" cm="1">
        <f t="array" aca="1" ref="V214" ca="1">U214*(1+(rRentIncrPct*(MOD(V$8,12)=1))+(rExCapExRntInfl*(rExCapExRntInflMnth=V$8)))*(V$8&lt;=(MAX(rHoldPeriod,1)+fRvrYr)*12)</f>
        <v>0</v>
      </c>
      <c r="W214" s="278" cm="1">
        <f t="array" aca="1" ref="W214" ca="1">V214*(1+(rRentIncrPct*(MOD(W$8,12)=1))+(rExCapExRntInfl*(rExCapExRntInflMnth=W$8)))*(W$8&lt;=(MAX(rHoldPeriod,1)+fRvrYr)*12)</f>
        <v>0</v>
      </c>
      <c r="X214" s="278" cm="1">
        <f t="array" aca="1" ref="X214" ca="1">W214*(1+(rRentIncrPct*(MOD(X$8,12)=1))+(rExCapExRntInfl*(rExCapExRntInflMnth=X$8)))*(X$8&lt;=(MAX(rHoldPeriod,1)+fRvrYr)*12)</f>
        <v>0</v>
      </c>
      <c r="Y214" s="278" cm="1">
        <f t="array" aca="1" ref="Y214" ca="1">X214*(1+(rRentIncrPct*(MOD(Y$8,12)=1))+(rExCapExRntInfl*(rExCapExRntInflMnth=Y$8)))*(Y$8&lt;=(MAX(rHoldPeriod,1)+fRvrYr)*12)</f>
        <v>0</v>
      </c>
      <c r="Z214" s="278" cm="1">
        <f t="array" aca="1" ref="Z214" ca="1">Y214*(1+(rRentIncrPct*(MOD(Z$8,12)=1))+(rExCapExRntInfl*(rExCapExRntInflMnth=Z$8)))*(Z$8&lt;=(MAX(rHoldPeriod,1)+fRvrYr)*12)</f>
        <v>0</v>
      </c>
      <c r="AA214" s="278" cm="1">
        <f t="array" aca="1" ref="AA214" ca="1">Z214*(1+(rRentIncrPct*(MOD(AA$8,12)=1))+(rExCapExRntInfl*(rExCapExRntInflMnth=AA$8)))*(AA$8&lt;=(MAX(rHoldPeriod,1)+fRvrYr)*12)</f>
        <v>0</v>
      </c>
      <c r="AB214" s="278" cm="1">
        <f t="array" aca="1" ref="AB214" ca="1">AA214*(1+(rRentIncrPct*(MOD(AB$8,12)=1))+(rExCapExRntInfl*(rExCapExRntInflMnth=AB$8)))*(AB$8&lt;=(MAX(rHoldPeriod,1)+fRvrYr)*12)</f>
        <v>0</v>
      </c>
      <c r="AC214" s="278" cm="1">
        <f t="array" aca="1" ref="AC214" ca="1">AB214*(1+(rRentIncrPct*(MOD(AC$8,12)=1))+(rExCapExRntInfl*(rExCapExRntInflMnth=AC$8)))*(AC$8&lt;=(MAX(rHoldPeriod,1)+fRvrYr)*12)</f>
        <v>0</v>
      </c>
      <c r="AD214" s="278" cm="1">
        <f t="array" aca="1" ref="AD214" ca="1">AC214*(1+(rRentIncrPct*(MOD(AD$8,12)=1))+(rExCapExRntInfl*(rExCapExRntInflMnth=AD$8)))*(AD$8&lt;=(MAX(rHoldPeriod,1)+fRvrYr)*12)</f>
        <v>0</v>
      </c>
      <c r="AE214" s="278" cm="1">
        <f t="array" aca="1" ref="AE214" ca="1">AD214*(1+(rRentIncrPct*(MOD(AE$8,12)=1))+(rExCapExRntInfl*(rExCapExRntInflMnth=AE$8)))*(AE$8&lt;=(MAX(rHoldPeriod,1)+fRvrYr)*12)</f>
        <v>0</v>
      </c>
      <c r="AF214" s="278" cm="1">
        <f t="array" aca="1" ref="AF214" ca="1">AE214*(1+(rRentIncrPct*(MOD(AF$8,12)=1))+(rExCapExRntInfl*(rExCapExRntInflMnth=AF$8)))*(AF$8&lt;=(MAX(rHoldPeriod,1)+fRvrYr)*12)</f>
        <v>0</v>
      </c>
      <c r="AG214" s="278" cm="1">
        <f t="array" aca="1" ref="AG214" ca="1">AF214*(1+(rRentIncrPct*(MOD(AG$8,12)=1))+(rExCapExRntInfl*(rExCapExRntInflMnth=AG$8)))*(AG$8&lt;=(MAX(rHoldPeriod,1)+fRvrYr)*12)</f>
        <v>0</v>
      </c>
      <c r="AH214" s="278" cm="1">
        <f t="array" aca="1" ref="AH214" ca="1">AG214*(1+(rRentIncrPct*(MOD(AH$8,12)=1))+(rExCapExRntInfl*(rExCapExRntInflMnth=AH$8)))*(AH$8&lt;=(MAX(rHoldPeriod,1)+fRvrYr)*12)</f>
        <v>0</v>
      </c>
      <c r="AI214" s="278" cm="1">
        <f t="array" aca="1" ref="AI214" ca="1">AH214*(1+(rRentIncrPct*(MOD(AI$8,12)=1))+(rExCapExRntInfl*(rExCapExRntInflMnth=AI$8)))*(AI$8&lt;=(MAX(rHoldPeriod,1)+fRvrYr)*12)</f>
        <v>0</v>
      </c>
      <c r="AJ214" s="278" cm="1">
        <f t="array" aca="1" ref="AJ214" ca="1">AI214*(1+(rRentIncrPct*(MOD(AJ$8,12)=1))+(rExCapExRntInfl*(rExCapExRntInflMnth=AJ$8)))*(AJ$8&lt;=(MAX(rHoldPeriod,1)+fRvrYr)*12)</f>
        <v>0</v>
      </c>
      <c r="AK214" s="278" cm="1">
        <f t="array" aca="1" ref="AK214" ca="1">AJ214*(1+(rRentIncrPct*(MOD(AK$8,12)=1))+(rExCapExRntInfl*(rExCapExRntInflMnth=AK$8)))*(AK$8&lt;=(MAX(rHoldPeriod,1)+fRvrYr)*12)</f>
        <v>0</v>
      </c>
      <c r="AL214" s="278" cm="1">
        <f t="array" aca="1" ref="AL214" ca="1">AK214*(1+(rRentIncrPct*(MOD(AL$8,12)=1))+(rExCapExRntInfl*(rExCapExRntInflMnth=AL$8)))*(AL$8&lt;=(MAX(rHoldPeriod,1)+fRvrYr)*12)</f>
        <v>0</v>
      </c>
      <c r="AM214" s="278" cm="1">
        <f t="array" aca="1" ref="AM214" ca="1">AL214*(1+(rRentIncrPct*(MOD(AM$8,12)=1))+(rExCapExRntInfl*(rExCapExRntInflMnth=AM$8)))*(AM$8&lt;=(MAX(rHoldPeriod,1)+fRvrYr)*12)</f>
        <v>0</v>
      </c>
      <c r="AN214" s="278" cm="1">
        <f t="array" aca="1" ref="AN214" ca="1">AM214*(1+(rRentIncrPct*(MOD(AN$8,12)=1))+(rExCapExRntInfl*(rExCapExRntInflMnth=AN$8)))*(AN$8&lt;=(MAX(rHoldPeriod,1)+fRvrYr)*12)</f>
        <v>0</v>
      </c>
      <c r="AO214" s="278" cm="1">
        <f t="array" aca="1" ref="AO214" ca="1">AN214*(1+(rRentIncrPct*(MOD(AO$8,12)=1))+(rExCapExRntInfl*(rExCapExRntInflMnth=AO$8)))*(AO$8&lt;=(MAX(rHoldPeriod,1)+fRvrYr)*12)</f>
        <v>0</v>
      </c>
      <c r="AP214" s="278" cm="1">
        <f t="array" aca="1" ref="AP214" ca="1">AO214*(1+(rRentIncrPct*(MOD(AP$8,12)=1))+(rExCapExRntInfl*(rExCapExRntInflMnth=AP$8)))*(AP$8&lt;=(MAX(rHoldPeriod,1)+fRvrYr)*12)</f>
        <v>0</v>
      </c>
      <c r="AQ214" s="278" cm="1">
        <f t="array" aca="1" ref="AQ214" ca="1">AP214*(1+(rRentIncrPct*(MOD(AQ$8,12)=1))+(rExCapExRntInfl*(rExCapExRntInflMnth=AQ$8)))*(AQ$8&lt;=(MAX(rHoldPeriod,1)+fRvrYr)*12)</f>
        <v>0</v>
      </c>
      <c r="AR214" s="278" cm="1">
        <f t="array" aca="1" ref="AR214" ca="1">AQ214*(1+(rRentIncrPct*(MOD(AR$8,12)=1))+(rExCapExRntInfl*(rExCapExRntInflMnth=AR$8)))*(AR$8&lt;=(MAX(rHoldPeriod,1)+fRvrYr)*12)</f>
        <v>0</v>
      </c>
      <c r="AS214" s="278" cm="1">
        <f t="array" aca="1" ref="AS214" ca="1">AR214*(1+(rRentIncrPct*(MOD(AS$8,12)=1))+(rExCapExRntInfl*(rExCapExRntInflMnth=AS$8)))*(AS$8&lt;=(MAX(rHoldPeriod,1)+fRvrYr)*12)</f>
        <v>0</v>
      </c>
      <c r="AT214" s="278" cm="1">
        <f t="array" aca="1" ref="AT214" ca="1">AS214*(1+(rRentIncrPct*(MOD(AT$8,12)=1))+(rExCapExRntInfl*(rExCapExRntInflMnth=AT$8)))*(AT$8&lt;=(MAX(rHoldPeriod,1)+fRvrYr)*12)</f>
        <v>0</v>
      </c>
      <c r="AU214" s="278" cm="1">
        <f t="array" aca="1" ref="AU214" ca="1">AT214*(1+(rRentIncrPct*(MOD(AU$8,12)=1))+(rExCapExRntInfl*(rExCapExRntInflMnth=AU$8)))*(AU$8&lt;=(MAX(rHoldPeriod,1)+fRvrYr)*12)</f>
        <v>0</v>
      </c>
      <c r="AV214" s="278" cm="1">
        <f t="array" aca="1" ref="AV214" ca="1">AU214*(1+(rRentIncrPct*(MOD(AV$8,12)=1))+(rExCapExRntInfl*(rExCapExRntInflMnth=AV$8)))*(AV$8&lt;=(MAX(rHoldPeriod,1)+fRvrYr)*12)</f>
        <v>0</v>
      </c>
      <c r="AW214" s="278" cm="1">
        <f t="array" aca="1" ref="AW214" ca="1">AV214*(1+(rRentIncrPct*(MOD(AW$8,12)=1))+(rExCapExRntInfl*(rExCapExRntInflMnth=AW$8)))*(AW$8&lt;=(MAX(rHoldPeriod,1)+fRvrYr)*12)</f>
        <v>0</v>
      </c>
      <c r="AX214" s="278" cm="1">
        <f t="array" aca="1" ref="AX214" ca="1">AW214*(1+(rRentIncrPct*(MOD(AX$8,12)=1))+(rExCapExRntInfl*(rExCapExRntInflMnth=AX$8)))*(AX$8&lt;=(MAX(rHoldPeriod,1)+fRvrYr)*12)</f>
        <v>0</v>
      </c>
      <c r="AY214" s="278" cm="1">
        <f t="array" aca="1" ref="AY214" ca="1">AX214*(1+(rRentIncrPct*(MOD(AY$8,12)=1))+(rExCapExRntInfl*(rExCapExRntInflMnth=AY$8)))*(AY$8&lt;=(MAX(rHoldPeriod,1)+fRvrYr)*12)</f>
        <v>0</v>
      </c>
      <c r="AZ214" s="278" cm="1">
        <f t="array" aca="1" ref="AZ214" ca="1">AY214*(1+(rRentIncrPct*(MOD(AZ$8,12)=1))+(rExCapExRntInfl*(rExCapExRntInflMnth=AZ$8)))*(AZ$8&lt;=(MAX(rHoldPeriod,1)+fRvrYr)*12)</f>
        <v>0</v>
      </c>
      <c r="BA214" s="278" cm="1">
        <f t="array" aca="1" ref="BA214" ca="1">AZ214*(1+(rRentIncrPct*(MOD(BA$8,12)=1))+(rExCapExRntInfl*(rExCapExRntInflMnth=BA$8)))*(BA$8&lt;=(MAX(rHoldPeriod,1)+fRvrYr)*12)</f>
        <v>0</v>
      </c>
      <c r="BB214" s="278" cm="1">
        <f t="array" aca="1" ref="BB214" ca="1">BA214*(1+(rRentIncrPct*(MOD(BB$8,12)=1))+(rExCapExRntInfl*(rExCapExRntInflMnth=BB$8)))*(BB$8&lt;=(MAX(rHoldPeriod,1)+fRvrYr)*12)</f>
        <v>0</v>
      </c>
      <c r="BC214" s="278" cm="1">
        <f t="array" aca="1" ref="BC214" ca="1">BB214*(1+(rRentIncrPct*(MOD(BC$8,12)=1))+(rExCapExRntInfl*(rExCapExRntInflMnth=BC$8)))*(BC$8&lt;=(MAX(rHoldPeriod,1)+fRvrYr)*12)</f>
        <v>0</v>
      </c>
      <c r="BD214" s="278" cm="1">
        <f t="array" aca="1" ref="BD214" ca="1">BC214*(1+(rRentIncrPct*(MOD(BD$8,12)=1))+(rExCapExRntInfl*(rExCapExRntInflMnth=BD$8)))*(BD$8&lt;=(MAX(rHoldPeriod,1)+fRvrYr)*12)</f>
        <v>0</v>
      </c>
      <c r="BE214" s="278" cm="1">
        <f t="array" aca="1" ref="BE214" ca="1">BD214*(1+(rRentIncrPct*(MOD(BE$8,12)=1))+(rExCapExRntInfl*(rExCapExRntInflMnth=BE$8)))*(BE$8&lt;=(MAX(rHoldPeriod,1)+fRvrYr)*12)</f>
        <v>0</v>
      </c>
      <c r="BF214" s="278" cm="1">
        <f t="array" aca="1" ref="BF214" ca="1">BE214*(1+(rRentIncrPct*(MOD(BF$8,12)=1))+(rExCapExRntInfl*(rExCapExRntInflMnth=BF$8)))*(BF$8&lt;=(MAX(rHoldPeriod,1)+fRvrYr)*12)</f>
        <v>0</v>
      </c>
      <c r="BG214" s="278" cm="1">
        <f t="array" aca="1" ref="BG214" ca="1">BF214*(1+(rRentIncrPct*(MOD(BG$8,12)=1))+(rExCapExRntInfl*(rExCapExRntInflMnth=BG$8)))*(BG$8&lt;=(MAX(rHoldPeriod,1)+fRvrYr)*12)</f>
        <v>0</v>
      </c>
      <c r="BH214" s="278" cm="1">
        <f t="array" aca="1" ref="BH214" ca="1">BG214*(1+(rRentIncrPct*(MOD(BH$8,12)=1))+(rExCapExRntInfl*(rExCapExRntInflMnth=BH$8)))*(BH$8&lt;=(MAX(rHoldPeriod,1)+fRvrYr)*12)</f>
        <v>0</v>
      </c>
      <c r="BI214" s="278" cm="1">
        <f t="array" aca="1" ref="BI214" ca="1">BH214*(1+(rRentIncrPct*(MOD(BI$8,12)=1))+(rExCapExRntInfl*(rExCapExRntInflMnth=BI$8)))*(BI$8&lt;=(MAX(rHoldPeriod,1)+fRvrYr)*12)</f>
        <v>0</v>
      </c>
      <c r="BJ214" s="278" cm="1">
        <f t="array" aca="1" ref="BJ214" ca="1">BI214*(1+(rRentIncrPct*(MOD(BJ$8,12)=1))+(rExCapExRntInfl*(rExCapExRntInflMnth=BJ$8)))*(BJ$8&lt;=(MAX(rHoldPeriod,1)+fRvrYr)*12)</f>
        <v>0</v>
      </c>
      <c r="BK214" s="278" cm="1">
        <f t="array" aca="1" ref="BK214" ca="1">BJ214*(1+(rRentIncrPct*(MOD(BK$8,12)=1))+(rExCapExRntInfl*(rExCapExRntInflMnth=BK$8)))*(BK$8&lt;=(MAX(rHoldPeriod,1)+fRvrYr)*12)</f>
        <v>0</v>
      </c>
      <c r="BL214" s="278" cm="1">
        <f t="array" aca="1" ref="BL214" ca="1">BK214*(1+(rRentIncrPct*(MOD(BL$8,12)=1))+(rExCapExRntInfl*(rExCapExRntInflMnth=BL$8)))*(BL$8&lt;=(MAX(rHoldPeriod,1)+fRvrYr)*12)</f>
        <v>0</v>
      </c>
      <c r="BM214" s="278" cm="1">
        <f t="array" aca="1" ref="BM214" ca="1">BL214*(1+(rRentIncrPct*(MOD(BM$8,12)=1))+(rExCapExRntInfl*(rExCapExRntInflMnth=BM$8)))*(BM$8&lt;=(MAX(rHoldPeriod,1)+fRvrYr)*12)</f>
        <v>0</v>
      </c>
      <c r="BN214" s="278" cm="1">
        <f t="array" aca="1" ref="BN214" ca="1">BM214*(1+(rRentIncrPct*(MOD(BN$8,12)=1))+(rExCapExRntInfl*(rExCapExRntInflMnth=BN$8)))*(BN$8&lt;=(MAX(rHoldPeriod,1)+fRvrYr)*12)</f>
        <v>0</v>
      </c>
      <c r="BO214" s="278" cm="1">
        <f t="array" aca="1" ref="BO214" ca="1">BN214*(1+(rRentIncrPct*(MOD(BO$8,12)=1))+(rExCapExRntInfl*(rExCapExRntInflMnth=BO$8)))*(BO$8&lt;=(MAX(rHoldPeriod,1)+fRvrYr)*12)</f>
        <v>0</v>
      </c>
      <c r="BP214" s="278" cm="1">
        <f t="array" aca="1" ref="BP214" ca="1">BO214*(1+(rRentIncrPct*(MOD(BP$8,12)=1))+(rExCapExRntInfl*(rExCapExRntInflMnth=BP$8)))*(BP$8&lt;=(MAX(rHoldPeriod,1)+fRvrYr)*12)</f>
        <v>0</v>
      </c>
      <c r="BQ214" s="278" cm="1">
        <f t="array" aca="1" ref="BQ214" ca="1">BP214*(1+(rRentIncrPct*(MOD(BQ$8,12)=1))+(rExCapExRntInfl*(rExCapExRntInflMnth=BQ$8)))*(BQ$8&lt;=(MAX(rHoldPeriod,1)+fRvrYr)*12)</f>
        <v>0</v>
      </c>
      <c r="BR214" s="278" cm="1">
        <f t="array" aca="1" ref="BR214" ca="1">BQ214*(1+(rRentIncrPct*(MOD(BR$8,12)=1))+(rExCapExRntInfl*(rExCapExRntInflMnth=BR$8)))*(BR$8&lt;=(MAX(rHoldPeriod,1)+fRvrYr)*12)</f>
        <v>0</v>
      </c>
      <c r="BS214" s="278" cm="1">
        <f t="array" aca="1" ref="BS214" ca="1">BR214*(1+(rRentIncrPct*(MOD(BS$8,12)=1))+(rExCapExRntInfl*(rExCapExRntInflMnth=BS$8)))*(BS$8&lt;=(MAX(rHoldPeriod,1)+fRvrYr)*12)</f>
        <v>0</v>
      </c>
      <c r="BT214" s="278" cm="1">
        <f t="array" aca="1" ref="BT214" ca="1">BS214*(1+(rRentIncrPct*(MOD(BT$8,12)=1))+(rExCapExRntInfl*(rExCapExRntInflMnth=BT$8)))*(BT$8&lt;=(MAX(rHoldPeriod,1)+fRvrYr)*12)</f>
        <v>0</v>
      </c>
      <c r="BU214" s="278" cm="1">
        <f t="array" aca="1" ref="BU214" ca="1">BT214*(1+(rRentIncrPct*(MOD(BU$8,12)=1))+(rExCapExRntInfl*(rExCapExRntInflMnth=BU$8)))*(BU$8&lt;=(MAX(rHoldPeriod,1)+fRvrYr)*12)</f>
        <v>0</v>
      </c>
      <c r="BV214" s="278" cm="1">
        <f t="array" aca="1" ref="BV214" ca="1">BU214*(1+(rRentIncrPct*(MOD(BV$8,12)=1))+(rExCapExRntInfl*(rExCapExRntInflMnth=BV$8)))*(BV$8&lt;=(MAX(rHoldPeriod,1)+fRvrYr)*12)</f>
        <v>0</v>
      </c>
      <c r="BW214" s="278" cm="1">
        <f t="array" aca="1" ref="BW214" ca="1">BV214*(1+(rRentIncrPct*(MOD(BW$8,12)=1))+(rExCapExRntInfl*(rExCapExRntInflMnth=BW$8)))*(BW$8&lt;=(MAX(rHoldPeriod,1)+fRvrYr)*12)</f>
        <v>0</v>
      </c>
      <c r="BX214" s="278" cm="1">
        <f t="array" aca="1" ref="BX214" ca="1">BW214*(1+(rRentIncrPct*(MOD(BX$8,12)=1))+(rExCapExRntInfl*(rExCapExRntInflMnth=BX$8)))*(BX$8&lt;=(MAX(rHoldPeriod,1)+fRvrYr)*12)</f>
        <v>0</v>
      </c>
      <c r="BY214" s="278" cm="1">
        <f t="array" aca="1" ref="BY214" ca="1">BX214*(1+(rRentIncrPct*(MOD(BY$8,12)=1))+(rExCapExRntInfl*(rExCapExRntInflMnth=BY$8)))*(BY$8&lt;=(MAX(rHoldPeriod,1)+fRvrYr)*12)</f>
        <v>0</v>
      </c>
      <c r="BZ214" s="278" cm="1">
        <f t="array" aca="1" ref="BZ214" ca="1">BY214*(1+(rRentIncrPct*(MOD(BZ$8,12)=1))+(rExCapExRntInfl*(rExCapExRntInflMnth=BZ$8)))*(BZ$8&lt;=(MAX(rHoldPeriod,1)+fRvrYr)*12)</f>
        <v>0</v>
      </c>
      <c r="CA214" s="278" cm="1">
        <f t="array" aca="1" ref="CA214" ca="1">BZ214*(1+(rRentIncrPct*(MOD(CA$8,12)=1))+(rExCapExRntInfl*(rExCapExRntInflMnth=CA$8)))*(CA$8&lt;=(MAX(rHoldPeriod,1)+fRvrYr)*12)</f>
        <v>0</v>
      </c>
      <c r="CB214" s="278" cm="1">
        <f t="array" aca="1" ref="CB214" ca="1">CA214*(1+(rRentIncrPct*(MOD(CB$8,12)=1))+(rExCapExRntInfl*(rExCapExRntInflMnth=CB$8)))*(CB$8&lt;=(MAX(rHoldPeriod,1)+fRvrYr)*12)</f>
        <v>0</v>
      </c>
      <c r="CC214" s="278" cm="1">
        <f t="array" aca="1" ref="CC214" ca="1">CB214*(1+(rRentIncrPct*(MOD(CC$8,12)=1))+(rExCapExRntInfl*(rExCapExRntInflMnth=CC$8)))*(CC$8&lt;=(MAX(rHoldPeriod,1)+fRvrYr)*12)</f>
        <v>0</v>
      </c>
      <c r="CD214" s="278" cm="1">
        <f t="array" aca="1" ref="CD214" ca="1">CC214*(1+(rRentIncrPct*(MOD(CD$8,12)=1))+(rExCapExRntInfl*(rExCapExRntInflMnth=CD$8)))*(CD$8&lt;=(MAX(rHoldPeriod,1)+fRvrYr)*12)</f>
        <v>0</v>
      </c>
      <c r="CE214" s="278" cm="1">
        <f t="array" aca="1" ref="CE214" ca="1">CD214*(1+(rRentIncrPct*(MOD(CE$8,12)=1))+(rExCapExRntInfl*(rExCapExRntInflMnth=CE$8)))*(CE$8&lt;=(MAX(rHoldPeriod,1)+fRvrYr)*12)</f>
        <v>0</v>
      </c>
      <c r="CF214" s="278" cm="1">
        <f t="array" aca="1" ref="CF214" ca="1">CE214*(1+(rRentIncrPct*(MOD(CF$8,12)=1))+(rExCapExRntInfl*(rExCapExRntInflMnth=CF$8)))*(CF$8&lt;=(MAX(rHoldPeriod,1)+fRvrYr)*12)</f>
        <v>0</v>
      </c>
      <c r="CG214" s="278" cm="1">
        <f t="array" aca="1" ref="CG214" ca="1">CF214*(1+(rRentIncrPct*(MOD(CG$8,12)=1))+(rExCapExRntInfl*(rExCapExRntInflMnth=CG$8)))*(CG$8&lt;=(MAX(rHoldPeriod,1)+fRvrYr)*12)</f>
        <v>0</v>
      </c>
      <c r="CH214" s="278" cm="1">
        <f t="array" aca="1" ref="CH214" ca="1">CG214*(1+(rRentIncrPct*(MOD(CH$8,12)=1))+(rExCapExRntInfl*(rExCapExRntInflMnth=CH$8)))*(CH$8&lt;=(MAX(rHoldPeriod,1)+fRvrYr)*12)</f>
        <v>0</v>
      </c>
      <c r="CI214" s="278" cm="1">
        <f t="array" aca="1" ref="CI214" ca="1">CH214*(1+(rRentIncrPct*(MOD(CI$8,12)=1))+(rExCapExRntInfl*(rExCapExRntInflMnth=CI$8)))*(CI$8&lt;=(MAX(rHoldPeriod,1)+fRvrYr)*12)</f>
        <v>0</v>
      </c>
      <c r="CJ214" s="278" cm="1">
        <f t="array" aca="1" ref="CJ214" ca="1">CI214*(1+(rRentIncrPct*(MOD(CJ$8,12)=1))+(rExCapExRntInfl*(rExCapExRntInflMnth=CJ$8)))*(CJ$8&lt;=(MAX(rHoldPeriod,1)+fRvrYr)*12)</f>
        <v>0</v>
      </c>
      <c r="CK214" s="278" cm="1">
        <f t="array" aca="1" ref="CK214" ca="1">CJ214*(1+(rRentIncrPct*(MOD(CK$8,12)=1))+(rExCapExRntInfl*(rExCapExRntInflMnth=CK$8)))*(CK$8&lt;=(MAX(rHoldPeriod,1)+fRvrYr)*12)</f>
        <v>0</v>
      </c>
      <c r="CL214" s="278" cm="1">
        <f t="array" aca="1" ref="CL214" ca="1">CK214*(1+(rRentIncrPct*(MOD(CL$8,12)=1))+(rExCapExRntInfl*(rExCapExRntInflMnth=CL$8)))*(CL$8&lt;=(MAX(rHoldPeriod,1)+fRvrYr)*12)</f>
        <v>0</v>
      </c>
      <c r="CM214" s="278" cm="1">
        <f t="array" aca="1" ref="CM214" ca="1">CL214*(1+(rRentIncrPct*(MOD(CM$8,12)=1))+(rExCapExRntInfl*(rExCapExRntInflMnth=CM$8)))*(CM$8&lt;=(MAX(rHoldPeriod,1)+fRvrYr)*12)</f>
        <v>0</v>
      </c>
      <c r="CN214" s="278" cm="1">
        <f t="array" aca="1" ref="CN214" ca="1">CM214*(1+(rRentIncrPct*(MOD(CN$8,12)=1))+(rExCapExRntInfl*(rExCapExRntInflMnth=CN$8)))*(CN$8&lt;=(MAX(rHoldPeriod,1)+fRvrYr)*12)</f>
        <v>0</v>
      </c>
      <c r="CO214" s="278" cm="1">
        <f t="array" aca="1" ref="CO214" ca="1">CN214*(1+(rRentIncrPct*(MOD(CO$8,12)=1))+(rExCapExRntInfl*(rExCapExRntInflMnth=CO$8)))*(CO$8&lt;=(MAX(rHoldPeriod,1)+fRvrYr)*12)</f>
        <v>0</v>
      </c>
      <c r="CP214" s="278" cm="1">
        <f t="array" aca="1" ref="CP214" ca="1">CO214*(1+(rRentIncrPct*(MOD(CP$8,12)=1))+(rExCapExRntInfl*(rExCapExRntInflMnth=CP$8)))*(CP$8&lt;=(MAX(rHoldPeriod,1)+fRvrYr)*12)</f>
        <v>0</v>
      </c>
      <c r="CQ214" s="278" cm="1">
        <f t="array" aca="1" ref="CQ214" ca="1">CP214*(1+(rRentIncrPct*(MOD(CQ$8,12)=1))+(rExCapExRntInfl*(rExCapExRntInflMnth=CQ$8)))*(CQ$8&lt;=(MAX(rHoldPeriod,1)+fRvrYr)*12)</f>
        <v>0</v>
      </c>
      <c r="CR214" s="278" cm="1">
        <f t="array" aca="1" ref="CR214" ca="1">CQ214*(1+(rRentIncrPct*(MOD(CR$8,12)=1))+(rExCapExRntInfl*(rExCapExRntInflMnth=CR$8)))*(CR$8&lt;=(MAX(rHoldPeriod,1)+fRvrYr)*12)</f>
        <v>0</v>
      </c>
      <c r="CS214" s="278" cm="1">
        <f t="array" aca="1" ref="CS214" ca="1">CR214*(1+(rRentIncrPct*(MOD(CS$8,12)=1))+(rExCapExRntInfl*(rExCapExRntInflMnth=CS$8)))*(CS$8&lt;=(MAX(rHoldPeriod,1)+fRvrYr)*12)</f>
        <v>0</v>
      </c>
      <c r="CT214" s="278" cm="1">
        <f t="array" aca="1" ref="CT214" ca="1">CS214*(1+(rRentIncrPct*(MOD(CT$8,12)=1))+(rExCapExRntInfl*(rExCapExRntInflMnth=CT$8)))*(CT$8&lt;=(MAX(rHoldPeriod,1)+fRvrYr)*12)</f>
        <v>0</v>
      </c>
      <c r="CU214" s="278" cm="1">
        <f t="array" aca="1" ref="CU214" ca="1">CT214*(1+(rRentIncrPct*(MOD(CU$8,12)=1))+(rExCapExRntInfl*(rExCapExRntInflMnth=CU$8)))*(CU$8&lt;=(MAX(rHoldPeriod,1)+fRvrYr)*12)</f>
        <v>0</v>
      </c>
      <c r="CV214" s="278" cm="1">
        <f t="array" aca="1" ref="CV214" ca="1">CU214*(1+(rRentIncrPct*(MOD(CV$8,12)=1))+(rExCapExRntInfl*(rExCapExRntInflMnth=CV$8)))*(CV$8&lt;=(MAX(rHoldPeriod,1)+fRvrYr)*12)</f>
        <v>0</v>
      </c>
      <c r="CW214" s="278" cm="1">
        <f t="array" aca="1" ref="CW214" ca="1">CV214*(1+(rRentIncrPct*(MOD(CW$8,12)=1))+(rExCapExRntInfl*(rExCapExRntInflMnth=CW$8)))*(CW$8&lt;=(MAX(rHoldPeriod,1)+fRvrYr)*12)</f>
        <v>0</v>
      </c>
      <c r="CX214" s="278" cm="1">
        <f t="array" aca="1" ref="CX214" ca="1">CW214*(1+(rRentIncrPct*(MOD(CX$8,12)=1))+(rExCapExRntInfl*(rExCapExRntInflMnth=CX$8)))*(CX$8&lt;=(MAX(rHoldPeriod,1)+fRvrYr)*12)</f>
        <v>0</v>
      </c>
      <c r="CY214" s="278" cm="1">
        <f t="array" aca="1" ref="CY214" ca="1">CX214*(1+(rRentIncrPct*(MOD(CY$8,12)=1))+(rExCapExRntInfl*(rExCapExRntInflMnth=CY$8)))*(CY$8&lt;=(MAX(rHoldPeriod,1)+fRvrYr)*12)</f>
        <v>0</v>
      </c>
      <c r="CZ214" s="278" cm="1">
        <f t="array" aca="1" ref="CZ214" ca="1">CY214*(1+(rRentIncrPct*(MOD(CZ$8,12)=1))+(rExCapExRntInfl*(rExCapExRntInflMnth=CZ$8)))*(CZ$8&lt;=(MAX(rHoldPeriod,1)+fRvrYr)*12)</f>
        <v>0</v>
      </c>
      <c r="DA214" s="278" cm="1">
        <f t="array" aca="1" ref="DA214" ca="1">CZ214*(1+(rRentIncrPct*(MOD(DA$8,12)=1))+(rExCapExRntInfl*(rExCapExRntInflMnth=DA$8)))*(DA$8&lt;=(MAX(rHoldPeriod,1)+fRvrYr)*12)</f>
        <v>0</v>
      </c>
      <c r="DB214" s="278" cm="1">
        <f t="array" aca="1" ref="DB214" ca="1">DA214*(1+(rRentIncrPct*(MOD(DB$8,12)=1))+(rExCapExRntInfl*(rExCapExRntInflMnth=DB$8)))*(DB$8&lt;=(MAX(rHoldPeriod,1)+fRvrYr)*12)</f>
        <v>0</v>
      </c>
      <c r="DC214" s="278" cm="1">
        <f t="array" aca="1" ref="DC214" ca="1">DB214*(1+(rRentIncrPct*(MOD(DC$8,12)=1))+(rExCapExRntInfl*(rExCapExRntInflMnth=DC$8)))*(DC$8&lt;=(MAX(rHoldPeriod,1)+fRvrYr)*12)</f>
        <v>0</v>
      </c>
      <c r="DD214" s="278" cm="1">
        <f t="array" aca="1" ref="DD214" ca="1">DC214*(1+(rRentIncrPct*(MOD(DD$8,12)=1))+(rExCapExRntInfl*(rExCapExRntInflMnth=DD$8)))*(DD$8&lt;=(MAX(rHoldPeriod,1)+fRvrYr)*12)</f>
        <v>0</v>
      </c>
      <c r="DE214" s="278" cm="1">
        <f t="array" aca="1" ref="DE214" ca="1">DD214*(1+(rRentIncrPct*(MOD(DE$8,12)=1))+(rExCapExRntInfl*(rExCapExRntInflMnth=DE$8)))*(DE$8&lt;=(MAX(rHoldPeriod,1)+fRvrYr)*12)</f>
        <v>0</v>
      </c>
      <c r="DF214" s="278" cm="1">
        <f t="array" aca="1" ref="DF214" ca="1">DE214*(1+(rRentIncrPct*(MOD(DF$8,12)=1))+(rExCapExRntInfl*(rExCapExRntInflMnth=DF$8)))*(DF$8&lt;=(MAX(rHoldPeriod,1)+fRvrYr)*12)</f>
        <v>0</v>
      </c>
      <c r="DG214" s="278" cm="1">
        <f t="array" aca="1" ref="DG214" ca="1">DF214*(1+(rRentIncrPct*(MOD(DG$8,12)=1))+(rExCapExRntInfl*(rExCapExRntInflMnth=DG$8)))*(DG$8&lt;=(MAX(rHoldPeriod,1)+fRvrYr)*12)</f>
        <v>0</v>
      </c>
      <c r="DH214" s="278" cm="1">
        <f t="array" aca="1" ref="DH214" ca="1">DG214*(1+(rRentIncrPct*(MOD(DH$8,12)=1))+(rExCapExRntInfl*(rExCapExRntInflMnth=DH$8)))*(DH$8&lt;=(MAX(rHoldPeriod,1)+fRvrYr)*12)</f>
        <v>0</v>
      </c>
      <c r="DI214" s="278" cm="1">
        <f t="array" aca="1" ref="DI214" ca="1">DH214*(1+(rRentIncrPct*(MOD(DI$8,12)=1))+(rExCapExRntInfl*(rExCapExRntInflMnth=DI$8)))*(DI$8&lt;=(MAX(rHoldPeriod,1)+fRvrYr)*12)</f>
        <v>0</v>
      </c>
      <c r="DJ214" s="278" cm="1">
        <f t="array" aca="1" ref="DJ214" ca="1">DI214*(1+(rRentIncrPct*(MOD(DJ$8,12)=1))+(rExCapExRntInfl*(rExCapExRntInflMnth=DJ$8)))*(DJ$8&lt;=(MAX(rHoldPeriod,1)+fRvrYr)*12)</f>
        <v>0</v>
      </c>
      <c r="DK214" s="278" cm="1">
        <f t="array" aca="1" ref="DK214" ca="1">DJ214*(1+(rRentIncrPct*(MOD(DK$8,12)=1))+(rExCapExRntInfl*(rExCapExRntInflMnth=DK$8)))*(DK$8&lt;=(MAX(rHoldPeriod,1)+fRvrYr)*12)</f>
        <v>0</v>
      </c>
      <c r="DL214" s="278" cm="1">
        <f t="array" aca="1" ref="DL214" ca="1">DK214*(1+(rRentIncrPct*(MOD(DL$8,12)=1))+(rExCapExRntInfl*(rExCapExRntInflMnth=DL$8)))*(DL$8&lt;=(MAX(rHoldPeriod,1)+fRvrYr)*12)</f>
        <v>0</v>
      </c>
      <c r="DM214" s="278" cm="1">
        <f t="array" aca="1" ref="DM214" ca="1">DL214*(1+(rRentIncrPct*(MOD(DM$8,12)=1))+(rExCapExRntInfl*(rExCapExRntInflMnth=DM$8)))*(DM$8&lt;=(MAX(rHoldPeriod,1)+fRvrYr)*12)</f>
        <v>0</v>
      </c>
      <c r="DN214" s="278" cm="1">
        <f t="array" aca="1" ref="DN214" ca="1">DM214*(1+(rRentIncrPct*(MOD(DN$8,12)=1))+(rExCapExRntInfl*(rExCapExRntInflMnth=DN$8)))*(DN$8&lt;=(MAX(rHoldPeriod,1)+fRvrYr)*12)</f>
        <v>0</v>
      </c>
      <c r="DO214" s="278" cm="1">
        <f t="array" aca="1" ref="DO214" ca="1">DN214*(1+(rRentIncrPct*(MOD(DO$8,12)=1))+(rExCapExRntInfl*(rExCapExRntInflMnth=DO$8)))*(DO$8&lt;=(MAX(rHoldPeriod,1)+fRvrYr)*12)</f>
        <v>0</v>
      </c>
      <c r="DP214" s="278" cm="1">
        <f t="array" aca="1" ref="DP214" ca="1">DO214*(1+(rRentIncrPct*(MOD(DP$8,12)=1))+(rExCapExRntInfl*(rExCapExRntInflMnth=DP$8)))*(DP$8&lt;=(MAX(rHoldPeriod,1)+fRvrYr)*12)</f>
        <v>0</v>
      </c>
      <c r="DQ214" s="278" cm="1">
        <f t="array" aca="1" ref="DQ214" ca="1">DP214*(1+(rRentIncrPct*(MOD(DQ$8,12)=1))+(rExCapExRntInfl*(rExCapExRntInflMnth=DQ$8)))*(DQ$8&lt;=(MAX(rHoldPeriod,1)+fRvrYr)*12)</f>
        <v>0</v>
      </c>
      <c r="DR214" s="278" cm="1">
        <f t="array" aca="1" ref="DR214" ca="1">DQ214*(1+(rRentIncrPct*(MOD(DR$8,12)=1))+(rExCapExRntInfl*(rExCapExRntInflMnth=DR$8)))*(DR$8&lt;=(MAX(rHoldPeriod,1)+fRvrYr)*12)</f>
        <v>0</v>
      </c>
      <c r="DS214" s="278" cm="1">
        <f t="array" aca="1" ref="DS214" ca="1">DR214*(1+(rRentIncrPct*(MOD(DS$8,12)=1))+(rExCapExRntInfl*(rExCapExRntInflMnth=DS$8)))*(DS$8&lt;=(MAX(rHoldPeriod,1)+fRvrYr)*12)</f>
        <v>0</v>
      </c>
      <c r="DT214" s="278" cm="1">
        <f t="array" aca="1" ref="DT214" ca="1">DS214*(1+(rRentIncrPct*(MOD(DT$8,12)=1))+(rExCapExRntInfl*(rExCapExRntInflMnth=DT$8)))*(DT$8&lt;=(MAX(rHoldPeriod,1)+fRvrYr)*12)</f>
        <v>0</v>
      </c>
      <c r="DU214" s="278" cm="1">
        <f t="array" aca="1" ref="DU214" ca="1">DT214*(1+(rRentIncrPct*(MOD(DU$8,12)=1))+(rExCapExRntInfl*(rExCapExRntInflMnth=DU$8)))*(DU$8&lt;=(MAX(rHoldPeriod,1)+fRvrYr)*12)</f>
        <v>0</v>
      </c>
      <c r="DV214" s="278" cm="1">
        <f t="array" aca="1" ref="DV214" ca="1">DU214*(1+(rRentIncrPct*(MOD(DV$8,12)=1))+(rExCapExRntInfl*(rExCapExRntInflMnth=DV$8)))*(DV$8&lt;=(MAX(rHoldPeriod,1)+fRvrYr)*12)</f>
        <v>0</v>
      </c>
      <c r="DW214" s="278" cm="1">
        <f t="array" aca="1" ref="DW214" ca="1">DV214*(1+(rRentIncrPct*(MOD(DW$8,12)=1))+(rExCapExRntInfl*(rExCapExRntInflMnth=DW$8)))*(DW$8&lt;=(MAX(rHoldPeriod,1)+fRvrYr)*12)</f>
        <v>0</v>
      </c>
      <c r="DX214" s="278" cm="1">
        <f t="array" aca="1" ref="DX214" ca="1">DW214*(1+(rRentIncrPct*(MOD(DX$8,12)=1))+(rExCapExRntInfl*(rExCapExRntInflMnth=DX$8)))*(DX$8&lt;=(MAX(rHoldPeriod,1)+fRvrYr)*12)</f>
        <v>0</v>
      </c>
      <c r="DY214" s="278" cm="1">
        <f t="array" aca="1" ref="DY214" ca="1">DX214*(1+(rRentIncrPct*(MOD(DY$8,12)=1))+(rExCapExRntInfl*(rExCapExRntInflMnth=DY$8)))*(DY$8&lt;=(MAX(rHoldPeriod,1)+fRvrYr)*12)</f>
        <v>0</v>
      </c>
      <c r="DZ214" s="278" cm="1">
        <f t="array" aca="1" ref="DZ214" ca="1">DY214*(1+(rRentIncrPct*(MOD(DZ$8,12)=1))+(rExCapExRntInfl*(rExCapExRntInflMnth=DZ$8)))*(DZ$8&lt;=(MAX(rHoldPeriod,1)+fRvrYr)*12)</f>
        <v>0</v>
      </c>
      <c r="EA214" s="278" cm="1">
        <f t="array" aca="1" ref="EA214" ca="1">DZ214*(1+(rRentIncrPct*(MOD(EA$8,12)=1))+(rExCapExRntInfl*(rExCapExRntInflMnth=EA$8)))*(EA$8&lt;=(MAX(rHoldPeriod,1)+fRvrYr)*12)</f>
        <v>0</v>
      </c>
      <c r="EB214" s="278" cm="1">
        <f t="array" aca="1" ref="EB214" ca="1">EA214*(1+(rRentIncrPct*(MOD(EB$8,12)=1))+(rExCapExRntInfl*(rExCapExRntInflMnth=EB$8)))*(EB$8&lt;=(MAX(rHoldPeriod,1)+fRvrYr)*12)</f>
        <v>0</v>
      </c>
      <c r="EC214" s="278" cm="1">
        <f t="array" aca="1" ref="EC214" ca="1">EB214*(1+(rRentIncrPct*(MOD(EC$8,12)=1))+(rExCapExRntInfl*(rExCapExRntInflMnth=EC$8)))*(EC$8&lt;=(MAX(rHoldPeriod,1)+fRvrYr)*12)</f>
        <v>0</v>
      </c>
      <c r="ED214" s="278" cm="1">
        <f t="array" aca="1" ref="ED214" ca="1">EC214*(1+(rRentIncrPct*(MOD(ED$8,12)=1))+(rExCapExRntInfl*(rExCapExRntInflMnth=ED$8)))*(ED$8&lt;=(MAX(rHoldPeriod,1)+fRvrYr)*12)</f>
        <v>0</v>
      </c>
      <c r="EE214" s="278" cm="1">
        <f t="array" aca="1" ref="EE214" ca="1">ED214*(1+(rRentIncrPct*(MOD(EE$8,12)=1))+(rExCapExRntInfl*(rExCapExRntInflMnth=EE$8)))*(EE$8&lt;=(MAX(rHoldPeriod,1)+fRvrYr)*12)</f>
        <v>0</v>
      </c>
      <c r="EF214" s="278" cm="1">
        <f t="array" aca="1" ref="EF214" ca="1">EE214*(1+(rRentIncrPct*(MOD(EF$8,12)=1))+(rExCapExRntInfl*(rExCapExRntInflMnth=EF$8)))*(EF$8&lt;=(MAX(rHoldPeriod,1)+fRvrYr)*12)</f>
        <v>0</v>
      </c>
      <c r="EG214" s="278" cm="1">
        <f t="array" aca="1" ref="EG214" ca="1">EF214*(1+(rRentIncrPct*(MOD(EG$8,12)=1))+(rExCapExRntInfl*(rExCapExRntInflMnth=EG$8)))*(EG$8&lt;=(MAX(rHoldPeriod,1)+fRvrYr)*12)</f>
        <v>0</v>
      </c>
      <c r="EH214" s="278" cm="1">
        <f t="array" aca="1" ref="EH214" ca="1">EG214*(1+(rRentIncrPct*(MOD(EH$8,12)=1))+(rExCapExRntInfl*(rExCapExRntInflMnth=EH$8)))*(EH$8&lt;=(MAX(rHoldPeriod,1)+fRvrYr)*12)</f>
        <v>0</v>
      </c>
      <c r="EI214" s="278" cm="1">
        <f t="array" aca="1" ref="EI214" ca="1">EH214*(1+(rRentIncrPct*(MOD(EI$8,12)=1))+(rExCapExRntInfl*(rExCapExRntInflMnth=EI$8)))*(EI$8&lt;=(MAX(rHoldPeriod,1)+fRvrYr)*12)</f>
        <v>0</v>
      </c>
      <c r="EJ214" s="278" cm="1">
        <f t="array" aca="1" ref="EJ214" ca="1">EI214*(1+(rRentIncrPct*(MOD(EJ$8,12)=1))+(rExCapExRntInfl*(rExCapExRntInflMnth=EJ$8)))*(EJ$8&lt;=(MAX(rHoldPeriod,1)+fRvrYr)*12)</f>
        <v>0</v>
      </c>
      <c r="EK214" s="278" cm="1">
        <f t="array" aca="1" ref="EK214" ca="1">EJ214*(1+(rRentIncrPct*(MOD(EK$8,12)=1))+(rExCapExRntInfl*(rExCapExRntInflMnth=EK$8)))*(EK$8&lt;=(MAX(rHoldPeriod,1)+fRvrYr)*12)</f>
        <v>0</v>
      </c>
      <c r="EL214" s="278" cm="1">
        <f t="array" aca="1" ref="EL214" ca="1">EK214*(1+(rRentIncrPct*(MOD(EL$8,12)=1))+(rExCapExRntInfl*(rExCapExRntInflMnth=EL$8)))*(EL$8&lt;=(MAX(rHoldPeriod,1)+fRvrYr)*12)</f>
        <v>0</v>
      </c>
      <c r="EM214" s="278" cm="1">
        <f t="array" aca="1" ref="EM214" ca="1">EL214*(1+(rRentIncrPct*(MOD(EM$8,12)=1))+(rExCapExRntInfl*(rExCapExRntInflMnth=EM$8)))*(EM$8&lt;=(MAX(rHoldPeriod,1)+fRvrYr)*12)</f>
        <v>0</v>
      </c>
      <c r="EN214" s="278" cm="1">
        <f t="array" aca="1" ref="EN214" ca="1">EM214*(1+(rRentIncrPct*(MOD(EN$8,12)=1))+(rExCapExRntInfl*(rExCapExRntInflMnth=EN$8)))*(EN$8&lt;=(MAX(rHoldPeriod,1)+fRvrYr)*12)</f>
        <v>0</v>
      </c>
      <c r="EO214" s="278" cm="1">
        <f t="array" aca="1" ref="EO214" ca="1">EN214*(1+(rRentIncrPct*(MOD(EO$8,12)=1))+(rExCapExRntInfl*(rExCapExRntInflMnth=EO$8)))*(EO$8&lt;=(MAX(rHoldPeriod,1)+fRvrYr)*12)</f>
        <v>0</v>
      </c>
      <c r="EP214" s="278" cm="1">
        <f t="array" aca="1" ref="EP214" ca="1">EO214*(1+(rRentIncrPct*(MOD(EP$8,12)=1))+(rExCapExRntInfl*(rExCapExRntInflMnth=EP$8)))*(EP$8&lt;=(MAX(rHoldPeriod,1)+fRvrYr)*12)</f>
        <v>0</v>
      </c>
      <c r="EQ214" s="278" cm="1">
        <f t="array" aca="1" ref="EQ214" ca="1">EP214*(1+(rRentIncrPct*(MOD(EQ$8,12)=1))+(rExCapExRntInfl*(rExCapExRntInflMnth=EQ$8)))*(EQ$8&lt;=(MAX(rHoldPeriod,1)+fRvrYr)*12)</f>
        <v>0</v>
      </c>
      <c r="ER214" s="278" cm="1">
        <f t="array" aca="1" ref="ER214" ca="1">EQ214*(1+(rRentIncrPct*(MOD(ER$8,12)=1))+(rExCapExRntInfl*(rExCapExRntInflMnth=ER$8)))*(ER$8&lt;=(MAX(rHoldPeriod,1)+fRvrYr)*12)</f>
        <v>0</v>
      </c>
      <c r="ES214" s="278" cm="1">
        <f t="array" aca="1" ref="ES214" ca="1">ER214*(1+(rRentIncrPct*(MOD(ES$8,12)=1))+(rExCapExRntInfl*(rExCapExRntInflMnth=ES$8)))*(ES$8&lt;=(MAX(rHoldPeriod,1)+fRvrYr)*12)</f>
        <v>0</v>
      </c>
    </row>
    <row r="215" spans="17:149" hidden="1" x14ac:dyDescent="0.2">
      <c r="Q215" s="275"/>
      <c r="R215" s="278">
        <f t="shared" si="500"/>
        <v>0</v>
      </c>
      <c r="S215" s="278" cm="1">
        <f t="array" aca="1" ref="S215" ca="1">R215*(1+(rRentIncrPct*(MOD(S$8,12)=1))+(rExCapExRntInfl*(rExCapExRntInflMnth=S$8)))*(S$8&lt;=(MAX(rHoldPeriod,1)+fRvrYr)*12)</f>
        <v>0</v>
      </c>
      <c r="T215" s="278" cm="1">
        <f t="array" aca="1" ref="T215" ca="1">S215*(1+(rRentIncrPct*(MOD(T$8,12)=1))+(rExCapExRntInfl*(rExCapExRntInflMnth=T$8)))*(T$8&lt;=(MAX(rHoldPeriod,1)+fRvrYr)*12)</f>
        <v>0</v>
      </c>
      <c r="U215" s="278" cm="1">
        <f t="array" aca="1" ref="U215" ca="1">T215*(1+(rRentIncrPct*(MOD(U$8,12)=1))+(rExCapExRntInfl*(rExCapExRntInflMnth=U$8)))*(U$8&lt;=(MAX(rHoldPeriod,1)+fRvrYr)*12)</f>
        <v>0</v>
      </c>
      <c r="V215" s="278" cm="1">
        <f t="array" aca="1" ref="V215" ca="1">U215*(1+(rRentIncrPct*(MOD(V$8,12)=1))+(rExCapExRntInfl*(rExCapExRntInflMnth=V$8)))*(V$8&lt;=(MAX(rHoldPeriod,1)+fRvrYr)*12)</f>
        <v>0</v>
      </c>
      <c r="W215" s="278" cm="1">
        <f t="array" aca="1" ref="W215" ca="1">V215*(1+(rRentIncrPct*(MOD(W$8,12)=1))+(rExCapExRntInfl*(rExCapExRntInflMnth=W$8)))*(W$8&lt;=(MAX(rHoldPeriod,1)+fRvrYr)*12)</f>
        <v>0</v>
      </c>
      <c r="X215" s="278" cm="1">
        <f t="array" aca="1" ref="X215" ca="1">W215*(1+(rRentIncrPct*(MOD(X$8,12)=1))+(rExCapExRntInfl*(rExCapExRntInflMnth=X$8)))*(X$8&lt;=(MAX(rHoldPeriod,1)+fRvrYr)*12)</f>
        <v>0</v>
      </c>
      <c r="Y215" s="278" cm="1">
        <f t="array" aca="1" ref="Y215" ca="1">X215*(1+(rRentIncrPct*(MOD(Y$8,12)=1))+(rExCapExRntInfl*(rExCapExRntInflMnth=Y$8)))*(Y$8&lt;=(MAX(rHoldPeriod,1)+fRvrYr)*12)</f>
        <v>0</v>
      </c>
      <c r="Z215" s="278" cm="1">
        <f t="array" aca="1" ref="Z215" ca="1">Y215*(1+(rRentIncrPct*(MOD(Z$8,12)=1))+(rExCapExRntInfl*(rExCapExRntInflMnth=Z$8)))*(Z$8&lt;=(MAX(rHoldPeriod,1)+fRvrYr)*12)</f>
        <v>0</v>
      </c>
      <c r="AA215" s="278" cm="1">
        <f t="array" aca="1" ref="AA215" ca="1">Z215*(1+(rRentIncrPct*(MOD(AA$8,12)=1))+(rExCapExRntInfl*(rExCapExRntInflMnth=AA$8)))*(AA$8&lt;=(MAX(rHoldPeriod,1)+fRvrYr)*12)</f>
        <v>0</v>
      </c>
      <c r="AB215" s="278" cm="1">
        <f t="array" aca="1" ref="AB215" ca="1">AA215*(1+(rRentIncrPct*(MOD(AB$8,12)=1))+(rExCapExRntInfl*(rExCapExRntInflMnth=AB$8)))*(AB$8&lt;=(MAX(rHoldPeriod,1)+fRvrYr)*12)</f>
        <v>0</v>
      </c>
      <c r="AC215" s="278" cm="1">
        <f t="array" aca="1" ref="AC215" ca="1">AB215*(1+(rRentIncrPct*(MOD(AC$8,12)=1))+(rExCapExRntInfl*(rExCapExRntInflMnth=AC$8)))*(AC$8&lt;=(MAX(rHoldPeriod,1)+fRvrYr)*12)</f>
        <v>0</v>
      </c>
      <c r="AD215" s="278" cm="1">
        <f t="array" aca="1" ref="AD215" ca="1">AC215*(1+(rRentIncrPct*(MOD(AD$8,12)=1))+(rExCapExRntInfl*(rExCapExRntInflMnth=AD$8)))*(AD$8&lt;=(MAX(rHoldPeriod,1)+fRvrYr)*12)</f>
        <v>0</v>
      </c>
      <c r="AE215" s="278" cm="1">
        <f t="array" aca="1" ref="AE215" ca="1">AD215*(1+(rRentIncrPct*(MOD(AE$8,12)=1))+(rExCapExRntInfl*(rExCapExRntInflMnth=AE$8)))*(AE$8&lt;=(MAX(rHoldPeriod,1)+fRvrYr)*12)</f>
        <v>0</v>
      </c>
      <c r="AF215" s="278" cm="1">
        <f t="array" aca="1" ref="AF215" ca="1">AE215*(1+(rRentIncrPct*(MOD(AF$8,12)=1))+(rExCapExRntInfl*(rExCapExRntInflMnth=AF$8)))*(AF$8&lt;=(MAX(rHoldPeriod,1)+fRvrYr)*12)</f>
        <v>0</v>
      </c>
      <c r="AG215" s="278" cm="1">
        <f t="array" aca="1" ref="AG215" ca="1">AF215*(1+(rRentIncrPct*(MOD(AG$8,12)=1))+(rExCapExRntInfl*(rExCapExRntInflMnth=AG$8)))*(AG$8&lt;=(MAX(rHoldPeriod,1)+fRvrYr)*12)</f>
        <v>0</v>
      </c>
      <c r="AH215" s="278" cm="1">
        <f t="array" aca="1" ref="AH215" ca="1">AG215*(1+(rRentIncrPct*(MOD(AH$8,12)=1))+(rExCapExRntInfl*(rExCapExRntInflMnth=AH$8)))*(AH$8&lt;=(MAX(rHoldPeriod,1)+fRvrYr)*12)</f>
        <v>0</v>
      </c>
      <c r="AI215" s="278" cm="1">
        <f t="array" aca="1" ref="AI215" ca="1">AH215*(1+(rRentIncrPct*(MOD(AI$8,12)=1))+(rExCapExRntInfl*(rExCapExRntInflMnth=AI$8)))*(AI$8&lt;=(MAX(rHoldPeriod,1)+fRvrYr)*12)</f>
        <v>0</v>
      </c>
      <c r="AJ215" s="278" cm="1">
        <f t="array" aca="1" ref="AJ215" ca="1">AI215*(1+(rRentIncrPct*(MOD(AJ$8,12)=1))+(rExCapExRntInfl*(rExCapExRntInflMnth=AJ$8)))*(AJ$8&lt;=(MAX(rHoldPeriod,1)+fRvrYr)*12)</f>
        <v>0</v>
      </c>
      <c r="AK215" s="278" cm="1">
        <f t="array" aca="1" ref="AK215" ca="1">AJ215*(1+(rRentIncrPct*(MOD(AK$8,12)=1))+(rExCapExRntInfl*(rExCapExRntInflMnth=AK$8)))*(AK$8&lt;=(MAX(rHoldPeriod,1)+fRvrYr)*12)</f>
        <v>0</v>
      </c>
      <c r="AL215" s="278" cm="1">
        <f t="array" aca="1" ref="AL215" ca="1">AK215*(1+(rRentIncrPct*(MOD(AL$8,12)=1))+(rExCapExRntInfl*(rExCapExRntInflMnth=AL$8)))*(AL$8&lt;=(MAX(rHoldPeriod,1)+fRvrYr)*12)</f>
        <v>0</v>
      </c>
      <c r="AM215" s="278" cm="1">
        <f t="array" aca="1" ref="AM215" ca="1">AL215*(1+(rRentIncrPct*(MOD(AM$8,12)=1))+(rExCapExRntInfl*(rExCapExRntInflMnth=AM$8)))*(AM$8&lt;=(MAX(rHoldPeriod,1)+fRvrYr)*12)</f>
        <v>0</v>
      </c>
      <c r="AN215" s="278" cm="1">
        <f t="array" aca="1" ref="AN215" ca="1">AM215*(1+(rRentIncrPct*(MOD(AN$8,12)=1))+(rExCapExRntInfl*(rExCapExRntInflMnth=AN$8)))*(AN$8&lt;=(MAX(rHoldPeriod,1)+fRvrYr)*12)</f>
        <v>0</v>
      </c>
      <c r="AO215" s="278" cm="1">
        <f t="array" aca="1" ref="AO215" ca="1">AN215*(1+(rRentIncrPct*(MOD(AO$8,12)=1))+(rExCapExRntInfl*(rExCapExRntInflMnth=AO$8)))*(AO$8&lt;=(MAX(rHoldPeriod,1)+fRvrYr)*12)</f>
        <v>0</v>
      </c>
      <c r="AP215" s="278" cm="1">
        <f t="array" aca="1" ref="AP215" ca="1">AO215*(1+(rRentIncrPct*(MOD(AP$8,12)=1))+(rExCapExRntInfl*(rExCapExRntInflMnth=AP$8)))*(AP$8&lt;=(MAX(rHoldPeriod,1)+fRvrYr)*12)</f>
        <v>0</v>
      </c>
      <c r="AQ215" s="278" cm="1">
        <f t="array" aca="1" ref="AQ215" ca="1">AP215*(1+(rRentIncrPct*(MOD(AQ$8,12)=1))+(rExCapExRntInfl*(rExCapExRntInflMnth=AQ$8)))*(AQ$8&lt;=(MAX(rHoldPeriod,1)+fRvrYr)*12)</f>
        <v>0</v>
      </c>
      <c r="AR215" s="278" cm="1">
        <f t="array" aca="1" ref="AR215" ca="1">AQ215*(1+(rRentIncrPct*(MOD(AR$8,12)=1))+(rExCapExRntInfl*(rExCapExRntInflMnth=AR$8)))*(AR$8&lt;=(MAX(rHoldPeriod,1)+fRvrYr)*12)</f>
        <v>0</v>
      </c>
      <c r="AS215" s="278" cm="1">
        <f t="array" aca="1" ref="AS215" ca="1">AR215*(1+(rRentIncrPct*(MOD(AS$8,12)=1))+(rExCapExRntInfl*(rExCapExRntInflMnth=AS$8)))*(AS$8&lt;=(MAX(rHoldPeriod,1)+fRvrYr)*12)</f>
        <v>0</v>
      </c>
      <c r="AT215" s="278" cm="1">
        <f t="array" aca="1" ref="AT215" ca="1">AS215*(1+(rRentIncrPct*(MOD(AT$8,12)=1))+(rExCapExRntInfl*(rExCapExRntInflMnth=AT$8)))*(AT$8&lt;=(MAX(rHoldPeriod,1)+fRvrYr)*12)</f>
        <v>0</v>
      </c>
      <c r="AU215" s="278" cm="1">
        <f t="array" aca="1" ref="AU215" ca="1">AT215*(1+(rRentIncrPct*(MOD(AU$8,12)=1))+(rExCapExRntInfl*(rExCapExRntInflMnth=AU$8)))*(AU$8&lt;=(MAX(rHoldPeriod,1)+fRvrYr)*12)</f>
        <v>0</v>
      </c>
      <c r="AV215" s="278" cm="1">
        <f t="array" aca="1" ref="AV215" ca="1">AU215*(1+(rRentIncrPct*(MOD(AV$8,12)=1))+(rExCapExRntInfl*(rExCapExRntInflMnth=AV$8)))*(AV$8&lt;=(MAX(rHoldPeriod,1)+fRvrYr)*12)</f>
        <v>0</v>
      </c>
      <c r="AW215" s="278" cm="1">
        <f t="array" aca="1" ref="AW215" ca="1">AV215*(1+(rRentIncrPct*(MOD(AW$8,12)=1))+(rExCapExRntInfl*(rExCapExRntInflMnth=AW$8)))*(AW$8&lt;=(MAX(rHoldPeriod,1)+fRvrYr)*12)</f>
        <v>0</v>
      </c>
      <c r="AX215" s="278" cm="1">
        <f t="array" aca="1" ref="AX215" ca="1">AW215*(1+(rRentIncrPct*(MOD(AX$8,12)=1))+(rExCapExRntInfl*(rExCapExRntInflMnth=AX$8)))*(AX$8&lt;=(MAX(rHoldPeriod,1)+fRvrYr)*12)</f>
        <v>0</v>
      </c>
      <c r="AY215" s="278" cm="1">
        <f t="array" aca="1" ref="AY215" ca="1">AX215*(1+(rRentIncrPct*(MOD(AY$8,12)=1))+(rExCapExRntInfl*(rExCapExRntInflMnth=AY$8)))*(AY$8&lt;=(MAX(rHoldPeriod,1)+fRvrYr)*12)</f>
        <v>0</v>
      </c>
      <c r="AZ215" s="278" cm="1">
        <f t="array" aca="1" ref="AZ215" ca="1">AY215*(1+(rRentIncrPct*(MOD(AZ$8,12)=1))+(rExCapExRntInfl*(rExCapExRntInflMnth=AZ$8)))*(AZ$8&lt;=(MAX(rHoldPeriod,1)+fRvrYr)*12)</f>
        <v>0</v>
      </c>
      <c r="BA215" s="278" cm="1">
        <f t="array" aca="1" ref="BA215" ca="1">AZ215*(1+(rRentIncrPct*(MOD(BA$8,12)=1))+(rExCapExRntInfl*(rExCapExRntInflMnth=BA$8)))*(BA$8&lt;=(MAX(rHoldPeriod,1)+fRvrYr)*12)</f>
        <v>0</v>
      </c>
      <c r="BB215" s="278" cm="1">
        <f t="array" aca="1" ref="BB215" ca="1">BA215*(1+(rRentIncrPct*(MOD(BB$8,12)=1))+(rExCapExRntInfl*(rExCapExRntInflMnth=BB$8)))*(BB$8&lt;=(MAX(rHoldPeriod,1)+fRvrYr)*12)</f>
        <v>0</v>
      </c>
      <c r="BC215" s="278" cm="1">
        <f t="array" aca="1" ref="BC215" ca="1">BB215*(1+(rRentIncrPct*(MOD(BC$8,12)=1))+(rExCapExRntInfl*(rExCapExRntInflMnth=BC$8)))*(BC$8&lt;=(MAX(rHoldPeriod,1)+fRvrYr)*12)</f>
        <v>0</v>
      </c>
      <c r="BD215" s="278" cm="1">
        <f t="array" aca="1" ref="BD215" ca="1">BC215*(1+(rRentIncrPct*(MOD(BD$8,12)=1))+(rExCapExRntInfl*(rExCapExRntInflMnth=BD$8)))*(BD$8&lt;=(MAX(rHoldPeriod,1)+fRvrYr)*12)</f>
        <v>0</v>
      </c>
      <c r="BE215" s="278" cm="1">
        <f t="array" aca="1" ref="BE215" ca="1">BD215*(1+(rRentIncrPct*(MOD(BE$8,12)=1))+(rExCapExRntInfl*(rExCapExRntInflMnth=BE$8)))*(BE$8&lt;=(MAX(rHoldPeriod,1)+fRvrYr)*12)</f>
        <v>0</v>
      </c>
      <c r="BF215" s="278" cm="1">
        <f t="array" aca="1" ref="BF215" ca="1">BE215*(1+(rRentIncrPct*(MOD(BF$8,12)=1))+(rExCapExRntInfl*(rExCapExRntInflMnth=BF$8)))*(BF$8&lt;=(MAX(rHoldPeriod,1)+fRvrYr)*12)</f>
        <v>0</v>
      </c>
      <c r="BG215" s="278" cm="1">
        <f t="array" aca="1" ref="BG215" ca="1">BF215*(1+(rRentIncrPct*(MOD(BG$8,12)=1))+(rExCapExRntInfl*(rExCapExRntInflMnth=BG$8)))*(BG$8&lt;=(MAX(rHoldPeriod,1)+fRvrYr)*12)</f>
        <v>0</v>
      </c>
      <c r="BH215" s="278" cm="1">
        <f t="array" aca="1" ref="BH215" ca="1">BG215*(1+(rRentIncrPct*(MOD(BH$8,12)=1))+(rExCapExRntInfl*(rExCapExRntInflMnth=BH$8)))*(BH$8&lt;=(MAX(rHoldPeriod,1)+fRvrYr)*12)</f>
        <v>0</v>
      </c>
      <c r="BI215" s="278" cm="1">
        <f t="array" aca="1" ref="BI215" ca="1">BH215*(1+(rRentIncrPct*(MOD(BI$8,12)=1))+(rExCapExRntInfl*(rExCapExRntInflMnth=BI$8)))*(BI$8&lt;=(MAX(rHoldPeriod,1)+fRvrYr)*12)</f>
        <v>0</v>
      </c>
      <c r="BJ215" s="278" cm="1">
        <f t="array" aca="1" ref="BJ215" ca="1">BI215*(1+(rRentIncrPct*(MOD(BJ$8,12)=1))+(rExCapExRntInfl*(rExCapExRntInflMnth=BJ$8)))*(BJ$8&lt;=(MAX(rHoldPeriod,1)+fRvrYr)*12)</f>
        <v>0</v>
      </c>
      <c r="BK215" s="278" cm="1">
        <f t="array" aca="1" ref="BK215" ca="1">BJ215*(1+(rRentIncrPct*(MOD(BK$8,12)=1))+(rExCapExRntInfl*(rExCapExRntInflMnth=BK$8)))*(BK$8&lt;=(MAX(rHoldPeriod,1)+fRvrYr)*12)</f>
        <v>0</v>
      </c>
      <c r="BL215" s="278" cm="1">
        <f t="array" aca="1" ref="BL215" ca="1">BK215*(1+(rRentIncrPct*(MOD(BL$8,12)=1))+(rExCapExRntInfl*(rExCapExRntInflMnth=BL$8)))*(BL$8&lt;=(MAX(rHoldPeriod,1)+fRvrYr)*12)</f>
        <v>0</v>
      </c>
      <c r="BM215" s="278" cm="1">
        <f t="array" aca="1" ref="BM215" ca="1">BL215*(1+(rRentIncrPct*(MOD(BM$8,12)=1))+(rExCapExRntInfl*(rExCapExRntInflMnth=BM$8)))*(BM$8&lt;=(MAX(rHoldPeriod,1)+fRvrYr)*12)</f>
        <v>0</v>
      </c>
      <c r="BN215" s="278" cm="1">
        <f t="array" aca="1" ref="BN215" ca="1">BM215*(1+(rRentIncrPct*(MOD(BN$8,12)=1))+(rExCapExRntInfl*(rExCapExRntInflMnth=BN$8)))*(BN$8&lt;=(MAX(rHoldPeriod,1)+fRvrYr)*12)</f>
        <v>0</v>
      </c>
      <c r="BO215" s="278" cm="1">
        <f t="array" aca="1" ref="BO215" ca="1">BN215*(1+(rRentIncrPct*(MOD(BO$8,12)=1))+(rExCapExRntInfl*(rExCapExRntInflMnth=BO$8)))*(BO$8&lt;=(MAX(rHoldPeriod,1)+fRvrYr)*12)</f>
        <v>0</v>
      </c>
      <c r="BP215" s="278" cm="1">
        <f t="array" aca="1" ref="BP215" ca="1">BO215*(1+(rRentIncrPct*(MOD(BP$8,12)=1))+(rExCapExRntInfl*(rExCapExRntInflMnth=BP$8)))*(BP$8&lt;=(MAX(rHoldPeriod,1)+fRvrYr)*12)</f>
        <v>0</v>
      </c>
      <c r="BQ215" s="278" cm="1">
        <f t="array" aca="1" ref="BQ215" ca="1">BP215*(1+(rRentIncrPct*(MOD(BQ$8,12)=1))+(rExCapExRntInfl*(rExCapExRntInflMnth=BQ$8)))*(BQ$8&lt;=(MAX(rHoldPeriod,1)+fRvrYr)*12)</f>
        <v>0</v>
      </c>
      <c r="BR215" s="278" cm="1">
        <f t="array" aca="1" ref="BR215" ca="1">BQ215*(1+(rRentIncrPct*(MOD(BR$8,12)=1))+(rExCapExRntInfl*(rExCapExRntInflMnth=BR$8)))*(BR$8&lt;=(MAX(rHoldPeriod,1)+fRvrYr)*12)</f>
        <v>0</v>
      </c>
      <c r="BS215" s="278" cm="1">
        <f t="array" aca="1" ref="BS215" ca="1">BR215*(1+(rRentIncrPct*(MOD(BS$8,12)=1))+(rExCapExRntInfl*(rExCapExRntInflMnth=BS$8)))*(BS$8&lt;=(MAX(rHoldPeriod,1)+fRvrYr)*12)</f>
        <v>0</v>
      </c>
      <c r="BT215" s="278" cm="1">
        <f t="array" aca="1" ref="BT215" ca="1">BS215*(1+(rRentIncrPct*(MOD(BT$8,12)=1))+(rExCapExRntInfl*(rExCapExRntInflMnth=BT$8)))*(BT$8&lt;=(MAX(rHoldPeriod,1)+fRvrYr)*12)</f>
        <v>0</v>
      </c>
      <c r="BU215" s="278" cm="1">
        <f t="array" aca="1" ref="BU215" ca="1">BT215*(1+(rRentIncrPct*(MOD(BU$8,12)=1))+(rExCapExRntInfl*(rExCapExRntInflMnth=BU$8)))*(BU$8&lt;=(MAX(rHoldPeriod,1)+fRvrYr)*12)</f>
        <v>0</v>
      </c>
      <c r="BV215" s="278" cm="1">
        <f t="array" aca="1" ref="BV215" ca="1">BU215*(1+(rRentIncrPct*(MOD(BV$8,12)=1))+(rExCapExRntInfl*(rExCapExRntInflMnth=BV$8)))*(BV$8&lt;=(MAX(rHoldPeriod,1)+fRvrYr)*12)</f>
        <v>0</v>
      </c>
      <c r="BW215" s="278" cm="1">
        <f t="array" aca="1" ref="BW215" ca="1">BV215*(1+(rRentIncrPct*(MOD(BW$8,12)=1))+(rExCapExRntInfl*(rExCapExRntInflMnth=BW$8)))*(BW$8&lt;=(MAX(rHoldPeriod,1)+fRvrYr)*12)</f>
        <v>0</v>
      </c>
      <c r="BX215" s="278" cm="1">
        <f t="array" aca="1" ref="BX215" ca="1">BW215*(1+(rRentIncrPct*(MOD(BX$8,12)=1))+(rExCapExRntInfl*(rExCapExRntInflMnth=BX$8)))*(BX$8&lt;=(MAX(rHoldPeriod,1)+fRvrYr)*12)</f>
        <v>0</v>
      </c>
      <c r="BY215" s="278" cm="1">
        <f t="array" aca="1" ref="BY215" ca="1">BX215*(1+(rRentIncrPct*(MOD(BY$8,12)=1))+(rExCapExRntInfl*(rExCapExRntInflMnth=BY$8)))*(BY$8&lt;=(MAX(rHoldPeriod,1)+fRvrYr)*12)</f>
        <v>0</v>
      </c>
      <c r="BZ215" s="278" cm="1">
        <f t="array" aca="1" ref="BZ215" ca="1">BY215*(1+(rRentIncrPct*(MOD(BZ$8,12)=1))+(rExCapExRntInfl*(rExCapExRntInflMnth=BZ$8)))*(BZ$8&lt;=(MAX(rHoldPeriod,1)+fRvrYr)*12)</f>
        <v>0</v>
      </c>
      <c r="CA215" s="278" cm="1">
        <f t="array" aca="1" ref="CA215" ca="1">BZ215*(1+(rRentIncrPct*(MOD(CA$8,12)=1))+(rExCapExRntInfl*(rExCapExRntInflMnth=CA$8)))*(CA$8&lt;=(MAX(rHoldPeriod,1)+fRvrYr)*12)</f>
        <v>0</v>
      </c>
      <c r="CB215" s="278" cm="1">
        <f t="array" aca="1" ref="CB215" ca="1">CA215*(1+(rRentIncrPct*(MOD(CB$8,12)=1))+(rExCapExRntInfl*(rExCapExRntInflMnth=CB$8)))*(CB$8&lt;=(MAX(rHoldPeriod,1)+fRvrYr)*12)</f>
        <v>0</v>
      </c>
      <c r="CC215" s="278" cm="1">
        <f t="array" aca="1" ref="CC215" ca="1">CB215*(1+(rRentIncrPct*(MOD(CC$8,12)=1))+(rExCapExRntInfl*(rExCapExRntInflMnth=CC$8)))*(CC$8&lt;=(MAX(rHoldPeriod,1)+fRvrYr)*12)</f>
        <v>0</v>
      </c>
      <c r="CD215" s="278" cm="1">
        <f t="array" aca="1" ref="CD215" ca="1">CC215*(1+(rRentIncrPct*(MOD(CD$8,12)=1))+(rExCapExRntInfl*(rExCapExRntInflMnth=CD$8)))*(CD$8&lt;=(MAX(rHoldPeriod,1)+fRvrYr)*12)</f>
        <v>0</v>
      </c>
      <c r="CE215" s="278" cm="1">
        <f t="array" aca="1" ref="CE215" ca="1">CD215*(1+(rRentIncrPct*(MOD(CE$8,12)=1))+(rExCapExRntInfl*(rExCapExRntInflMnth=CE$8)))*(CE$8&lt;=(MAX(rHoldPeriod,1)+fRvrYr)*12)</f>
        <v>0</v>
      </c>
      <c r="CF215" s="278" cm="1">
        <f t="array" aca="1" ref="CF215" ca="1">CE215*(1+(rRentIncrPct*(MOD(CF$8,12)=1))+(rExCapExRntInfl*(rExCapExRntInflMnth=CF$8)))*(CF$8&lt;=(MAX(rHoldPeriod,1)+fRvrYr)*12)</f>
        <v>0</v>
      </c>
      <c r="CG215" s="278" cm="1">
        <f t="array" aca="1" ref="CG215" ca="1">CF215*(1+(rRentIncrPct*(MOD(CG$8,12)=1))+(rExCapExRntInfl*(rExCapExRntInflMnth=CG$8)))*(CG$8&lt;=(MAX(rHoldPeriod,1)+fRvrYr)*12)</f>
        <v>0</v>
      </c>
      <c r="CH215" s="278" cm="1">
        <f t="array" aca="1" ref="CH215" ca="1">CG215*(1+(rRentIncrPct*(MOD(CH$8,12)=1))+(rExCapExRntInfl*(rExCapExRntInflMnth=CH$8)))*(CH$8&lt;=(MAX(rHoldPeriod,1)+fRvrYr)*12)</f>
        <v>0</v>
      </c>
      <c r="CI215" s="278" cm="1">
        <f t="array" aca="1" ref="CI215" ca="1">CH215*(1+(rRentIncrPct*(MOD(CI$8,12)=1))+(rExCapExRntInfl*(rExCapExRntInflMnth=CI$8)))*(CI$8&lt;=(MAX(rHoldPeriod,1)+fRvrYr)*12)</f>
        <v>0</v>
      </c>
      <c r="CJ215" s="278" cm="1">
        <f t="array" aca="1" ref="CJ215" ca="1">CI215*(1+(rRentIncrPct*(MOD(CJ$8,12)=1))+(rExCapExRntInfl*(rExCapExRntInflMnth=CJ$8)))*(CJ$8&lt;=(MAX(rHoldPeriod,1)+fRvrYr)*12)</f>
        <v>0</v>
      </c>
      <c r="CK215" s="278" cm="1">
        <f t="array" aca="1" ref="CK215" ca="1">CJ215*(1+(rRentIncrPct*(MOD(CK$8,12)=1))+(rExCapExRntInfl*(rExCapExRntInflMnth=CK$8)))*(CK$8&lt;=(MAX(rHoldPeriod,1)+fRvrYr)*12)</f>
        <v>0</v>
      </c>
      <c r="CL215" s="278" cm="1">
        <f t="array" aca="1" ref="CL215" ca="1">CK215*(1+(rRentIncrPct*(MOD(CL$8,12)=1))+(rExCapExRntInfl*(rExCapExRntInflMnth=CL$8)))*(CL$8&lt;=(MAX(rHoldPeriod,1)+fRvrYr)*12)</f>
        <v>0</v>
      </c>
      <c r="CM215" s="278" cm="1">
        <f t="array" aca="1" ref="CM215" ca="1">CL215*(1+(rRentIncrPct*(MOD(CM$8,12)=1))+(rExCapExRntInfl*(rExCapExRntInflMnth=CM$8)))*(CM$8&lt;=(MAX(rHoldPeriod,1)+fRvrYr)*12)</f>
        <v>0</v>
      </c>
      <c r="CN215" s="278" cm="1">
        <f t="array" aca="1" ref="CN215" ca="1">CM215*(1+(rRentIncrPct*(MOD(CN$8,12)=1))+(rExCapExRntInfl*(rExCapExRntInflMnth=CN$8)))*(CN$8&lt;=(MAX(rHoldPeriod,1)+fRvrYr)*12)</f>
        <v>0</v>
      </c>
      <c r="CO215" s="278" cm="1">
        <f t="array" aca="1" ref="CO215" ca="1">CN215*(1+(rRentIncrPct*(MOD(CO$8,12)=1))+(rExCapExRntInfl*(rExCapExRntInflMnth=CO$8)))*(CO$8&lt;=(MAX(rHoldPeriod,1)+fRvrYr)*12)</f>
        <v>0</v>
      </c>
      <c r="CP215" s="278" cm="1">
        <f t="array" aca="1" ref="CP215" ca="1">CO215*(1+(rRentIncrPct*(MOD(CP$8,12)=1))+(rExCapExRntInfl*(rExCapExRntInflMnth=CP$8)))*(CP$8&lt;=(MAX(rHoldPeriod,1)+fRvrYr)*12)</f>
        <v>0</v>
      </c>
      <c r="CQ215" s="278" cm="1">
        <f t="array" aca="1" ref="CQ215" ca="1">CP215*(1+(rRentIncrPct*(MOD(CQ$8,12)=1))+(rExCapExRntInfl*(rExCapExRntInflMnth=CQ$8)))*(CQ$8&lt;=(MAX(rHoldPeriod,1)+fRvrYr)*12)</f>
        <v>0</v>
      </c>
      <c r="CR215" s="278" cm="1">
        <f t="array" aca="1" ref="CR215" ca="1">CQ215*(1+(rRentIncrPct*(MOD(CR$8,12)=1))+(rExCapExRntInfl*(rExCapExRntInflMnth=CR$8)))*(CR$8&lt;=(MAX(rHoldPeriod,1)+fRvrYr)*12)</f>
        <v>0</v>
      </c>
      <c r="CS215" s="278" cm="1">
        <f t="array" aca="1" ref="CS215" ca="1">CR215*(1+(rRentIncrPct*(MOD(CS$8,12)=1))+(rExCapExRntInfl*(rExCapExRntInflMnth=CS$8)))*(CS$8&lt;=(MAX(rHoldPeriod,1)+fRvrYr)*12)</f>
        <v>0</v>
      </c>
      <c r="CT215" s="278" cm="1">
        <f t="array" aca="1" ref="CT215" ca="1">CS215*(1+(rRentIncrPct*(MOD(CT$8,12)=1))+(rExCapExRntInfl*(rExCapExRntInflMnth=CT$8)))*(CT$8&lt;=(MAX(rHoldPeriod,1)+fRvrYr)*12)</f>
        <v>0</v>
      </c>
      <c r="CU215" s="278" cm="1">
        <f t="array" aca="1" ref="CU215" ca="1">CT215*(1+(rRentIncrPct*(MOD(CU$8,12)=1))+(rExCapExRntInfl*(rExCapExRntInflMnth=CU$8)))*(CU$8&lt;=(MAX(rHoldPeriod,1)+fRvrYr)*12)</f>
        <v>0</v>
      </c>
      <c r="CV215" s="278" cm="1">
        <f t="array" aca="1" ref="CV215" ca="1">CU215*(1+(rRentIncrPct*(MOD(CV$8,12)=1))+(rExCapExRntInfl*(rExCapExRntInflMnth=CV$8)))*(CV$8&lt;=(MAX(rHoldPeriod,1)+fRvrYr)*12)</f>
        <v>0</v>
      </c>
      <c r="CW215" s="278" cm="1">
        <f t="array" aca="1" ref="CW215" ca="1">CV215*(1+(rRentIncrPct*(MOD(CW$8,12)=1))+(rExCapExRntInfl*(rExCapExRntInflMnth=CW$8)))*(CW$8&lt;=(MAX(rHoldPeriod,1)+fRvrYr)*12)</f>
        <v>0</v>
      </c>
      <c r="CX215" s="278" cm="1">
        <f t="array" aca="1" ref="CX215" ca="1">CW215*(1+(rRentIncrPct*(MOD(CX$8,12)=1))+(rExCapExRntInfl*(rExCapExRntInflMnth=CX$8)))*(CX$8&lt;=(MAX(rHoldPeriod,1)+fRvrYr)*12)</f>
        <v>0</v>
      </c>
      <c r="CY215" s="278" cm="1">
        <f t="array" aca="1" ref="CY215" ca="1">CX215*(1+(rRentIncrPct*(MOD(CY$8,12)=1))+(rExCapExRntInfl*(rExCapExRntInflMnth=CY$8)))*(CY$8&lt;=(MAX(rHoldPeriod,1)+fRvrYr)*12)</f>
        <v>0</v>
      </c>
      <c r="CZ215" s="278" cm="1">
        <f t="array" aca="1" ref="CZ215" ca="1">CY215*(1+(rRentIncrPct*(MOD(CZ$8,12)=1))+(rExCapExRntInfl*(rExCapExRntInflMnth=CZ$8)))*(CZ$8&lt;=(MAX(rHoldPeriod,1)+fRvrYr)*12)</f>
        <v>0</v>
      </c>
      <c r="DA215" s="278" cm="1">
        <f t="array" aca="1" ref="DA215" ca="1">CZ215*(1+(rRentIncrPct*(MOD(DA$8,12)=1))+(rExCapExRntInfl*(rExCapExRntInflMnth=DA$8)))*(DA$8&lt;=(MAX(rHoldPeriod,1)+fRvrYr)*12)</f>
        <v>0</v>
      </c>
      <c r="DB215" s="278" cm="1">
        <f t="array" aca="1" ref="DB215" ca="1">DA215*(1+(rRentIncrPct*(MOD(DB$8,12)=1))+(rExCapExRntInfl*(rExCapExRntInflMnth=DB$8)))*(DB$8&lt;=(MAX(rHoldPeriod,1)+fRvrYr)*12)</f>
        <v>0</v>
      </c>
      <c r="DC215" s="278" cm="1">
        <f t="array" aca="1" ref="DC215" ca="1">DB215*(1+(rRentIncrPct*(MOD(DC$8,12)=1))+(rExCapExRntInfl*(rExCapExRntInflMnth=DC$8)))*(DC$8&lt;=(MAX(rHoldPeriod,1)+fRvrYr)*12)</f>
        <v>0</v>
      </c>
      <c r="DD215" s="278" cm="1">
        <f t="array" aca="1" ref="DD215" ca="1">DC215*(1+(rRentIncrPct*(MOD(DD$8,12)=1))+(rExCapExRntInfl*(rExCapExRntInflMnth=DD$8)))*(DD$8&lt;=(MAX(rHoldPeriod,1)+fRvrYr)*12)</f>
        <v>0</v>
      </c>
      <c r="DE215" s="278" cm="1">
        <f t="array" aca="1" ref="DE215" ca="1">DD215*(1+(rRentIncrPct*(MOD(DE$8,12)=1))+(rExCapExRntInfl*(rExCapExRntInflMnth=DE$8)))*(DE$8&lt;=(MAX(rHoldPeriod,1)+fRvrYr)*12)</f>
        <v>0</v>
      </c>
      <c r="DF215" s="278" cm="1">
        <f t="array" aca="1" ref="DF215" ca="1">DE215*(1+(rRentIncrPct*(MOD(DF$8,12)=1))+(rExCapExRntInfl*(rExCapExRntInflMnth=DF$8)))*(DF$8&lt;=(MAX(rHoldPeriod,1)+fRvrYr)*12)</f>
        <v>0</v>
      </c>
      <c r="DG215" s="278" cm="1">
        <f t="array" aca="1" ref="DG215" ca="1">DF215*(1+(rRentIncrPct*(MOD(DG$8,12)=1))+(rExCapExRntInfl*(rExCapExRntInflMnth=DG$8)))*(DG$8&lt;=(MAX(rHoldPeriod,1)+fRvrYr)*12)</f>
        <v>0</v>
      </c>
      <c r="DH215" s="278" cm="1">
        <f t="array" aca="1" ref="DH215" ca="1">DG215*(1+(rRentIncrPct*(MOD(DH$8,12)=1))+(rExCapExRntInfl*(rExCapExRntInflMnth=DH$8)))*(DH$8&lt;=(MAX(rHoldPeriod,1)+fRvrYr)*12)</f>
        <v>0</v>
      </c>
      <c r="DI215" s="278" cm="1">
        <f t="array" aca="1" ref="DI215" ca="1">DH215*(1+(rRentIncrPct*(MOD(DI$8,12)=1))+(rExCapExRntInfl*(rExCapExRntInflMnth=DI$8)))*(DI$8&lt;=(MAX(rHoldPeriod,1)+fRvrYr)*12)</f>
        <v>0</v>
      </c>
      <c r="DJ215" s="278" cm="1">
        <f t="array" aca="1" ref="DJ215" ca="1">DI215*(1+(rRentIncrPct*(MOD(DJ$8,12)=1))+(rExCapExRntInfl*(rExCapExRntInflMnth=DJ$8)))*(DJ$8&lt;=(MAX(rHoldPeriod,1)+fRvrYr)*12)</f>
        <v>0</v>
      </c>
      <c r="DK215" s="278" cm="1">
        <f t="array" aca="1" ref="DK215" ca="1">DJ215*(1+(rRentIncrPct*(MOD(DK$8,12)=1))+(rExCapExRntInfl*(rExCapExRntInflMnth=DK$8)))*(DK$8&lt;=(MAX(rHoldPeriod,1)+fRvrYr)*12)</f>
        <v>0</v>
      </c>
      <c r="DL215" s="278" cm="1">
        <f t="array" aca="1" ref="DL215" ca="1">DK215*(1+(rRentIncrPct*(MOD(DL$8,12)=1))+(rExCapExRntInfl*(rExCapExRntInflMnth=DL$8)))*(DL$8&lt;=(MAX(rHoldPeriod,1)+fRvrYr)*12)</f>
        <v>0</v>
      </c>
      <c r="DM215" s="278" cm="1">
        <f t="array" aca="1" ref="DM215" ca="1">DL215*(1+(rRentIncrPct*(MOD(DM$8,12)=1))+(rExCapExRntInfl*(rExCapExRntInflMnth=DM$8)))*(DM$8&lt;=(MAX(rHoldPeriod,1)+fRvrYr)*12)</f>
        <v>0</v>
      </c>
      <c r="DN215" s="278" cm="1">
        <f t="array" aca="1" ref="DN215" ca="1">DM215*(1+(rRentIncrPct*(MOD(DN$8,12)=1))+(rExCapExRntInfl*(rExCapExRntInflMnth=DN$8)))*(DN$8&lt;=(MAX(rHoldPeriod,1)+fRvrYr)*12)</f>
        <v>0</v>
      </c>
      <c r="DO215" s="278" cm="1">
        <f t="array" aca="1" ref="DO215" ca="1">DN215*(1+(rRentIncrPct*(MOD(DO$8,12)=1))+(rExCapExRntInfl*(rExCapExRntInflMnth=DO$8)))*(DO$8&lt;=(MAX(rHoldPeriod,1)+fRvrYr)*12)</f>
        <v>0</v>
      </c>
      <c r="DP215" s="278" cm="1">
        <f t="array" aca="1" ref="DP215" ca="1">DO215*(1+(rRentIncrPct*(MOD(DP$8,12)=1))+(rExCapExRntInfl*(rExCapExRntInflMnth=DP$8)))*(DP$8&lt;=(MAX(rHoldPeriod,1)+fRvrYr)*12)</f>
        <v>0</v>
      </c>
      <c r="DQ215" s="278" cm="1">
        <f t="array" aca="1" ref="DQ215" ca="1">DP215*(1+(rRentIncrPct*(MOD(DQ$8,12)=1))+(rExCapExRntInfl*(rExCapExRntInflMnth=DQ$8)))*(DQ$8&lt;=(MAX(rHoldPeriod,1)+fRvrYr)*12)</f>
        <v>0</v>
      </c>
      <c r="DR215" s="278" cm="1">
        <f t="array" aca="1" ref="DR215" ca="1">DQ215*(1+(rRentIncrPct*(MOD(DR$8,12)=1))+(rExCapExRntInfl*(rExCapExRntInflMnth=DR$8)))*(DR$8&lt;=(MAX(rHoldPeriod,1)+fRvrYr)*12)</f>
        <v>0</v>
      </c>
      <c r="DS215" s="278" cm="1">
        <f t="array" aca="1" ref="DS215" ca="1">DR215*(1+(rRentIncrPct*(MOD(DS$8,12)=1))+(rExCapExRntInfl*(rExCapExRntInflMnth=DS$8)))*(DS$8&lt;=(MAX(rHoldPeriod,1)+fRvrYr)*12)</f>
        <v>0</v>
      </c>
      <c r="DT215" s="278" cm="1">
        <f t="array" aca="1" ref="DT215" ca="1">DS215*(1+(rRentIncrPct*(MOD(DT$8,12)=1))+(rExCapExRntInfl*(rExCapExRntInflMnth=DT$8)))*(DT$8&lt;=(MAX(rHoldPeriod,1)+fRvrYr)*12)</f>
        <v>0</v>
      </c>
      <c r="DU215" s="278" cm="1">
        <f t="array" aca="1" ref="DU215" ca="1">DT215*(1+(rRentIncrPct*(MOD(DU$8,12)=1))+(rExCapExRntInfl*(rExCapExRntInflMnth=DU$8)))*(DU$8&lt;=(MAX(rHoldPeriod,1)+fRvrYr)*12)</f>
        <v>0</v>
      </c>
      <c r="DV215" s="278" cm="1">
        <f t="array" aca="1" ref="DV215" ca="1">DU215*(1+(rRentIncrPct*(MOD(DV$8,12)=1))+(rExCapExRntInfl*(rExCapExRntInflMnth=DV$8)))*(DV$8&lt;=(MAX(rHoldPeriod,1)+fRvrYr)*12)</f>
        <v>0</v>
      </c>
      <c r="DW215" s="278" cm="1">
        <f t="array" aca="1" ref="DW215" ca="1">DV215*(1+(rRentIncrPct*(MOD(DW$8,12)=1))+(rExCapExRntInfl*(rExCapExRntInflMnth=DW$8)))*(DW$8&lt;=(MAX(rHoldPeriod,1)+fRvrYr)*12)</f>
        <v>0</v>
      </c>
      <c r="DX215" s="278" cm="1">
        <f t="array" aca="1" ref="DX215" ca="1">DW215*(1+(rRentIncrPct*(MOD(DX$8,12)=1))+(rExCapExRntInfl*(rExCapExRntInflMnth=DX$8)))*(DX$8&lt;=(MAX(rHoldPeriod,1)+fRvrYr)*12)</f>
        <v>0</v>
      </c>
      <c r="DY215" s="278" cm="1">
        <f t="array" aca="1" ref="DY215" ca="1">DX215*(1+(rRentIncrPct*(MOD(DY$8,12)=1))+(rExCapExRntInfl*(rExCapExRntInflMnth=DY$8)))*(DY$8&lt;=(MAX(rHoldPeriod,1)+fRvrYr)*12)</f>
        <v>0</v>
      </c>
      <c r="DZ215" s="278" cm="1">
        <f t="array" aca="1" ref="DZ215" ca="1">DY215*(1+(rRentIncrPct*(MOD(DZ$8,12)=1))+(rExCapExRntInfl*(rExCapExRntInflMnth=DZ$8)))*(DZ$8&lt;=(MAX(rHoldPeriod,1)+fRvrYr)*12)</f>
        <v>0</v>
      </c>
      <c r="EA215" s="278" cm="1">
        <f t="array" aca="1" ref="EA215" ca="1">DZ215*(1+(rRentIncrPct*(MOD(EA$8,12)=1))+(rExCapExRntInfl*(rExCapExRntInflMnth=EA$8)))*(EA$8&lt;=(MAX(rHoldPeriod,1)+fRvrYr)*12)</f>
        <v>0</v>
      </c>
      <c r="EB215" s="278" cm="1">
        <f t="array" aca="1" ref="EB215" ca="1">EA215*(1+(rRentIncrPct*(MOD(EB$8,12)=1))+(rExCapExRntInfl*(rExCapExRntInflMnth=EB$8)))*(EB$8&lt;=(MAX(rHoldPeriod,1)+fRvrYr)*12)</f>
        <v>0</v>
      </c>
      <c r="EC215" s="278" cm="1">
        <f t="array" aca="1" ref="EC215" ca="1">EB215*(1+(rRentIncrPct*(MOD(EC$8,12)=1))+(rExCapExRntInfl*(rExCapExRntInflMnth=EC$8)))*(EC$8&lt;=(MAX(rHoldPeriod,1)+fRvrYr)*12)</f>
        <v>0</v>
      </c>
      <c r="ED215" s="278" cm="1">
        <f t="array" aca="1" ref="ED215" ca="1">EC215*(1+(rRentIncrPct*(MOD(ED$8,12)=1))+(rExCapExRntInfl*(rExCapExRntInflMnth=ED$8)))*(ED$8&lt;=(MAX(rHoldPeriod,1)+fRvrYr)*12)</f>
        <v>0</v>
      </c>
      <c r="EE215" s="278" cm="1">
        <f t="array" aca="1" ref="EE215" ca="1">ED215*(1+(rRentIncrPct*(MOD(EE$8,12)=1))+(rExCapExRntInfl*(rExCapExRntInflMnth=EE$8)))*(EE$8&lt;=(MAX(rHoldPeriod,1)+fRvrYr)*12)</f>
        <v>0</v>
      </c>
      <c r="EF215" s="278" cm="1">
        <f t="array" aca="1" ref="EF215" ca="1">EE215*(1+(rRentIncrPct*(MOD(EF$8,12)=1))+(rExCapExRntInfl*(rExCapExRntInflMnth=EF$8)))*(EF$8&lt;=(MAX(rHoldPeriod,1)+fRvrYr)*12)</f>
        <v>0</v>
      </c>
      <c r="EG215" s="278" cm="1">
        <f t="array" aca="1" ref="EG215" ca="1">EF215*(1+(rRentIncrPct*(MOD(EG$8,12)=1))+(rExCapExRntInfl*(rExCapExRntInflMnth=EG$8)))*(EG$8&lt;=(MAX(rHoldPeriod,1)+fRvrYr)*12)</f>
        <v>0</v>
      </c>
      <c r="EH215" s="278" cm="1">
        <f t="array" aca="1" ref="EH215" ca="1">EG215*(1+(rRentIncrPct*(MOD(EH$8,12)=1))+(rExCapExRntInfl*(rExCapExRntInflMnth=EH$8)))*(EH$8&lt;=(MAX(rHoldPeriod,1)+fRvrYr)*12)</f>
        <v>0</v>
      </c>
      <c r="EI215" s="278" cm="1">
        <f t="array" aca="1" ref="EI215" ca="1">EH215*(1+(rRentIncrPct*(MOD(EI$8,12)=1))+(rExCapExRntInfl*(rExCapExRntInflMnth=EI$8)))*(EI$8&lt;=(MAX(rHoldPeriod,1)+fRvrYr)*12)</f>
        <v>0</v>
      </c>
      <c r="EJ215" s="278" cm="1">
        <f t="array" aca="1" ref="EJ215" ca="1">EI215*(1+(rRentIncrPct*(MOD(EJ$8,12)=1))+(rExCapExRntInfl*(rExCapExRntInflMnth=EJ$8)))*(EJ$8&lt;=(MAX(rHoldPeriod,1)+fRvrYr)*12)</f>
        <v>0</v>
      </c>
      <c r="EK215" s="278" cm="1">
        <f t="array" aca="1" ref="EK215" ca="1">EJ215*(1+(rRentIncrPct*(MOD(EK$8,12)=1))+(rExCapExRntInfl*(rExCapExRntInflMnth=EK$8)))*(EK$8&lt;=(MAX(rHoldPeriod,1)+fRvrYr)*12)</f>
        <v>0</v>
      </c>
      <c r="EL215" s="278" cm="1">
        <f t="array" aca="1" ref="EL215" ca="1">EK215*(1+(rRentIncrPct*(MOD(EL$8,12)=1))+(rExCapExRntInfl*(rExCapExRntInflMnth=EL$8)))*(EL$8&lt;=(MAX(rHoldPeriod,1)+fRvrYr)*12)</f>
        <v>0</v>
      </c>
      <c r="EM215" s="278" cm="1">
        <f t="array" aca="1" ref="EM215" ca="1">EL215*(1+(rRentIncrPct*(MOD(EM$8,12)=1))+(rExCapExRntInfl*(rExCapExRntInflMnth=EM$8)))*(EM$8&lt;=(MAX(rHoldPeriod,1)+fRvrYr)*12)</f>
        <v>0</v>
      </c>
      <c r="EN215" s="278" cm="1">
        <f t="array" aca="1" ref="EN215" ca="1">EM215*(1+(rRentIncrPct*(MOD(EN$8,12)=1))+(rExCapExRntInfl*(rExCapExRntInflMnth=EN$8)))*(EN$8&lt;=(MAX(rHoldPeriod,1)+fRvrYr)*12)</f>
        <v>0</v>
      </c>
      <c r="EO215" s="278" cm="1">
        <f t="array" aca="1" ref="EO215" ca="1">EN215*(1+(rRentIncrPct*(MOD(EO$8,12)=1))+(rExCapExRntInfl*(rExCapExRntInflMnth=EO$8)))*(EO$8&lt;=(MAX(rHoldPeriod,1)+fRvrYr)*12)</f>
        <v>0</v>
      </c>
      <c r="EP215" s="278" cm="1">
        <f t="array" aca="1" ref="EP215" ca="1">EO215*(1+(rRentIncrPct*(MOD(EP$8,12)=1))+(rExCapExRntInfl*(rExCapExRntInflMnth=EP$8)))*(EP$8&lt;=(MAX(rHoldPeriod,1)+fRvrYr)*12)</f>
        <v>0</v>
      </c>
      <c r="EQ215" s="278" cm="1">
        <f t="array" aca="1" ref="EQ215" ca="1">EP215*(1+(rRentIncrPct*(MOD(EQ$8,12)=1))+(rExCapExRntInfl*(rExCapExRntInflMnth=EQ$8)))*(EQ$8&lt;=(MAX(rHoldPeriod,1)+fRvrYr)*12)</f>
        <v>0</v>
      </c>
      <c r="ER215" s="278" cm="1">
        <f t="array" aca="1" ref="ER215" ca="1">EQ215*(1+(rRentIncrPct*(MOD(ER$8,12)=1))+(rExCapExRntInfl*(rExCapExRntInflMnth=ER$8)))*(ER$8&lt;=(MAX(rHoldPeriod,1)+fRvrYr)*12)</f>
        <v>0</v>
      </c>
      <c r="ES215" s="278" cm="1">
        <f t="array" aca="1" ref="ES215" ca="1">ER215*(1+(rRentIncrPct*(MOD(ES$8,12)=1))+(rExCapExRntInfl*(rExCapExRntInflMnth=ES$8)))*(ES$8&lt;=(MAX(rHoldPeriod,1)+fRvrYr)*12)</f>
        <v>0</v>
      </c>
    </row>
    <row r="216" spans="17:149" hidden="1" x14ac:dyDescent="0.2">
      <c r="Q216" s="275"/>
      <c r="R216" s="278">
        <f t="shared" si="500"/>
        <v>0</v>
      </c>
      <c r="S216" s="278" cm="1">
        <f t="array" aca="1" ref="S216" ca="1">R216*(1+(rRentIncrPct*(MOD(S$8,12)=1))+(rExCapExRntInfl*(rExCapExRntInflMnth=S$8)))*(S$8&lt;=(MAX(rHoldPeriod,1)+fRvrYr)*12)</f>
        <v>0</v>
      </c>
      <c r="T216" s="278" cm="1">
        <f t="array" aca="1" ref="T216" ca="1">S216*(1+(rRentIncrPct*(MOD(T$8,12)=1))+(rExCapExRntInfl*(rExCapExRntInflMnth=T$8)))*(T$8&lt;=(MAX(rHoldPeriod,1)+fRvrYr)*12)</f>
        <v>0</v>
      </c>
      <c r="U216" s="278" cm="1">
        <f t="array" aca="1" ref="U216" ca="1">T216*(1+(rRentIncrPct*(MOD(U$8,12)=1))+(rExCapExRntInfl*(rExCapExRntInflMnth=U$8)))*(U$8&lt;=(MAX(rHoldPeriod,1)+fRvrYr)*12)</f>
        <v>0</v>
      </c>
      <c r="V216" s="278" cm="1">
        <f t="array" aca="1" ref="V216" ca="1">U216*(1+(rRentIncrPct*(MOD(V$8,12)=1))+(rExCapExRntInfl*(rExCapExRntInflMnth=V$8)))*(V$8&lt;=(MAX(rHoldPeriod,1)+fRvrYr)*12)</f>
        <v>0</v>
      </c>
      <c r="W216" s="278" cm="1">
        <f t="array" aca="1" ref="W216" ca="1">V216*(1+(rRentIncrPct*(MOD(W$8,12)=1))+(rExCapExRntInfl*(rExCapExRntInflMnth=W$8)))*(W$8&lt;=(MAX(rHoldPeriod,1)+fRvrYr)*12)</f>
        <v>0</v>
      </c>
      <c r="X216" s="278" cm="1">
        <f t="array" aca="1" ref="X216" ca="1">W216*(1+(rRentIncrPct*(MOD(X$8,12)=1))+(rExCapExRntInfl*(rExCapExRntInflMnth=X$8)))*(X$8&lt;=(MAX(rHoldPeriod,1)+fRvrYr)*12)</f>
        <v>0</v>
      </c>
      <c r="Y216" s="278" cm="1">
        <f t="array" aca="1" ref="Y216" ca="1">X216*(1+(rRentIncrPct*(MOD(Y$8,12)=1))+(rExCapExRntInfl*(rExCapExRntInflMnth=Y$8)))*(Y$8&lt;=(MAX(rHoldPeriod,1)+fRvrYr)*12)</f>
        <v>0</v>
      </c>
      <c r="Z216" s="278" cm="1">
        <f t="array" aca="1" ref="Z216" ca="1">Y216*(1+(rRentIncrPct*(MOD(Z$8,12)=1))+(rExCapExRntInfl*(rExCapExRntInflMnth=Z$8)))*(Z$8&lt;=(MAX(rHoldPeriod,1)+fRvrYr)*12)</f>
        <v>0</v>
      </c>
      <c r="AA216" s="278" cm="1">
        <f t="array" aca="1" ref="AA216" ca="1">Z216*(1+(rRentIncrPct*(MOD(AA$8,12)=1))+(rExCapExRntInfl*(rExCapExRntInflMnth=AA$8)))*(AA$8&lt;=(MAX(rHoldPeriod,1)+fRvrYr)*12)</f>
        <v>0</v>
      </c>
      <c r="AB216" s="278" cm="1">
        <f t="array" aca="1" ref="AB216" ca="1">AA216*(1+(rRentIncrPct*(MOD(AB$8,12)=1))+(rExCapExRntInfl*(rExCapExRntInflMnth=AB$8)))*(AB$8&lt;=(MAX(rHoldPeriod,1)+fRvrYr)*12)</f>
        <v>0</v>
      </c>
      <c r="AC216" s="278" cm="1">
        <f t="array" aca="1" ref="AC216" ca="1">AB216*(1+(rRentIncrPct*(MOD(AC$8,12)=1))+(rExCapExRntInfl*(rExCapExRntInflMnth=AC$8)))*(AC$8&lt;=(MAX(rHoldPeriod,1)+fRvrYr)*12)</f>
        <v>0</v>
      </c>
      <c r="AD216" s="278" cm="1">
        <f t="array" aca="1" ref="AD216" ca="1">AC216*(1+(rRentIncrPct*(MOD(AD$8,12)=1))+(rExCapExRntInfl*(rExCapExRntInflMnth=AD$8)))*(AD$8&lt;=(MAX(rHoldPeriod,1)+fRvrYr)*12)</f>
        <v>0</v>
      </c>
      <c r="AE216" s="278" cm="1">
        <f t="array" aca="1" ref="AE216" ca="1">AD216*(1+(rRentIncrPct*(MOD(AE$8,12)=1))+(rExCapExRntInfl*(rExCapExRntInflMnth=AE$8)))*(AE$8&lt;=(MAX(rHoldPeriod,1)+fRvrYr)*12)</f>
        <v>0</v>
      </c>
      <c r="AF216" s="278" cm="1">
        <f t="array" aca="1" ref="AF216" ca="1">AE216*(1+(rRentIncrPct*(MOD(AF$8,12)=1))+(rExCapExRntInfl*(rExCapExRntInflMnth=AF$8)))*(AF$8&lt;=(MAX(rHoldPeriod,1)+fRvrYr)*12)</f>
        <v>0</v>
      </c>
      <c r="AG216" s="278" cm="1">
        <f t="array" aca="1" ref="AG216" ca="1">AF216*(1+(rRentIncrPct*(MOD(AG$8,12)=1))+(rExCapExRntInfl*(rExCapExRntInflMnth=AG$8)))*(AG$8&lt;=(MAX(rHoldPeriod,1)+fRvrYr)*12)</f>
        <v>0</v>
      </c>
      <c r="AH216" s="278" cm="1">
        <f t="array" aca="1" ref="AH216" ca="1">AG216*(1+(rRentIncrPct*(MOD(AH$8,12)=1))+(rExCapExRntInfl*(rExCapExRntInflMnth=AH$8)))*(AH$8&lt;=(MAX(rHoldPeriod,1)+fRvrYr)*12)</f>
        <v>0</v>
      </c>
      <c r="AI216" s="278" cm="1">
        <f t="array" aca="1" ref="AI216" ca="1">AH216*(1+(rRentIncrPct*(MOD(AI$8,12)=1))+(rExCapExRntInfl*(rExCapExRntInflMnth=AI$8)))*(AI$8&lt;=(MAX(rHoldPeriod,1)+fRvrYr)*12)</f>
        <v>0</v>
      </c>
      <c r="AJ216" s="278" cm="1">
        <f t="array" aca="1" ref="AJ216" ca="1">AI216*(1+(rRentIncrPct*(MOD(AJ$8,12)=1))+(rExCapExRntInfl*(rExCapExRntInflMnth=AJ$8)))*(AJ$8&lt;=(MAX(rHoldPeriod,1)+fRvrYr)*12)</f>
        <v>0</v>
      </c>
      <c r="AK216" s="278" cm="1">
        <f t="array" aca="1" ref="AK216" ca="1">AJ216*(1+(rRentIncrPct*(MOD(AK$8,12)=1))+(rExCapExRntInfl*(rExCapExRntInflMnth=AK$8)))*(AK$8&lt;=(MAX(rHoldPeriod,1)+fRvrYr)*12)</f>
        <v>0</v>
      </c>
      <c r="AL216" s="278" cm="1">
        <f t="array" aca="1" ref="AL216" ca="1">AK216*(1+(rRentIncrPct*(MOD(AL$8,12)=1))+(rExCapExRntInfl*(rExCapExRntInflMnth=AL$8)))*(AL$8&lt;=(MAX(rHoldPeriod,1)+fRvrYr)*12)</f>
        <v>0</v>
      </c>
      <c r="AM216" s="278" cm="1">
        <f t="array" aca="1" ref="AM216" ca="1">AL216*(1+(rRentIncrPct*(MOD(AM$8,12)=1))+(rExCapExRntInfl*(rExCapExRntInflMnth=AM$8)))*(AM$8&lt;=(MAX(rHoldPeriod,1)+fRvrYr)*12)</f>
        <v>0</v>
      </c>
      <c r="AN216" s="278" cm="1">
        <f t="array" aca="1" ref="AN216" ca="1">AM216*(1+(rRentIncrPct*(MOD(AN$8,12)=1))+(rExCapExRntInfl*(rExCapExRntInflMnth=AN$8)))*(AN$8&lt;=(MAX(rHoldPeriod,1)+fRvrYr)*12)</f>
        <v>0</v>
      </c>
      <c r="AO216" s="278" cm="1">
        <f t="array" aca="1" ref="AO216" ca="1">AN216*(1+(rRentIncrPct*(MOD(AO$8,12)=1))+(rExCapExRntInfl*(rExCapExRntInflMnth=AO$8)))*(AO$8&lt;=(MAX(rHoldPeriod,1)+fRvrYr)*12)</f>
        <v>0</v>
      </c>
      <c r="AP216" s="278" cm="1">
        <f t="array" aca="1" ref="AP216" ca="1">AO216*(1+(rRentIncrPct*(MOD(AP$8,12)=1))+(rExCapExRntInfl*(rExCapExRntInflMnth=AP$8)))*(AP$8&lt;=(MAX(rHoldPeriod,1)+fRvrYr)*12)</f>
        <v>0</v>
      </c>
      <c r="AQ216" s="278" cm="1">
        <f t="array" aca="1" ref="AQ216" ca="1">AP216*(1+(rRentIncrPct*(MOD(AQ$8,12)=1))+(rExCapExRntInfl*(rExCapExRntInflMnth=AQ$8)))*(AQ$8&lt;=(MAX(rHoldPeriod,1)+fRvrYr)*12)</f>
        <v>0</v>
      </c>
      <c r="AR216" s="278" cm="1">
        <f t="array" aca="1" ref="AR216" ca="1">AQ216*(1+(rRentIncrPct*(MOD(AR$8,12)=1))+(rExCapExRntInfl*(rExCapExRntInflMnth=AR$8)))*(AR$8&lt;=(MAX(rHoldPeriod,1)+fRvrYr)*12)</f>
        <v>0</v>
      </c>
      <c r="AS216" s="278" cm="1">
        <f t="array" aca="1" ref="AS216" ca="1">AR216*(1+(rRentIncrPct*(MOD(AS$8,12)=1))+(rExCapExRntInfl*(rExCapExRntInflMnth=AS$8)))*(AS$8&lt;=(MAX(rHoldPeriod,1)+fRvrYr)*12)</f>
        <v>0</v>
      </c>
      <c r="AT216" s="278" cm="1">
        <f t="array" aca="1" ref="AT216" ca="1">AS216*(1+(rRentIncrPct*(MOD(AT$8,12)=1))+(rExCapExRntInfl*(rExCapExRntInflMnth=AT$8)))*(AT$8&lt;=(MAX(rHoldPeriod,1)+fRvrYr)*12)</f>
        <v>0</v>
      </c>
      <c r="AU216" s="278" cm="1">
        <f t="array" aca="1" ref="AU216" ca="1">AT216*(1+(rRentIncrPct*(MOD(AU$8,12)=1))+(rExCapExRntInfl*(rExCapExRntInflMnth=AU$8)))*(AU$8&lt;=(MAX(rHoldPeriod,1)+fRvrYr)*12)</f>
        <v>0</v>
      </c>
      <c r="AV216" s="278" cm="1">
        <f t="array" aca="1" ref="AV216" ca="1">AU216*(1+(rRentIncrPct*(MOD(AV$8,12)=1))+(rExCapExRntInfl*(rExCapExRntInflMnth=AV$8)))*(AV$8&lt;=(MAX(rHoldPeriod,1)+fRvrYr)*12)</f>
        <v>0</v>
      </c>
      <c r="AW216" s="278" cm="1">
        <f t="array" aca="1" ref="AW216" ca="1">AV216*(1+(rRentIncrPct*(MOD(AW$8,12)=1))+(rExCapExRntInfl*(rExCapExRntInflMnth=AW$8)))*(AW$8&lt;=(MAX(rHoldPeriod,1)+fRvrYr)*12)</f>
        <v>0</v>
      </c>
      <c r="AX216" s="278" cm="1">
        <f t="array" aca="1" ref="AX216" ca="1">AW216*(1+(rRentIncrPct*(MOD(AX$8,12)=1))+(rExCapExRntInfl*(rExCapExRntInflMnth=AX$8)))*(AX$8&lt;=(MAX(rHoldPeriod,1)+fRvrYr)*12)</f>
        <v>0</v>
      </c>
      <c r="AY216" s="278" cm="1">
        <f t="array" aca="1" ref="AY216" ca="1">AX216*(1+(rRentIncrPct*(MOD(AY$8,12)=1))+(rExCapExRntInfl*(rExCapExRntInflMnth=AY$8)))*(AY$8&lt;=(MAX(rHoldPeriod,1)+fRvrYr)*12)</f>
        <v>0</v>
      </c>
      <c r="AZ216" s="278" cm="1">
        <f t="array" aca="1" ref="AZ216" ca="1">AY216*(1+(rRentIncrPct*(MOD(AZ$8,12)=1))+(rExCapExRntInfl*(rExCapExRntInflMnth=AZ$8)))*(AZ$8&lt;=(MAX(rHoldPeriod,1)+fRvrYr)*12)</f>
        <v>0</v>
      </c>
      <c r="BA216" s="278" cm="1">
        <f t="array" aca="1" ref="BA216" ca="1">AZ216*(1+(rRentIncrPct*(MOD(BA$8,12)=1))+(rExCapExRntInfl*(rExCapExRntInflMnth=BA$8)))*(BA$8&lt;=(MAX(rHoldPeriod,1)+fRvrYr)*12)</f>
        <v>0</v>
      </c>
      <c r="BB216" s="278" cm="1">
        <f t="array" aca="1" ref="BB216" ca="1">BA216*(1+(rRentIncrPct*(MOD(BB$8,12)=1))+(rExCapExRntInfl*(rExCapExRntInflMnth=BB$8)))*(BB$8&lt;=(MAX(rHoldPeriod,1)+fRvrYr)*12)</f>
        <v>0</v>
      </c>
      <c r="BC216" s="278" cm="1">
        <f t="array" aca="1" ref="BC216" ca="1">BB216*(1+(rRentIncrPct*(MOD(BC$8,12)=1))+(rExCapExRntInfl*(rExCapExRntInflMnth=BC$8)))*(BC$8&lt;=(MAX(rHoldPeriod,1)+fRvrYr)*12)</f>
        <v>0</v>
      </c>
      <c r="BD216" s="278" cm="1">
        <f t="array" aca="1" ref="BD216" ca="1">BC216*(1+(rRentIncrPct*(MOD(BD$8,12)=1))+(rExCapExRntInfl*(rExCapExRntInflMnth=BD$8)))*(BD$8&lt;=(MAX(rHoldPeriod,1)+fRvrYr)*12)</f>
        <v>0</v>
      </c>
      <c r="BE216" s="278" cm="1">
        <f t="array" aca="1" ref="BE216" ca="1">BD216*(1+(rRentIncrPct*(MOD(BE$8,12)=1))+(rExCapExRntInfl*(rExCapExRntInflMnth=BE$8)))*(BE$8&lt;=(MAX(rHoldPeriod,1)+fRvrYr)*12)</f>
        <v>0</v>
      </c>
      <c r="BF216" s="278" cm="1">
        <f t="array" aca="1" ref="BF216" ca="1">BE216*(1+(rRentIncrPct*(MOD(BF$8,12)=1))+(rExCapExRntInfl*(rExCapExRntInflMnth=BF$8)))*(BF$8&lt;=(MAX(rHoldPeriod,1)+fRvrYr)*12)</f>
        <v>0</v>
      </c>
      <c r="BG216" s="278" cm="1">
        <f t="array" aca="1" ref="BG216" ca="1">BF216*(1+(rRentIncrPct*(MOD(BG$8,12)=1))+(rExCapExRntInfl*(rExCapExRntInflMnth=BG$8)))*(BG$8&lt;=(MAX(rHoldPeriod,1)+fRvrYr)*12)</f>
        <v>0</v>
      </c>
      <c r="BH216" s="278" cm="1">
        <f t="array" aca="1" ref="BH216" ca="1">BG216*(1+(rRentIncrPct*(MOD(BH$8,12)=1))+(rExCapExRntInfl*(rExCapExRntInflMnth=BH$8)))*(BH$8&lt;=(MAX(rHoldPeriod,1)+fRvrYr)*12)</f>
        <v>0</v>
      </c>
      <c r="BI216" s="278" cm="1">
        <f t="array" aca="1" ref="BI216" ca="1">BH216*(1+(rRentIncrPct*(MOD(BI$8,12)=1))+(rExCapExRntInfl*(rExCapExRntInflMnth=BI$8)))*(BI$8&lt;=(MAX(rHoldPeriod,1)+fRvrYr)*12)</f>
        <v>0</v>
      </c>
      <c r="BJ216" s="278" cm="1">
        <f t="array" aca="1" ref="BJ216" ca="1">BI216*(1+(rRentIncrPct*(MOD(BJ$8,12)=1))+(rExCapExRntInfl*(rExCapExRntInflMnth=BJ$8)))*(BJ$8&lt;=(MAX(rHoldPeriod,1)+fRvrYr)*12)</f>
        <v>0</v>
      </c>
      <c r="BK216" s="278" cm="1">
        <f t="array" aca="1" ref="BK216" ca="1">BJ216*(1+(rRentIncrPct*(MOD(BK$8,12)=1))+(rExCapExRntInfl*(rExCapExRntInflMnth=BK$8)))*(BK$8&lt;=(MAX(rHoldPeriod,1)+fRvrYr)*12)</f>
        <v>0</v>
      </c>
      <c r="BL216" s="278" cm="1">
        <f t="array" aca="1" ref="BL216" ca="1">BK216*(1+(rRentIncrPct*(MOD(BL$8,12)=1))+(rExCapExRntInfl*(rExCapExRntInflMnth=BL$8)))*(BL$8&lt;=(MAX(rHoldPeriod,1)+fRvrYr)*12)</f>
        <v>0</v>
      </c>
      <c r="BM216" s="278" cm="1">
        <f t="array" aca="1" ref="BM216" ca="1">BL216*(1+(rRentIncrPct*(MOD(BM$8,12)=1))+(rExCapExRntInfl*(rExCapExRntInflMnth=BM$8)))*(BM$8&lt;=(MAX(rHoldPeriod,1)+fRvrYr)*12)</f>
        <v>0</v>
      </c>
      <c r="BN216" s="278" cm="1">
        <f t="array" aca="1" ref="BN216" ca="1">BM216*(1+(rRentIncrPct*(MOD(BN$8,12)=1))+(rExCapExRntInfl*(rExCapExRntInflMnth=BN$8)))*(BN$8&lt;=(MAX(rHoldPeriod,1)+fRvrYr)*12)</f>
        <v>0</v>
      </c>
      <c r="BO216" s="278" cm="1">
        <f t="array" aca="1" ref="BO216" ca="1">BN216*(1+(rRentIncrPct*(MOD(BO$8,12)=1))+(rExCapExRntInfl*(rExCapExRntInflMnth=BO$8)))*(BO$8&lt;=(MAX(rHoldPeriod,1)+fRvrYr)*12)</f>
        <v>0</v>
      </c>
      <c r="BP216" s="278" cm="1">
        <f t="array" aca="1" ref="BP216" ca="1">BO216*(1+(rRentIncrPct*(MOD(BP$8,12)=1))+(rExCapExRntInfl*(rExCapExRntInflMnth=BP$8)))*(BP$8&lt;=(MAX(rHoldPeriod,1)+fRvrYr)*12)</f>
        <v>0</v>
      </c>
      <c r="BQ216" s="278" cm="1">
        <f t="array" aca="1" ref="BQ216" ca="1">BP216*(1+(rRentIncrPct*(MOD(BQ$8,12)=1))+(rExCapExRntInfl*(rExCapExRntInflMnth=BQ$8)))*(BQ$8&lt;=(MAX(rHoldPeriod,1)+fRvrYr)*12)</f>
        <v>0</v>
      </c>
      <c r="BR216" s="278" cm="1">
        <f t="array" aca="1" ref="BR216" ca="1">BQ216*(1+(rRentIncrPct*(MOD(BR$8,12)=1))+(rExCapExRntInfl*(rExCapExRntInflMnth=BR$8)))*(BR$8&lt;=(MAX(rHoldPeriod,1)+fRvrYr)*12)</f>
        <v>0</v>
      </c>
      <c r="BS216" s="278" cm="1">
        <f t="array" aca="1" ref="BS216" ca="1">BR216*(1+(rRentIncrPct*(MOD(BS$8,12)=1))+(rExCapExRntInfl*(rExCapExRntInflMnth=BS$8)))*(BS$8&lt;=(MAX(rHoldPeriod,1)+fRvrYr)*12)</f>
        <v>0</v>
      </c>
      <c r="BT216" s="278" cm="1">
        <f t="array" aca="1" ref="BT216" ca="1">BS216*(1+(rRentIncrPct*(MOD(BT$8,12)=1))+(rExCapExRntInfl*(rExCapExRntInflMnth=BT$8)))*(BT$8&lt;=(MAX(rHoldPeriod,1)+fRvrYr)*12)</f>
        <v>0</v>
      </c>
      <c r="BU216" s="278" cm="1">
        <f t="array" aca="1" ref="BU216" ca="1">BT216*(1+(rRentIncrPct*(MOD(BU$8,12)=1))+(rExCapExRntInfl*(rExCapExRntInflMnth=BU$8)))*(BU$8&lt;=(MAX(rHoldPeriod,1)+fRvrYr)*12)</f>
        <v>0</v>
      </c>
      <c r="BV216" s="278" cm="1">
        <f t="array" aca="1" ref="BV216" ca="1">BU216*(1+(rRentIncrPct*(MOD(BV$8,12)=1))+(rExCapExRntInfl*(rExCapExRntInflMnth=BV$8)))*(BV$8&lt;=(MAX(rHoldPeriod,1)+fRvrYr)*12)</f>
        <v>0</v>
      </c>
      <c r="BW216" s="278" cm="1">
        <f t="array" aca="1" ref="BW216" ca="1">BV216*(1+(rRentIncrPct*(MOD(BW$8,12)=1))+(rExCapExRntInfl*(rExCapExRntInflMnth=BW$8)))*(BW$8&lt;=(MAX(rHoldPeriod,1)+fRvrYr)*12)</f>
        <v>0</v>
      </c>
      <c r="BX216" s="278" cm="1">
        <f t="array" aca="1" ref="BX216" ca="1">BW216*(1+(rRentIncrPct*(MOD(BX$8,12)=1))+(rExCapExRntInfl*(rExCapExRntInflMnth=BX$8)))*(BX$8&lt;=(MAX(rHoldPeriod,1)+fRvrYr)*12)</f>
        <v>0</v>
      </c>
      <c r="BY216" s="278" cm="1">
        <f t="array" aca="1" ref="BY216" ca="1">BX216*(1+(rRentIncrPct*(MOD(BY$8,12)=1))+(rExCapExRntInfl*(rExCapExRntInflMnth=BY$8)))*(BY$8&lt;=(MAX(rHoldPeriod,1)+fRvrYr)*12)</f>
        <v>0</v>
      </c>
      <c r="BZ216" s="278" cm="1">
        <f t="array" aca="1" ref="BZ216" ca="1">BY216*(1+(rRentIncrPct*(MOD(BZ$8,12)=1))+(rExCapExRntInfl*(rExCapExRntInflMnth=BZ$8)))*(BZ$8&lt;=(MAX(rHoldPeriod,1)+fRvrYr)*12)</f>
        <v>0</v>
      </c>
      <c r="CA216" s="278" cm="1">
        <f t="array" aca="1" ref="CA216" ca="1">BZ216*(1+(rRentIncrPct*(MOD(CA$8,12)=1))+(rExCapExRntInfl*(rExCapExRntInflMnth=CA$8)))*(CA$8&lt;=(MAX(rHoldPeriod,1)+fRvrYr)*12)</f>
        <v>0</v>
      </c>
      <c r="CB216" s="278" cm="1">
        <f t="array" aca="1" ref="CB216" ca="1">CA216*(1+(rRentIncrPct*(MOD(CB$8,12)=1))+(rExCapExRntInfl*(rExCapExRntInflMnth=CB$8)))*(CB$8&lt;=(MAX(rHoldPeriod,1)+fRvrYr)*12)</f>
        <v>0</v>
      </c>
      <c r="CC216" s="278" cm="1">
        <f t="array" aca="1" ref="CC216" ca="1">CB216*(1+(rRentIncrPct*(MOD(CC$8,12)=1))+(rExCapExRntInfl*(rExCapExRntInflMnth=CC$8)))*(CC$8&lt;=(MAX(rHoldPeriod,1)+fRvrYr)*12)</f>
        <v>0</v>
      </c>
      <c r="CD216" s="278" cm="1">
        <f t="array" aca="1" ref="CD216" ca="1">CC216*(1+(rRentIncrPct*(MOD(CD$8,12)=1))+(rExCapExRntInfl*(rExCapExRntInflMnth=CD$8)))*(CD$8&lt;=(MAX(rHoldPeriod,1)+fRvrYr)*12)</f>
        <v>0</v>
      </c>
      <c r="CE216" s="278" cm="1">
        <f t="array" aca="1" ref="CE216" ca="1">CD216*(1+(rRentIncrPct*(MOD(CE$8,12)=1))+(rExCapExRntInfl*(rExCapExRntInflMnth=CE$8)))*(CE$8&lt;=(MAX(rHoldPeriod,1)+fRvrYr)*12)</f>
        <v>0</v>
      </c>
      <c r="CF216" s="278" cm="1">
        <f t="array" aca="1" ref="CF216" ca="1">CE216*(1+(rRentIncrPct*(MOD(CF$8,12)=1))+(rExCapExRntInfl*(rExCapExRntInflMnth=CF$8)))*(CF$8&lt;=(MAX(rHoldPeriod,1)+fRvrYr)*12)</f>
        <v>0</v>
      </c>
      <c r="CG216" s="278" cm="1">
        <f t="array" aca="1" ref="CG216" ca="1">CF216*(1+(rRentIncrPct*(MOD(CG$8,12)=1))+(rExCapExRntInfl*(rExCapExRntInflMnth=CG$8)))*(CG$8&lt;=(MAX(rHoldPeriod,1)+fRvrYr)*12)</f>
        <v>0</v>
      </c>
      <c r="CH216" s="278" cm="1">
        <f t="array" aca="1" ref="CH216" ca="1">CG216*(1+(rRentIncrPct*(MOD(CH$8,12)=1))+(rExCapExRntInfl*(rExCapExRntInflMnth=CH$8)))*(CH$8&lt;=(MAX(rHoldPeriod,1)+fRvrYr)*12)</f>
        <v>0</v>
      </c>
      <c r="CI216" s="278" cm="1">
        <f t="array" aca="1" ref="CI216" ca="1">CH216*(1+(rRentIncrPct*(MOD(CI$8,12)=1))+(rExCapExRntInfl*(rExCapExRntInflMnth=CI$8)))*(CI$8&lt;=(MAX(rHoldPeriod,1)+fRvrYr)*12)</f>
        <v>0</v>
      </c>
      <c r="CJ216" s="278" cm="1">
        <f t="array" aca="1" ref="CJ216" ca="1">CI216*(1+(rRentIncrPct*(MOD(CJ$8,12)=1))+(rExCapExRntInfl*(rExCapExRntInflMnth=CJ$8)))*(CJ$8&lt;=(MAX(rHoldPeriod,1)+fRvrYr)*12)</f>
        <v>0</v>
      </c>
      <c r="CK216" s="278" cm="1">
        <f t="array" aca="1" ref="CK216" ca="1">CJ216*(1+(rRentIncrPct*(MOD(CK$8,12)=1))+(rExCapExRntInfl*(rExCapExRntInflMnth=CK$8)))*(CK$8&lt;=(MAX(rHoldPeriod,1)+fRvrYr)*12)</f>
        <v>0</v>
      </c>
      <c r="CL216" s="278" cm="1">
        <f t="array" aca="1" ref="CL216" ca="1">CK216*(1+(rRentIncrPct*(MOD(CL$8,12)=1))+(rExCapExRntInfl*(rExCapExRntInflMnth=CL$8)))*(CL$8&lt;=(MAX(rHoldPeriod,1)+fRvrYr)*12)</f>
        <v>0</v>
      </c>
      <c r="CM216" s="278" cm="1">
        <f t="array" aca="1" ref="CM216" ca="1">CL216*(1+(rRentIncrPct*(MOD(CM$8,12)=1))+(rExCapExRntInfl*(rExCapExRntInflMnth=CM$8)))*(CM$8&lt;=(MAX(rHoldPeriod,1)+fRvrYr)*12)</f>
        <v>0</v>
      </c>
      <c r="CN216" s="278" cm="1">
        <f t="array" aca="1" ref="CN216" ca="1">CM216*(1+(rRentIncrPct*(MOD(CN$8,12)=1))+(rExCapExRntInfl*(rExCapExRntInflMnth=CN$8)))*(CN$8&lt;=(MAX(rHoldPeriod,1)+fRvrYr)*12)</f>
        <v>0</v>
      </c>
      <c r="CO216" s="278" cm="1">
        <f t="array" aca="1" ref="CO216" ca="1">CN216*(1+(rRentIncrPct*(MOD(CO$8,12)=1))+(rExCapExRntInfl*(rExCapExRntInflMnth=CO$8)))*(CO$8&lt;=(MAX(rHoldPeriod,1)+fRvrYr)*12)</f>
        <v>0</v>
      </c>
      <c r="CP216" s="278" cm="1">
        <f t="array" aca="1" ref="CP216" ca="1">CO216*(1+(rRentIncrPct*(MOD(CP$8,12)=1))+(rExCapExRntInfl*(rExCapExRntInflMnth=CP$8)))*(CP$8&lt;=(MAX(rHoldPeriod,1)+fRvrYr)*12)</f>
        <v>0</v>
      </c>
      <c r="CQ216" s="278" cm="1">
        <f t="array" aca="1" ref="CQ216" ca="1">CP216*(1+(rRentIncrPct*(MOD(CQ$8,12)=1))+(rExCapExRntInfl*(rExCapExRntInflMnth=CQ$8)))*(CQ$8&lt;=(MAX(rHoldPeriod,1)+fRvrYr)*12)</f>
        <v>0</v>
      </c>
      <c r="CR216" s="278" cm="1">
        <f t="array" aca="1" ref="CR216" ca="1">CQ216*(1+(rRentIncrPct*(MOD(CR$8,12)=1))+(rExCapExRntInfl*(rExCapExRntInflMnth=CR$8)))*(CR$8&lt;=(MAX(rHoldPeriod,1)+fRvrYr)*12)</f>
        <v>0</v>
      </c>
      <c r="CS216" s="278" cm="1">
        <f t="array" aca="1" ref="CS216" ca="1">CR216*(1+(rRentIncrPct*(MOD(CS$8,12)=1))+(rExCapExRntInfl*(rExCapExRntInflMnth=CS$8)))*(CS$8&lt;=(MAX(rHoldPeriod,1)+fRvrYr)*12)</f>
        <v>0</v>
      </c>
      <c r="CT216" s="278" cm="1">
        <f t="array" aca="1" ref="CT216" ca="1">CS216*(1+(rRentIncrPct*(MOD(CT$8,12)=1))+(rExCapExRntInfl*(rExCapExRntInflMnth=CT$8)))*(CT$8&lt;=(MAX(rHoldPeriod,1)+fRvrYr)*12)</f>
        <v>0</v>
      </c>
      <c r="CU216" s="278" cm="1">
        <f t="array" aca="1" ref="CU216" ca="1">CT216*(1+(rRentIncrPct*(MOD(CU$8,12)=1))+(rExCapExRntInfl*(rExCapExRntInflMnth=CU$8)))*(CU$8&lt;=(MAX(rHoldPeriod,1)+fRvrYr)*12)</f>
        <v>0</v>
      </c>
      <c r="CV216" s="278" cm="1">
        <f t="array" aca="1" ref="CV216" ca="1">CU216*(1+(rRentIncrPct*(MOD(CV$8,12)=1))+(rExCapExRntInfl*(rExCapExRntInflMnth=CV$8)))*(CV$8&lt;=(MAX(rHoldPeriod,1)+fRvrYr)*12)</f>
        <v>0</v>
      </c>
      <c r="CW216" s="278" cm="1">
        <f t="array" aca="1" ref="CW216" ca="1">CV216*(1+(rRentIncrPct*(MOD(CW$8,12)=1))+(rExCapExRntInfl*(rExCapExRntInflMnth=CW$8)))*(CW$8&lt;=(MAX(rHoldPeriod,1)+fRvrYr)*12)</f>
        <v>0</v>
      </c>
      <c r="CX216" s="278" cm="1">
        <f t="array" aca="1" ref="CX216" ca="1">CW216*(1+(rRentIncrPct*(MOD(CX$8,12)=1))+(rExCapExRntInfl*(rExCapExRntInflMnth=CX$8)))*(CX$8&lt;=(MAX(rHoldPeriod,1)+fRvrYr)*12)</f>
        <v>0</v>
      </c>
      <c r="CY216" s="278" cm="1">
        <f t="array" aca="1" ref="CY216" ca="1">CX216*(1+(rRentIncrPct*(MOD(CY$8,12)=1))+(rExCapExRntInfl*(rExCapExRntInflMnth=CY$8)))*(CY$8&lt;=(MAX(rHoldPeriod,1)+fRvrYr)*12)</f>
        <v>0</v>
      </c>
      <c r="CZ216" s="278" cm="1">
        <f t="array" aca="1" ref="CZ216" ca="1">CY216*(1+(rRentIncrPct*(MOD(CZ$8,12)=1))+(rExCapExRntInfl*(rExCapExRntInflMnth=CZ$8)))*(CZ$8&lt;=(MAX(rHoldPeriod,1)+fRvrYr)*12)</f>
        <v>0</v>
      </c>
      <c r="DA216" s="278" cm="1">
        <f t="array" aca="1" ref="DA216" ca="1">CZ216*(1+(rRentIncrPct*(MOD(DA$8,12)=1))+(rExCapExRntInfl*(rExCapExRntInflMnth=DA$8)))*(DA$8&lt;=(MAX(rHoldPeriod,1)+fRvrYr)*12)</f>
        <v>0</v>
      </c>
      <c r="DB216" s="278" cm="1">
        <f t="array" aca="1" ref="DB216" ca="1">DA216*(1+(rRentIncrPct*(MOD(DB$8,12)=1))+(rExCapExRntInfl*(rExCapExRntInflMnth=DB$8)))*(DB$8&lt;=(MAX(rHoldPeriod,1)+fRvrYr)*12)</f>
        <v>0</v>
      </c>
      <c r="DC216" s="278" cm="1">
        <f t="array" aca="1" ref="DC216" ca="1">DB216*(1+(rRentIncrPct*(MOD(DC$8,12)=1))+(rExCapExRntInfl*(rExCapExRntInflMnth=DC$8)))*(DC$8&lt;=(MAX(rHoldPeriod,1)+fRvrYr)*12)</f>
        <v>0</v>
      </c>
      <c r="DD216" s="278" cm="1">
        <f t="array" aca="1" ref="DD216" ca="1">DC216*(1+(rRentIncrPct*(MOD(DD$8,12)=1))+(rExCapExRntInfl*(rExCapExRntInflMnth=DD$8)))*(DD$8&lt;=(MAX(rHoldPeriod,1)+fRvrYr)*12)</f>
        <v>0</v>
      </c>
      <c r="DE216" s="278" cm="1">
        <f t="array" aca="1" ref="DE216" ca="1">DD216*(1+(rRentIncrPct*(MOD(DE$8,12)=1))+(rExCapExRntInfl*(rExCapExRntInflMnth=DE$8)))*(DE$8&lt;=(MAX(rHoldPeriod,1)+fRvrYr)*12)</f>
        <v>0</v>
      </c>
      <c r="DF216" s="278" cm="1">
        <f t="array" aca="1" ref="DF216" ca="1">DE216*(1+(rRentIncrPct*(MOD(DF$8,12)=1))+(rExCapExRntInfl*(rExCapExRntInflMnth=DF$8)))*(DF$8&lt;=(MAX(rHoldPeriod,1)+fRvrYr)*12)</f>
        <v>0</v>
      </c>
      <c r="DG216" s="278" cm="1">
        <f t="array" aca="1" ref="DG216" ca="1">DF216*(1+(rRentIncrPct*(MOD(DG$8,12)=1))+(rExCapExRntInfl*(rExCapExRntInflMnth=DG$8)))*(DG$8&lt;=(MAX(rHoldPeriod,1)+fRvrYr)*12)</f>
        <v>0</v>
      </c>
      <c r="DH216" s="278" cm="1">
        <f t="array" aca="1" ref="DH216" ca="1">DG216*(1+(rRentIncrPct*(MOD(DH$8,12)=1))+(rExCapExRntInfl*(rExCapExRntInflMnth=DH$8)))*(DH$8&lt;=(MAX(rHoldPeriod,1)+fRvrYr)*12)</f>
        <v>0</v>
      </c>
      <c r="DI216" s="278" cm="1">
        <f t="array" aca="1" ref="DI216" ca="1">DH216*(1+(rRentIncrPct*(MOD(DI$8,12)=1))+(rExCapExRntInfl*(rExCapExRntInflMnth=DI$8)))*(DI$8&lt;=(MAX(rHoldPeriod,1)+fRvrYr)*12)</f>
        <v>0</v>
      </c>
      <c r="DJ216" s="278" cm="1">
        <f t="array" aca="1" ref="DJ216" ca="1">DI216*(1+(rRentIncrPct*(MOD(DJ$8,12)=1))+(rExCapExRntInfl*(rExCapExRntInflMnth=DJ$8)))*(DJ$8&lt;=(MAX(rHoldPeriod,1)+fRvrYr)*12)</f>
        <v>0</v>
      </c>
      <c r="DK216" s="278" cm="1">
        <f t="array" aca="1" ref="DK216" ca="1">DJ216*(1+(rRentIncrPct*(MOD(DK$8,12)=1))+(rExCapExRntInfl*(rExCapExRntInflMnth=DK$8)))*(DK$8&lt;=(MAX(rHoldPeriod,1)+fRvrYr)*12)</f>
        <v>0</v>
      </c>
      <c r="DL216" s="278" cm="1">
        <f t="array" aca="1" ref="DL216" ca="1">DK216*(1+(rRentIncrPct*(MOD(DL$8,12)=1))+(rExCapExRntInfl*(rExCapExRntInflMnth=DL$8)))*(DL$8&lt;=(MAX(rHoldPeriod,1)+fRvrYr)*12)</f>
        <v>0</v>
      </c>
      <c r="DM216" s="278" cm="1">
        <f t="array" aca="1" ref="DM216" ca="1">DL216*(1+(rRentIncrPct*(MOD(DM$8,12)=1))+(rExCapExRntInfl*(rExCapExRntInflMnth=DM$8)))*(DM$8&lt;=(MAX(rHoldPeriod,1)+fRvrYr)*12)</f>
        <v>0</v>
      </c>
      <c r="DN216" s="278" cm="1">
        <f t="array" aca="1" ref="DN216" ca="1">DM216*(1+(rRentIncrPct*(MOD(DN$8,12)=1))+(rExCapExRntInfl*(rExCapExRntInflMnth=DN$8)))*(DN$8&lt;=(MAX(rHoldPeriod,1)+fRvrYr)*12)</f>
        <v>0</v>
      </c>
      <c r="DO216" s="278" cm="1">
        <f t="array" aca="1" ref="DO216" ca="1">DN216*(1+(rRentIncrPct*(MOD(DO$8,12)=1))+(rExCapExRntInfl*(rExCapExRntInflMnth=DO$8)))*(DO$8&lt;=(MAX(rHoldPeriod,1)+fRvrYr)*12)</f>
        <v>0</v>
      </c>
      <c r="DP216" s="278" cm="1">
        <f t="array" aca="1" ref="DP216" ca="1">DO216*(1+(rRentIncrPct*(MOD(DP$8,12)=1))+(rExCapExRntInfl*(rExCapExRntInflMnth=DP$8)))*(DP$8&lt;=(MAX(rHoldPeriod,1)+fRvrYr)*12)</f>
        <v>0</v>
      </c>
      <c r="DQ216" s="278" cm="1">
        <f t="array" aca="1" ref="DQ216" ca="1">DP216*(1+(rRentIncrPct*(MOD(DQ$8,12)=1))+(rExCapExRntInfl*(rExCapExRntInflMnth=DQ$8)))*(DQ$8&lt;=(MAX(rHoldPeriod,1)+fRvrYr)*12)</f>
        <v>0</v>
      </c>
      <c r="DR216" s="278" cm="1">
        <f t="array" aca="1" ref="DR216" ca="1">DQ216*(1+(rRentIncrPct*(MOD(DR$8,12)=1))+(rExCapExRntInfl*(rExCapExRntInflMnth=DR$8)))*(DR$8&lt;=(MAX(rHoldPeriod,1)+fRvrYr)*12)</f>
        <v>0</v>
      </c>
      <c r="DS216" s="278" cm="1">
        <f t="array" aca="1" ref="DS216" ca="1">DR216*(1+(rRentIncrPct*(MOD(DS$8,12)=1))+(rExCapExRntInfl*(rExCapExRntInflMnth=DS$8)))*(DS$8&lt;=(MAX(rHoldPeriod,1)+fRvrYr)*12)</f>
        <v>0</v>
      </c>
      <c r="DT216" s="278" cm="1">
        <f t="array" aca="1" ref="DT216" ca="1">DS216*(1+(rRentIncrPct*(MOD(DT$8,12)=1))+(rExCapExRntInfl*(rExCapExRntInflMnth=DT$8)))*(DT$8&lt;=(MAX(rHoldPeriod,1)+fRvrYr)*12)</f>
        <v>0</v>
      </c>
      <c r="DU216" s="278" cm="1">
        <f t="array" aca="1" ref="DU216" ca="1">DT216*(1+(rRentIncrPct*(MOD(DU$8,12)=1))+(rExCapExRntInfl*(rExCapExRntInflMnth=DU$8)))*(DU$8&lt;=(MAX(rHoldPeriod,1)+fRvrYr)*12)</f>
        <v>0</v>
      </c>
      <c r="DV216" s="278" cm="1">
        <f t="array" aca="1" ref="DV216" ca="1">DU216*(1+(rRentIncrPct*(MOD(DV$8,12)=1))+(rExCapExRntInfl*(rExCapExRntInflMnth=DV$8)))*(DV$8&lt;=(MAX(rHoldPeriod,1)+fRvrYr)*12)</f>
        <v>0</v>
      </c>
      <c r="DW216" s="278" cm="1">
        <f t="array" aca="1" ref="DW216" ca="1">DV216*(1+(rRentIncrPct*(MOD(DW$8,12)=1))+(rExCapExRntInfl*(rExCapExRntInflMnth=DW$8)))*(DW$8&lt;=(MAX(rHoldPeriod,1)+fRvrYr)*12)</f>
        <v>0</v>
      </c>
      <c r="DX216" s="278" cm="1">
        <f t="array" aca="1" ref="DX216" ca="1">DW216*(1+(rRentIncrPct*(MOD(DX$8,12)=1))+(rExCapExRntInfl*(rExCapExRntInflMnth=DX$8)))*(DX$8&lt;=(MAX(rHoldPeriod,1)+fRvrYr)*12)</f>
        <v>0</v>
      </c>
      <c r="DY216" s="278" cm="1">
        <f t="array" aca="1" ref="DY216" ca="1">DX216*(1+(rRentIncrPct*(MOD(DY$8,12)=1))+(rExCapExRntInfl*(rExCapExRntInflMnth=DY$8)))*(DY$8&lt;=(MAX(rHoldPeriod,1)+fRvrYr)*12)</f>
        <v>0</v>
      </c>
      <c r="DZ216" s="278" cm="1">
        <f t="array" aca="1" ref="DZ216" ca="1">DY216*(1+(rRentIncrPct*(MOD(DZ$8,12)=1))+(rExCapExRntInfl*(rExCapExRntInflMnth=DZ$8)))*(DZ$8&lt;=(MAX(rHoldPeriod,1)+fRvrYr)*12)</f>
        <v>0</v>
      </c>
      <c r="EA216" s="278" cm="1">
        <f t="array" aca="1" ref="EA216" ca="1">DZ216*(1+(rRentIncrPct*(MOD(EA$8,12)=1))+(rExCapExRntInfl*(rExCapExRntInflMnth=EA$8)))*(EA$8&lt;=(MAX(rHoldPeriod,1)+fRvrYr)*12)</f>
        <v>0</v>
      </c>
      <c r="EB216" s="278" cm="1">
        <f t="array" aca="1" ref="EB216" ca="1">EA216*(1+(rRentIncrPct*(MOD(EB$8,12)=1))+(rExCapExRntInfl*(rExCapExRntInflMnth=EB$8)))*(EB$8&lt;=(MAX(rHoldPeriod,1)+fRvrYr)*12)</f>
        <v>0</v>
      </c>
      <c r="EC216" s="278" cm="1">
        <f t="array" aca="1" ref="EC216" ca="1">EB216*(1+(rRentIncrPct*(MOD(EC$8,12)=1))+(rExCapExRntInfl*(rExCapExRntInflMnth=EC$8)))*(EC$8&lt;=(MAX(rHoldPeriod,1)+fRvrYr)*12)</f>
        <v>0</v>
      </c>
      <c r="ED216" s="278" cm="1">
        <f t="array" aca="1" ref="ED216" ca="1">EC216*(1+(rRentIncrPct*(MOD(ED$8,12)=1))+(rExCapExRntInfl*(rExCapExRntInflMnth=ED$8)))*(ED$8&lt;=(MAX(rHoldPeriod,1)+fRvrYr)*12)</f>
        <v>0</v>
      </c>
      <c r="EE216" s="278" cm="1">
        <f t="array" aca="1" ref="EE216" ca="1">ED216*(1+(rRentIncrPct*(MOD(EE$8,12)=1))+(rExCapExRntInfl*(rExCapExRntInflMnth=EE$8)))*(EE$8&lt;=(MAX(rHoldPeriod,1)+fRvrYr)*12)</f>
        <v>0</v>
      </c>
      <c r="EF216" s="278" cm="1">
        <f t="array" aca="1" ref="EF216" ca="1">EE216*(1+(rRentIncrPct*(MOD(EF$8,12)=1))+(rExCapExRntInfl*(rExCapExRntInflMnth=EF$8)))*(EF$8&lt;=(MAX(rHoldPeriod,1)+fRvrYr)*12)</f>
        <v>0</v>
      </c>
      <c r="EG216" s="278" cm="1">
        <f t="array" aca="1" ref="EG216" ca="1">EF216*(1+(rRentIncrPct*(MOD(EG$8,12)=1))+(rExCapExRntInfl*(rExCapExRntInflMnth=EG$8)))*(EG$8&lt;=(MAX(rHoldPeriod,1)+fRvrYr)*12)</f>
        <v>0</v>
      </c>
      <c r="EH216" s="278" cm="1">
        <f t="array" aca="1" ref="EH216" ca="1">EG216*(1+(rRentIncrPct*(MOD(EH$8,12)=1))+(rExCapExRntInfl*(rExCapExRntInflMnth=EH$8)))*(EH$8&lt;=(MAX(rHoldPeriod,1)+fRvrYr)*12)</f>
        <v>0</v>
      </c>
      <c r="EI216" s="278" cm="1">
        <f t="array" aca="1" ref="EI216" ca="1">EH216*(1+(rRentIncrPct*(MOD(EI$8,12)=1))+(rExCapExRntInfl*(rExCapExRntInflMnth=EI$8)))*(EI$8&lt;=(MAX(rHoldPeriod,1)+fRvrYr)*12)</f>
        <v>0</v>
      </c>
      <c r="EJ216" s="278" cm="1">
        <f t="array" aca="1" ref="EJ216" ca="1">EI216*(1+(rRentIncrPct*(MOD(EJ$8,12)=1))+(rExCapExRntInfl*(rExCapExRntInflMnth=EJ$8)))*(EJ$8&lt;=(MAX(rHoldPeriod,1)+fRvrYr)*12)</f>
        <v>0</v>
      </c>
      <c r="EK216" s="278" cm="1">
        <f t="array" aca="1" ref="EK216" ca="1">EJ216*(1+(rRentIncrPct*(MOD(EK$8,12)=1))+(rExCapExRntInfl*(rExCapExRntInflMnth=EK$8)))*(EK$8&lt;=(MAX(rHoldPeriod,1)+fRvrYr)*12)</f>
        <v>0</v>
      </c>
      <c r="EL216" s="278" cm="1">
        <f t="array" aca="1" ref="EL216" ca="1">EK216*(1+(rRentIncrPct*(MOD(EL$8,12)=1))+(rExCapExRntInfl*(rExCapExRntInflMnth=EL$8)))*(EL$8&lt;=(MAX(rHoldPeriod,1)+fRvrYr)*12)</f>
        <v>0</v>
      </c>
      <c r="EM216" s="278" cm="1">
        <f t="array" aca="1" ref="EM216" ca="1">EL216*(1+(rRentIncrPct*(MOD(EM$8,12)=1))+(rExCapExRntInfl*(rExCapExRntInflMnth=EM$8)))*(EM$8&lt;=(MAX(rHoldPeriod,1)+fRvrYr)*12)</f>
        <v>0</v>
      </c>
      <c r="EN216" s="278" cm="1">
        <f t="array" aca="1" ref="EN216" ca="1">EM216*(1+(rRentIncrPct*(MOD(EN$8,12)=1))+(rExCapExRntInfl*(rExCapExRntInflMnth=EN$8)))*(EN$8&lt;=(MAX(rHoldPeriod,1)+fRvrYr)*12)</f>
        <v>0</v>
      </c>
      <c r="EO216" s="278" cm="1">
        <f t="array" aca="1" ref="EO216" ca="1">EN216*(1+(rRentIncrPct*(MOD(EO$8,12)=1))+(rExCapExRntInfl*(rExCapExRntInflMnth=EO$8)))*(EO$8&lt;=(MAX(rHoldPeriod,1)+fRvrYr)*12)</f>
        <v>0</v>
      </c>
      <c r="EP216" s="278" cm="1">
        <f t="array" aca="1" ref="EP216" ca="1">EO216*(1+(rRentIncrPct*(MOD(EP$8,12)=1))+(rExCapExRntInfl*(rExCapExRntInflMnth=EP$8)))*(EP$8&lt;=(MAX(rHoldPeriod,1)+fRvrYr)*12)</f>
        <v>0</v>
      </c>
      <c r="EQ216" s="278" cm="1">
        <f t="array" aca="1" ref="EQ216" ca="1">EP216*(1+(rRentIncrPct*(MOD(EQ$8,12)=1))+(rExCapExRntInfl*(rExCapExRntInflMnth=EQ$8)))*(EQ$8&lt;=(MAX(rHoldPeriod,1)+fRvrYr)*12)</f>
        <v>0</v>
      </c>
      <c r="ER216" s="278" cm="1">
        <f t="array" aca="1" ref="ER216" ca="1">EQ216*(1+(rRentIncrPct*(MOD(ER$8,12)=1))+(rExCapExRntInfl*(rExCapExRntInflMnth=ER$8)))*(ER$8&lt;=(MAX(rHoldPeriod,1)+fRvrYr)*12)</f>
        <v>0</v>
      </c>
      <c r="ES216" s="278" cm="1">
        <f t="array" aca="1" ref="ES216" ca="1">ER216*(1+(rRentIncrPct*(MOD(ES$8,12)=1))+(rExCapExRntInfl*(rExCapExRntInflMnth=ES$8)))*(ES$8&lt;=(MAX(rHoldPeriod,1)+fRvrYr)*12)</f>
        <v>0</v>
      </c>
    </row>
    <row r="217" spans="17:149" hidden="1" x14ac:dyDescent="0.2">
      <c r="Q217" s="275"/>
      <c r="R217" s="278">
        <f t="shared" si="500"/>
        <v>0</v>
      </c>
      <c r="S217" s="278" cm="1">
        <f t="array" aca="1" ref="S217" ca="1">R217*(1+(rRentIncrPct*(MOD(S$8,12)=1))+(rExCapExRntInfl*(rExCapExRntInflMnth=S$8)))*(S$8&lt;=(MAX(rHoldPeriod,1)+fRvrYr)*12)</f>
        <v>0</v>
      </c>
      <c r="T217" s="278" cm="1">
        <f t="array" aca="1" ref="T217" ca="1">S217*(1+(rRentIncrPct*(MOD(T$8,12)=1))+(rExCapExRntInfl*(rExCapExRntInflMnth=T$8)))*(T$8&lt;=(MAX(rHoldPeriod,1)+fRvrYr)*12)</f>
        <v>0</v>
      </c>
      <c r="U217" s="278" cm="1">
        <f t="array" aca="1" ref="U217" ca="1">T217*(1+(rRentIncrPct*(MOD(U$8,12)=1))+(rExCapExRntInfl*(rExCapExRntInflMnth=U$8)))*(U$8&lt;=(MAX(rHoldPeriod,1)+fRvrYr)*12)</f>
        <v>0</v>
      </c>
      <c r="V217" s="278" cm="1">
        <f t="array" aca="1" ref="V217" ca="1">U217*(1+(rRentIncrPct*(MOD(V$8,12)=1))+(rExCapExRntInfl*(rExCapExRntInflMnth=V$8)))*(V$8&lt;=(MAX(rHoldPeriod,1)+fRvrYr)*12)</f>
        <v>0</v>
      </c>
      <c r="W217" s="278" cm="1">
        <f t="array" aca="1" ref="W217" ca="1">V217*(1+(rRentIncrPct*(MOD(W$8,12)=1))+(rExCapExRntInfl*(rExCapExRntInflMnth=W$8)))*(W$8&lt;=(MAX(rHoldPeriod,1)+fRvrYr)*12)</f>
        <v>0</v>
      </c>
      <c r="X217" s="278" cm="1">
        <f t="array" aca="1" ref="X217" ca="1">W217*(1+(rRentIncrPct*(MOD(X$8,12)=1))+(rExCapExRntInfl*(rExCapExRntInflMnth=X$8)))*(X$8&lt;=(MAX(rHoldPeriod,1)+fRvrYr)*12)</f>
        <v>0</v>
      </c>
      <c r="Y217" s="278" cm="1">
        <f t="array" aca="1" ref="Y217" ca="1">X217*(1+(rRentIncrPct*(MOD(Y$8,12)=1))+(rExCapExRntInfl*(rExCapExRntInflMnth=Y$8)))*(Y$8&lt;=(MAX(rHoldPeriod,1)+fRvrYr)*12)</f>
        <v>0</v>
      </c>
      <c r="Z217" s="278" cm="1">
        <f t="array" aca="1" ref="Z217" ca="1">Y217*(1+(rRentIncrPct*(MOD(Z$8,12)=1))+(rExCapExRntInfl*(rExCapExRntInflMnth=Z$8)))*(Z$8&lt;=(MAX(rHoldPeriod,1)+fRvrYr)*12)</f>
        <v>0</v>
      </c>
      <c r="AA217" s="278" cm="1">
        <f t="array" aca="1" ref="AA217" ca="1">Z217*(1+(rRentIncrPct*(MOD(AA$8,12)=1))+(rExCapExRntInfl*(rExCapExRntInflMnth=AA$8)))*(AA$8&lt;=(MAX(rHoldPeriod,1)+fRvrYr)*12)</f>
        <v>0</v>
      </c>
      <c r="AB217" s="278" cm="1">
        <f t="array" aca="1" ref="AB217" ca="1">AA217*(1+(rRentIncrPct*(MOD(AB$8,12)=1))+(rExCapExRntInfl*(rExCapExRntInflMnth=AB$8)))*(AB$8&lt;=(MAX(rHoldPeriod,1)+fRvrYr)*12)</f>
        <v>0</v>
      </c>
      <c r="AC217" s="278" cm="1">
        <f t="array" aca="1" ref="AC217" ca="1">AB217*(1+(rRentIncrPct*(MOD(AC$8,12)=1))+(rExCapExRntInfl*(rExCapExRntInflMnth=AC$8)))*(AC$8&lt;=(MAX(rHoldPeriod,1)+fRvrYr)*12)</f>
        <v>0</v>
      </c>
      <c r="AD217" s="278" cm="1">
        <f t="array" aca="1" ref="AD217" ca="1">AC217*(1+(rRentIncrPct*(MOD(AD$8,12)=1))+(rExCapExRntInfl*(rExCapExRntInflMnth=AD$8)))*(AD$8&lt;=(MAX(rHoldPeriod,1)+fRvrYr)*12)</f>
        <v>0</v>
      </c>
      <c r="AE217" s="278" cm="1">
        <f t="array" aca="1" ref="AE217" ca="1">AD217*(1+(rRentIncrPct*(MOD(AE$8,12)=1))+(rExCapExRntInfl*(rExCapExRntInflMnth=AE$8)))*(AE$8&lt;=(MAX(rHoldPeriod,1)+fRvrYr)*12)</f>
        <v>0</v>
      </c>
      <c r="AF217" s="278" cm="1">
        <f t="array" aca="1" ref="AF217" ca="1">AE217*(1+(rRentIncrPct*(MOD(AF$8,12)=1))+(rExCapExRntInfl*(rExCapExRntInflMnth=AF$8)))*(AF$8&lt;=(MAX(rHoldPeriod,1)+fRvrYr)*12)</f>
        <v>0</v>
      </c>
      <c r="AG217" s="278" cm="1">
        <f t="array" aca="1" ref="AG217" ca="1">AF217*(1+(rRentIncrPct*(MOD(AG$8,12)=1))+(rExCapExRntInfl*(rExCapExRntInflMnth=AG$8)))*(AG$8&lt;=(MAX(rHoldPeriod,1)+fRvrYr)*12)</f>
        <v>0</v>
      </c>
      <c r="AH217" s="278" cm="1">
        <f t="array" aca="1" ref="AH217" ca="1">AG217*(1+(rRentIncrPct*(MOD(AH$8,12)=1))+(rExCapExRntInfl*(rExCapExRntInflMnth=AH$8)))*(AH$8&lt;=(MAX(rHoldPeriod,1)+fRvrYr)*12)</f>
        <v>0</v>
      </c>
      <c r="AI217" s="278" cm="1">
        <f t="array" aca="1" ref="AI217" ca="1">AH217*(1+(rRentIncrPct*(MOD(AI$8,12)=1))+(rExCapExRntInfl*(rExCapExRntInflMnth=AI$8)))*(AI$8&lt;=(MAX(rHoldPeriod,1)+fRvrYr)*12)</f>
        <v>0</v>
      </c>
      <c r="AJ217" s="278" cm="1">
        <f t="array" aca="1" ref="AJ217" ca="1">AI217*(1+(rRentIncrPct*(MOD(AJ$8,12)=1))+(rExCapExRntInfl*(rExCapExRntInflMnth=AJ$8)))*(AJ$8&lt;=(MAX(rHoldPeriod,1)+fRvrYr)*12)</f>
        <v>0</v>
      </c>
      <c r="AK217" s="278" cm="1">
        <f t="array" aca="1" ref="AK217" ca="1">AJ217*(1+(rRentIncrPct*(MOD(AK$8,12)=1))+(rExCapExRntInfl*(rExCapExRntInflMnth=AK$8)))*(AK$8&lt;=(MAX(rHoldPeriod,1)+fRvrYr)*12)</f>
        <v>0</v>
      </c>
      <c r="AL217" s="278" cm="1">
        <f t="array" aca="1" ref="AL217" ca="1">AK217*(1+(rRentIncrPct*(MOD(AL$8,12)=1))+(rExCapExRntInfl*(rExCapExRntInflMnth=AL$8)))*(AL$8&lt;=(MAX(rHoldPeriod,1)+fRvrYr)*12)</f>
        <v>0</v>
      </c>
      <c r="AM217" s="278" cm="1">
        <f t="array" aca="1" ref="AM217" ca="1">AL217*(1+(rRentIncrPct*(MOD(AM$8,12)=1))+(rExCapExRntInfl*(rExCapExRntInflMnth=AM$8)))*(AM$8&lt;=(MAX(rHoldPeriod,1)+fRvrYr)*12)</f>
        <v>0</v>
      </c>
      <c r="AN217" s="278" cm="1">
        <f t="array" aca="1" ref="AN217" ca="1">AM217*(1+(rRentIncrPct*(MOD(AN$8,12)=1))+(rExCapExRntInfl*(rExCapExRntInflMnth=AN$8)))*(AN$8&lt;=(MAX(rHoldPeriod,1)+fRvrYr)*12)</f>
        <v>0</v>
      </c>
      <c r="AO217" s="278" cm="1">
        <f t="array" aca="1" ref="AO217" ca="1">AN217*(1+(rRentIncrPct*(MOD(AO$8,12)=1))+(rExCapExRntInfl*(rExCapExRntInflMnth=AO$8)))*(AO$8&lt;=(MAX(rHoldPeriod,1)+fRvrYr)*12)</f>
        <v>0</v>
      </c>
      <c r="AP217" s="278" cm="1">
        <f t="array" aca="1" ref="AP217" ca="1">AO217*(1+(rRentIncrPct*(MOD(AP$8,12)=1))+(rExCapExRntInfl*(rExCapExRntInflMnth=AP$8)))*(AP$8&lt;=(MAX(rHoldPeriod,1)+fRvrYr)*12)</f>
        <v>0</v>
      </c>
      <c r="AQ217" s="278" cm="1">
        <f t="array" aca="1" ref="AQ217" ca="1">AP217*(1+(rRentIncrPct*(MOD(AQ$8,12)=1))+(rExCapExRntInfl*(rExCapExRntInflMnth=AQ$8)))*(AQ$8&lt;=(MAX(rHoldPeriod,1)+fRvrYr)*12)</f>
        <v>0</v>
      </c>
      <c r="AR217" s="278" cm="1">
        <f t="array" aca="1" ref="AR217" ca="1">AQ217*(1+(rRentIncrPct*(MOD(AR$8,12)=1))+(rExCapExRntInfl*(rExCapExRntInflMnth=AR$8)))*(AR$8&lt;=(MAX(rHoldPeriod,1)+fRvrYr)*12)</f>
        <v>0</v>
      </c>
      <c r="AS217" s="278" cm="1">
        <f t="array" aca="1" ref="AS217" ca="1">AR217*(1+(rRentIncrPct*(MOD(AS$8,12)=1))+(rExCapExRntInfl*(rExCapExRntInflMnth=AS$8)))*(AS$8&lt;=(MAX(rHoldPeriod,1)+fRvrYr)*12)</f>
        <v>0</v>
      </c>
      <c r="AT217" s="278" cm="1">
        <f t="array" aca="1" ref="AT217" ca="1">AS217*(1+(rRentIncrPct*(MOD(AT$8,12)=1))+(rExCapExRntInfl*(rExCapExRntInflMnth=AT$8)))*(AT$8&lt;=(MAX(rHoldPeriod,1)+fRvrYr)*12)</f>
        <v>0</v>
      </c>
      <c r="AU217" s="278" cm="1">
        <f t="array" aca="1" ref="AU217" ca="1">AT217*(1+(rRentIncrPct*(MOD(AU$8,12)=1))+(rExCapExRntInfl*(rExCapExRntInflMnth=AU$8)))*(AU$8&lt;=(MAX(rHoldPeriod,1)+fRvrYr)*12)</f>
        <v>0</v>
      </c>
      <c r="AV217" s="278" cm="1">
        <f t="array" aca="1" ref="AV217" ca="1">AU217*(1+(rRentIncrPct*(MOD(AV$8,12)=1))+(rExCapExRntInfl*(rExCapExRntInflMnth=AV$8)))*(AV$8&lt;=(MAX(rHoldPeriod,1)+fRvrYr)*12)</f>
        <v>0</v>
      </c>
      <c r="AW217" s="278" cm="1">
        <f t="array" aca="1" ref="AW217" ca="1">AV217*(1+(rRentIncrPct*(MOD(AW$8,12)=1))+(rExCapExRntInfl*(rExCapExRntInflMnth=AW$8)))*(AW$8&lt;=(MAX(rHoldPeriod,1)+fRvrYr)*12)</f>
        <v>0</v>
      </c>
      <c r="AX217" s="278" cm="1">
        <f t="array" aca="1" ref="AX217" ca="1">AW217*(1+(rRentIncrPct*(MOD(AX$8,12)=1))+(rExCapExRntInfl*(rExCapExRntInflMnth=AX$8)))*(AX$8&lt;=(MAX(rHoldPeriod,1)+fRvrYr)*12)</f>
        <v>0</v>
      </c>
      <c r="AY217" s="278" cm="1">
        <f t="array" aca="1" ref="AY217" ca="1">AX217*(1+(rRentIncrPct*(MOD(AY$8,12)=1))+(rExCapExRntInfl*(rExCapExRntInflMnth=AY$8)))*(AY$8&lt;=(MAX(rHoldPeriod,1)+fRvrYr)*12)</f>
        <v>0</v>
      </c>
      <c r="AZ217" s="278" cm="1">
        <f t="array" aca="1" ref="AZ217" ca="1">AY217*(1+(rRentIncrPct*(MOD(AZ$8,12)=1))+(rExCapExRntInfl*(rExCapExRntInflMnth=AZ$8)))*(AZ$8&lt;=(MAX(rHoldPeriod,1)+fRvrYr)*12)</f>
        <v>0</v>
      </c>
      <c r="BA217" s="278" cm="1">
        <f t="array" aca="1" ref="BA217" ca="1">AZ217*(1+(rRentIncrPct*(MOD(BA$8,12)=1))+(rExCapExRntInfl*(rExCapExRntInflMnth=BA$8)))*(BA$8&lt;=(MAX(rHoldPeriod,1)+fRvrYr)*12)</f>
        <v>0</v>
      </c>
      <c r="BB217" s="278" cm="1">
        <f t="array" aca="1" ref="BB217" ca="1">BA217*(1+(rRentIncrPct*(MOD(BB$8,12)=1))+(rExCapExRntInfl*(rExCapExRntInflMnth=BB$8)))*(BB$8&lt;=(MAX(rHoldPeriod,1)+fRvrYr)*12)</f>
        <v>0</v>
      </c>
      <c r="BC217" s="278" cm="1">
        <f t="array" aca="1" ref="BC217" ca="1">BB217*(1+(rRentIncrPct*(MOD(BC$8,12)=1))+(rExCapExRntInfl*(rExCapExRntInflMnth=BC$8)))*(BC$8&lt;=(MAX(rHoldPeriod,1)+fRvrYr)*12)</f>
        <v>0</v>
      </c>
      <c r="BD217" s="278" cm="1">
        <f t="array" aca="1" ref="BD217" ca="1">BC217*(1+(rRentIncrPct*(MOD(BD$8,12)=1))+(rExCapExRntInfl*(rExCapExRntInflMnth=BD$8)))*(BD$8&lt;=(MAX(rHoldPeriod,1)+fRvrYr)*12)</f>
        <v>0</v>
      </c>
      <c r="BE217" s="278" cm="1">
        <f t="array" aca="1" ref="BE217" ca="1">BD217*(1+(rRentIncrPct*(MOD(BE$8,12)=1))+(rExCapExRntInfl*(rExCapExRntInflMnth=BE$8)))*(BE$8&lt;=(MAX(rHoldPeriod,1)+fRvrYr)*12)</f>
        <v>0</v>
      </c>
      <c r="BF217" s="278" cm="1">
        <f t="array" aca="1" ref="BF217" ca="1">BE217*(1+(rRentIncrPct*(MOD(BF$8,12)=1))+(rExCapExRntInfl*(rExCapExRntInflMnth=BF$8)))*(BF$8&lt;=(MAX(rHoldPeriod,1)+fRvrYr)*12)</f>
        <v>0</v>
      </c>
      <c r="BG217" s="278" cm="1">
        <f t="array" aca="1" ref="BG217" ca="1">BF217*(1+(rRentIncrPct*(MOD(BG$8,12)=1))+(rExCapExRntInfl*(rExCapExRntInflMnth=BG$8)))*(BG$8&lt;=(MAX(rHoldPeriod,1)+fRvrYr)*12)</f>
        <v>0</v>
      </c>
      <c r="BH217" s="278" cm="1">
        <f t="array" aca="1" ref="BH217" ca="1">BG217*(1+(rRentIncrPct*(MOD(BH$8,12)=1))+(rExCapExRntInfl*(rExCapExRntInflMnth=BH$8)))*(BH$8&lt;=(MAX(rHoldPeriod,1)+fRvrYr)*12)</f>
        <v>0</v>
      </c>
      <c r="BI217" s="278" cm="1">
        <f t="array" aca="1" ref="BI217" ca="1">BH217*(1+(rRentIncrPct*(MOD(BI$8,12)=1))+(rExCapExRntInfl*(rExCapExRntInflMnth=BI$8)))*(BI$8&lt;=(MAX(rHoldPeriod,1)+fRvrYr)*12)</f>
        <v>0</v>
      </c>
      <c r="BJ217" s="278" cm="1">
        <f t="array" aca="1" ref="BJ217" ca="1">BI217*(1+(rRentIncrPct*(MOD(BJ$8,12)=1))+(rExCapExRntInfl*(rExCapExRntInflMnth=BJ$8)))*(BJ$8&lt;=(MAX(rHoldPeriod,1)+fRvrYr)*12)</f>
        <v>0</v>
      </c>
      <c r="BK217" s="278" cm="1">
        <f t="array" aca="1" ref="BK217" ca="1">BJ217*(1+(rRentIncrPct*(MOD(BK$8,12)=1))+(rExCapExRntInfl*(rExCapExRntInflMnth=BK$8)))*(BK$8&lt;=(MAX(rHoldPeriod,1)+fRvrYr)*12)</f>
        <v>0</v>
      </c>
      <c r="BL217" s="278" cm="1">
        <f t="array" aca="1" ref="BL217" ca="1">BK217*(1+(rRentIncrPct*(MOD(BL$8,12)=1))+(rExCapExRntInfl*(rExCapExRntInflMnth=BL$8)))*(BL$8&lt;=(MAX(rHoldPeriod,1)+fRvrYr)*12)</f>
        <v>0</v>
      </c>
      <c r="BM217" s="278" cm="1">
        <f t="array" aca="1" ref="BM217" ca="1">BL217*(1+(rRentIncrPct*(MOD(BM$8,12)=1))+(rExCapExRntInfl*(rExCapExRntInflMnth=BM$8)))*(BM$8&lt;=(MAX(rHoldPeriod,1)+fRvrYr)*12)</f>
        <v>0</v>
      </c>
      <c r="BN217" s="278" cm="1">
        <f t="array" aca="1" ref="BN217" ca="1">BM217*(1+(rRentIncrPct*(MOD(BN$8,12)=1))+(rExCapExRntInfl*(rExCapExRntInflMnth=BN$8)))*(BN$8&lt;=(MAX(rHoldPeriod,1)+fRvrYr)*12)</f>
        <v>0</v>
      </c>
      <c r="BO217" s="278" cm="1">
        <f t="array" aca="1" ref="BO217" ca="1">BN217*(1+(rRentIncrPct*(MOD(BO$8,12)=1))+(rExCapExRntInfl*(rExCapExRntInflMnth=BO$8)))*(BO$8&lt;=(MAX(rHoldPeriod,1)+fRvrYr)*12)</f>
        <v>0</v>
      </c>
      <c r="BP217" s="278" cm="1">
        <f t="array" aca="1" ref="BP217" ca="1">BO217*(1+(rRentIncrPct*(MOD(BP$8,12)=1))+(rExCapExRntInfl*(rExCapExRntInflMnth=BP$8)))*(BP$8&lt;=(MAX(rHoldPeriod,1)+fRvrYr)*12)</f>
        <v>0</v>
      </c>
      <c r="BQ217" s="278" cm="1">
        <f t="array" aca="1" ref="BQ217" ca="1">BP217*(1+(rRentIncrPct*(MOD(BQ$8,12)=1))+(rExCapExRntInfl*(rExCapExRntInflMnth=BQ$8)))*(BQ$8&lt;=(MAX(rHoldPeriod,1)+fRvrYr)*12)</f>
        <v>0</v>
      </c>
      <c r="BR217" s="278" cm="1">
        <f t="array" aca="1" ref="BR217" ca="1">BQ217*(1+(rRentIncrPct*(MOD(BR$8,12)=1))+(rExCapExRntInfl*(rExCapExRntInflMnth=BR$8)))*(BR$8&lt;=(MAX(rHoldPeriod,1)+fRvrYr)*12)</f>
        <v>0</v>
      </c>
      <c r="BS217" s="278" cm="1">
        <f t="array" aca="1" ref="BS217" ca="1">BR217*(1+(rRentIncrPct*(MOD(BS$8,12)=1))+(rExCapExRntInfl*(rExCapExRntInflMnth=BS$8)))*(BS$8&lt;=(MAX(rHoldPeriod,1)+fRvrYr)*12)</f>
        <v>0</v>
      </c>
      <c r="BT217" s="278" cm="1">
        <f t="array" aca="1" ref="BT217" ca="1">BS217*(1+(rRentIncrPct*(MOD(BT$8,12)=1))+(rExCapExRntInfl*(rExCapExRntInflMnth=BT$8)))*(BT$8&lt;=(MAX(rHoldPeriod,1)+fRvrYr)*12)</f>
        <v>0</v>
      </c>
      <c r="BU217" s="278" cm="1">
        <f t="array" aca="1" ref="BU217" ca="1">BT217*(1+(rRentIncrPct*(MOD(BU$8,12)=1))+(rExCapExRntInfl*(rExCapExRntInflMnth=BU$8)))*(BU$8&lt;=(MAX(rHoldPeriod,1)+fRvrYr)*12)</f>
        <v>0</v>
      </c>
      <c r="BV217" s="278" cm="1">
        <f t="array" aca="1" ref="BV217" ca="1">BU217*(1+(rRentIncrPct*(MOD(BV$8,12)=1))+(rExCapExRntInfl*(rExCapExRntInflMnth=BV$8)))*(BV$8&lt;=(MAX(rHoldPeriod,1)+fRvrYr)*12)</f>
        <v>0</v>
      </c>
      <c r="BW217" s="278" cm="1">
        <f t="array" aca="1" ref="BW217" ca="1">BV217*(1+(rRentIncrPct*(MOD(BW$8,12)=1))+(rExCapExRntInfl*(rExCapExRntInflMnth=BW$8)))*(BW$8&lt;=(MAX(rHoldPeriod,1)+fRvrYr)*12)</f>
        <v>0</v>
      </c>
      <c r="BX217" s="278" cm="1">
        <f t="array" aca="1" ref="BX217" ca="1">BW217*(1+(rRentIncrPct*(MOD(BX$8,12)=1))+(rExCapExRntInfl*(rExCapExRntInflMnth=BX$8)))*(BX$8&lt;=(MAX(rHoldPeriod,1)+fRvrYr)*12)</f>
        <v>0</v>
      </c>
      <c r="BY217" s="278" cm="1">
        <f t="array" aca="1" ref="BY217" ca="1">BX217*(1+(rRentIncrPct*(MOD(BY$8,12)=1))+(rExCapExRntInfl*(rExCapExRntInflMnth=BY$8)))*(BY$8&lt;=(MAX(rHoldPeriod,1)+fRvrYr)*12)</f>
        <v>0</v>
      </c>
      <c r="BZ217" s="278" cm="1">
        <f t="array" aca="1" ref="BZ217" ca="1">BY217*(1+(rRentIncrPct*(MOD(BZ$8,12)=1))+(rExCapExRntInfl*(rExCapExRntInflMnth=BZ$8)))*(BZ$8&lt;=(MAX(rHoldPeriod,1)+fRvrYr)*12)</f>
        <v>0</v>
      </c>
      <c r="CA217" s="278" cm="1">
        <f t="array" aca="1" ref="CA217" ca="1">BZ217*(1+(rRentIncrPct*(MOD(CA$8,12)=1))+(rExCapExRntInfl*(rExCapExRntInflMnth=CA$8)))*(CA$8&lt;=(MAX(rHoldPeriod,1)+fRvrYr)*12)</f>
        <v>0</v>
      </c>
      <c r="CB217" s="278" cm="1">
        <f t="array" aca="1" ref="CB217" ca="1">CA217*(1+(rRentIncrPct*(MOD(CB$8,12)=1))+(rExCapExRntInfl*(rExCapExRntInflMnth=CB$8)))*(CB$8&lt;=(MAX(rHoldPeriod,1)+fRvrYr)*12)</f>
        <v>0</v>
      </c>
      <c r="CC217" s="278" cm="1">
        <f t="array" aca="1" ref="CC217" ca="1">CB217*(1+(rRentIncrPct*(MOD(CC$8,12)=1))+(rExCapExRntInfl*(rExCapExRntInflMnth=CC$8)))*(CC$8&lt;=(MAX(rHoldPeriod,1)+fRvrYr)*12)</f>
        <v>0</v>
      </c>
      <c r="CD217" s="278" cm="1">
        <f t="array" aca="1" ref="CD217" ca="1">CC217*(1+(rRentIncrPct*(MOD(CD$8,12)=1))+(rExCapExRntInfl*(rExCapExRntInflMnth=CD$8)))*(CD$8&lt;=(MAX(rHoldPeriod,1)+fRvrYr)*12)</f>
        <v>0</v>
      </c>
      <c r="CE217" s="278" cm="1">
        <f t="array" aca="1" ref="CE217" ca="1">CD217*(1+(rRentIncrPct*(MOD(CE$8,12)=1))+(rExCapExRntInfl*(rExCapExRntInflMnth=CE$8)))*(CE$8&lt;=(MAX(rHoldPeriod,1)+fRvrYr)*12)</f>
        <v>0</v>
      </c>
      <c r="CF217" s="278" cm="1">
        <f t="array" aca="1" ref="CF217" ca="1">CE217*(1+(rRentIncrPct*(MOD(CF$8,12)=1))+(rExCapExRntInfl*(rExCapExRntInflMnth=CF$8)))*(CF$8&lt;=(MAX(rHoldPeriod,1)+fRvrYr)*12)</f>
        <v>0</v>
      </c>
      <c r="CG217" s="278" cm="1">
        <f t="array" aca="1" ref="CG217" ca="1">CF217*(1+(rRentIncrPct*(MOD(CG$8,12)=1))+(rExCapExRntInfl*(rExCapExRntInflMnth=CG$8)))*(CG$8&lt;=(MAX(rHoldPeriod,1)+fRvrYr)*12)</f>
        <v>0</v>
      </c>
      <c r="CH217" s="278" cm="1">
        <f t="array" aca="1" ref="CH217" ca="1">CG217*(1+(rRentIncrPct*(MOD(CH$8,12)=1))+(rExCapExRntInfl*(rExCapExRntInflMnth=CH$8)))*(CH$8&lt;=(MAX(rHoldPeriod,1)+fRvrYr)*12)</f>
        <v>0</v>
      </c>
      <c r="CI217" s="278" cm="1">
        <f t="array" aca="1" ref="CI217" ca="1">CH217*(1+(rRentIncrPct*(MOD(CI$8,12)=1))+(rExCapExRntInfl*(rExCapExRntInflMnth=CI$8)))*(CI$8&lt;=(MAX(rHoldPeriod,1)+fRvrYr)*12)</f>
        <v>0</v>
      </c>
      <c r="CJ217" s="278" cm="1">
        <f t="array" aca="1" ref="CJ217" ca="1">CI217*(1+(rRentIncrPct*(MOD(CJ$8,12)=1))+(rExCapExRntInfl*(rExCapExRntInflMnth=CJ$8)))*(CJ$8&lt;=(MAX(rHoldPeriod,1)+fRvrYr)*12)</f>
        <v>0</v>
      </c>
      <c r="CK217" s="278" cm="1">
        <f t="array" aca="1" ref="CK217" ca="1">CJ217*(1+(rRentIncrPct*(MOD(CK$8,12)=1))+(rExCapExRntInfl*(rExCapExRntInflMnth=CK$8)))*(CK$8&lt;=(MAX(rHoldPeriod,1)+fRvrYr)*12)</f>
        <v>0</v>
      </c>
      <c r="CL217" s="278" cm="1">
        <f t="array" aca="1" ref="CL217" ca="1">CK217*(1+(rRentIncrPct*(MOD(CL$8,12)=1))+(rExCapExRntInfl*(rExCapExRntInflMnth=CL$8)))*(CL$8&lt;=(MAX(rHoldPeriod,1)+fRvrYr)*12)</f>
        <v>0</v>
      </c>
      <c r="CM217" s="278" cm="1">
        <f t="array" aca="1" ref="CM217" ca="1">CL217*(1+(rRentIncrPct*(MOD(CM$8,12)=1))+(rExCapExRntInfl*(rExCapExRntInflMnth=CM$8)))*(CM$8&lt;=(MAX(rHoldPeriod,1)+fRvrYr)*12)</f>
        <v>0</v>
      </c>
      <c r="CN217" s="278" cm="1">
        <f t="array" aca="1" ref="CN217" ca="1">CM217*(1+(rRentIncrPct*(MOD(CN$8,12)=1))+(rExCapExRntInfl*(rExCapExRntInflMnth=CN$8)))*(CN$8&lt;=(MAX(rHoldPeriod,1)+fRvrYr)*12)</f>
        <v>0</v>
      </c>
      <c r="CO217" s="278" cm="1">
        <f t="array" aca="1" ref="CO217" ca="1">CN217*(1+(rRentIncrPct*(MOD(CO$8,12)=1))+(rExCapExRntInfl*(rExCapExRntInflMnth=CO$8)))*(CO$8&lt;=(MAX(rHoldPeriod,1)+fRvrYr)*12)</f>
        <v>0</v>
      </c>
      <c r="CP217" s="278" cm="1">
        <f t="array" aca="1" ref="CP217" ca="1">CO217*(1+(rRentIncrPct*(MOD(CP$8,12)=1))+(rExCapExRntInfl*(rExCapExRntInflMnth=CP$8)))*(CP$8&lt;=(MAX(rHoldPeriod,1)+fRvrYr)*12)</f>
        <v>0</v>
      </c>
      <c r="CQ217" s="278" cm="1">
        <f t="array" aca="1" ref="CQ217" ca="1">CP217*(1+(rRentIncrPct*(MOD(CQ$8,12)=1))+(rExCapExRntInfl*(rExCapExRntInflMnth=CQ$8)))*(CQ$8&lt;=(MAX(rHoldPeriod,1)+fRvrYr)*12)</f>
        <v>0</v>
      </c>
      <c r="CR217" s="278" cm="1">
        <f t="array" aca="1" ref="CR217" ca="1">CQ217*(1+(rRentIncrPct*(MOD(CR$8,12)=1))+(rExCapExRntInfl*(rExCapExRntInflMnth=CR$8)))*(CR$8&lt;=(MAX(rHoldPeriod,1)+fRvrYr)*12)</f>
        <v>0</v>
      </c>
      <c r="CS217" s="278" cm="1">
        <f t="array" aca="1" ref="CS217" ca="1">CR217*(1+(rRentIncrPct*(MOD(CS$8,12)=1))+(rExCapExRntInfl*(rExCapExRntInflMnth=CS$8)))*(CS$8&lt;=(MAX(rHoldPeriod,1)+fRvrYr)*12)</f>
        <v>0</v>
      </c>
      <c r="CT217" s="278" cm="1">
        <f t="array" aca="1" ref="CT217" ca="1">CS217*(1+(rRentIncrPct*(MOD(CT$8,12)=1))+(rExCapExRntInfl*(rExCapExRntInflMnth=CT$8)))*(CT$8&lt;=(MAX(rHoldPeriod,1)+fRvrYr)*12)</f>
        <v>0</v>
      </c>
      <c r="CU217" s="278" cm="1">
        <f t="array" aca="1" ref="CU217" ca="1">CT217*(1+(rRentIncrPct*(MOD(CU$8,12)=1))+(rExCapExRntInfl*(rExCapExRntInflMnth=CU$8)))*(CU$8&lt;=(MAX(rHoldPeriod,1)+fRvrYr)*12)</f>
        <v>0</v>
      </c>
      <c r="CV217" s="278" cm="1">
        <f t="array" aca="1" ref="CV217" ca="1">CU217*(1+(rRentIncrPct*(MOD(CV$8,12)=1))+(rExCapExRntInfl*(rExCapExRntInflMnth=CV$8)))*(CV$8&lt;=(MAX(rHoldPeriod,1)+fRvrYr)*12)</f>
        <v>0</v>
      </c>
      <c r="CW217" s="278" cm="1">
        <f t="array" aca="1" ref="CW217" ca="1">CV217*(1+(rRentIncrPct*(MOD(CW$8,12)=1))+(rExCapExRntInfl*(rExCapExRntInflMnth=CW$8)))*(CW$8&lt;=(MAX(rHoldPeriod,1)+fRvrYr)*12)</f>
        <v>0</v>
      </c>
      <c r="CX217" s="278" cm="1">
        <f t="array" aca="1" ref="CX217" ca="1">CW217*(1+(rRentIncrPct*(MOD(CX$8,12)=1))+(rExCapExRntInfl*(rExCapExRntInflMnth=CX$8)))*(CX$8&lt;=(MAX(rHoldPeriod,1)+fRvrYr)*12)</f>
        <v>0</v>
      </c>
      <c r="CY217" s="278" cm="1">
        <f t="array" aca="1" ref="CY217" ca="1">CX217*(1+(rRentIncrPct*(MOD(CY$8,12)=1))+(rExCapExRntInfl*(rExCapExRntInflMnth=CY$8)))*(CY$8&lt;=(MAX(rHoldPeriod,1)+fRvrYr)*12)</f>
        <v>0</v>
      </c>
      <c r="CZ217" s="278" cm="1">
        <f t="array" aca="1" ref="CZ217" ca="1">CY217*(1+(rRentIncrPct*(MOD(CZ$8,12)=1))+(rExCapExRntInfl*(rExCapExRntInflMnth=CZ$8)))*(CZ$8&lt;=(MAX(rHoldPeriod,1)+fRvrYr)*12)</f>
        <v>0</v>
      </c>
      <c r="DA217" s="278" cm="1">
        <f t="array" aca="1" ref="DA217" ca="1">CZ217*(1+(rRentIncrPct*(MOD(DA$8,12)=1))+(rExCapExRntInfl*(rExCapExRntInflMnth=DA$8)))*(DA$8&lt;=(MAX(rHoldPeriod,1)+fRvrYr)*12)</f>
        <v>0</v>
      </c>
      <c r="DB217" s="278" cm="1">
        <f t="array" aca="1" ref="DB217" ca="1">DA217*(1+(rRentIncrPct*(MOD(DB$8,12)=1))+(rExCapExRntInfl*(rExCapExRntInflMnth=DB$8)))*(DB$8&lt;=(MAX(rHoldPeriod,1)+fRvrYr)*12)</f>
        <v>0</v>
      </c>
      <c r="DC217" s="278" cm="1">
        <f t="array" aca="1" ref="DC217" ca="1">DB217*(1+(rRentIncrPct*(MOD(DC$8,12)=1))+(rExCapExRntInfl*(rExCapExRntInflMnth=DC$8)))*(DC$8&lt;=(MAX(rHoldPeriod,1)+fRvrYr)*12)</f>
        <v>0</v>
      </c>
      <c r="DD217" s="278" cm="1">
        <f t="array" aca="1" ref="DD217" ca="1">DC217*(1+(rRentIncrPct*(MOD(DD$8,12)=1))+(rExCapExRntInfl*(rExCapExRntInflMnth=DD$8)))*(DD$8&lt;=(MAX(rHoldPeriod,1)+fRvrYr)*12)</f>
        <v>0</v>
      </c>
      <c r="DE217" s="278" cm="1">
        <f t="array" aca="1" ref="DE217" ca="1">DD217*(1+(rRentIncrPct*(MOD(DE$8,12)=1))+(rExCapExRntInfl*(rExCapExRntInflMnth=DE$8)))*(DE$8&lt;=(MAX(rHoldPeriod,1)+fRvrYr)*12)</f>
        <v>0</v>
      </c>
      <c r="DF217" s="278" cm="1">
        <f t="array" aca="1" ref="DF217" ca="1">DE217*(1+(rRentIncrPct*(MOD(DF$8,12)=1))+(rExCapExRntInfl*(rExCapExRntInflMnth=DF$8)))*(DF$8&lt;=(MAX(rHoldPeriod,1)+fRvrYr)*12)</f>
        <v>0</v>
      </c>
      <c r="DG217" s="278" cm="1">
        <f t="array" aca="1" ref="DG217" ca="1">DF217*(1+(rRentIncrPct*(MOD(DG$8,12)=1))+(rExCapExRntInfl*(rExCapExRntInflMnth=DG$8)))*(DG$8&lt;=(MAX(rHoldPeriod,1)+fRvrYr)*12)</f>
        <v>0</v>
      </c>
      <c r="DH217" s="278" cm="1">
        <f t="array" aca="1" ref="DH217" ca="1">DG217*(1+(rRentIncrPct*(MOD(DH$8,12)=1))+(rExCapExRntInfl*(rExCapExRntInflMnth=DH$8)))*(DH$8&lt;=(MAX(rHoldPeriod,1)+fRvrYr)*12)</f>
        <v>0</v>
      </c>
      <c r="DI217" s="278" cm="1">
        <f t="array" aca="1" ref="DI217" ca="1">DH217*(1+(rRentIncrPct*(MOD(DI$8,12)=1))+(rExCapExRntInfl*(rExCapExRntInflMnth=DI$8)))*(DI$8&lt;=(MAX(rHoldPeriod,1)+fRvrYr)*12)</f>
        <v>0</v>
      </c>
      <c r="DJ217" s="278" cm="1">
        <f t="array" aca="1" ref="DJ217" ca="1">DI217*(1+(rRentIncrPct*(MOD(DJ$8,12)=1))+(rExCapExRntInfl*(rExCapExRntInflMnth=DJ$8)))*(DJ$8&lt;=(MAX(rHoldPeriod,1)+fRvrYr)*12)</f>
        <v>0</v>
      </c>
      <c r="DK217" s="278" cm="1">
        <f t="array" aca="1" ref="DK217" ca="1">DJ217*(1+(rRentIncrPct*(MOD(DK$8,12)=1))+(rExCapExRntInfl*(rExCapExRntInflMnth=DK$8)))*(DK$8&lt;=(MAX(rHoldPeriod,1)+fRvrYr)*12)</f>
        <v>0</v>
      </c>
      <c r="DL217" s="278" cm="1">
        <f t="array" aca="1" ref="DL217" ca="1">DK217*(1+(rRentIncrPct*(MOD(DL$8,12)=1))+(rExCapExRntInfl*(rExCapExRntInflMnth=DL$8)))*(DL$8&lt;=(MAX(rHoldPeriod,1)+fRvrYr)*12)</f>
        <v>0</v>
      </c>
      <c r="DM217" s="278" cm="1">
        <f t="array" aca="1" ref="DM217" ca="1">DL217*(1+(rRentIncrPct*(MOD(DM$8,12)=1))+(rExCapExRntInfl*(rExCapExRntInflMnth=DM$8)))*(DM$8&lt;=(MAX(rHoldPeriod,1)+fRvrYr)*12)</f>
        <v>0</v>
      </c>
      <c r="DN217" s="278" cm="1">
        <f t="array" aca="1" ref="DN217" ca="1">DM217*(1+(rRentIncrPct*(MOD(DN$8,12)=1))+(rExCapExRntInfl*(rExCapExRntInflMnth=DN$8)))*(DN$8&lt;=(MAX(rHoldPeriod,1)+fRvrYr)*12)</f>
        <v>0</v>
      </c>
      <c r="DO217" s="278" cm="1">
        <f t="array" aca="1" ref="DO217" ca="1">DN217*(1+(rRentIncrPct*(MOD(DO$8,12)=1))+(rExCapExRntInfl*(rExCapExRntInflMnth=DO$8)))*(DO$8&lt;=(MAX(rHoldPeriod,1)+fRvrYr)*12)</f>
        <v>0</v>
      </c>
      <c r="DP217" s="278" cm="1">
        <f t="array" aca="1" ref="DP217" ca="1">DO217*(1+(rRentIncrPct*(MOD(DP$8,12)=1))+(rExCapExRntInfl*(rExCapExRntInflMnth=DP$8)))*(DP$8&lt;=(MAX(rHoldPeriod,1)+fRvrYr)*12)</f>
        <v>0</v>
      </c>
      <c r="DQ217" s="278" cm="1">
        <f t="array" aca="1" ref="DQ217" ca="1">DP217*(1+(rRentIncrPct*(MOD(DQ$8,12)=1))+(rExCapExRntInfl*(rExCapExRntInflMnth=DQ$8)))*(DQ$8&lt;=(MAX(rHoldPeriod,1)+fRvrYr)*12)</f>
        <v>0</v>
      </c>
      <c r="DR217" s="278" cm="1">
        <f t="array" aca="1" ref="DR217" ca="1">DQ217*(1+(rRentIncrPct*(MOD(DR$8,12)=1))+(rExCapExRntInfl*(rExCapExRntInflMnth=DR$8)))*(DR$8&lt;=(MAX(rHoldPeriod,1)+fRvrYr)*12)</f>
        <v>0</v>
      </c>
      <c r="DS217" s="278" cm="1">
        <f t="array" aca="1" ref="DS217" ca="1">DR217*(1+(rRentIncrPct*(MOD(DS$8,12)=1))+(rExCapExRntInfl*(rExCapExRntInflMnth=DS$8)))*(DS$8&lt;=(MAX(rHoldPeriod,1)+fRvrYr)*12)</f>
        <v>0</v>
      </c>
      <c r="DT217" s="278" cm="1">
        <f t="array" aca="1" ref="DT217" ca="1">DS217*(1+(rRentIncrPct*(MOD(DT$8,12)=1))+(rExCapExRntInfl*(rExCapExRntInflMnth=DT$8)))*(DT$8&lt;=(MAX(rHoldPeriod,1)+fRvrYr)*12)</f>
        <v>0</v>
      </c>
      <c r="DU217" s="278" cm="1">
        <f t="array" aca="1" ref="DU217" ca="1">DT217*(1+(rRentIncrPct*(MOD(DU$8,12)=1))+(rExCapExRntInfl*(rExCapExRntInflMnth=DU$8)))*(DU$8&lt;=(MAX(rHoldPeriod,1)+fRvrYr)*12)</f>
        <v>0</v>
      </c>
      <c r="DV217" s="278" cm="1">
        <f t="array" aca="1" ref="DV217" ca="1">DU217*(1+(rRentIncrPct*(MOD(DV$8,12)=1))+(rExCapExRntInfl*(rExCapExRntInflMnth=DV$8)))*(DV$8&lt;=(MAX(rHoldPeriod,1)+fRvrYr)*12)</f>
        <v>0</v>
      </c>
      <c r="DW217" s="278" cm="1">
        <f t="array" aca="1" ref="DW217" ca="1">DV217*(1+(rRentIncrPct*(MOD(DW$8,12)=1))+(rExCapExRntInfl*(rExCapExRntInflMnth=DW$8)))*(DW$8&lt;=(MAX(rHoldPeriod,1)+fRvrYr)*12)</f>
        <v>0</v>
      </c>
      <c r="DX217" s="278" cm="1">
        <f t="array" aca="1" ref="DX217" ca="1">DW217*(1+(rRentIncrPct*(MOD(DX$8,12)=1))+(rExCapExRntInfl*(rExCapExRntInflMnth=DX$8)))*(DX$8&lt;=(MAX(rHoldPeriod,1)+fRvrYr)*12)</f>
        <v>0</v>
      </c>
      <c r="DY217" s="278" cm="1">
        <f t="array" aca="1" ref="DY217" ca="1">DX217*(1+(rRentIncrPct*(MOD(DY$8,12)=1))+(rExCapExRntInfl*(rExCapExRntInflMnth=DY$8)))*(DY$8&lt;=(MAX(rHoldPeriod,1)+fRvrYr)*12)</f>
        <v>0</v>
      </c>
      <c r="DZ217" s="278" cm="1">
        <f t="array" aca="1" ref="DZ217" ca="1">DY217*(1+(rRentIncrPct*(MOD(DZ$8,12)=1))+(rExCapExRntInfl*(rExCapExRntInflMnth=DZ$8)))*(DZ$8&lt;=(MAX(rHoldPeriod,1)+fRvrYr)*12)</f>
        <v>0</v>
      </c>
      <c r="EA217" s="278" cm="1">
        <f t="array" aca="1" ref="EA217" ca="1">DZ217*(1+(rRentIncrPct*(MOD(EA$8,12)=1))+(rExCapExRntInfl*(rExCapExRntInflMnth=EA$8)))*(EA$8&lt;=(MAX(rHoldPeriod,1)+fRvrYr)*12)</f>
        <v>0</v>
      </c>
      <c r="EB217" s="278" cm="1">
        <f t="array" aca="1" ref="EB217" ca="1">EA217*(1+(rRentIncrPct*(MOD(EB$8,12)=1))+(rExCapExRntInfl*(rExCapExRntInflMnth=EB$8)))*(EB$8&lt;=(MAX(rHoldPeriod,1)+fRvrYr)*12)</f>
        <v>0</v>
      </c>
      <c r="EC217" s="278" cm="1">
        <f t="array" aca="1" ref="EC217" ca="1">EB217*(1+(rRentIncrPct*(MOD(EC$8,12)=1))+(rExCapExRntInfl*(rExCapExRntInflMnth=EC$8)))*(EC$8&lt;=(MAX(rHoldPeriod,1)+fRvrYr)*12)</f>
        <v>0</v>
      </c>
      <c r="ED217" s="278" cm="1">
        <f t="array" aca="1" ref="ED217" ca="1">EC217*(1+(rRentIncrPct*(MOD(ED$8,12)=1))+(rExCapExRntInfl*(rExCapExRntInflMnth=ED$8)))*(ED$8&lt;=(MAX(rHoldPeriod,1)+fRvrYr)*12)</f>
        <v>0</v>
      </c>
      <c r="EE217" s="278" cm="1">
        <f t="array" aca="1" ref="EE217" ca="1">ED217*(1+(rRentIncrPct*(MOD(EE$8,12)=1))+(rExCapExRntInfl*(rExCapExRntInflMnth=EE$8)))*(EE$8&lt;=(MAX(rHoldPeriod,1)+fRvrYr)*12)</f>
        <v>0</v>
      </c>
      <c r="EF217" s="278" cm="1">
        <f t="array" aca="1" ref="EF217" ca="1">EE217*(1+(rRentIncrPct*(MOD(EF$8,12)=1))+(rExCapExRntInfl*(rExCapExRntInflMnth=EF$8)))*(EF$8&lt;=(MAX(rHoldPeriod,1)+fRvrYr)*12)</f>
        <v>0</v>
      </c>
      <c r="EG217" s="278" cm="1">
        <f t="array" aca="1" ref="EG217" ca="1">EF217*(1+(rRentIncrPct*(MOD(EG$8,12)=1))+(rExCapExRntInfl*(rExCapExRntInflMnth=EG$8)))*(EG$8&lt;=(MAX(rHoldPeriod,1)+fRvrYr)*12)</f>
        <v>0</v>
      </c>
      <c r="EH217" s="278" cm="1">
        <f t="array" aca="1" ref="EH217" ca="1">EG217*(1+(rRentIncrPct*(MOD(EH$8,12)=1))+(rExCapExRntInfl*(rExCapExRntInflMnth=EH$8)))*(EH$8&lt;=(MAX(rHoldPeriod,1)+fRvrYr)*12)</f>
        <v>0</v>
      </c>
      <c r="EI217" s="278" cm="1">
        <f t="array" aca="1" ref="EI217" ca="1">EH217*(1+(rRentIncrPct*(MOD(EI$8,12)=1))+(rExCapExRntInfl*(rExCapExRntInflMnth=EI$8)))*(EI$8&lt;=(MAX(rHoldPeriod,1)+fRvrYr)*12)</f>
        <v>0</v>
      </c>
      <c r="EJ217" s="278" cm="1">
        <f t="array" aca="1" ref="EJ217" ca="1">EI217*(1+(rRentIncrPct*(MOD(EJ$8,12)=1))+(rExCapExRntInfl*(rExCapExRntInflMnth=EJ$8)))*(EJ$8&lt;=(MAX(rHoldPeriod,1)+fRvrYr)*12)</f>
        <v>0</v>
      </c>
      <c r="EK217" s="278" cm="1">
        <f t="array" aca="1" ref="EK217" ca="1">EJ217*(1+(rRentIncrPct*(MOD(EK$8,12)=1))+(rExCapExRntInfl*(rExCapExRntInflMnth=EK$8)))*(EK$8&lt;=(MAX(rHoldPeriod,1)+fRvrYr)*12)</f>
        <v>0</v>
      </c>
      <c r="EL217" s="278" cm="1">
        <f t="array" aca="1" ref="EL217" ca="1">EK217*(1+(rRentIncrPct*(MOD(EL$8,12)=1))+(rExCapExRntInfl*(rExCapExRntInflMnth=EL$8)))*(EL$8&lt;=(MAX(rHoldPeriod,1)+fRvrYr)*12)</f>
        <v>0</v>
      </c>
      <c r="EM217" s="278" cm="1">
        <f t="array" aca="1" ref="EM217" ca="1">EL217*(1+(rRentIncrPct*(MOD(EM$8,12)=1))+(rExCapExRntInfl*(rExCapExRntInflMnth=EM$8)))*(EM$8&lt;=(MAX(rHoldPeriod,1)+fRvrYr)*12)</f>
        <v>0</v>
      </c>
      <c r="EN217" s="278" cm="1">
        <f t="array" aca="1" ref="EN217" ca="1">EM217*(1+(rRentIncrPct*(MOD(EN$8,12)=1))+(rExCapExRntInfl*(rExCapExRntInflMnth=EN$8)))*(EN$8&lt;=(MAX(rHoldPeriod,1)+fRvrYr)*12)</f>
        <v>0</v>
      </c>
      <c r="EO217" s="278" cm="1">
        <f t="array" aca="1" ref="EO217" ca="1">EN217*(1+(rRentIncrPct*(MOD(EO$8,12)=1))+(rExCapExRntInfl*(rExCapExRntInflMnth=EO$8)))*(EO$8&lt;=(MAX(rHoldPeriod,1)+fRvrYr)*12)</f>
        <v>0</v>
      </c>
      <c r="EP217" s="278" cm="1">
        <f t="array" aca="1" ref="EP217" ca="1">EO217*(1+(rRentIncrPct*(MOD(EP$8,12)=1))+(rExCapExRntInfl*(rExCapExRntInflMnth=EP$8)))*(EP$8&lt;=(MAX(rHoldPeriod,1)+fRvrYr)*12)</f>
        <v>0</v>
      </c>
      <c r="EQ217" s="278" cm="1">
        <f t="array" aca="1" ref="EQ217" ca="1">EP217*(1+(rRentIncrPct*(MOD(EQ$8,12)=1))+(rExCapExRntInfl*(rExCapExRntInflMnth=EQ$8)))*(EQ$8&lt;=(MAX(rHoldPeriod,1)+fRvrYr)*12)</f>
        <v>0</v>
      </c>
      <c r="ER217" s="278" cm="1">
        <f t="array" aca="1" ref="ER217" ca="1">EQ217*(1+(rRentIncrPct*(MOD(ER$8,12)=1))+(rExCapExRntInfl*(rExCapExRntInflMnth=ER$8)))*(ER$8&lt;=(MAX(rHoldPeriod,1)+fRvrYr)*12)</f>
        <v>0</v>
      </c>
      <c r="ES217" s="278" cm="1">
        <f t="array" aca="1" ref="ES217" ca="1">ER217*(1+(rRentIncrPct*(MOD(ES$8,12)=1))+(rExCapExRntInfl*(rExCapExRntInflMnth=ES$8)))*(ES$8&lt;=(MAX(rHoldPeriod,1)+fRvrYr)*12)</f>
        <v>0</v>
      </c>
    </row>
    <row r="218" spans="17:149" hidden="1" x14ac:dyDescent="0.2">
      <c r="Q218" s="275"/>
      <c r="R218" s="278">
        <f t="shared" si="500"/>
        <v>0</v>
      </c>
      <c r="S218" s="278" cm="1">
        <f t="array" aca="1" ref="S218" ca="1">R218*(1+(rRentIncrPct*(MOD(S$8,12)=1))+(rExCapExRntInfl*(rExCapExRntInflMnth=S$8)))*(S$8&lt;=(MAX(rHoldPeriod,1)+fRvrYr)*12)</f>
        <v>0</v>
      </c>
      <c r="T218" s="278" cm="1">
        <f t="array" aca="1" ref="T218" ca="1">S218*(1+(rRentIncrPct*(MOD(T$8,12)=1))+(rExCapExRntInfl*(rExCapExRntInflMnth=T$8)))*(T$8&lt;=(MAX(rHoldPeriod,1)+fRvrYr)*12)</f>
        <v>0</v>
      </c>
      <c r="U218" s="278" cm="1">
        <f t="array" aca="1" ref="U218" ca="1">T218*(1+(rRentIncrPct*(MOD(U$8,12)=1))+(rExCapExRntInfl*(rExCapExRntInflMnth=U$8)))*(U$8&lt;=(MAX(rHoldPeriod,1)+fRvrYr)*12)</f>
        <v>0</v>
      </c>
      <c r="V218" s="278" cm="1">
        <f t="array" aca="1" ref="V218" ca="1">U218*(1+(rRentIncrPct*(MOD(V$8,12)=1))+(rExCapExRntInfl*(rExCapExRntInflMnth=V$8)))*(V$8&lt;=(MAX(rHoldPeriod,1)+fRvrYr)*12)</f>
        <v>0</v>
      </c>
      <c r="W218" s="278" cm="1">
        <f t="array" aca="1" ref="W218" ca="1">V218*(1+(rRentIncrPct*(MOD(W$8,12)=1))+(rExCapExRntInfl*(rExCapExRntInflMnth=W$8)))*(W$8&lt;=(MAX(rHoldPeriod,1)+fRvrYr)*12)</f>
        <v>0</v>
      </c>
      <c r="X218" s="278" cm="1">
        <f t="array" aca="1" ref="X218" ca="1">W218*(1+(rRentIncrPct*(MOD(X$8,12)=1))+(rExCapExRntInfl*(rExCapExRntInflMnth=X$8)))*(X$8&lt;=(MAX(rHoldPeriod,1)+fRvrYr)*12)</f>
        <v>0</v>
      </c>
      <c r="Y218" s="278" cm="1">
        <f t="array" aca="1" ref="Y218" ca="1">X218*(1+(rRentIncrPct*(MOD(Y$8,12)=1))+(rExCapExRntInfl*(rExCapExRntInflMnth=Y$8)))*(Y$8&lt;=(MAX(rHoldPeriod,1)+fRvrYr)*12)</f>
        <v>0</v>
      </c>
      <c r="Z218" s="278" cm="1">
        <f t="array" aca="1" ref="Z218" ca="1">Y218*(1+(rRentIncrPct*(MOD(Z$8,12)=1))+(rExCapExRntInfl*(rExCapExRntInflMnth=Z$8)))*(Z$8&lt;=(MAX(rHoldPeriod,1)+fRvrYr)*12)</f>
        <v>0</v>
      </c>
      <c r="AA218" s="278" cm="1">
        <f t="array" aca="1" ref="AA218" ca="1">Z218*(1+(rRentIncrPct*(MOD(AA$8,12)=1))+(rExCapExRntInfl*(rExCapExRntInflMnth=AA$8)))*(AA$8&lt;=(MAX(rHoldPeriod,1)+fRvrYr)*12)</f>
        <v>0</v>
      </c>
      <c r="AB218" s="278" cm="1">
        <f t="array" aca="1" ref="AB218" ca="1">AA218*(1+(rRentIncrPct*(MOD(AB$8,12)=1))+(rExCapExRntInfl*(rExCapExRntInflMnth=AB$8)))*(AB$8&lt;=(MAX(rHoldPeriod,1)+fRvrYr)*12)</f>
        <v>0</v>
      </c>
      <c r="AC218" s="278" cm="1">
        <f t="array" aca="1" ref="AC218" ca="1">AB218*(1+(rRentIncrPct*(MOD(AC$8,12)=1))+(rExCapExRntInfl*(rExCapExRntInflMnth=AC$8)))*(AC$8&lt;=(MAX(rHoldPeriod,1)+fRvrYr)*12)</f>
        <v>0</v>
      </c>
      <c r="AD218" s="278" cm="1">
        <f t="array" aca="1" ref="AD218" ca="1">AC218*(1+(rRentIncrPct*(MOD(AD$8,12)=1))+(rExCapExRntInfl*(rExCapExRntInflMnth=AD$8)))*(AD$8&lt;=(MAX(rHoldPeriod,1)+fRvrYr)*12)</f>
        <v>0</v>
      </c>
      <c r="AE218" s="278" cm="1">
        <f t="array" aca="1" ref="AE218" ca="1">AD218*(1+(rRentIncrPct*(MOD(AE$8,12)=1))+(rExCapExRntInfl*(rExCapExRntInflMnth=AE$8)))*(AE$8&lt;=(MAX(rHoldPeriod,1)+fRvrYr)*12)</f>
        <v>0</v>
      </c>
      <c r="AF218" s="278" cm="1">
        <f t="array" aca="1" ref="AF218" ca="1">AE218*(1+(rRentIncrPct*(MOD(AF$8,12)=1))+(rExCapExRntInfl*(rExCapExRntInflMnth=AF$8)))*(AF$8&lt;=(MAX(rHoldPeriod,1)+fRvrYr)*12)</f>
        <v>0</v>
      </c>
      <c r="AG218" s="278" cm="1">
        <f t="array" aca="1" ref="AG218" ca="1">AF218*(1+(rRentIncrPct*(MOD(AG$8,12)=1))+(rExCapExRntInfl*(rExCapExRntInflMnth=AG$8)))*(AG$8&lt;=(MAX(rHoldPeriod,1)+fRvrYr)*12)</f>
        <v>0</v>
      </c>
      <c r="AH218" s="278" cm="1">
        <f t="array" aca="1" ref="AH218" ca="1">AG218*(1+(rRentIncrPct*(MOD(AH$8,12)=1))+(rExCapExRntInfl*(rExCapExRntInflMnth=AH$8)))*(AH$8&lt;=(MAX(rHoldPeriod,1)+fRvrYr)*12)</f>
        <v>0</v>
      </c>
      <c r="AI218" s="278" cm="1">
        <f t="array" aca="1" ref="AI218" ca="1">AH218*(1+(rRentIncrPct*(MOD(AI$8,12)=1))+(rExCapExRntInfl*(rExCapExRntInflMnth=AI$8)))*(AI$8&lt;=(MAX(rHoldPeriod,1)+fRvrYr)*12)</f>
        <v>0</v>
      </c>
      <c r="AJ218" s="278" cm="1">
        <f t="array" aca="1" ref="AJ218" ca="1">AI218*(1+(rRentIncrPct*(MOD(AJ$8,12)=1))+(rExCapExRntInfl*(rExCapExRntInflMnth=AJ$8)))*(AJ$8&lt;=(MAX(rHoldPeriod,1)+fRvrYr)*12)</f>
        <v>0</v>
      </c>
      <c r="AK218" s="278" cm="1">
        <f t="array" aca="1" ref="AK218" ca="1">AJ218*(1+(rRentIncrPct*(MOD(AK$8,12)=1))+(rExCapExRntInfl*(rExCapExRntInflMnth=AK$8)))*(AK$8&lt;=(MAX(rHoldPeriod,1)+fRvrYr)*12)</f>
        <v>0</v>
      </c>
      <c r="AL218" s="278" cm="1">
        <f t="array" aca="1" ref="AL218" ca="1">AK218*(1+(rRentIncrPct*(MOD(AL$8,12)=1))+(rExCapExRntInfl*(rExCapExRntInflMnth=AL$8)))*(AL$8&lt;=(MAX(rHoldPeriod,1)+fRvrYr)*12)</f>
        <v>0</v>
      </c>
      <c r="AM218" s="278" cm="1">
        <f t="array" aca="1" ref="AM218" ca="1">AL218*(1+(rRentIncrPct*(MOD(AM$8,12)=1))+(rExCapExRntInfl*(rExCapExRntInflMnth=AM$8)))*(AM$8&lt;=(MAX(rHoldPeriod,1)+fRvrYr)*12)</f>
        <v>0</v>
      </c>
      <c r="AN218" s="278" cm="1">
        <f t="array" aca="1" ref="AN218" ca="1">AM218*(1+(rRentIncrPct*(MOD(AN$8,12)=1))+(rExCapExRntInfl*(rExCapExRntInflMnth=AN$8)))*(AN$8&lt;=(MAX(rHoldPeriod,1)+fRvrYr)*12)</f>
        <v>0</v>
      </c>
      <c r="AO218" s="278" cm="1">
        <f t="array" aca="1" ref="AO218" ca="1">AN218*(1+(rRentIncrPct*(MOD(AO$8,12)=1))+(rExCapExRntInfl*(rExCapExRntInflMnth=AO$8)))*(AO$8&lt;=(MAX(rHoldPeriod,1)+fRvrYr)*12)</f>
        <v>0</v>
      </c>
      <c r="AP218" s="278" cm="1">
        <f t="array" aca="1" ref="AP218" ca="1">AO218*(1+(rRentIncrPct*(MOD(AP$8,12)=1))+(rExCapExRntInfl*(rExCapExRntInflMnth=AP$8)))*(AP$8&lt;=(MAX(rHoldPeriod,1)+fRvrYr)*12)</f>
        <v>0</v>
      </c>
      <c r="AQ218" s="278" cm="1">
        <f t="array" aca="1" ref="AQ218" ca="1">AP218*(1+(rRentIncrPct*(MOD(AQ$8,12)=1))+(rExCapExRntInfl*(rExCapExRntInflMnth=AQ$8)))*(AQ$8&lt;=(MAX(rHoldPeriod,1)+fRvrYr)*12)</f>
        <v>0</v>
      </c>
      <c r="AR218" s="278" cm="1">
        <f t="array" aca="1" ref="AR218" ca="1">AQ218*(1+(rRentIncrPct*(MOD(AR$8,12)=1))+(rExCapExRntInfl*(rExCapExRntInflMnth=AR$8)))*(AR$8&lt;=(MAX(rHoldPeriod,1)+fRvrYr)*12)</f>
        <v>0</v>
      </c>
      <c r="AS218" s="278" cm="1">
        <f t="array" aca="1" ref="AS218" ca="1">AR218*(1+(rRentIncrPct*(MOD(AS$8,12)=1))+(rExCapExRntInfl*(rExCapExRntInflMnth=AS$8)))*(AS$8&lt;=(MAX(rHoldPeriod,1)+fRvrYr)*12)</f>
        <v>0</v>
      </c>
      <c r="AT218" s="278" cm="1">
        <f t="array" aca="1" ref="AT218" ca="1">AS218*(1+(rRentIncrPct*(MOD(AT$8,12)=1))+(rExCapExRntInfl*(rExCapExRntInflMnth=AT$8)))*(AT$8&lt;=(MAX(rHoldPeriod,1)+fRvrYr)*12)</f>
        <v>0</v>
      </c>
      <c r="AU218" s="278" cm="1">
        <f t="array" aca="1" ref="AU218" ca="1">AT218*(1+(rRentIncrPct*(MOD(AU$8,12)=1))+(rExCapExRntInfl*(rExCapExRntInflMnth=AU$8)))*(AU$8&lt;=(MAX(rHoldPeriod,1)+fRvrYr)*12)</f>
        <v>0</v>
      </c>
      <c r="AV218" s="278" cm="1">
        <f t="array" aca="1" ref="AV218" ca="1">AU218*(1+(rRentIncrPct*(MOD(AV$8,12)=1))+(rExCapExRntInfl*(rExCapExRntInflMnth=AV$8)))*(AV$8&lt;=(MAX(rHoldPeriod,1)+fRvrYr)*12)</f>
        <v>0</v>
      </c>
      <c r="AW218" s="278" cm="1">
        <f t="array" aca="1" ref="AW218" ca="1">AV218*(1+(rRentIncrPct*(MOD(AW$8,12)=1))+(rExCapExRntInfl*(rExCapExRntInflMnth=AW$8)))*(AW$8&lt;=(MAX(rHoldPeriod,1)+fRvrYr)*12)</f>
        <v>0</v>
      </c>
      <c r="AX218" s="278" cm="1">
        <f t="array" aca="1" ref="AX218" ca="1">AW218*(1+(rRentIncrPct*(MOD(AX$8,12)=1))+(rExCapExRntInfl*(rExCapExRntInflMnth=AX$8)))*(AX$8&lt;=(MAX(rHoldPeriod,1)+fRvrYr)*12)</f>
        <v>0</v>
      </c>
      <c r="AY218" s="278" cm="1">
        <f t="array" aca="1" ref="AY218" ca="1">AX218*(1+(rRentIncrPct*(MOD(AY$8,12)=1))+(rExCapExRntInfl*(rExCapExRntInflMnth=AY$8)))*(AY$8&lt;=(MAX(rHoldPeriod,1)+fRvrYr)*12)</f>
        <v>0</v>
      </c>
      <c r="AZ218" s="278" cm="1">
        <f t="array" aca="1" ref="AZ218" ca="1">AY218*(1+(rRentIncrPct*(MOD(AZ$8,12)=1))+(rExCapExRntInfl*(rExCapExRntInflMnth=AZ$8)))*(AZ$8&lt;=(MAX(rHoldPeriod,1)+fRvrYr)*12)</f>
        <v>0</v>
      </c>
      <c r="BA218" s="278" cm="1">
        <f t="array" aca="1" ref="BA218" ca="1">AZ218*(1+(rRentIncrPct*(MOD(BA$8,12)=1))+(rExCapExRntInfl*(rExCapExRntInflMnth=BA$8)))*(BA$8&lt;=(MAX(rHoldPeriod,1)+fRvrYr)*12)</f>
        <v>0</v>
      </c>
      <c r="BB218" s="278" cm="1">
        <f t="array" aca="1" ref="BB218" ca="1">BA218*(1+(rRentIncrPct*(MOD(BB$8,12)=1))+(rExCapExRntInfl*(rExCapExRntInflMnth=BB$8)))*(BB$8&lt;=(MAX(rHoldPeriod,1)+fRvrYr)*12)</f>
        <v>0</v>
      </c>
      <c r="BC218" s="278" cm="1">
        <f t="array" aca="1" ref="BC218" ca="1">BB218*(1+(rRentIncrPct*(MOD(BC$8,12)=1))+(rExCapExRntInfl*(rExCapExRntInflMnth=BC$8)))*(BC$8&lt;=(MAX(rHoldPeriod,1)+fRvrYr)*12)</f>
        <v>0</v>
      </c>
      <c r="BD218" s="278" cm="1">
        <f t="array" aca="1" ref="BD218" ca="1">BC218*(1+(rRentIncrPct*(MOD(BD$8,12)=1))+(rExCapExRntInfl*(rExCapExRntInflMnth=BD$8)))*(BD$8&lt;=(MAX(rHoldPeriod,1)+fRvrYr)*12)</f>
        <v>0</v>
      </c>
      <c r="BE218" s="278" cm="1">
        <f t="array" aca="1" ref="BE218" ca="1">BD218*(1+(rRentIncrPct*(MOD(BE$8,12)=1))+(rExCapExRntInfl*(rExCapExRntInflMnth=BE$8)))*(BE$8&lt;=(MAX(rHoldPeriod,1)+fRvrYr)*12)</f>
        <v>0</v>
      </c>
      <c r="BF218" s="278" cm="1">
        <f t="array" aca="1" ref="BF218" ca="1">BE218*(1+(rRentIncrPct*(MOD(BF$8,12)=1))+(rExCapExRntInfl*(rExCapExRntInflMnth=BF$8)))*(BF$8&lt;=(MAX(rHoldPeriod,1)+fRvrYr)*12)</f>
        <v>0</v>
      </c>
      <c r="BG218" s="278" cm="1">
        <f t="array" aca="1" ref="BG218" ca="1">BF218*(1+(rRentIncrPct*(MOD(BG$8,12)=1))+(rExCapExRntInfl*(rExCapExRntInflMnth=BG$8)))*(BG$8&lt;=(MAX(rHoldPeriod,1)+fRvrYr)*12)</f>
        <v>0</v>
      </c>
      <c r="BH218" s="278" cm="1">
        <f t="array" aca="1" ref="BH218" ca="1">BG218*(1+(rRentIncrPct*(MOD(BH$8,12)=1))+(rExCapExRntInfl*(rExCapExRntInflMnth=BH$8)))*(BH$8&lt;=(MAX(rHoldPeriod,1)+fRvrYr)*12)</f>
        <v>0</v>
      </c>
      <c r="BI218" s="278" cm="1">
        <f t="array" aca="1" ref="BI218" ca="1">BH218*(1+(rRentIncrPct*(MOD(BI$8,12)=1))+(rExCapExRntInfl*(rExCapExRntInflMnth=BI$8)))*(BI$8&lt;=(MAX(rHoldPeriod,1)+fRvrYr)*12)</f>
        <v>0</v>
      </c>
      <c r="BJ218" s="278" cm="1">
        <f t="array" aca="1" ref="BJ218" ca="1">BI218*(1+(rRentIncrPct*(MOD(BJ$8,12)=1))+(rExCapExRntInfl*(rExCapExRntInflMnth=BJ$8)))*(BJ$8&lt;=(MAX(rHoldPeriod,1)+fRvrYr)*12)</f>
        <v>0</v>
      </c>
      <c r="BK218" s="278" cm="1">
        <f t="array" aca="1" ref="BK218" ca="1">BJ218*(1+(rRentIncrPct*(MOD(BK$8,12)=1))+(rExCapExRntInfl*(rExCapExRntInflMnth=BK$8)))*(BK$8&lt;=(MAX(rHoldPeriod,1)+fRvrYr)*12)</f>
        <v>0</v>
      </c>
      <c r="BL218" s="278" cm="1">
        <f t="array" aca="1" ref="BL218" ca="1">BK218*(1+(rRentIncrPct*(MOD(BL$8,12)=1))+(rExCapExRntInfl*(rExCapExRntInflMnth=BL$8)))*(BL$8&lt;=(MAX(rHoldPeriod,1)+fRvrYr)*12)</f>
        <v>0</v>
      </c>
      <c r="BM218" s="278" cm="1">
        <f t="array" aca="1" ref="BM218" ca="1">BL218*(1+(rRentIncrPct*(MOD(BM$8,12)=1))+(rExCapExRntInfl*(rExCapExRntInflMnth=BM$8)))*(BM$8&lt;=(MAX(rHoldPeriod,1)+fRvrYr)*12)</f>
        <v>0</v>
      </c>
      <c r="BN218" s="278" cm="1">
        <f t="array" aca="1" ref="BN218" ca="1">BM218*(1+(rRentIncrPct*(MOD(BN$8,12)=1))+(rExCapExRntInfl*(rExCapExRntInflMnth=BN$8)))*(BN$8&lt;=(MAX(rHoldPeriod,1)+fRvrYr)*12)</f>
        <v>0</v>
      </c>
      <c r="BO218" s="278" cm="1">
        <f t="array" aca="1" ref="BO218" ca="1">BN218*(1+(rRentIncrPct*(MOD(BO$8,12)=1))+(rExCapExRntInfl*(rExCapExRntInflMnth=BO$8)))*(BO$8&lt;=(MAX(rHoldPeriod,1)+fRvrYr)*12)</f>
        <v>0</v>
      </c>
      <c r="BP218" s="278" cm="1">
        <f t="array" aca="1" ref="BP218" ca="1">BO218*(1+(rRentIncrPct*(MOD(BP$8,12)=1))+(rExCapExRntInfl*(rExCapExRntInflMnth=BP$8)))*(BP$8&lt;=(MAX(rHoldPeriod,1)+fRvrYr)*12)</f>
        <v>0</v>
      </c>
      <c r="BQ218" s="278" cm="1">
        <f t="array" aca="1" ref="BQ218" ca="1">BP218*(1+(rRentIncrPct*(MOD(BQ$8,12)=1))+(rExCapExRntInfl*(rExCapExRntInflMnth=BQ$8)))*(BQ$8&lt;=(MAX(rHoldPeriod,1)+fRvrYr)*12)</f>
        <v>0</v>
      </c>
      <c r="BR218" s="278" cm="1">
        <f t="array" aca="1" ref="BR218" ca="1">BQ218*(1+(rRentIncrPct*(MOD(BR$8,12)=1))+(rExCapExRntInfl*(rExCapExRntInflMnth=BR$8)))*(BR$8&lt;=(MAX(rHoldPeriod,1)+fRvrYr)*12)</f>
        <v>0</v>
      </c>
      <c r="BS218" s="278" cm="1">
        <f t="array" aca="1" ref="BS218" ca="1">BR218*(1+(rRentIncrPct*(MOD(BS$8,12)=1))+(rExCapExRntInfl*(rExCapExRntInflMnth=BS$8)))*(BS$8&lt;=(MAX(rHoldPeriod,1)+fRvrYr)*12)</f>
        <v>0</v>
      </c>
      <c r="BT218" s="278" cm="1">
        <f t="array" aca="1" ref="BT218" ca="1">BS218*(1+(rRentIncrPct*(MOD(BT$8,12)=1))+(rExCapExRntInfl*(rExCapExRntInflMnth=BT$8)))*(BT$8&lt;=(MAX(rHoldPeriod,1)+fRvrYr)*12)</f>
        <v>0</v>
      </c>
      <c r="BU218" s="278" cm="1">
        <f t="array" aca="1" ref="BU218" ca="1">BT218*(1+(rRentIncrPct*(MOD(BU$8,12)=1))+(rExCapExRntInfl*(rExCapExRntInflMnth=BU$8)))*(BU$8&lt;=(MAX(rHoldPeriod,1)+fRvrYr)*12)</f>
        <v>0</v>
      </c>
      <c r="BV218" s="278" cm="1">
        <f t="array" aca="1" ref="BV218" ca="1">BU218*(1+(rRentIncrPct*(MOD(BV$8,12)=1))+(rExCapExRntInfl*(rExCapExRntInflMnth=BV$8)))*(BV$8&lt;=(MAX(rHoldPeriod,1)+fRvrYr)*12)</f>
        <v>0</v>
      </c>
      <c r="BW218" s="278" cm="1">
        <f t="array" aca="1" ref="BW218" ca="1">BV218*(1+(rRentIncrPct*(MOD(BW$8,12)=1))+(rExCapExRntInfl*(rExCapExRntInflMnth=BW$8)))*(BW$8&lt;=(MAX(rHoldPeriod,1)+fRvrYr)*12)</f>
        <v>0</v>
      </c>
      <c r="BX218" s="278" cm="1">
        <f t="array" aca="1" ref="BX218" ca="1">BW218*(1+(rRentIncrPct*(MOD(BX$8,12)=1))+(rExCapExRntInfl*(rExCapExRntInflMnth=BX$8)))*(BX$8&lt;=(MAX(rHoldPeriod,1)+fRvrYr)*12)</f>
        <v>0</v>
      </c>
      <c r="BY218" s="278" cm="1">
        <f t="array" aca="1" ref="BY218" ca="1">BX218*(1+(rRentIncrPct*(MOD(BY$8,12)=1))+(rExCapExRntInfl*(rExCapExRntInflMnth=BY$8)))*(BY$8&lt;=(MAX(rHoldPeriod,1)+fRvrYr)*12)</f>
        <v>0</v>
      </c>
      <c r="BZ218" s="278" cm="1">
        <f t="array" aca="1" ref="BZ218" ca="1">BY218*(1+(rRentIncrPct*(MOD(BZ$8,12)=1))+(rExCapExRntInfl*(rExCapExRntInflMnth=BZ$8)))*(BZ$8&lt;=(MAX(rHoldPeriod,1)+fRvrYr)*12)</f>
        <v>0</v>
      </c>
      <c r="CA218" s="278" cm="1">
        <f t="array" aca="1" ref="CA218" ca="1">BZ218*(1+(rRentIncrPct*(MOD(CA$8,12)=1))+(rExCapExRntInfl*(rExCapExRntInflMnth=CA$8)))*(CA$8&lt;=(MAX(rHoldPeriod,1)+fRvrYr)*12)</f>
        <v>0</v>
      </c>
      <c r="CB218" s="278" cm="1">
        <f t="array" aca="1" ref="CB218" ca="1">CA218*(1+(rRentIncrPct*(MOD(CB$8,12)=1))+(rExCapExRntInfl*(rExCapExRntInflMnth=CB$8)))*(CB$8&lt;=(MAX(rHoldPeriod,1)+fRvrYr)*12)</f>
        <v>0</v>
      </c>
      <c r="CC218" s="278" cm="1">
        <f t="array" aca="1" ref="CC218" ca="1">CB218*(1+(rRentIncrPct*(MOD(CC$8,12)=1))+(rExCapExRntInfl*(rExCapExRntInflMnth=CC$8)))*(CC$8&lt;=(MAX(rHoldPeriod,1)+fRvrYr)*12)</f>
        <v>0</v>
      </c>
      <c r="CD218" s="278" cm="1">
        <f t="array" aca="1" ref="CD218" ca="1">CC218*(1+(rRentIncrPct*(MOD(CD$8,12)=1))+(rExCapExRntInfl*(rExCapExRntInflMnth=CD$8)))*(CD$8&lt;=(MAX(rHoldPeriod,1)+fRvrYr)*12)</f>
        <v>0</v>
      </c>
      <c r="CE218" s="278" cm="1">
        <f t="array" aca="1" ref="CE218" ca="1">CD218*(1+(rRentIncrPct*(MOD(CE$8,12)=1))+(rExCapExRntInfl*(rExCapExRntInflMnth=CE$8)))*(CE$8&lt;=(MAX(rHoldPeriod,1)+fRvrYr)*12)</f>
        <v>0</v>
      </c>
      <c r="CF218" s="278" cm="1">
        <f t="array" aca="1" ref="CF218" ca="1">CE218*(1+(rRentIncrPct*(MOD(CF$8,12)=1))+(rExCapExRntInfl*(rExCapExRntInflMnth=CF$8)))*(CF$8&lt;=(MAX(rHoldPeriod,1)+fRvrYr)*12)</f>
        <v>0</v>
      </c>
      <c r="CG218" s="278" cm="1">
        <f t="array" aca="1" ref="CG218" ca="1">CF218*(1+(rRentIncrPct*(MOD(CG$8,12)=1))+(rExCapExRntInfl*(rExCapExRntInflMnth=CG$8)))*(CG$8&lt;=(MAX(rHoldPeriod,1)+fRvrYr)*12)</f>
        <v>0</v>
      </c>
      <c r="CH218" s="278" cm="1">
        <f t="array" aca="1" ref="CH218" ca="1">CG218*(1+(rRentIncrPct*(MOD(CH$8,12)=1))+(rExCapExRntInfl*(rExCapExRntInflMnth=CH$8)))*(CH$8&lt;=(MAX(rHoldPeriod,1)+fRvrYr)*12)</f>
        <v>0</v>
      </c>
      <c r="CI218" s="278" cm="1">
        <f t="array" aca="1" ref="CI218" ca="1">CH218*(1+(rRentIncrPct*(MOD(CI$8,12)=1))+(rExCapExRntInfl*(rExCapExRntInflMnth=CI$8)))*(CI$8&lt;=(MAX(rHoldPeriod,1)+fRvrYr)*12)</f>
        <v>0</v>
      </c>
      <c r="CJ218" s="278" cm="1">
        <f t="array" aca="1" ref="CJ218" ca="1">CI218*(1+(rRentIncrPct*(MOD(CJ$8,12)=1))+(rExCapExRntInfl*(rExCapExRntInflMnth=CJ$8)))*(CJ$8&lt;=(MAX(rHoldPeriod,1)+fRvrYr)*12)</f>
        <v>0</v>
      </c>
      <c r="CK218" s="278" cm="1">
        <f t="array" aca="1" ref="CK218" ca="1">CJ218*(1+(rRentIncrPct*(MOD(CK$8,12)=1))+(rExCapExRntInfl*(rExCapExRntInflMnth=CK$8)))*(CK$8&lt;=(MAX(rHoldPeriod,1)+fRvrYr)*12)</f>
        <v>0</v>
      </c>
      <c r="CL218" s="278" cm="1">
        <f t="array" aca="1" ref="CL218" ca="1">CK218*(1+(rRentIncrPct*(MOD(CL$8,12)=1))+(rExCapExRntInfl*(rExCapExRntInflMnth=CL$8)))*(CL$8&lt;=(MAX(rHoldPeriod,1)+fRvrYr)*12)</f>
        <v>0</v>
      </c>
      <c r="CM218" s="278" cm="1">
        <f t="array" aca="1" ref="CM218" ca="1">CL218*(1+(rRentIncrPct*(MOD(CM$8,12)=1))+(rExCapExRntInfl*(rExCapExRntInflMnth=CM$8)))*(CM$8&lt;=(MAX(rHoldPeriod,1)+fRvrYr)*12)</f>
        <v>0</v>
      </c>
      <c r="CN218" s="278" cm="1">
        <f t="array" aca="1" ref="CN218" ca="1">CM218*(1+(rRentIncrPct*(MOD(CN$8,12)=1))+(rExCapExRntInfl*(rExCapExRntInflMnth=CN$8)))*(CN$8&lt;=(MAX(rHoldPeriod,1)+fRvrYr)*12)</f>
        <v>0</v>
      </c>
      <c r="CO218" s="278" cm="1">
        <f t="array" aca="1" ref="CO218" ca="1">CN218*(1+(rRentIncrPct*(MOD(CO$8,12)=1))+(rExCapExRntInfl*(rExCapExRntInflMnth=CO$8)))*(CO$8&lt;=(MAX(rHoldPeriod,1)+fRvrYr)*12)</f>
        <v>0</v>
      </c>
      <c r="CP218" s="278" cm="1">
        <f t="array" aca="1" ref="CP218" ca="1">CO218*(1+(rRentIncrPct*(MOD(CP$8,12)=1))+(rExCapExRntInfl*(rExCapExRntInflMnth=CP$8)))*(CP$8&lt;=(MAX(rHoldPeriod,1)+fRvrYr)*12)</f>
        <v>0</v>
      </c>
      <c r="CQ218" s="278" cm="1">
        <f t="array" aca="1" ref="CQ218" ca="1">CP218*(1+(rRentIncrPct*(MOD(CQ$8,12)=1))+(rExCapExRntInfl*(rExCapExRntInflMnth=CQ$8)))*(CQ$8&lt;=(MAX(rHoldPeriod,1)+fRvrYr)*12)</f>
        <v>0</v>
      </c>
      <c r="CR218" s="278" cm="1">
        <f t="array" aca="1" ref="CR218" ca="1">CQ218*(1+(rRentIncrPct*(MOD(CR$8,12)=1))+(rExCapExRntInfl*(rExCapExRntInflMnth=CR$8)))*(CR$8&lt;=(MAX(rHoldPeriod,1)+fRvrYr)*12)</f>
        <v>0</v>
      </c>
      <c r="CS218" s="278" cm="1">
        <f t="array" aca="1" ref="CS218" ca="1">CR218*(1+(rRentIncrPct*(MOD(CS$8,12)=1))+(rExCapExRntInfl*(rExCapExRntInflMnth=CS$8)))*(CS$8&lt;=(MAX(rHoldPeriod,1)+fRvrYr)*12)</f>
        <v>0</v>
      </c>
      <c r="CT218" s="278" cm="1">
        <f t="array" aca="1" ref="CT218" ca="1">CS218*(1+(rRentIncrPct*(MOD(CT$8,12)=1))+(rExCapExRntInfl*(rExCapExRntInflMnth=CT$8)))*(CT$8&lt;=(MAX(rHoldPeriod,1)+fRvrYr)*12)</f>
        <v>0</v>
      </c>
      <c r="CU218" s="278" cm="1">
        <f t="array" aca="1" ref="CU218" ca="1">CT218*(1+(rRentIncrPct*(MOD(CU$8,12)=1))+(rExCapExRntInfl*(rExCapExRntInflMnth=CU$8)))*(CU$8&lt;=(MAX(rHoldPeriod,1)+fRvrYr)*12)</f>
        <v>0</v>
      </c>
      <c r="CV218" s="278" cm="1">
        <f t="array" aca="1" ref="CV218" ca="1">CU218*(1+(rRentIncrPct*(MOD(CV$8,12)=1))+(rExCapExRntInfl*(rExCapExRntInflMnth=CV$8)))*(CV$8&lt;=(MAX(rHoldPeriod,1)+fRvrYr)*12)</f>
        <v>0</v>
      </c>
      <c r="CW218" s="278" cm="1">
        <f t="array" aca="1" ref="CW218" ca="1">CV218*(1+(rRentIncrPct*(MOD(CW$8,12)=1))+(rExCapExRntInfl*(rExCapExRntInflMnth=CW$8)))*(CW$8&lt;=(MAX(rHoldPeriod,1)+fRvrYr)*12)</f>
        <v>0</v>
      </c>
      <c r="CX218" s="278" cm="1">
        <f t="array" aca="1" ref="CX218" ca="1">CW218*(1+(rRentIncrPct*(MOD(CX$8,12)=1))+(rExCapExRntInfl*(rExCapExRntInflMnth=CX$8)))*(CX$8&lt;=(MAX(rHoldPeriod,1)+fRvrYr)*12)</f>
        <v>0</v>
      </c>
      <c r="CY218" s="278" cm="1">
        <f t="array" aca="1" ref="CY218" ca="1">CX218*(1+(rRentIncrPct*(MOD(CY$8,12)=1))+(rExCapExRntInfl*(rExCapExRntInflMnth=CY$8)))*(CY$8&lt;=(MAX(rHoldPeriod,1)+fRvrYr)*12)</f>
        <v>0</v>
      </c>
      <c r="CZ218" s="278" cm="1">
        <f t="array" aca="1" ref="CZ218" ca="1">CY218*(1+(rRentIncrPct*(MOD(CZ$8,12)=1))+(rExCapExRntInfl*(rExCapExRntInflMnth=CZ$8)))*(CZ$8&lt;=(MAX(rHoldPeriod,1)+fRvrYr)*12)</f>
        <v>0</v>
      </c>
      <c r="DA218" s="278" cm="1">
        <f t="array" aca="1" ref="DA218" ca="1">CZ218*(1+(rRentIncrPct*(MOD(DA$8,12)=1))+(rExCapExRntInfl*(rExCapExRntInflMnth=DA$8)))*(DA$8&lt;=(MAX(rHoldPeriod,1)+fRvrYr)*12)</f>
        <v>0</v>
      </c>
      <c r="DB218" s="278" cm="1">
        <f t="array" aca="1" ref="DB218" ca="1">DA218*(1+(rRentIncrPct*(MOD(DB$8,12)=1))+(rExCapExRntInfl*(rExCapExRntInflMnth=DB$8)))*(DB$8&lt;=(MAX(rHoldPeriod,1)+fRvrYr)*12)</f>
        <v>0</v>
      </c>
      <c r="DC218" s="278" cm="1">
        <f t="array" aca="1" ref="DC218" ca="1">DB218*(1+(rRentIncrPct*(MOD(DC$8,12)=1))+(rExCapExRntInfl*(rExCapExRntInflMnth=DC$8)))*(DC$8&lt;=(MAX(rHoldPeriod,1)+fRvrYr)*12)</f>
        <v>0</v>
      </c>
      <c r="DD218" s="278" cm="1">
        <f t="array" aca="1" ref="DD218" ca="1">DC218*(1+(rRentIncrPct*(MOD(DD$8,12)=1))+(rExCapExRntInfl*(rExCapExRntInflMnth=DD$8)))*(DD$8&lt;=(MAX(rHoldPeriod,1)+fRvrYr)*12)</f>
        <v>0</v>
      </c>
      <c r="DE218" s="278" cm="1">
        <f t="array" aca="1" ref="DE218" ca="1">DD218*(1+(rRentIncrPct*(MOD(DE$8,12)=1))+(rExCapExRntInfl*(rExCapExRntInflMnth=DE$8)))*(DE$8&lt;=(MAX(rHoldPeriod,1)+fRvrYr)*12)</f>
        <v>0</v>
      </c>
      <c r="DF218" s="278" cm="1">
        <f t="array" aca="1" ref="DF218" ca="1">DE218*(1+(rRentIncrPct*(MOD(DF$8,12)=1))+(rExCapExRntInfl*(rExCapExRntInflMnth=DF$8)))*(DF$8&lt;=(MAX(rHoldPeriod,1)+fRvrYr)*12)</f>
        <v>0</v>
      </c>
      <c r="DG218" s="278" cm="1">
        <f t="array" aca="1" ref="DG218" ca="1">DF218*(1+(rRentIncrPct*(MOD(DG$8,12)=1))+(rExCapExRntInfl*(rExCapExRntInflMnth=DG$8)))*(DG$8&lt;=(MAX(rHoldPeriod,1)+fRvrYr)*12)</f>
        <v>0</v>
      </c>
      <c r="DH218" s="278" cm="1">
        <f t="array" aca="1" ref="DH218" ca="1">DG218*(1+(rRentIncrPct*(MOD(DH$8,12)=1))+(rExCapExRntInfl*(rExCapExRntInflMnth=DH$8)))*(DH$8&lt;=(MAX(rHoldPeriod,1)+fRvrYr)*12)</f>
        <v>0</v>
      </c>
      <c r="DI218" s="278" cm="1">
        <f t="array" aca="1" ref="DI218" ca="1">DH218*(1+(rRentIncrPct*(MOD(DI$8,12)=1))+(rExCapExRntInfl*(rExCapExRntInflMnth=DI$8)))*(DI$8&lt;=(MAX(rHoldPeriod,1)+fRvrYr)*12)</f>
        <v>0</v>
      </c>
      <c r="DJ218" s="278" cm="1">
        <f t="array" aca="1" ref="DJ218" ca="1">DI218*(1+(rRentIncrPct*(MOD(DJ$8,12)=1))+(rExCapExRntInfl*(rExCapExRntInflMnth=DJ$8)))*(DJ$8&lt;=(MAX(rHoldPeriod,1)+fRvrYr)*12)</f>
        <v>0</v>
      </c>
      <c r="DK218" s="278" cm="1">
        <f t="array" aca="1" ref="DK218" ca="1">DJ218*(1+(rRentIncrPct*(MOD(DK$8,12)=1))+(rExCapExRntInfl*(rExCapExRntInflMnth=DK$8)))*(DK$8&lt;=(MAX(rHoldPeriod,1)+fRvrYr)*12)</f>
        <v>0</v>
      </c>
      <c r="DL218" s="278" cm="1">
        <f t="array" aca="1" ref="DL218" ca="1">DK218*(1+(rRentIncrPct*(MOD(DL$8,12)=1))+(rExCapExRntInfl*(rExCapExRntInflMnth=DL$8)))*(DL$8&lt;=(MAX(rHoldPeriod,1)+fRvrYr)*12)</f>
        <v>0</v>
      </c>
      <c r="DM218" s="278" cm="1">
        <f t="array" aca="1" ref="DM218" ca="1">DL218*(1+(rRentIncrPct*(MOD(DM$8,12)=1))+(rExCapExRntInfl*(rExCapExRntInflMnth=DM$8)))*(DM$8&lt;=(MAX(rHoldPeriod,1)+fRvrYr)*12)</f>
        <v>0</v>
      </c>
      <c r="DN218" s="278" cm="1">
        <f t="array" aca="1" ref="DN218" ca="1">DM218*(1+(rRentIncrPct*(MOD(DN$8,12)=1))+(rExCapExRntInfl*(rExCapExRntInflMnth=DN$8)))*(DN$8&lt;=(MAX(rHoldPeriod,1)+fRvrYr)*12)</f>
        <v>0</v>
      </c>
      <c r="DO218" s="278" cm="1">
        <f t="array" aca="1" ref="DO218" ca="1">DN218*(1+(rRentIncrPct*(MOD(DO$8,12)=1))+(rExCapExRntInfl*(rExCapExRntInflMnth=DO$8)))*(DO$8&lt;=(MAX(rHoldPeriod,1)+fRvrYr)*12)</f>
        <v>0</v>
      </c>
      <c r="DP218" s="278" cm="1">
        <f t="array" aca="1" ref="DP218" ca="1">DO218*(1+(rRentIncrPct*(MOD(DP$8,12)=1))+(rExCapExRntInfl*(rExCapExRntInflMnth=DP$8)))*(DP$8&lt;=(MAX(rHoldPeriod,1)+fRvrYr)*12)</f>
        <v>0</v>
      </c>
      <c r="DQ218" s="278" cm="1">
        <f t="array" aca="1" ref="DQ218" ca="1">DP218*(1+(rRentIncrPct*(MOD(DQ$8,12)=1))+(rExCapExRntInfl*(rExCapExRntInflMnth=DQ$8)))*(DQ$8&lt;=(MAX(rHoldPeriod,1)+fRvrYr)*12)</f>
        <v>0</v>
      </c>
      <c r="DR218" s="278" cm="1">
        <f t="array" aca="1" ref="DR218" ca="1">DQ218*(1+(rRentIncrPct*(MOD(DR$8,12)=1))+(rExCapExRntInfl*(rExCapExRntInflMnth=DR$8)))*(DR$8&lt;=(MAX(rHoldPeriod,1)+fRvrYr)*12)</f>
        <v>0</v>
      </c>
      <c r="DS218" s="278" cm="1">
        <f t="array" aca="1" ref="DS218" ca="1">DR218*(1+(rRentIncrPct*(MOD(DS$8,12)=1))+(rExCapExRntInfl*(rExCapExRntInflMnth=DS$8)))*(DS$8&lt;=(MAX(rHoldPeriod,1)+fRvrYr)*12)</f>
        <v>0</v>
      </c>
      <c r="DT218" s="278" cm="1">
        <f t="array" aca="1" ref="DT218" ca="1">DS218*(1+(rRentIncrPct*(MOD(DT$8,12)=1))+(rExCapExRntInfl*(rExCapExRntInflMnth=DT$8)))*(DT$8&lt;=(MAX(rHoldPeriod,1)+fRvrYr)*12)</f>
        <v>0</v>
      </c>
      <c r="DU218" s="278" cm="1">
        <f t="array" aca="1" ref="DU218" ca="1">DT218*(1+(rRentIncrPct*(MOD(DU$8,12)=1))+(rExCapExRntInfl*(rExCapExRntInflMnth=DU$8)))*(DU$8&lt;=(MAX(rHoldPeriod,1)+fRvrYr)*12)</f>
        <v>0</v>
      </c>
      <c r="DV218" s="278" cm="1">
        <f t="array" aca="1" ref="DV218" ca="1">DU218*(1+(rRentIncrPct*(MOD(DV$8,12)=1))+(rExCapExRntInfl*(rExCapExRntInflMnth=DV$8)))*(DV$8&lt;=(MAX(rHoldPeriod,1)+fRvrYr)*12)</f>
        <v>0</v>
      </c>
      <c r="DW218" s="278" cm="1">
        <f t="array" aca="1" ref="DW218" ca="1">DV218*(1+(rRentIncrPct*(MOD(DW$8,12)=1))+(rExCapExRntInfl*(rExCapExRntInflMnth=DW$8)))*(DW$8&lt;=(MAX(rHoldPeriod,1)+fRvrYr)*12)</f>
        <v>0</v>
      </c>
      <c r="DX218" s="278" cm="1">
        <f t="array" aca="1" ref="DX218" ca="1">DW218*(1+(rRentIncrPct*(MOD(DX$8,12)=1))+(rExCapExRntInfl*(rExCapExRntInflMnth=DX$8)))*(DX$8&lt;=(MAX(rHoldPeriod,1)+fRvrYr)*12)</f>
        <v>0</v>
      </c>
      <c r="DY218" s="278" cm="1">
        <f t="array" aca="1" ref="DY218" ca="1">DX218*(1+(rRentIncrPct*(MOD(DY$8,12)=1))+(rExCapExRntInfl*(rExCapExRntInflMnth=DY$8)))*(DY$8&lt;=(MAX(rHoldPeriod,1)+fRvrYr)*12)</f>
        <v>0</v>
      </c>
      <c r="DZ218" s="278" cm="1">
        <f t="array" aca="1" ref="DZ218" ca="1">DY218*(1+(rRentIncrPct*(MOD(DZ$8,12)=1))+(rExCapExRntInfl*(rExCapExRntInflMnth=DZ$8)))*(DZ$8&lt;=(MAX(rHoldPeriod,1)+fRvrYr)*12)</f>
        <v>0</v>
      </c>
      <c r="EA218" s="278" cm="1">
        <f t="array" aca="1" ref="EA218" ca="1">DZ218*(1+(rRentIncrPct*(MOD(EA$8,12)=1))+(rExCapExRntInfl*(rExCapExRntInflMnth=EA$8)))*(EA$8&lt;=(MAX(rHoldPeriod,1)+fRvrYr)*12)</f>
        <v>0</v>
      </c>
      <c r="EB218" s="278" cm="1">
        <f t="array" aca="1" ref="EB218" ca="1">EA218*(1+(rRentIncrPct*(MOD(EB$8,12)=1))+(rExCapExRntInfl*(rExCapExRntInflMnth=EB$8)))*(EB$8&lt;=(MAX(rHoldPeriod,1)+fRvrYr)*12)</f>
        <v>0</v>
      </c>
      <c r="EC218" s="278" cm="1">
        <f t="array" aca="1" ref="EC218" ca="1">EB218*(1+(rRentIncrPct*(MOD(EC$8,12)=1))+(rExCapExRntInfl*(rExCapExRntInflMnth=EC$8)))*(EC$8&lt;=(MAX(rHoldPeriod,1)+fRvrYr)*12)</f>
        <v>0</v>
      </c>
      <c r="ED218" s="278" cm="1">
        <f t="array" aca="1" ref="ED218" ca="1">EC218*(1+(rRentIncrPct*(MOD(ED$8,12)=1))+(rExCapExRntInfl*(rExCapExRntInflMnth=ED$8)))*(ED$8&lt;=(MAX(rHoldPeriod,1)+fRvrYr)*12)</f>
        <v>0</v>
      </c>
      <c r="EE218" s="278" cm="1">
        <f t="array" aca="1" ref="EE218" ca="1">ED218*(1+(rRentIncrPct*(MOD(EE$8,12)=1))+(rExCapExRntInfl*(rExCapExRntInflMnth=EE$8)))*(EE$8&lt;=(MAX(rHoldPeriod,1)+fRvrYr)*12)</f>
        <v>0</v>
      </c>
      <c r="EF218" s="278" cm="1">
        <f t="array" aca="1" ref="EF218" ca="1">EE218*(1+(rRentIncrPct*(MOD(EF$8,12)=1))+(rExCapExRntInfl*(rExCapExRntInflMnth=EF$8)))*(EF$8&lt;=(MAX(rHoldPeriod,1)+fRvrYr)*12)</f>
        <v>0</v>
      </c>
      <c r="EG218" s="278" cm="1">
        <f t="array" aca="1" ref="EG218" ca="1">EF218*(1+(rRentIncrPct*(MOD(EG$8,12)=1))+(rExCapExRntInfl*(rExCapExRntInflMnth=EG$8)))*(EG$8&lt;=(MAX(rHoldPeriod,1)+fRvrYr)*12)</f>
        <v>0</v>
      </c>
      <c r="EH218" s="278" cm="1">
        <f t="array" aca="1" ref="EH218" ca="1">EG218*(1+(rRentIncrPct*(MOD(EH$8,12)=1))+(rExCapExRntInfl*(rExCapExRntInflMnth=EH$8)))*(EH$8&lt;=(MAX(rHoldPeriod,1)+fRvrYr)*12)</f>
        <v>0</v>
      </c>
      <c r="EI218" s="278" cm="1">
        <f t="array" aca="1" ref="EI218" ca="1">EH218*(1+(rRentIncrPct*(MOD(EI$8,12)=1))+(rExCapExRntInfl*(rExCapExRntInflMnth=EI$8)))*(EI$8&lt;=(MAX(rHoldPeriod,1)+fRvrYr)*12)</f>
        <v>0</v>
      </c>
      <c r="EJ218" s="278" cm="1">
        <f t="array" aca="1" ref="EJ218" ca="1">EI218*(1+(rRentIncrPct*(MOD(EJ$8,12)=1))+(rExCapExRntInfl*(rExCapExRntInflMnth=EJ$8)))*(EJ$8&lt;=(MAX(rHoldPeriod,1)+fRvrYr)*12)</f>
        <v>0</v>
      </c>
      <c r="EK218" s="278" cm="1">
        <f t="array" aca="1" ref="EK218" ca="1">EJ218*(1+(rRentIncrPct*(MOD(EK$8,12)=1))+(rExCapExRntInfl*(rExCapExRntInflMnth=EK$8)))*(EK$8&lt;=(MAX(rHoldPeriod,1)+fRvrYr)*12)</f>
        <v>0</v>
      </c>
      <c r="EL218" s="278" cm="1">
        <f t="array" aca="1" ref="EL218" ca="1">EK218*(1+(rRentIncrPct*(MOD(EL$8,12)=1))+(rExCapExRntInfl*(rExCapExRntInflMnth=EL$8)))*(EL$8&lt;=(MAX(rHoldPeriod,1)+fRvrYr)*12)</f>
        <v>0</v>
      </c>
      <c r="EM218" s="278" cm="1">
        <f t="array" aca="1" ref="EM218" ca="1">EL218*(1+(rRentIncrPct*(MOD(EM$8,12)=1))+(rExCapExRntInfl*(rExCapExRntInflMnth=EM$8)))*(EM$8&lt;=(MAX(rHoldPeriod,1)+fRvrYr)*12)</f>
        <v>0</v>
      </c>
      <c r="EN218" s="278" cm="1">
        <f t="array" aca="1" ref="EN218" ca="1">EM218*(1+(rRentIncrPct*(MOD(EN$8,12)=1))+(rExCapExRntInfl*(rExCapExRntInflMnth=EN$8)))*(EN$8&lt;=(MAX(rHoldPeriod,1)+fRvrYr)*12)</f>
        <v>0</v>
      </c>
      <c r="EO218" s="278" cm="1">
        <f t="array" aca="1" ref="EO218" ca="1">EN218*(1+(rRentIncrPct*(MOD(EO$8,12)=1))+(rExCapExRntInfl*(rExCapExRntInflMnth=EO$8)))*(EO$8&lt;=(MAX(rHoldPeriod,1)+fRvrYr)*12)</f>
        <v>0</v>
      </c>
      <c r="EP218" s="278" cm="1">
        <f t="array" aca="1" ref="EP218" ca="1">EO218*(1+(rRentIncrPct*(MOD(EP$8,12)=1))+(rExCapExRntInfl*(rExCapExRntInflMnth=EP$8)))*(EP$8&lt;=(MAX(rHoldPeriod,1)+fRvrYr)*12)</f>
        <v>0</v>
      </c>
      <c r="EQ218" s="278" cm="1">
        <f t="array" aca="1" ref="EQ218" ca="1">EP218*(1+(rRentIncrPct*(MOD(EQ$8,12)=1))+(rExCapExRntInfl*(rExCapExRntInflMnth=EQ$8)))*(EQ$8&lt;=(MAX(rHoldPeriod,1)+fRvrYr)*12)</f>
        <v>0</v>
      </c>
      <c r="ER218" s="278" cm="1">
        <f t="array" aca="1" ref="ER218" ca="1">EQ218*(1+(rRentIncrPct*(MOD(ER$8,12)=1))+(rExCapExRntInfl*(rExCapExRntInflMnth=ER$8)))*(ER$8&lt;=(MAX(rHoldPeriod,1)+fRvrYr)*12)</f>
        <v>0</v>
      </c>
      <c r="ES218" s="278" cm="1">
        <f t="array" aca="1" ref="ES218" ca="1">ER218*(1+(rRentIncrPct*(MOD(ES$8,12)=1))+(rExCapExRntInfl*(rExCapExRntInflMnth=ES$8)))*(ES$8&lt;=(MAX(rHoldPeriod,1)+fRvrYr)*12)</f>
        <v>0</v>
      </c>
    </row>
    <row r="219" spans="17:149" hidden="1" x14ac:dyDescent="0.2">
      <c r="Q219" s="275"/>
      <c r="R219" s="278">
        <f t="shared" si="500"/>
        <v>0</v>
      </c>
      <c r="S219" s="278" cm="1">
        <f t="array" aca="1" ref="S219" ca="1">R219*(1+(rRentIncrPct*(MOD(S$8,12)=1))+(rExCapExRntInfl*(rExCapExRntInflMnth=S$8)))*(S$8&lt;=(MAX(rHoldPeriod,1)+fRvrYr)*12)</f>
        <v>0</v>
      </c>
      <c r="T219" s="278" cm="1">
        <f t="array" aca="1" ref="T219" ca="1">S219*(1+(rRentIncrPct*(MOD(T$8,12)=1))+(rExCapExRntInfl*(rExCapExRntInflMnth=T$8)))*(T$8&lt;=(MAX(rHoldPeriod,1)+fRvrYr)*12)</f>
        <v>0</v>
      </c>
      <c r="U219" s="278" cm="1">
        <f t="array" aca="1" ref="U219" ca="1">T219*(1+(rRentIncrPct*(MOD(U$8,12)=1))+(rExCapExRntInfl*(rExCapExRntInflMnth=U$8)))*(U$8&lt;=(MAX(rHoldPeriod,1)+fRvrYr)*12)</f>
        <v>0</v>
      </c>
      <c r="V219" s="278" cm="1">
        <f t="array" aca="1" ref="V219" ca="1">U219*(1+(rRentIncrPct*(MOD(V$8,12)=1))+(rExCapExRntInfl*(rExCapExRntInflMnth=V$8)))*(V$8&lt;=(MAX(rHoldPeriod,1)+fRvrYr)*12)</f>
        <v>0</v>
      </c>
      <c r="W219" s="278" cm="1">
        <f t="array" aca="1" ref="W219" ca="1">V219*(1+(rRentIncrPct*(MOD(W$8,12)=1))+(rExCapExRntInfl*(rExCapExRntInflMnth=W$8)))*(W$8&lt;=(MAX(rHoldPeriod,1)+fRvrYr)*12)</f>
        <v>0</v>
      </c>
      <c r="X219" s="278" cm="1">
        <f t="array" aca="1" ref="X219" ca="1">W219*(1+(rRentIncrPct*(MOD(X$8,12)=1))+(rExCapExRntInfl*(rExCapExRntInflMnth=X$8)))*(X$8&lt;=(MAX(rHoldPeriod,1)+fRvrYr)*12)</f>
        <v>0</v>
      </c>
      <c r="Y219" s="278" cm="1">
        <f t="array" aca="1" ref="Y219" ca="1">X219*(1+(rRentIncrPct*(MOD(Y$8,12)=1))+(rExCapExRntInfl*(rExCapExRntInflMnth=Y$8)))*(Y$8&lt;=(MAX(rHoldPeriod,1)+fRvrYr)*12)</f>
        <v>0</v>
      </c>
      <c r="Z219" s="278" cm="1">
        <f t="array" aca="1" ref="Z219" ca="1">Y219*(1+(rRentIncrPct*(MOD(Z$8,12)=1))+(rExCapExRntInfl*(rExCapExRntInflMnth=Z$8)))*(Z$8&lt;=(MAX(rHoldPeriod,1)+fRvrYr)*12)</f>
        <v>0</v>
      </c>
      <c r="AA219" s="278" cm="1">
        <f t="array" aca="1" ref="AA219" ca="1">Z219*(1+(rRentIncrPct*(MOD(AA$8,12)=1))+(rExCapExRntInfl*(rExCapExRntInflMnth=AA$8)))*(AA$8&lt;=(MAX(rHoldPeriod,1)+fRvrYr)*12)</f>
        <v>0</v>
      </c>
      <c r="AB219" s="278" cm="1">
        <f t="array" aca="1" ref="AB219" ca="1">AA219*(1+(rRentIncrPct*(MOD(AB$8,12)=1))+(rExCapExRntInfl*(rExCapExRntInflMnth=AB$8)))*(AB$8&lt;=(MAX(rHoldPeriod,1)+fRvrYr)*12)</f>
        <v>0</v>
      </c>
      <c r="AC219" s="278" cm="1">
        <f t="array" aca="1" ref="AC219" ca="1">AB219*(1+(rRentIncrPct*(MOD(AC$8,12)=1))+(rExCapExRntInfl*(rExCapExRntInflMnth=AC$8)))*(AC$8&lt;=(MAX(rHoldPeriod,1)+fRvrYr)*12)</f>
        <v>0</v>
      </c>
      <c r="AD219" s="278" cm="1">
        <f t="array" aca="1" ref="AD219" ca="1">AC219*(1+(rRentIncrPct*(MOD(AD$8,12)=1))+(rExCapExRntInfl*(rExCapExRntInflMnth=AD$8)))*(AD$8&lt;=(MAX(rHoldPeriod,1)+fRvrYr)*12)</f>
        <v>0</v>
      </c>
      <c r="AE219" s="278" cm="1">
        <f t="array" aca="1" ref="AE219" ca="1">AD219*(1+(rRentIncrPct*(MOD(AE$8,12)=1))+(rExCapExRntInfl*(rExCapExRntInflMnth=AE$8)))*(AE$8&lt;=(MAX(rHoldPeriod,1)+fRvrYr)*12)</f>
        <v>0</v>
      </c>
      <c r="AF219" s="278" cm="1">
        <f t="array" aca="1" ref="AF219" ca="1">AE219*(1+(rRentIncrPct*(MOD(AF$8,12)=1))+(rExCapExRntInfl*(rExCapExRntInflMnth=AF$8)))*(AF$8&lt;=(MAX(rHoldPeriod,1)+fRvrYr)*12)</f>
        <v>0</v>
      </c>
      <c r="AG219" s="278" cm="1">
        <f t="array" aca="1" ref="AG219" ca="1">AF219*(1+(rRentIncrPct*(MOD(AG$8,12)=1))+(rExCapExRntInfl*(rExCapExRntInflMnth=AG$8)))*(AG$8&lt;=(MAX(rHoldPeriod,1)+fRvrYr)*12)</f>
        <v>0</v>
      </c>
      <c r="AH219" s="278" cm="1">
        <f t="array" aca="1" ref="AH219" ca="1">AG219*(1+(rRentIncrPct*(MOD(AH$8,12)=1))+(rExCapExRntInfl*(rExCapExRntInflMnth=AH$8)))*(AH$8&lt;=(MAX(rHoldPeriod,1)+fRvrYr)*12)</f>
        <v>0</v>
      </c>
      <c r="AI219" s="278" cm="1">
        <f t="array" aca="1" ref="AI219" ca="1">AH219*(1+(rRentIncrPct*(MOD(AI$8,12)=1))+(rExCapExRntInfl*(rExCapExRntInflMnth=AI$8)))*(AI$8&lt;=(MAX(rHoldPeriod,1)+fRvrYr)*12)</f>
        <v>0</v>
      </c>
      <c r="AJ219" s="278" cm="1">
        <f t="array" aca="1" ref="AJ219" ca="1">AI219*(1+(rRentIncrPct*(MOD(AJ$8,12)=1))+(rExCapExRntInfl*(rExCapExRntInflMnth=AJ$8)))*(AJ$8&lt;=(MAX(rHoldPeriod,1)+fRvrYr)*12)</f>
        <v>0</v>
      </c>
      <c r="AK219" s="278" cm="1">
        <f t="array" aca="1" ref="AK219" ca="1">AJ219*(1+(rRentIncrPct*(MOD(AK$8,12)=1))+(rExCapExRntInfl*(rExCapExRntInflMnth=AK$8)))*(AK$8&lt;=(MAX(rHoldPeriod,1)+fRvrYr)*12)</f>
        <v>0</v>
      </c>
      <c r="AL219" s="278" cm="1">
        <f t="array" aca="1" ref="AL219" ca="1">AK219*(1+(rRentIncrPct*(MOD(AL$8,12)=1))+(rExCapExRntInfl*(rExCapExRntInflMnth=AL$8)))*(AL$8&lt;=(MAX(rHoldPeriod,1)+fRvrYr)*12)</f>
        <v>0</v>
      </c>
      <c r="AM219" s="278" cm="1">
        <f t="array" aca="1" ref="AM219" ca="1">AL219*(1+(rRentIncrPct*(MOD(AM$8,12)=1))+(rExCapExRntInfl*(rExCapExRntInflMnth=AM$8)))*(AM$8&lt;=(MAX(rHoldPeriod,1)+fRvrYr)*12)</f>
        <v>0</v>
      </c>
      <c r="AN219" s="278" cm="1">
        <f t="array" aca="1" ref="AN219" ca="1">AM219*(1+(rRentIncrPct*(MOD(AN$8,12)=1))+(rExCapExRntInfl*(rExCapExRntInflMnth=AN$8)))*(AN$8&lt;=(MAX(rHoldPeriod,1)+fRvrYr)*12)</f>
        <v>0</v>
      </c>
      <c r="AO219" s="278" cm="1">
        <f t="array" aca="1" ref="AO219" ca="1">AN219*(1+(rRentIncrPct*(MOD(AO$8,12)=1))+(rExCapExRntInfl*(rExCapExRntInflMnth=AO$8)))*(AO$8&lt;=(MAX(rHoldPeriod,1)+fRvrYr)*12)</f>
        <v>0</v>
      </c>
      <c r="AP219" s="278" cm="1">
        <f t="array" aca="1" ref="AP219" ca="1">AO219*(1+(rRentIncrPct*(MOD(AP$8,12)=1))+(rExCapExRntInfl*(rExCapExRntInflMnth=AP$8)))*(AP$8&lt;=(MAX(rHoldPeriod,1)+fRvrYr)*12)</f>
        <v>0</v>
      </c>
      <c r="AQ219" s="278" cm="1">
        <f t="array" aca="1" ref="AQ219" ca="1">AP219*(1+(rRentIncrPct*(MOD(AQ$8,12)=1))+(rExCapExRntInfl*(rExCapExRntInflMnth=AQ$8)))*(AQ$8&lt;=(MAX(rHoldPeriod,1)+fRvrYr)*12)</f>
        <v>0</v>
      </c>
      <c r="AR219" s="278" cm="1">
        <f t="array" aca="1" ref="AR219" ca="1">AQ219*(1+(rRentIncrPct*(MOD(AR$8,12)=1))+(rExCapExRntInfl*(rExCapExRntInflMnth=AR$8)))*(AR$8&lt;=(MAX(rHoldPeriod,1)+fRvrYr)*12)</f>
        <v>0</v>
      </c>
      <c r="AS219" s="278" cm="1">
        <f t="array" aca="1" ref="AS219" ca="1">AR219*(1+(rRentIncrPct*(MOD(AS$8,12)=1))+(rExCapExRntInfl*(rExCapExRntInflMnth=AS$8)))*(AS$8&lt;=(MAX(rHoldPeriod,1)+fRvrYr)*12)</f>
        <v>0</v>
      </c>
      <c r="AT219" s="278" cm="1">
        <f t="array" aca="1" ref="AT219" ca="1">AS219*(1+(rRentIncrPct*(MOD(AT$8,12)=1))+(rExCapExRntInfl*(rExCapExRntInflMnth=AT$8)))*(AT$8&lt;=(MAX(rHoldPeriod,1)+fRvrYr)*12)</f>
        <v>0</v>
      </c>
      <c r="AU219" s="278" cm="1">
        <f t="array" aca="1" ref="AU219" ca="1">AT219*(1+(rRentIncrPct*(MOD(AU$8,12)=1))+(rExCapExRntInfl*(rExCapExRntInflMnth=AU$8)))*(AU$8&lt;=(MAX(rHoldPeriod,1)+fRvrYr)*12)</f>
        <v>0</v>
      </c>
      <c r="AV219" s="278" cm="1">
        <f t="array" aca="1" ref="AV219" ca="1">AU219*(1+(rRentIncrPct*(MOD(AV$8,12)=1))+(rExCapExRntInfl*(rExCapExRntInflMnth=AV$8)))*(AV$8&lt;=(MAX(rHoldPeriod,1)+fRvrYr)*12)</f>
        <v>0</v>
      </c>
      <c r="AW219" s="278" cm="1">
        <f t="array" aca="1" ref="AW219" ca="1">AV219*(1+(rRentIncrPct*(MOD(AW$8,12)=1))+(rExCapExRntInfl*(rExCapExRntInflMnth=AW$8)))*(AW$8&lt;=(MAX(rHoldPeriod,1)+fRvrYr)*12)</f>
        <v>0</v>
      </c>
      <c r="AX219" s="278" cm="1">
        <f t="array" aca="1" ref="AX219" ca="1">AW219*(1+(rRentIncrPct*(MOD(AX$8,12)=1))+(rExCapExRntInfl*(rExCapExRntInflMnth=AX$8)))*(AX$8&lt;=(MAX(rHoldPeriod,1)+fRvrYr)*12)</f>
        <v>0</v>
      </c>
      <c r="AY219" s="278" cm="1">
        <f t="array" aca="1" ref="AY219" ca="1">AX219*(1+(rRentIncrPct*(MOD(AY$8,12)=1))+(rExCapExRntInfl*(rExCapExRntInflMnth=AY$8)))*(AY$8&lt;=(MAX(rHoldPeriod,1)+fRvrYr)*12)</f>
        <v>0</v>
      </c>
      <c r="AZ219" s="278" cm="1">
        <f t="array" aca="1" ref="AZ219" ca="1">AY219*(1+(rRentIncrPct*(MOD(AZ$8,12)=1))+(rExCapExRntInfl*(rExCapExRntInflMnth=AZ$8)))*(AZ$8&lt;=(MAX(rHoldPeriod,1)+fRvrYr)*12)</f>
        <v>0</v>
      </c>
      <c r="BA219" s="278" cm="1">
        <f t="array" aca="1" ref="BA219" ca="1">AZ219*(1+(rRentIncrPct*(MOD(BA$8,12)=1))+(rExCapExRntInfl*(rExCapExRntInflMnth=BA$8)))*(BA$8&lt;=(MAX(rHoldPeriod,1)+fRvrYr)*12)</f>
        <v>0</v>
      </c>
      <c r="BB219" s="278" cm="1">
        <f t="array" aca="1" ref="BB219" ca="1">BA219*(1+(rRentIncrPct*(MOD(BB$8,12)=1))+(rExCapExRntInfl*(rExCapExRntInflMnth=BB$8)))*(BB$8&lt;=(MAX(rHoldPeriod,1)+fRvrYr)*12)</f>
        <v>0</v>
      </c>
      <c r="BC219" s="278" cm="1">
        <f t="array" aca="1" ref="BC219" ca="1">BB219*(1+(rRentIncrPct*(MOD(BC$8,12)=1))+(rExCapExRntInfl*(rExCapExRntInflMnth=BC$8)))*(BC$8&lt;=(MAX(rHoldPeriod,1)+fRvrYr)*12)</f>
        <v>0</v>
      </c>
      <c r="BD219" s="278" cm="1">
        <f t="array" aca="1" ref="BD219" ca="1">BC219*(1+(rRentIncrPct*(MOD(BD$8,12)=1))+(rExCapExRntInfl*(rExCapExRntInflMnth=BD$8)))*(BD$8&lt;=(MAX(rHoldPeriod,1)+fRvrYr)*12)</f>
        <v>0</v>
      </c>
      <c r="BE219" s="278" cm="1">
        <f t="array" aca="1" ref="BE219" ca="1">BD219*(1+(rRentIncrPct*(MOD(BE$8,12)=1))+(rExCapExRntInfl*(rExCapExRntInflMnth=BE$8)))*(BE$8&lt;=(MAX(rHoldPeriod,1)+fRvrYr)*12)</f>
        <v>0</v>
      </c>
      <c r="BF219" s="278" cm="1">
        <f t="array" aca="1" ref="BF219" ca="1">BE219*(1+(rRentIncrPct*(MOD(BF$8,12)=1))+(rExCapExRntInfl*(rExCapExRntInflMnth=BF$8)))*(BF$8&lt;=(MAX(rHoldPeriod,1)+fRvrYr)*12)</f>
        <v>0</v>
      </c>
      <c r="BG219" s="278" cm="1">
        <f t="array" aca="1" ref="BG219" ca="1">BF219*(1+(rRentIncrPct*(MOD(BG$8,12)=1))+(rExCapExRntInfl*(rExCapExRntInflMnth=BG$8)))*(BG$8&lt;=(MAX(rHoldPeriod,1)+fRvrYr)*12)</f>
        <v>0</v>
      </c>
      <c r="BH219" s="278" cm="1">
        <f t="array" aca="1" ref="BH219" ca="1">BG219*(1+(rRentIncrPct*(MOD(BH$8,12)=1))+(rExCapExRntInfl*(rExCapExRntInflMnth=BH$8)))*(BH$8&lt;=(MAX(rHoldPeriod,1)+fRvrYr)*12)</f>
        <v>0</v>
      </c>
      <c r="BI219" s="278" cm="1">
        <f t="array" aca="1" ref="BI219" ca="1">BH219*(1+(rRentIncrPct*(MOD(BI$8,12)=1))+(rExCapExRntInfl*(rExCapExRntInflMnth=BI$8)))*(BI$8&lt;=(MAX(rHoldPeriod,1)+fRvrYr)*12)</f>
        <v>0</v>
      </c>
      <c r="BJ219" s="278" cm="1">
        <f t="array" aca="1" ref="BJ219" ca="1">BI219*(1+(rRentIncrPct*(MOD(BJ$8,12)=1))+(rExCapExRntInfl*(rExCapExRntInflMnth=BJ$8)))*(BJ$8&lt;=(MAX(rHoldPeriod,1)+fRvrYr)*12)</f>
        <v>0</v>
      </c>
      <c r="BK219" s="278" cm="1">
        <f t="array" aca="1" ref="BK219" ca="1">BJ219*(1+(rRentIncrPct*(MOD(BK$8,12)=1))+(rExCapExRntInfl*(rExCapExRntInflMnth=BK$8)))*(BK$8&lt;=(MAX(rHoldPeriod,1)+fRvrYr)*12)</f>
        <v>0</v>
      </c>
      <c r="BL219" s="278" cm="1">
        <f t="array" aca="1" ref="BL219" ca="1">BK219*(1+(rRentIncrPct*(MOD(BL$8,12)=1))+(rExCapExRntInfl*(rExCapExRntInflMnth=BL$8)))*(BL$8&lt;=(MAX(rHoldPeriod,1)+fRvrYr)*12)</f>
        <v>0</v>
      </c>
      <c r="BM219" s="278" cm="1">
        <f t="array" aca="1" ref="BM219" ca="1">BL219*(1+(rRentIncrPct*(MOD(BM$8,12)=1))+(rExCapExRntInfl*(rExCapExRntInflMnth=BM$8)))*(BM$8&lt;=(MAX(rHoldPeriod,1)+fRvrYr)*12)</f>
        <v>0</v>
      </c>
      <c r="BN219" s="278" cm="1">
        <f t="array" aca="1" ref="BN219" ca="1">BM219*(1+(rRentIncrPct*(MOD(BN$8,12)=1))+(rExCapExRntInfl*(rExCapExRntInflMnth=BN$8)))*(BN$8&lt;=(MAX(rHoldPeriod,1)+fRvrYr)*12)</f>
        <v>0</v>
      </c>
      <c r="BO219" s="278" cm="1">
        <f t="array" aca="1" ref="BO219" ca="1">BN219*(1+(rRentIncrPct*(MOD(BO$8,12)=1))+(rExCapExRntInfl*(rExCapExRntInflMnth=BO$8)))*(BO$8&lt;=(MAX(rHoldPeriod,1)+fRvrYr)*12)</f>
        <v>0</v>
      </c>
      <c r="BP219" s="278" cm="1">
        <f t="array" aca="1" ref="BP219" ca="1">BO219*(1+(rRentIncrPct*(MOD(BP$8,12)=1))+(rExCapExRntInfl*(rExCapExRntInflMnth=BP$8)))*(BP$8&lt;=(MAX(rHoldPeriod,1)+fRvrYr)*12)</f>
        <v>0</v>
      </c>
      <c r="BQ219" s="278" cm="1">
        <f t="array" aca="1" ref="BQ219" ca="1">BP219*(1+(rRentIncrPct*(MOD(BQ$8,12)=1))+(rExCapExRntInfl*(rExCapExRntInflMnth=BQ$8)))*(BQ$8&lt;=(MAX(rHoldPeriod,1)+fRvrYr)*12)</f>
        <v>0</v>
      </c>
      <c r="BR219" s="278" cm="1">
        <f t="array" aca="1" ref="BR219" ca="1">BQ219*(1+(rRentIncrPct*(MOD(BR$8,12)=1))+(rExCapExRntInfl*(rExCapExRntInflMnth=BR$8)))*(BR$8&lt;=(MAX(rHoldPeriod,1)+fRvrYr)*12)</f>
        <v>0</v>
      </c>
      <c r="BS219" s="278" cm="1">
        <f t="array" aca="1" ref="BS219" ca="1">BR219*(1+(rRentIncrPct*(MOD(BS$8,12)=1))+(rExCapExRntInfl*(rExCapExRntInflMnth=BS$8)))*(BS$8&lt;=(MAX(rHoldPeriod,1)+fRvrYr)*12)</f>
        <v>0</v>
      </c>
      <c r="BT219" s="278" cm="1">
        <f t="array" aca="1" ref="BT219" ca="1">BS219*(1+(rRentIncrPct*(MOD(BT$8,12)=1))+(rExCapExRntInfl*(rExCapExRntInflMnth=BT$8)))*(BT$8&lt;=(MAX(rHoldPeriod,1)+fRvrYr)*12)</f>
        <v>0</v>
      </c>
      <c r="BU219" s="278" cm="1">
        <f t="array" aca="1" ref="BU219" ca="1">BT219*(1+(rRentIncrPct*(MOD(BU$8,12)=1))+(rExCapExRntInfl*(rExCapExRntInflMnth=BU$8)))*(BU$8&lt;=(MAX(rHoldPeriod,1)+fRvrYr)*12)</f>
        <v>0</v>
      </c>
      <c r="BV219" s="278" cm="1">
        <f t="array" aca="1" ref="BV219" ca="1">BU219*(1+(rRentIncrPct*(MOD(BV$8,12)=1))+(rExCapExRntInfl*(rExCapExRntInflMnth=BV$8)))*(BV$8&lt;=(MAX(rHoldPeriod,1)+fRvrYr)*12)</f>
        <v>0</v>
      </c>
      <c r="BW219" s="278" cm="1">
        <f t="array" aca="1" ref="BW219" ca="1">BV219*(1+(rRentIncrPct*(MOD(BW$8,12)=1))+(rExCapExRntInfl*(rExCapExRntInflMnth=BW$8)))*(BW$8&lt;=(MAX(rHoldPeriod,1)+fRvrYr)*12)</f>
        <v>0</v>
      </c>
      <c r="BX219" s="278" cm="1">
        <f t="array" aca="1" ref="BX219" ca="1">BW219*(1+(rRentIncrPct*(MOD(BX$8,12)=1))+(rExCapExRntInfl*(rExCapExRntInflMnth=BX$8)))*(BX$8&lt;=(MAX(rHoldPeriod,1)+fRvrYr)*12)</f>
        <v>0</v>
      </c>
      <c r="BY219" s="278" cm="1">
        <f t="array" aca="1" ref="BY219" ca="1">BX219*(1+(rRentIncrPct*(MOD(BY$8,12)=1))+(rExCapExRntInfl*(rExCapExRntInflMnth=BY$8)))*(BY$8&lt;=(MAX(rHoldPeriod,1)+fRvrYr)*12)</f>
        <v>0</v>
      </c>
      <c r="BZ219" s="278" cm="1">
        <f t="array" aca="1" ref="BZ219" ca="1">BY219*(1+(rRentIncrPct*(MOD(BZ$8,12)=1))+(rExCapExRntInfl*(rExCapExRntInflMnth=BZ$8)))*(BZ$8&lt;=(MAX(rHoldPeriod,1)+fRvrYr)*12)</f>
        <v>0</v>
      </c>
      <c r="CA219" s="278" cm="1">
        <f t="array" aca="1" ref="CA219" ca="1">BZ219*(1+(rRentIncrPct*(MOD(CA$8,12)=1))+(rExCapExRntInfl*(rExCapExRntInflMnth=CA$8)))*(CA$8&lt;=(MAX(rHoldPeriod,1)+fRvrYr)*12)</f>
        <v>0</v>
      </c>
      <c r="CB219" s="278" cm="1">
        <f t="array" aca="1" ref="CB219" ca="1">CA219*(1+(rRentIncrPct*(MOD(CB$8,12)=1))+(rExCapExRntInfl*(rExCapExRntInflMnth=CB$8)))*(CB$8&lt;=(MAX(rHoldPeriod,1)+fRvrYr)*12)</f>
        <v>0</v>
      </c>
      <c r="CC219" s="278" cm="1">
        <f t="array" aca="1" ref="CC219" ca="1">CB219*(1+(rRentIncrPct*(MOD(CC$8,12)=1))+(rExCapExRntInfl*(rExCapExRntInflMnth=CC$8)))*(CC$8&lt;=(MAX(rHoldPeriod,1)+fRvrYr)*12)</f>
        <v>0</v>
      </c>
      <c r="CD219" s="278" cm="1">
        <f t="array" aca="1" ref="CD219" ca="1">CC219*(1+(rRentIncrPct*(MOD(CD$8,12)=1))+(rExCapExRntInfl*(rExCapExRntInflMnth=CD$8)))*(CD$8&lt;=(MAX(rHoldPeriod,1)+fRvrYr)*12)</f>
        <v>0</v>
      </c>
      <c r="CE219" s="278" cm="1">
        <f t="array" aca="1" ref="CE219" ca="1">CD219*(1+(rRentIncrPct*(MOD(CE$8,12)=1))+(rExCapExRntInfl*(rExCapExRntInflMnth=CE$8)))*(CE$8&lt;=(MAX(rHoldPeriod,1)+fRvrYr)*12)</f>
        <v>0</v>
      </c>
      <c r="CF219" s="278" cm="1">
        <f t="array" aca="1" ref="CF219" ca="1">CE219*(1+(rRentIncrPct*(MOD(CF$8,12)=1))+(rExCapExRntInfl*(rExCapExRntInflMnth=CF$8)))*(CF$8&lt;=(MAX(rHoldPeriod,1)+fRvrYr)*12)</f>
        <v>0</v>
      </c>
      <c r="CG219" s="278" cm="1">
        <f t="array" aca="1" ref="CG219" ca="1">CF219*(1+(rRentIncrPct*(MOD(CG$8,12)=1))+(rExCapExRntInfl*(rExCapExRntInflMnth=CG$8)))*(CG$8&lt;=(MAX(rHoldPeriod,1)+fRvrYr)*12)</f>
        <v>0</v>
      </c>
      <c r="CH219" s="278" cm="1">
        <f t="array" aca="1" ref="CH219" ca="1">CG219*(1+(rRentIncrPct*(MOD(CH$8,12)=1))+(rExCapExRntInfl*(rExCapExRntInflMnth=CH$8)))*(CH$8&lt;=(MAX(rHoldPeriod,1)+fRvrYr)*12)</f>
        <v>0</v>
      </c>
      <c r="CI219" s="278" cm="1">
        <f t="array" aca="1" ref="CI219" ca="1">CH219*(1+(rRentIncrPct*(MOD(CI$8,12)=1))+(rExCapExRntInfl*(rExCapExRntInflMnth=CI$8)))*(CI$8&lt;=(MAX(rHoldPeriod,1)+fRvrYr)*12)</f>
        <v>0</v>
      </c>
      <c r="CJ219" s="278" cm="1">
        <f t="array" aca="1" ref="CJ219" ca="1">CI219*(1+(rRentIncrPct*(MOD(CJ$8,12)=1))+(rExCapExRntInfl*(rExCapExRntInflMnth=CJ$8)))*(CJ$8&lt;=(MAX(rHoldPeriod,1)+fRvrYr)*12)</f>
        <v>0</v>
      </c>
      <c r="CK219" s="278" cm="1">
        <f t="array" aca="1" ref="CK219" ca="1">CJ219*(1+(rRentIncrPct*(MOD(CK$8,12)=1))+(rExCapExRntInfl*(rExCapExRntInflMnth=CK$8)))*(CK$8&lt;=(MAX(rHoldPeriod,1)+fRvrYr)*12)</f>
        <v>0</v>
      </c>
      <c r="CL219" s="278" cm="1">
        <f t="array" aca="1" ref="CL219" ca="1">CK219*(1+(rRentIncrPct*(MOD(CL$8,12)=1))+(rExCapExRntInfl*(rExCapExRntInflMnth=CL$8)))*(CL$8&lt;=(MAX(rHoldPeriod,1)+fRvrYr)*12)</f>
        <v>0</v>
      </c>
      <c r="CM219" s="278" cm="1">
        <f t="array" aca="1" ref="CM219" ca="1">CL219*(1+(rRentIncrPct*(MOD(CM$8,12)=1))+(rExCapExRntInfl*(rExCapExRntInflMnth=CM$8)))*(CM$8&lt;=(MAX(rHoldPeriod,1)+fRvrYr)*12)</f>
        <v>0</v>
      </c>
      <c r="CN219" s="278" cm="1">
        <f t="array" aca="1" ref="CN219" ca="1">CM219*(1+(rRentIncrPct*(MOD(CN$8,12)=1))+(rExCapExRntInfl*(rExCapExRntInflMnth=CN$8)))*(CN$8&lt;=(MAX(rHoldPeriod,1)+fRvrYr)*12)</f>
        <v>0</v>
      </c>
      <c r="CO219" s="278" cm="1">
        <f t="array" aca="1" ref="CO219" ca="1">CN219*(1+(rRentIncrPct*(MOD(CO$8,12)=1))+(rExCapExRntInfl*(rExCapExRntInflMnth=CO$8)))*(CO$8&lt;=(MAX(rHoldPeriod,1)+fRvrYr)*12)</f>
        <v>0</v>
      </c>
      <c r="CP219" s="278" cm="1">
        <f t="array" aca="1" ref="CP219" ca="1">CO219*(1+(rRentIncrPct*(MOD(CP$8,12)=1))+(rExCapExRntInfl*(rExCapExRntInflMnth=CP$8)))*(CP$8&lt;=(MAX(rHoldPeriod,1)+fRvrYr)*12)</f>
        <v>0</v>
      </c>
      <c r="CQ219" s="278" cm="1">
        <f t="array" aca="1" ref="CQ219" ca="1">CP219*(1+(rRentIncrPct*(MOD(CQ$8,12)=1))+(rExCapExRntInfl*(rExCapExRntInflMnth=CQ$8)))*(CQ$8&lt;=(MAX(rHoldPeriod,1)+fRvrYr)*12)</f>
        <v>0</v>
      </c>
      <c r="CR219" s="278" cm="1">
        <f t="array" aca="1" ref="CR219" ca="1">CQ219*(1+(rRentIncrPct*(MOD(CR$8,12)=1))+(rExCapExRntInfl*(rExCapExRntInflMnth=CR$8)))*(CR$8&lt;=(MAX(rHoldPeriod,1)+fRvrYr)*12)</f>
        <v>0</v>
      </c>
      <c r="CS219" s="278" cm="1">
        <f t="array" aca="1" ref="CS219" ca="1">CR219*(1+(rRentIncrPct*(MOD(CS$8,12)=1))+(rExCapExRntInfl*(rExCapExRntInflMnth=CS$8)))*(CS$8&lt;=(MAX(rHoldPeriod,1)+fRvrYr)*12)</f>
        <v>0</v>
      </c>
      <c r="CT219" s="278" cm="1">
        <f t="array" aca="1" ref="CT219" ca="1">CS219*(1+(rRentIncrPct*(MOD(CT$8,12)=1))+(rExCapExRntInfl*(rExCapExRntInflMnth=CT$8)))*(CT$8&lt;=(MAX(rHoldPeriod,1)+fRvrYr)*12)</f>
        <v>0</v>
      </c>
      <c r="CU219" s="278" cm="1">
        <f t="array" aca="1" ref="CU219" ca="1">CT219*(1+(rRentIncrPct*(MOD(CU$8,12)=1))+(rExCapExRntInfl*(rExCapExRntInflMnth=CU$8)))*(CU$8&lt;=(MAX(rHoldPeriod,1)+fRvrYr)*12)</f>
        <v>0</v>
      </c>
      <c r="CV219" s="278" cm="1">
        <f t="array" aca="1" ref="CV219" ca="1">CU219*(1+(rRentIncrPct*(MOD(CV$8,12)=1))+(rExCapExRntInfl*(rExCapExRntInflMnth=CV$8)))*(CV$8&lt;=(MAX(rHoldPeriod,1)+fRvrYr)*12)</f>
        <v>0</v>
      </c>
      <c r="CW219" s="278" cm="1">
        <f t="array" aca="1" ref="CW219" ca="1">CV219*(1+(rRentIncrPct*(MOD(CW$8,12)=1))+(rExCapExRntInfl*(rExCapExRntInflMnth=CW$8)))*(CW$8&lt;=(MAX(rHoldPeriod,1)+fRvrYr)*12)</f>
        <v>0</v>
      </c>
      <c r="CX219" s="278" cm="1">
        <f t="array" aca="1" ref="CX219" ca="1">CW219*(1+(rRentIncrPct*(MOD(CX$8,12)=1))+(rExCapExRntInfl*(rExCapExRntInflMnth=CX$8)))*(CX$8&lt;=(MAX(rHoldPeriod,1)+fRvrYr)*12)</f>
        <v>0</v>
      </c>
      <c r="CY219" s="278" cm="1">
        <f t="array" aca="1" ref="CY219" ca="1">CX219*(1+(rRentIncrPct*(MOD(CY$8,12)=1))+(rExCapExRntInfl*(rExCapExRntInflMnth=CY$8)))*(CY$8&lt;=(MAX(rHoldPeriod,1)+fRvrYr)*12)</f>
        <v>0</v>
      </c>
      <c r="CZ219" s="278" cm="1">
        <f t="array" aca="1" ref="CZ219" ca="1">CY219*(1+(rRentIncrPct*(MOD(CZ$8,12)=1))+(rExCapExRntInfl*(rExCapExRntInflMnth=CZ$8)))*(CZ$8&lt;=(MAX(rHoldPeriod,1)+fRvrYr)*12)</f>
        <v>0</v>
      </c>
      <c r="DA219" s="278" cm="1">
        <f t="array" aca="1" ref="DA219" ca="1">CZ219*(1+(rRentIncrPct*(MOD(DA$8,12)=1))+(rExCapExRntInfl*(rExCapExRntInflMnth=DA$8)))*(DA$8&lt;=(MAX(rHoldPeriod,1)+fRvrYr)*12)</f>
        <v>0</v>
      </c>
      <c r="DB219" s="278" cm="1">
        <f t="array" aca="1" ref="DB219" ca="1">DA219*(1+(rRentIncrPct*(MOD(DB$8,12)=1))+(rExCapExRntInfl*(rExCapExRntInflMnth=DB$8)))*(DB$8&lt;=(MAX(rHoldPeriod,1)+fRvrYr)*12)</f>
        <v>0</v>
      </c>
      <c r="DC219" s="278" cm="1">
        <f t="array" aca="1" ref="DC219" ca="1">DB219*(1+(rRentIncrPct*(MOD(DC$8,12)=1))+(rExCapExRntInfl*(rExCapExRntInflMnth=DC$8)))*(DC$8&lt;=(MAX(rHoldPeriod,1)+fRvrYr)*12)</f>
        <v>0</v>
      </c>
      <c r="DD219" s="278" cm="1">
        <f t="array" aca="1" ref="DD219" ca="1">DC219*(1+(rRentIncrPct*(MOD(DD$8,12)=1))+(rExCapExRntInfl*(rExCapExRntInflMnth=DD$8)))*(DD$8&lt;=(MAX(rHoldPeriod,1)+fRvrYr)*12)</f>
        <v>0</v>
      </c>
      <c r="DE219" s="278" cm="1">
        <f t="array" aca="1" ref="DE219" ca="1">DD219*(1+(rRentIncrPct*(MOD(DE$8,12)=1))+(rExCapExRntInfl*(rExCapExRntInflMnth=DE$8)))*(DE$8&lt;=(MAX(rHoldPeriod,1)+fRvrYr)*12)</f>
        <v>0</v>
      </c>
      <c r="DF219" s="278" cm="1">
        <f t="array" aca="1" ref="DF219" ca="1">DE219*(1+(rRentIncrPct*(MOD(DF$8,12)=1))+(rExCapExRntInfl*(rExCapExRntInflMnth=DF$8)))*(DF$8&lt;=(MAX(rHoldPeriod,1)+fRvrYr)*12)</f>
        <v>0</v>
      </c>
      <c r="DG219" s="278" cm="1">
        <f t="array" aca="1" ref="DG219" ca="1">DF219*(1+(rRentIncrPct*(MOD(DG$8,12)=1))+(rExCapExRntInfl*(rExCapExRntInflMnth=DG$8)))*(DG$8&lt;=(MAX(rHoldPeriod,1)+fRvrYr)*12)</f>
        <v>0</v>
      </c>
      <c r="DH219" s="278" cm="1">
        <f t="array" aca="1" ref="DH219" ca="1">DG219*(1+(rRentIncrPct*(MOD(DH$8,12)=1))+(rExCapExRntInfl*(rExCapExRntInflMnth=DH$8)))*(DH$8&lt;=(MAX(rHoldPeriod,1)+fRvrYr)*12)</f>
        <v>0</v>
      </c>
      <c r="DI219" s="278" cm="1">
        <f t="array" aca="1" ref="DI219" ca="1">DH219*(1+(rRentIncrPct*(MOD(DI$8,12)=1))+(rExCapExRntInfl*(rExCapExRntInflMnth=DI$8)))*(DI$8&lt;=(MAX(rHoldPeriod,1)+fRvrYr)*12)</f>
        <v>0</v>
      </c>
      <c r="DJ219" s="278" cm="1">
        <f t="array" aca="1" ref="DJ219" ca="1">DI219*(1+(rRentIncrPct*(MOD(DJ$8,12)=1))+(rExCapExRntInfl*(rExCapExRntInflMnth=DJ$8)))*(DJ$8&lt;=(MAX(rHoldPeriod,1)+fRvrYr)*12)</f>
        <v>0</v>
      </c>
      <c r="DK219" s="278" cm="1">
        <f t="array" aca="1" ref="DK219" ca="1">DJ219*(1+(rRentIncrPct*(MOD(DK$8,12)=1))+(rExCapExRntInfl*(rExCapExRntInflMnth=DK$8)))*(DK$8&lt;=(MAX(rHoldPeriod,1)+fRvrYr)*12)</f>
        <v>0</v>
      </c>
      <c r="DL219" s="278" cm="1">
        <f t="array" aca="1" ref="DL219" ca="1">DK219*(1+(rRentIncrPct*(MOD(DL$8,12)=1))+(rExCapExRntInfl*(rExCapExRntInflMnth=DL$8)))*(DL$8&lt;=(MAX(rHoldPeriod,1)+fRvrYr)*12)</f>
        <v>0</v>
      </c>
      <c r="DM219" s="278" cm="1">
        <f t="array" aca="1" ref="DM219" ca="1">DL219*(1+(rRentIncrPct*(MOD(DM$8,12)=1))+(rExCapExRntInfl*(rExCapExRntInflMnth=DM$8)))*(DM$8&lt;=(MAX(rHoldPeriod,1)+fRvrYr)*12)</f>
        <v>0</v>
      </c>
      <c r="DN219" s="278" cm="1">
        <f t="array" aca="1" ref="DN219" ca="1">DM219*(1+(rRentIncrPct*(MOD(DN$8,12)=1))+(rExCapExRntInfl*(rExCapExRntInflMnth=DN$8)))*(DN$8&lt;=(MAX(rHoldPeriod,1)+fRvrYr)*12)</f>
        <v>0</v>
      </c>
      <c r="DO219" s="278" cm="1">
        <f t="array" aca="1" ref="DO219" ca="1">DN219*(1+(rRentIncrPct*(MOD(DO$8,12)=1))+(rExCapExRntInfl*(rExCapExRntInflMnth=DO$8)))*(DO$8&lt;=(MAX(rHoldPeriod,1)+fRvrYr)*12)</f>
        <v>0</v>
      </c>
      <c r="DP219" s="278" cm="1">
        <f t="array" aca="1" ref="DP219" ca="1">DO219*(1+(rRentIncrPct*(MOD(DP$8,12)=1))+(rExCapExRntInfl*(rExCapExRntInflMnth=DP$8)))*(DP$8&lt;=(MAX(rHoldPeriod,1)+fRvrYr)*12)</f>
        <v>0</v>
      </c>
      <c r="DQ219" s="278" cm="1">
        <f t="array" aca="1" ref="DQ219" ca="1">DP219*(1+(rRentIncrPct*(MOD(DQ$8,12)=1))+(rExCapExRntInfl*(rExCapExRntInflMnth=DQ$8)))*(DQ$8&lt;=(MAX(rHoldPeriod,1)+fRvrYr)*12)</f>
        <v>0</v>
      </c>
      <c r="DR219" s="278" cm="1">
        <f t="array" aca="1" ref="DR219" ca="1">DQ219*(1+(rRentIncrPct*(MOD(DR$8,12)=1))+(rExCapExRntInfl*(rExCapExRntInflMnth=DR$8)))*(DR$8&lt;=(MAX(rHoldPeriod,1)+fRvrYr)*12)</f>
        <v>0</v>
      </c>
      <c r="DS219" s="278" cm="1">
        <f t="array" aca="1" ref="DS219" ca="1">DR219*(1+(rRentIncrPct*(MOD(DS$8,12)=1))+(rExCapExRntInfl*(rExCapExRntInflMnth=DS$8)))*(DS$8&lt;=(MAX(rHoldPeriod,1)+fRvrYr)*12)</f>
        <v>0</v>
      </c>
      <c r="DT219" s="278" cm="1">
        <f t="array" aca="1" ref="DT219" ca="1">DS219*(1+(rRentIncrPct*(MOD(DT$8,12)=1))+(rExCapExRntInfl*(rExCapExRntInflMnth=DT$8)))*(DT$8&lt;=(MAX(rHoldPeriod,1)+fRvrYr)*12)</f>
        <v>0</v>
      </c>
      <c r="DU219" s="278" cm="1">
        <f t="array" aca="1" ref="DU219" ca="1">DT219*(1+(rRentIncrPct*(MOD(DU$8,12)=1))+(rExCapExRntInfl*(rExCapExRntInflMnth=DU$8)))*(DU$8&lt;=(MAX(rHoldPeriod,1)+fRvrYr)*12)</f>
        <v>0</v>
      </c>
      <c r="DV219" s="278" cm="1">
        <f t="array" aca="1" ref="DV219" ca="1">DU219*(1+(rRentIncrPct*(MOD(DV$8,12)=1))+(rExCapExRntInfl*(rExCapExRntInflMnth=DV$8)))*(DV$8&lt;=(MAX(rHoldPeriod,1)+fRvrYr)*12)</f>
        <v>0</v>
      </c>
      <c r="DW219" s="278" cm="1">
        <f t="array" aca="1" ref="DW219" ca="1">DV219*(1+(rRentIncrPct*(MOD(DW$8,12)=1))+(rExCapExRntInfl*(rExCapExRntInflMnth=DW$8)))*(DW$8&lt;=(MAX(rHoldPeriod,1)+fRvrYr)*12)</f>
        <v>0</v>
      </c>
      <c r="DX219" s="278" cm="1">
        <f t="array" aca="1" ref="DX219" ca="1">DW219*(1+(rRentIncrPct*(MOD(DX$8,12)=1))+(rExCapExRntInfl*(rExCapExRntInflMnth=DX$8)))*(DX$8&lt;=(MAX(rHoldPeriod,1)+fRvrYr)*12)</f>
        <v>0</v>
      </c>
      <c r="DY219" s="278" cm="1">
        <f t="array" aca="1" ref="DY219" ca="1">DX219*(1+(rRentIncrPct*(MOD(DY$8,12)=1))+(rExCapExRntInfl*(rExCapExRntInflMnth=DY$8)))*(DY$8&lt;=(MAX(rHoldPeriod,1)+fRvrYr)*12)</f>
        <v>0</v>
      </c>
      <c r="DZ219" s="278" cm="1">
        <f t="array" aca="1" ref="DZ219" ca="1">DY219*(1+(rRentIncrPct*(MOD(DZ$8,12)=1))+(rExCapExRntInfl*(rExCapExRntInflMnth=DZ$8)))*(DZ$8&lt;=(MAX(rHoldPeriod,1)+fRvrYr)*12)</f>
        <v>0</v>
      </c>
      <c r="EA219" s="278" cm="1">
        <f t="array" aca="1" ref="EA219" ca="1">DZ219*(1+(rRentIncrPct*(MOD(EA$8,12)=1))+(rExCapExRntInfl*(rExCapExRntInflMnth=EA$8)))*(EA$8&lt;=(MAX(rHoldPeriod,1)+fRvrYr)*12)</f>
        <v>0</v>
      </c>
      <c r="EB219" s="278" cm="1">
        <f t="array" aca="1" ref="EB219" ca="1">EA219*(1+(rRentIncrPct*(MOD(EB$8,12)=1))+(rExCapExRntInfl*(rExCapExRntInflMnth=EB$8)))*(EB$8&lt;=(MAX(rHoldPeriod,1)+fRvrYr)*12)</f>
        <v>0</v>
      </c>
      <c r="EC219" s="278" cm="1">
        <f t="array" aca="1" ref="EC219" ca="1">EB219*(1+(rRentIncrPct*(MOD(EC$8,12)=1))+(rExCapExRntInfl*(rExCapExRntInflMnth=EC$8)))*(EC$8&lt;=(MAX(rHoldPeriod,1)+fRvrYr)*12)</f>
        <v>0</v>
      </c>
      <c r="ED219" s="278" cm="1">
        <f t="array" aca="1" ref="ED219" ca="1">EC219*(1+(rRentIncrPct*(MOD(ED$8,12)=1))+(rExCapExRntInfl*(rExCapExRntInflMnth=ED$8)))*(ED$8&lt;=(MAX(rHoldPeriod,1)+fRvrYr)*12)</f>
        <v>0</v>
      </c>
      <c r="EE219" s="278" cm="1">
        <f t="array" aca="1" ref="EE219" ca="1">ED219*(1+(rRentIncrPct*(MOD(EE$8,12)=1))+(rExCapExRntInfl*(rExCapExRntInflMnth=EE$8)))*(EE$8&lt;=(MAX(rHoldPeriod,1)+fRvrYr)*12)</f>
        <v>0</v>
      </c>
      <c r="EF219" s="278" cm="1">
        <f t="array" aca="1" ref="EF219" ca="1">EE219*(1+(rRentIncrPct*(MOD(EF$8,12)=1))+(rExCapExRntInfl*(rExCapExRntInflMnth=EF$8)))*(EF$8&lt;=(MAX(rHoldPeriod,1)+fRvrYr)*12)</f>
        <v>0</v>
      </c>
      <c r="EG219" s="278" cm="1">
        <f t="array" aca="1" ref="EG219" ca="1">EF219*(1+(rRentIncrPct*(MOD(EG$8,12)=1))+(rExCapExRntInfl*(rExCapExRntInflMnth=EG$8)))*(EG$8&lt;=(MAX(rHoldPeriod,1)+fRvrYr)*12)</f>
        <v>0</v>
      </c>
      <c r="EH219" s="278" cm="1">
        <f t="array" aca="1" ref="EH219" ca="1">EG219*(1+(rRentIncrPct*(MOD(EH$8,12)=1))+(rExCapExRntInfl*(rExCapExRntInflMnth=EH$8)))*(EH$8&lt;=(MAX(rHoldPeriod,1)+fRvrYr)*12)</f>
        <v>0</v>
      </c>
      <c r="EI219" s="278" cm="1">
        <f t="array" aca="1" ref="EI219" ca="1">EH219*(1+(rRentIncrPct*(MOD(EI$8,12)=1))+(rExCapExRntInfl*(rExCapExRntInflMnth=EI$8)))*(EI$8&lt;=(MAX(rHoldPeriod,1)+fRvrYr)*12)</f>
        <v>0</v>
      </c>
      <c r="EJ219" s="278" cm="1">
        <f t="array" aca="1" ref="EJ219" ca="1">EI219*(1+(rRentIncrPct*(MOD(EJ$8,12)=1))+(rExCapExRntInfl*(rExCapExRntInflMnth=EJ$8)))*(EJ$8&lt;=(MAX(rHoldPeriod,1)+fRvrYr)*12)</f>
        <v>0</v>
      </c>
      <c r="EK219" s="278" cm="1">
        <f t="array" aca="1" ref="EK219" ca="1">EJ219*(1+(rRentIncrPct*(MOD(EK$8,12)=1))+(rExCapExRntInfl*(rExCapExRntInflMnth=EK$8)))*(EK$8&lt;=(MAX(rHoldPeriod,1)+fRvrYr)*12)</f>
        <v>0</v>
      </c>
      <c r="EL219" s="278" cm="1">
        <f t="array" aca="1" ref="EL219" ca="1">EK219*(1+(rRentIncrPct*(MOD(EL$8,12)=1))+(rExCapExRntInfl*(rExCapExRntInflMnth=EL$8)))*(EL$8&lt;=(MAX(rHoldPeriod,1)+fRvrYr)*12)</f>
        <v>0</v>
      </c>
      <c r="EM219" s="278" cm="1">
        <f t="array" aca="1" ref="EM219" ca="1">EL219*(1+(rRentIncrPct*(MOD(EM$8,12)=1))+(rExCapExRntInfl*(rExCapExRntInflMnth=EM$8)))*(EM$8&lt;=(MAX(rHoldPeriod,1)+fRvrYr)*12)</f>
        <v>0</v>
      </c>
      <c r="EN219" s="278" cm="1">
        <f t="array" aca="1" ref="EN219" ca="1">EM219*(1+(rRentIncrPct*(MOD(EN$8,12)=1))+(rExCapExRntInfl*(rExCapExRntInflMnth=EN$8)))*(EN$8&lt;=(MAX(rHoldPeriod,1)+fRvrYr)*12)</f>
        <v>0</v>
      </c>
      <c r="EO219" s="278" cm="1">
        <f t="array" aca="1" ref="EO219" ca="1">EN219*(1+(rRentIncrPct*(MOD(EO$8,12)=1))+(rExCapExRntInfl*(rExCapExRntInflMnth=EO$8)))*(EO$8&lt;=(MAX(rHoldPeriod,1)+fRvrYr)*12)</f>
        <v>0</v>
      </c>
      <c r="EP219" s="278" cm="1">
        <f t="array" aca="1" ref="EP219" ca="1">EO219*(1+(rRentIncrPct*(MOD(EP$8,12)=1))+(rExCapExRntInfl*(rExCapExRntInflMnth=EP$8)))*(EP$8&lt;=(MAX(rHoldPeriod,1)+fRvrYr)*12)</f>
        <v>0</v>
      </c>
      <c r="EQ219" s="278" cm="1">
        <f t="array" aca="1" ref="EQ219" ca="1">EP219*(1+(rRentIncrPct*(MOD(EQ$8,12)=1))+(rExCapExRntInfl*(rExCapExRntInflMnth=EQ$8)))*(EQ$8&lt;=(MAX(rHoldPeriod,1)+fRvrYr)*12)</f>
        <v>0</v>
      </c>
      <c r="ER219" s="278" cm="1">
        <f t="array" aca="1" ref="ER219" ca="1">EQ219*(1+(rRentIncrPct*(MOD(ER$8,12)=1))+(rExCapExRntInfl*(rExCapExRntInflMnth=ER$8)))*(ER$8&lt;=(MAX(rHoldPeriod,1)+fRvrYr)*12)</f>
        <v>0</v>
      </c>
      <c r="ES219" s="278" cm="1">
        <f t="array" aca="1" ref="ES219" ca="1">ER219*(1+(rRentIncrPct*(MOD(ES$8,12)=1))+(rExCapExRntInfl*(rExCapExRntInflMnth=ES$8)))*(ES$8&lt;=(MAX(rHoldPeriod,1)+fRvrYr)*12)</f>
        <v>0</v>
      </c>
    </row>
    <row r="220" spans="17:149" hidden="1" x14ac:dyDescent="0.2">
      <c r="Q220" s="275"/>
      <c r="R220" s="278">
        <f t="shared" si="500"/>
        <v>0</v>
      </c>
      <c r="S220" s="278" cm="1">
        <f t="array" aca="1" ref="S220" ca="1">R220*(1+(rRentIncrPct*(MOD(S$8,12)=1))+(rExCapExRntInfl*(rExCapExRntInflMnth=S$8)))*(S$8&lt;=(MAX(rHoldPeriod,1)+fRvrYr)*12)</f>
        <v>0</v>
      </c>
      <c r="T220" s="278" cm="1">
        <f t="array" aca="1" ref="T220" ca="1">S220*(1+(rRentIncrPct*(MOD(T$8,12)=1))+(rExCapExRntInfl*(rExCapExRntInflMnth=T$8)))*(T$8&lt;=(MAX(rHoldPeriod,1)+fRvrYr)*12)</f>
        <v>0</v>
      </c>
      <c r="U220" s="278" cm="1">
        <f t="array" aca="1" ref="U220" ca="1">T220*(1+(rRentIncrPct*(MOD(U$8,12)=1))+(rExCapExRntInfl*(rExCapExRntInflMnth=U$8)))*(U$8&lt;=(MAX(rHoldPeriod,1)+fRvrYr)*12)</f>
        <v>0</v>
      </c>
      <c r="V220" s="278" cm="1">
        <f t="array" aca="1" ref="V220" ca="1">U220*(1+(rRentIncrPct*(MOD(V$8,12)=1))+(rExCapExRntInfl*(rExCapExRntInflMnth=V$8)))*(V$8&lt;=(MAX(rHoldPeriod,1)+fRvrYr)*12)</f>
        <v>0</v>
      </c>
      <c r="W220" s="278" cm="1">
        <f t="array" aca="1" ref="W220" ca="1">V220*(1+(rRentIncrPct*(MOD(W$8,12)=1))+(rExCapExRntInfl*(rExCapExRntInflMnth=W$8)))*(W$8&lt;=(MAX(rHoldPeriod,1)+fRvrYr)*12)</f>
        <v>0</v>
      </c>
      <c r="X220" s="278" cm="1">
        <f t="array" aca="1" ref="X220" ca="1">W220*(1+(rRentIncrPct*(MOD(X$8,12)=1))+(rExCapExRntInfl*(rExCapExRntInflMnth=X$8)))*(X$8&lt;=(MAX(rHoldPeriod,1)+fRvrYr)*12)</f>
        <v>0</v>
      </c>
      <c r="Y220" s="278" cm="1">
        <f t="array" aca="1" ref="Y220" ca="1">X220*(1+(rRentIncrPct*(MOD(Y$8,12)=1))+(rExCapExRntInfl*(rExCapExRntInflMnth=Y$8)))*(Y$8&lt;=(MAX(rHoldPeriod,1)+fRvrYr)*12)</f>
        <v>0</v>
      </c>
      <c r="Z220" s="278" cm="1">
        <f t="array" aca="1" ref="Z220" ca="1">Y220*(1+(rRentIncrPct*(MOD(Z$8,12)=1))+(rExCapExRntInfl*(rExCapExRntInflMnth=Z$8)))*(Z$8&lt;=(MAX(rHoldPeriod,1)+fRvrYr)*12)</f>
        <v>0</v>
      </c>
      <c r="AA220" s="278" cm="1">
        <f t="array" aca="1" ref="AA220" ca="1">Z220*(1+(rRentIncrPct*(MOD(AA$8,12)=1))+(rExCapExRntInfl*(rExCapExRntInflMnth=AA$8)))*(AA$8&lt;=(MAX(rHoldPeriod,1)+fRvrYr)*12)</f>
        <v>0</v>
      </c>
      <c r="AB220" s="278" cm="1">
        <f t="array" aca="1" ref="AB220" ca="1">AA220*(1+(rRentIncrPct*(MOD(AB$8,12)=1))+(rExCapExRntInfl*(rExCapExRntInflMnth=AB$8)))*(AB$8&lt;=(MAX(rHoldPeriod,1)+fRvrYr)*12)</f>
        <v>0</v>
      </c>
      <c r="AC220" s="278" cm="1">
        <f t="array" aca="1" ref="AC220" ca="1">AB220*(1+(rRentIncrPct*(MOD(AC$8,12)=1))+(rExCapExRntInfl*(rExCapExRntInflMnth=AC$8)))*(AC$8&lt;=(MAX(rHoldPeriod,1)+fRvrYr)*12)</f>
        <v>0</v>
      </c>
      <c r="AD220" s="278" cm="1">
        <f t="array" aca="1" ref="AD220" ca="1">AC220*(1+(rRentIncrPct*(MOD(AD$8,12)=1))+(rExCapExRntInfl*(rExCapExRntInflMnth=AD$8)))*(AD$8&lt;=(MAX(rHoldPeriod,1)+fRvrYr)*12)</f>
        <v>0</v>
      </c>
      <c r="AE220" s="278" cm="1">
        <f t="array" aca="1" ref="AE220" ca="1">AD220*(1+(rRentIncrPct*(MOD(AE$8,12)=1))+(rExCapExRntInfl*(rExCapExRntInflMnth=AE$8)))*(AE$8&lt;=(MAX(rHoldPeriod,1)+fRvrYr)*12)</f>
        <v>0</v>
      </c>
      <c r="AF220" s="278" cm="1">
        <f t="array" aca="1" ref="AF220" ca="1">AE220*(1+(rRentIncrPct*(MOD(AF$8,12)=1))+(rExCapExRntInfl*(rExCapExRntInflMnth=AF$8)))*(AF$8&lt;=(MAX(rHoldPeriod,1)+fRvrYr)*12)</f>
        <v>0</v>
      </c>
      <c r="AG220" s="278" cm="1">
        <f t="array" aca="1" ref="AG220" ca="1">AF220*(1+(rRentIncrPct*(MOD(AG$8,12)=1))+(rExCapExRntInfl*(rExCapExRntInflMnth=AG$8)))*(AG$8&lt;=(MAX(rHoldPeriod,1)+fRvrYr)*12)</f>
        <v>0</v>
      </c>
      <c r="AH220" s="278" cm="1">
        <f t="array" aca="1" ref="AH220" ca="1">AG220*(1+(rRentIncrPct*(MOD(AH$8,12)=1))+(rExCapExRntInfl*(rExCapExRntInflMnth=AH$8)))*(AH$8&lt;=(MAX(rHoldPeriod,1)+fRvrYr)*12)</f>
        <v>0</v>
      </c>
      <c r="AI220" s="278" cm="1">
        <f t="array" aca="1" ref="AI220" ca="1">AH220*(1+(rRentIncrPct*(MOD(AI$8,12)=1))+(rExCapExRntInfl*(rExCapExRntInflMnth=AI$8)))*(AI$8&lt;=(MAX(rHoldPeriod,1)+fRvrYr)*12)</f>
        <v>0</v>
      </c>
      <c r="AJ220" s="278" cm="1">
        <f t="array" aca="1" ref="AJ220" ca="1">AI220*(1+(rRentIncrPct*(MOD(AJ$8,12)=1))+(rExCapExRntInfl*(rExCapExRntInflMnth=AJ$8)))*(AJ$8&lt;=(MAX(rHoldPeriod,1)+fRvrYr)*12)</f>
        <v>0</v>
      </c>
      <c r="AK220" s="278" cm="1">
        <f t="array" aca="1" ref="AK220" ca="1">AJ220*(1+(rRentIncrPct*(MOD(AK$8,12)=1))+(rExCapExRntInfl*(rExCapExRntInflMnth=AK$8)))*(AK$8&lt;=(MAX(rHoldPeriod,1)+fRvrYr)*12)</f>
        <v>0</v>
      </c>
      <c r="AL220" s="278" cm="1">
        <f t="array" aca="1" ref="AL220" ca="1">AK220*(1+(rRentIncrPct*(MOD(AL$8,12)=1))+(rExCapExRntInfl*(rExCapExRntInflMnth=AL$8)))*(AL$8&lt;=(MAX(rHoldPeriod,1)+fRvrYr)*12)</f>
        <v>0</v>
      </c>
      <c r="AM220" s="278" cm="1">
        <f t="array" aca="1" ref="AM220" ca="1">AL220*(1+(rRentIncrPct*(MOD(AM$8,12)=1))+(rExCapExRntInfl*(rExCapExRntInflMnth=AM$8)))*(AM$8&lt;=(MAX(rHoldPeriod,1)+fRvrYr)*12)</f>
        <v>0</v>
      </c>
      <c r="AN220" s="278" cm="1">
        <f t="array" aca="1" ref="AN220" ca="1">AM220*(1+(rRentIncrPct*(MOD(AN$8,12)=1))+(rExCapExRntInfl*(rExCapExRntInflMnth=AN$8)))*(AN$8&lt;=(MAX(rHoldPeriod,1)+fRvrYr)*12)</f>
        <v>0</v>
      </c>
      <c r="AO220" s="278" cm="1">
        <f t="array" aca="1" ref="AO220" ca="1">AN220*(1+(rRentIncrPct*(MOD(AO$8,12)=1))+(rExCapExRntInfl*(rExCapExRntInflMnth=AO$8)))*(AO$8&lt;=(MAX(rHoldPeriod,1)+fRvrYr)*12)</f>
        <v>0</v>
      </c>
      <c r="AP220" s="278" cm="1">
        <f t="array" aca="1" ref="AP220" ca="1">AO220*(1+(rRentIncrPct*(MOD(AP$8,12)=1))+(rExCapExRntInfl*(rExCapExRntInflMnth=AP$8)))*(AP$8&lt;=(MAX(rHoldPeriod,1)+fRvrYr)*12)</f>
        <v>0</v>
      </c>
      <c r="AQ220" s="278" cm="1">
        <f t="array" aca="1" ref="AQ220" ca="1">AP220*(1+(rRentIncrPct*(MOD(AQ$8,12)=1))+(rExCapExRntInfl*(rExCapExRntInflMnth=AQ$8)))*(AQ$8&lt;=(MAX(rHoldPeriod,1)+fRvrYr)*12)</f>
        <v>0</v>
      </c>
      <c r="AR220" s="278" cm="1">
        <f t="array" aca="1" ref="AR220" ca="1">AQ220*(1+(rRentIncrPct*(MOD(AR$8,12)=1))+(rExCapExRntInfl*(rExCapExRntInflMnth=AR$8)))*(AR$8&lt;=(MAX(rHoldPeriod,1)+fRvrYr)*12)</f>
        <v>0</v>
      </c>
      <c r="AS220" s="278" cm="1">
        <f t="array" aca="1" ref="AS220" ca="1">AR220*(1+(rRentIncrPct*(MOD(AS$8,12)=1))+(rExCapExRntInfl*(rExCapExRntInflMnth=AS$8)))*(AS$8&lt;=(MAX(rHoldPeriod,1)+fRvrYr)*12)</f>
        <v>0</v>
      </c>
      <c r="AT220" s="278" cm="1">
        <f t="array" aca="1" ref="AT220" ca="1">AS220*(1+(rRentIncrPct*(MOD(AT$8,12)=1))+(rExCapExRntInfl*(rExCapExRntInflMnth=AT$8)))*(AT$8&lt;=(MAX(rHoldPeriod,1)+fRvrYr)*12)</f>
        <v>0</v>
      </c>
      <c r="AU220" s="278" cm="1">
        <f t="array" aca="1" ref="AU220" ca="1">AT220*(1+(rRentIncrPct*(MOD(AU$8,12)=1))+(rExCapExRntInfl*(rExCapExRntInflMnth=AU$8)))*(AU$8&lt;=(MAX(rHoldPeriod,1)+fRvrYr)*12)</f>
        <v>0</v>
      </c>
      <c r="AV220" s="278" cm="1">
        <f t="array" aca="1" ref="AV220" ca="1">AU220*(1+(rRentIncrPct*(MOD(AV$8,12)=1))+(rExCapExRntInfl*(rExCapExRntInflMnth=AV$8)))*(AV$8&lt;=(MAX(rHoldPeriod,1)+fRvrYr)*12)</f>
        <v>0</v>
      </c>
      <c r="AW220" s="278" cm="1">
        <f t="array" aca="1" ref="AW220" ca="1">AV220*(1+(rRentIncrPct*(MOD(AW$8,12)=1))+(rExCapExRntInfl*(rExCapExRntInflMnth=AW$8)))*(AW$8&lt;=(MAX(rHoldPeriod,1)+fRvrYr)*12)</f>
        <v>0</v>
      </c>
      <c r="AX220" s="278" cm="1">
        <f t="array" aca="1" ref="AX220" ca="1">AW220*(1+(rRentIncrPct*(MOD(AX$8,12)=1))+(rExCapExRntInfl*(rExCapExRntInflMnth=AX$8)))*(AX$8&lt;=(MAX(rHoldPeriod,1)+fRvrYr)*12)</f>
        <v>0</v>
      </c>
      <c r="AY220" s="278" cm="1">
        <f t="array" aca="1" ref="AY220" ca="1">AX220*(1+(rRentIncrPct*(MOD(AY$8,12)=1))+(rExCapExRntInfl*(rExCapExRntInflMnth=AY$8)))*(AY$8&lt;=(MAX(rHoldPeriod,1)+fRvrYr)*12)</f>
        <v>0</v>
      </c>
      <c r="AZ220" s="278" cm="1">
        <f t="array" aca="1" ref="AZ220" ca="1">AY220*(1+(rRentIncrPct*(MOD(AZ$8,12)=1))+(rExCapExRntInfl*(rExCapExRntInflMnth=AZ$8)))*(AZ$8&lt;=(MAX(rHoldPeriod,1)+fRvrYr)*12)</f>
        <v>0</v>
      </c>
      <c r="BA220" s="278" cm="1">
        <f t="array" aca="1" ref="BA220" ca="1">AZ220*(1+(rRentIncrPct*(MOD(BA$8,12)=1))+(rExCapExRntInfl*(rExCapExRntInflMnth=BA$8)))*(BA$8&lt;=(MAX(rHoldPeriod,1)+fRvrYr)*12)</f>
        <v>0</v>
      </c>
      <c r="BB220" s="278" cm="1">
        <f t="array" aca="1" ref="BB220" ca="1">BA220*(1+(rRentIncrPct*(MOD(BB$8,12)=1))+(rExCapExRntInfl*(rExCapExRntInflMnth=BB$8)))*(BB$8&lt;=(MAX(rHoldPeriod,1)+fRvrYr)*12)</f>
        <v>0</v>
      </c>
      <c r="BC220" s="278" cm="1">
        <f t="array" aca="1" ref="BC220" ca="1">BB220*(1+(rRentIncrPct*(MOD(BC$8,12)=1))+(rExCapExRntInfl*(rExCapExRntInflMnth=BC$8)))*(BC$8&lt;=(MAX(rHoldPeriod,1)+fRvrYr)*12)</f>
        <v>0</v>
      </c>
      <c r="BD220" s="278" cm="1">
        <f t="array" aca="1" ref="BD220" ca="1">BC220*(1+(rRentIncrPct*(MOD(BD$8,12)=1))+(rExCapExRntInfl*(rExCapExRntInflMnth=BD$8)))*(BD$8&lt;=(MAX(rHoldPeriod,1)+fRvrYr)*12)</f>
        <v>0</v>
      </c>
      <c r="BE220" s="278" cm="1">
        <f t="array" aca="1" ref="BE220" ca="1">BD220*(1+(rRentIncrPct*(MOD(BE$8,12)=1))+(rExCapExRntInfl*(rExCapExRntInflMnth=BE$8)))*(BE$8&lt;=(MAX(rHoldPeriod,1)+fRvrYr)*12)</f>
        <v>0</v>
      </c>
      <c r="BF220" s="278" cm="1">
        <f t="array" aca="1" ref="BF220" ca="1">BE220*(1+(rRentIncrPct*(MOD(BF$8,12)=1))+(rExCapExRntInfl*(rExCapExRntInflMnth=BF$8)))*(BF$8&lt;=(MAX(rHoldPeriod,1)+fRvrYr)*12)</f>
        <v>0</v>
      </c>
      <c r="BG220" s="278" cm="1">
        <f t="array" aca="1" ref="BG220" ca="1">BF220*(1+(rRentIncrPct*(MOD(BG$8,12)=1))+(rExCapExRntInfl*(rExCapExRntInflMnth=BG$8)))*(BG$8&lt;=(MAX(rHoldPeriod,1)+fRvrYr)*12)</f>
        <v>0</v>
      </c>
      <c r="BH220" s="278" cm="1">
        <f t="array" aca="1" ref="BH220" ca="1">BG220*(1+(rRentIncrPct*(MOD(BH$8,12)=1))+(rExCapExRntInfl*(rExCapExRntInflMnth=BH$8)))*(BH$8&lt;=(MAX(rHoldPeriod,1)+fRvrYr)*12)</f>
        <v>0</v>
      </c>
      <c r="BI220" s="278" cm="1">
        <f t="array" aca="1" ref="BI220" ca="1">BH220*(1+(rRentIncrPct*(MOD(BI$8,12)=1))+(rExCapExRntInfl*(rExCapExRntInflMnth=BI$8)))*(BI$8&lt;=(MAX(rHoldPeriod,1)+fRvrYr)*12)</f>
        <v>0</v>
      </c>
      <c r="BJ220" s="278" cm="1">
        <f t="array" aca="1" ref="BJ220" ca="1">BI220*(1+(rRentIncrPct*(MOD(BJ$8,12)=1))+(rExCapExRntInfl*(rExCapExRntInflMnth=BJ$8)))*(BJ$8&lt;=(MAX(rHoldPeriod,1)+fRvrYr)*12)</f>
        <v>0</v>
      </c>
      <c r="BK220" s="278" cm="1">
        <f t="array" aca="1" ref="BK220" ca="1">BJ220*(1+(rRentIncrPct*(MOD(BK$8,12)=1))+(rExCapExRntInfl*(rExCapExRntInflMnth=BK$8)))*(BK$8&lt;=(MAX(rHoldPeriod,1)+fRvrYr)*12)</f>
        <v>0</v>
      </c>
      <c r="BL220" s="278" cm="1">
        <f t="array" aca="1" ref="BL220" ca="1">BK220*(1+(rRentIncrPct*(MOD(BL$8,12)=1))+(rExCapExRntInfl*(rExCapExRntInflMnth=BL$8)))*(BL$8&lt;=(MAX(rHoldPeriod,1)+fRvrYr)*12)</f>
        <v>0</v>
      </c>
      <c r="BM220" s="278" cm="1">
        <f t="array" aca="1" ref="BM220" ca="1">BL220*(1+(rRentIncrPct*(MOD(BM$8,12)=1))+(rExCapExRntInfl*(rExCapExRntInflMnth=BM$8)))*(BM$8&lt;=(MAX(rHoldPeriod,1)+fRvrYr)*12)</f>
        <v>0</v>
      </c>
      <c r="BN220" s="278" cm="1">
        <f t="array" aca="1" ref="BN220" ca="1">BM220*(1+(rRentIncrPct*(MOD(BN$8,12)=1))+(rExCapExRntInfl*(rExCapExRntInflMnth=BN$8)))*(BN$8&lt;=(MAX(rHoldPeriod,1)+fRvrYr)*12)</f>
        <v>0</v>
      </c>
      <c r="BO220" s="278" cm="1">
        <f t="array" aca="1" ref="BO220" ca="1">BN220*(1+(rRentIncrPct*(MOD(BO$8,12)=1))+(rExCapExRntInfl*(rExCapExRntInflMnth=BO$8)))*(BO$8&lt;=(MAX(rHoldPeriod,1)+fRvrYr)*12)</f>
        <v>0</v>
      </c>
      <c r="BP220" s="278" cm="1">
        <f t="array" aca="1" ref="BP220" ca="1">BO220*(1+(rRentIncrPct*(MOD(BP$8,12)=1))+(rExCapExRntInfl*(rExCapExRntInflMnth=BP$8)))*(BP$8&lt;=(MAX(rHoldPeriod,1)+fRvrYr)*12)</f>
        <v>0</v>
      </c>
      <c r="BQ220" s="278" cm="1">
        <f t="array" aca="1" ref="BQ220" ca="1">BP220*(1+(rRentIncrPct*(MOD(BQ$8,12)=1))+(rExCapExRntInfl*(rExCapExRntInflMnth=BQ$8)))*(BQ$8&lt;=(MAX(rHoldPeriod,1)+fRvrYr)*12)</f>
        <v>0</v>
      </c>
      <c r="BR220" s="278" cm="1">
        <f t="array" aca="1" ref="BR220" ca="1">BQ220*(1+(rRentIncrPct*(MOD(BR$8,12)=1))+(rExCapExRntInfl*(rExCapExRntInflMnth=BR$8)))*(BR$8&lt;=(MAX(rHoldPeriod,1)+fRvrYr)*12)</f>
        <v>0</v>
      </c>
      <c r="BS220" s="278" cm="1">
        <f t="array" aca="1" ref="BS220" ca="1">BR220*(1+(rRentIncrPct*(MOD(BS$8,12)=1))+(rExCapExRntInfl*(rExCapExRntInflMnth=BS$8)))*(BS$8&lt;=(MAX(rHoldPeriod,1)+fRvrYr)*12)</f>
        <v>0</v>
      </c>
      <c r="BT220" s="278" cm="1">
        <f t="array" aca="1" ref="BT220" ca="1">BS220*(1+(rRentIncrPct*(MOD(BT$8,12)=1))+(rExCapExRntInfl*(rExCapExRntInflMnth=BT$8)))*(BT$8&lt;=(MAX(rHoldPeriod,1)+fRvrYr)*12)</f>
        <v>0</v>
      </c>
      <c r="BU220" s="278" cm="1">
        <f t="array" aca="1" ref="BU220" ca="1">BT220*(1+(rRentIncrPct*(MOD(BU$8,12)=1))+(rExCapExRntInfl*(rExCapExRntInflMnth=BU$8)))*(BU$8&lt;=(MAX(rHoldPeriod,1)+fRvrYr)*12)</f>
        <v>0</v>
      </c>
      <c r="BV220" s="278" cm="1">
        <f t="array" aca="1" ref="BV220" ca="1">BU220*(1+(rRentIncrPct*(MOD(BV$8,12)=1))+(rExCapExRntInfl*(rExCapExRntInflMnth=BV$8)))*(BV$8&lt;=(MAX(rHoldPeriod,1)+fRvrYr)*12)</f>
        <v>0</v>
      </c>
      <c r="BW220" s="278" cm="1">
        <f t="array" aca="1" ref="BW220" ca="1">BV220*(1+(rRentIncrPct*(MOD(BW$8,12)=1))+(rExCapExRntInfl*(rExCapExRntInflMnth=BW$8)))*(BW$8&lt;=(MAX(rHoldPeriod,1)+fRvrYr)*12)</f>
        <v>0</v>
      </c>
      <c r="BX220" s="278" cm="1">
        <f t="array" aca="1" ref="BX220" ca="1">BW220*(1+(rRentIncrPct*(MOD(BX$8,12)=1))+(rExCapExRntInfl*(rExCapExRntInflMnth=BX$8)))*(BX$8&lt;=(MAX(rHoldPeriod,1)+fRvrYr)*12)</f>
        <v>0</v>
      </c>
      <c r="BY220" s="278" cm="1">
        <f t="array" aca="1" ref="BY220" ca="1">BX220*(1+(rRentIncrPct*(MOD(BY$8,12)=1))+(rExCapExRntInfl*(rExCapExRntInflMnth=BY$8)))*(BY$8&lt;=(MAX(rHoldPeriod,1)+fRvrYr)*12)</f>
        <v>0</v>
      </c>
      <c r="BZ220" s="278" cm="1">
        <f t="array" aca="1" ref="BZ220" ca="1">BY220*(1+(rRentIncrPct*(MOD(BZ$8,12)=1))+(rExCapExRntInfl*(rExCapExRntInflMnth=BZ$8)))*(BZ$8&lt;=(MAX(rHoldPeriod,1)+fRvrYr)*12)</f>
        <v>0</v>
      </c>
      <c r="CA220" s="278" cm="1">
        <f t="array" aca="1" ref="CA220" ca="1">BZ220*(1+(rRentIncrPct*(MOD(CA$8,12)=1))+(rExCapExRntInfl*(rExCapExRntInflMnth=CA$8)))*(CA$8&lt;=(MAX(rHoldPeriod,1)+fRvrYr)*12)</f>
        <v>0</v>
      </c>
      <c r="CB220" s="278" cm="1">
        <f t="array" aca="1" ref="CB220" ca="1">CA220*(1+(rRentIncrPct*(MOD(CB$8,12)=1))+(rExCapExRntInfl*(rExCapExRntInflMnth=CB$8)))*(CB$8&lt;=(MAX(rHoldPeriod,1)+fRvrYr)*12)</f>
        <v>0</v>
      </c>
      <c r="CC220" s="278" cm="1">
        <f t="array" aca="1" ref="CC220" ca="1">CB220*(1+(rRentIncrPct*(MOD(CC$8,12)=1))+(rExCapExRntInfl*(rExCapExRntInflMnth=CC$8)))*(CC$8&lt;=(MAX(rHoldPeriod,1)+fRvrYr)*12)</f>
        <v>0</v>
      </c>
      <c r="CD220" s="278" cm="1">
        <f t="array" aca="1" ref="CD220" ca="1">CC220*(1+(rRentIncrPct*(MOD(CD$8,12)=1))+(rExCapExRntInfl*(rExCapExRntInflMnth=CD$8)))*(CD$8&lt;=(MAX(rHoldPeriod,1)+fRvrYr)*12)</f>
        <v>0</v>
      </c>
      <c r="CE220" s="278" cm="1">
        <f t="array" aca="1" ref="CE220" ca="1">CD220*(1+(rRentIncrPct*(MOD(CE$8,12)=1))+(rExCapExRntInfl*(rExCapExRntInflMnth=CE$8)))*(CE$8&lt;=(MAX(rHoldPeriod,1)+fRvrYr)*12)</f>
        <v>0</v>
      </c>
      <c r="CF220" s="278" cm="1">
        <f t="array" aca="1" ref="CF220" ca="1">CE220*(1+(rRentIncrPct*(MOD(CF$8,12)=1))+(rExCapExRntInfl*(rExCapExRntInflMnth=CF$8)))*(CF$8&lt;=(MAX(rHoldPeriod,1)+fRvrYr)*12)</f>
        <v>0</v>
      </c>
      <c r="CG220" s="278" cm="1">
        <f t="array" aca="1" ref="CG220" ca="1">CF220*(1+(rRentIncrPct*(MOD(CG$8,12)=1))+(rExCapExRntInfl*(rExCapExRntInflMnth=CG$8)))*(CG$8&lt;=(MAX(rHoldPeriod,1)+fRvrYr)*12)</f>
        <v>0</v>
      </c>
      <c r="CH220" s="278" cm="1">
        <f t="array" aca="1" ref="CH220" ca="1">CG220*(1+(rRentIncrPct*(MOD(CH$8,12)=1))+(rExCapExRntInfl*(rExCapExRntInflMnth=CH$8)))*(CH$8&lt;=(MAX(rHoldPeriod,1)+fRvrYr)*12)</f>
        <v>0</v>
      </c>
      <c r="CI220" s="278" cm="1">
        <f t="array" aca="1" ref="CI220" ca="1">CH220*(1+(rRentIncrPct*(MOD(CI$8,12)=1))+(rExCapExRntInfl*(rExCapExRntInflMnth=CI$8)))*(CI$8&lt;=(MAX(rHoldPeriod,1)+fRvrYr)*12)</f>
        <v>0</v>
      </c>
      <c r="CJ220" s="278" cm="1">
        <f t="array" aca="1" ref="CJ220" ca="1">CI220*(1+(rRentIncrPct*(MOD(CJ$8,12)=1))+(rExCapExRntInfl*(rExCapExRntInflMnth=CJ$8)))*(CJ$8&lt;=(MAX(rHoldPeriod,1)+fRvrYr)*12)</f>
        <v>0</v>
      </c>
      <c r="CK220" s="278" cm="1">
        <f t="array" aca="1" ref="CK220" ca="1">CJ220*(1+(rRentIncrPct*(MOD(CK$8,12)=1))+(rExCapExRntInfl*(rExCapExRntInflMnth=CK$8)))*(CK$8&lt;=(MAX(rHoldPeriod,1)+fRvrYr)*12)</f>
        <v>0</v>
      </c>
      <c r="CL220" s="278" cm="1">
        <f t="array" aca="1" ref="CL220" ca="1">CK220*(1+(rRentIncrPct*(MOD(CL$8,12)=1))+(rExCapExRntInfl*(rExCapExRntInflMnth=CL$8)))*(CL$8&lt;=(MAX(rHoldPeriod,1)+fRvrYr)*12)</f>
        <v>0</v>
      </c>
      <c r="CM220" s="278" cm="1">
        <f t="array" aca="1" ref="CM220" ca="1">CL220*(1+(rRentIncrPct*(MOD(CM$8,12)=1))+(rExCapExRntInfl*(rExCapExRntInflMnth=CM$8)))*(CM$8&lt;=(MAX(rHoldPeriod,1)+fRvrYr)*12)</f>
        <v>0</v>
      </c>
      <c r="CN220" s="278" cm="1">
        <f t="array" aca="1" ref="CN220" ca="1">CM220*(1+(rRentIncrPct*(MOD(CN$8,12)=1))+(rExCapExRntInfl*(rExCapExRntInflMnth=CN$8)))*(CN$8&lt;=(MAX(rHoldPeriod,1)+fRvrYr)*12)</f>
        <v>0</v>
      </c>
      <c r="CO220" s="278" cm="1">
        <f t="array" aca="1" ref="CO220" ca="1">CN220*(1+(rRentIncrPct*(MOD(CO$8,12)=1))+(rExCapExRntInfl*(rExCapExRntInflMnth=CO$8)))*(CO$8&lt;=(MAX(rHoldPeriod,1)+fRvrYr)*12)</f>
        <v>0</v>
      </c>
      <c r="CP220" s="278" cm="1">
        <f t="array" aca="1" ref="CP220" ca="1">CO220*(1+(rRentIncrPct*(MOD(CP$8,12)=1))+(rExCapExRntInfl*(rExCapExRntInflMnth=CP$8)))*(CP$8&lt;=(MAX(rHoldPeriod,1)+fRvrYr)*12)</f>
        <v>0</v>
      </c>
      <c r="CQ220" s="278" cm="1">
        <f t="array" aca="1" ref="CQ220" ca="1">CP220*(1+(rRentIncrPct*(MOD(CQ$8,12)=1))+(rExCapExRntInfl*(rExCapExRntInflMnth=CQ$8)))*(CQ$8&lt;=(MAX(rHoldPeriod,1)+fRvrYr)*12)</f>
        <v>0</v>
      </c>
      <c r="CR220" s="278" cm="1">
        <f t="array" aca="1" ref="CR220" ca="1">CQ220*(1+(rRentIncrPct*(MOD(CR$8,12)=1))+(rExCapExRntInfl*(rExCapExRntInflMnth=CR$8)))*(CR$8&lt;=(MAX(rHoldPeriod,1)+fRvrYr)*12)</f>
        <v>0</v>
      </c>
      <c r="CS220" s="278" cm="1">
        <f t="array" aca="1" ref="CS220" ca="1">CR220*(1+(rRentIncrPct*(MOD(CS$8,12)=1))+(rExCapExRntInfl*(rExCapExRntInflMnth=CS$8)))*(CS$8&lt;=(MAX(rHoldPeriod,1)+fRvrYr)*12)</f>
        <v>0</v>
      </c>
      <c r="CT220" s="278" cm="1">
        <f t="array" aca="1" ref="CT220" ca="1">CS220*(1+(rRentIncrPct*(MOD(CT$8,12)=1))+(rExCapExRntInfl*(rExCapExRntInflMnth=CT$8)))*(CT$8&lt;=(MAX(rHoldPeriod,1)+fRvrYr)*12)</f>
        <v>0</v>
      </c>
      <c r="CU220" s="278" cm="1">
        <f t="array" aca="1" ref="CU220" ca="1">CT220*(1+(rRentIncrPct*(MOD(CU$8,12)=1))+(rExCapExRntInfl*(rExCapExRntInflMnth=CU$8)))*(CU$8&lt;=(MAX(rHoldPeriod,1)+fRvrYr)*12)</f>
        <v>0</v>
      </c>
      <c r="CV220" s="278" cm="1">
        <f t="array" aca="1" ref="CV220" ca="1">CU220*(1+(rRentIncrPct*(MOD(CV$8,12)=1))+(rExCapExRntInfl*(rExCapExRntInflMnth=CV$8)))*(CV$8&lt;=(MAX(rHoldPeriod,1)+fRvrYr)*12)</f>
        <v>0</v>
      </c>
      <c r="CW220" s="278" cm="1">
        <f t="array" aca="1" ref="CW220" ca="1">CV220*(1+(rRentIncrPct*(MOD(CW$8,12)=1))+(rExCapExRntInfl*(rExCapExRntInflMnth=CW$8)))*(CW$8&lt;=(MAX(rHoldPeriod,1)+fRvrYr)*12)</f>
        <v>0</v>
      </c>
      <c r="CX220" s="278" cm="1">
        <f t="array" aca="1" ref="CX220" ca="1">CW220*(1+(rRentIncrPct*(MOD(CX$8,12)=1))+(rExCapExRntInfl*(rExCapExRntInflMnth=CX$8)))*(CX$8&lt;=(MAX(rHoldPeriod,1)+fRvrYr)*12)</f>
        <v>0</v>
      </c>
      <c r="CY220" s="278" cm="1">
        <f t="array" aca="1" ref="CY220" ca="1">CX220*(1+(rRentIncrPct*(MOD(CY$8,12)=1))+(rExCapExRntInfl*(rExCapExRntInflMnth=CY$8)))*(CY$8&lt;=(MAX(rHoldPeriod,1)+fRvrYr)*12)</f>
        <v>0</v>
      </c>
      <c r="CZ220" s="278" cm="1">
        <f t="array" aca="1" ref="CZ220" ca="1">CY220*(1+(rRentIncrPct*(MOD(CZ$8,12)=1))+(rExCapExRntInfl*(rExCapExRntInflMnth=CZ$8)))*(CZ$8&lt;=(MAX(rHoldPeriod,1)+fRvrYr)*12)</f>
        <v>0</v>
      </c>
      <c r="DA220" s="278" cm="1">
        <f t="array" aca="1" ref="DA220" ca="1">CZ220*(1+(rRentIncrPct*(MOD(DA$8,12)=1))+(rExCapExRntInfl*(rExCapExRntInflMnth=DA$8)))*(DA$8&lt;=(MAX(rHoldPeriod,1)+fRvrYr)*12)</f>
        <v>0</v>
      </c>
      <c r="DB220" s="278" cm="1">
        <f t="array" aca="1" ref="DB220" ca="1">DA220*(1+(rRentIncrPct*(MOD(DB$8,12)=1))+(rExCapExRntInfl*(rExCapExRntInflMnth=DB$8)))*(DB$8&lt;=(MAX(rHoldPeriod,1)+fRvrYr)*12)</f>
        <v>0</v>
      </c>
      <c r="DC220" s="278" cm="1">
        <f t="array" aca="1" ref="DC220" ca="1">DB220*(1+(rRentIncrPct*(MOD(DC$8,12)=1))+(rExCapExRntInfl*(rExCapExRntInflMnth=DC$8)))*(DC$8&lt;=(MAX(rHoldPeriod,1)+fRvrYr)*12)</f>
        <v>0</v>
      </c>
      <c r="DD220" s="278" cm="1">
        <f t="array" aca="1" ref="DD220" ca="1">DC220*(1+(rRentIncrPct*(MOD(DD$8,12)=1))+(rExCapExRntInfl*(rExCapExRntInflMnth=DD$8)))*(DD$8&lt;=(MAX(rHoldPeriod,1)+fRvrYr)*12)</f>
        <v>0</v>
      </c>
      <c r="DE220" s="278" cm="1">
        <f t="array" aca="1" ref="DE220" ca="1">DD220*(1+(rRentIncrPct*(MOD(DE$8,12)=1))+(rExCapExRntInfl*(rExCapExRntInflMnth=DE$8)))*(DE$8&lt;=(MAX(rHoldPeriod,1)+fRvrYr)*12)</f>
        <v>0</v>
      </c>
      <c r="DF220" s="278" cm="1">
        <f t="array" aca="1" ref="DF220" ca="1">DE220*(1+(rRentIncrPct*(MOD(DF$8,12)=1))+(rExCapExRntInfl*(rExCapExRntInflMnth=DF$8)))*(DF$8&lt;=(MAX(rHoldPeriod,1)+fRvrYr)*12)</f>
        <v>0</v>
      </c>
      <c r="DG220" s="278" cm="1">
        <f t="array" aca="1" ref="DG220" ca="1">DF220*(1+(rRentIncrPct*(MOD(DG$8,12)=1))+(rExCapExRntInfl*(rExCapExRntInflMnth=DG$8)))*(DG$8&lt;=(MAX(rHoldPeriod,1)+fRvrYr)*12)</f>
        <v>0</v>
      </c>
      <c r="DH220" s="278" cm="1">
        <f t="array" aca="1" ref="DH220" ca="1">DG220*(1+(rRentIncrPct*(MOD(DH$8,12)=1))+(rExCapExRntInfl*(rExCapExRntInflMnth=DH$8)))*(DH$8&lt;=(MAX(rHoldPeriod,1)+fRvrYr)*12)</f>
        <v>0</v>
      </c>
      <c r="DI220" s="278" cm="1">
        <f t="array" aca="1" ref="DI220" ca="1">DH220*(1+(rRentIncrPct*(MOD(DI$8,12)=1))+(rExCapExRntInfl*(rExCapExRntInflMnth=DI$8)))*(DI$8&lt;=(MAX(rHoldPeriod,1)+fRvrYr)*12)</f>
        <v>0</v>
      </c>
      <c r="DJ220" s="278" cm="1">
        <f t="array" aca="1" ref="DJ220" ca="1">DI220*(1+(rRentIncrPct*(MOD(DJ$8,12)=1))+(rExCapExRntInfl*(rExCapExRntInflMnth=DJ$8)))*(DJ$8&lt;=(MAX(rHoldPeriod,1)+fRvrYr)*12)</f>
        <v>0</v>
      </c>
      <c r="DK220" s="278" cm="1">
        <f t="array" aca="1" ref="DK220" ca="1">DJ220*(1+(rRentIncrPct*(MOD(DK$8,12)=1))+(rExCapExRntInfl*(rExCapExRntInflMnth=DK$8)))*(DK$8&lt;=(MAX(rHoldPeriod,1)+fRvrYr)*12)</f>
        <v>0</v>
      </c>
      <c r="DL220" s="278" cm="1">
        <f t="array" aca="1" ref="DL220" ca="1">DK220*(1+(rRentIncrPct*(MOD(DL$8,12)=1))+(rExCapExRntInfl*(rExCapExRntInflMnth=DL$8)))*(DL$8&lt;=(MAX(rHoldPeriod,1)+fRvrYr)*12)</f>
        <v>0</v>
      </c>
      <c r="DM220" s="278" cm="1">
        <f t="array" aca="1" ref="DM220" ca="1">DL220*(1+(rRentIncrPct*(MOD(DM$8,12)=1))+(rExCapExRntInfl*(rExCapExRntInflMnth=DM$8)))*(DM$8&lt;=(MAX(rHoldPeriod,1)+fRvrYr)*12)</f>
        <v>0</v>
      </c>
      <c r="DN220" s="278" cm="1">
        <f t="array" aca="1" ref="DN220" ca="1">DM220*(1+(rRentIncrPct*(MOD(DN$8,12)=1))+(rExCapExRntInfl*(rExCapExRntInflMnth=DN$8)))*(DN$8&lt;=(MAX(rHoldPeriod,1)+fRvrYr)*12)</f>
        <v>0</v>
      </c>
      <c r="DO220" s="278" cm="1">
        <f t="array" aca="1" ref="DO220" ca="1">DN220*(1+(rRentIncrPct*(MOD(DO$8,12)=1))+(rExCapExRntInfl*(rExCapExRntInflMnth=DO$8)))*(DO$8&lt;=(MAX(rHoldPeriod,1)+fRvrYr)*12)</f>
        <v>0</v>
      </c>
      <c r="DP220" s="278" cm="1">
        <f t="array" aca="1" ref="DP220" ca="1">DO220*(1+(rRentIncrPct*(MOD(DP$8,12)=1))+(rExCapExRntInfl*(rExCapExRntInflMnth=DP$8)))*(DP$8&lt;=(MAX(rHoldPeriod,1)+fRvrYr)*12)</f>
        <v>0</v>
      </c>
      <c r="DQ220" s="278" cm="1">
        <f t="array" aca="1" ref="DQ220" ca="1">DP220*(1+(rRentIncrPct*(MOD(DQ$8,12)=1))+(rExCapExRntInfl*(rExCapExRntInflMnth=DQ$8)))*(DQ$8&lt;=(MAX(rHoldPeriod,1)+fRvrYr)*12)</f>
        <v>0</v>
      </c>
      <c r="DR220" s="278" cm="1">
        <f t="array" aca="1" ref="DR220" ca="1">DQ220*(1+(rRentIncrPct*(MOD(DR$8,12)=1))+(rExCapExRntInfl*(rExCapExRntInflMnth=DR$8)))*(DR$8&lt;=(MAX(rHoldPeriod,1)+fRvrYr)*12)</f>
        <v>0</v>
      </c>
      <c r="DS220" s="278" cm="1">
        <f t="array" aca="1" ref="DS220" ca="1">DR220*(1+(rRentIncrPct*(MOD(DS$8,12)=1))+(rExCapExRntInfl*(rExCapExRntInflMnth=DS$8)))*(DS$8&lt;=(MAX(rHoldPeriod,1)+fRvrYr)*12)</f>
        <v>0</v>
      </c>
      <c r="DT220" s="278" cm="1">
        <f t="array" aca="1" ref="DT220" ca="1">DS220*(1+(rRentIncrPct*(MOD(DT$8,12)=1))+(rExCapExRntInfl*(rExCapExRntInflMnth=DT$8)))*(DT$8&lt;=(MAX(rHoldPeriod,1)+fRvrYr)*12)</f>
        <v>0</v>
      </c>
      <c r="DU220" s="278" cm="1">
        <f t="array" aca="1" ref="DU220" ca="1">DT220*(1+(rRentIncrPct*(MOD(DU$8,12)=1))+(rExCapExRntInfl*(rExCapExRntInflMnth=DU$8)))*(DU$8&lt;=(MAX(rHoldPeriod,1)+fRvrYr)*12)</f>
        <v>0</v>
      </c>
      <c r="DV220" s="278" cm="1">
        <f t="array" aca="1" ref="DV220" ca="1">DU220*(1+(rRentIncrPct*(MOD(DV$8,12)=1))+(rExCapExRntInfl*(rExCapExRntInflMnth=DV$8)))*(DV$8&lt;=(MAX(rHoldPeriod,1)+fRvrYr)*12)</f>
        <v>0</v>
      </c>
      <c r="DW220" s="278" cm="1">
        <f t="array" aca="1" ref="DW220" ca="1">DV220*(1+(rRentIncrPct*(MOD(DW$8,12)=1))+(rExCapExRntInfl*(rExCapExRntInflMnth=DW$8)))*(DW$8&lt;=(MAX(rHoldPeriod,1)+fRvrYr)*12)</f>
        <v>0</v>
      </c>
      <c r="DX220" s="278" cm="1">
        <f t="array" aca="1" ref="DX220" ca="1">DW220*(1+(rRentIncrPct*(MOD(DX$8,12)=1))+(rExCapExRntInfl*(rExCapExRntInflMnth=DX$8)))*(DX$8&lt;=(MAX(rHoldPeriod,1)+fRvrYr)*12)</f>
        <v>0</v>
      </c>
      <c r="DY220" s="278" cm="1">
        <f t="array" aca="1" ref="DY220" ca="1">DX220*(1+(rRentIncrPct*(MOD(DY$8,12)=1))+(rExCapExRntInfl*(rExCapExRntInflMnth=DY$8)))*(DY$8&lt;=(MAX(rHoldPeriod,1)+fRvrYr)*12)</f>
        <v>0</v>
      </c>
      <c r="DZ220" s="278" cm="1">
        <f t="array" aca="1" ref="DZ220" ca="1">DY220*(1+(rRentIncrPct*(MOD(DZ$8,12)=1))+(rExCapExRntInfl*(rExCapExRntInflMnth=DZ$8)))*(DZ$8&lt;=(MAX(rHoldPeriod,1)+fRvrYr)*12)</f>
        <v>0</v>
      </c>
      <c r="EA220" s="278" cm="1">
        <f t="array" aca="1" ref="EA220" ca="1">DZ220*(1+(rRentIncrPct*(MOD(EA$8,12)=1))+(rExCapExRntInfl*(rExCapExRntInflMnth=EA$8)))*(EA$8&lt;=(MAX(rHoldPeriod,1)+fRvrYr)*12)</f>
        <v>0</v>
      </c>
      <c r="EB220" s="278" cm="1">
        <f t="array" aca="1" ref="EB220" ca="1">EA220*(1+(rRentIncrPct*(MOD(EB$8,12)=1))+(rExCapExRntInfl*(rExCapExRntInflMnth=EB$8)))*(EB$8&lt;=(MAX(rHoldPeriod,1)+fRvrYr)*12)</f>
        <v>0</v>
      </c>
      <c r="EC220" s="278" cm="1">
        <f t="array" aca="1" ref="EC220" ca="1">EB220*(1+(rRentIncrPct*(MOD(EC$8,12)=1))+(rExCapExRntInfl*(rExCapExRntInflMnth=EC$8)))*(EC$8&lt;=(MAX(rHoldPeriod,1)+fRvrYr)*12)</f>
        <v>0</v>
      </c>
      <c r="ED220" s="278" cm="1">
        <f t="array" aca="1" ref="ED220" ca="1">EC220*(1+(rRentIncrPct*(MOD(ED$8,12)=1))+(rExCapExRntInfl*(rExCapExRntInflMnth=ED$8)))*(ED$8&lt;=(MAX(rHoldPeriod,1)+fRvrYr)*12)</f>
        <v>0</v>
      </c>
      <c r="EE220" s="278" cm="1">
        <f t="array" aca="1" ref="EE220" ca="1">ED220*(1+(rRentIncrPct*(MOD(EE$8,12)=1))+(rExCapExRntInfl*(rExCapExRntInflMnth=EE$8)))*(EE$8&lt;=(MAX(rHoldPeriod,1)+fRvrYr)*12)</f>
        <v>0</v>
      </c>
      <c r="EF220" s="278" cm="1">
        <f t="array" aca="1" ref="EF220" ca="1">EE220*(1+(rRentIncrPct*(MOD(EF$8,12)=1))+(rExCapExRntInfl*(rExCapExRntInflMnth=EF$8)))*(EF$8&lt;=(MAX(rHoldPeriod,1)+fRvrYr)*12)</f>
        <v>0</v>
      </c>
      <c r="EG220" s="278" cm="1">
        <f t="array" aca="1" ref="EG220" ca="1">EF220*(1+(rRentIncrPct*(MOD(EG$8,12)=1))+(rExCapExRntInfl*(rExCapExRntInflMnth=EG$8)))*(EG$8&lt;=(MAX(rHoldPeriod,1)+fRvrYr)*12)</f>
        <v>0</v>
      </c>
      <c r="EH220" s="278" cm="1">
        <f t="array" aca="1" ref="EH220" ca="1">EG220*(1+(rRentIncrPct*(MOD(EH$8,12)=1))+(rExCapExRntInfl*(rExCapExRntInflMnth=EH$8)))*(EH$8&lt;=(MAX(rHoldPeriod,1)+fRvrYr)*12)</f>
        <v>0</v>
      </c>
      <c r="EI220" s="278" cm="1">
        <f t="array" aca="1" ref="EI220" ca="1">EH220*(1+(rRentIncrPct*(MOD(EI$8,12)=1))+(rExCapExRntInfl*(rExCapExRntInflMnth=EI$8)))*(EI$8&lt;=(MAX(rHoldPeriod,1)+fRvrYr)*12)</f>
        <v>0</v>
      </c>
      <c r="EJ220" s="278" cm="1">
        <f t="array" aca="1" ref="EJ220" ca="1">EI220*(1+(rRentIncrPct*(MOD(EJ$8,12)=1))+(rExCapExRntInfl*(rExCapExRntInflMnth=EJ$8)))*(EJ$8&lt;=(MAX(rHoldPeriod,1)+fRvrYr)*12)</f>
        <v>0</v>
      </c>
      <c r="EK220" s="278" cm="1">
        <f t="array" aca="1" ref="EK220" ca="1">EJ220*(1+(rRentIncrPct*(MOD(EK$8,12)=1))+(rExCapExRntInfl*(rExCapExRntInflMnth=EK$8)))*(EK$8&lt;=(MAX(rHoldPeriod,1)+fRvrYr)*12)</f>
        <v>0</v>
      </c>
      <c r="EL220" s="278" cm="1">
        <f t="array" aca="1" ref="EL220" ca="1">EK220*(1+(rRentIncrPct*(MOD(EL$8,12)=1))+(rExCapExRntInfl*(rExCapExRntInflMnth=EL$8)))*(EL$8&lt;=(MAX(rHoldPeriod,1)+fRvrYr)*12)</f>
        <v>0</v>
      </c>
      <c r="EM220" s="278" cm="1">
        <f t="array" aca="1" ref="EM220" ca="1">EL220*(1+(rRentIncrPct*(MOD(EM$8,12)=1))+(rExCapExRntInfl*(rExCapExRntInflMnth=EM$8)))*(EM$8&lt;=(MAX(rHoldPeriod,1)+fRvrYr)*12)</f>
        <v>0</v>
      </c>
      <c r="EN220" s="278" cm="1">
        <f t="array" aca="1" ref="EN220" ca="1">EM220*(1+(rRentIncrPct*(MOD(EN$8,12)=1))+(rExCapExRntInfl*(rExCapExRntInflMnth=EN$8)))*(EN$8&lt;=(MAX(rHoldPeriod,1)+fRvrYr)*12)</f>
        <v>0</v>
      </c>
      <c r="EO220" s="278" cm="1">
        <f t="array" aca="1" ref="EO220" ca="1">EN220*(1+(rRentIncrPct*(MOD(EO$8,12)=1))+(rExCapExRntInfl*(rExCapExRntInflMnth=EO$8)))*(EO$8&lt;=(MAX(rHoldPeriod,1)+fRvrYr)*12)</f>
        <v>0</v>
      </c>
      <c r="EP220" s="278" cm="1">
        <f t="array" aca="1" ref="EP220" ca="1">EO220*(1+(rRentIncrPct*(MOD(EP$8,12)=1))+(rExCapExRntInfl*(rExCapExRntInflMnth=EP$8)))*(EP$8&lt;=(MAX(rHoldPeriod,1)+fRvrYr)*12)</f>
        <v>0</v>
      </c>
      <c r="EQ220" s="278" cm="1">
        <f t="array" aca="1" ref="EQ220" ca="1">EP220*(1+(rRentIncrPct*(MOD(EQ$8,12)=1))+(rExCapExRntInfl*(rExCapExRntInflMnth=EQ$8)))*(EQ$8&lt;=(MAX(rHoldPeriod,1)+fRvrYr)*12)</f>
        <v>0</v>
      </c>
      <c r="ER220" s="278" cm="1">
        <f t="array" aca="1" ref="ER220" ca="1">EQ220*(1+(rRentIncrPct*(MOD(ER$8,12)=1))+(rExCapExRntInfl*(rExCapExRntInflMnth=ER$8)))*(ER$8&lt;=(MAX(rHoldPeriod,1)+fRvrYr)*12)</f>
        <v>0</v>
      </c>
      <c r="ES220" s="278" cm="1">
        <f t="array" aca="1" ref="ES220" ca="1">ER220*(1+(rRentIncrPct*(MOD(ES$8,12)=1))+(rExCapExRntInfl*(rExCapExRntInflMnth=ES$8)))*(ES$8&lt;=(MAX(rHoldPeriod,1)+fRvrYr)*12)</f>
        <v>0</v>
      </c>
    </row>
    <row r="221" spans="17:149" hidden="1" x14ac:dyDescent="0.2">
      <c r="Q221" s="275"/>
      <c r="R221" s="278">
        <f t="shared" si="500"/>
        <v>0</v>
      </c>
      <c r="S221" s="278" cm="1">
        <f t="array" aca="1" ref="S221" ca="1">R221*(1+(rRentIncrPct*(MOD(S$8,12)=1))+(rExCapExRntInfl*(rExCapExRntInflMnth=S$8)))*(S$8&lt;=(MAX(rHoldPeriod,1)+fRvrYr)*12)</f>
        <v>0</v>
      </c>
      <c r="T221" s="278" cm="1">
        <f t="array" aca="1" ref="T221" ca="1">S221*(1+(rRentIncrPct*(MOD(T$8,12)=1))+(rExCapExRntInfl*(rExCapExRntInflMnth=T$8)))*(T$8&lt;=(MAX(rHoldPeriod,1)+fRvrYr)*12)</f>
        <v>0</v>
      </c>
      <c r="U221" s="278" cm="1">
        <f t="array" aca="1" ref="U221" ca="1">T221*(1+(rRentIncrPct*(MOD(U$8,12)=1))+(rExCapExRntInfl*(rExCapExRntInflMnth=U$8)))*(U$8&lt;=(MAX(rHoldPeriod,1)+fRvrYr)*12)</f>
        <v>0</v>
      </c>
      <c r="V221" s="278" cm="1">
        <f t="array" aca="1" ref="V221" ca="1">U221*(1+(rRentIncrPct*(MOD(V$8,12)=1))+(rExCapExRntInfl*(rExCapExRntInflMnth=V$8)))*(V$8&lt;=(MAX(rHoldPeriod,1)+fRvrYr)*12)</f>
        <v>0</v>
      </c>
      <c r="W221" s="278" cm="1">
        <f t="array" aca="1" ref="W221" ca="1">V221*(1+(rRentIncrPct*(MOD(W$8,12)=1))+(rExCapExRntInfl*(rExCapExRntInflMnth=W$8)))*(W$8&lt;=(MAX(rHoldPeriod,1)+fRvrYr)*12)</f>
        <v>0</v>
      </c>
      <c r="X221" s="278" cm="1">
        <f t="array" aca="1" ref="X221" ca="1">W221*(1+(rRentIncrPct*(MOD(X$8,12)=1))+(rExCapExRntInfl*(rExCapExRntInflMnth=X$8)))*(X$8&lt;=(MAX(rHoldPeriod,1)+fRvrYr)*12)</f>
        <v>0</v>
      </c>
      <c r="Y221" s="278" cm="1">
        <f t="array" aca="1" ref="Y221" ca="1">X221*(1+(rRentIncrPct*(MOD(Y$8,12)=1))+(rExCapExRntInfl*(rExCapExRntInflMnth=Y$8)))*(Y$8&lt;=(MAX(rHoldPeriod,1)+fRvrYr)*12)</f>
        <v>0</v>
      </c>
      <c r="Z221" s="278" cm="1">
        <f t="array" aca="1" ref="Z221" ca="1">Y221*(1+(rRentIncrPct*(MOD(Z$8,12)=1))+(rExCapExRntInfl*(rExCapExRntInflMnth=Z$8)))*(Z$8&lt;=(MAX(rHoldPeriod,1)+fRvrYr)*12)</f>
        <v>0</v>
      </c>
      <c r="AA221" s="278" cm="1">
        <f t="array" aca="1" ref="AA221" ca="1">Z221*(1+(rRentIncrPct*(MOD(AA$8,12)=1))+(rExCapExRntInfl*(rExCapExRntInflMnth=AA$8)))*(AA$8&lt;=(MAX(rHoldPeriod,1)+fRvrYr)*12)</f>
        <v>0</v>
      </c>
      <c r="AB221" s="278" cm="1">
        <f t="array" aca="1" ref="AB221" ca="1">AA221*(1+(rRentIncrPct*(MOD(AB$8,12)=1))+(rExCapExRntInfl*(rExCapExRntInflMnth=AB$8)))*(AB$8&lt;=(MAX(rHoldPeriod,1)+fRvrYr)*12)</f>
        <v>0</v>
      </c>
      <c r="AC221" s="278" cm="1">
        <f t="array" aca="1" ref="AC221" ca="1">AB221*(1+(rRentIncrPct*(MOD(AC$8,12)=1))+(rExCapExRntInfl*(rExCapExRntInflMnth=AC$8)))*(AC$8&lt;=(MAX(rHoldPeriod,1)+fRvrYr)*12)</f>
        <v>0</v>
      </c>
      <c r="AD221" s="278" cm="1">
        <f t="array" aca="1" ref="AD221" ca="1">AC221*(1+(rRentIncrPct*(MOD(AD$8,12)=1))+(rExCapExRntInfl*(rExCapExRntInflMnth=AD$8)))*(AD$8&lt;=(MAX(rHoldPeriod,1)+fRvrYr)*12)</f>
        <v>0</v>
      </c>
      <c r="AE221" s="278" cm="1">
        <f t="array" aca="1" ref="AE221" ca="1">AD221*(1+(rRentIncrPct*(MOD(AE$8,12)=1))+(rExCapExRntInfl*(rExCapExRntInflMnth=AE$8)))*(AE$8&lt;=(MAX(rHoldPeriod,1)+fRvrYr)*12)</f>
        <v>0</v>
      </c>
      <c r="AF221" s="278" cm="1">
        <f t="array" aca="1" ref="AF221" ca="1">AE221*(1+(rRentIncrPct*(MOD(AF$8,12)=1))+(rExCapExRntInfl*(rExCapExRntInflMnth=AF$8)))*(AF$8&lt;=(MAX(rHoldPeriod,1)+fRvrYr)*12)</f>
        <v>0</v>
      </c>
      <c r="AG221" s="278" cm="1">
        <f t="array" aca="1" ref="AG221" ca="1">AF221*(1+(rRentIncrPct*(MOD(AG$8,12)=1))+(rExCapExRntInfl*(rExCapExRntInflMnth=AG$8)))*(AG$8&lt;=(MAX(rHoldPeriod,1)+fRvrYr)*12)</f>
        <v>0</v>
      </c>
      <c r="AH221" s="278" cm="1">
        <f t="array" aca="1" ref="AH221" ca="1">AG221*(1+(rRentIncrPct*(MOD(AH$8,12)=1))+(rExCapExRntInfl*(rExCapExRntInflMnth=AH$8)))*(AH$8&lt;=(MAX(rHoldPeriod,1)+fRvrYr)*12)</f>
        <v>0</v>
      </c>
      <c r="AI221" s="278" cm="1">
        <f t="array" aca="1" ref="AI221" ca="1">AH221*(1+(rRentIncrPct*(MOD(AI$8,12)=1))+(rExCapExRntInfl*(rExCapExRntInflMnth=AI$8)))*(AI$8&lt;=(MAX(rHoldPeriod,1)+fRvrYr)*12)</f>
        <v>0</v>
      </c>
      <c r="AJ221" s="278" cm="1">
        <f t="array" aca="1" ref="AJ221" ca="1">AI221*(1+(rRentIncrPct*(MOD(AJ$8,12)=1))+(rExCapExRntInfl*(rExCapExRntInflMnth=AJ$8)))*(AJ$8&lt;=(MAX(rHoldPeriod,1)+fRvrYr)*12)</f>
        <v>0</v>
      </c>
      <c r="AK221" s="278" cm="1">
        <f t="array" aca="1" ref="AK221" ca="1">AJ221*(1+(rRentIncrPct*(MOD(AK$8,12)=1))+(rExCapExRntInfl*(rExCapExRntInflMnth=AK$8)))*(AK$8&lt;=(MAX(rHoldPeriod,1)+fRvrYr)*12)</f>
        <v>0</v>
      </c>
      <c r="AL221" s="278" cm="1">
        <f t="array" aca="1" ref="AL221" ca="1">AK221*(1+(rRentIncrPct*(MOD(AL$8,12)=1))+(rExCapExRntInfl*(rExCapExRntInflMnth=AL$8)))*(AL$8&lt;=(MAX(rHoldPeriod,1)+fRvrYr)*12)</f>
        <v>0</v>
      </c>
      <c r="AM221" s="278" cm="1">
        <f t="array" aca="1" ref="AM221" ca="1">AL221*(1+(rRentIncrPct*(MOD(AM$8,12)=1))+(rExCapExRntInfl*(rExCapExRntInflMnth=AM$8)))*(AM$8&lt;=(MAX(rHoldPeriod,1)+fRvrYr)*12)</f>
        <v>0</v>
      </c>
      <c r="AN221" s="278" cm="1">
        <f t="array" aca="1" ref="AN221" ca="1">AM221*(1+(rRentIncrPct*(MOD(AN$8,12)=1))+(rExCapExRntInfl*(rExCapExRntInflMnth=AN$8)))*(AN$8&lt;=(MAX(rHoldPeriod,1)+fRvrYr)*12)</f>
        <v>0</v>
      </c>
      <c r="AO221" s="278" cm="1">
        <f t="array" aca="1" ref="AO221" ca="1">AN221*(1+(rRentIncrPct*(MOD(AO$8,12)=1))+(rExCapExRntInfl*(rExCapExRntInflMnth=AO$8)))*(AO$8&lt;=(MAX(rHoldPeriod,1)+fRvrYr)*12)</f>
        <v>0</v>
      </c>
      <c r="AP221" s="278" cm="1">
        <f t="array" aca="1" ref="AP221" ca="1">AO221*(1+(rRentIncrPct*(MOD(AP$8,12)=1))+(rExCapExRntInfl*(rExCapExRntInflMnth=AP$8)))*(AP$8&lt;=(MAX(rHoldPeriod,1)+fRvrYr)*12)</f>
        <v>0</v>
      </c>
      <c r="AQ221" s="278" cm="1">
        <f t="array" aca="1" ref="AQ221" ca="1">AP221*(1+(rRentIncrPct*(MOD(AQ$8,12)=1))+(rExCapExRntInfl*(rExCapExRntInflMnth=AQ$8)))*(AQ$8&lt;=(MAX(rHoldPeriod,1)+fRvrYr)*12)</f>
        <v>0</v>
      </c>
      <c r="AR221" s="278" cm="1">
        <f t="array" aca="1" ref="AR221" ca="1">AQ221*(1+(rRentIncrPct*(MOD(AR$8,12)=1))+(rExCapExRntInfl*(rExCapExRntInflMnth=AR$8)))*(AR$8&lt;=(MAX(rHoldPeriod,1)+fRvrYr)*12)</f>
        <v>0</v>
      </c>
      <c r="AS221" s="278" cm="1">
        <f t="array" aca="1" ref="AS221" ca="1">AR221*(1+(rRentIncrPct*(MOD(AS$8,12)=1))+(rExCapExRntInfl*(rExCapExRntInflMnth=AS$8)))*(AS$8&lt;=(MAX(rHoldPeriod,1)+fRvrYr)*12)</f>
        <v>0</v>
      </c>
      <c r="AT221" s="278" cm="1">
        <f t="array" aca="1" ref="AT221" ca="1">AS221*(1+(rRentIncrPct*(MOD(AT$8,12)=1))+(rExCapExRntInfl*(rExCapExRntInflMnth=AT$8)))*(AT$8&lt;=(MAX(rHoldPeriod,1)+fRvrYr)*12)</f>
        <v>0</v>
      </c>
      <c r="AU221" s="278" cm="1">
        <f t="array" aca="1" ref="AU221" ca="1">AT221*(1+(rRentIncrPct*(MOD(AU$8,12)=1))+(rExCapExRntInfl*(rExCapExRntInflMnth=AU$8)))*(AU$8&lt;=(MAX(rHoldPeriod,1)+fRvrYr)*12)</f>
        <v>0</v>
      </c>
      <c r="AV221" s="278" cm="1">
        <f t="array" aca="1" ref="AV221" ca="1">AU221*(1+(rRentIncrPct*(MOD(AV$8,12)=1))+(rExCapExRntInfl*(rExCapExRntInflMnth=AV$8)))*(AV$8&lt;=(MAX(rHoldPeriod,1)+fRvrYr)*12)</f>
        <v>0</v>
      </c>
      <c r="AW221" s="278" cm="1">
        <f t="array" aca="1" ref="AW221" ca="1">AV221*(1+(rRentIncrPct*(MOD(AW$8,12)=1))+(rExCapExRntInfl*(rExCapExRntInflMnth=AW$8)))*(AW$8&lt;=(MAX(rHoldPeriod,1)+fRvrYr)*12)</f>
        <v>0</v>
      </c>
      <c r="AX221" s="278" cm="1">
        <f t="array" aca="1" ref="AX221" ca="1">AW221*(1+(rRentIncrPct*(MOD(AX$8,12)=1))+(rExCapExRntInfl*(rExCapExRntInflMnth=AX$8)))*(AX$8&lt;=(MAX(rHoldPeriod,1)+fRvrYr)*12)</f>
        <v>0</v>
      </c>
      <c r="AY221" s="278" cm="1">
        <f t="array" aca="1" ref="AY221" ca="1">AX221*(1+(rRentIncrPct*(MOD(AY$8,12)=1))+(rExCapExRntInfl*(rExCapExRntInflMnth=AY$8)))*(AY$8&lt;=(MAX(rHoldPeriod,1)+fRvrYr)*12)</f>
        <v>0</v>
      </c>
      <c r="AZ221" s="278" cm="1">
        <f t="array" aca="1" ref="AZ221" ca="1">AY221*(1+(rRentIncrPct*(MOD(AZ$8,12)=1))+(rExCapExRntInfl*(rExCapExRntInflMnth=AZ$8)))*(AZ$8&lt;=(MAX(rHoldPeriod,1)+fRvrYr)*12)</f>
        <v>0</v>
      </c>
      <c r="BA221" s="278" cm="1">
        <f t="array" aca="1" ref="BA221" ca="1">AZ221*(1+(rRentIncrPct*(MOD(BA$8,12)=1))+(rExCapExRntInfl*(rExCapExRntInflMnth=BA$8)))*(BA$8&lt;=(MAX(rHoldPeriod,1)+fRvrYr)*12)</f>
        <v>0</v>
      </c>
      <c r="BB221" s="278" cm="1">
        <f t="array" aca="1" ref="BB221" ca="1">BA221*(1+(rRentIncrPct*(MOD(BB$8,12)=1))+(rExCapExRntInfl*(rExCapExRntInflMnth=BB$8)))*(BB$8&lt;=(MAX(rHoldPeriod,1)+fRvrYr)*12)</f>
        <v>0</v>
      </c>
      <c r="BC221" s="278" cm="1">
        <f t="array" aca="1" ref="BC221" ca="1">BB221*(1+(rRentIncrPct*(MOD(BC$8,12)=1))+(rExCapExRntInfl*(rExCapExRntInflMnth=BC$8)))*(BC$8&lt;=(MAX(rHoldPeriod,1)+fRvrYr)*12)</f>
        <v>0</v>
      </c>
      <c r="BD221" s="278" cm="1">
        <f t="array" aca="1" ref="BD221" ca="1">BC221*(1+(rRentIncrPct*(MOD(BD$8,12)=1))+(rExCapExRntInfl*(rExCapExRntInflMnth=BD$8)))*(BD$8&lt;=(MAX(rHoldPeriod,1)+fRvrYr)*12)</f>
        <v>0</v>
      </c>
      <c r="BE221" s="278" cm="1">
        <f t="array" aca="1" ref="BE221" ca="1">BD221*(1+(rRentIncrPct*(MOD(BE$8,12)=1))+(rExCapExRntInfl*(rExCapExRntInflMnth=BE$8)))*(BE$8&lt;=(MAX(rHoldPeriod,1)+fRvrYr)*12)</f>
        <v>0</v>
      </c>
      <c r="BF221" s="278" cm="1">
        <f t="array" aca="1" ref="BF221" ca="1">BE221*(1+(rRentIncrPct*(MOD(BF$8,12)=1))+(rExCapExRntInfl*(rExCapExRntInflMnth=BF$8)))*(BF$8&lt;=(MAX(rHoldPeriod,1)+fRvrYr)*12)</f>
        <v>0</v>
      </c>
      <c r="BG221" s="278" cm="1">
        <f t="array" aca="1" ref="BG221" ca="1">BF221*(1+(rRentIncrPct*(MOD(BG$8,12)=1))+(rExCapExRntInfl*(rExCapExRntInflMnth=BG$8)))*(BG$8&lt;=(MAX(rHoldPeriod,1)+fRvrYr)*12)</f>
        <v>0</v>
      </c>
      <c r="BH221" s="278" cm="1">
        <f t="array" aca="1" ref="BH221" ca="1">BG221*(1+(rRentIncrPct*(MOD(BH$8,12)=1))+(rExCapExRntInfl*(rExCapExRntInflMnth=BH$8)))*(BH$8&lt;=(MAX(rHoldPeriod,1)+fRvrYr)*12)</f>
        <v>0</v>
      </c>
      <c r="BI221" s="278" cm="1">
        <f t="array" aca="1" ref="BI221" ca="1">BH221*(1+(rRentIncrPct*(MOD(BI$8,12)=1))+(rExCapExRntInfl*(rExCapExRntInflMnth=BI$8)))*(BI$8&lt;=(MAX(rHoldPeriod,1)+fRvrYr)*12)</f>
        <v>0</v>
      </c>
      <c r="BJ221" s="278" cm="1">
        <f t="array" aca="1" ref="BJ221" ca="1">BI221*(1+(rRentIncrPct*(MOD(BJ$8,12)=1))+(rExCapExRntInfl*(rExCapExRntInflMnth=BJ$8)))*(BJ$8&lt;=(MAX(rHoldPeriod,1)+fRvrYr)*12)</f>
        <v>0</v>
      </c>
      <c r="BK221" s="278" cm="1">
        <f t="array" aca="1" ref="BK221" ca="1">BJ221*(1+(rRentIncrPct*(MOD(BK$8,12)=1))+(rExCapExRntInfl*(rExCapExRntInflMnth=BK$8)))*(BK$8&lt;=(MAX(rHoldPeriod,1)+fRvrYr)*12)</f>
        <v>0</v>
      </c>
      <c r="BL221" s="278" cm="1">
        <f t="array" aca="1" ref="BL221" ca="1">BK221*(1+(rRentIncrPct*(MOD(BL$8,12)=1))+(rExCapExRntInfl*(rExCapExRntInflMnth=BL$8)))*(BL$8&lt;=(MAX(rHoldPeriod,1)+fRvrYr)*12)</f>
        <v>0</v>
      </c>
      <c r="BM221" s="278" cm="1">
        <f t="array" aca="1" ref="BM221" ca="1">BL221*(1+(rRentIncrPct*(MOD(BM$8,12)=1))+(rExCapExRntInfl*(rExCapExRntInflMnth=BM$8)))*(BM$8&lt;=(MAX(rHoldPeriod,1)+fRvrYr)*12)</f>
        <v>0</v>
      </c>
      <c r="BN221" s="278" cm="1">
        <f t="array" aca="1" ref="BN221" ca="1">BM221*(1+(rRentIncrPct*(MOD(BN$8,12)=1))+(rExCapExRntInfl*(rExCapExRntInflMnth=BN$8)))*(BN$8&lt;=(MAX(rHoldPeriod,1)+fRvrYr)*12)</f>
        <v>0</v>
      </c>
      <c r="BO221" s="278" cm="1">
        <f t="array" aca="1" ref="BO221" ca="1">BN221*(1+(rRentIncrPct*(MOD(BO$8,12)=1))+(rExCapExRntInfl*(rExCapExRntInflMnth=BO$8)))*(BO$8&lt;=(MAX(rHoldPeriod,1)+fRvrYr)*12)</f>
        <v>0</v>
      </c>
      <c r="BP221" s="278" cm="1">
        <f t="array" aca="1" ref="BP221" ca="1">BO221*(1+(rRentIncrPct*(MOD(BP$8,12)=1))+(rExCapExRntInfl*(rExCapExRntInflMnth=BP$8)))*(BP$8&lt;=(MAX(rHoldPeriod,1)+fRvrYr)*12)</f>
        <v>0</v>
      </c>
      <c r="BQ221" s="278" cm="1">
        <f t="array" aca="1" ref="BQ221" ca="1">BP221*(1+(rRentIncrPct*(MOD(BQ$8,12)=1))+(rExCapExRntInfl*(rExCapExRntInflMnth=BQ$8)))*(BQ$8&lt;=(MAX(rHoldPeriod,1)+fRvrYr)*12)</f>
        <v>0</v>
      </c>
      <c r="BR221" s="278" cm="1">
        <f t="array" aca="1" ref="BR221" ca="1">BQ221*(1+(rRentIncrPct*(MOD(BR$8,12)=1))+(rExCapExRntInfl*(rExCapExRntInflMnth=BR$8)))*(BR$8&lt;=(MAX(rHoldPeriod,1)+fRvrYr)*12)</f>
        <v>0</v>
      </c>
      <c r="BS221" s="278" cm="1">
        <f t="array" aca="1" ref="BS221" ca="1">BR221*(1+(rRentIncrPct*(MOD(BS$8,12)=1))+(rExCapExRntInfl*(rExCapExRntInflMnth=BS$8)))*(BS$8&lt;=(MAX(rHoldPeriod,1)+fRvrYr)*12)</f>
        <v>0</v>
      </c>
      <c r="BT221" s="278" cm="1">
        <f t="array" aca="1" ref="BT221" ca="1">BS221*(1+(rRentIncrPct*(MOD(BT$8,12)=1))+(rExCapExRntInfl*(rExCapExRntInflMnth=BT$8)))*(BT$8&lt;=(MAX(rHoldPeriod,1)+fRvrYr)*12)</f>
        <v>0</v>
      </c>
      <c r="BU221" s="278" cm="1">
        <f t="array" aca="1" ref="BU221" ca="1">BT221*(1+(rRentIncrPct*(MOD(BU$8,12)=1))+(rExCapExRntInfl*(rExCapExRntInflMnth=BU$8)))*(BU$8&lt;=(MAX(rHoldPeriod,1)+fRvrYr)*12)</f>
        <v>0</v>
      </c>
      <c r="BV221" s="278" cm="1">
        <f t="array" aca="1" ref="BV221" ca="1">BU221*(1+(rRentIncrPct*(MOD(BV$8,12)=1))+(rExCapExRntInfl*(rExCapExRntInflMnth=BV$8)))*(BV$8&lt;=(MAX(rHoldPeriod,1)+fRvrYr)*12)</f>
        <v>0</v>
      </c>
      <c r="BW221" s="278" cm="1">
        <f t="array" aca="1" ref="BW221" ca="1">BV221*(1+(rRentIncrPct*(MOD(BW$8,12)=1))+(rExCapExRntInfl*(rExCapExRntInflMnth=BW$8)))*(BW$8&lt;=(MAX(rHoldPeriod,1)+fRvrYr)*12)</f>
        <v>0</v>
      </c>
      <c r="BX221" s="278" cm="1">
        <f t="array" aca="1" ref="BX221" ca="1">BW221*(1+(rRentIncrPct*(MOD(BX$8,12)=1))+(rExCapExRntInfl*(rExCapExRntInflMnth=BX$8)))*(BX$8&lt;=(MAX(rHoldPeriod,1)+fRvrYr)*12)</f>
        <v>0</v>
      </c>
      <c r="BY221" s="278" cm="1">
        <f t="array" aca="1" ref="BY221" ca="1">BX221*(1+(rRentIncrPct*(MOD(BY$8,12)=1))+(rExCapExRntInfl*(rExCapExRntInflMnth=BY$8)))*(BY$8&lt;=(MAX(rHoldPeriod,1)+fRvrYr)*12)</f>
        <v>0</v>
      </c>
      <c r="BZ221" s="278" cm="1">
        <f t="array" aca="1" ref="BZ221" ca="1">BY221*(1+(rRentIncrPct*(MOD(BZ$8,12)=1))+(rExCapExRntInfl*(rExCapExRntInflMnth=BZ$8)))*(BZ$8&lt;=(MAX(rHoldPeriod,1)+fRvrYr)*12)</f>
        <v>0</v>
      </c>
      <c r="CA221" s="278" cm="1">
        <f t="array" aca="1" ref="CA221" ca="1">BZ221*(1+(rRentIncrPct*(MOD(CA$8,12)=1))+(rExCapExRntInfl*(rExCapExRntInflMnth=CA$8)))*(CA$8&lt;=(MAX(rHoldPeriod,1)+fRvrYr)*12)</f>
        <v>0</v>
      </c>
      <c r="CB221" s="278" cm="1">
        <f t="array" aca="1" ref="CB221" ca="1">CA221*(1+(rRentIncrPct*(MOD(CB$8,12)=1))+(rExCapExRntInfl*(rExCapExRntInflMnth=CB$8)))*(CB$8&lt;=(MAX(rHoldPeriod,1)+fRvrYr)*12)</f>
        <v>0</v>
      </c>
      <c r="CC221" s="278" cm="1">
        <f t="array" aca="1" ref="CC221" ca="1">CB221*(1+(rRentIncrPct*(MOD(CC$8,12)=1))+(rExCapExRntInfl*(rExCapExRntInflMnth=CC$8)))*(CC$8&lt;=(MAX(rHoldPeriod,1)+fRvrYr)*12)</f>
        <v>0</v>
      </c>
      <c r="CD221" s="278" cm="1">
        <f t="array" aca="1" ref="CD221" ca="1">CC221*(1+(rRentIncrPct*(MOD(CD$8,12)=1))+(rExCapExRntInfl*(rExCapExRntInflMnth=CD$8)))*(CD$8&lt;=(MAX(rHoldPeriod,1)+fRvrYr)*12)</f>
        <v>0</v>
      </c>
      <c r="CE221" s="278" cm="1">
        <f t="array" aca="1" ref="CE221" ca="1">CD221*(1+(rRentIncrPct*(MOD(CE$8,12)=1))+(rExCapExRntInfl*(rExCapExRntInflMnth=CE$8)))*(CE$8&lt;=(MAX(rHoldPeriod,1)+fRvrYr)*12)</f>
        <v>0</v>
      </c>
      <c r="CF221" s="278" cm="1">
        <f t="array" aca="1" ref="CF221" ca="1">CE221*(1+(rRentIncrPct*(MOD(CF$8,12)=1))+(rExCapExRntInfl*(rExCapExRntInflMnth=CF$8)))*(CF$8&lt;=(MAX(rHoldPeriod,1)+fRvrYr)*12)</f>
        <v>0</v>
      </c>
      <c r="CG221" s="278" cm="1">
        <f t="array" aca="1" ref="CG221" ca="1">CF221*(1+(rRentIncrPct*(MOD(CG$8,12)=1))+(rExCapExRntInfl*(rExCapExRntInflMnth=CG$8)))*(CG$8&lt;=(MAX(rHoldPeriod,1)+fRvrYr)*12)</f>
        <v>0</v>
      </c>
      <c r="CH221" s="278" cm="1">
        <f t="array" aca="1" ref="CH221" ca="1">CG221*(1+(rRentIncrPct*(MOD(CH$8,12)=1))+(rExCapExRntInfl*(rExCapExRntInflMnth=CH$8)))*(CH$8&lt;=(MAX(rHoldPeriod,1)+fRvrYr)*12)</f>
        <v>0</v>
      </c>
      <c r="CI221" s="278" cm="1">
        <f t="array" aca="1" ref="CI221" ca="1">CH221*(1+(rRentIncrPct*(MOD(CI$8,12)=1))+(rExCapExRntInfl*(rExCapExRntInflMnth=CI$8)))*(CI$8&lt;=(MAX(rHoldPeriod,1)+fRvrYr)*12)</f>
        <v>0</v>
      </c>
      <c r="CJ221" s="278" cm="1">
        <f t="array" aca="1" ref="CJ221" ca="1">CI221*(1+(rRentIncrPct*(MOD(CJ$8,12)=1))+(rExCapExRntInfl*(rExCapExRntInflMnth=CJ$8)))*(CJ$8&lt;=(MAX(rHoldPeriod,1)+fRvrYr)*12)</f>
        <v>0</v>
      </c>
      <c r="CK221" s="278" cm="1">
        <f t="array" aca="1" ref="CK221" ca="1">CJ221*(1+(rRentIncrPct*(MOD(CK$8,12)=1))+(rExCapExRntInfl*(rExCapExRntInflMnth=CK$8)))*(CK$8&lt;=(MAX(rHoldPeriod,1)+fRvrYr)*12)</f>
        <v>0</v>
      </c>
      <c r="CL221" s="278" cm="1">
        <f t="array" aca="1" ref="CL221" ca="1">CK221*(1+(rRentIncrPct*(MOD(CL$8,12)=1))+(rExCapExRntInfl*(rExCapExRntInflMnth=CL$8)))*(CL$8&lt;=(MAX(rHoldPeriod,1)+fRvrYr)*12)</f>
        <v>0</v>
      </c>
      <c r="CM221" s="278" cm="1">
        <f t="array" aca="1" ref="CM221" ca="1">CL221*(1+(rRentIncrPct*(MOD(CM$8,12)=1))+(rExCapExRntInfl*(rExCapExRntInflMnth=CM$8)))*(CM$8&lt;=(MAX(rHoldPeriod,1)+fRvrYr)*12)</f>
        <v>0</v>
      </c>
      <c r="CN221" s="278" cm="1">
        <f t="array" aca="1" ref="CN221" ca="1">CM221*(1+(rRentIncrPct*(MOD(CN$8,12)=1))+(rExCapExRntInfl*(rExCapExRntInflMnth=CN$8)))*(CN$8&lt;=(MAX(rHoldPeriod,1)+fRvrYr)*12)</f>
        <v>0</v>
      </c>
      <c r="CO221" s="278" cm="1">
        <f t="array" aca="1" ref="CO221" ca="1">CN221*(1+(rRentIncrPct*(MOD(CO$8,12)=1))+(rExCapExRntInfl*(rExCapExRntInflMnth=CO$8)))*(CO$8&lt;=(MAX(rHoldPeriod,1)+fRvrYr)*12)</f>
        <v>0</v>
      </c>
      <c r="CP221" s="278" cm="1">
        <f t="array" aca="1" ref="CP221" ca="1">CO221*(1+(rRentIncrPct*(MOD(CP$8,12)=1))+(rExCapExRntInfl*(rExCapExRntInflMnth=CP$8)))*(CP$8&lt;=(MAX(rHoldPeriod,1)+fRvrYr)*12)</f>
        <v>0</v>
      </c>
      <c r="CQ221" s="278" cm="1">
        <f t="array" aca="1" ref="CQ221" ca="1">CP221*(1+(rRentIncrPct*(MOD(CQ$8,12)=1))+(rExCapExRntInfl*(rExCapExRntInflMnth=CQ$8)))*(CQ$8&lt;=(MAX(rHoldPeriod,1)+fRvrYr)*12)</f>
        <v>0</v>
      </c>
      <c r="CR221" s="278" cm="1">
        <f t="array" aca="1" ref="CR221" ca="1">CQ221*(1+(rRentIncrPct*(MOD(CR$8,12)=1))+(rExCapExRntInfl*(rExCapExRntInflMnth=CR$8)))*(CR$8&lt;=(MAX(rHoldPeriod,1)+fRvrYr)*12)</f>
        <v>0</v>
      </c>
      <c r="CS221" s="278" cm="1">
        <f t="array" aca="1" ref="CS221" ca="1">CR221*(1+(rRentIncrPct*(MOD(CS$8,12)=1))+(rExCapExRntInfl*(rExCapExRntInflMnth=CS$8)))*(CS$8&lt;=(MAX(rHoldPeriod,1)+fRvrYr)*12)</f>
        <v>0</v>
      </c>
      <c r="CT221" s="278" cm="1">
        <f t="array" aca="1" ref="CT221" ca="1">CS221*(1+(rRentIncrPct*(MOD(CT$8,12)=1))+(rExCapExRntInfl*(rExCapExRntInflMnth=CT$8)))*(CT$8&lt;=(MAX(rHoldPeriod,1)+fRvrYr)*12)</f>
        <v>0</v>
      </c>
      <c r="CU221" s="278" cm="1">
        <f t="array" aca="1" ref="CU221" ca="1">CT221*(1+(rRentIncrPct*(MOD(CU$8,12)=1))+(rExCapExRntInfl*(rExCapExRntInflMnth=CU$8)))*(CU$8&lt;=(MAX(rHoldPeriod,1)+fRvrYr)*12)</f>
        <v>0</v>
      </c>
      <c r="CV221" s="278" cm="1">
        <f t="array" aca="1" ref="CV221" ca="1">CU221*(1+(rRentIncrPct*(MOD(CV$8,12)=1))+(rExCapExRntInfl*(rExCapExRntInflMnth=CV$8)))*(CV$8&lt;=(MAX(rHoldPeriod,1)+fRvrYr)*12)</f>
        <v>0</v>
      </c>
      <c r="CW221" s="278" cm="1">
        <f t="array" aca="1" ref="CW221" ca="1">CV221*(1+(rRentIncrPct*(MOD(CW$8,12)=1))+(rExCapExRntInfl*(rExCapExRntInflMnth=CW$8)))*(CW$8&lt;=(MAX(rHoldPeriod,1)+fRvrYr)*12)</f>
        <v>0</v>
      </c>
      <c r="CX221" s="278" cm="1">
        <f t="array" aca="1" ref="CX221" ca="1">CW221*(1+(rRentIncrPct*(MOD(CX$8,12)=1))+(rExCapExRntInfl*(rExCapExRntInflMnth=CX$8)))*(CX$8&lt;=(MAX(rHoldPeriod,1)+fRvrYr)*12)</f>
        <v>0</v>
      </c>
      <c r="CY221" s="278" cm="1">
        <f t="array" aca="1" ref="CY221" ca="1">CX221*(1+(rRentIncrPct*(MOD(CY$8,12)=1))+(rExCapExRntInfl*(rExCapExRntInflMnth=CY$8)))*(CY$8&lt;=(MAX(rHoldPeriod,1)+fRvrYr)*12)</f>
        <v>0</v>
      </c>
      <c r="CZ221" s="278" cm="1">
        <f t="array" aca="1" ref="CZ221" ca="1">CY221*(1+(rRentIncrPct*(MOD(CZ$8,12)=1))+(rExCapExRntInfl*(rExCapExRntInflMnth=CZ$8)))*(CZ$8&lt;=(MAX(rHoldPeriod,1)+fRvrYr)*12)</f>
        <v>0</v>
      </c>
      <c r="DA221" s="278" cm="1">
        <f t="array" aca="1" ref="DA221" ca="1">CZ221*(1+(rRentIncrPct*(MOD(DA$8,12)=1))+(rExCapExRntInfl*(rExCapExRntInflMnth=DA$8)))*(DA$8&lt;=(MAX(rHoldPeriod,1)+fRvrYr)*12)</f>
        <v>0</v>
      </c>
      <c r="DB221" s="278" cm="1">
        <f t="array" aca="1" ref="DB221" ca="1">DA221*(1+(rRentIncrPct*(MOD(DB$8,12)=1))+(rExCapExRntInfl*(rExCapExRntInflMnth=DB$8)))*(DB$8&lt;=(MAX(rHoldPeriod,1)+fRvrYr)*12)</f>
        <v>0</v>
      </c>
      <c r="DC221" s="278" cm="1">
        <f t="array" aca="1" ref="DC221" ca="1">DB221*(1+(rRentIncrPct*(MOD(DC$8,12)=1))+(rExCapExRntInfl*(rExCapExRntInflMnth=DC$8)))*(DC$8&lt;=(MAX(rHoldPeriod,1)+fRvrYr)*12)</f>
        <v>0</v>
      </c>
      <c r="DD221" s="278" cm="1">
        <f t="array" aca="1" ref="DD221" ca="1">DC221*(1+(rRentIncrPct*(MOD(DD$8,12)=1))+(rExCapExRntInfl*(rExCapExRntInflMnth=DD$8)))*(DD$8&lt;=(MAX(rHoldPeriod,1)+fRvrYr)*12)</f>
        <v>0</v>
      </c>
      <c r="DE221" s="278" cm="1">
        <f t="array" aca="1" ref="DE221" ca="1">DD221*(1+(rRentIncrPct*(MOD(DE$8,12)=1))+(rExCapExRntInfl*(rExCapExRntInflMnth=DE$8)))*(DE$8&lt;=(MAX(rHoldPeriod,1)+fRvrYr)*12)</f>
        <v>0</v>
      </c>
      <c r="DF221" s="278" cm="1">
        <f t="array" aca="1" ref="DF221" ca="1">DE221*(1+(rRentIncrPct*(MOD(DF$8,12)=1))+(rExCapExRntInfl*(rExCapExRntInflMnth=DF$8)))*(DF$8&lt;=(MAX(rHoldPeriod,1)+fRvrYr)*12)</f>
        <v>0</v>
      </c>
      <c r="DG221" s="278" cm="1">
        <f t="array" aca="1" ref="DG221" ca="1">DF221*(1+(rRentIncrPct*(MOD(DG$8,12)=1))+(rExCapExRntInfl*(rExCapExRntInflMnth=DG$8)))*(DG$8&lt;=(MAX(rHoldPeriod,1)+fRvrYr)*12)</f>
        <v>0</v>
      </c>
      <c r="DH221" s="278" cm="1">
        <f t="array" aca="1" ref="DH221" ca="1">DG221*(1+(rRentIncrPct*(MOD(DH$8,12)=1))+(rExCapExRntInfl*(rExCapExRntInflMnth=DH$8)))*(DH$8&lt;=(MAX(rHoldPeriod,1)+fRvrYr)*12)</f>
        <v>0</v>
      </c>
      <c r="DI221" s="278" cm="1">
        <f t="array" aca="1" ref="DI221" ca="1">DH221*(1+(rRentIncrPct*(MOD(DI$8,12)=1))+(rExCapExRntInfl*(rExCapExRntInflMnth=DI$8)))*(DI$8&lt;=(MAX(rHoldPeriod,1)+fRvrYr)*12)</f>
        <v>0</v>
      </c>
      <c r="DJ221" s="278" cm="1">
        <f t="array" aca="1" ref="DJ221" ca="1">DI221*(1+(rRentIncrPct*(MOD(DJ$8,12)=1))+(rExCapExRntInfl*(rExCapExRntInflMnth=DJ$8)))*(DJ$8&lt;=(MAX(rHoldPeriod,1)+fRvrYr)*12)</f>
        <v>0</v>
      </c>
      <c r="DK221" s="278" cm="1">
        <f t="array" aca="1" ref="DK221" ca="1">DJ221*(1+(rRentIncrPct*(MOD(DK$8,12)=1))+(rExCapExRntInfl*(rExCapExRntInflMnth=DK$8)))*(DK$8&lt;=(MAX(rHoldPeriod,1)+fRvrYr)*12)</f>
        <v>0</v>
      </c>
      <c r="DL221" s="278" cm="1">
        <f t="array" aca="1" ref="DL221" ca="1">DK221*(1+(rRentIncrPct*(MOD(DL$8,12)=1))+(rExCapExRntInfl*(rExCapExRntInflMnth=DL$8)))*(DL$8&lt;=(MAX(rHoldPeriod,1)+fRvrYr)*12)</f>
        <v>0</v>
      </c>
      <c r="DM221" s="278" cm="1">
        <f t="array" aca="1" ref="DM221" ca="1">DL221*(1+(rRentIncrPct*(MOD(DM$8,12)=1))+(rExCapExRntInfl*(rExCapExRntInflMnth=DM$8)))*(DM$8&lt;=(MAX(rHoldPeriod,1)+fRvrYr)*12)</f>
        <v>0</v>
      </c>
      <c r="DN221" s="278" cm="1">
        <f t="array" aca="1" ref="DN221" ca="1">DM221*(1+(rRentIncrPct*(MOD(DN$8,12)=1))+(rExCapExRntInfl*(rExCapExRntInflMnth=DN$8)))*(DN$8&lt;=(MAX(rHoldPeriod,1)+fRvrYr)*12)</f>
        <v>0</v>
      </c>
      <c r="DO221" s="278" cm="1">
        <f t="array" aca="1" ref="DO221" ca="1">DN221*(1+(rRentIncrPct*(MOD(DO$8,12)=1))+(rExCapExRntInfl*(rExCapExRntInflMnth=DO$8)))*(DO$8&lt;=(MAX(rHoldPeriod,1)+fRvrYr)*12)</f>
        <v>0</v>
      </c>
      <c r="DP221" s="278" cm="1">
        <f t="array" aca="1" ref="DP221" ca="1">DO221*(1+(rRentIncrPct*(MOD(DP$8,12)=1))+(rExCapExRntInfl*(rExCapExRntInflMnth=DP$8)))*(DP$8&lt;=(MAX(rHoldPeriod,1)+fRvrYr)*12)</f>
        <v>0</v>
      </c>
      <c r="DQ221" s="278" cm="1">
        <f t="array" aca="1" ref="DQ221" ca="1">DP221*(1+(rRentIncrPct*(MOD(DQ$8,12)=1))+(rExCapExRntInfl*(rExCapExRntInflMnth=DQ$8)))*(DQ$8&lt;=(MAX(rHoldPeriod,1)+fRvrYr)*12)</f>
        <v>0</v>
      </c>
      <c r="DR221" s="278" cm="1">
        <f t="array" aca="1" ref="DR221" ca="1">DQ221*(1+(rRentIncrPct*(MOD(DR$8,12)=1))+(rExCapExRntInfl*(rExCapExRntInflMnth=DR$8)))*(DR$8&lt;=(MAX(rHoldPeriod,1)+fRvrYr)*12)</f>
        <v>0</v>
      </c>
      <c r="DS221" s="278" cm="1">
        <f t="array" aca="1" ref="DS221" ca="1">DR221*(1+(rRentIncrPct*(MOD(DS$8,12)=1))+(rExCapExRntInfl*(rExCapExRntInflMnth=DS$8)))*(DS$8&lt;=(MAX(rHoldPeriod,1)+fRvrYr)*12)</f>
        <v>0</v>
      </c>
      <c r="DT221" s="278" cm="1">
        <f t="array" aca="1" ref="DT221" ca="1">DS221*(1+(rRentIncrPct*(MOD(DT$8,12)=1))+(rExCapExRntInfl*(rExCapExRntInflMnth=DT$8)))*(DT$8&lt;=(MAX(rHoldPeriod,1)+fRvrYr)*12)</f>
        <v>0</v>
      </c>
      <c r="DU221" s="278" cm="1">
        <f t="array" aca="1" ref="DU221" ca="1">DT221*(1+(rRentIncrPct*(MOD(DU$8,12)=1))+(rExCapExRntInfl*(rExCapExRntInflMnth=DU$8)))*(DU$8&lt;=(MAX(rHoldPeriod,1)+fRvrYr)*12)</f>
        <v>0</v>
      </c>
      <c r="DV221" s="278" cm="1">
        <f t="array" aca="1" ref="DV221" ca="1">DU221*(1+(rRentIncrPct*(MOD(DV$8,12)=1))+(rExCapExRntInfl*(rExCapExRntInflMnth=DV$8)))*(DV$8&lt;=(MAX(rHoldPeriod,1)+fRvrYr)*12)</f>
        <v>0</v>
      </c>
      <c r="DW221" s="278" cm="1">
        <f t="array" aca="1" ref="DW221" ca="1">DV221*(1+(rRentIncrPct*(MOD(DW$8,12)=1))+(rExCapExRntInfl*(rExCapExRntInflMnth=DW$8)))*(DW$8&lt;=(MAX(rHoldPeriod,1)+fRvrYr)*12)</f>
        <v>0</v>
      </c>
      <c r="DX221" s="278" cm="1">
        <f t="array" aca="1" ref="DX221" ca="1">DW221*(1+(rRentIncrPct*(MOD(DX$8,12)=1))+(rExCapExRntInfl*(rExCapExRntInflMnth=DX$8)))*(DX$8&lt;=(MAX(rHoldPeriod,1)+fRvrYr)*12)</f>
        <v>0</v>
      </c>
      <c r="DY221" s="278" cm="1">
        <f t="array" aca="1" ref="DY221" ca="1">DX221*(1+(rRentIncrPct*(MOD(DY$8,12)=1))+(rExCapExRntInfl*(rExCapExRntInflMnth=DY$8)))*(DY$8&lt;=(MAX(rHoldPeriod,1)+fRvrYr)*12)</f>
        <v>0</v>
      </c>
      <c r="DZ221" s="278" cm="1">
        <f t="array" aca="1" ref="DZ221" ca="1">DY221*(1+(rRentIncrPct*(MOD(DZ$8,12)=1))+(rExCapExRntInfl*(rExCapExRntInflMnth=DZ$8)))*(DZ$8&lt;=(MAX(rHoldPeriod,1)+fRvrYr)*12)</f>
        <v>0</v>
      </c>
      <c r="EA221" s="278" cm="1">
        <f t="array" aca="1" ref="EA221" ca="1">DZ221*(1+(rRentIncrPct*(MOD(EA$8,12)=1))+(rExCapExRntInfl*(rExCapExRntInflMnth=EA$8)))*(EA$8&lt;=(MAX(rHoldPeriod,1)+fRvrYr)*12)</f>
        <v>0</v>
      </c>
      <c r="EB221" s="278" cm="1">
        <f t="array" aca="1" ref="EB221" ca="1">EA221*(1+(rRentIncrPct*(MOD(EB$8,12)=1))+(rExCapExRntInfl*(rExCapExRntInflMnth=EB$8)))*(EB$8&lt;=(MAX(rHoldPeriod,1)+fRvrYr)*12)</f>
        <v>0</v>
      </c>
      <c r="EC221" s="278" cm="1">
        <f t="array" aca="1" ref="EC221" ca="1">EB221*(1+(rRentIncrPct*(MOD(EC$8,12)=1))+(rExCapExRntInfl*(rExCapExRntInflMnth=EC$8)))*(EC$8&lt;=(MAX(rHoldPeriod,1)+fRvrYr)*12)</f>
        <v>0</v>
      </c>
      <c r="ED221" s="278" cm="1">
        <f t="array" aca="1" ref="ED221" ca="1">EC221*(1+(rRentIncrPct*(MOD(ED$8,12)=1))+(rExCapExRntInfl*(rExCapExRntInflMnth=ED$8)))*(ED$8&lt;=(MAX(rHoldPeriod,1)+fRvrYr)*12)</f>
        <v>0</v>
      </c>
      <c r="EE221" s="278" cm="1">
        <f t="array" aca="1" ref="EE221" ca="1">ED221*(1+(rRentIncrPct*(MOD(EE$8,12)=1))+(rExCapExRntInfl*(rExCapExRntInflMnth=EE$8)))*(EE$8&lt;=(MAX(rHoldPeriod,1)+fRvrYr)*12)</f>
        <v>0</v>
      </c>
      <c r="EF221" s="278" cm="1">
        <f t="array" aca="1" ref="EF221" ca="1">EE221*(1+(rRentIncrPct*(MOD(EF$8,12)=1))+(rExCapExRntInfl*(rExCapExRntInflMnth=EF$8)))*(EF$8&lt;=(MAX(rHoldPeriod,1)+fRvrYr)*12)</f>
        <v>0</v>
      </c>
      <c r="EG221" s="278" cm="1">
        <f t="array" aca="1" ref="EG221" ca="1">EF221*(1+(rRentIncrPct*(MOD(EG$8,12)=1))+(rExCapExRntInfl*(rExCapExRntInflMnth=EG$8)))*(EG$8&lt;=(MAX(rHoldPeriod,1)+fRvrYr)*12)</f>
        <v>0</v>
      </c>
      <c r="EH221" s="278" cm="1">
        <f t="array" aca="1" ref="EH221" ca="1">EG221*(1+(rRentIncrPct*(MOD(EH$8,12)=1))+(rExCapExRntInfl*(rExCapExRntInflMnth=EH$8)))*(EH$8&lt;=(MAX(rHoldPeriod,1)+fRvrYr)*12)</f>
        <v>0</v>
      </c>
      <c r="EI221" s="278" cm="1">
        <f t="array" aca="1" ref="EI221" ca="1">EH221*(1+(rRentIncrPct*(MOD(EI$8,12)=1))+(rExCapExRntInfl*(rExCapExRntInflMnth=EI$8)))*(EI$8&lt;=(MAX(rHoldPeriod,1)+fRvrYr)*12)</f>
        <v>0</v>
      </c>
      <c r="EJ221" s="278" cm="1">
        <f t="array" aca="1" ref="EJ221" ca="1">EI221*(1+(rRentIncrPct*(MOD(EJ$8,12)=1))+(rExCapExRntInfl*(rExCapExRntInflMnth=EJ$8)))*(EJ$8&lt;=(MAX(rHoldPeriod,1)+fRvrYr)*12)</f>
        <v>0</v>
      </c>
      <c r="EK221" s="278" cm="1">
        <f t="array" aca="1" ref="EK221" ca="1">EJ221*(1+(rRentIncrPct*(MOD(EK$8,12)=1))+(rExCapExRntInfl*(rExCapExRntInflMnth=EK$8)))*(EK$8&lt;=(MAX(rHoldPeriod,1)+fRvrYr)*12)</f>
        <v>0</v>
      </c>
      <c r="EL221" s="278" cm="1">
        <f t="array" aca="1" ref="EL221" ca="1">EK221*(1+(rRentIncrPct*(MOD(EL$8,12)=1))+(rExCapExRntInfl*(rExCapExRntInflMnth=EL$8)))*(EL$8&lt;=(MAX(rHoldPeriod,1)+fRvrYr)*12)</f>
        <v>0</v>
      </c>
      <c r="EM221" s="278" cm="1">
        <f t="array" aca="1" ref="EM221" ca="1">EL221*(1+(rRentIncrPct*(MOD(EM$8,12)=1))+(rExCapExRntInfl*(rExCapExRntInflMnth=EM$8)))*(EM$8&lt;=(MAX(rHoldPeriod,1)+fRvrYr)*12)</f>
        <v>0</v>
      </c>
      <c r="EN221" s="278" cm="1">
        <f t="array" aca="1" ref="EN221" ca="1">EM221*(1+(rRentIncrPct*(MOD(EN$8,12)=1))+(rExCapExRntInfl*(rExCapExRntInflMnth=EN$8)))*(EN$8&lt;=(MAX(rHoldPeriod,1)+fRvrYr)*12)</f>
        <v>0</v>
      </c>
      <c r="EO221" s="278" cm="1">
        <f t="array" aca="1" ref="EO221" ca="1">EN221*(1+(rRentIncrPct*(MOD(EO$8,12)=1))+(rExCapExRntInfl*(rExCapExRntInflMnth=EO$8)))*(EO$8&lt;=(MAX(rHoldPeriod,1)+fRvrYr)*12)</f>
        <v>0</v>
      </c>
      <c r="EP221" s="278" cm="1">
        <f t="array" aca="1" ref="EP221" ca="1">EO221*(1+(rRentIncrPct*(MOD(EP$8,12)=1))+(rExCapExRntInfl*(rExCapExRntInflMnth=EP$8)))*(EP$8&lt;=(MAX(rHoldPeriod,1)+fRvrYr)*12)</f>
        <v>0</v>
      </c>
      <c r="EQ221" s="278" cm="1">
        <f t="array" aca="1" ref="EQ221" ca="1">EP221*(1+(rRentIncrPct*(MOD(EQ$8,12)=1))+(rExCapExRntInfl*(rExCapExRntInflMnth=EQ$8)))*(EQ$8&lt;=(MAX(rHoldPeriod,1)+fRvrYr)*12)</f>
        <v>0</v>
      </c>
      <c r="ER221" s="278" cm="1">
        <f t="array" aca="1" ref="ER221" ca="1">EQ221*(1+(rRentIncrPct*(MOD(ER$8,12)=1))+(rExCapExRntInfl*(rExCapExRntInflMnth=ER$8)))*(ER$8&lt;=(MAX(rHoldPeriod,1)+fRvrYr)*12)</f>
        <v>0</v>
      </c>
      <c r="ES221" s="278" cm="1">
        <f t="array" aca="1" ref="ES221" ca="1">ER221*(1+(rRentIncrPct*(MOD(ES$8,12)=1))+(rExCapExRntInfl*(rExCapExRntInflMnth=ES$8)))*(ES$8&lt;=(MAX(rHoldPeriod,1)+fRvrYr)*12)</f>
        <v>0</v>
      </c>
    </row>
    <row r="222" spans="17:149" hidden="1" x14ac:dyDescent="0.2">
      <c r="Q222" s="275"/>
      <c r="R222" s="278">
        <f t="shared" si="500"/>
        <v>0</v>
      </c>
      <c r="S222" s="278" cm="1">
        <f t="array" aca="1" ref="S222" ca="1">R222*(1+(rRentIncrPct*(MOD(S$8,12)=1))+(rExCapExRntInfl*(rExCapExRntInflMnth=S$8)))*(S$8&lt;=(MAX(rHoldPeriod,1)+fRvrYr)*12)</f>
        <v>0</v>
      </c>
      <c r="T222" s="278" cm="1">
        <f t="array" aca="1" ref="T222" ca="1">S222*(1+(rRentIncrPct*(MOD(T$8,12)=1))+(rExCapExRntInfl*(rExCapExRntInflMnth=T$8)))*(T$8&lt;=(MAX(rHoldPeriod,1)+fRvrYr)*12)</f>
        <v>0</v>
      </c>
      <c r="U222" s="278" cm="1">
        <f t="array" aca="1" ref="U222" ca="1">T222*(1+(rRentIncrPct*(MOD(U$8,12)=1))+(rExCapExRntInfl*(rExCapExRntInflMnth=U$8)))*(U$8&lt;=(MAX(rHoldPeriod,1)+fRvrYr)*12)</f>
        <v>0</v>
      </c>
      <c r="V222" s="278" cm="1">
        <f t="array" aca="1" ref="V222" ca="1">U222*(1+(rRentIncrPct*(MOD(V$8,12)=1))+(rExCapExRntInfl*(rExCapExRntInflMnth=V$8)))*(V$8&lt;=(MAX(rHoldPeriod,1)+fRvrYr)*12)</f>
        <v>0</v>
      </c>
      <c r="W222" s="278" cm="1">
        <f t="array" aca="1" ref="W222" ca="1">V222*(1+(rRentIncrPct*(MOD(W$8,12)=1))+(rExCapExRntInfl*(rExCapExRntInflMnth=W$8)))*(W$8&lt;=(MAX(rHoldPeriod,1)+fRvrYr)*12)</f>
        <v>0</v>
      </c>
      <c r="X222" s="278" cm="1">
        <f t="array" aca="1" ref="X222" ca="1">W222*(1+(rRentIncrPct*(MOD(X$8,12)=1))+(rExCapExRntInfl*(rExCapExRntInflMnth=X$8)))*(X$8&lt;=(MAX(rHoldPeriod,1)+fRvrYr)*12)</f>
        <v>0</v>
      </c>
      <c r="Y222" s="278" cm="1">
        <f t="array" aca="1" ref="Y222" ca="1">X222*(1+(rRentIncrPct*(MOD(Y$8,12)=1))+(rExCapExRntInfl*(rExCapExRntInflMnth=Y$8)))*(Y$8&lt;=(MAX(rHoldPeriod,1)+fRvrYr)*12)</f>
        <v>0</v>
      </c>
      <c r="Z222" s="278" cm="1">
        <f t="array" aca="1" ref="Z222" ca="1">Y222*(1+(rRentIncrPct*(MOD(Z$8,12)=1))+(rExCapExRntInfl*(rExCapExRntInflMnth=Z$8)))*(Z$8&lt;=(MAX(rHoldPeriod,1)+fRvrYr)*12)</f>
        <v>0</v>
      </c>
      <c r="AA222" s="278" cm="1">
        <f t="array" aca="1" ref="AA222" ca="1">Z222*(1+(rRentIncrPct*(MOD(AA$8,12)=1))+(rExCapExRntInfl*(rExCapExRntInflMnth=AA$8)))*(AA$8&lt;=(MAX(rHoldPeriod,1)+fRvrYr)*12)</f>
        <v>0</v>
      </c>
      <c r="AB222" s="278" cm="1">
        <f t="array" aca="1" ref="AB222" ca="1">AA222*(1+(rRentIncrPct*(MOD(AB$8,12)=1))+(rExCapExRntInfl*(rExCapExRntInflMnth=AB$8)))*(AB$8&lt;=(MAX(rHoldPeriod,1)+fRvrYr)*12)</f>
        <v>0</v>
      </c>
      <c r="AC222" s="278" cm="1">
        <f t="array" aca="1" ref="AC222" ca="1">AB222*(1+(rRentIncrPct*(MOD(AC$8,12)=1))+(rExCapExRntInfl*(rExCapExRntInflMnth=AC$8)))*(AC$8&lt;=(MAX(rHoldPeriod,1)+fRvrYr)*12)</f>
        <v>0</v>
      </c>
      <c r="AD222" s="278" cm="1">
        <f t="array" aca="1" ref="AD222" ca="1">AC222*(1+(rRentIncrPct*(MOD(AD$8,12)=1))+(rExCapExRntInfl*(rExCapExRntInflMnth=AD$8)))*(AD$8&lt;=(MAX(rHoldPeriod,1)+fRvrYr)*12)</f>
        <v>0</v>
      </c>
      <c r="AE222" s="278" cm="1">
        <f t="array" aca="1" ref="AE222" ca="1">AD222*(1+(rRentIncrPct*(MOD(AE$8,12)=1))+(rExCapExRntInfl*(rExCapExRntInflMnth=AE$8)))*(AE$8&lt;=(MAX(rHoldPeriod,1)+fRvrYr)*12)</f>
        <v>0</v>
      </c>
      <c r="AF222" s="278" cm="1">
        <f t="array" aca="1" ref="AF222" ca="1">AE222*(1+(rRentIncrPct*(MOD(AF$8,12)=1))+(rExCapExRntInfl*(rExCapExRntInflMnth=AF$8)))*(AF$8&lt;=(MAX(rHoldPeriod,1)+fRvrYr)*12)</f>
        <v>0</v>
      </c>
      <c r="AG222" s="278" cm="1">
        <f t="array" aca="1" ref="AG222" ca="1">AF222*(1+(rRentIncrPct*(MOD(AG$8,12)=1))+(rExCapExRntInfl*(rExCapExRntInflMnth=AG$8)))*(AG$8&lt;=(MAX(rHoldPeriod,1)+fRvrYr)*12)</f>
        <v>0</v>
      </c>
      <c r="AH222" s="278" cm="1">
        <f t="array" aca="1" ref="AH222" ca="1">AG222*(1+(rRentIncrPct*(MOD(AH$8,12)=1))+(rExCapExRntInfl*(rExCapExRntInflMnth=AH$8)))*(AH$8&lt;=(MAX(rHoldPeriod,1)+fRvrYr)*12)</f>
        <v>0</v>
      </c>
      <c r="AI222" s="278" cm="1">
        <f t="array" aca="1" ref="AI222" ca="1">AH222*(1+(rRentIncrPct*(MOD(AI$8,12)=1))+(rExCapExRntInfl*(rExCapExRntInflMnth=AI$8)))*(AI$8&lt;=(MAX(rHoldPeriod,1)+fRvrYr)*12)</f>
        <v>0</v>
      </c>
      <c r="AJ222" s="278" cm="1">
        <f t="array" aca="1" ref="AJ222" ca="1">AI222*(1+(rRentIncrPct*(MOD(AJ$8,12)=1))+(rExCapExRntInfl*(rExCapExRntInflMnth=AJ$8)))*(AJ$8&lt;=(MAX(rHoldPeriod,1)+fRvrYr)*12)</f>
        <v>0</v>
      </c>
      <c r="AK222" s="278" cm="1">
        <f t="array" aca="1" ref="AK222" ca="1">AJ222*(1+(rRentIncrPct*(MOD(AK$8,12)=1))+(rExCapExRntInfl*(rExCapExRntInflMnth=AK$8)))*(AK$8&lt;=(MAX(rHoldPeriod,1)+fRvrYr)*12)</f>
        <v>0</v>
      </c>
      <c r="AL222" s="278" cm="1">
        <f t="array" aca="1" ref="AL222" ca="1">AK222*(1+(rRentIncrPct*(MOD(AL$8,12)=1))+(rExCapExRntInfl*(rExCapExRntInflMnth=AL$8)))*(AL$8&lt;=(MAX(rHoldPeriod,1)+fRvrYr)*12)</f>
        <v>0</v>
      </c>
      <c r="AM222" s="278" cm="1">
        <f t="array" aca="1" ref="AM222" ca="1">AL222*(1+(rRentIncrPct*(MOD(AM$8,12)=1))+(rExCapExRntInfl*(rExCapExRntInflMnth=AM$8)))*(AM$8&lt;=(MAX(rHoldPeriod,1)+fRvrYr)*12)</f>
        <v>0</v>
      </c>
      <c r="AN222" s="278" cm="1">
        <f t="array" aca="1" ref="AN222" ca="1">AM222*(1+(rRentIncrPct*(MOD(AN$8,12)=1))+(rExCapExRntInfl*(rExCapExRntInflMnth=AN$8)))*(AN$8&lt;=(MAX(rHoldPeriod,1)+fRvrYr)*12)</f>
        <v>0</v>
      </c>
      <c r="AO222" s="278" cm="1">
        <f t="array" aca="1" ref="AO222" ca="1">AN222*(1+(rRentIncrPct*(MOD(AO$8,12)=1))+(rExCapExRntInfl*(rExCapExRntInflMnth=AO$8)))*(AO$8&lt;=(MAX(rHoldPeriod,1)+fRvrYr)*12)</f>
        <v>0</v>
      </c>
      <c r="AP222" s="278" cm="1">
        <f t="array" aca="1" ref="AP222" ca="1">AO222*(1+(rRentIncrPct*(MOD(AP$8,12)=1))+(rExCapExRntInfl*(rExCapExRntInflMnth=AP$8)))*(AP$8&lt;=(MAX(rHoldPeriod,1)+fRvrYr)*12)</f>
        <v>0</v>
      </c>
      <c r="AQ222" s="278" cm="1">
        <f t="array" aca="1" ref="AQ222" ca="1">AP222*(1+(rRentIncrPct*(MOD(AQ$8,12)=1))+(rExCapExRntInfl*(rExCapExRntInflMnth=AQ$8)))*(AQ$8&lt;=(MAX(rHoldPeriod,1)+fRvrYr)*12)</f>
        <v>0</v>
      </c>
      <c r="AR222" s="278" cm="1">
        <f t="array" aca="1" ref="AR222" ca="1">AQ222*(1+(rRentIncrPct*(MOD(AR$8,12)=1))+(rExCapExRntInfl*(rExCapExRntInflMnth=AR$8)))*(AR$8&lt;=(MAX(rHoldPeriod,1)+fRvrYr)*12)</f>
        <v>0</v>
      </c>
      <c r="AS222" s="278" cm="1">
        <f t="array" aca="1" ref="AS222" ca="1">AR222*(1+(rRentIncrPct*(MOD(AS$8,12)=1))+(rExCapExRntInfl*(rExCapExRntInflMnth=AS$8)))*(AS$8&lt;=(MAX(rHoldPeriod,1)+fRvrYr)*12)</f>
        <v>0</v>
      </c>
      <c r="AT222" s="278" cm="1">
        <f t="array" aca="1" ref="AT222" ca="1">AS222*(1+(rRentIncrPct*(MOD(AT$8,12)=1))+(rExCapExRntInfl*(rExCapExRntInflMnth=AT$8)))*(AT$8&lt;=(MAX(rHoldPeriod,1)+fRvrYr)*12)</f>
        <v>0</v>
      </c>
      <c r="AU222" s="278" cm="1">
        <f t="array" aca="1" ref="AU222" ca="1">AT222*(1+(rRentIncrPct*(MOD(AU$8,12)=1))+(rExCapExRntInfl*(rExCapExRntInflMnth=AU$8)))*(AU$8&lt;=(MAX(rHoldPeriod,1)+fRvrYr)*12)</f>
        <v>0</v>
      </c>
      <c r="AV222" s="278" cm="1">
        <f t="array" aca="1" ref="AV222" ca="1">AU222*(1+(rRentIncrPct*(MOD(AV$8,12)=1))+(rExCapExRntInfl*(rExCapExRntInflMnth=AV$8)))*(AV$8&lt;=(MAX(rHoldPeriod,1)+fRvrYr)*12)</f>
        <v>0</v>
      </c>
      <c r="AW222" s="278" cm="1">
        <f t="array" aca="1" ref="AW222" ca="1">AV222*(1+(rRentIncrPct*(MOD(AW$8,12)=1))+(rExCapExRntInfl*(rExCapExRntInflMnth=AW$8)))*(AW$8&lt;=(MAX(rHoldPeriod,1)+fRvrYr)*12)</f>
        <v>0</v>
      </c>
      <c r="AX222" s="278" cm="1">
        <f t="array" aca="1" ref="AX222" ca="1">AW222*(1+(rRentIncrPct*(MOD(AX$8,12)=1))+(rExCapExRntInfl*(rExCapExRntInflMnth=AX$8)))*(AX$8&lt;=(MAX(rHoldPeriod,1)+fRvrYr)*12)</f>
        <v>0</v>
      </c>
      <c r="AY222" s="278" cm="1">
        <f t="array" aca="1" ref="AY222" ca="1">AX222*(1+(rRentIncrPct*(MOD(AY$8,12)=1))+(rExCapExRntInfl*(rExCapExRntInflMnth=AY$8)))*(AY$8&lt;=(MAX(rHoldPeriod,1)+fRvrYr)*12)</f>
        <v>0</v>
      </c>
      <c r="AZ222" s="278" cm="1">
        <f t="array" aca="1" ref="AZ222" ca="1">AY222*(1+(rRentIncrPct*(MOD(AZ$8,12)=1))+(rExCapExRntInfl*(rExCapExRntInflMnth=AZ$8)))*(AZ$8&lt;=(MAX(rHoldPeriod,1)+fRvrYr)*12)</f>
        <v>0</v>
      </c>
      <c r="BA222" s="278" cm="1">
        <f t="array" aca="1" ref="BA222" ca="1">AZ222*(1+(rRentIncrPct*(MOD(BA$8,12)=1))+(rExCapExRntInfl*(rExCapExRntInflMnth=BA$8)))*(BA$8&lt;=(MAX(rHoldPeriod,1)+fRvrYr)*12)</f>
        <v>0</v>
      </c>
      <c r="BB222" s="278" cm="1">
        <f t="array" aca="1" ref="BB222" ca="1">BA222*(1+(rRentIncrPct*(MOD(BB$8,12)=1))+(rExCapExRntInfl*(rExCapExRntInflMnth=BB$8)))*(BB$8&lt;=(MAX(rHoldPeriod,1)+fRvrYr)*12)</f>
        <v>0</v>
      </c>
      <c r="BC222" s="278" cm="1">
        <f t="array" aca="1" ref="BC222" ca="1">BB222*(1+(rRentIncrPct*(MOD(BC$8,12)=1))+(rExCapExRntInfl*(rExCapExRntInflMnth=BC$8)))*(BC$8&lt;=(MAX(rHoldPeriod,1)+fRvrYr)*12)</f>
        <v>0</v>
      </c>
      <c r="BD222" s="278" cm="1">
        <f t="array" aca="1" ref="BD222" ca="1">BC222*(1+(rRentIncrPct*(MOD(BD$8,12)=1))+(rExCapExRntInfl*(rExCapExRntInflMnth=BD$8)))*(BD$8&lt;=(MAX(rHoldPeriod,1)+fRvrYr)*12)</f>
        <v>0</v>
      </c>
      <c r="BE222" s="278" cm="1">
        <f t="array" aca="1" ref="BE222" ca="1">BD222*(1+(rRentIncrPct*(MOD(BE$8,12)=1))+(rExCapExRntInfl*(rExCapExRntInflMnth=BE$8)))*(BE$8&lt;=(MAX(rHoldPeriod,1)+fRvrYr)*12)</f>
        <v>0</v>
      </c>
      <c r="BF222" s="278" cm="1">
        <f t="array" aca="1" ref="BF222" ca="1">BE222*(1+(rRentIncrPct*(MOD(BF$8,12)=1))+(rExCapExRntInfl*(rExCapExRntInflMnth=BF$8)))*(BF$8&lt;=(MAX(rHoldPeriod,1)+fRvrYr)*12)</f>
        <v>0</v>
      </c>
      <c r="BG222" s="278" cm="1">
        <f t="array" aca="1" ref="BG222" ca="1">BF222*(1+(rRentIncrPct*(MOD(BG$8,12)=1))+(rExCapExRntInfl*(rExCapExRntInflMnth=BG$8)))*(BG$8&lt;=(MAX(rHoldPeriod,1)+fRvrYr)*12)</f>
        <v>0</v>
      </c>
      <c r="BH222" s="278" cm="1">
        <f t="array" aca="1" ref="BH222" ca="1">BG222*(1+(rRentIncrPct*(MOD(BH$8,12)=1))+(rExCapExRntInfl*(rExCapExRntInflMnth=BH$8)))*(BH$8&lt;=(MAX(rHoldPeriod,1)+fRvrYr)*12)</f>
        <v>0</v>
      </c>
      <c r="BI222" s="278" cm="1">
        <f t="array" aca="1" ref="BI222" ca="1">BH222*(1+(rRentIncrPct*(MOD(BI$8,12)=1))+(rExCapExRntInfl*(rExCapExRntInflMnth=BI$8)))*(BI$8&lt;=(MAX(rHoldPeriod,1)+fRvrYr)*12)</f>
        <v>0</v>
      </c>
      <c r="BJ222" s="278" cm="1">
        <f t="array" aca="1" ref="BJ222" ca="1">BI222*(1+(rRentIncrPct*(MOD(BJ$8,12)=1))+(rExCapExRntInfl*(rExCapExRntInflMnth=BJ$8)))*(BJ$8&lt;=(MAX(rHoldPeriod,1)+fRvrYr)*12)</f>
        <v>0</v>
      </c>
      <c r="BK222" s="278" cm="1">
        <f t="array" aca="1" ref="BK222" ca="1">BJ222*(1+(rRentIncrPct*(MOD(BK$8,12)=1))+(rExCapExRntInfl*(rExCapExRntInflMnth=BK$8)))*(BK$8&lt;=(MAX(rHoldPeriod,1)+fRvrYr)*12)</f>
        <v>0</v>
      </c>
      <c r="BL222" s="278" cm="1">
        <f t="array" aca="1" ref="BL222" ca="1">BK222*(1+(rRentIncrPct*(MOD(BL$8,12)=1))+(rExCapExRntInfl*(rExCapExRntInflMnth=BL$8)))*(BL$8&lt;=(MAX(rHoldPeriod,1)+fRvrYr)*12)</f>
        <v>0</v>
      </c>
      <c r="BM222" s="278" cm="1">
        <f t="array" aca="1" ref="BM222" ca="1">BL222*(1+(rRentIncrPct*(MOD(BM$8,12)=1))+(rExCapExRntInfl*(rExCapExRntInflMnth=BM$8)))*(BM$8&lt;=(MAX(rHoldPeriod,1)+fRvrYr)*12)</f>
        <v>0</v>
      </c>
      <c r="BN222" s="278" cm="1">
        <f t="array" aca="1" ref="BN222" ca="1">BM222*(1+(rRentIncrPct*(MOD(BN$8,12)=1))+(rExCapExRntInfl*(rExCapExRntInflMnth=BN$8)))*(BN$8&lt;=(MAX(rHoldPeriod,1)+fRvrYr)*12)</f>
        <v>0</v>
      </c>
      <c r="BO222" s="278" cm="1">
        <f t="array" aca="1" ref="BO222" ca="1">BN222*(1+(rRentIncrPct*(MOD(BO$8,12)=1))+(rExCapExRntInfl*(rExCapExRntInflMnth=BO$8)))*(BO$8&lt;=(MAX(rHoldPeriod,1)+fRvrYr)*12)</f>
        <v>0</v>
      </c>
      <c r="BP222" s="278" cm="1">
        <f t="array" aca="1" ref="BP222" ca="1">BO222*(1+(rRentIncrPct*(MOD(BP$8,12)=1))+(rExCapExRntInfl*(rExCapExRntInflMnth=BP$8)))*(BP$8&lt;=(MAX(rHoldPeriod,1)+fRvrYr)*12)</f>
        <v>0</v>
      </c>
      <c r="BQ222" s="278" cm="1">
        <f t="array" aca="1" ref="BQ222" ca="1">BP222*(1+(rRentIncrPct*(MOD(BQ$8,12)=1))+(rExCapExRntInfl*(rExCapExRntInflMnth=BQ$8)))*(BQ$8&lt;=(MAX(rHoldPeriod,1)+fRvrYr)*12)</f>
        <v>0</v>
      </c>
      <c r="BR222" s="278" cm="1">
        <f t="array" aca="1" ref="BR222" ca="1">BQ222*(1+(rRentIncrPct*(MOD(BR$8,12)=1))+(rExCapExRntInfl*(rExCapExRntInflMnth=BR$8)))*(BR$8&lt;=(MAX(rHoldPeriod,1)+fRvrYr)*12)</f>
        <v>0</v>
      </c>
      <c r="BS222" s="278" cm="1">
        <f t="array" aca="1" ref="BS222" ca="1">BR222*(1+(rRentIncrPct*(MOD(BS$8,12)=1))+(rExCapExRntInfl*(rExCapExRntInflMnth=BS$8)))*(BS$8&lt;=(MAX(rHoldPeriod,1)+fRvrYr)*12)</f>
        <v>0</v>
      </c>
      <c r="BT222" s="278" cm="1">
        <f t="array" aca="1" ref="BT222" ca="1">BS222*(1+(rRentIncrPct*(MOD(BT$8,12)=1))+(rExCapExRntInfl*(rExCapExRntInflMnth=BT$8)))*(BT$8&lt;=(MAX(rHoldPeriod,1)+fRvrYr)*12)</f>
        <v>0</v>
      </c>
      <c r="BU222" s="278" cm="1">
        <f t="array" aca="1" ref="BU222" ca="1">BT222*(1+(rRentIncrPct*(MOD(BU$8,12)=1))+(rExCapExRntInfl*(rExCapExRntInflMnth=BU$8)))*(BU$8&lt;=(MAX(rHoldPeriod,1)+fRvrYr)*12)</f>
        <v>0</v>
      </c>
      <c r="BV222" s="278" cm="1">
        <f t="array" aca="1" ref="BV222" ca="1">BU222*(1+(rRentIncrPct*(MOD(BV$8,12)=1))+(rExCapExRntInfl*(rExCapExRntInflMnth=BV$8)))*(BV$8&lt;=(MAX(rHoldPeriod,1)+fRvrYr)*12)</f>
        <v>0</v>
      </c>
      <c r="BW222" s="278" cm="1">
        <f t="array" aca="1" ref="BW222" ca="1">BV222*(1+(rRentIncrPct*(MOD(BW$8,12)=1))+(rExCapExRntInfl*(rExCapExRntInflMnth=BW$8)))*(BW$8&lt;=(MAX(rHoldPeriod,1)+fRvrYr)*12)</f>
        <v>0</v>
      </c>
      <c r="BX222" s="278" cm="1">
        <f t="array" aca="1" ref="BX222" ca="1">BW222*(1+(rRentIncrPct*(MOD(BX$8,12)=1))+(rExCapExRntInfl*(rExCapExRntInflMnth=BX$8)))*(BX$8&lt;=(MAX(rHoldPeriod,1)+fRvrYr)*12)</f>
        <v>0</v>
      </c>
      <c r="BY222" s="278" cm="1">
        <f t="array" aca="1" ref="BY222" ca="1">BX222*(1+(rRentIncrPct*(MOD(BY$8,12)=1))+(rExCapExRntInfl*(rExCapExRntInflMnth=BY$8)))*(BY$8&lt;=(MAX(rHoldPeriod,1)+fRvrYr)*12)</f>
        <v>0</v>
      </c>
      <c r="BZ222" s="278" cm="1">
        <f t="array" aca="1" ref="BZ222" ca="1">BY222*(1+(rRentIncrPct*(MOD(BZ$8,12)=1))+(rExCapExRntInfl*(rExCapExRntInflMnth=BZ$8)))*(BZ$8&lt;=(MAX(rHoldPeriod,1)+fRvrYr)*12)</f>
        <v>0</v>
      </c>
      <c r="CA222" s="278" cm="1">
        <f t="array" aca="1" ref="CA222" ca="1">BZ222*(1+(rRentIncrPct*(MOD(CA$8,12)=1))+(rExCapExRntInfl*(rExCapExRntInflMnth=CA$8)))*(CA$8&lt;=(MAX(rHoldPeriod,1)+fRvrYr)*12)</f>
        <v>0</v>
      </c>
      <c r="CB222" s="278" cm="1">
        <f t="array" aca="1" ref="CB222" ca="1">CA222*(1+(rRentIncrPct*(MOD(CB$8,12)=1))+(rExCapExRntInfl*(rExCapExRntInflMnth=CB$8)))*(CB$8&lt;=(MAX(rHoldPeriod,1)+fRvrYr)*12)</f>
        <v>0</v>
      </c>
      <c r="CC222" s="278" cm="1">
        <f t="array" aca="1" ref="CC222" ca="1">CB222*(1+(rRentIncrPct*(MOD(CC$8,12)=1))+(rExCapExRntInfl*(rExCapExRntInflMnth=CC$8)))*(CC$8&lt;=(MAX(rHoldPeriod,1)+fRvrYr)*12)</f>
        <v>0</v>
      </c>
      <c r="CD222" s="278" cm="1">
        <f t="array" aca="1" ref="CD222" ca="1">CC222*(1+(rRentIncrPct*(MOD(CD$8,12)=1))+(rExCapExRntInfl*(rExCapExRntInflMnth=CD$8)))*(CD$8&lt;=(MAX(rHoldPeriod,1)+fRvrYr)*12)</f>
        <v>0</v>
      </c>
      <c r="CE222" s="278" cm="1">
        <f t="array" aca="1" ref="CE222" ca="1">CD222*(1+(rRentIncrPct*(MOD(CE$8,12)=1))+(rExCapExRntInfl*(rExCapExRntInflMnth=CE$8)))*(CE$8&lt;=(MAX(rHoldPeriod,1)+fRvrYr)*12)</f>
        <v>0</v>
      </c>
      <c r="CF222" s="278" cm="1">
        <f t="array" aca="1" ref="CF222" ca="1">CE222*(1+(rRentIncrPct*(MOD(CF$8,12)=1))+(rExCapExRntInfl*(rExCapExRntInflMnth=CF$8)))*(CF$8&lt;=(MAX(rHoldPeriod,1)+fRvrYr)*12)</f>
        <v>0</v>
      </c>
      <c r="CG222" s="278" cm="1">
        <f t="array" aca="1" ref="CG222" ca="1">CF222*(1+(rRentIncrPct*(MOD(CG$8,12)=1))+(rExCapExRntInfl*(rExCapExRntInflMnth=CG$8)))*(CG$8&lt;=(MAX(rHoldPeriod,1)+fRvrYr)*12)</f>
        <v>0</v>
      </c>
      <c r="CH222" s="278" cm="1">
        <f t="array" aca="1" ref="CH222" ca="1">CG222*(1+(rRentIncrPct*(MOD(CH$8,12)=1))+(rExCapExRntInfl*(rExCapExRntInflMnth=CH$8)))*(CH$8&lt;=(MAX(rHoldPeriod,1)+fRvrYr)*12)</f>
        <v>0</v>
      </c>
      <c r="CI222" s="278" cm="1">
        <f t="array" aca="1" ref="CI222" ca="1">CH222*(1+(rRentIncrPct*(MOD(CI$8,12)=1))+(rExCapExRntInfl*(rExCapExRntInflMnth=CI$8)))*(CI$8&lt;=(MAX(rHoldPeriod,1)+fRvrYr)*12)</f>
        <v>0</v>
      </c>
      <c r="CJ222" s="278" cm="1">
        <f t="array" aca="1" ref="CJ222" ca="1">CI222*(1+(rRentIncrPct*(MOD(CJ$8,12)=1))+(rExCapExRntInfl*(rExCapExRntInflMnth=CJ$8)))*(CJ$8&lt;=(MAX(rHoldPeriod,1)+fRvrYr)*12)</f>
        <v>0</v>
      </c>
      <c r="CK222" s="278" cm="1">
        <f t="array" aca="1" ref="CK222" ca="1">CJ222*(1+(rRentIncrPct*(MOD(CK$8,12)=1))+(rExCapExRntInfl*(rExCapExRntInflMnth=CK$8)))*(CK$8&lt;=(MAX(rHoldPeriod,1)+fRvrYr)*12)</f>
        <v>0</v>
      </c>
      <c r="CL222" s="278" cm="1">
        <f t="array" aca="1" ref="CL222" ca="1">CK222*(1+(rRentIncrPct*(MOD(CL$8,12)=1))+(rExCapExRntInfl*(rExCapExRntInflMnth=CL$8)))*(CL$8&lt;=(MAX(rHoldPeriod,1)+fRvrYr)*12)</f>
        <v>0</v>
      </c>
      <c r="CM222" s="278" cm="1">
        <f t="array" aca="1" ref="CM222" ca="1">CL222*(1+(rRentIncrPct*(MOD(CM$8,12)=1))+(rExCapExRntInfl*(rExCapExRntInflMnth=CM$8)))*(CM$8&lt;=(MAX(rHoldPeriod,1)+fRvrYr)*12)</f>
        <v>0</v>
      </c>
      <c r="CN222" s="278" cm="1">
        <f t="array" aca="1" ref="CN222" ca="1">CM222*(1+(rRentIncrPct*(MOD(CN$8,12)=1))+(rExCapExRntInfl*(rExCapExRntInflMnth=CN$8)))*(CN$8&lt;=(MAX(rHoldPeriod,1)+fRvrYr)*12)</f>
        <v>0</v>
      </c>
      <c r="CO222" s="278" cm="1">
        <f t="array" aca="1" ref="CO222" ca="1">CN222*(1+(rRentIncrPct*(MOD(CO$8,12)=1))+(rExCapExRntInfl*(rExCapExRntInflMnth=CO$8)))*(CO$8&lt;=(MAX(rHoldPeriod,1)+fRvrYr)*12)</f>
        <v>0</v>
      </c>
      <c r="CP222" s="278" cm="1">
        <f t="array" aca="1" ref="CP222" ca="1">CO222*(1+(rRentIncrPct*(MOD(CP$8,12)=1))+(rExCapExRntInfl*(rExCapExRntInflMnth=CP$8)))*(CP$8&lt;=(MAX(rHoldPeriod,1)+fRvrYr)*12)</f>
        <v>0</v>
      </c>
      <c r="CQ222" s="278" cm="1">
        <f t="array" aca="1" ref="CQ222" ca="1">CP222*(1+(rRentIncrPct*(MOD(CQ$8,12)=1))+(rExCapExRntInfl*(rExCapExRntInflMnth=CQ$8)))*(CQ$8&lt;=(MAX(rHoldPeriod,1)+fRvrYr)*12)</f>
        <v>0</v>
      </c>
      <c r="CR222" s="278" cm="1">
        <f t="array" aca="1" ref="CR222" ca="1">CQ222*(1+(rRentIncrPct*(MOD(CR$8,12)=1))+(rExCapExRntInfl*(rExCapExRntInflMnth=CR$8)))*(CR$8&lt;=(MAX(rHoldPeriod,1)+fRvrYr)*12)</f>
        <v>0</v>
      </c>
      <c r="CS222" s="278" cm="1">
        <f t="array" aca="1" ref="CS222" ca="1">CR222*(1+(rRentIncrPct*(MOD(CS$8,12)=1))+(rExCapExRntInfl*(rExCapExRntInflMnth=CS$8)))*(CS$8&lt;=(MAX(rHoldPeriod,1)+fRvrYr)*12)</f>
        <v>0</v>
      </c>
      <c r="CT222" s="278" cm="1">
        <f t="array" aca="1" ref="CT222" ca="1">CS222*(1+(rRentIncrPct*(MOD(CT$8,12)=1))+(rExCapExRntInfl*(rExCapExRntInflMnth=CT$8)))*(CT$8&lt;=(MAX(rHoldPeriod,1)+fRvrYr)*12)</f>
        <v>0</v>
      </c>
      <c r="CU222" s="278" cm="1">
        <f t="array" aca="1" ref="CU222" ca="1">CT222*(1+(rRentIncrPct*(MOD(CU$8,12)=1))+(rExCapExRntInfl*(rExCapExRntInflMnth=CU$8)))*(CU$8&lt;=(MAX(rHoldPeriod,1)+fRvrYr)*12)</f>
        <v>0</v>
      </c>
      <c r="CV222" s="278" cm="1">
        <f t="array" aca="1" ref="CV222" ca="1">CU222*(1+(rRentIncrPct*(MOD(CV$8,12)=1))+(rExCapExRntInfl*(rExCapExRntInflMnth=CV$8)))*(CV$8&lt;=(MAX(rHoldPeriod,1)+fRvrYr)*12)</f>
        <v>0</v>
      </c>
      <c r="CW222" s="278" cm="1">
        <f t="array" aca="1" ref="CW222" ca="1">CV222*(1+(rRentIncrPct*(MOD(CW$8,12)=1))+(rExCapExRntInfl*(rExCapExRntInflMnth=CW$8)))*(CW$8&lt;=(MAX(rHoldPeriod,1)+fRvrYr)*12)</f>
        <v>0</v>
      </c>
      <c r="CX222" s="278" cm="1">
        <f t="array" aca="1" ref="CX222" ca="1">CW222*(1+(rRentIncrPct*(MOD(CX$8,12)=1))+(rExCapExRntInfl*(rExCapExRntInflMnth=CX$8)))*(CX$8&lt;=(MAX(rHoldPeriod,1)+fRvrYr)*12)</f>
        <v>0</v>
      </c>
      <c r="CY222" s="278" cm="1">
        <f t="array" aca="1" ref="CY222" ca="1">CX222*(1+(rRentIncrPct*(MOD(CY$8,12)=1))+(rExCapExRntInfl*(rExCapExRntInflMnth=CY$8)))*(CY$8&lt;=(MAX(rHoldPeriod,1)+fRvrYr)*12)</f>
        <v>0</v>
      </c>
      <c r="CZ222" s="278" cm="1">
        <f t="array" aca="1" ref="CZ222" ca="1">CY222*(1+(rRentIncrPct*(MOD(CZ$8,12)=1))+(rExCapExRntInfl*(rExCapExRntInflMnth=CZ$8)))*(CZ$8&lt;=(MAX(rHoldPeriod,1)+fRvrYr)*12)</f>
        <v>0</v>
      </c>
      <c r="DA222" s="278" cm="1">
        <f t="array" aca="1" ref="DA222" ca="1">CZ222*(1+(rRentIncrPct*(MOD(DA$8,12)=1))+(rExCapExRntInfl*(rExCapExRntInflMnth=DA$8)))*(DA$8&lt;=(MAX(rHoldPeriod,1)+fRvrYr)*12)</f>
        <v>0</v>
      </c>
      <c r="DB222" s="278" cm="1">
        <f t="array" aca="1" ref="DB222" ca="1">DA222*(1+(rRentIncrPct*(MOD(DB$8,12)=1))+(rExCapExRntInfl*(rExCapExRntInflMnth=DB$8)))*(DB$8&lt;=(MAX(rHoldPeriod,1)+fRvrYr)*12)</f>
        <v>0</v>
      </c>
      <c r="DC222" s="278" cm="1">
        <f t="array" aca="1" ref="DC222" ca="1">DB222*(1+(rRentIncrPct*(MOD(DC$8,12)=1))+(rExCapExRntInfl*(rExCapExRntInflMnth=DC$8)))*(DC$8&lt;=(MAX(rHoldPeriod,1)+fRvrYr)*12)</f>
        <v>0</v>
      </c>
      <c r="DD222" s="278" cm="1">
        <f t="array" aca="1" ref="DD222" ca="1">DC222*(1+(rRentIncrPct*(MOD(DD$8,12)=1))+(rExCapExRntInfl*(rExCapExRntInflMnth=DD$8)))*(DD$8&lt;=(MAX(rHoldPeriod,1)+fRvrYr)*12)</f>
        <v>0</v>
      </c>
      <c r="DE222" s="278" cm="1">
        <f t="array" aca="1" ref="DE222" ca="1">DD222*(1+(rRentIncrPct*(MOD(DE$8,12)=1))+(rExCapExRntInfl*(rExCapExRntInflMnth=DE$8)))*(DE$8&lt;=(MAX(rHoldPeriod,1)+fRvrYr)*12)</f>
        <v>0</v>
      </c>
      <c r="DF222" s="278" cm="1">
        <f t="array" aca="1" ref="DF222" ca="1">DE222*(1+(rRentIncrPct*(MOD(DF$8,12)=1))+(rExCapExRntInfl*(rExCapExRntInflMnth=DF$8)))*(DF$8&lt;=(MAX(rHoldPeriod,1)+fRvrYr)*12)</f>
        <v>0</v>
      </c>
      <c r="DG222" s="278" cm="1">
        <f t="array" aca="1" ref="DG222" ca="1">DF222*(1+(rRentIncrPct*(MOD(DG$8,12)=1))+(rExCapExRntInfl*(rExCapExRntInflMnth=DG$8)))*(DG$8&lt;=(MAX(rHoldPeriod,1)+fRvrYr)*12)</f>
        <v>0</v>
      </c>
      <c r="DH222" s="278" cm="1">
        <f t="array" aca="1" ref="DH222" ca="1">DG222*(1+(rRentIncrPct*(MOD(DH$8,12)=1))+(rExCapExRntInfl*(rExCapExRntInflMnth=DH$8)))*(DH$8&lt;=(MAX(rHoldPeriod,1)+fRvrYr)*12)</f>
        <v>0</v>
      </c>
      <c r="DI222" s="278" cm="1">
        <f t="array" aca="1" ref="DI222" ca="1">DH222*(1+(rRentIncrPct*(MOD(DI$8,12)=1))+(rExCapExRntInfl*(rExCapExRntInflMnth=DI$8)))*(DI$8&lt;=(MAX(rHoldPeriod,1)+fRvrYr)*12)</f>
        <v>0</v>
      </c>
      <c r="DJ222" s="278" cm="1">
        <f t="array" aca="1" ref="DJ222" ca="1">DI222*(1+(rRentIncrPct*(MOD(DJ$8,12)=1))+(rExCapExRntInfl*(rExCapExRntInflMnth=DJ$8)))*(DJ$8&lt;=(MAX(rHoldPeriod,1)+fRvrYr)*12)</f>
        <v>0</v>
      </c>
      <c r="DK222" s="278" cm="1">
        <f t="array" aca="1" ref="DK222" ca="1">DJ222*(1+(rRentIncrPct*(MOD(DK$8,12)=1))+(rExCapExRntInfl*(rExCapExRntInflMnth=DK$8)))*(DK$8&lt;=(MAX(rHoldPeriod,1)+fRvrYr)*12)</f>
        <v>0</v>
      </c>
      <c r="DL222" s="278" cm="1">
        <f t="array" aca="1" ref="DL222" ca="1">DK222*(1+(rRentIncrPct*(MOD(DL$8,12)=1))+(rExCapExRntInfl*(rExCapExRntInflMnth=DL$8)))*(DL$8&lt;=(MAX(rHoldPeriod,1)+fRvrYr)*12)</f>
        <v>0</v>
      </c>
      <c r="DM222" s="278" cm="1">
        <f t="array" aca="1" ref="DM222" ca="1">DL222*(1+(rRentIncrPct*(MOD(DM$8,12)=1))+(rExCapExRntInfl*(rExCapExRntInflMnth=DM$8)))*(DM$8&lt;=(MAX(rHoldPeriod,1)+fRvrYr)*12)</f>
        <v>0</v>
      </c>
      <c r="DN222" s="278" cm="1">
        <f t="array" aca="1" ref="DN222" ca="1">DM222*(1+(rRentIncrPct*(MOD(DN$8,12)=1))+(rExCapExRntInfl*(rExCapExRntInflMnth=DN$8)))*(DN$8&lt;=(MAX(rHoldPeriod,1)+fRvrYr)*12)</f>
        <v>0</v>
      </c>
      <c r="DO222" s="278" cm="1">
        <f t="array" aca="1" ref="DO222" ca="1">DN222*(1+(rRentIncrPct*(MOD(DO$8,12)=1))+(rExCapExRntInfl*(rExCapExRntInflMnth=DO$8)))*(DO$8&lt;=(MAX(rHoldPeriod,1)+fRvrYr)*12)</f>
        <v>0</v>
      </c>
      <c r="DP222" s="278" cm="1">
        <f t="array" aca="1" ref="DP222" ca="1">DO222*(1+(rRentIncrPct*(MOD(DP$8,12)=1))+(rExCapExRntInfl*(rExCapExRntInflMnth=DP$8)))*(DP$8&lt;=(MAX(rHoldPeriod,1)+fRvrYr)*12)</f>
        <v>0</v>
      </c>
      <c r="DQ222" s="278" cm="1">
        <f t="array" aca="1" ref="DQ222" ca="1">DP222*(1+(rRentIncrPct*(MOD(DQ$8,12)=1))+(rExCapExRntInfl*(rExCapExRntInflMnth=DQ$8)))*(DQ$8&lt;=(MAX(rHoldPeriod,1)+fRvrYr)*12)</f>
        <v>0</v>
      </c>
      <c r="DR222" s="278" cm="1">
        <f t="array" aca="1" ref="DR222" ca="1">DQ222*(1+(rRentIncrPct*(MOD(DR$8,12)=1))+(rExCapExRntInfl*(rExCapExRntInflMnth=DR$8)))*(DR$8&lt;=(MAX(rHoldPeriod,1)+fRvrYr)*12)</f>
        <v>0</v>
      </c>
      <c r="DS222" s="278" cm="1">
        <f t="array" aca="1" ref="DS222" ca="1">DR222*(1+(rRentIncrPct*(MOD(DS$8,12)=1))+(rExCapExRntInfl*(rExCapExRntInflMnth=DS$8)))*(DS$8&lt;=(MAX(rHoldPeriod,1)+fRvrYr)*12)</f>
        <v>0</v>
      </c>
      <c r="DT222" s="278" cm="1">
        <f t="array" aca="1" ref="DT222" ca="1">DS222*(1+(rRentIncrPct*(MOD(DT$8,12)=1))+(rExCapExRntInfl*(rExCapExRntInflMnth=DT$8)))*(DT$8&lt;=(MAX(rHoldPeriod,1)+fRvrYr)*12)</f>
        <v>0</v>
      </c>
      <c r="DU222" s="278" cm="1">
        <f t="array" aca="1" ref="DU222" ca="1">DT222*(1+(rRentIncrPct*(MOD(DU$8,12)=1))+(rExCapExRntInfl*(rExCapExRntInflMnth=DU$8)))*(DU$8&lt;=(MAX(rHoldPeriod,1)+fRvrYr)*12)</f>
        <v>0</v>
      </c>
      <c r="DV222" s="278" cm="1">
        <f t="array" aca="1" ref="DV222" ca="1">DU222*(1+(rRentIncrPct*(MOD(DV$8,12)=1))+(rExCapExRntInfl*(rExCapExRntInflMnth=DV$8)))*(DV$8&lt;=(MAX(rHoldPeriod,1)+fRvrYr)*12)</f>
        <v>0</v>
      </c>
      <c r="DW222" s="278" cm="1">
        <f t="array" aca="1" ref="DW222" ca="1">DV222*(1+(rRentIncrPct*(MOD(DW$8,12)=1))+(rExCapExRntInfl*(rExCapExRntInflMnth=DW$8)))*(DW$8&lt;=(MAX(rHoldPeriod,1)+fRvrYr)*12)</f>
        <v>0</v>
      </c>
      <c r="DX222" s="278" cm="1">
        <f t="array" aca="1" ref="DX222" ca="1">DW222*(1+(rRentIncrPct*(MOD(DX$8,12)=1))+(rExCapExRntInfl*(rExCapExRntInflMnth=DX$8)))*(DX$8&lt;=(MAX(rHoldPeriod,1)+fRvrYr)*12)</f>
        <v>0</v>
      </c>
      <c r="DY222" s="278" cm="1">
        <f t="array" aca="1" ref="DY222" ca="1">DX222*(1+(rRentIncrPct*(MOD(DY$8,12)=1))+(rExCapExRntInfl*(rExCapExRntInflMnth=DY$8)))*(DY$8&lt;=(MAX(rHoldPeriod,1)+fRvrYr)*12)</f>
        <v>0</v>
      </c>
      <c r="DZ222" s="278" cm="1">
        <f t="array" aca="1" ref="DZ222" ca="1">DY222*(1+(rRentIncrPct*(MOD(DZ$8,12)=1))+(rExCapExRntInfl*(rExCapExRntInflMnth=DZ$8)))*(DZ$8&lt;=(MAX(rHoldPeriod,1)+fRvrYr)*12)</f>
        <v>0</v>
      </c>
      <c r="EA222" s="278" cm="1">
        <f t="array" aca="1" ref="EA222" ca="1">DZ222*(1+(rRentIncrPct*(MOD(EA$8,12)=1))+(rExCapExRntInfl*(rExCapExRntInflMnth=EA$8)))*(EA$8&lt;=(MAX(rHoldPeriod,1)+fRvrYr)*12)</f>
        <v>0</v>
      </c>
      <c r="EB222" s="278" cm="1">
        <f t="array" aca="1" ref="EB222" ca="1">EA222*(1+(rRentIncrPct*(MOD(EB$8,12)=1))+(rExCapExRntInfl*(rExCapExRntInflMnth=EB$8)))*(EB$8&lt;=(MAX(rHoldPeriod,1)+fRvrYr)*12)</f>
        <v>0</v>
      </c>
      <c r="EC222" s="278" cm="1">
        <f t="array" aca="1" ref="EC222" ca="1">EB222*(1+(rRentIncrPct*(MOD(EC$8,12)=1))+(rExCapExRntInfl*(rExCapExRntInflMnth=EC$8)))*(EC$8&lt;=(MAX(rHoldPeriod,1)+fRvrYr)*12)</f>
        <v>0</v>
      </c>
      <c r="ED222" s="278" cm="1">
        <f t="array" aca="1" ref="ED222" ca="1">EC222*(1+(rRentIncrPct*(MOD(ED$8,12)=1))+(rExCapExRntInfl*(rExCapExRntInflMnth=ED$8)))*(ED$8&lt;=(MAX(rHoldPeriod,1)+fRvrYr)*12)</f>
        <v>0</v>
      </c>
      <c r="EE222" s="278" cm="1">
        <f t="array" aca="1" ref="EE222" ca="1">ED222*(1+(rRentIncrPct*(MOD(EE$8,12)=1))+(rExCapExRntInfl*(rExCapExRntInflMnth=EE$8)))*(EE$8&lt;=(MAX(rHoldPeriod,1)+fRvrYr)*12)</f>
        <v>0</v>
      </c>
      <c r="EF222" s="278" cm="1">
        <f t="array" aca="1" ref="EF222" ca="1">EE222*(1+(rRentIncrPct*(MOD(EF$8,12)=1))+(rExCapExRntInfl*(rExCapExRntInflMnth=EF$8)))*(EF$8&lt;=(MAX(rHoldPeriod,1)+fRvrYr)*12)</f>
        <v>0</v>
      </c>
      <c r="EG222" s="278" cm="1">
        <f t="array" aca="1" ref="EG222" ca="1">EF222*(1+(rRentIncrPct*(MOD(EG$8,12)=1))+(rExCapExRntInfl*(rExCapExRntInflMnth=EG$8)))*(EG$8&lt;=(MAX(rHoldPeriod,1)+fRvrYr)*12)</f>
        <v>0</v>
      </c>
      <c r="EH222" s="278" cm="1">
        <f t="array" aca="1" ref="EH222" ca="1">EG222*(1+(rRentIncrPct*(MOD(EH$8,12)=1))+(rExCapExRntInfl*(rExCapExRntInflMnth=EH$8)))*(EH$8&lt;=(MAX(rHoldPeriod,1)+fRvrYr)*12)</f>
        <v>0</v>
      </c>
      <c r="EI222" s="278" cm="1">
        <f t="array" aca="1" ref="EI222" ca="1">EH222*(1+(rRentIncrPct*(MOD(EI$8,12)=1))+(rExCapExRntInfl*(rExCapExRntInflMnth=EI$8)))*(EI$8&lt;=(MAX(rHoldPeriod,1)+fRvrYr)*12)</f>
        <v>0</v>
      </c>
      <c r="EJ222" s="278" cm="1">
        <f t="array" aca="1" ref="EJ222" ca="1">EI222*(1+(rRentIncrPct*(MOD(EJ$8,12)=1))+(rExCapExRntInfl*(rExCapExRntInflMnth=EJ$8)))*(EJ$8&lt;=(MAX(rHoldPeriod,1)+fRvrYr)*12)</f>
        <v>0</v>
      </c>
      <c r="EK222" s="278" cm="1">
        <f t="array" aca="1" ref="EK222" ca="1">EJ222*(1+(rRentIncrPct*(MOD(EK$8,12)=1))+(rExCapExRntInfl*(rExCapExRntInflMnth=EK$8)))*(EK$8&lt;=(MAX(rHoldPeriod,1)+fRvrYr)*12)</f>
        <v>0</v>
      </c>
      <c r="EL222" s="278" cm="1">
        <f t="array" aca="1" ref="EL222" ca="1">EK222*(1+(rRentIncrPct*(MOD(EL$8,12)=1))+(rExCapExRntInfl*(rExCapExRntInflMnth=EL$8)))*(EL$8&lt;=(MAX(rHoldPeriod,1)+fRvrYr)*12)</f>
        <v>0</v>
      </c>
      <c r="EM222" s="278" cm="1">
        <f t="array" aca="1" ref="EM222" ca="1">EL222*(1+(rRentIncrPct*(MOD(EM$8,12)=1))+(rExCapExRntInfl*(rExCapExRntInflMnth=EM$8)))*(EM$8&lt;=(MAX(rHoldPeriod,1)+fRvrYr)*12)</f>
        <v>0</v>
      </c>
      <c r="EN222" s="278" cm="1">
        <f t="array" aca="1" ref="EN222" ca="1">EM222*(1+(rRentIncrPct*(MOD(EN$8,12)=1))+(rExCapExRntInfl*(rExCapExRntInflMnth=EN$8)))*(EN$8&lt;=(MAX(rHoldPeriod,1)+fRvrYr)*12)</f>
        <v>0</v>
      </c>
      <c r="EO222" s="278" cm="1">
        <f t="array" aca="1" ref="EO222" ca="1">EN222*(1+(rRentIncrPct*(MOD(EO$8,12)=1))+(rExCapExRntInfl*(rExCapExRntInflMnth=EO$8)))*(EO$8&lt;=(MAX(rHoldPeriod,1)+fRvrYr)*12)</f>
        <v>0</v>
      </c>
      <c r="EP222" s="278" cm="1">
        <f t="array" aca="1" ref="EP222" ca="1">EO222*(1+(rRentIncrPct*(MOD(EP$8,12)=1))+(rExCapExRntInfl*(rExCapExRntInflMnth=EP$8)))*(EP$8&lt;=(MAX(rHoldPeriod,1)+fRvrYr)*12)</f>
        <v>0</v>
      </c>
      <c r="EQ222" s="278" cm="1">
        <f t="array" aca="1" ref="EQ222" ca="1">EP222*(1+(rRentIncrPct*(MOD(EQ$8,12)=1))+(rExCapExRntInfl*(rExCapExRntInflMnth=EQ$8)))*(EQ$8&lt;=(MAX(rHoldPeriod,1)+fRvrYr)*12)</f>
        <v>0</v>
      </c>
      <c r="ER222" s="278" cm="1">
        <f t="array" aca="1" ref="ER222" ca="1">EQ222*(1+(rRentIncrPct*(MOD(ER$8,12)=1))+(rExCapExRntInfl*(rExCapExRntInflMnth=ER$8)))*(ER$8&lt;=(MAX(rHoldPeriod,1)+fRvrYr)*12)</f>
        <v>0</v>
      </c>
      <c r="ES222" s="278" cm="1">
        <f t="array" aca="1" ref="ES222" ca="1">ER222*(1+(rRentIncrPct*(MOD(ES$8,12)=1))+(rExCapExRntInfl*(rExCapExRntInflMnth=ES$8)))*(ES$8&lt;=(MAX(rHoldPeriod,1)+fRvrYr)*12)</f>
        <v>0</v>
      </c>
    </row>
    <row r="223" spans="17:149" hidden="1" x14ac:dyDescent="0.2">
      <c r="Q223" s="275"/>
      <c r="R223" s="278">
        <f t="shared" si="500"/>
        <v>0</v>
      </c>
      <c r="S223" s="278" cm="1">
        <f t="array" aca="1" ref="S223" ca="1">R223*(1+(rRentIncrPct*(MOD(S$8,12)=1))+(rExCapExRntInfl*(rExCapExRntInflMnth=S$8)))*(S$8&lt;=(MAX(rHoldPeriod,1)+fRvrYr)*12)</f>
        <v>0</v>
      </c>
      <c r="T223" s="278" cm="1">
        <f t="array" aca="1" ref="T223" ca="1">S223*(1+(rRentIncrPct*(MOD(T$8,12)=1))+(rExCapExRntInfl*(rExCapExRntInflMnth=T$8)))*(T$8&lt;=(MAX(rHoldPeriod,1)+fRvrYr)*12)</f>
        <v>0</v>
      </c>
      <c r="U223" s="278" cm="1">
        <f t="array" aca="1" ref="U223" ca="1">T223*(1+(rRentIncrPct*(MOD(U$8,12)=1))+(rExCapExRntInfl*(rExCapExRntInflMnth=U$8)))*(U$8&lt;=(MAX(rHoldPeriod,1)+fRvrYr)*12)</f>
        <v>0</v>
      </c>
      <c r="V223" s="278" cm="1">
        <f t="array" aca="1" ref="V223" ca="1">U223*(1+(rRentIncrPct*(MOD(V$8,12)=1))+(rExCapExRntInfl*(rExCapExRntInflMnth=V$8)))*(V$8&lt;=(MAX(rHoldPeriod,1)+fRvrYr)*12)</f>
        <v>0</v>
      </c>
      <c r="W223" s="278" cm="1">
        <f t="array" aca="1" ref="W223" ca="1">V223*(1+(rRentIncrPct*(MOD(W$8,12)=1))+(rExCapExRntInfl*(rExCapExRntInflMnth=W$8)))*(W$8&lt;=(MAX(rHoldPeriod,1)+fRvrYr)*12)</f>
        <v>0</v>
      </c>
      <c r="X223" s="278" cm="1">
        <f t="array" aca="1" ref="X223" ca="1">W223*(1+(rRentIncrPct*(MOD(X$8,12)=1))+(rExCapExRntInfl*(rExCapExRntInflMnth=X$8)))*(X$8&lt;=(MAX(rHoldPeriod,1)+fRvrYr)*12)</f>
        <v>0</v>
      </c>
      <c r="Y223" s="278" cm="1">
        <f t="array" aca="1" ref="Y223" ca="1">X223*(1+(rRentIncrPct*(MOD(Y$8,12)=1))+(rExCapExRntInfl*(rExCapExRntInflMnth=Y$8)))*(Y$8&lt;=(MAX(rHoldPeriod,1)+fRvrYr)*12)</f>
        <v>0</v>
      </c>
      <c r="Z223" s="278" cm="1">
        <f t="array" aca="1" ref="Z223" ca="1">Y223*(1+(rRentIncrPct*(MOD(Z$8,12)=1))+(rExCapExRntInfl*(rExCapExRntInflMnth=Z$8)))*(Z$8&lt;=(MAX(rHoldPeriod,1)+fRvrYr)*12)</f>
        <v>0</v>
      </c>
      <c r="AA223" s="278" cm="1">
        <f t="array" aca="1" ref="AA223" ca="1">Z223*(1+(rRentIncrPct*(MOD(AA$8,12)=1))+(rExCapExRntInfl*(rExCapExRntInflMnth=AA$8)))*(AA$8&lt;=(MAX(rHoldPeriod,1)+fRvrYr)*12)</f>
        <v>0</v>
      </c>
      <c r="AB223" s="278" cm="1">
        <f t="array" aca="1" ref="AB223" ca="1">AA223*(1+(rRentIncrPct*(MOD(AB$8,12)=1))+(rExCapExRntInfl*(rExCapExRntInflMnth=AB$8)))*(AB$8&lt;=(MAX(rHoldPeriod,1)+fRvrYr)*12)</f>
        <v>0</v>
      </c>
      <c r="AC223" s="278" cm="1">
        <f t="array" aca="1" ref="AC223" ca="1">AB223*(1+(rRentIncrPct*(MOD(AC$8,12)=1))+(rExCapExRntInfl*(rExCapExRntInflMnth=AC$8)))*(AC$8&lt;=(MAX(rHoldPeriod,1)+fRvrYr)*12)</f>
        <v>0</v>
      </c>
      <c r="AD223" s="278" cm="1">
        <f t="array" aca="1" ref="AD223" ca="1">AC223*(1+(rRentIncrPct*(MOD(AD$8,12)=1))+(rExCapExRntInfl*(rExCapExRntInflMnth=AD$8)))*(AD$8&lt;=(MAX(rHoldPeriod,1)+fRvrYr)*12)</f>
        <v>0</v>
      </c>
      <c r="AE223" s="278" cm="1">
        <f t="array" aca="1" ref="AE223" ca="1">AD223*(1+(rRentIncrPct*(MOD(AE$8,12)=1))+(rExCapExRntInfl*(rExCapExRntInflMnth=AE$8)))*(AE$8&lt;=(MAX(rHoldPeriod,1)+fRvrYr)*12)</f>
        <v>0</v>
      </c>
      <c r="AF223" s="278" cm="1">
        <f t="array" aca="1" ref="AF223" ca="1">AE223*(1+(rRentIncrPct*(MOD(AF$8,12)=1))+(rExCapExRntInfl*(rExCapExRntInflMnth=AF$8)))*(AF$8&lt;=(MAX(rHoldPeriod,1)+fRvrYr)*12)</f>
        <v>0</v>
      </c>
      <c r="AG223" s="278" cm="1">
        <f t="array" aca="1" ref="AG223" ca="1">AF223*(1+(rRentIncrPct*(MOD(AG$8,12)=1))+(rExCapExRntInfl*(rExCapExRntInflMnth=AG$8)))*(AG$8&lt;=(MAX(rHoldPeriod,1)+fRvrYr)*12)</f>
        <v>0</v>
      </c>
      <c r="AH223" s="278" cm="1">
        <f t="array" aca="1" ref="AH223" ca="1">AG223*(1+(rRentIncrPct*(MOD(AH$8,12)=1))+(rExCapExRntInfl*(rExCapExRntInflMnth=AH$8)))*(AH$8&lt;=(MAX(rHoldPeriod,1)+fRvrYr)*12)</f>
        <v>0</v>
      </c>
      <c r="AI223" s="278" cm="1">
        <f t="array" aca="1" ref="AI223" ca="1">AH223*(1+(rRentIncrPct*(MOD(AI$8,12)=1))+(rExCapExRntInfl*(rExCapExRntInflMnth=AI$8)))*(AI$8&lt;=(MAX(rHoldPeriod,1)+fRvrYr)*12)</f>
        <v>0</v>
      </c>
      <c r="AJ223" s="278" cm="1">
        <f t="array" aca="1" ref="AJ223" ca="1">AI223*(1+(rRentIncrPct*(MOD(AJ$8,12)=1))+(rExCapExRntInfl*(rExCapExRntInflMnth=AJ$8)))*(AJ$8&lt;=(MAX(rHoldPeriod,1)+fRvrYr)*12)</f>
        <v>0</v>
      </c>
      <c r="AK223" s="278" cm="1">
        <f t="array" aca="1" ref="AK223" ca="1">AJ223*(1+(rRentIncrPct*(MOD(AK$8,12)=1))+(rExCapExRntInfl*(rExCapExRntInflMnth=AK$8)))*(AK$8&lt;=(MAX(rHoldPeriod,1)+fRvrYr)*12)</f>
        <v>0</v>
      </c>
      <c r="AL223" s="278" cm="1">
        <f t="array" aca="1" ref="AL223" ca="1">AK223*(1+(rRentIncrPct*(MOD(AL$8,12)=1))+(rExCapExRntInfl*(rExCapExRntInflMnth=AL$8)))*(AL$8&lt;=(MAX(rHoldPeriod,1)+fRvrYr)*12)</f>
        <v>0</v>
      </c>
      <c r="AM223" s="278" cm="1">
        <f t="array" aca="1" ref="AM223" ca="1">AL223*(1+(rRentIncrPct*(MOD(AM$8,12)=1))+(rExCapExRntInfl*(rExCapExRntInflMnth=AM$8)))*(AM$8&lt;=(MAX(rHoldPeriod,1)+fRvrYr)*12)</f>
        <v>0</v>
      </c>
      <c r="AN223" s="278" cm="1">
        <f t="array" aca="1" ref="AN223" ca="1">AM223*(1+(rRentIncrPct*(MOD(AN$8,12)=1))+(rExCapExRntInfl*(rExCapExRntInflMnth=AN$8)))*(AN$8&lt;=(MAX(rHoldPeriod,1)+fRvrYr)*12)</f>
        <v>0</v>
      </c>
      <c r="AO223" s="278" cm="1">
        <f t="array" aca="1" ref="AO223" ca="1">AN223*(1+(rRentIncrPct*(MOD(AO$8,12)=1))+(rExCapExRntInfl*(rExCapExRntInflMnth=AO$8)))*(AO$8&lt;=(MAX(rHoldPeriod,1)+fRvrYr)*12)</f>
        <v>0</v>
      </c>
      <c r="AP223" s="278" cm="1">
        <f t="array" aca="1" ref="AP223" ca="1">AO223*(1+(rRentIncrPct*(MOD(AP$8,12)=1))+(rExCapExRntInfl*(rExCapExRntInflMnth=AP$8)))*(AP$8&lt;=(MAX(rHoldPeriod,1)+fRvrYr)*12)</f>
        <v>0</v>
      </c>
      <c r="AQ223" s="278" cm="1">
        <f t="array" aca="1" ref="AQ223" ca="1">AP223*(1+(rRentIncrPct*(MOD(AQ$8,12)=1))+(rExCapExRntInfl*(rExCapExRntInflMnth=AQ$8)))*(AQ$8&lt;=(MAX(rHoldPeriod,1)+fRvrYr)*12)</f>
        <v>0</v>
      </c>
      <c r="AR223" s="278" cm="1">
        <f t="array" aca="1" ref="AR223" ca="1">AQ223*(1+(rRentIncrPct*(MOD(AR$8,12)=1))+(rExCapExRntInfl*(rExCapExRntInflMnth=AR$8)))*(AR$8&lt;=(MAX(rHoldPeriod,1)+fRvrYr)*12)</f>
        <v>0</v>
      </c>
      <c r="AS223" s="278" cm="1">
        <f t="array" aca="1" ref="AS223" ca="1">AR223*(1+(rRentIncrPct*(MOD(AS$8,12)=1))+(rExCapExRntInfl*(rExCapExRntInflMnth=AS$8)))*(AS$8&lt;=(MAX(rHoldPeriod,1)+fRvrYr)*12)</f>
        <v>0</v>
      </c>
      <c r="AT223" s="278" cm="1">
        <f t="array" aca="1" ref="AT223" ca="1">AS223*(1+(rRentIncrPct*(MOD(AT$8,12)=1))+(rExCapExRntInfl*(rExCapExRntInflMnth=AT$8)))*(AT$8&lt;=(MAX(rHoldPeriod,1)+fRvrYr)*12)</f>
        <v>0</v>
      </c>
      <c r="AU223" s="278" cm="1">
        <f t="array" aca="1" ref="AU223" ca="1">AT223*(1+(rRentIncrPct*(MOD(AU$8,12)=1))+(rExCapExRntInfl*(rExCapExRntInflMnth=AU$8)))*(AU$8&lt;=(MAX(rHoldPeriod,1)+fRvrYr)*12)</f>
        <v>0</v>
      </c>
      <c r="AV223" s="278" cm="1">
        <f t="array" aca="1" ref="AV223" ca="1">AU223*(1+(rRentIncrPct*(MOD(AV$8,12)=1))+(rExCapExRntInfl*(rExCapExRntInflMnth=AV$8)))*(AV$8&lt;=(MAX(rHoldPeriod,1)+fRvrYr)*12)</f>
        <v>0</v>
      </c>
      <c r="AW223" s="278" cm="1">
        <f t="array" aca="1" ref="AW223" ca="1">AV223*(1+(rRentIncrPct*(MOD(AW$8,12)=1))+(rExCapExRntInfl*(rExCapExRntInflMnth=AW$8)))*(AW$8&lt;=(MAX(rHoldPeriod,1)+fRvrYr)*12)</f>
        <v>0</v>
      </c>
      <c r="AX223" s="278" cm="1">
        <f t="array" aca="1" ref="AX223" ca="1">AW223*(1+(rRentIncrPct*(MOD(AX$8,12)=1))+(rExCapExRntInfl*(rExCapExRntInflMnth=AX$8)))*(AX$8&lt;=(MAX(rHoldPeriod,1)+fRvrYr)*12)</f>
        <v>0</v>
      </c>
      <c r="AY223" s="278" cm="1">
        <f t="array" aca="1" ref="AY223" ca="1">AX223*(1+(rRentIncrPct*(MOD(AY$8,12)=1))+(rExCapExRntInfl*(rExCapExRntInflMnth=AY$8)))*(AY$8&lt;=(MAX(rHoldPeriod,1)+fRvrYr)*12)</f>
        <v>0</v>
      </c>
      <c r="AZ223" s="278" cm="1">
        <f t="array" aca="1" ref="AZ223" ca="1">AY223*(1+(rRentIncrPct*(MOD(AZ$8,12)=1))+(rExCapExRntInfl*(rExCapExRntInflMnth=AZ$8)))*(AZ$8&lt;=(MAX(rHoldPeriod,1)+fRvrYr)*12)</f>
        <v>0</v>
      </c>
      <c r="BA223" s="278" cm="1">
        <f t="array" aca="1" ref="BA223" ca="1">AZ223*(1+(rRentIncrPct*(MOD(BA$8,12)=1))+(rExCapExRntInfl*(rExCapExRntInflMnth=BA$8)))*(BA$8&lt;=(MAX(rHoldPeriod,1)+fRvrYr)*12)</f>
        <v>0</v>
      </c>
      <c r="BB223" s="278" cm="1">
        <f t="array" aca="1" ref="BB223" ca="1">BA223*(1+(rRentIncrPct*(MOD(BB$8,12)=1))+(rExCapExRntInfl*(rExCapExRntInflMnth=BB$8)))*(BB$8&lt;=(MAX(rHoldPeriod,1)+fRvrYr)*12)</f>
        <v>0</v>
      </c>
      <c r="BC223" s="278" cm="1">
        <f t="array" aca="1" ref="BC223" ca="1">BB223*(1+(rRentIncrPct*(MOD(BC$8,12)=1))+(rExCapExRntInfl*(rExCapExRntInflMnth=BC$8)))*(BC$8&lt;=(MAX(rHoldPeriod,1)+fRvrYr)*12)</f>
        <v>0</v>
      </c>
      <c r="BD223" s="278" cm="1">
        <f t="array" aca="1" ref="BD223" ca="1">BC223*(1+(rRentIncrPct*(MOD(BD$8,12)=1))+(rExCapExRntInfl*(rExCapExRntInflMnth=BD$8)))*(BD$8&lt;=(MAX(rHoldPeriod,1)+fRvrYr)*12)</f>
        <v>0</v>
      </c>
      <c r="BE223" s="278" cm="1">
        <f t="array" aca="1" ref="BE223" ca="1">BD223*(1+(rRentIncrPct*(MOD(BE$8,12)=1))+(rExCapExRntInfl*(rExCapExRntInflMnth=BE$8)))*(BE$8&lt;=(MAX(rHoldPeriod,1)+fRvrYr)*12)</f>
        <v>0</v>
      </c>
      <c r="BF223" s="278" cm="1">
        <f t="array" aca="1" ref="BF223" ca="1">BE223*(1+(rRentIncrPct*(MOD(BF$8,12)=1))+(rExCapExRntInfl*(rExCapExRntInflMnth=BF$8)))*(BF$8&lt;=(MAX(rHoldPeriod,1)+fRvrYr)*12)</f>
        <v>0</v>
      </c>
      <c r="BG223" s="278" cm="1">
        <f t="array" aca="1" ref="BG223" ca="1">BF223*(1+(rRentIncrPct*(MOD(BG$8,12)=1))+(rExCapExRntInfl*(rExCapExRntInflMnth=BG$8)))*(BG$8&lt;=(MAX(rHoldPeriod,1)+fRvrYr)*12)</f>
        <v>0</v>
      </c>
      <c r="BH223" s="278" cm="1">
        <f t="array" aca="1" ref="BH223" ca="1">BG223*(1+(rRentIncrPct*(MOD(BH$8,12)=1))+(rExCapExRntInfl*(rExCapExRntInflMnth=BH$8)))*(BH$8&lt;=(MAX(rHoldPeriod,1)+fRvrYr)*12)</f>
        <v>0</v>
      </c>
      <c r="BI223" s="278" cm="1">
        <f t="array" aca="1" ref="BI223" ca="1">BH223*(1+(rRentIncrPct*(MOD(BI$8,12)=1))+(rExCapExRntInfl*(rExCapExRntInflMnth=BI$8)))*(BI$8&lt;=(MAX(rHoldPeriod,1)+fRvrYr)*12)</f>
        <v>0</v>
      </c>
      <c r="BJ223" s="278" cm="1">
        <f t="array" aca="1" ref="BJ223" ca="1">BI223*(1+(rRentIncrPct*(MOD(BJ$8,12)=1))+(rExCapExRntInfl*(rExCapExRntInflMnth=BJ$8)))*(BJ$8&lt;=(MAX(rHoldPeriod,1)+fRvrYr)*12)</f>
        <v>0</v>
      </c>
      <c r="BK223" s="278" cm="1">
        <f t="array" aca="1" ref="BK223" ca="1">BJ223*(1+(rRentIncrPct*(MOD(BK$8,12)=1))+(rExCapExRntInfl*(rExCapExRntInflMnth=BK$8)))*(BK$8&lt;=(MAX(rHoldPeriod,1)+fRvrYr)*12)</f>
        <v>0</v>
      </c>
      <c r="BL223" s="278" cm="1">
        <f t="array" aca="1" ref="BL223" ca="1">BK223*(1+(rRentIncrPct*(MOD(BL$8,12)=1))+(rExCapExRntInfl*(rExCapExRntInflMnth=BL$8)))*(BL$8&lt;=(MAX(rHoldPeriod,1)+fRvrYr)*12)</f>
        <v>0</v>
      </c>
      <c r="BM223" s="278" cm="1">
        <f t="array" aca="1" ref="BM223" ca="1">BL223*(1+(rRentIncrPct*(MOD(BM$8,12)=1))+(rExCapExRntInfl*(rExCapExRntInflMnth=BM$8)))*(BM$8&lt;=(MAX(rHoldPeriod,1)+fRvrYr)*12)</f>
        <v>0</v>
      </c>
      <c r="BN223" s="278" cm="1">
        <f t="array" aca="1" ref="BN223" ca="1">BM223*(1+(rRentIncrPct*(MOD(BN$8,12)=1))+(rExCapExRntInfl*(rExCapExRntInflMnth=BN$8)))*(BN$8&lt;=(MAX(rHoldPeriod,1)+fRvrYr)*12)</f>
        <v>0</v>
      </c>
      <c r="BO223" s="278" cm="1">
        <f t="array" aca="1" ref="BO223" ca="1">BN223*(1+(rRentIncrPct*(MOD(BO$8,12)=1))+(rExCapExRntInfl*(rExCapExRntInflMnth=BO$8)))*(BO$8&lt;=(MAX(rHoldPeriod,1)+fRvrYr)*12)</f>
        <v>0</v>
      </c>
      <c r="BP223" s="278" cm="1">
        <f t="array" aca="1" ref="BP223" ca="1">BO223*(1+(rRentIncrPct*(MOD(BP$8,12)=1))+(rExCapExRntInfl*(rExCapExRntInflMnth=BP$8)))*(BP$8&lt;=(MAX(rHoldPeriod,1)+fRvrYr)*12)</f>
        <v>0</v>
      </c>
      <c r="BQ223" s="278" cm="1">
        <f t="array" aca="1" ref="BQ223" ca="1">BP223*(1+(rRentIncrPct*(MOD(BQ$8,12)=1))+(rExCapExRntInfl*(rExCapExRntInflMnth=BQ$8)))*(BQ$8&lt;=(MAX(rHoldPeriod,1)+fRvrYr)*12)</f>
        <v>0</v>
      </c>
      <c r="BR223" s="278" cm="1">
        <f t="array" aca="1" ref="BR223" ca="1">BQ223*(1+(rRentIncrPct*(MOD(BR$8,12)=1))+(rExCapExRntInfl*(rExCapExRntInflMnth=BR$8)))*(BR$8&lt;=(MAX(rHoldPeriod,1)+fRvrYr)*12)</f>
        <v>0</v>
      </c>
      <c r="BS223" s="278" cm="1">
        <f t="array" aca="1" ref="BS223" ca="1">BR223*(1+(rRentIncrPct*(MOD(BS$8,12)=1))+(rExCapExRntInfl*(rExCapExRntInflMnth=BS$8)))*(BS$8&lt;=(MAX(rHoldPeriod,1)+fRvrYr)*12)</f>
        <v>0</v>
      </c>
      <c r="BT223" s="278" cm="1">
        <f t="array" aca="1" ref="BT223" ca="1">BS223*(1+(rRentIncrPct*(MOD(BT$8,12)=1))+(rExCapExRntInfl*(rExCapExRntInflMnth=BT$8)))*(BT$8&lt;=(MAX(rHoldPeriod,1)+fRvrYr)*12)</f>
        <v>0</v>
      </c>
      <c r="BU223" s="278" cm="1">
        <f t="array" aca="1" ref="BU223" ca="1">BT223*(1+(rRentIncrPct*(MOD(BU$8,12)=1))+(rExCapExRntInfl*(rExCapExRntInflMnth=BU$8)))*(BU$8&lt;=(MAX(rHoldPeriod,1)+fRvrYr)*12)</f>
        <v>0</v>
      </c>
      <c r="BV223" s="278" cm="1">
        <f t="array" aca="1" ref="BV223" ca="1">BU223*(1+(rRentIncrPct*(MOD(BV$8,12)=1))+(rExCapExRntInfl*(rExCapExRntInflMnth=BV$8)))*(BV$8&lt;=(MAX(rHoldPeriod,1)+fRvrYr)*12)</f>
        <v>0</v>
      </c>
      <c r="BW223" s="278" cm="1">
        <f t="array" aca="1" ref="BW223" ca="1">BV223*(1+(rRentIncrPct*(MOD(BW$8,12)=1))+(rExCapExRntInfl*(rExCapExRntInflMnth=BW$8)))*(BW$8&lt;=(MAX(rHoldPeriod,1)+fRvrYr)*12)</f>
        <v>0</v>
      </c>
      <c r="BX223" s="278" cm="1">
        <f t="array" aca="1" ref="BX223" ca="1">BW223*(1+(rRentIncrPct*(MOD(BX$8,12)=1))+(rExCapExRntInfl*(rExCapExRntInflMnth=BX$8)))*(BX$8&lt;=(MAX(rHoldPeriod,1)+fRvrYr)*12)</f>
        <v>0</v>
      </c>
      <c r="BY223" s="278" cm="1">
        <f t="array" aca="1" ref="BY223" ca="1">BX223*(1+(rRentIncrPct*(MOD(BY$8,12)=1))+(rExCapExRntInfl*(rExCapExRntInflMnth=BY$8)))*(BY$8&lt;=(MAX(rHoldPeriod,1)+fRvrYr)*12)</f>
        <v>0</v>
      </c>
      <c r="BZ223" s="278" cm="1">
        <f t="array" aca="1" ref="BZ223" ca="1">BY223*(1+(rRentIncrPct*(MOD(BZ$8,12)=1))+(rExCapExRntInfl*(rExCapExRntInflMnth=BZ$8)))*(BZ$8&lt;=(MAX(rHoldPeriod,1)+fRvrYr)*12)</f>
        <v>0</v>
      </c>
      <c r="CA223" s="278" cm="1">
        <f t="array" aca="1" ref="CA223" ca="1">BZ223*(1+(rRentIncrPct*(MOD(CA$8,12)=1))+(rExCapExRntInfl*(rExCapExRntInflMnth=CA$8)))*(CA$8&lt;=(MAX(rHoldPeriod,1)+fRvrYr)*12)</f>
        <v>0</v>
      </c>
      <c r="CB223" s="278" cm="1">
        <f t="array" aca="1" ref="CB223" ca="1">CA223*(1+(rRentIncrPct*(MOD(CB$8,12)=1))+(rExCapExRntInfl*(rExCapExRntInflMnth=CB$8)))*(CB$8&lt;=(MAX(rHoldPeriod,1)+fRvrYr)*12)</f>
        <v>0</v>
      </c>
      <c r="CC223" s="278" cm="1">
        <f t="array" aca="1" ref="CC223" ca="1">CB223*(1+(rRentIncrPct*(MOD(CC$8,12)=1))+(rExCapExRntInfl*(rExCapExRntInflMnth=CC$8)))*(CC$8&lt;=(MAX(rHoldPeriod,1)+fRvrYr)*12)</f>
        <v>0</v>
      </c>
      <c r="CD223" s="278" cm="1">
        <f t="array" aca="1" ref="CD223" ca="1">CC223*(1+(rRentIncrPct*(MOD(CD$8,12)=1))+(rExCapExRntInfl*(rExCapExRntInflMnth=CD$8)))*(CD$8&lt;=(MAX(rHoldPeriod,1)+fRvrYr)*12)</f>
        <v>0</v>
      </c>
      <c r="CE223" s="278" cm="1">
        <f t="array" aca="1" ref="CE223" ca="1">CD223*(1+(rRentIncrPct*(MOD(CE$8,12)=1))+(rExCapExRntInfl*(rExCapExRntInflMnth=CE$8)))*(CE$8&lt;=(MAX(rHoldPeriod,1)+fRvrYr)*12)</f>
        <v>0</v>
      </c>
      <c r="CF223" s="278" cm="1">
        <f t="array" aca="1" ref="CF223" ca="1">CE223*(1+(rRentIncrPct*(MOD(CF$8,12)=1))+(rExCapExRntInfl*(rExCapExRntInflMnth=CF$8)))*(CF$8&lt;=(MAX(rHoldPeriod,1)+fRvrYr)*12)</f>
        <v>0</v>
      </c>
      <c r="CG223" s="278" cm="1">
        <f t="array" aca="1" ref="CG223" ca="1">CF223*(1+(rRentIncrPct*(MOD(CG$8,12)=1))+(rExCapExRntInfl*(rExCapExRntInflMnth=CG$8)))*(CG$8&lt;=(MAX(rHoldPeriod,1)+fRvrYr)*12)</f>
        <v>0</v>
      </c>
      <c r="CH223" s="278" cm="1">
        <f t="array" aca="1" ref="CH223" ca="1">CG223*(1+(rRentIncrPct*(MOD(CH$8,12)=1))+(rExCapExRntInfl*(rExCapExRntInflMnth=CH$8)))*(CH$8&lt;=(MAX(rHoldPeriod,1)+fRvrYr)*12)</f>
        <v>0</v>
      </c>
      <c r="CI223" s="278" cm="1">
        <f t="array" aca="1" ref="CI223" ca="1">CH223*(1+(rRentIncrPct*(MOD(CI$8,12)=1))+(rExCapExRntInfl*(rExCapExRntInflMnth=CI$8)))*(CI$8&lt;=(MAX(rHoldPeriod,1)+fRvrYr)*12)</f>
        <v>0</v>
      </c>
      <c r="CJ223" s="278" cm="1">
        <f t="array" aca="1" ref="CJ223" ca="1">CI223*(1+(rRentIncrPct*(MOD(CJ$8,12)=1))+(rExCapExRntInfl*(rExCapExRntInflMnth=CJ$8)))*(CJ$8&lt;=(MAX(rHoldPeriod,1)+fRvrYr)*12)</f>
        <v>0</v>
      </c>
      <c r="CK223" s="278" cm="1">
        <f t="array" aca="1" ref="CK223" ca="1">CJ223*(1+(rRentIncrPct*(MOD(CK$8,12)=1))+(rExCapExRntInfl*(rExCapExRntInflMnth=CK$8)))*(CK$8&lt;=(MAX(rHoldPeriod,1)+fRvrYr)*12)</f>
        <v>0</v>
      </c>
      <c r="CL223" s="278" cm="1">
        <f t="array" aca="1" ref="CL223" ca="1">CK223*(1+(rRentIncrPct*(MOD(CL$8,12)=1))+(rExCapExRntInfl*(rExCapExRntInflMnth=CL$8)))*(CL$8&lt;=(MAX(rHoldPeriod,1)+fRvrYr)*12)</f>
        <v>0</v>
      </c>
      <c r="CM223" s="278" cm="1">
        <f t="array" aca="1" ref="CM223" ca="1">CL223*(1+(rRentIncrPct*(MOD(CM$8,12)=1))+(rExCapExRntInfl*(rExCapExRntInflMnth=CM$8)))*(CM$8&lt;=(MAX(rHoldPeriod,1)+fRvrYr)*12)</f>
        <v>0</v>
      </c>
      <c r="CN223" s="278" cm="1">
        <f t="array" aca="1" ref="CN223" ca="1">CM223*(1+(rRentIncrPct*(MOD(CN$8,12)=1))+(rExCapExRntInfl*(rExCapExRntInflMnth=CN$8)))*(CN$8&lt;=(MAX(rHoldPeriod,1)+fRvrYr)*12)</f>
        <v>0</v>
      </c>
      <c r="CO223" s="278" cm="1">
        <f t="array" aca="1" ref="CO223" ca="1">CN223*(1+(rRentIncrPct*(MOD(CO$8,12)=1))+(rExCapExRntInfl*(rExCapExRntInflMnth=CO$8)))*(CO$8&lt;=(MAX(rHoldPeriod,1)+fRvrYr)*12)</f>
        <v>0</v>
      </c>
      <c r="CP223" s="278" cm="1">
        <f t="array" aca="1" ref="CP223" ca="1">CO223*(1+(rRentIncrPct*(MOD(CP$8,12)=1))+(rExCapExRntInfl*(rExCapExRntInflMnth=CP$8)))*(CP$8&lt;=(MAX(rHoldPeriod,1)+fRvrYr)*12)</f>
        <v>0</v>
      </c>
      <c r="CQ223" s="278" cm="1">
        <f t="array" aca="1" ref="CQ223" ca="1">CP223*(1+(rRentIncrPct*(MOD(CQ$8,12)=1))+(rExCapExRntInfl*(rExCapExRntInflMnth=CQ$8)))*(CQ$8&lt;=(MAX(rHoldPeriod,1)+fRvrYr)*12)</f>
        <v>0</v>
      </c>
      <c r="CR223" s="278" cm="1">
        <f t="array" aca="1" ref="CR223" ca="1">CQ223*(1+(rRentIncrPct*(MOD(CR$8,12)=1))+(rExCapExRntInfl*(rExCapExRntInflMnth=CR$8)))*(CR$8&lt;=(MAX(rHoldPeriod,1)+fRvrYr)*12)</f>
        <v>0</v>
      </c>
      <c r="CS223" s="278" cm="1">
        <f t="array" aca="1" ref="CS223" ca="1">CR223*(1+(rRentIncrPct*(MOD(CS$8,12)=1))+(rExCapExRntInfl*(rExCapExRntInflMnth=CS$8)))*(CS$8&lt;=(MAX(rHoldPeriod,1)+fRvrYr)*12)</f>
        <v>0</v>
      </c>
      <c r="CT223" s="278" cm="1">
        <f t="array" aca="1" ref="CT223" ca="1">CS223*(1+(rRentIncrPct*(MOD(CT$8,12)=1))+(rExCapExRntInfl*(rExCapExRntInflMnth=CT$8)))*(CT$8&lt;=(MAX(rHoldPeriod,1)+fRvrYr)*12)</f>
        <v>0</v>
      </c>
      <c r="CU223" s="278" cm="1">
        <f t="array" aca="1" ref="CU223" ca="1">CT223*(1+(rRentIncrPct*(MOD(CU$8,12)=1))+(rExCapExRntInfl*(rExCapExRntInflMnth=CU$8)))*(CU$8&lt;=(MAX(rHoldPeriod,1)+fRvrYr)*12)</f>
        <v>0</v>
      </c>
      <c r="CV223" s="278" cm="1">
        <f t="array" aca="1" ref="CV223" ca="1">CU223*(1+(rRentIncrPct*(MOD(CV$8,12)=1))+(rExCapExRntInfl*(rExCapExRntInflMnth=CV$8)))*(CV$8&lt;=(MAX(rHoldPeriod,1)+fRvrYr)*12)</f>
        <v>0</v>
      </c>
      <c r="CW223" s="278" cm="1">
        <f t="array" aca="1" ref="CW223" ca="1">CV223*(1+(rRentIncrPct*(MOD(CW$8,12)=1))+(rExCapExRntInfl*(rExCapExRntInflMnth=CW$8)))*(CW$8&lt;=(MAX(rHoldPeriod,1)+fRvrYr)*12)</f>
        <v>0</v>
      </c>
      <c r="CX223" s="278" cm="1">
        <f t="array" aca="1" ref="CX223" ca="1">CW223*(1+(rRentIncrPct*(MOD(CX$8,12)=1))+(rExCapExRntInfl*(rExCapExRntInflMnth=CX$8)))*(CX$8&lt;=(MAX(rHoldPeriod,1)+fRvrYr)*12)</f>
        <v>0</v>
      </c>
      <c r="CY223" s="278" cm="1">
        <f t="array" aca="1" ref="CY223" ca="1">CX223*(1+(rRentIncrPct*(MOD(CY$8,12)=1))+(rExCapExRntInfl*(rExCapExRntInflMnth=CY$8)))*(CY$8&lt;=(MAX(rHoldPeriod,1)+fRvrYr)*12)</f>
        <v>0</v>
      </c>
      <c r="CZ223" s="278" cm="1">
        <f t="array" aca="1" ref="CZ223" ca="1">CY223*(1+(rRentIncrPct*(MOD(CZ$8,12)=1))+(rExCapExRntInfl*(rExCapExRntInflMnth=CZ$8)))*(CZ$8&lt;=(MAX(rHoldPeriod,1)+fRvrYr)*12)</f>
        <v>0</v>
      </c>
      <c r="DA223" s="278" cm="1">
        <f t="array" aca="1" ref="DA223" ca="1">CZ223*(1+(rRentIncrPct*(MOD(DA$8,12)=1))+(rExCapExRntInfl*(rExCapExRntInflMnth=DA$8)))*(DA$8&lt;=(MAX(rHoldPeriod,1)+fRvrYr)*12)</f>
        <v>0</v>
      </c>
      <c r="DB223" s="278" cm="1">
        <f t="array" aca="1" ref="DB223" ca="1">DA223*(1+(rRentIncrPct*(MOD(DB$8,12)=1))+(rExCapExRntInfl*(rExCapExRntInflMnth=DB$8)))*(DB$8&lt;=(MAX(rHoldPeriod,1)+fRvrYr)*12)</f>
        <v>0</v>
      </c>
      <c r="DC223" s="278" cm="1">
        <f t="array" aca="1" ref="DC223" ca="1">DB223*(1+(rRentIncrPct*(MOD(DC$8,12)=1))+(rExCapExRntInfl*(rExCapExRntInflMnth=DC$8)))*(DC$8&lt;=(MAX(rHoldPeriod,1)+fRvrYr)*12)</f>
        <v>0</v>
      </c>
      <c r="DD223" s="278" cm="1">
        <f t="array" aca="1" ref="DD223" ca="1">DC223*(1+(rRentIncrPct*(MOD(DD$8,12)=1))+(rExCapExRntInfl*(rExCapExRntInflMnth=DD$8)))*(DD$8&lt;=(MAX(rHoldPeriod,1)+fRvrYr)*12)</f>
        <v>0</v>
      </c>
      <c r="DE223" s="278" cm="1">
        <f t="array" aca="1" ref="DE223" ca="1">DD223*(1+(rRentIncrPct*(MOD(DE$8,12)=1))+(rExCapExRntInfl*(rExCapExRntInflMnth=DE$8)))*(DE$8&lt;=(MAX(rHoldPeriod,1)+fRvrYr)*12)</f>
        <v>0</v>
      </c>
      <c r="DF223" s="278" cm="1">
        <f t="array" aca="1" ref="DF223" ca="1">DE223*(1+(rRentIncrPct*(MOD(DF$8,12)=1))+(rExCapExRntInfl*(rExCapExRntInflMnth=DF$8)))*(DF$8&lt;=(MAX(rHoldPeriod,1)+fRvrYr)*12)</f>
        <v>0</v>
      </c>
      <c r="DG223" s="278" cm="1">
        <f t="array" aca="1" ref="DG223" ca="1">DF223*(1+(rRentIncrPct*(MOD(DG$8,12)=1))+(rExCapExRntInfl*(rExCapExRntInflMnth=DG$8)))*(DG$8&lt;=(MAX(rHoldPeriod,1)+fRvrYr)*12)</f>
        <v>0</v>
      </c>
      <c r="DH223" s="278" cm="1">
        <f t="array" aca="1" ref="DH223" ca="1">DG223*(1+(rRentIncrPct*(MOD(DH$8,12)=1))+(rExCapExRntInfl*(rExCapExRntInflMnth=DH$8)))*(DH$8&lt;=(MAX(rHoldPeriod,1)+fRvrYr)*12)</f>
        <v>0</v>
      </c>
      <c r="DI223" s="278" cm="1">
        <f t="array" aca="1" ref="DI223" ca="1">DH223*(1+(rRentIncrPct*(MOD(DI$8,12)=1))+(rExCapExRntInfl*(rExCapExRntInflMnth=DI$8)))*(DI$8&lt;=(MAX(rHoldPeriod,1)+fRvrYr)*12)</f>
        <v>0</v>
      </c>
      <c r="DJ223" s="278" cm="1">
        <f t="array" aca="1" ref="DJ223" ca="1">DI223*(1+(rRentIncrPct*(MOD(DJ$8,12)=1))+(rExCapExRntInfl*(rExCapExRntInflMnth=DJ$8)))*(DJ$8&lt;=(MAX(rHoldPeriod,1)+fRvrYr)*12)</f>
        <v>0</v>
      </c>
      <c r="DK223" s="278" cm="1">
        <f t="array" aca="1" ref="DK223" ca="1">DJ223*(1+(rRentIncrPct*(MOD(DK$8,12)=1))+(rExCapExRntInfl*(rExCapExRntInflMnth=DK$8)))*(DK$8&lt;=(MAX(rHoldPeriod,1)+fRvrYr)*12)</f>
        <v>0</v>
      </c>
      <c r="DL223" s="278" cm="1">
        <f t="array" aca="1" ref="DL223" ca="1">DK223*(1+(rRentIncrPct*(MOD(DL$8,12)=1))+(rExCapExRntInfl*(rExCapExRntInflMnth=DL$8)))*(DL$8&lt;=(MAX(rHoldPeriod,1)+fRvrYr)*12)</f>
        <v>0</v>
      </c>
      <c r="DM223" s="278" cm="1">
        <f t="array" aca="1" ref="DM223" ca="1">DL223*(1+(rRentIncrPct*(MOD(DM$8,12)=1))+(rExCapExRntInfl*(rExCapExRntInflMnth=DM$8)))*(DM$8&lt;=(MAX(rHoldPeriod,1)+fRvrYr)*12)</f>
        <v>0</v>
      </c>
      <c r="DN223" s="278" cm="1">
        <f t="array" aca="1" ref="DN223" ca="1">DM223*(1+(rRentIncrPct*(MOD(DN$8,12)=1))+(rExCapExRntInfl*(rExCapExRntInflMnth=DN$8)))*(DN$8&lt;=(MAX(rHoldPeriod,1)+fRvrYr)*12)</f>
        <v>0</v>
      </c>
      <c r="DO223" s="278" cm="1">
        <f t="array" aca="1" ref="DO223" ca="1">DN223*(1+(rRentIncrPct*(MOD(DO$8,12)=1))+(rExCapExRntInfl*(rExCapExRntInflMnth=DO$8)))*(DO$8&lt;=(MAX(rHoldPeriod,1)+fRvrYr)*12)</f>
        <v>0</v>
      </c>
      <c r="DP223" s="278" cm="1">
        <f t="array" aca="1" ref="DP223" ca="1">DO223*(1+(rRentIncrPct*(MOD(DP$8,12)=1))+(rExCapExRntInfl*(rExCapExRntInflMnth=DP$8)))*(DP$8&lt;=(MAX(rHoldPeriod,1)+fRvrYr)*12)</f>
        <v>0</v>
      </c>
      <c r="DQ223" s="278" cm="1">
        <f t="array" aca="1" ref="DQ223" ca="1">DP223*(1+(rRentIncrPct*(MOD(DQ$8,12)=1))+(rExCapExRntInfl*(rExCapExRntInflMnth=DQ$8)))*(DQ$8&lt;=(MAX(rHoldPeriod,1)+fRvrYr)*12)</f>
        <v>0</v>
      </c>
      <c r="DR223" s="278" cm="1">
        <f t="array" aca="1" ref="DR223" ca="1">DQ223*(1+(rRentIncrPct*(MOD(DR$8,12)=1))+(rExCapExRntInfl*(rExCapExRntInflMnth=DR$8)))*(DR$8&lt;=(MAX(rHoldPeriod,1)+fRvrYr)*12)</f>
        <v>0</v>
      </c>
      <c r="DS223" s="278" cm="1">
        <f t="array" aca="1" ref="DS223" ca="1">DR223*(1+(rRentIncrPct*(MOD(DS$8,12)=1))+(rExCapExRntInfl*(rExCapExRntInflMnth=DS$8)))*(DS$8&lt;=(MAX(rHoldPeriod,1)+fRvrYr)*12)</f>
        <v>0</v>
      </c>
      <c r="DT223" s="278" cm="1">
        <f t="array" aca="1" ref="DT223" ca="1">DS223*(1+(rRentIncrPct*(MOD(DT$8,12)=1))+(rExCapExRntInfl*(rExCapExRntInflMnth=DT$8)))*(DT$8&lt;=(MAX(rHoldPeriod,1)+fRvrYr)*12)</f>
        <v>0</v>
      </c>
      <c r="DU223" s="278" cm="1">
        <f t="array" aca="1" ref="DU223" ca="1">DT223*(1+(rRentIncrPct*(MOD(DU$8,12)=1))+(rExCapExRntInfl*(rExCapExRntInflMnth=DU$8)))*(DU$8&lt;=(MAX(rHoldPeriod,1)+fRvrYr)*12)</f>
        <v>0</v>
      </c>
      <c r="DV223" s="278" cm="1">
        <f t="array" aca="1" ref="DV223" ca="1">DU223*(1+(rRentIncrPct*(MOD(DV$8,12)=1))+(rExCapExRntInfl*(rExCapExRntInflMnth=DV$8)))*(DV$8&lt;=(MAX(rHoldPeriod,1)+fRvrYr)*12)</f>
        <v>0</v>
      </c>
      <c r="DW223" s="278" cm="1">
        <f t="array" aca="1" ref="DW223" ca="1">DV223*(1+(rRentIncrPct*(MOD(DW$8,12)=1))+(rExCapExRntInfl*(rExCapExRntInflMnth=DW$8)))*(DW$8&lt;=(MAX(rHoldPeriod,1)+fRvrYr)*12)</f>
        <v>0</v>
      </c>
      <c r="DX223" s="278" cm="1">
        <f t="array" aca="1" ref="DX223" ca="1">DW223*(1+(rRentIncrPct*(MOD(DX$8,12)=1))+(rExCapExRntInfl*(rExCapExRntInflMnth=DX$8)))*(DX$8&lt;=(MAX(rHoldPeriod,1)+fRvrYr)*12)</f>
        <v>0</v>
      </c>
      <c r="DY223" s="278" cm="1">
        <f t="array" aca="1" ref="DY223" ca="1">DX223*(1+(rRentIncrPct*(MOD(DY$8,12)=1))+(rExCapExRntInfl*(rExCapExRntInflMnth=DY$8)))*(DY$8&lt;=(MAX(rHoldPeriod,1)+fRvrYr)*12)</f>
        <v>0</v>
      </c>
      <c r="DZ223" s="278" cm="1">
        <f t="array" aca="1" ref="DZ223" ca="1">DY223*(1+(rRentIncrPct*(MOD(DZ$8,12)=1))+(rExCapExRntInfl*(rExCapExRntInflMnth=DZ$8)))*(DZ$8&lt;=(MAX(rHoldPeriod,1)+fRvrYr)*12)</f>
        <v>0</v>
      </c>
      <c r="EA223" s="278" cm="1">
        <f t="array" aca="1" ref="EA223" ca="1">DZ223*(1+(rRentIncrPct*(MOD(EA$8,12)=1))+(rExCapExRntInfl*(rExCapExRntInflMnth=EA$8)))*(EA$8&lt;=(MAX(rHoldPeriod,1)+fRvrYr)*12)</f>
        <v>0</v>
      </c>
      <c r="EB223" s="278" cm="1">
        <f t="array" aca="1" ref="EB223" ca="1">EA223*(1+(rRentIncrPct*(MOD(EB$8,12)=1))+(rExCapExRntInfl*(rExCapExRntInflMnth=EB$8)))*(EB$8&lt;=(MAX(rHoldPeriod,1)+fRvrYr)*12)</f>
        <v>0</v>
      </c>
      <c r="EC223" s="278" cm="1">
        <f t="array" aca="1" ref="EC223" ca="1">EB223*(1+(rRentIncrPct*(MOD(EC$8,12)=1))+(rExCapExRntInfl*(rExCapExRntInflMnth=EC$8)))*(EC$8&lt;=(MAX(rHoldPeriod,1)+fRvrYr)*12)</f>
        <v>0</v>
      </c>
      <c r="ED223" s="278" cm="1">
        <f t="array" aca="1" ref="ED223" ca="1">EC223*(1+(rRentIncrPct*(MOD(ED$8,12)=1))+(rExCapExRntInfl*(rExCapExRntInflMnth=ED$8)))*(ED$8&lt;=(MAX(rHoldPeriod,1)+fRvrYr)*12)</f>
        <v>0</v>
      </c>
      <c r="EE223" s="278" cm="1">
        <f t="array" aca="1" ref="EE223" ca="1">ED223*(1+(rRentIncrPct*(MOD(EE$8,12)=1))+(rExCapExRntInfl*(rExCapExRntInflMnth=EE$8)))*(EE$8&lt;=(MAX(rHoldPeriod,1)+fRvrYr)*12)</f>
        <v>0</v>
      </c>
      <c r="EF223" s="278" cm="1">
        <f t="array" aca="1" ref="EF223" ca="1">EE223*(1+(rRentIncrPct*(MOD(EF$8,12)=1))+(rExCapExRntInfl*(rExCapExRntInflMnth=EF$8)))*(EF$8&lt;=(MAX(rHoldPeriod,1)+fRvrYr)*12)</f>
        <v>0</v>
      </c>
      <c r="EG223" s="278" cm="1">
        <f t="array" aca="1" ref="EG223" ca="1">EF223*(1+(rRentIncrPct*(MOD(EG$8,12)=1))+(rExCapExRntInfl*(rExCapExRntInflMnth=EG$8)))*(EG$8&lt;=(MAX(rHoldPeriod,1)+fRvrYr)*12)</f>
        <v>0</v>
      </c>
      <c r="EH223" s="278" cm="1">
        <f t="array" aca="1" ref="EH223" ca="1">EG223*(1+(rRentIncrPct*(MOD(EH$8,12)=1))+(rExCapExRntInfl*(rExCapExRntInflMnth=EH$8)))*(EH$8&lt;=(MAX(rHoldPeriod,1)+fRvrYr)*12)</f>
        <v>0</v>
      </c>
      <c r="EI223" s="278" cm="1">
        <f t="array" aca="1" ref="EI223" ca="1">EH223*(1+(rRentIncrPct*(MOD(EI$8,12)=1))+(rExCapExRntInfl*(rExCapExRntInflMnth=EI$8)))*(EI$8&lt;=(MAX(rHoldPeriod,1)+fRvrYr)*12)</f>
        <v>0</v>
      </c>
      <c r="EJ223" s="278" cm="1">
        <f t="array" aca="1" ref="EJ223" ca="1">EI223*(1+(rRentIncrPct*(MOD(EJ$8,12)=1))+(rExCapExRntInfl*(rExCapExRntInflMnth=EJ$8)))*(EJ$8&lt;=(MAX(rHoldPeriod,1)+fRvrYr)*12)</f>
        <v>0</v>
      </c>
      <c r="EK223" s="278" cm="1">
        <f t="array" aca="1" ref="EK223" ca="1">EJ223*(1+(rRentIncrPct*(MOD(EK$8,12)=1))+(rExCapExRntInfl*(rExCapExRntInflMnth=EK$8)))*(EK$8&lt;=(MAX(rHoldPeriod,1)+fRvrYr)*12)</f>
        <v>0</v>
      </c>
      <c r="EL223" s="278" cm="1">
        <f t="array" aca="1" ref="EL223" ca="1">EK223*(1+(rRentIncrPct*(MOD(EL$8,12)=1))+(rExCapExRntInfl*(rExCapExRntInflMnth=EL$8)))*(EL$8&lt;=(MAX(rHoldPeriod,1)+fRvrYr)*12)</f>
        <v>0</v>
      </c>
      <c r="EM223" s="278" cm="1">
        <f t="array" aca="1" ref="EM223" ca="1">EL223*(1+(rRentIncrPct*(MOD(EM$8,12)=1))+(rExCapExRntInfl*(rExCapExRntInflMnth=EM$8)))*(EM$8&lt;=(MAX(rHoldPeriod,1)+fRvrYr)*12)</f>
        <v>0</v>
      </c>
      <c r="EN223" s="278" cm="1">
        <f t="array" aca="1" ref="EN223" ca="1">EM223*(1+(rRentIncrPct*(MOD(EN$8,12)=1))+(rExCapExRntInfl*(rExCapExRntInflMnth=EN$8)))*(EN$8&lt;=(MAX(rHoldPeriod,1)+fRvrYr)*12)</f>
        <v>0</v>
      </c>
      <c r="EO223" s="278" cm="1">
        <f t="array" aca="1" ref="EO223" ca="1">EN223*(1+(rRentIncrPct*(MOD(EO$8,12)=1))+(rExCapExRntInfl*(rExCapExRntInflMnth=EO$8)))*(EO$8&lt;=(MAX(rHoldPeriod,1)+fRvrYr)*12)</f>
        <v>0</v>
      </c>
      <c r="EP223" s="278" cm="1">
        <f t="array" aca="1" ref="EP223" ca="1">EO223*(1+(rRentIncrPct*(MOD(EP$8,12)=1))+(rExCapExRntInfl*(rExCapExRntInflMnth=EP$8)))*(EP$8&lt;=(MAX(rHoldPeriod,1)+fRvrYr)*12)</f>
        <v>0</v>
      </c>
      <c r="EQ223" s="278" cm="1">
        <f t="array" aca="1" ref="EQ223" ca="1">EP223*(1+(rRentIncrPct*(MOD(EQ$8,12)=1))+(rExCapExRntInfl*(rExCapExRntInflMnth=EQ$8)))*(EQ$8&lt;=(MAX(rHoldPeriod,1)+fRvrYr)*12)</f>
        <v>0</v>
      </c>
      <c r="ER223" s="278" cm="1">
        <f t="array" aca="1" ref="ER223" ca="1">EQ223*(1+(rRentIncrPct*(MOD(ER$8,12)=1))+(rExCapExRntInfl*(rExCapExRntInflMnth=ER$8)))*(ER$8&lt;=(MAX(rHoldPeriod,1)+fRvrYr)*12)</f>
        <v>0</v>
      </c>
      <c r="ES223" s="278" cm="1">
        <f t="array" aca="1" ref="ES223" ca="1">ER223*(1+(rRentIncrPct*(MOD(ES$8,12)=1))+(rExCapExRntInfl*(rExCapExRntInflMnth=ES$8)))*(ES$8&lt;=(MAX(rHoldPeriod,1)+fRvrYr)*12)</f>
        <v>0</v>
      </c>
    </row>
    <row r="224" spans="17:149" hidden="1" x14ac:dyDescent="0.2">
      <c r="Q224" s="275"/>
      <c r="R224" s="278">
        <f t="shared" si="500"/>
        <v>0</v>
      </c>
      <c r="S224" s="278" cm="1">
        <f t="array" aca="1" ref="S224" ca="1">R224*(1+(rRentIncrPct*(MOD(S$8,12)=1))+(rExCapExRntInfl*(rExCapExRntInflMnth=S$8)))*(S$8&lt;=(MAX(rHoldPeriod,1)+fRvrYr)*12)</f>
        <v>0</v>
      </c>
      <c r="T224" s="278" cm="1">
        <f t="array" aca="1" ref="T224" ca="1">S224*(1+(rRentIncrPct*(MOD(T$8,12)=1))+(rExCapExRntInfl*(rExCapExRntInflMnth=T$8)))*(T$8&lt;=(MAX(rHoldPeriod,1)+fRvrYr)*12)</f>
        <v>0</v>
      </c>
      <c r="U224" s="278" cm="1">
        <f t="array" aca="1" ref="U224" ca="1">T224*(1+(rRentIncrPct*(MOD(U$8,12)=1))+(rExCapExRntInfl*(rExCapExRntInflMnth=U$8)))*(U$8&lt;=(MAX(rHoldPeriod,1)+fRvrYr)*12)</f>
        <v>0</v>
      </c>
      <c r="V224" s="278" cm="1">
        <f t="array" aca="1" ref="V224" ca="1">U224*(1+(rRentIncrPct*(MOD(V$8,12)=1))+(rExCapExRntInfl*(rExCapExRntInflMnth=V$8)))*(V$8&lt;=(MAX(rHoldPeriod,1)+fRvrYr)*12)</f>
        <v>0</v>
      </c>
      <c r="W224" s="278" cm="1">
        <f t="array" aca="1" ref="W224" ca="1">V224*(1+(rRentIncrPct*(MOD(W$8,12)=1))+(rExCapExRntInfl*(rExCapExRntInflMnth=W$8)))*(W$8&lt;=(MAX(rHoldPeriod,1)+fRvrYr)*12)</f>
        <v>0</v>
      </c>
      <c r="X224" s="278" cm="1">
        <f t="array" aca="1" ref="X224" ca="1">W224*(1+(rRentIncrPct*(MOD(X$8,12)=1))+(rExCapExRntInfl*(rExCapExRntInflMnth=X$8)))*(X$8&lt;=(MAX(rHoldPeriod,1)+fRvrYr)*12)</f>
        <v>0</v>
      </c>
      <c r="Y224" s="278" cm="1">
        <f t="array" aca="1" ref="Y224" ca="1">X224*(1+(rRentIncrPct*(MOD(Y$8,12)=1))+(rExCapExRntInfl*(rExCapExRntInflMnth=Y$8)))*(Y$8&lt;=(MAX(rHoldPeriod,1)+fRvrYr)*12)</f>
        <v>0</v>
      </c>
      <c r="Z224" s="278" cm="1">
        <f t="array" aca="1" ref="Z224" ca="1">Y224*(1+(rRentIncrPct*(MOD(Z$8,12)=1))+(rExCapExRntInfl*(rExCapExRntInflMnth=Z$8)))*(Z$8&lt;=(MAX(rHoldPeriod,1)+fRvrYr)*12)</f>
        <v>0</v>
      </c>
      <c r="AA224" s="278" cm="1">
        <f t="array" aca="1" ref="AA224" ca="1">Z224*(1+(rRentIncrPct*(MOD(AA$8,12)=1))+(rExCapExRntInfl*(rExCapExRntInflMnth=AA$8)))*(AA$8&lt;=(MAX(rHoldPeriod,1)+fRvrYr)*12)</f>
        <v>0</v>
      </c>
      <c r="AB224" s="278" cm="1">
        <f t="array" aca="1" ref="AB224" ca="1">AA224*(1+(rRentIncrPct*(MOD(AB$8,12)=1))+(rExCapExRntInfl*(rExCapExRntInflMnth=AB$8)))*(AB$8&lt;=(MAX(rHoldPeriod,1)+fRvrYr)*12)</f>
        <v>0</v>
      </c>
      <c r="AC224" s="278" cm="1">
        <f t="array" aca="1" ref="AC224" ca="1">AB224*(1+(rRentIncrPct*(MOD(AC$8,12)=1))+(rExCapExRntInfl*(rExCapExRntInflMnth=AC$8)))*(AC$8&lt;=(MAX(rHoldPeriod,1)+fRvrYr)*12)</f>
        <v>0</v>
      </c>
      <c r="AD224" s="278" cm="1">
        <f t="array" aca="1" ref="AD224" ca="1">AC224*(1+(rRentIncrPct*(MOD(AD$8,12)=1))+(rExCapExRntInfl*(rExCapExRntInflMnth=AD$8)))*(AD$8&lt;=(MAX(rHoldPeriod,1)+fRvrYr)*12)</f>
        <v>0</v>
      </c>
      <c r="AE224" s="278" cm="1">
        <f t="array" aca="1" ref="AE224" ca="1">AD224*(1+(rRentIncrPct*(MOD(AE$8,12)=1))+(rExCapExRntInfl*(rExCapExRntInflMnth=AE$8)))*(AE$8&lt;=(MAX(rHoldPeriod,1)+fRvrYr)*12)</f>
        <v>0</v>
      </c>
      <c r="AF224" s="278" cm="1">
        <f t="array" aca="1" ref="AF224" ca="1">AE224*(1+(rRentIncrPct*(MOD(AF$8,12)=1))+(rExCapExRntInfl*(rExCapExRntInflMnth=AF$8)))*(AF$8&lt;=(MAX(rHoldPeriod,1)+fRvrYr)*12)</f>
        <v>0</v>
      </c>
      <c r="AG224" s="278" cm="1">
        <f t="array" aca="1" ref="AG224" ca="1">AF224*(1+(rRentIncrPct*(MOD(AG$8,12)=1))+(rExCapExRntInfl*(rExCapExRntInflMnth=AG$8)))*(AG$8&lt;=(MAX(rHoldPeriod,1)+fRvrYr)*12)</f>
        <v>0</v>
      </c>
      <c r="AH224" s="278" cm="1">
        <f t="array" aca="1" ref="AH224" ca="1">AG224*(1+(rRentIncrPct*(MOD(AH$8,12)=1))+(rExCapExRntInfl*(rExCapExRntInflMnth=AH$8)))*(AH$8&lt;=(MAX(rHoldPeriod,1)+fRvrYr)*12)</f>
        <v>0</v>
      </c>
      <c r="AI224" s="278" cm="1">
        <f t="array" aca="1" ref="AI224" ca="1">AH224*(1+(rRentIncrPct*(MOD(AI$8,12)=1))+(rExCapExRntInfl*(rExCapExRntInflMnth=AI$8)))*(AI$8&lt;=(MAX(rHoldPeriod,1)+fRvrYr)*12)</f>
        <v>0</v>
      </c>
      <c r="AJ224" s="278" cm="1">
        <f t="array" aca="1" ref="AJ224" ca="1">AI224*(1+(rRentIncrPct*(MOD(AJ$8,12)=1))+(rExCapExRntInfl*(rExCapExRntInflMnth=AJ$8)))*(AJ$8&lt;=(MAX(rHoldPeriod,1)+fRvrYr)*12)</f>
        <v>0</v>
      </c>
      <c r="AK224" s="278" cm="1">
        <f t="array" aca="1" ref="AK224" ca="1">AJ224*(1+(rRentIncrPct*(MOD(AK$8,12)=1))+(rExCapExRntInfl*(rExCapExRntInflMnth=AK$8)))*(AK$8&lt;=(MAX(rHoldPeriod,1)+fRvrYr)*12)</f>
        <v>0</v>
      </c>
      <c r="AL224" s="278" cm="1">
        <f t="array" aca="1" ref="AL224" ca="1">AK224*(1+(rRentIncrPct*(MOD(AL$8,12)=1))+(rExCapExRntInfl*(rExCapExRntInflMnth=AL$8)))*(AL$8&lt;=(MAX(rHoldPeriod,1)+fRvrYr)*12)</f>
        <v>0</v>
      </c>
      <c r="AM224" s="278" cm="1">
        <f t="array" aca="1" ref="AM224" ca="1">AL224*(1+(rRentIncrPct*(MOD(AM$8,12)=1))+(rExCapExRntInfl*(rExCapExRntInflMnth=AM$8)))*(AM$8&lt;=(MAX(rHoldPeriod,1)+fRvrYr)*12)</f>
        <v>0</v>
      </c>
      <c r="AN224" s="278" cm="1">
        <f t="array" aca="1" ref="AN224" ca="1">AM224*(1+(rRentIncrPct*(MOD(AN$8,12)=1))+(rExCapExRntInfl*(rExCapExRntInflMnth=AN$8)))*(AN$8&lt;=(MAX(rHoldPeriod,1)+fRvrYr)*12)</f>
        <v>0</v>
      </c>
      <c r="AO224" s="278" cm="1">
        <f t="array" aca="1" ref="AO224" ca="1">AN224*(1+(rRentIncrPct*(MOD(AO$8,12)=1))+(rExCapExRntInfl*(rExCapExRntInflMnth=AO$8)))*(AO$8&lt;=(MAX(rHoldPeriod,1)+fRvrYr)*12)</f>
        <v>0</v>
      </c>
      <c r="AP224" s="278" cm="1">
        <f t="array" aca="1" ref="AP224" ca="1">AO224*(1+(rRentIncrPct*(MOD(AP$8,12)=1))+(rExCapExRntInfl*(rExCapExRntInflMnth=AP$8)))*(AP$8&lt;=(MAX(rHoldPeriod,1)+fRvrYr)*12)</f>
        <v>0</v>
      </c>
      <c r="AQ224" s="278" cm="1">
        <f t="array" aca="1" ref="AQ224" ca="1">AP224*(1+(rRentIncrPct*(MOD(AQ$8,12)=1))+(rExCapExRntInfl*(rExCapExRntInflMnth=AQ$8)))*(AQ$8&lt;=(MAX(rHoldPeriod,1)+fRvrYr)*12)</f>
        <v>0</v>
      </c>
      <c r="AR224" s="278" cm="1">
        <f t="array" aca="1" ref="AR224" ca="1">AQ224*(1+(rRentIncrPct*(MOD(AR$8,12)=1))+(rExCapExRntInfl*(rExCapExRntInflMnth=AR$8)))*(AR$8&lt;=(MAX(rHoldPeriod,1)+fRvrYr)*12)</f>
        <v>0</v>
      </c>
      <c r="AS224" s="278" cm="1">
        <f t="array" aca="1" ref="AS224" ca="1">AR224*(1+(rRentIncrPct*(MOD(AS$8,12)=1))+(rExCapExRntInfl*(rExCapExRntInflMnth=AS$8)))*(AS$8&lt;=(MAX(rHoldPeriod,1)+fRvrYr)*12)</f>
        <v>0</v>
      </c>
      <c r="AT224" s="278" cm="1">
        <f t="array" aca="1" ref="AT224" ca="1">AS224*(1+(rRentIncrPct*(MOD(AT$8,12)=1))+(rExCapExRntInfl*(rExCapExRntInflMnth=AT$8)))*(AT$8&lt;=(MAX(rHoldPeriod,1)+fRvrYr)*12)</f>
        <v>0</v>
      </c>
      <c r="AU224" s="278" cm="1">
        <f t="array" aca="1" ref="AU224" ca="1">AT224*(1+(rRentIncrPct*(MOD(AU$8,12)=1))+(rExCapExRntInfl*(rExCapExRntInflMnth=AU$8)))*(AU$8&lt;=(MAX(rHoldPeriod,1)+fRvrYr)*12)</f>
        <v>0</v>
      </c>
      <c r="AV224" s="278" cm="1">
        <f t="array" aca="1" ref="AV224" ca="1">AU224*(1+(rRentIncrPct*(MOD(AV$8,12)=1))+(rExCapExRntInfl*(rExCapExRntInflMnth=AV$8)))*(AV$8&lt;=(MAX(rHoldPeriod,1)+fRvrYr)*12)</f>
        <v>0</v>
      </c>
      <c r="AW224" s="278" cm="1">
        <f t="array" aca="1" ref="AW224" ca="1">AV224*(1+(rRentIncrPct*(MOD(AW$8,12)=1))+(rExCapExRntInfl*(rExCapExRntInflMnth=AW$8)))*(AW$8&lt;=(MAX(rHoldPeriod,1)+fRvrYr)*12)</f>
        <v>0</v>
      </c>
      <c r="AX224" s="278" cm="1">
        <f t="array" aca="1" ref="AX224" ca="1">AW224*(1+(rRentIncrPct*(MOD(AX$8,12)=1))+(rExCapExRntInfl*(rExCapExRntInflMnth=AX$8)))*(AX$8&lt;=(MAX(rHoldPeriod,1)+fRvrYr)*12)</f>
        <v>0</v>
      </c>
      <c r="AY224" s="278" cm="1">
        <f t="array" aca="1" ref="AY224" ca="1">AX224*(1+(rRentIncrPct*(MOD(AY$8,12)=1))+(rExCapExRntInfl*(rExCapExRntInflMnth=AY$8)))*(AY$8&lt;=(MAX(rHoldPeriod,1)+fRvrYr)*12)</f>
        <v>0</v>
      </c>
      <c r="AZ224" s="278" cm="1">
        <f t="array" aca="1" ref="AZ224" ca="1">AY224*(1+(rRentIncrPct*(MOD(AZ$8,12)=1))+(rExCapExRntInfl*(rExCapExRntInflMnth=AZ$8)))*(AZ$8&lt;=(MAX(rHoldPeriod,1)+fRvrYr)*12)</f>
        <v>0</v>
      </c>
      <c r="BA224" s="278" cm="1">
        <f t="array" aca="1" ref="BA224" ca="1">AZ224*(1+(rRentIncrPct*(MOD(BA$8,12)=1))+(rExCapExRntInfl*(rExCapExRntInflMnth=BA$8)))*(BA$8&lt;=(MAX(rHoldPeriod,1)+fRvrYr)*12)</f>
        <v>0</v>
      </c>
      <c r="BB224" s="278" cm="1">
        <f t="array" aca="1" ref="BB224" ca="1">BA224*(1+(rRentIncrPct*(MOD(BB$8,12)=1))+(rExCapExRntInfl*(rExCapExRntInflMnth=BB$8)))*(BB$8&lt;=(MAX(rHoldPeriod,1)+fRvrYr)*12)</f>
        <v>0</v>
      </c>
      <c r="BC224" s="278" cm="1">
        <f t="array" aca="1" ref="BC224" ca="1">BB224*(1+(rRentIncrPct*(MOD(BC$8,12)=1))+(rExCapExRntInfl*(rExCapExRntInflMnth=BC$8)))*(BC$8&lt;=(MAX(rHoldPeriod,1)+fRvrYr)*12)</f>
        <v>0</v>
      </c>
      <c r="BD224" s="278" cm="1">
        <f t="array" aca="1" ref="BD224" ca="1">BC224*(1+(rRentIncrPct*(MOD(BD$8,12)=1))+(rExCapExRntInfl*(rExCapExRntInflMnth=BD$8)))*(BD$8&lt;=(MAX(rHoldPeriod,1)+fRvrYr)*12)</f>
        <v>0</v>
      </c>
      <c r="BE224" s="278" cm="1">
        <f t="array" aca="1" ref="BE224" ca="1">BD224*(1+(rRentIncrPct*(MOD(BE$8,12)=1))+(rExCapExRntInfl*(rExCapExRntInflMnth=BE$8)))*(BE$8&lt;=(MAX(rHoldPeriod,1)+fRvrYr)*12)</f>
        <v>0</v>
      </c>
      <c r="BF224" s="278" cm="1">
        <f t="array" aca="1" ref="BF224" ca="1">BE224*(1+(rRentIncrPct*(MOD(BF$8,12)=1))+(rExCapExRntInfl*(rExCapExRntInflMnth=BF$8)))*(BF$8&lt;=(MAX(rHoldPeriod,1)+fRvrYr)*12)</f>
        <v>0</v>
      </c>
      <c r="BG224" s="278" cm="1">
        <f t="array" aca="1" ref="BG224" ca="1">BF224*(1+(rRentIncrPct*(MOD(BG$8,12)=1))+(rExCapExRntInfl*(rExCapExRntInflMnth=BG$8)))*(BG$8&lt;=(MAX(rHoldPeriod,1)+fRvrYr)*12)</f>
        <v>0</v>
      </c>
      <c r="BH224" s="278" cm="1">
        <f t="array" aca="1" ref="BH224" ca="1">BG224*(1+(rRentIncrPct*(MOD(BH$8,12)=1))+(rExCapExRntInfl*(rExCapExRntInflMnth=BH$8)))*(BH$8&lt;=(MAX(rHoldPeriod,1)+fRvrYr)*12)</f>
        <v>0</v>
      </c>
      <c r="BI224" s="278" cm="1">
        <f t="array" aca="1" ref="BI224" ca="1">BH224*(1+(rRentIncrPct*(MOD(BI$8,12)=1))+(rExCapExRntInfl*(rExCapExRntInflMnth=BI$8)))*(BI$8&lt;=(MAX(rHoldPeriod,1)+fRvrYr)*12)</f>
        <v>0</v>
      </c>
      <c r="BJ224" s="278" cm="1">
        <f t="array" aca="1" ref="BJ224" ca="1">BI224*(1+(rRentIncrPct*(MOD(BJ$8,12)=1))+(rExCapExRntInfl*(rExCapExRntInflMnth=BJ$8)))*(BJ$8&lt;=(MAX(rHoldPeriod,1)+fRvrYr)*12)</f>
        <v>0</v>
      </c>
      <c r="BK224" s="278" cm="1">
        <f t="array" aca="1" ref="BK224" ca="1">BJ224*(1+(rRentIncrPct*(MOD(BK$8,12)=1))+(rExCapExRntInfl*(rExCapExRntInflMnth=BK$8)))*(BK$8&lt;=(MAX(rHoldPeriod,1)+fRvrYr)*12)</f>
        <v>0</v>
      </c>
      <c r="BL224" s="278" cm="1">
        <f t="array" aca="1" ref="BL224" ca="1">BK224*(1+(rRentIncrPct*(MOD(BL$8,12)=1))+(rExCapExRntInfl*(rExCapExRntInflMnth=BL$8)))*(BL$8&lt;=(MAX(rHoldPeriod,1)+fRvrYr)*12)</f>
        <v>0</v>
      </c>
      <c r="BM224" s="278" cm="1">
        <f t="array" aca="1" ref="BM224" ca="1">BL224*(1+(rRentIncrPct*(MOD(BM$8,12)=1))+(rExCapExRntInfl*(rExCapExRntInflMnth=BM$8)))*(BM$8&lt;=(MAX(rHoldPeriod,1)+fRvrYr)*12)</f>
        <v>0</v>
      </c>
      <c r="BN224" s="278" cm="1">
        <f t="array" aca="1" ref="BN224" ca="1">BM224*(1+(rRentIncrPct*(MOD(BN$8,12)=1))+(rExCapExRntInfl*(rExCapExRntInflMnth=BN$8)))*(BN$8&lt;=(MAX(rHoldPeriod,1)+fRvrYr)*12)</f>
        <v>0</v>
      </c>
      <c r="BO224" s="278" cm="1">
        <f t="array" aca="1" ref="BO224" ca="1">BN224*(1+(rRentIncrPct*(MOD(BO$8,12)=1))+(rExCapExRntInfl*(rExCapExRntInflMnth=BO$8)))*(BO$8&lt;=(MAX(rHoldPeriod,1)+fRvrYr)*12)</f>
        <v>0</v>
      </c>
      <c r="BP224" s="278" cm="1">
        <f t="array" aca="1" ref="BP224" ca="1">BO224*(1+(rRentIncrPct*(MOD(BP$8,12)=1))+(rExCapExRntInfl*(rExCapExRntInflMnth=BP$8)))*(BP$8&lt;=(MAX(rHoldPeriod,1)+fRvrYr)*12)</f>
        <v>0</v>
      </c>
      <c r="BQ224" s="278" cm="1">
        <f t="array" aca="1" ref="BQ224" ca="1">BP224*(1+(rRentIncrPct*(MOD(BQ$8,12)=1))+(rExCapExRntInfl*(rExCapExRntInflMnth=BQ$8)))*(BQ$8&lt;=(MAX(rHoldPeriod,1)+fRvrYr)*12)</f>
        <v>0</v>
      </c>
      <c r="BR224" s="278" cm="1">
        <f t="array" aca="1" ref="BR224" ca="1">BQ224*(1+(rRentIncrPct*(MOD(BR$8,12)=1))+(rExCapExRntInfl*(rExCapExRntInflMnth=BR$8)))*(BR$8&lt;=(MAX(rHoldPeriod,1)+fRvrYr)*12)</f>
        <v>0</v>
      </c>
      <c r="BS224" s="278" cm="1">
        <f t="array" aca="1" ref="BS224" ca="1">BR224*(1+(rRentIncrPct*(MOD(BS$8,12)=1))+(rExCapExRntInfl*(rExCapExRntInflMnth=BS$8)))*(BS$8&lt;=(MAX(rHoldPeriod,1)+fRvrYr)*12)</f>
        <v>0</v>
      </c>
      <c r="BT224" s="278" cm="1">
        <f t="array" aca="1" ref="BT224" ca="1">BS224*(1+(rRentIncrPct*(MOD(BT$8,12)=1))+(rExCapExRntInfl*(rExCapExRntInflMnth=BT$8)))*(BT$8&lt;=(MAX(rHoldPeriod,1)+fRvrYr)*12)</f>
        <v>0</v>
      </c>
      <c r="BU224" s="278" cm="1">
        <f t="array" aca="1" ref="BU224" ca="1">BT224*(1+(rRentIncrPct*(MOD(BU$8,12)=1))+(rExCapExRntInfl*(rExCapExRntInflMnth=BU$8)))*(BU$8&lt;=(MAX(rHoldPeriod,1)+fRvrYr)*12)</f>
        <v>0</v>
      </c>
      <c r="BV224" s="278" cm="1">
        <f t="array" aca="1" ref="BV224" ca="1">BU224*(1+(rRentIncrPct*(MOD(BV$8,12)=1))+(rExCapExRntInfl*(rExCapExRntInflMnth=BV$8)))*(BV$8&lt;=(MAX(rHoldPeriod,1)+fRvrYr)*12)</f>
        <v>0</v>
      </c>
      <c r="BW224" s="278" cm="1">
        <f t="array" aca="1" ref="BW224" ca="1">BV224*(1+(rRentIncrPct*(MOD(BW$8,12)=1))+(rExCapExRntInfl*(rExCapExRntInflMnth=BW$8)))*(BW$8&lt;=(MAX(rHoldPeriod,1)+fRvrYr)*12)</f>
        <v>0</v>
      </c>
      <c r="BX224" s="278" cm="1">
        <f t="array" aca="1" ref="BX224" ca="1">BW224*(1+(rRentIncrPct*(MOD(BX$8,12)=1))+(rExCapExRntInfl*(rExCapExRntInflMnth=BX$8)))*(BX$8&lt;=(MAX(rHoldPeriod,1)+fRvrYr)*12)</f>
        <v>0</v>
      </c>
      <c r="BY224" s="278" cm="1">
        <f t="array" aca="1" ref="BY224" ca="1">BX224*(1+(rRentIncrPct*(MOD(BY$8,12)=1))+(rExCapExRntInfl*(rExCapExRntInflMnth=BY$8)))*(BY$8&lt;=(MAX(rHoldPeriod,1)+fRvrYr)*12)</f>
        <v>0</v>
      </c>
      <c r="BZ224" s="278" cm="1">
        <f t="array" aca="1" ref="BZ224" ca="1">BY224*(1+(rRentIncrPct*(MOD(BZ$8,12)=1))+(rExCapExRntInfl*(rExCapExRntInflMnth=BZ$8)))*(BZ$8&lt;=(MAX(rHoldPeriod,1)+fRvrYr)*12)</f>
        <v>0</v>
      </c>
      <c r="CA224" s="278" cm="1">
        <f t="array" aca="1" ref="CA224" ca="1">BZ224*(1+(rRentIncrPct*(MOD(CA$8,12)=1))+(rExCapExRntInfl*(rExCapExRntInflMnth=CA$8)))*(CA$8&lt;=(MAX(rHoldPeriod,1)+fRvrYr)*12)</f>
        <v>0</v>
      </c>
      <c r="CB224" s="278" cm="1">
        <f t="array" aca="1" ref="CB224" ca="1">CA224*(1+(rRentIncrPct*(MOD(CB$8,12)=1))+(rExCapExRntInfl*(rExCapExRntInflMnth=CB$8)))*(CB$8&lt;=(MAX(rHoldPeriod,1)+fRvrYr)*12)</f>
        <v>0</v>
      </c>
      <c r="CC224" s="278" cm="1">
        <f t="array" aca="1" ref="CC224" ca="1">CB224*(1+(rRentIncrPct*(MOD(CC$8,12)=1))+(rExCapExRntInfl*(rExCapExRntInflMnth=CC$8)))*(CC$8&lt;=(MAX(rHoldPeriod,1)+fRvrYr)*12)</f>
        <v>0</v>
      </c>
      <c r="CD224" s="278" cm="1">
        <f t="array" aca="1" ref="CD224" ca="1">CC224*(1+(rRentIncrPct*(MOD(CD$8,12)=1))+(rExCapExRntInfl*(rExCapExRntInflMnth=CD$8)))*(CD$8&lt;=(MAX(rHoldPeriod,1)+fRvrYr)*12)</f>
        <v>0</v>
      </c>
      <c r="CE224" s="278" cm="1">
        <f t="array" aca="1" ref="CE224" ca="1">CD224*(1+(rRentIncrPct*(MOD(CE$8,12)=1))+(rExCapExRntInfl*(rExCapExRntInflMnth=CE$8)))*(CE$8&lt;=(MAX(rHoldPeriod,1)+fRvrYr)*12)</f>
        <v>0</v>
      </c>
      <c r="CF224" s="278" cm="1">
        <f t="array" aca="1" ref="CF224" ca="1">CE224*(1+(rRentIncrPct*(MOD(CF$8,12)=1))+(rExCapExRntInfl*(rExCapExRntInflMnth=CF$8)))*(CF$8&lt;=(MAX(rHoldPeriod,1)+fRvrYr)*12)</f>
        <v>0</v>
      </c>
      <c r="CG224" s="278" cm="1">
        <f t="array" aca="1" ref="CG224" ca="1">CF224*(1+(rRentIncrPct*(MOD(CG$8,12)=1))+(rExCapExRntInfl*(rExCapExRntInflMnth=CG$8)))*(CG$8&lt;=(MAX(rHoldPeriod,1)+fRvrYr)*12)</f>
        <v>0</v>
      </c>
      <c r="CH224" s="278" cm="1">
        <f t="array" aca="1" ref="CH224" ca="1">CG224*(1+(rRentIncrPct*(MOD(CH$8,12)=1))+(rExCapExRntInfl*(rExCapExRntInflMnth=CH$8)))*(CH$8&lt;=(MAX(rHoldPeriod,1)+fRvrYr)*12)</f>
        <v>0</v>
      </c>
      <c r="CI224" s="278" cm="1">
        <f t="array" aca="1" ref="CI224" ca="1">CH224*(1+(rRentIncrPct*(MOD(CI$8,12)=1))+(rExCapExRntInfl*(rExCapExRntInflMnth=CI$8)))*(CI$8&lt;=(MAX(rHoldPeriod,1)+fRvrYr)*12)</f>
        <v>0</v>
      </c>
      <c r="CJ224" s="278" cm="1">
        <f t="array" aca="1" ref="CJ224" ca="1">CI224*(1+(rRentIncrPct*(MOD(CJ$8,12)=1))+(rExCapExRntInfl*(rExCapExRntInflMnth=CJ$8)))*(CJ$8&lt;=(MAX(rHoldPeriod,1)+fRvrYr)*12)</f>
        <v>0</v>
      </c>
      <c r="CK224" s="278" cm="1">
        <f t="array" aca="1" ref="CK224" ca="1">CJ224*(1+(rRentIncrPct*(MOD(CK$8,12)=1))+(rExCapExRntInfl*(rExCapExRntInflMnth=CK$8)))*(CK$8&lt;=(MAX(rHoldPeriod,1)+fRvrYr)*12)</f>
        <v>0</v>
      </c>
      <c r="CL224" s="278" cm="1">
        <f t="array" aca="1" ref="CL224" ca="1">CK224*(1+(rRentIncrPct*(MOD(CL$8,12)=1))+(rExCapExRntInfl*(rExCapExRntInflMnth=CL$8)))*(CL$8&lt;=(MAX(rHoldPeriod,1)+fRvrYr)*12)</f>
        <v>0</v>
      </c>
      <c r="CM224" s="278" cm="1">
        <f t="array" aca="1" ref="CM224" ca="1">CL224*(1+(rRentIncrPct*(MOD(CM$8,12)=1))+(rExCapExRntInfl*(rExCapExRntInflMnth=CM$8)))*(CM$8&lt;=(MAX(rHoldPeriod,1)+fRvrYr)*12)</f>
        <v>0</v>
      </c>
      <c r="CN224" s="278" cm="1">
        <f t="array" aca="1" ref="CN224" ca="1">CM224*(1+(rRentIncrPct*(MOD(CN$8,12)=1))+(rExCapExRntInfl*(rExCapExRntInflMnth=CN$8)))*(CN$8&lt;=(MAX(rHoldPeriod,1)+fRvrYr)*12)</f>
        <v>0</v>
      </c>
      <c r="CO224" s="278" cm="1">
        <f t="array" aca="1" ref="CO224" ca="1">CN224*(1+(rRentIncrPct*(MOD(CO$8,12)=1))+(rExCapExRntInfl*(rExCapExRntInflMnth=CO$8)))*(CO$8&lt;=(MAX(rHoldPeriod,1)+fRvrYr)*12)</f>
        <v>0</v>
      </c>
      <c r="CP224" s="278" cm="1">
        <f t="array" aca="1" ref="CP224" ca="1">CO224*(1+(rRentIncrPct*(MOD(CP$8,12)=1))+(rExCapExRntInfl*(rExCapExRntInflMnth=CP$8)))*(CP$8&lt;=(MAX(rHoldPeriod,1)+fRvrYr)*12)</f>
        <v>0</v>
      </c>
      <c r="CQ224" s="278" cm="1">
        <f t="array" aca="1" ref="CQ224" ca="1">CP224*(1+(rRentIncrPct*(MOD(CQ$8,12)=1))+(rExCapExRntInfl*(rExCapExRntInflMnth=CQ$8)))*(CQ$8&lt;=(MAX(rHoldPeriod,1)+fRvrYr)*12)</f>
        <v>0</v>
      </c>
      <c r="CR224" s="278" cm="1">
        <f t="array" aca="1" ref="CR224" ca="1">CQ224*(1+(rRentIncrPct*(MOD(CR$8,12)=1))+(rExCapExRntInfl*(rExCapExRntInflMnth=CR$8)))*(CR$8&lt;=(MAX(rHoldPeriod,1)+fRvrYr)*12)</f>
        <v>0</v>
      </c>
      <c r="CS224" s="278" cm="1">
        <f t="array" aca="1" ref="CS224" ca="1">CR224*(1+(rRentIncrPct*(MOD(CS$8,12)=1))+(rExCapExRntInfl*(rExCapExRntInflMnth=CS$8)))*(CS$8&lt;=(MAX(rHoldPeriod,1)+fRvrYr)*12)</f>
        <v>0</v>
      </c>
      <c r="CT224" s="278" cm="1">
        <f t="array" aca="1" ref="CT224" ca="1">CS224*(1+(rRentIncrPct*(MOD(CT$8,12)=1))+(rExCapExRntInfl*(rExCapExRntInflMnth=CT$8)))*(CT$8&lt;=(MAX(rHoldPeriod,1)+fRvrYr)*12)</f>
        <v>0</v>
      </c>
      <c r="CU224" s="278" cm="1">
        <f t="array" aca="1" ref="CU224" ca="1">CT224*(1+(rRentIncrPct*(MOD(CU$8,12)=1))+(rExCapExRntInfl*(rExCapExRntInflMnth=CU$8)))*(CU$8&lt;=(MAX(rHoldPeriod,1)+fRvrYr)*12)</f>
        <v>0</v>
      </c>
      <c r="CV224" s="278" cm="1">
        <f t="array" aca="1" ref="CV224" ca="1">CU224*(1+(rRentIncrPct*(MOD(CV$8,12)=1))+(rExCapExRntInfl*(rExCapExRntInflMnth=CV$8)))*(CV$8&lt;=(MAX(rHoldPeriod,1)+fRvrYr)*12)</f>
        <v>0</v>
      </c>
      <c r="CW224" s="278" cm="1">
        <f t="array" aca="1" ref="CW224" ca="1">CV224*(1+(rRentIncrPct*(MOD(CW$8,12)=1))+(rExCapExRntInfl*(rExCapExRntInflMnth=CW$8)))*(CW$8&lt;=(MAX(rHoldPeriod,1)+fRvrYr)*12)</f>
        <v>0</v>
      </c>
      <c r="CX224" s="278" cm="1">
        <f t="array" aca="1" ref="CX224" ca="1">CW224*(1+(rRentIncrPct*(MOD(CX$8,12)=1))+(rExCapExRntInfl*(rExCapExRntInflMnth=CX$8)))*(CX$8&lt;=(MAX(rHoldPeriod,1)+fRvrYr)*12)</f>
        <v>0</v>
      </c>
      <c r="CY224" s="278" cm="1">
        <f t="array" aca="1" ref="CY224" ca="1">CX224*(1+(rRentIncrPct*(MOD(CY$8,12)=1))+(rExCapExRntInfl*(rExCapExRntInflMnth=CY$8)))*(CY$8&lt;=(MAX(rHoldPeriod,1)+fRvrYr)*12)</f>
        <v>0</v>
      </c>
      <c r="CZ224" s="278" cm="1">
        <f t="array" aca="1" ref="CZ224" ca="1">CY224*(1+(rRentIncrPct*(MOD(CZ$8,12)=1))+(rExCapExRntInfl*(rExCapExRntInflMnth=CZ$8)))*(CZ$8&lt;=(MAX(rHoldPeriod,1)+fRvrYr)*12)</f>
        <v>0</v>
      </c>
      <c r="DA224" s="278" cm="1">
        <f t="array" aca="1" ref="DA224" ca="1">CZ224*(1+(rRentIncrPct*(MOD(DA$8,12)=1))+(rExCapExRntInfl*(rExCapExRntInflMnth=DA$8)))*(DA$8&lt;=(MAX(rHoldPeriod,1)+fRvrYr)*12)</f>
        <v>0</v>
      </c>
      <c r="DB224" s="278" cm="1">
        <f t="array" aca="1" ref="DB224" ca="1">DA224*(1+(rRentIncrPct*(MOD(DB$8,12)=1))+(rExCapExRntInfl*(rExCapExRntInflMnth=DB$8)))*(DB$8&lt;=(MAX(rHoldPeriod,1)+fRvrYr)*12)</f>
        <v>0</v>
      </c>
      <c r="DC224" s="278" cm="1">
        <f t="array" aca="1" ref="DC224" ca="1">DB224*(1+(rRentIncrPct*(MOD(DC$8,12)=1))+(rExCapExRntInfl*(rExCapExRntInflMnth=DC$8)))*(DC$8&lt;=(MAX(rHoldPeriod,1)+fRvrYr)*12)</f>
        <v>0</v>
      </c>
      <c r="DD224" s="278" cm="1">
        <f t="array" aca="1" ref="DD224" ca="1">DC224*(1+(rRentIncrPct*(MOD(DD$8,12)=1))+(rExCapExRntInfl*(rExCapExRntInflMnth=DD$8)))*(DD$8&lt;=(MAX(rHoldPeriod,1)+fRvrYr)*12)</f>
        <v>0</v>
      </c>
      <c r="DE224" s="278" cm="1">
        <f t="array" aca="1" ref="DE224" ca="1">DD224*(1+(rRentIncrPct*(MOD(DE$8,12)=1))+(rExCapExRntInfl*(rExCapExRntInflMnth=DE$8)))*(DE$8&lt;=(MAX(rHoldPeriod,1)+fRvrYr)*12)</f>
        <v>0</v>
      </c>
      <c r="DF224" s="278" cm="1">
        <f t="array" aca="1" ref="DF224" ca="1">DE224*(1+(rRentIncrPct*(MOD(DF$8,12)=1))+(rExCapExRntInfl*(rExCapExRntInflMnth=DF$8)))*(DF$8&lt;=(MAX(rHoldPeriod,1)+fRvrYr)*12)</f>
        <v>0</v>
      </c>
      <c r="DG224" s="278" cm="1">
        <f t="array" aca="1" ref="DG224" ca="1">DF224*(1+(rRentIncrPct*(MOD(DG$8,12)=1))+(rExCapExRntInfl*(rExCapExRntInflMnth=DG$8)))*(DG$8&lt;=(MAX(rHoldPeriod,1)+fRvrYr)*12)</f>
        <v>0</v>
      </c>
      <c r="DH224" s="278" cm="1">
        <f t="array" aca="1" ref="DH224" ca="1">DG224*(1+(rRentIncrPct*(MOD(DH$8,12)=1))+(rExCapExRntInfl*(rExCapExRntInflMnth=DH$8)))*(DH$8&lt;=(MAX(rHoldPeriod,1)+fRvrYr)*12)</f>
        <v>0</v>
      </c>
      <c r="DI224" s="278" cm="1">
        <f t="array" aca="1" ref="DI224" ca="1">DH224*(1+(rRentIncrPct*(MOD(DI$8,12)=1))+(rExCapExRntInfl*(rExCapExRntInflMnth=DI$8)))*(DI$8&lt;=(MAX(rHoldPeriod,1)+fRvrYr)*12)</f>
        <v>0</v>
      </c>
      <c r="DJ224" s="278" cm="1">
        <f t="array" aca="1" ref="DJ224" ca="1">DI224*(1+(rRentIncrPct*(MOD(DJ$8,12)=1))+(rExCapExRntInfl*(rExCapExRntInflMnth=DJ$8)))*(DJ$8&lt;=(MAX(rHoldPeriod,1)+fRvrYr)*12)</f>
        <v>0</v>
      </c>
      <c r="DK224" s="278" cm="1">
        <f t="array" aca="1" ref="DK224" ca="1">DJ224*(1+(rRentIncrPct*(MOD(DK$8,12)=1))+(rExCapExRntInfl*(rExCapExRntInflMnth=DK$8)))*(DK$8&lt;=(MAX(rHoldPeriod,1)+fRvrYr)*12)</f>
        <v>0</v>
      </c>
      <c r="DL224" s="278" cm="1">
        <f t="array" aca="1" ref="DL224" ca="1">DK224*(1+(rRentIncrPct*(MOD(DL$8,12)=1))+(rExCapExRntInfl*(rExCapExRntInflMnth=DL$8)))*(DL$8&lt;=(MAX(rHoldPeriod,1)+fRvrYr)*12)</f>
        <v>0</v>
      </c>
      <c r="DM224" s="278" cm="1">
        <f t="array" aca="1" ref="DM224" ca="1">DL224*(1+(rRentIncrPct*(MOD(DM$8,12)=1))+(rExCapExRntInfl*(rExCapExRntInflMnth=DM$8)))*(DM$8&lt;=(MAX(rHoldPeriod,1)+fRvrYr)*12)</f>
        <v>0</v>
      </c>
      <c r="DN224" s="278" cm="1">
        <f t="array" aca="1" ref="DN224" ca="1">DM224*(1+(rRentIncrPct*(MOD(DN$8,12)=1))+(rExCapExRntInfl*(rExCapExRntInflMnth=DN$8)))*(DN$8&lt;=(MAX(rHoldPeriod,1)+fRvrYr)*12)</f>
        <v>0</v>
      </c>
      <c r="DO224" s="278" cm="1">
        <f t="array" aca="1" ref="DO224" ca="1">DN224*(1+(rRentIncrPct*(MOD(DO$8,12)=1))+(rExCapExRntInfl*(rExCapExRntInflMnth=DO$8)))*(DO$8&lt;=(MAX(rHoldPeriod,1)+fRvrYr)*12)</f>
        <v>0</v>
      </c>
      <c r="DP224" s="278" cm="1">
        <f t="array" aca="1" ref="DP224" ca="1">DO224*(1+(rRentIncrPct*(MOD(DP$8,12)=1))+(rExCapExRntInfl*(rExCapExRntInflMnth=DP$8)))*(DP$8&lt;=(MAX(rHoldPeriod,1)+fRvrYr)*12)</f>
        <v>0</v>
      </c>
      <c r="DQ224" s="278" cm="1">
        <f t="array" aca="1" ref="DQ224" ca="1">DP224*(1+(rRentIncrPct*(MOD(DQ$8,12)=1))+(rExCapExRntInfl*(rExCapExRntInflMnth=DQ$8)))*(DQ$8&lt;=(MAX(rHoldPeriod,1)+fRvrYr)*12)</f>
        <v>0</v>
      </c>
      <c r="DR224" s="278" cm="1">
        <f t="array" aca="1" ref="DR224" ca="1">DQ224*(1+(rRentIncrPct*(MOD(DR$8,12)=1))+(rExCapExRntInfl*(rExCapExRntInflMnth=DR$8)))*(DR$8&lt;=(MAX(rHoldPeriod,1)+fRvrYr)*12)</f>
        <v>0</v>
      </c>
      <c r="DS224" s="278" cm="1">
        <f t="array" aca="1" ref="DS224" ca="1">DR224*(1+(rRentIncrPct*(MOD(DS$8,12)=1))+(rExCapExRntInfl*(rExCapExRntInflMnth=DS$8)))*(DS$8&lt;=(MAX(rHoldPeriod,1)+fRvrYr)*12)</f>
        <v>0</v>
      </c>
      <c r="DT224" s="278" cm="1">
        <f t="array" aca="1" ref="DT224" ca="1">DS224*(1+(rRentIncrPct*(MOD(DT$8,12)=1))+(rExCapExRntInfl*(rExCapExRntInflMnth=DT$8)))*(DT$8&lt;=(MAX(rHoldPeriod,1)+fRvrYr)*12)</f>
        <v>0</v>
      </c>
      <c r="DU224" s="278" cm="1">
        <f t="array" aca="1" ref="DU224" ca="1">DT224*(1+(rRentIncrPct*(MOD(DU$8,12)=1))+(rExCapExRntInfl*(rExCapExRntInflMnth=DU$8)))*(DU$8&lt;=(MAX(rHoldPeriod,1)+fRvrYr)*12)</f>
        <v>0</v>
      </c>
      <c r="DV224" s="278" cm="1">
        <f t="array" aca="1" ref="DV224" ca="1">DU224*(1+(rRentIncrPct*(MOD(DV$8,12)=1))+(rExCapExRntInfl*(rExCapExRntInflMnth=DV$8)))*(DV$8&lt;=(MAX(rHoldPeriod,1)+fRvrYr)*12)</f>
        <v>0</v>
      </c>
      <c r="DW224" s="278" cm="1">
        <f t="array" aca="1" ref="DW224" ca="1">DV224*(1+(rRentIncrPct*(MOD(DW$8,12)=1))+(rExCapExRntInfl*(rExCapExRntInflMnth=DW$8)))*(DW$8&lt;=(MAX(rHoldPeriod,1)+fRvrYr)*12)</f>
        <v>0</v>
      </c>
      <c r="DX224" s="278" cm="1">
        <f t="array" aca="1" ref="DX224" ca="1">DW224*(1+(rRentIncrPct*(MOD(DX$8,12)=1))+(rExCapExRntInfl*(rExCapExRntInflMnth=DX$8)))*(DX$8&lt;=(MAX(rHoldPeriod,1)+fRvrYr)*12)</f>
        <v>0</v>
      </c>
      <c r="DY224" s="278" cm="1">
        <f t="array" aca="1" ref="DY224" ca="1">DX224*(1+(rRentIncrPct*(MOD(DY$8,12)=1))+(rExCapExRntInfl*(rExCapExRntInflMnth=DY$8)))*(DY$8&lt;=(MAX(rHoldPeriod,1)+fRvrYr)*12)</f>
        <v>0</v>
      </c>
      <c r="DZ224" s="278" cm="1">
        <f t="array" aca="1" ref="DZ224" ca="1">DY224*(1+(rRentIncrPct*(MOD(DZ$8,12)=1))+(rExCapExRntInfl*(rExCapExRntInflMnth=DZ$8)))*(DZ$8&lt;=(MAX(rHoldPeriod,1)+fRvrYr)*12)</f>
        <v>0</v>
      </c>
      <c r="EA224" s="278" cm="1">
        <f t="array" aca="1" ref="EA224" ca="1">DZ224*(1+(rRentIncrPct*(MOD(EA$8,12)=1))+(rExCapExRntInfl*(rExCapExRntInflMnth=EA$8)))*(EA$8&lt;=(MAX(rHoldPeriod,1)+fRvrYr)*12)</f>
        <v>0</v>
      </c>
      <c r="EB224" s="278" cm="1">
        <f t="array" aca="1" ref="EB224" ca="1">EA224*(1+(rRentIncrPct*(MOD(EB$8,12)=1))+(rExCapExRntInfl*(rExCapExRntInflMnth=EB$8)))*(EB$8&lt;=(MAX(rHoldPeriod,1)+fRvrYr)*12)</f>
        <v>0</v>
      </c>
      <c r="EC224" s="278" cm="1">
        <f t="array" aca="1" ref="EC224" ca="1">EB224*(1+(rRentIncrPct*(MOD(EC$8,12)=1))+(rExCapExRntInfl*(rExCapExRntInflMnth=EC$8)))*(EC$8&lt;=(MAX(rHoldPeriod,1)+fRvrYr)*12)</f>
        <v>0</v>
      </c>
      <c r="ED224" s="278" cm="1">
        <f t="array" aca="1" ref="ED224" ca="1">EC224*(1+(rRentIncrPct*(MOD(ED$8,12)=1))+(rExCapExRntInfl*(rExCapExRntInflMnth=ED$8)))*(ED$8&lt;=(MAX(rHoldPeriod,1)+fRvrYr)*12)</f>
        <v>0</v>
      </c>
      <c r="EE224" s="278" cm="1">
        <f t="array" aca="1" ref="EE224" ca="1">ED224*(1+(rRentIncrPct*(MOD(EE$8,12)=1))+(rExCapExRntInfl*(rExCapExRntInflMnth=EE$8)))*(EE$8&lt;=(MAX(rHoldPeriod,1)+fRvrYr)*12)</f>
        <v>0</v>
      </c>
      <c r="EF224" s="278" cm="1">
        <f t="array" aca="1" ref="EF224" ca="1">EE224*(1+(rRentIncrPct*(MOD(EF$8,12)=1))+(rExCapExRntInfl*(rExCapExRntInflMnth=EF$8)))*(EF$8&lt;=(MAX(rHoldPeriod,1)+fRvrYr)*12)</f>
        <v>0</v>
      </c>
      <c r="EG224" s="278" cm="1">
        <f t="array" aca="1" ref="EG224" ca="1">EF224*(1+(rRentIncrPct*(MOD(EG$8,12)=1))+(rExCapExRntInfl*(rExCapExRntInflMnth=EG$8)))*(EG$8&lt;=(MAX(rHoldPeriod,1)+fRvrYr)*12)</f>
        <v>0</v>
      </c>
      <c r="EH224" s="278" cm="1">
        <f t="array" aca="1" ref="EH224" ca="1">EG224*(1+(rRentIncrPct*(MOD(EH$8,12)=1))+(rExCapExRntInfl*(rExCapExRntInflMnth=EH$8)))*(EH$8&lt;=(MAX(rHoldPeriod,1)+fRvrYr)*12)</f>
        <v>0</v>
      </c>
      <c r="EI224" s="278" cm="1">
        <f t="array" aca="1" ref="EI224" ca="1">EH224*(1+(rRentIncrPct*(MOD(EI$8,12)=1))+(rExCapExRntInfl*(rExCapExRntInflMnth=EI$8)))*(EI$8&lt;=(MAX(rHoldPeriod,1)+fRvrYr)*12)</f>
        <v>0</v>
      </c>
      <c r="EJ224" s="278" cm="1">
        <f t="array" aca="1" ref="EJ224" ca="1">EI224*(1+(rRentIncrPct*(MOD(EJ$8,12)=1))+(rExCapExRntInfl*(rExCapExRntInflMnth=EJ$8)))*(EJ$8&lt;=(MAX(rHoldPeriod,1)+fRvrYr)*12)</f>
        <v>0</v>
      </c>
      <c r="EK224" s="278" cm="1">
        <f t="array" aca="1" ref="EK224" ca="1">EJ224*(1+(rRentIncrPct*(MOD(EK$8,12)=1))+(rExCapExRntInfl*(rExCapExRntInflMnth=EK$8)))*(EK$8&lt;=(MAX(rHoldPeriod,1)+fRvrYr)*12)</f>
        <v>0</v>
      </c>
      <c r="EL224" s="278" cm="1">
        <f t="array" aca="1" ref="EL224" ca="1">EK224*(1+(rRentIncrPct*(MOD(EL$8,12)=1))+(rExCapExRntInfl*(rExCapExRntInflMnth=EL$8)))*(EL$8&lt;=(MAX(rHoldPeriod,1)+fRvrYr)*12)</f>
        <v>0</v>
      </c>
      <c r="EM224" s="278" cm="1">
        <f t="array" aca="1" ref="EM224" ca="1">EL224*(1+(rRentIncrPct*(MOD(EM$8,12)=1))+(rExCapExRntInfl*(rExCapExRntInflMnth=EM$8)))*(EM$8&lt;=(MAX(rHoldPeriod,1)+fRvrYr)*12)</f>
        <v>0</v>
      </c>
      <c r="EN224" s="278" cm="1">
        <f t="array" aca="1" ref="EN224" ca="1">EM224*(1+(rRentIncrPct*(MOD(EN$8,12)=1))+(rExCapExRntInfl*(rExCapExRntInflMnth=EN$8)))*(EN$8&lt;=(MAX(rHoldPeriod,1)+fRvrYr)*12)</f>
        <v>0</v>
      </c>
      <c r="EO224" s="278" cm="1">
        <f t="array" aca="1" ref="EO224" ca="1">EN224*(1+(rRentIncrPct*(MOD(EO$8,12)=1))+(rExCapExRntInfl*(rExCapExRntInflMnth=EO$8)))*(EO$8&lt;=(MAX(rHoldPeriod,1)+fRvrYr)*12)</f>
        <v>0</v>
      </c>
      <c r="EP224" s="278" cm="1">
        <f t="array" aca="1" ref="EP224" ca="1">EO224*(1+(rRentIncrPct*(MOD(EP$8,12)=1))+(rExCapExRntInfl*(rExCapExRntInflMnth=EP$8)))*(EP$8&lt;=(MAX(rHoldPeriod,1)+fRvrYr)*12)</f>
        <v>0</v>
      </c>
      <c r="EQ224" s="278" cm="1">
        <f t="array" aca="1" ref="EQ224" ca="1">EP224*(1+(rRentIncrPct*(MOD(EQ$8,12)=1))+(rExCapExRntInfl*(rExCapExRntInflMnth=EQ$8)))*(EQ$8&lt;=(MAX(rHoldPeriod,1)+fRvrYr)*12)</f>
        <v>0</v>
      </c>
      <c r="ER224" s="278" cm="1">
        <f t="array" aca="1" ref="ER224" ca="1">EQ224*(1+(rRentIncrPct*(MOD(ER$8,12)=1))+(rExCapExRntInfl*(rExCapExRntInflMnth=ER$8)))*(ER$8&lt;=(MAX(rHoldPeriod,1)+fRvrYr)*12)</f>
        <v>0</v>
      </c>
      <c r="ES224" s="278" cm="1">
        <f t="array" aca="1" ref="ES224" ca="1">ER224*(1+(rRentIncrPct*(MOD(ES$8,12)=1))+(rExCapExRntInfl*(rExCapExRntInflMnth=ES$8)))*(ES$8&lt;=(MAX(rHoldPeriod,1)+fRvrYr)*12)</f>
        <v>0</v>
      </c>
    </row>
    <row r="225" spans="17:149" hidden="1" x14ac:dyDescent="0.2">
      <c r="Q225" s="275"/>
      <c r="R225" s="278">
        <f t="shared" si="500"/>
        <v>0</v>
      </c>
      <c r="S225" s="278" cm="1">
        <f t="array" aca="1" ref="S225" ca="1">R225*(1+(rRentIncrPct*(MOD(S$8,12)=1))+(rExCapExRntInfl*(rExCapExRntInflMnth=S$8)))*(S$8&lt;=(MAX(rHoldPeriod,1)+fRvrYr)*12)</f>
        <v>0</v>
      </c>
      <c r="T225" s="278" cm="1">
        <f t="array" aca="1" ref="T225" ca="1">S225*(1+(rRentIncrPct*(MOD(T$8,12)=1))+(rExCapExRntInfl*(rExCapExRntInflMnth=T$8)))*(T$8&lt;=(MAX(rHoldPeriod,1)+fRvrYr)*12)</f>
        <v>0</v>
      </c>
      <c r="U225" s="278" cm="1">
        <f t="array" aca="1" ref="U225" ca="1">T225*(1+(rRentIncrPct*(MOD(U$8,12)=1))+(rExCapExRntInfl*(rExCapExRntInflMnth=U$8)))*(U$8&lt;=(MAX(rHoldPeriod,1)+fRvrYr)*12)</f>
        <v>0</v>
      </c>
      <c r="V225" s="278" cm="1">
        <f t="array" aca="1" ref="V225" ca="1">U225*(1+(rRentIncrPct*(MOD(V$8,12)=1))+(rExCapExRntInfl*(rExCapExRntInflMnth=V$8)))*(V$8&lt;=(MAX(rHoldPeriod,1)+fRvrYr)*12)</f>
        <v>0</v>
      </c>
      <c r="W225" s="278" cm="1">
        <f t="array" aca="1" ref="W225" ca="1">V225*(1+(rRentIncrPct*(MOD(W$8,12)=1))+(rExCapExRntInfl*(rExCapExRntInflMnth=W$8)))*(W$8&lt;=(MAX(rHoldPeriod,1)+fRvrYr)*12)</f>
        <v>0</v>
      </c>
      <c r="X225" s="278" cm="1">
        <f t="array" aca="1" ref="X225" ca="1">W225*(1+(rRentIncrPct*(MOD(X$8,12)=1))+(rExCapExRntInfl*(rExCapExRntInflMnth=X$8)))*(X$8&lt;=(MAX(rHoldPeriod,1)+fRvrYr)*12)</f>
        <v>0</v>
      </c>
      <c r="Y225" s="278" cm="1">
        <f t="array" aca="1" ref="Y225" ca="1">X225*(1+(rRentIncrPct*(MOD(Y$8,12)=1))+(rExCapExRntInfl*(rExCapExRntInflMnth=Y$8)))*(Y$8&lt;=(MAX(rHoldPeriod,1)+fRvrYr)*12)</f>
        <v>0</v>
      </c>
      <c r="Z225" s="278" cm="1">
        <f t="array" aca="1" ref="Z225" ca="1">Y225*(1+(rRentIncrPct*(MOD(Z$8,12)=1))+(rExCapExRntInfl*(rExCapExRntInflMnth=Z$8)))*(Z$8&lt;=(MAX(rHoldPeriod,1)+fRvrYr)*12)</f>
        <v>0</v>
      </c>
      <c r="AA225" s="278" cm="1">
        <f t="array" aca="1" ref="AA225" ca="1">Z225*(1+(rRentIncrPct*(MOD(AA$8,12)=1))+(rExCapExRntInfl*(rExCapExRntInflMnth=AA$8)))*(AA$8&lt;=(MAX(rHoldPeriod,1)+fRvrYr)*12)</f>
        <v>0</v>
      </c>
      <c r="AB225" s="278" cm="1">
        <f t="array" aca="1" ref="AB225" ca="1">AA225*(1+(rRentIncrPct*(MOD(AB$8,12)=1))+(rExCapExRntInfl*(rExCapExRntInflMnth=AB$8)))*(AB$8&lt;=(MAX(rHoldPeriod,1)+fRvrYr)*12)</f>
        <v>0</v>
      </c>
      <c r="AC225" s="278" cm="1">
        <f t="array" aca="1" ref="AC225" ca="1">AB225*(1+(rRentIncrPct*(MOD(AC$8,12)=1))+(rExCapExRntInfl*(rExCapExRntInflMnth=AC$8)))*(AC$8&lt;=(MAX(rHoldPeriod,1)+fRvrYr)*12)</f>
        <v>0</v>
      </c>
      <c r="AD225" s="278" cm="1">
        <f t="array" aca="1" ref="AD225" ca="1">AC225*(1+(rRentIncrPct*(MOD(AD$8,12)=1))+(rExCapExRntInfl*(rExCapExRntInflMnth=AD$8)))*(AD$8&lt;=(MAX(rHoldPeriod,1)+fRvrYr)*12)</f>
        <v>0</v>
      </c>
      <c r="AE225" s="278" cm="1">
        <f t="array" aca="1" ref="AE225" ca="1">AD225*(1+(rRentIncrPct*(MOD(AE$8,12)=1))+(rExCapExRntInfl*(rExCapExRntInflMnth=AE$8)))*(AE$8&lt;=(MAX(rHoldPeriod,1)+fRvrYr)*12)</f>
        <v>0</v>
      </c>
      <c r="AF225" s="278" cm="1">
        <f t="array" aca="1" ref="AF225" ca="1">AE225*(1+(rRentIncrPct*(MOD(AF$8,12)=1))+(rExCapExRntInfl*(rExCapExRntInflMnth=AF$8)))*(AF$8&lt;=(MAX(rHoldPeriod,1)+fRvrYr)*12)</f>
        <v>0</v>
      </c>
      <c r="AG225" s="278" cm="1">
        <f t="array" aca="1" ref="AG225" ca="1">AF225*(1+(rRentIncrPct*(MOD(AG$8,12)=1))+(rExCapExRntInfl*(rExCapExRntInflMnth=AG$8)))*(AG$8&lt;=(MAX(rHoldPeriod,1)+fRvrYr)*12)</f>
        <v>0</v>
      </c>
      <c r="AH225" s="278" cm="1">
        <f t="array" aca="1" ref="AH225" ca="1">AG225*(1+(rRentIncrPct*(MOD(AH$8,12)=1))+(rExCapExRntInfl*(rExCapExRntInflMnth=AH$8)))*(AH$8&lt;=(MAX(rHoldPeriod,1)+fRvrYr)*12)</f>
        <v>0</v>
      </c>
      <c r="AI225" s="278" cm="1">
        <f t="array" aca="1" ref="AI225" ca="1">AH225*(1+(rRentIncrPct*(MOD(AI$8,12)=1))+(rExCapExRntInfl*(rExCapExRntInflMnth=AI$8)))*(AI$8&lt;=(MAX(rHoldPeriod,1)+fRvrYr)*12)</f>
        <v>0</v>
      </c>
      <c r="AJ225" s="278" cm="1">
        <f t="array" aca="1" ref="AJ225" ca="1">AI225*(1+(rRentIncrPct*(MOD(AJ$8,12)=1))+(rExCapExRntInfl*(rExCapExRntInflMnth=AJ$8)))*(AJ$8&lt;=(MAX(rHoldPeriod,1)+fRvrYr)*12)</f>
        <v>0</v>
      </c>
      <c r="AK225" s="278" cm="1">
        <f t="array" aca="1" ref="AK225" ca="1">AJ225*(1+(rRentIncrPct*(MOD(AK$8,12)=1))+(rExCapExRntInfl*(rExCapExRntInflMnth=AK$8)))*(AK$8&lt;=(MAX(rHoldPeriod,1)+fRvrYr)*12)</f>
        <v>0</v>
      </c>
      <c r="AL225" s="278" cm="1">
        <f t="array" aca="1" ref="AL225" ca="1">AK225*(1+(rRentIncrPct*(MOD(AL$8,12)=1))+(rExCapExRntInfl*(rExCapExRntInflMnth=AL$8)))*(AL$8&lt;=(MAX(rHoldPeriod,1)+fRvrYr)*12)</f>
        <v>0</v>
      </c>
      <c r="AM225" s="278" cm="1">
        <f t="array" aca="1" ref="AM225" ca="1">AL225*(1+(rRentIncrPct*(MOD(AM$8,12)=1))+(rExCapExRntInfl*(rExCapExRntInflMnth=AM$8)))*(AM$8&lt;=(MAX(rHoldPeriod,1)+fRvrYr)*12)</f>
        <v>0</v>
      </c>
      <c r="AN225" s="278" cm="1">
        <f t="array" aca="1" ref="AN225" ca="1">AM225*(1+(rRentIncrPct*(MOD(AN$8,12)=1))+(rExCapExRntInfl*(rExCapExRntInflMnth=AN$8)))*(AN$8&lt;=(MAX(rHoldPeriod,1)+fRvrYr)*12)</f>
        <v>0</v>
      </c>
      <c r="AO225" s="278" cm="1">
        <f t="array" aca="1" ref="AO225" ca="1">AN225*(1+(rRentIncrPct*(MOD(AO$8,12)=1))+(rExCapExRntInfl*(rExCapExRntInflMnth=AO$8)))*(AO$8&lt;=(MAX(rHoldPeriod,1)+fRvrYr)*12)</f>
        <v>0</v>
      </c>
      <c r="AP225" s="278" cm="1">
        <f t="array" aca="1" ref="AP225" ca="1">AO225*(1+(rRentIncrPct*(MOD(AP$8,12)=1))+(rExCapExRntInfl*(rExCapExRntInflMnth=AP$8)))*(AP$8&lt;=(MAX(rHoldPeriod,1)+fRvrYr)*12)</f>
        <v>0</v>
      </c>
      <c r="AQ225" s="278" cm="1">
        <f t="array" aca="1" ref="AQ225" ca="1">AP225*(1+(rRentIncrPct*(MOD(AQ$8,12)=1))+(rExCapExRntInfl*(rExCapExRntInflMnth=AQ$8)))*(AQ$8&lt;=(MAX(rHoldPeriod,1)+fRvrYr)*12)</f>
        <v>0</v>
      </c>
      <c r="AR225" s="278" cm="1">
        <f t="array" aca="1" ref="AR225" ca="1">AQ225*(1+(rRentIncrPct*(MOD(AR$8,12)=1))+(rExCapExRntInfl*(rExCapExRntInflMnth=AR$8)))*(AR$8&lt;=(MAX(rHoldPeriod,1)+fRvrYr)*12)</f>
        <v>0</v>
      </c>
      <c r="AS225" s="278" cm="1">
        <f t="array" aca="1" ref="AS225" ca="1">AR225*(1+(rRentIncrPct*(MOD(AS$8,12)=1))+(rExCapExRntInfl*(rExCapExRntInflMnth=AS$8)))*(AS$8&lt;=(MAX(rHoldPeriod,1)+fRvrYr)*12)</f>
        <v>0</v>
      </c>
      <c r="AT225" s="278" cm="1">
        <f t="array" aca="1" ref="AT225" ca="1">AS225*(1+(rRentIncrPct*(MOD(AT$8,12)=1))+(rExCapExRntInfl*(rExCapExRntInflMnth=AT$8)))*(AT$8&lt;=(MAX(rHoldPeriod,1)+fRvrYr)*12)</f>
        <v>0</v>
      </c>
      <c r="AU225" s="278" cm="1">
        <f t="array" aca="1" ref="AU225" ca="1">AT225*(1+(rRentIncrPct*(MOD(AU$8,12)=1))+(rExCapExRntInfl*(rExCapExRntInflMnth=AU$8)))*(AU$8&lt;=(MAX(rHoldPeriod,1)+fRvrYr)*12)</f>
        <v>0</v>
      </c>
      <c r="AV225" s="278" cm="1">
        <f t="array" aca="1" ref="AV225" ca="1">AU225*(1+(rRentIncrPct*(MOD(AV$8,12)=1))+(rExCapExRntInfl*(rExCapExRntInflMnth=AV$8)))*(AV$8&lt;=(MAX(rHoldPeriod,1)+fRvrYr)*12)</f>
        <v>0</v>
      </c>
      <c r="AW225" s="278" cm="1">
        <f t="array" aca="1" ref="AW225" ca="1">AV225*(1+(rRentIncrPct*(MOD(AW$8,12)=1))+(rExCapExRntInfl*(rExCapExRntInflMnth=AW$8)))*(AW$8&lt;=(MAX(rHoldPeriod,1)+fRvrYr)*12)</f>
        <v>0</v>
      </c>
      <c r="AX225" s="278" cm="1">
        <f t="array" aca="1" ref="AX225" ca="1">AW225*(1+(rRentIncrPct*(MOD(AX$8,12)=1))+(rExCapExRntInfl*(rExCapExRntInflMnth=AX$8)))*(AX$8&lt;=(MAX(rHoldPeriod,1)+fRvrYr)*12)</f>
        <v>0</v>
      </c>
      <c r="AY225" s="278" cm="1">
        <f t="array" aca="1" ref="AY225" ca="1">AX225*(1+(rRentIncrPct*(MOD(AY$8,12)=1))+(rExCapExRntInfl*(rExCapExRntInflMnth=AY$8)))*(AY$8&lt;=(MAX(rHoldPeriod,1)+fRvrYr)*12)</f>
        <v>0</v>
      </c>
      <c r="AZ225" s="278" cm="1">
        <f t="array" aca="1" ref="AZ225" ca="1">AY225*(1+(rRentIncrPct*(MOD(AZ$8,12)=1))+(rExCapExRntInfl*(rExCapExRntInflMnth=AZ$8)))*(AZ$8&lt;=(MAX(rHoldPeriod,1)+fRvrYr)*12)</f>
        <v>0</v>
      </c>
      <c r="BA225" s="278" cm="1">
        <f t="array" aca="1" ref="BA225" ca="1">AZ225*(1+(rRentIncrPct*(MOD(BA$8,12)=1))+(rExCapExRntInfl*(rExCapExRntInflMnth=BA$8)))*(BA$8&lt;=(MAX(rHoldPeriod,1)+fRvrYr)*12)</f>
        <v>0</v>
      </c>
      <c r="BB225" s="278" cm="1">
        <f t="array" aca="1" ref="BB225" ca="1">BA225*(1+(rRentIncrPct*(MOD(BB$8,12)=1))+(rExCapExRntInfl*(rExCapExRntInflMnth=BB$8)))*(BB$8&lt;=(MAX(rHoldPeriod,1)+fRvrYr)*12)</f>
        <v>0</v>
      </c>
      <c r="BC225" s="278" cm="1">
        <f t="array" aca="1" ref="BC225" ca="1">BB225*(1+(rRentIncrPct*(MOD(BC$8,12)=1))+(rExCapExRntInfl*(rExCapExRntInflMnth=BC$8)))*(BC$8&lt;=(MAX(rHoldPeriod,1)+fRvrYr)*12)</f>
        <v>0</v>
      </c>
      <c r="BD225" s="278" cm="1">
        <f t="array" aca="1" ref="BD225" ca="1">BC225*(1+(rRentIncrPct*(MOD(BD$8,12)=1))+(rExCapExRntInfl*(rExCapExRntInflMnth=BD$8)))*(BD$8&lt;=(MAX(rHoldPeriod,1)+fRvrYr)*12)</f>
        <v>0</v>
      </c>
      <c r="BE225" s="278" cm="1">
        <f t="array" aca="1" ref="BE225" ca="1">BD225*(1+(rRentIncrPct*(MOD(BE$8,12)=1))+(rExCapExRntInfl*(rExCapExRntInflMnth=BE$8)))*(BE$8&lt;=(MAX(rHoldPeriod,1)+fRvrYr)*12)</f>
        <v>0</v>
      </c>
      <c r="BF225" s="278" cm="1">
        <f t="array" aca="1" ref="BF225" ca="1">BE225*(1+(rRentIncrPct*(MOD(BF$8,12)=1))+(rExCapExRntInfl*(rExCapExRntInflMnth=BF$8)))*(BF$8&lt;=(MAX(rHoldPeriod,1)+fRvrYr)*12)</f>
        <v>0</v>
      </c>
      <c r="BG225" s="278" cm="1">
        <f t="array" aca="1" ref="BG225" ca="1">BF225*(1+(rRentIncrPct*(MOD(BG$8,12)=1))+(rExCapExRntInfl*(rExCapExRntInflMnth=BG$8)))*(BG$8&lt;=(MAX(rHoldPeriod,1)+fRvrYr)*12)</f>
        <v>0</v>
      </c>
      <c r="BH225" s="278" cm="1">
        <f t="array" aca="1" ref="BH225" ca="1">BG225*(1+(rRentIncrPct*(MOD(BH$8,12)=1))+(rExCapExRntInfl*(rExCapExRntInflMnth=BH$8)))*(BH$8&lt;=(MAX(rHoldPeriod,1)+fRvrYr)*12)</f>
        <v>0</v>
      </c>
      <c r="BI225" s="278" cm="1">
        <f t="array" aca="1" ref="BI225" ca="1">BH225*(1+(rRentIncrPct*(MOD(BI$8,12)=1))+(rExCapExRntInfl*(rExCapExRntInflMnth=BI$8)))*(BI$8&lt;=(MAX(rHoldPeriod,1)+fRvrYr)*12)</f>
        <v>0</v>
      </c>
      <c r="BJ225" s="278" cm="1">
        <f t="array" aca="1" ref="BJ225" ca="1">BI225*(1+(rRentIncrPct*(MOD(BJ$8,12)=1))+(rExCapExRntInfl*(rExCapExRntInflMnth=BJ$8)))*(BJ$8&lt;=(MAX(rHoldPeriod,1)+fRvrYr)*12)</f>
        <v>0</v>
      </c>
      <c r="BK225" s="278" cm="1">
        <f t="array" aca="1" ref="BK225" ca="1">BJ225*(1+(rRentIncrPct*(MOD(BK$8,12)=1))+(rExCapExRntInfl*(rExCapExRntInflMnth=BK$8)))*(BK$8&lt;=(MAX(rHoldPeriod,1)+fRvrYr)*12)</f>
        <v>0</v>
      </c>
      <c r="BL225" s="278" cm="1">
        <f t="array" aca="1" ref="BL225" ca="1">BK225*(1+(rRentIncrPct*(MOD(BL$8,12)=1))+(rExCapExRntInfl*(rExCapExRntInflMnth=BL$8)))*(BL$8&lt;=(MAX(rHoldPeriod,1)+fRvrYr)*12)</f>
        <v>0</v>
      </c>
      <c r="BM225" s="278" cm="1">
        <f t="array" aca="1" ref="BM225" ca="1">BL225*(1+(rRentIncrPct*(MOD(BM$8,12)=1))+(rExCapExRntInfl*(rExCapExRntInflMnth=BM$8)))*(BM$8&lt;=(MAX(rHoldPeriod,1)+fRvrYr)*12)</f>
        <v>0</v>
      </c>
      <c r="BN225" s="278" cm="1">
        <f t="array" aca="1" ref="BN225" ca="1">BM225*(1+(rRentIncrPct*(MOD(BN$8,12)=1))+(rExCapExRntInfl*(rExCapExRntInflMnth=BN$8)))*(BN$8&lt;=(MAX(rHoldPeriod,1)+fRvrYr)*12)</f>
        <v>0</v>
      </c>
      <c r="BO225" s="278" cm="1">
        <f t="array" aca="1" ref="BO225" ca="1">BN225*(1+(rRentIncrPct*(MOD(BO$8,12)=1))+(rExCapExRntInfl*(rExCapExRntInflMnth=BO$8)))*(BO$8&lt;=(MAX(rHoldPeriod,1)+fRvrYr)*12)</f>
        <v>0</v>
      </c>
      <c r="BP225" s="278" cm="1">
        <f t="array" aca="1" ref="BP225" ca="1">BO225*(1+(rRentIncrPct*(MOD(BP$8,12)=1))+(rExCapExRntInfl*(rExCapExRntInflMnth=BP$8)))*(BP$8&lt;=(MAX(rHoldPeriod,1)+fRvrYr)*12)</f>
        <v>0</v>
      </c>
      <c r="BQ225" s="278" cm="1">
        <f t="array" aca="1" ref="BQ225" ca="1">BP225*(1+(rRentIncrPct*(MOD(BQ$8,12)=1))+(rExCapExRntInfl*(rExCapExRntInflMnth=BQ$8)))*(BQ$8&lt;=(MAX(rHoldPeriod,1)+fRvrYr)*12)</f>
        <v>0</v>
      </c>
      <c r="BR225" s="278" cm="1">
        <f t="array" aca="1" ref="BR225" ca="1">BQ225*(1+(rRentIncrPct*(MOD(BR$8,12)=1))+(rExCapExRntInfl*(rExCapExRntInflMnth=BR$8)))*(BR$8&lt;=(MAX(rHoldPeriod,1)+fRvrYr)*12)</f>
        <v>0</v>
      </c>
      <c r="BS225" s="278" cm="1">
        <f t="array" aca="1" ref="BS225" ca="1">BR225*(1+(rRentIncrPct*(MOD(BS$8,12)=1))+(rExCapExRntInfl*(rExCapExRntInflMnth=BS$8)))*(BS$8&lt;=(MAX(rHoldPeriod,1)+fRvrYr)*12)</f>
        <v>0</v>
      </c>
      <c r="BT225" s="278" cm="1">
        <f t="array" aca="1" ref="BT225" ca="1">BS225*(1+(rRentIncrPct*(MOD(BT$8,12)=1))+(rExCapExRntInfl*(rExCapExRntInflMnth=BT$8)))*(BT$8&lt;=(MAX(rHoldPeriod,1)+fRvrYr)*12)</f>
        <v>0</v>
      </c>
      <c r="BU225" s="278" cm="1">
        <f t="array" aca="1" ref="BU225" ca="1">BT225*(1+(rRentIncrPct*(MOD(BU$8,12)=1))+(rExCapExRntInfl*(rExCapExRntInflMnth=BU$8)))*(BU$8&lt;=(MAX(rHoldPeriod,1)+fRvrYr)*12)</f>
        <v>0</v>
      </c>
      <c r="BV225" s="278" cm="1">
        <f t="array" aca="1" ref="BV225" ca="1">BU225*(1+(rRentIncrPct*(MOD(BV$8,12)=1))+(rExCapExRntInfl*(rExCapExRntInflMnth=BV$8)))*(BV$8&lt;=(MAX(rHoldPeriod,1)+fRvrYr)*12)</f>
        <v>0</v>
      </c>
      <c r="BW225" s="278" cm="1">
        <f t="array" aca="1" ref="BW225" ca="1">BV225*(1+(rRentIncrPct*(MOD(BW$8,12)=1))+(rExCapExRntInfl*(rExCapExRntInflMnth=BW$8)))*(BW$8&lt;=(MAX(rHoldPeriod,1)+fRvrYr)*12)</f>
        <v>0</v>
      </c>
      <c r="BX225" s="278" cm="1">
        <f t="array" aca="1" ref="BX225" ca="1">BW225*(1+(rRentIncrPct*(MOD(BX$8,12)=1))+(rExCapExRntInfl*(rExCapExRntInflMnth=BX$8)))*(BX$8&lt;=(MAX(rHoldPeriod,1)+fRvrYr)*12)</f>
        <v>0</v>
      </c>
      <c r="BY225" s="278" cm="1">
        <f t="array" aca="1" ref="BY225" ca="1">BX225*(1+(rRentIncrPct*(MOD(BY$8,12)=1))+(rExCapExRntInfl*(rExCapExRntInflMnth=BY$8)))*(BY$8&lt;=(MAX(rHoldPeriod,1)+fRvrYr)*12)</f>
        <v>0</v>
      </c>
      <c r="BZ225" s="278" cm="1">
        <f t="array" aca="1" ref="BZ225" ca="1">BY225*(1+(rRentIncrPct*(MOD(BZ$8,12)=1))+(rExCapExRntInfl*(rExCapExRntInflMnth=BZ$8)))*(BZ$8&lt;=(MAX(rHoldPeriod,1)+fRvrYr)*12)</f>
        <v>0</v>
      </c>
      <c r="CA225" s="278" cm="1">
        <f t="array" aca="1" ref="CA225" ca="1">BZ225*(1+(rRentIncrPct*(MOD(CA$8,12)=1))+(rExCapExRntInfl*(rExCapExRntInflMnth=CA$8)))*(CA$8&lt;=(MAX(rHoldPeriod,1)+fRvrYr)*12)</f>
        <v>0</v>
      </c>
      <c r="CB225" s="278" cm="1">
        <f t="array" aca="1" ref="CB225" ca="1">CA225*(1+(rRentIncrPct*(MOD(CB$8,12)=1))+(rExCapExRntInfl*(rExCapExRntInflMnth=CB$8)))*(CB$8&lt;=(MAX(rHoldPeriod,1)+fRvrYr)*12)</f>
        <v>0</v>
      </c>
      <c r="CC225" s="278" cm="1">
        <f t="array" aca="1" ref="CC225" ca="1">CB225*(1+(rRentIncrPct*(MOD(CC$8,12)=1))+(rExCapExRntInfl*(rExCapExRntInflMnth=CC$8)))*(CC$8&lt;=(MAX(rHoldPeriod,1)+fRvrYr)*12)</f>
        <v>0</v>
      </c>
      <c r="CD225" s="278" cm="1">
        <f t="array" aca="1" ref="CD225" ca="1">CC225*(1+(rRentIncrPct*(MOD(CD$8,12)=1))+(rExCapExRntInfl*(rExCapExRntInflMnth=CD$8)))*(CD$8&lt;=(MAX(rHoldPeriod,1)+fRvrYr)*12)</f>
        <v>0</v>
      </c>
      <c r="CE225" s="278" cm="1">
        <f t="array" aca="1" ref="CE225" ca="1">CD225*(1+(rRentIncrPct*(MOD(CE$8,12)=1))+(rExCapExRntInfl*(rExCapExRntInflMnth=CE$8)))*(CE$8&lt;=(MAX(rHoldPeriod,1)+fRvrYr)*12)</f>
        <v>0</v>
      </c>
      <c r="CF225" s="278" cm="1">
        <f t="array" aca="1" ref="CF225" ca="1">CE225*(1+(rRentIncrPct*(MOD(CF$8,12)=1))+(rExCapExRntInfl*(rExCapExRntInflMnth=CF$8)))*(CF$8&lt;=(MAX(rHoldPeriod,1)+fRvrYr)*12)</f>
        <v>0</v>
      </c>
      <c r="CG225" s="278" cm="1">
        <f t="array" aca="1" ref="CG225" ca="1">CF225*(1+(rRentIncrPct*(MOD(CG$8,12)=1))+(rExCapExRntInfl*(rExCapExRntInflMnth=CG$8)))*(CG$8&lt;=(MAX(rHoldPeriod,1)+fRvrYr)*12)</f>
        <v>0</v>
      </c>
      <c r="CH225" s="278" cm="1">
        <f t="array" aca="1" ref="CH225" ca="1">CG225*(1+(rRentIncrPct*(MOD(CH$8,12)=1))+(rExCapExRntInfl*(rExCapExRntInflMnth=CH$8)))*(CH$8&lt;=(MAX(rHoldPeriod,1)+fRvrYr)*12)</f>
        <v>0</v>
      </c>
      <c r="CI225" s="278" cm="1">
        <f t="array" aca="1" ref="CI225" ca="1">CH225*(1+(rRentIncrPct*(MOD(CI$8,12)=1))+(rExCapExRntInfl*(rExCapExRntInflMnth=CI$8)))*(CI$8&lt;=(MAX(rHoldPeriod,1)+fRvrYr)*12)</f>
        <v>0</v>
      </c>
      <c r="CJ225" s="278" cm="1">
        <f t="array" aca="1" ref="CJ225" ca="1">CI225*(1+(rRentIncrPct*(MOD(CJ$8,12)=1))+(rExCapExRntInfl*(rExCapExRntInflMnth=CJ$8)))*(CJ$8&lt;=(MAX(rHoldPeriod,1)+fRvrYr)*12)</f>
        <v>0</v>
      </c>
      <c r="CK225" s="278" cm="1">
        <f t="array" aca="1" ref="CK225" ca="1">CJ225*(1+(rRentIncrPct*(MOD(CK$8,12)=1))+(rExCapExRntInfl*(rExCapExRntInflMnth=CK$8)))*(CK$8&lt;=(MAX(rHoldPeriod,1)+fRvrYr)*12)</f>
        <v>0</v>
      </c>
      <c r="CL225" s="278" cm="1">
        <f t="array" aca="1" ref="CL225" ca="1">CK225*(1+(rRentIncrPct*(MOD(CL$8,12)=1))+(rExCapExRntInfl*(rExCapExRntInflMnth=CL$8)))*(CL$8&lt;=(MAX(rHoldPeriod,1)+fRvrYr)*12)</f>
        <v>0</v>
      </c>
      <c r="CM225" s="278" cm="1">
        <f t="array" aca="1" ref="CM225" ca="1">CL225*(1+(rRentIncrPct*(MOD(CM$8,12)=1))+(rExCapExRntInfl*(rExCapExRntInflMnth=CM$8)))*(CM$8&lt;=(MAX(rHoldPeriod,1)+fRvrYr)*12)</f>
        <v>0</v>
      </c>
      <c r="CN225" s="278" cm="1">
        <f t="array" aca="1" ref="CN225" ca="1">CM225*(1+(rRentIncrPct*(MOD(CN$8,12)=1))+(rExCapExRntInfl*(rExCapExRntInflMnth=CN$8)))*(CN$8&lt;=(MAX(rHoldPeriod,1)+fRvrYr)*12)</f>
        <v>0</v>
      </c>
      <c r="CO225" s="278" cm="1">
        <f t="array" aca="1" ref="CO225" ca="1">CN225*(1+(rRentIncrPct*(MOD(CO$8,12)=1))+(rExCapExRntInfl*(rExCapExRntInflMnth=CO$8)))*(CO$8&lt;=(MAX(rHoldPeriod,1)+fRvrYr)*12)</f>
        <v>0</v>
      </c>
      <c r="CP225" s="278" cm="1">
        <f t="array" aca="1" ref="CP225" ca="1">CO225*(1+(rRentIncrPct*(MOD(CP$8,12)=1))+(rExCapExRntInfl*(rExCapExRntInflMnth=CP$8)))*(CP$8&lt;=(MAX(rHoldPeriod,1)+fRvrYr)*12)</f>
        <v>0</v>
      </c>
      <c r="CQ225" s="278" cm="1">
        <f t="array" aca="1" ref="CQ225" ca="1">CP225*(1+(rRentIncrPct*(MOD(CQ$8,12)=1))+(rExCapExRntInfl*(rExCapExRntInflMnth=CQ$8)))*(CQ$8&lt;=(MAX(rHoldPeriod,1)+fRvrYr)*12)</f>
        <v>0</v>
      </c>
      <c r="CR225" s="278" cm="1">
        <f t="array" aca="1" ref="CR225" ca="1">CQ225*(1+(rRentIncrPct*(MOD(CR$8,12)=1))+(rExCapExRntInfl*(rExCapExRntInflMnth=CR$8)))*(CR$8&lt;=(MAX(rHoldPeriod,1)+fRvrYr)*12)</f>
        <v>0</v>
      </c>
      <c r="CS225" s="278" cm="1">
        <f t="array" aca="1" ref="CS225" ca="1">CR225*(1+(rRentIncrPct*(MOD(CS$8,12)=1))+(rExCapExRntInfl*(rExCapExRntInflMnth=CS$8)))*(CS$8&lt;=(MAX(rHoldPeriod,1)+fRvrYr)*12)</f>
        <v>0</v>
      </c>
      <c r="CT225" s="278" cm="1">
        <f t="array" aca="1" ref="CT225" ca="1">CS225*(1+(rRentIncrPct*(MOD(CT$8,12)=1))+(rExCapExRntInfl*(rExCapExRntInflMnth=CT$8)))*(CT$8&lt;=(MAX(rHoldPeriod,1)+fRvrYr)*12)</f>
        <v>0</v>
      </c>
      <c r="CU225" s="278" cm="1">
        <f t="array" aca="1" ref="CU225" ca="1">CT225*(1+(rRentIncrPct*(MOD(CU$8,12)=1))+(rExCapExRntInfl*(rExCapExRntInflMnth=CU$8)))*(CU$8&lt;=(MAX(rHoldPeriod,1)+fRvrYr)*12)</f>
        <v>0</v>
      </c>
      <c r="CV225" s="278" cm="1">
        <f t="array" aca="1" ref="CV225" ca="1">CU225*(1+(rRentIncrPct*(MOD(CV$8,12)=1))+(rExCapExRntInfl*(rExCapExRntInflMnth=CV$8)))*(CV$8&lt;=(MAX(rHoldPeriod,1)+fRvrYr)*12)</f>
        <v>0</v>
      </c>
      <c r="CW225" s="278" cm="1">
        <f t="array" aca="1" ref="CW225" ca="1">CV225*(1+(rRentIncrPct*(MOD(CW$8,12)=1))+(rExCapExRntInfl*(rExCapExRntInflMnth=CW$8)))*(CW$8&lt;=(MAX(rHoldPeriod,1)+fRvrYr)*12)</f>
        <v>0</v>
      </c>
      <c r="CX225" s="278" cm="1">
        <f t="array" aca="1" ref="CX225" ca="1">CW225*(1+(rRentIncrPct*(MOD(CX$8,12)=1))+(rExCapExRntInfl*(rExCapExRntInflMnth=CX$8)))*(CX$8&lt;=(MAX(rHoldPeriod,1)+fRvrYr)*12)</f>
        <v>0</v>
      </c>
      <c r="CY225" s="278" cm="1">
        <f t="array" aca="1" ref="CY225" ca="1">CX225*(1+(rRentIncrPct*(MOD(CY$8,12)=1))+(rExCapExRntInfl*(rExCapExRntInflMnth=CY$8)))*(CY$8&lt;=(MAX(rHoldPeriod,1)+fRvrYr)*12)</f>
        <v>0</v>
      </c>
      <c r="CZ225" s="278" cm="1">
        <f t="array" aca="1" ref="CZ225" ca="1">CY225*(1+(rRentIncrPct*(MOD(CZ$8,12)=1))+(rExCapExRntInfl*(rExCapExRntInflMnth=CZ$8)))*(CZ$8&lt;=(MAX(rHoldPeriod,1)+fRvrYr)*12)</f>
        <v>0</v>
      </c>
      <c r="DA225" s="278" cm="1">
        <f t="array" aca="1" ref="DA225" ca="1">CZ225*(1+(rRentIncrPct*(MOD(DA$8,12)=1))+(rExCapExRntInfl*(rExCapExRntInflMnth=DA$8)))*(DA$8&lt;=(MAX(rHoldPeriod,1)+fRvrYr)*12)</f>
        <v>0</v>
      </c>
      <c r="DB225" s="278" cm="1">
        <f t="array" aca="1" ref="DB225" ca="1">DA225*(1+(rRentIncrPct*(MOD(DB$8,12)=1))+(rExCapExRntInfl*(rExCapExRntInflMnth=DB$8)))*(DB$8&lt;=(MAX(rHoldPeriod,1)+fRvrYr)*12)</f>
        <v>0</v>
      </c>
      <c r="DC225" s="278" cm="1">
        <f t="array" aca="1" ref="DC225" ca="1">DB225*(1+(rRentIncrPct*(MOD(DC$8,12)=1))+(rExCapExRntInfl*(rExCapExRntInflMnth=DC$8)))*(DC$8&lt;=(MAX(rHoldPeriod,1)+fRvrYr)*12)</f>
        <v>0</v>
      </c>
      <c r="DD225" s="278" cm="1">
        <f t="array" aca="1" ref="DD225" ca="1">DC225*(1+(rRentIncrPct*(MOD(DD$8,12)=1))+(rExCapExRntInfl*(rExCapExRntInflMnth=DD$8)))*(DD$8&lt;=(MAX(rHoldPeriod,1)+fRvrYr)*12)</f>
        <v>0</v>
      </c>
      <c r="DE225" s="278" cm="1">
        <f t="array" aca="1" ref="DE225" ca="1">DD225*(1+(rRentIncrPct*(MOD(DE$8,12)=1))+(rExCapExRntInfl*(rExCapExRntInflMnth=DE$8)))*(DE$8&lt;=(MAX(rHoldPeriod,1)+fRvrYr)*12)</f>
        <v>0</v>
      </c>
      <c r="DF225" s="278" cm="1">
        <f t="array" aca="1" ref="DF225" ca="1">DE225*(1+(rRentIncrPct*(MOD(DF$8,12)=1))+(rExCapExRntInfl*(rExCapExRntInflMnth=DF$8)))*(DF$8&lt;=(MAX(rHoldPeriod,1)+fRvrYr)*12)</f>
        <v>0</v>
      </c>
      <c r="DG225" s="278" cm="1">
        <f t="array" aca="1" ref="DG225" ca="1">DF225*(1+(rRentIncrPct*(MOD(DG$8,12)=1))+(rExCapExRntInfl*(rExCapExRntInflMnth=DG$8)))*(DG$8&lt;=(MAX(rHoldPeriod,1)+fRvrYr)*12)</f>
        <v>0</v>
      </c>
      <c r="DH225" s="278" cm="1">
        <f t="array" aca="1" ref="DH225" ca="1">DG225*(1+(rRentIncrPct*(MOD(DH$8,12)=1))+(rExCapExRntInfl*(rExCapExRntInflMnth=DH$8)))*(DH$8&lt;=(MAX(rHoldPeriod,1)+fRvrYr)*12)</f>
        <v>0</v>
      </c>
      <c r="DI225" s="278" cm="1">
        <f t="array" aca="1" ref="DI225" ca="1">DH225*(1+(rRentIncrPct*(MOD(DI$8,12)=1))+(rExCapExRntInfl*(rExCapExRntInflMnth=DI$8)))*(DI$8&lt;=(MAX(rHoldPeriod,1)+fRvrYr)*12)</f>
        <v>0</v>
      </c>
      <c r="DJ225" s="278" cm="1">
        <f t="array" aca="1" ref="DJ225" ca="1">DI225*(1+(rRentIncrPct*(MOD(DJ$8,12)=1))+(rExCapExRntInfl*(rExCapExRntInflMnth=DJ$8)))*(DJ$8&lt;=(MAX(rHoldPeriod,1)+fRvrYr)*12)</f>
        <v>0</v>
      </c>
      <c r="DK225" s="278" cm="1">
        <f t="array" aca="1" ref="DK225" ca="1">DJ225*(1+(rRentIncrPct*(MOD(DK$8,12)=1))+(rExCapExRntInfl*(rExCapExRntInflMnth=DK$8)))*(DK$8&lt;=(MAX(rHoldPeriod,1)+fRvrYr)*12)</f>
        <v>0</v>
      </c>
      <c r="DL225" s="278" cm="1">
        <f t="array" aca="1" ref="DL225" ca="1">DK225*(1+(rRentIncrPct*(MOD(DL$8,12)=1))+(rExCapExRntInfl*(rExCapExRntInflMnth=DL$8)))*(DL$8&lt;=(MAX(rHoldPeriod,1)+fRvrYr)*12)</f>
        <v>0</v>
      </c>
      <c r="DM225" s="278" cm="1">
        <f t="array" aca="1" ref="DM225" ca="1">DL225*(1+(rRentIncrPct*(MOD(DM$8,12)=1))+(rExCapExRntInfl*(rExCapExRntInflMnth=DM$8)))*(DM$8&lt;=(MAX(rHoldPeriod,1)+fRvrYr)*12)</f>
        <v>0</v>
      </c>
      <c r="DN225" s="278" cm="1">
        <f t="array" aca="1" ref="DN225" ca="1">DM225*(1+(rRentIncrPct*(MOD(DN$8,12)=1))+(rExCapExRntInfl*(rExCapExRntInflMnth=DN$8)))*(DN$8&lt;=(MAX(rHoldPeriod,1)+fRvrYr)*12)</f>
        <v>0</v>
      </c>
      <c r="DO225" s="278" cm="1">
        <f t="array" aca="1" ref="DO225" ca="1">DN225*(1+(rRentIncrPct*(MOD(DO$8,12)=1))+(rExCapExRntInfl*(rExCapExRntInflMnth=DO$8)))*(DO$8&lt;=(MAX(rHoldPeriod,1)+fRvrYr)*12)</f>
        <v>0</v>
      </c>
      <c r="DP225" s="278" cm="1">
        <f t="array" aca="1" ref="DP225" ca="1">DO225*(1+(rRentIncrPct*(MOD(DP$8,12)=1))+(rExCapExRntInfl*(rExCapExRntInflMnth=DP$8)))*(DP$8&lt;=(MAX(rHoldPeriod,1)+fRvrYr)*12)</f>
        <v>0</v>
      </c>
      <c r="DQ225" s="278" cm="1">
        <f t="array" aca="1" ref="DQ225" ca="1">DP225*(1+(rRentIncrPct*(MOD(DQ$8,12)=1))+(rExCapExRntInfl*(rExCapExRntInflMnth=DQ$8)))*(DQ$8&lt;=(MAX(rHoldPeriod,1)+fRvrYr)*12)</f>
        <v>0</v>
      </c>
      <c r="DR225" s="278" cm="1">
        <f t="array" aca="1" ref="DR225" ca="1">DQ225*(1+(rRentIncrPct*(MOD(DR$8,12)=1))+(rExCapExRntInfl*(rExCapExRntInflMnth=DR$8)))*(DR$8&lt;=(MAX(rHoldPeriod,1)+fRvrYr)*12)</f>
        <v>0</v>
      </c>
      <c r="DS225" s="278" cm="1">
        <f t="array" aca="1" ref="DS225" ca="1">DR225*(1+(rRentIncrPct*(MOD(DS$8,12)=1))+(rExCapExRntInfl*(rExCapExRntInflMnth=DS$8)))*(DS$8&lt;=(MAX(rHoldPeriod,1)+fRvrYr)*12)</f>
        <v>0</v>
      </c>
      <c r="DT225" s="278" cm="1">
        <f t="array" aca="1" ref="DT225" ca="1">DS225*(1+(rRentIncrPct*(MOD(DT$8,12)=1))+(rExCapExRntInfl*(rExCapExRntInflMnth=DT$8)))*(DT$8&lt;=(MAX(rHoldPeriod,1)+fRvrYr)*12)</f>
        <v>0</v>
      </c>
      <c r="DU225" s="278" cm="1">
        <f t="array" aca="1" ref="DU225" ca="1">DT225*(1+(rRentIncrPct*(MOD(DU$8,12)=1))+(rExCapExRntInfl*(rExCapExRntInflMnth=DU$8)))*(DU$8&lt;=(MAX(rHoldPeriod,1)+fRvrYr)*12)</f>
        <v>0</v>
      </c>
      <c r="DV225" s="278" cm="1">
        <f t="array" aca="1" ref="DV225" ca="1">DU225*(1+(rRentIncrPct*(MOD(DV$8,12)=1))+(rExCapExRntInfl*(rExCapExRntInflMnth=DV$8)))*(DV$8&lt;=(MAX(rHoldPeriod,1)+fRvrYr)*12)</f>
        <v>0</v>
      </c>
      <c r="DW225" s="278" cm="1">
        <f t="array" aca="1" ref="DW225" ca="1">DV225*(1+(rRentIncrPct*(MOD(DW$8,12)=1))+(rExCapExRntInfl*(rExCapExRntInflMnth=DW$8)))*(DW$8&lt;=(MAX(rHoldPeriod,1)+fRvrYr)*12)</f>
        <v>0</v>
      </c>
      <c r="DX225" s="278" cm="1">
        <f t="array" aca="1" ref="DX225" ca="1">DW225*(1+(rRentIncrPct*(MOD(DX$8,12)=1))+(rExCapExRntInfl*(rExCapExRntInflMnth=DX$8)))*(DX$8&lt;=(MAX(rHoldPeriod,1)+fRvrYr)*12)</f>
        <v>0</v>
      </c>
      <c r="DY225" s="278" cm="1">
        <f t="array" aca="1" ref="DY225" ca="1">DX225*(1+(rRentIncrPct*(MOD(DY$8,12)=1))+(rExCapExRntInfl*(rExCapExRntInflMnth=DY$8)))*(DY$8&lt;=(MAX(rHoldPeriod,1)+fRvrYr)*12)</f>
        <v>0</v>
      </c>
      <c r="DZ225" s="278" cm="1">
        <f t="array" aca="1" ref="DZ225" ca="1">DY225*(1+(rRentIncrPct*(MOD(DZ$8,12)=1))+(rExCapExRntInfl*(rExCapExRntInflMnth=DZ$8)))*(DZ$8&lt;=(MAX(rHoldPeriod,1)+fRvrYr)*12)</f>
        <v>0</v>
      </c>
      <c r="EA225" s="278" cm="1">
        <f t="array" aca="1" ref="EA225" ca="1">DZ225*(1+(rRentIncrPct*(MOD(EA$8,12)=1))+(rExCapExRntInfl*(rExCapExRntInflMnth=EA$8)))*(EA$8&lt;=(MAX(rHoldPeriod,1)+fRvrYr)*12)</f>
        <v>0</v>
      </c>
      <c r="EB225" s="278" cm="1">
        <f t="array" aca="1" ref="EB225" ca="1">EA225*(1+(rRentIncrPct*(MOD(EB$8,12)=1))+(rExCapExRntInfl*(rExCapExRntInflMnth=EB$8)))*(EB$8&lt;=(MAX(rHoldPeriod,1)+fRvrYr)*12)</f>
        <v>0</v>
      </c>
      <c r="EC225" s="278" cm="1">
        <f t="array" aca="1" ref="EC225" ca="1">EB225*(1+(rRentIncrPct*(MOD(EC$8,12)=1))+(rExCapExRntInfl*(rExCapExRntInflMnth=EC$8)))*(EC$8&lt;=(MAX(rHoldPeriod,1)+fRvrYr)*12)</f>
        <v>0</v>
      </c>
      <c r="ED225" s="278" cm="1">
        <f t="array" aca="1" ref="ED225" ca="1">EC225*(1+(rRentIncrPct*(MOD(ED$8,12)=1))+(rExCapExRntInfl*(rExCapExRntInflMnth=ED$8)))*(ED$8&lt;=(MAX(rHoldPeriod,1)+fRvrYr)*12)</f>
        <v>0</v>
      </c>
      <c r="EE225" s="278" cm="1">
        <f t="array" aca="1" ref="EE225" ca="1">ED225*(1+(rRentIncrPct*(MOD(EE$8,12)=1))+(rExCapExRntInfl*(rExCapExRntInflMnth=EE$8)))*(EE$8&lt;=(MAX(rHoldPeriod,1)+fRvrYr)*12)</f>
        <v>0</v>
      </c>
      <c r="EF225" s="278" cm="1">
        <f t="array" aca="1" ref="EF225" ca="1">EE225*(1+(rRentIncrPct*(MOD(EF$8,12)=1))+(rExCapExRntInfl*(rExCapExRntInflMnth=EF$8)))*(EF$8&lt;=(MAX(rHoldPeriod,1)+fRvrYr)*12)</f>
        <v>0</v>
      </c>
      <c r="EG225" s="278" cm="1">
        <f t="array" aca="1" ref="EG225" ca="1">EF225*(1+(rRentIncrPct*(MOD(EG$8,12)=1))+(rExCapExRntInfl*(rExCapExRntInflMnth=EG$8)))*(EG$8&lt;=(MAX(rHoldPeriod,1)+fRvrYr)*12)</f>
        <v>0</v>
      </c>
      <c r="EH225" s="278" cm="1">
        <f t="array" aca="1" ref="EH225" ca="1">EG225*(1+(rRentIncrPct*(MOD(EH$8,12)=1))+(rExCapExRntInfl*(rExCapExRntInflMnth=EH$8)))*(EH$8&lt;=(MAX(rHoldPeriod,1)+fRvrYr)*12)</f>
        <v>0</v>
      </c>
      <c r="EI225" s="278" cm="1">
        <f t="array" aca="1" ref="EI225" ca="1">EH225*(1+(rRentIncrPct*(MOD(EI$8,12)=1))+(rExCapExRntInfl*(rExCapExRntInflMnth=EI$8)))*(EI$8&lt;=(MAX(rHoldPeriod,1)+fRvrYr)*12)</f>
        <v>0</v>
      </c>
      <c r="EJ225" s="278" cm="1">
        <f t="array" aca="1" ref="EJ225" ca="1">EI225*(1+(rRentIncrPct*(MOD(EJ$8,12)=1))+(rExCapExRntInfl*(rExCapExRntInflMnth=EJ$8)))*(EJ$8&lt;=(MAX(rHoldPeriod,1)+fRvrYr)*12)</f>
        <v>0</v>
      </c>
      <c r="EK225" s="278" cm="1">
        <f t="array" aca="1" ref="EK225" ca="1">EJ225*(1+(rRentIncrPct*(MOD(EK$8,12)=1))+(rExCapExRntInfl*(rExCapExRntInflMnth=EK$8)))*(EK$8&lt;=(MAX(rHoldPeriod,1)+fRvrYr)*12)</f>
        <v>0</v>
      </c>
      <c r="EL225" s="278" cm="1">
        <f t="array" aca="1" ref="EL225" ca="1">EK225*(1+(rRentIncrPct*(MOD(EL$8,12)=1))+(rExCapExRntInfl*(rExCapExRntInflMnth=EL$8)))*(EL$8&lt;=(MAX(rHoldPeriod,1)+fRvrYr)*12)</f>
        <v>0</v>
      </c>
      <c r="EM225" s="278" cm="1">
        <f t="array" aca="1" ref="EM225" ca="1">EL225*(1+(rRentIncrPct*(MOD(EM$8,12)=1))+(rExCapExRntInfl*(rExCapExRntInflMnth=EM$8)))*(EM$8&lt;=(MAX(rHoldPeriod,1)+fRvrYr)*12)</f>
        <v>0</v>
      </c>
      <c r="EN225" s="278" cm="1">
        <f t="array" aca="1" ref="EN225" ca="1">EM225*(1+(rRentIncrPct*(MOD(EN$8,12)=1))+(rExCapExRntInfl*(rExCapExRntInflMnth=EN$8)))*(EN$8&lt;=(MAX(rHoldPeriod,1)+fRvrYr)*12)</f>
        <v>0</v>
      </c>
      <c r="EO225" s="278" cm="1">
        <f t="array" aca="1" ref="EO225" ca="1">EN225*(1+(rRentIncrPct*(MOD(EO$8,12)=1))+(rExCapExRntInfl*(rExCapExRntInflMnth=EO$8)))*(EO$8&lt;=(MAX(rHoldPeriod,1)+fRvrYr)*12)</f>
        <v>0</v>
      </c>
      <c r="EP225" s="278" cm="1">
        <f t="array" aca="1" ref="EP225" ca="1">EO225*(1+(rRentIncrPct*(MOD(EP$8,12)=1))+(rExCapExRntInfl*(rExCapExRntInflMnth=EP$8)))*(EP$8&lt;=(MAX(rHoldPeriod,1)+fRvrYr)*12)</f>
        <v>0</v>
      </c>
      <c r="EQ225" s="278" cm="1">
        <f t="array" aca="1" ref="EQ225" ca="1">EP225*(1+(rRentIncrPct*(MOD(EQ$8,12)=1))+(rExCapExRntInfl*(rExCapExRntInflMnth=EQ$8)))*(EQ$8&lt;=(MAX(rHoldPeriod,1)+fRvrYr)*12)</f>
        <v>0</v>
      </c>
      <c r="ER225" s="278" cm="1">
        <f t="array" aca="1" ref="ER225" ca="1">EQ225*(1+(rRentIncrPct*(MOD(ER$8,12)=1))+(rExCapExRntInfl*(rExCapExRntInflMnth=ER$8)))*(ER$8&lt;=(MAX(rHoldPeriod,1)+fRvrYr)*12)</f>
        <v>0</v>
      </c>
      <c r="ES225" s="278" cm="1">
        <f t="array" aca="1" ref="ES225" ca="1">ER225*(1+(rRentIncrPct*(MOD(ES$8,12)=1))+(rExCapExRntInfl*(rExCapExRntInflMnth=ES$8)))*(ES$8&lt;=(MAX(rHoldPeriod,1)+fRvrYr)*12)</f>
        <v>0</v>
      </c>
    </row>
    <row r="226" spans="17:149" hidden="1" x14ac:dyDescent="0.2">
      <c r="Q226" s="275"/>
      <c r="R226" s="278">
        <f t="shared" si="500"/>
        <v>0</v>
      </c>
      <c r="S226" s="278" cm="1">
        <f t="array" aca="1" ref="S226" ca="1">R226*(1+(rRentIncrPct*(MOD(S$8,12)=1))+(rExCapExRntInfl*(rExCapExRntInflMnth=S$8)))*(S$8&lt;=(MAX(rHoldPeriod,1)+fRvrYr)*12)</f>
        <v>0</v>
      </c>
      <c r="T226" s="278" cm="1">
        <f t="array" aca="1" ref="T226" ca="1">S226*(1+(rRentIncrPct*(MOD(T$8,12)=1))+(rExCapExRntInfl*(rExCapExRntInflMnth=T$8)))*(T$8&lt;=(MAX(rHoldPeriod,1)+fRvrYr)*12)</f>
        <v>0</v>
      </c>
      <c r="U226" s="278" cm="1">
        <f t="array" aca="1" ref="U226" ca="1">T226*(1+(rRentIncrPct*(MOD(U$8,12)=1))+(rExCapExRntInfl*(rExCapExRntInflMnth=U$8)))*(U$8&lt;=(MAX(rHoldPeriod,1)+fRvrYr)*12)</f>
        <v>0</v>
      </c>
      <c r="V226" s="278" cm="1">
        <f t="array" aca="1" ref="V226" ca="1">U226*(1+(rRentIncrPct*(MOD(V$8,12)=1))+(rExCapExRntInfl*(rExCapExRntInflMnth=V$8)))*(V$8&lt;=(MAX(rHoldPeriod,1)+fRvrYr)*12)</f>
        <v>0</v>
      </c>
      <c r="W226" s="278" cm="1">
        <f t="array" aca="1" ref="W226" ca="1">V226*(1+(rRentIncrPct*(MOD(W$8,12)=1))+(rExCapExRntInfl*(rExCapExRntInflMnth=W$8)))*(W$8&lt;=(MAX(rHoldPeriod,1)+fRvrYr)*12)</f>
        <v>0</v>
      </c>
      <c r="X226" s="278" cm="1">
        <f t="array" aca="1" ref="X226" ca="1">W226*(1+(rRentIncrPct*(MOD(X$8,12)=1))+(rExCapExRntInfl*(rExCapExRntInflMnth=X$8)))*(X$8&lt;=(MAX(rHoldPeriod,1)+fRvrYr)*12)</f>
        <v>0</v>
      </c>
      <c r="Y226" s="278" cm="1">
        <f t="array" aca="1" ref="Y226" ca="1">X226*(1+(rRentIncrPct*(MOD(Y$8,12)=1))+(rExCapExRntInfl*(rExCapExRntInflMnth=Y$8)))*(Y$8&lt;=(MAX(rHoldPeriod,1)+fRvrYr)*12)</f>
        <v>0</v>
      </c>
      <c r="Z226" s="278" cm="1">
        <f t="array" aca="1" ref="Z226" ca="1">Y226*(1+(rRentIncrPct*(MOD(Z$8,12)=1))+(rExCapExRntInfl*(rExCapExRntInflMnth=Z$8)))*(Z$8&lt;=(MAX(rHoldPeriod,1)+fRvrYr)*12)</f>
        <v>0</v>
      </c>
      <c r="AA226" s="278" cm="1">
        <f t="array" aca="1" ref="AA226" ca="1">Z226*(1+(rRentIncrPct*(MOD(AA$8,12)=1))+(rExCapExRntInfl*(rExCapExRntInflMnth=AA$8)))*(AA$8&lt;=(MAX(rHoldPeriod,1)+fRvrYr)*12)</f>
        <v>0</v>
      </c>
      <c r="AB226" s="278" cm="1">
        <f t="array" aca="1" ref="AB226" ca="1">AA226*(1+(rRentIncrPct*(MOD(AB$8,12)=1))+(rExCapExRntInfl*(rExCapExRntInflMnth=AB$8)))*(AB$8&lt;=(MAX(rHoldPeriod,1)+fRvrYr)*12)</f>
        <v>0</v>
      </c>
      <c r="AC226" s="278" cm="1">
        <f t="array" aca="1" ref="AC226" ca="1">AB226*(1+(rRentIncrPct*(MOD(AC$8,12)=1))+(rExCapExRntInfl*(rExCapExRntInflMnth=AC$8)))*(AC$8&lt;=(MAX(rHoldPeriod,1)+fRvrYr)*12)</f>
        <v>0</v>
      </c>
      <c r="AD226" s="278" cm="1">
        <f t="array" aca="1" ref="AD226" ca="1">AC226*(1+(rRentIncrPct*(MOD(AD$8,12)=1))+(rExCapExRntInfl*(rExCapExRntInflMnth=AD$8)))*(AD$8&lt;=(MAX(rHoldPeriod,1)+fRvrYr)*12)</f>
        <v>0</v>
      </c>
      <c r="AE226" s="278" cm="1">
        <f t="array" aca="1" ref="AE226" ca="1">AD226*(1+(rRentIncrPct*(MOD(AE$8,12)=1))+(rExCapExRntInfl*(rExCapExRntInflMnth=AE$8)))*(AE$8&lt;=(MAX(rHoldPeriod,1)+fRvrYr)*12)</f>
        <v>0</v>
      </c>
      <c r="AF226" s="278" cm="1">
        <f t="array" aca="1" ref="AF226" ca="1">AE226*(1+(rRentIncrPct*(MOD(AF$8,12)=1))+(rExCapExRntInfl*(rExCapExRntInflMnth=AF$8)))*(AF$8&lt;=(MAX(rHoldPeriod,1)+fRvrYr)*12)</f>
        <v>0</v>
      </c>
      <c r="AG226" s="278" cm="1">
        <f t="array" aca="1" ref="AG226" ca="1">AF226*(1+(rRentIncrPct*(MOD(AG$8,12)=1))+(rExCapExRntInfl*(rExCapExRntInflMnth=AG$8)))*(AG$8&lt;=(MAX(rHoldPeriod,1)+fRvrYr)*12)</f>
        <v>0</v>
      </c>
      <c r="AH226" s="278" cm="1">
        <f t="array" aca="1" ref="AH226" ca="1">AG226*(1+(rRentIncrPct*(MOD(AH$8,12)=1))+(rExCapExRntInfl*(rExCapExRntInflMnth=AH$8)))*(AH$8&lt;=(MAX(rHoldPeriod,1)+fRvrYr)*12)</f>
        <v>0</v>
      </c>
      <c r="AI226" s="278" cm="1">
        <f t="array" aca="1" ref="AI226" ca="1">AH226*(1+(rRentIncrPct*(MOD(AI$8,12)=1))+(rExCapExRntInfl*(rExCapExRntInflMnth=AI$8)))*(AI$8&lt;=(MAX(rHoldPeriod,1)+fRvrYr)*12)</f>
        <v>0</v>
      </c>
      <c r="AJ226" s="278" cm="1">
        <f t="array" aca="1" ref="AJ226" ca="1">AI226*(1+(rRentIncrPct*(MOD(AJ$8,12)=1))+(rExCapExRntInfl*(rExCapExRntInflMnth=AJ$8)))*(AJ$8&lt;=(MAX(rHoldPeriod,1)+fRvrYr)*12)</f>
        <v>0</v>
      </c>
      <c r="AK226" s="278" cm="1">
        <f t="array" aca="1" ref="AK226" ca="1">AJ226*(1+(rRentIncrPct*(MOD(AK$8,12)=1))+(rExCapExRntInfl*(rExCapExRntInflMnth=AK$8)))*(AK$8&lt;=(MAX(rHoldPeriod,1)+fRvrYr)*12)</f>
        <v>0</v>
      </c>
      <c r="AL226" s="278" cm="1">
        <f t="array" aca="1" ref="AL226" ca="1">AK226*(1+(rRentIncrPct*(MOD(AL$8,12)=1))+(rExCapExRntInfl*(rExCapExRntInflMnth=AL$8)))*(AL$8&lt;=(MAX(rHoldPeriod,1)+fRvrYr)*12)</f>
        <v>0</v>
      </c>
      <c r="AM226" s="278" cm="1">
        <f t="array" aca="1" ref="AM226" ca="1">AL226*(1+(rRentIncrPct*(MOD(AM$8,12)=1))+(rExCapExRntInfl*(rExCapExRntInflMnth=AM$8)))*(AM$8&lt;=(MAX(rHoldPeriod,1)+fRvrYr)*12)</f>
        <v>0</v>
      </c>
      <c r="AN226" s="278" cm="1">
        <f t="array" aca="1" ref="AN226" ca="1">AM226*(1+(rRentIncrPct*(MOD(AN$8,12)=1))+(rExCapExRntInfl*(rExCapExRntInflMnth=AN$8)))*(AN$8&lt;=(MAX(rHoldPeriod,1)+fRvrYr)*12)</f>
        <v>0</v>
      </c>
      <c r="AO226" s="278" cm="1">
        <f t="array" aca="1" ref="AO226" ca="1">AN226*(1+(rRentIncrPct*(MOD(AO$8,12)=1))+(rExCapExRntInfl*(rExCapExRntInflMnth=AO$8)))*(AO$8&lt;=(MAX(rHoldPeriod,1)+fRvrYr)*12)</f>
        <v>0</v>
      </c>
      <c r="AP226" s="278" cm="1">
        <f t="array" aca="1" ref="AP226" ca="1">AO226*(1+(rRentIncrPct*(MOD(AP$8,12)=1))+(rExCapExRntInfl*(rExCapExRntInflMnth=AP$8)))*(AP$8&lt;=(MAX(rHoldPeriod,1)+fRvrYr)*12)</f>
        <v>0</v>
      </c>
      <c r="AQ226" s="278" cm="1">
        <f t="array" aca="1" ref="AQ226" ca="1">AP226*(1+(rRentIncrPct*(MOD(AQ$8,12)=1))+(rExCapExRntInfl*(rExCapExRntInflMnth=AQ$8)))*(AQ$8&lt;=(MAX(rHoldPeriod,1)+fRvrYr)*12)</f>
        <v>0</v>
      </c>
      <c r="AR226" s="278" cm="1">
        <f t="array" aca="1" ref="AR226" ca="1">AQ226*(1+(rRentIncrPct*(MOD(AR$8,12)=1))+(rExCapExRntInfl*(rExCapExRntInflMnth=AR$8)))*(AR$8&lt;=(MAX(rHoldPeriod,1)+fRvrYr)*12)</f>
        <v>0</v>
      </c>
      <c r="AS226" s="278" cm="1">
        <f t="array" aca="1" ref="AS226" ca="1">AR226*(1+(rRentIncrPct*(MOD(AS$8,12)=1))+(rExCapExRntInfl*(rExCapExRntInflMnth=AS$8)))*(AS$8&lt;=(MAX(rHoldPeriod,1)+fRvrYr)*12)</f>
        <v>0</v>
      </c>
      <c r="AT226" s="278" cm="1">
        <f t="array" aca="1" ref="AT226" ca="1">AS226*(1+(rRentIncrPct*(MOD(AT$8,12)=1))+(rExCapExRntInfl*(rExCapExRntInflMnth=AT$8)))*(AT$8&lt;=(MAX(rHoldPeriod,1)+fRvrYr)*12)</f>
        <v>0</v>
      </c>
      <c r="AU226" s="278" cm="1">
        <f t="array" aca="1" ref="AU226" ca="1">AT226*(1+(rRentIncrPct*(MOD(AU$8,12)=1))+(rExCapExRntInfl*(rExCapExRntInflMnth=AU$8)))*(AU$8&lt;=(MAX(rHoldPeriod,1)+fRvrYr)*12)</f>
        <v>0</v>
      </c>
      <c r="AV226" s="278" cm="1">
        <f t="array" aca="1" ref="AV226" ca="1">AU226*(1+(rRentIncrPct*(MOD(AV$8,12)=1))+(rExCapExRntInfl*(rExCapExRntInflMnth=AV$8)))*(AV$8&lt;=(MAX(rHoldPeriod,1)+fRvrYr)*12)</f>
        <v>0</v>
      </c>
      <c r="AW226" s="278" cm="1">
        <f t="array" aca="1" ref="AW226" ca="1">AV226*(1+(rRentIncrPct*(MOD(AW$8,12)=1))+(rExCapExRntInfl*(rExCapExRntInflMnth=AW$8)))*(AW$8&lt;=(MAX(rHoldPeriod,1)+fRvrYr)*12)</f>
        <v>0</v>
      </c>
      <c r="AX226" s="278" cm="1">
        <f t="array" aca="1" ref="AX226" ca="1">AW226*(1+(rRentIncrPct*(MOD(AX$8,12)=1))+(rExCapExRntInfl*(rExCapExRntInflMnth=AX$8)))*(AX$8&lt;=(MAX(rHoldPeriod,1)+fRvrYr)*12)</f>
        <v>0</v>
      </c>
      <c r="AY226" s="278" cm="1">
        <f t="array" aca="1" ref="AY226" ca="1">AX226*(1+(rRentIncrPct*(MOD(AY$8,12)=1))+(rExCapExRntInfl*(rExCapExRntInflMnth=AY$8)))*(AY$8&lt;=(MAX(rHoldPeriod,1)+fRvrYr)*12)</f>
        <v>0</v>
      </c>
      <c r="AZ226" s="278" cm="1">
        <f t="array" aca="1" ref="AZ226" ca="1">AY226*(1+(rRentIncrPct*(MOD(AZ$8,12)=1))+(rExCapExRntInfl*(rExCapExRntInflMnth=AZ$8)))*(AZ$8&lt;=(MAX(rHoldPeriod,1)+fRvrYr)*12)</f>
        <v>0</v>
      </c>
      <c r="BA226" s="278" cm="1">
        <f t="array" aca="1" ref="BA226" ca="1">AZ226*(1+(rRentIncrPct*(MOD(BA$8,12)=1))+(rExCapExRntInfl*(rExCapExRntInflMnth=BA$8)))*(BA$8&lt;=(MAX(rHoldPeriod,1)+fRvrYr)*12)</f>
        <v>0</v>
      </c>
      <c r="BB226" s="278" cm="1">
        <f t="array" aca="1" ref="BB226" ca="1">BA226*(1+(rRentIncrPct*(MOD(BB$8,12)=1))+(rExCapExRntInfl*(rExCapExRntInflMnth=BB$8)))*(BB$8&lt;=(MAX(rHoldPeriod,1)+fRvrYr)*12)</f>
        <v>0</v>
      </c>
      <c r="BC226" s="278" cm="1">
        <f t="array" aca="1" ref="BC226" ca="1">BB226*(1+(rRentIncrPct*(MOD(BC$8,12)=1))+(rExCapExRntInfl*(rExCapExRntInflMnth=BC$8)))*(BC$8&lt;=(MAX(rHoldPeriod,1)+fRvrYr)*12)</f>
        <v>0</v>
      </c>
      <c r="BD226" s="278" cm="1">
        <f t="array" aca="1" ref="BD226" ca="1">BC226*(1+(rRentIncrPct*(MOD(BD$8,12)=1))+(rExCapExRntInfl*(rExCapExRntInflMnth=BD$8)))*(BD$8&lt;=(MAX(rHoldPeriod,1)+fRvrYr)*12)</f>
        <v>0</v>
      </c>
      <c r="BE226" s="278" cm="1">
        <f t="array" aca="1" ref="BE226" ca="1">BD226*(1+(rRentIncrPct*(MOD(BE$8,12)=1))+(rExCapExRntInfl*(rExCapExRntInflMnth=BE$8)))*(BE$8&lt;=(MAX(rHoldPeriod,1)+fRvrYr)*12)</f>
        <v>0</v>
      </c>
      <c r="BF226" s="278" cm="1">
        <f t="array" aca="1" ref="BF226" ca="1">BE226*(1+(rRentIncrPct*(MOD(BF$8,12)=1))+(rExCapExRntInfl*(rExCapExRntInflMnth=BF$8)))*(BF$8&lt;=(MAX(rHoldPeriod,1)+fRvrYr)*12)</f>
        <v>0</v>
      </c>
      <c r="BG226" s="278" cm="1">
        <f t="array" aca="1" ref="BG226" ca="1">BF226*(1+(rRentIncrPct*(MOD(BG$8,12)=1))+(rExCapExRntInfl*(rExCapExRntInflMnth=BG$8)))*(BG$8&lt;=(MAX(rHoldPeriod,1)+fRvrYr)*12)</f>
        <v>0</v>
      </c>
      <c r="BH226" s="278" cm="1">
        <f t="array" aca="1" ref="BH226" ca="1">BG226*(1+(rRentIncrPct*(MOD(BH$8,12)=1))+(rExCapExRntInfl*(rExCapExRntInflMnth=BH$8)))*(BH$8&lt;=(MAX(rHoldPeriod,1)+fRvrYr)*12)</f>
        <v>0</v>
      </c>
      <c r="BI226" s="278" cm="1">
        <f t="array" aca="1" ref="BI226" ca="1">BH226*(1+(rRentIncrPct*(MOD(BI$8,12)=1))+(rExCapExRntInfl*(rExCapExRntInflMnth=BI$8)))*(BI$8&lt;=(MAX(rHoldPeriod,1)+fRvrYr)*12)</f>
        <v>0</v>
      </c>
      <c r="BJ226" s="278" cm="1">
        <f t="array" aca="1" ref="BJ226" ca="1">BI226*(1+(rRentIncrPct*(MOD(BJ$8,12)=1))+(rExCapExRntInfl*(rExCapExRntInflMnth=BJ$8)))*(BJ$8&lt;=(MAX(rHoldPeriod,1)+fRvrYr)*12)</f>
        <v>0</v>
      </c>
      <c r="BK226" s="278" cm="1">
        <f t="array" aca="1" ref="BK226" ca="1">BJ226*(1+(rRentIncrPct*(MOD(BK$8,12)=1))+(rExCapExRntInfl*(rExCapExRntInflMnth=BK$8)))*(BK$8&lt;=(MAX(rHoldPeriod,1)+fRvrYr)*12)</f>
        <v>0</v>
      </c>
      <c r="BL226" s="278" cm="1">
        <f t="array" aca="1" ref="BL226" ca="1">BK226*(1+(rRentIncrPct*(MOD(BL$8,12)=1))+(rExCapExRntInfl*(rExCapExRntInflMnth=BL$8)))*(BL$8&lt;=(MAX(rHoldPeriod,1)+fRvrYr)*12)</f>
        <v>0</v>
      </c>
      <c r="BM226" s="278" cm="1">
        <f t="array" aca="1" ref="BM226" ca="1">BL226*(1+(rRentIncrPct*(MOD(BM$8,12)=1))+(rExCapExRntInfl*(rExCapExRntInflMnth=BM$8)))*(BM$8&lt;=(MAX(rHoldPeriod,1)+fRvrYr)*12)</f>
        <v>0</v>
      </c>
      <c r="BN226" s="278" cm="1">
        <f t="array" aca="1" ref="BN226" ca="1">BM226*(1+(rRentIncrPct*(MOD(BN$8,12)=1))+(rExCapExRntInfl*(rExCapExRntInflMnth=BN$8)))*(BN$8&lt;=(MAX(rHoldPeriod,1)+fRvrYr)*12)</f>
        <v>0</v>
      </c>
      <c r="BO226" s="278" cm="1">
        <f t="array" aca="1" ref="BO226" ca="1">BN226*(1+(rRentIncrPct*(MOD(BO$8,12)=1))+(rExCapExRntInfl*(rExCapExRntInflMnth=BO$8)))*(BO$8&lt;=(MAX(rHoldPeriod,1)+fRvrYr)*12)</f>
        <v>0</v>
      </c>
      <c r="BP226" s="278" cm="1">
        <f t="array" aca="1" ref="BP226" ca="1">BO226*(1+(rRentIncrPct*(MOD(BP$8,12)=1))+(rExCapExRntInfl*(rExCapExRntInflMnth=BP$8)))*(BP$8&lt;=(MAX(rHoldPeriod,1)+fRvrYr)*12)</f>
        <v>0</v>
      </c>
      <c r="BQ226" s="278" cm="1">
        <f t="array" aca="1" ref="BQ226" ca="1">BP226*(1+(rRentIncrPct*(MOD(BQ$8,12)=1))+(rExCapExRntInfl*(rExCapExRntInflMnth=BQ$8)))*(BQ$8&lt;=(MAX(rHoldPeriod,1)+fRvrYr)*12)</f>
        <v>0</v>
      </c>
      <c r="BR226" s="278" cm="1">
        <f t="array" aca="1" ref="BR226" ca="1">BQ226*(1+(rRentIncrPct*(MOD(BR$8,12)=1))+(rExCapExRntInfl*(rExCapExRntInflMnth=BR$8)))*(BR$8&lt;=(MAX(rHoldPeriod,1)+fRvrYr)*12)</f>
        <v>0</v>
      </c>
      <c r="BS226" s="278" cm="1">
        <f t="array" aca="1" ref="BS226" ca="1">BR226*(1+(rRentIncrPct*(MOD(BS$8,12)=1))+(rExCapExRntInfl*(rExCapExRntInflMnth=BS$8)))*(BS$8&lt;=(MAX(rHoldPeriod,1)+fRvrYr)*12)</f>
        <v>0</v>
      </c>
      <c r="BT226" s="278" cm="1">
        <f t="array" aca="1" ref="BT226" ca="1">BS226*(1+(rRentIncrPct*(MOD(BT$8,12)=1))+(rExCapExRntInfl*(rExCapExRntInflMnth=BT$8)))*(BT$8&lt;=(MAX(rHoldPeriod,1)+fRvrYr)*12)</f>
        <v>0</v>
      </c>
      <c r="BU226" s="278" cm="1">
        <f t="array" aca="1" ref="BU226" ca="1">BT226*(1+(rRentIncrPct*(MOD(BU$8,12)=1))+(rExCapExRntInfl*(rExCapExRntInflMnth=BU$8)))*(BU$8&lt;=(MAX(rHoldPeriod,1)+fRvrYr)*12)</f>
        <v>0</v>
      </c>
      <c r="BV226" s="278" cm="1">
        <f t="array" aca="1" ref="BV226" ca="1">BU226*(1+(rRentIncrPct*(MOD(BV$8,12)=1))+(rExCapExRntInfl*(rExCapExRntInflMnth=BV$8)))*(BV$8&lt;=(MAX(rHoldPeriod,1)+fRvrYr)*12)</f>
        <v>0</v>
      </c>
      <c r="BW226" s="278" cm="1">
        <f t="array" aca="1" ref="BW226" ca="1">BV226*(1+(rRentIncrPct*(MOD(BW$8,12)=1))+(rExCapExRntInfl*(rExCapExRntInflMnth=BW$8)))*(BW$8&lt;=(MAX(rHoldPeriod,1)+fRvrYr)*12)</f>
        <v>0</v>
      </c>
      <c r="BX226" s="278" cm="1">
        <f t="array" aca="1" ref="BX226" ca="1">BW226*(1+(rRentIncrPct*(MOD(BX$8,12)=1))+(rExCapExRntInfl*(rExCapExRntInflMnth=BX$8)))*(BX$8&lt;=(MAX(rHoldPeriod,1)+fRvrYr)*12)</f>
        <v>0</v>
      </c>
      <c r="BY226" s="278" cm="1">
        <f t="array" aca="1" ref="BY226" ca="1">BX226*(1+(rRentIncrPct*(MOD(BY$8,12)=1))+(rExCapExRntInfl*(rExCapExRntInflMnth=BY$8)))*(BY$8&lt;=(MAX(rHoldPeriod,1)+fRvrYr)*12)</f>
        <v>0</v>
      </c>
      <c r="BZ226" s="278" cm="1">
        <f t="array" aca="1" ref="BZ226" ca="1">BY226*(1+(rRentIncrPct*(MOD(BZ$8,12)=1))+(rExCapExRntInfl*(rExCapExRntInflMnth=BZ$8)))*(BZ$8&lt;=(MAX(rHoldPeriod,1)+fRvrYr)*12)</f>
        <v>0</v>
      </c>
      <c r="CA226" s="278" cm="1">
        <f t="array" aca="1" ref="CA226" ca="1">BZ226*(1+(rRentIncrPct*(MOD(CA$8,12)=1))+(rExCapExRntInfl*(rExCapExRntInflMnth=CA$8)))*(CA$8&lt;=(MAX(rHoldPeriod,1)+fRvrYr)*12)</f>
        <v>0</v>
      </c>
      <c r="CB226" s="278" cm="1">
        <f t="array" aca="1" ref="CB226" ca="1">CA226*(1+(rRentIncrPct*(MOD(CB$8,12)=1))+(rExCapExRntInfl*(rExCapExRntInflMnth=CB$8)))*(CB$8&lt;=(MAX(rHoldPeriod,1)+fRvrYr)*12)</f>
        <v>0</v>
      </c>
      <c r="CC226" s="278" cm="1">
        <f t="array" aca="1" ref="CC226" ca="1">CB226*(1+(rRentIncrPct*(MOD(CC$8,12)=1))+(rExCapExRntInfl*(rExCapExRntInflMnth=CC$8)))*(CC$8&lt;=(MAX(rHoldPeriod,1)+fRvrYr)*12)</f>
        <v>0</v>
      </c>
      <c r="CD226" s="278" cm="1">
        <f t="array" aca="1" ref="CD226" ca="1">CC226*(1+(rRentIncrPct*(MOD(CD$8,12)=1))+(rExCapExRntInfl*(rExCapExRntInflMnth=CD$8)))*(CD$8&lt;=(MAX(rHoldPeriod,1)+fRvrYr)*12)</f>
        <v>0</v>
      </c>
      <c r="CE226" s="278" cm="1">
        <f t="array" aca="1" ref="CE226" ca="1">CD226*(1+(rRentIncrPct*(MOD(CE$8,12)=1))+(rExCapExRntInfl*(rExCapExRntInflMnth=CE$8)))*(CE$8&lt;=(MAX(rHoldPeriod,1)+fRvrYr)*12)</f>
        <v>0</v>
      </c>
      <c r="CF226" s="278" cm="1">
        <f t="array" aca="1" ref="CF226" ca="1">CE226*(1+(rRentIncrPct*(MOD(CF$8,12)=1))+(rExCapExRntInfl*(rExCapExRntInflMnth=CF$8)))*(CF$8&lt;=(MAX(rHoldPeriod,1)+fRvrYr)*12)</f>
        <v>0</v>
      </c>
      <c r="CG226" s="278" cm="1">
        <f t="array" aca="1" ref="CG226" ca="1">CF226*(1+(rRentIncrPct*(MOD(CG$8,12)=1))+(rExCapExRntInfl*(rExCapExRntInflMnth=CG$8)))*(CG$8&lt;=(MAX(rHoldPeriod,1)+fRvrYr)*12)</f>
        <v>0</v>
      </c>
      <c r="CH226" s="278" cm="1">
        <f t="array" aca="1" ref="CH226" ca="1">CG226*(1+(rRentIncrPct*(MOD(CH$8,12)=1))+(rExCapExRntInfl*(rExCapExRntInflMnth=CH$8)))*(CH$8&lt;=(MAX(rHoldPeriod,1)+fRvrYr)*12)</f>
        <v>0</v>
      </c>
      <c r="CI226" s="278" cm="1">
        <f t="array" aca="1" ref="CI226" ca="1">CH226*(1+(rRentIncrPct*(MOD(CI$8,12)=1))+(rExCapExRntInfl*(rExCapExRntInflMnth=CI$8)))*(CI$8&lt;=(MAX(rHoldPeriod,1)+fRvrYr)*12)</f>
        <v>0</v>
      </c>
      <c r="CJ226" s="278" cm="1">
        <f t="array" aca="1" ref="CJ226" ca="1">CI226*(1+(rRentIncrPct*(MOD(CJ$8,12)=1))+(rExCapExRntInfl*(rExCapExRntInflMnth=CJ$8)))*(CJ$8&lt;=(MAX(rHoldPeriod,1)+fRvrYr)*12)</f>
        <v>0</v>
      </c>
      <c r="CK226" s="278" cm="1">
        <f t="array" aca="1" ref="CK226" ca="1">CJ226*(1+(rRentIncrPct*(MOD(CK$8,12)=1))+(rExCapExRntInfl*(rExCapExRntInflMnth=CK$8)))*(CK$8&lt;=(MAX(rHoldPeriod,1)+fRvrYr)*12)</f>
        <v>0</v>
      </c>
      <c r="CL226" s="278" cm="1">
        <f t="array" aca="1" ref="CL226" ca="1">CK226*(1+(rRentIncrPct*(MOD(CL$8,12)=1))+(rExCapExRntInfl*(rExCapExRntInflMnth=CL$8)))*(CL$8&lt;=(MAX(rHoldPeriod,1)+fRvrYr)*12)</f>
        <v>0</v>
      </c>
      <c r="CM226" s="278" cm="1">
        <f t="array" aca="1" ref="CM226" ca="1">CL226*(1+(rRentIncrPct*(MOD(CM$8,12)=1))+(rExCapExRntInfl*(rExCapExRntInflMnth=CM$8)))*(CM$8&lt;=(MAX(rHoldPeriod,1)+fRvrYr)*12)</f>
        <v>0</v>
      </c>
      <c r="CN226" s="278" cm="1">
        <f t="array" aca="1" ref="CN226" ca="1">CM226*(1+(rRentIncrPct*(MOD(CN$8,12)=1))+(rExCapExRntInfl*(rExCapExRntInflMnth=CN$8)))*(CN$8&lt;=(MAX(rHoldPeriod,1)+fRvrYr)*12)</f>
        <v>0</v>
      </c>
      <c r="CO226" s="278" cm="1">
        <f t="array" aca="1" ref="CO226" ca="1">CN226*(1+(rRentIncrPct*(MOD(CO$8,12)=1))+(rExCapExRntInfl*(rExCapExRntInflMnth=CO$8)))*(CO$8&lt;=(MAX(rHoldPeriod,1)+fRvrYr)*12)</f>
        <v>0</v>
      </c>
      <c r="CP226" s="278" cm="1">
        <f t="array" aca="1" ref="CP226" ca="1">CO226*(1+(rRentIncrPct*(MOD(CP$8,12)=1))+(rExCapExRntInfl*(rExCapExRntInflMnth=CP$8)))*(CP$8&lt;=(MAX(rHoldPeriod,1)+fRvrYr)*12)</f>
        <v>0</v>
      </c>
      <c r="CQ226" s="278" cm="1">
        <f t="array" aca="1" ref="CQ226" ca="1">CP226*(1+(rRentIncrPct*(MOD(CQ$8,12)=1))+(rExCapExRntInfl*(rExCapExRntInflMnth=CQ$8)))*(CQ$8&lt;=(MAX(rHoldPeriod,1)+fRvrYr)*12)</f>
        <v>0</v>
      </c>
      <c r="CR226" s="278" cm="1">
        <f t="array" aca="1" ref="CR226" ca="1">CQ226*(1+(rRentIncrPct*(MOD(CR$8,12)=1))+(rExCapExRntInfl*(rExCapExRntInflMnth=CR$8)))*(CR$8&lt;=(MAX(rHoldPeriod,1)+fRvrYr)*12)</f>
        <v>0</v>
      </c>
      <c r="CS226" s="278" cm="1">
        <f t="array" aca="1" ref="CS226" ca="1">CR226*(1+(rRentIncrPct*(MOD(CS$8,12)=1))+(rExCapExRntInfl*(rExCapExRntInflMnth=CS$8)))*(CS$8&lt;=(MAX(rHoldPeriod,1)+fRvrYr)*12)</f>
        <v>0</v>
      </c>
      <c r="CT226" s="278" cm="1">
        <f t="array" aca="1" ref="CT226" ca="1">CS226*(1+(rRentIncrPct*(MOD(CT$8,12)=1))+(rExCapExRntInfl*(rExCapExRntInflMnth=CT$8)))*(CT$8&lt;=(MAX(rHoldPeriod,1)+fRvrYr)*12)</f>
        <v>0</v>
      </c>
      <c r="CU226" s="278" cm="1">
        <f t="array" aca="1" ref="CU226" ca="1">CT226*(1+(rRentIncrPct*(MOD(CU$8,12)=1))+(rExCapExRntInfl*(rExCapExRntInflMnth=CU$8)))*(CU$8&lt;=(MAX(rHoldPeriod,1)+fRvrYr)*12)</f>
        <v>0</v>
      </c>
      <c r="CV226" s="278" cm="1">
        <f t="array" aca="1" ref="CV226" ca="1">CU226*(1+(rRentIncrPct*(MOD(CV$8,12)=1))+(rExCapExRntInfl*(rExCapExRntInflMnth=CV$8)))*(CV$8&lt;=(MAX(rHoldPeriod,1)+fRvrYr)*12)</f>
        <v>0</v>
      </c>
      <c r="CW226" s="278" cm="1">
        <f t="array" aca="1" ref="CW226" ca="1">CV226*(1+(rRentIncrPct*(MOD(CW$8,12)=1))+(rExCapExRntInfl*(rExCapExRntInflMnth=CW$8)))*(CW$8&lt;=(MAX(rHoldPeriod,1)+fRvrYr)*12)</f>
        <v>0</v>
      </c>
      <c r="CX226" s="278" cm="1">
        <f t="array" aca="1" ref="CX226" ca="1">CW226*(1+(rRentIncrPct*(MOD(CX$8,12)=1))+(rExCapExRntInfl*(rExCapExRntInflMnth=CX$8)))*(CX$8&lt;=(MAX(rHoldPeriod,1)+fRvrYr)*12)</f>
        <v>0</v>
      </c>
      <c r="CY226" s="278" cm="1">
        <f t="array" aca="1" ref="CY226" ca="1">CX226*(1+(rRentIncrPct*(MOD(CY$8,12)=1))+(rExCapExRntInfl*(rExCapExRntInflMnth=CY$8)))*(CY$8&lt;=(MAX(rHoldPeriod,1)+fRvrYr)*12)</f>
        <v>0</v>
      </c>
      <c r="CZ226" s="278" cm="1">
        <f t="array" aca="1" ref="CZ226" ca="1">CY226*(1+(rRentIncrPct*(MOD(CZ$8,12)=1))+(rExCapExRntInfl*(rExCapExRntInflMnth=CZ$8)))*(CZ$8&lt;=(MAX(rHoldPeriod,1)+fRvrYr)*12)</f>
        <v>0</v>
      </c>
      <c r="DA226" s="278" cm="1">
        <f t="array" aca="1" ref="DA226" ca="1">CZ226*(1+(rRentIncrPct*(MOD(DA$8,12)=1))+(rExCapExRntInfl*(rExCapExRntInflMnth=DA$8)))*(DA$8&lt;=(MAX(rHoldPeriod,1)+fRvrYr)*12)</f>
        <v>0</v>
      </c>
      <c r="DB226" s="278" cm="1">
        <f t="array" aca="1" ref="DB226" ca="1">DA226*(1+(rRentIncrPct*(MOD(DB$8,12)=1))+(rExCapExRntInfl*(rExCapExRntInflMnth=DB$8)))*(DB$8&lt;=(MAX(rHoldPeriod,1)+fRvrYr)*12)</f>
        <v>0</v>
      </c>
      <c r="DC226" s="278" cm="1">
        <f t="array" aca="1" ref="DC226" ca="1">DB226*(1+(rRentIncrPct*(MOD(DC$8,12)=1))+(rExCapExRntInfl*(rExCapExRntInflMnth=DC$8)))*(DC$8&lt;=(MAX(rHoldPeriod,1)+fRvrYr)*12)</f>
        <v>0</v>
      </c>
      <c r="DD226" s="278" cm="1">
        <f t="array" aca="1" ref="DD226" ca="1">DC226*(1+(rRentIncrPct*(MOD(DD$8,12)=1))+(rExCapExRntInfl*(rExCapExRntInflMnth=DD$8)))*(DD$8&lt;=(MAX(rHoldPeriod,1)+fRvrYr)*12)</f>
        <v>0</v>
      </c>
      <c r="DE226" s="278" cm="1">
        <f t="array" aca="1" ref="DE226" ca="1">DD226*(1+(rRentIncrPct*(MOD(DE$8,12)=1))+(rExCapExRntInfl*(rExCapExRntInflMnth=DE$8)))*(DE$8&lt;=(MAX(rHoldPeriod,1)+fRvrYr)*12)</f>
        <v>0</v>
      </c>
      <c r="DF226" s="278" cm="1">
        <f t="array" aca="1" ref="DF226" ca="1">DE226*(1+(rRentIncrPct*(MOD(DF$8,12)=1))+(rExCapExRntInfl*(rExCapExRntInflMnth=DF$8)))*(DF$8&lt;=(MAX(rHoldPeriod,1)+fRvrYr)*12)</f>
        <v>0</v>
      </c>
      <c r="DG226" s="278" cm="1">
        <f t="array" aca="1" ref="DG226" ca="1">DF226*(1+(rRentIncrPct*(MOD(DG$8,12)=1))+(rExCapExRntInfl*(rExCapExRntInflMnth=DG$8)))*(DG$8&lt;=(MAX(rHoldPeriod,1)+fRvrYr)*12)</f>
        <v>0</v>
      </c>
      <c r="DH226" s="278" cm="1">
        <f t="array" aca="1" ref="DH226" ca="1">DG226*(1+(rRentIncrPct*(MOD(DH$8,12)=1))+(rExCapExRntInfl*(rExCapExRntInflMnth=DH$8)))*(DH$8&lt;=(MAX(rHoldPeriod,1)+fRvrYr)*12)</f>
        <v>0</v>
      </c>
      <c r="DI226" s="278" cm="1">
        <f t="array" aca="1" ref="DI226" ca="1">DH226*(1+(rRentIncrPct*(MOD(DI$8,12)=1))+(rExCapExRntInfl*(rExCapExRntInflMnth=DI$8)))*(DI$8&lt;=(MAX(rHoldPeriod,1)+fRvrYr)*12)</f>
        <v>0</v>
      </c>
      <c r="DJ226" s="278" cm="1">
        <f t="array" aca="1" ref="DJ226" ca="1">DI226*(1+(rRentIncrPct*(MOD(DJ$8,12)=1))+(rExCapExRntInfl*(rExCapExRntInflMnth=DJ$8)))*(DJ$8&lt;=(MAX(rHoldPeriod,1)+fRvrYr)*12)</f>
        <v>0</v>
      </c>
      <c r="DK226" s="278" cm="1">
        <f t="array" aca="1" ref="DK226" ca="1">DJ226*(1+(rRentIncrPct*(MOD(DK$8,12)=1))+(rExCapExRntInfl*(rExCapExRntInflMnth=DK$8)))*(DK$8&lt;=(MAX(rHoldPeriod,1)+fRvrYr)*12)</f>
        <v>0</v>
      </c>
      <c r="DL226" s="278" cm="1">
        <f t="array" aca="1" ref="DL226" ca="1">DK226*(1+(rRentIncrPct*(MOD(DL$8,12)=1))+(rExCapExRntInfl*(rExCapExRntInflMnth=DL$8)))*(DL$8&lt;=(MAX(rHoldPeriod,1)+fRvrYr)*12)</f>
        <v>0</v>
      </c>
      <c r="DM226" s="278" cm="1">
        <f t="array" aca="1" ref="DM226" ca="1">DL226*(1+(rRentIncrPct*(MOD(DM$8,12)=1))+(rExCapExRntInfl*(rExCapExRntInflMnth=DM$8)))*(DM$8&lt;=(MAX(rHoldPeriod,1)+fRvrYr)*12)</f>
        <v>0</v>
      </c>
      <c r="DN226" s="278" cm="1">
        <f t="array" aca="1" ref="DN226" ca="1">DM226*(1+(rRentIncrPct*(MOD(DN$8,12)=1))+(rExCapExRntInfl*(rExCapExRntInflMnth=DN$8)))*(DN$8&lt;=(MAX(rHoldPeriod,1)+fRvrYr)*12)</f>
        <v>0</v>
      </c>
      <c r="DO226" s="278" cm="1">
        <f t="array" aca="1" ref="DO226" ca="1">DN226*(1+(rRentIncrPct*(MOD(DO$8,12)=1))+(rExCapExRntInfl*(rExCapExRntInflMnth=DO$8)))*(DO$8&lt;=(MAX(rHoldPeriod,1)+fRvrYr)*12)</f>
        <v>0</v>
      </c>
      <c r="DP226" s="278" cm="1">
        <f t="array" aca="1" ref="DP226" ca="1">DO226*(1+(rRentIncrPct*(MOD(DP$8,12)=1))+(rExCapExRntInfl*(rExCapExRntInflMnth=DP$8)))*(DP$8&lt;=(MAX(rHoldPeriod,1)+fRvrYr)*12)</f>
        <v>0</v>
      </c>
      <c r="DQ226" s="278" cm="1">
        <f t="array" aca="1" ref="DQ226" ca="1">DP226*(1+(rRentIncrPct*(MOD(DQ$8,12)=1))+(rExCapExRntInfl*(rExCapExRntInflMnth=DQ$8)))*(DQ$8&lt;=(MAX(rHoldPeriod,1)+fRvrYr)*12)</f>
        <v>0</v>
      </c>
      <c r="DR226" s="278" cm="1">
        <f t="array" aca="1" ref="DR226" ca="1">DQ226*(1+(rRentIncrPct*(MOD(DR$8,12)=1))+(rExCapExRntInfl*(rExCapExRntInflMnth=DR$8)))*(DR$8&lt;=(MAX(rHoldPeriod,1)+fRvrYr)*12)</f>
        <v>0</v>
      </c>
      <c r="DS226" s="278" cm="1">
        <f t="array" aca="1" ref="DS226" ca="1">DR226*(1+(rRentIncrPct*(MOD(DS$8,12)=1))+(rExCapExRntInfl*(rExCapExRntInflMnth=DS$8)))*(DS$8&lt;=(MAX(rHoldPeriod,1)+fRvrYr)*12)</f>
        <v>0</v>
      </c>
      <c r="DT226" s="278" cm="1">
        <f t="array" aca="1" ref="DT226" ca="1">DS226*(1+(rRentIncrPct*(MOD(DT$8,12)=1))+(rExCapExRntInfl*(rExCapExRntInflMnth=DT$8)))*(DT$8&lt;=(MAX(rHoldPeriod,1)+fRvrYr)*12)</f>
        <v>0</v>
      </c>
      <c r="DU226" s="278" cm="1">
        <f t="array" aca="1" ref="DU226" ca="1">DT226*(1+(rRentIncrPct*(MOD(DU$8,12)=1))+(rExCapExRntInfl*(rExCapExRntInflMnth=DU$8)))*(DU$8&lt;=(MAX(rHoldPeriod,1)+fRvrYr)*12)</f>
        <v>0</v>
      </c>
      <c r="DV226" s="278" cm="1">
        <f t="array" aca="1" ref="DV226" ca="1">DU226*(1+(rRentIncrPct*(MOD(DV$8,12)=1))+(rExCapExRntInfl*(rExCapExRntInflMnth=DV$8)))*(DV$8&lt;=(MAX(rHoldPeriod,1)+fRvrYr)*12)</f>
        <v>0</v>
      </c>
      <c r="DW226" s="278" cm="1">
        <f t="array" aca="1" ref="DW226" ca="1">DV226*(1+(rRentIncrPct*(MOD(DW$8,12)=1))+(rExCapExRntInfl*(rExCapExRntInflMnth=DW$8)))*(DW$8&lt;=(MAX(rHoldPeriod,1)+fRvrYr)*12)</f>
        <v>0</v>
      </c>
      <c r="DX226" s="278" cm="1">
        <f t="array" aca="1" ref="DX226" ca="1">DW226*(1+(rRentIncrPct*(MOD(DX$8,12)=1))+(rExCapExRntInfl*(rExCapExRntInflMnth=DX$8)))*(DX$8&lt;=(MAX(rHoldPeriod,1)+fRvrYr)*12)</f>
        <v>0</v>
      </c>
      <c r="DY226" s="278" cm="1">
        <f t="array" aca="1" ref="DY226" ca="1">DX226*(1+(rRentIncrPct*(MOD(DY$8,12)=1))+(rExCapExRntInfl*(rExCapExRntInflMnth=DY$8)))*(DY$8&lt;=(MAX(rHoldPeriod,1)+fRvrYr)*12)</f>
        <v>0</v>
      </c>
      <c r="DZ226" s="278" cm="1">
        <f t="array" aca="1" ref="DZ226" ca="1">DY226*(1+(rRentIncrPct*(MOD(DZ$8,12)=1))+(rExCapExRntInfl*(rExCapExRntInflMnth=DZ$8)))*(DZ$8&lt;=(MAX(rHoldPeriod,1)+fRvrYr)*12)</f>
        <v>0</v>
      </c>
      <c r="EA226" s="278" cm="1">
        <f t="array" aca="1" ref="EA226" ca="1">DZ226*(1+(rRentIncrPct*(MOD(EA$8,12)=1))+(rExCapExRntInfl*(rExCapExRntInflMnth=EA$8)))*(EA$8&lt;=(MAX(rHoldPeriod,1)+fRvrYr)*12)</f>
        <v>0</v>
      </c>
      <c r="EB226" s="278" cm="1">
        <f t="array" aca="1" ref="EB226" ca="1">EA226*(1+(rRentIncrPct*(MOD(EB$8,12)=1))+(rExCapExRntInfl*(rExCapExRntInflMnth=EB$8)))*(EB$8&lt;=(MAX(rHoldPeriod,1)+fRvrYr)*12)</f>
        <v>0</v>
      </c>
      <c r="EC226" s="278" cm="1">
        <f t="array" aca="1" ref="EC226" ca="1">EB226*(1+(rRentIncrPct*(MOD(EC$8,12)=1))+(rExCapExRntInfl*(rExCapExRntInflMnth=EC$8)))*(EC$8&lt;=(MAX(rHoldPeriod,1)+fRvrYr)*12)</f>
        <v>0</v>
      </c>
      <c r="ED226" s="278" cm="1">
        <f t="array" aca="1" ref="ED226" ca="1">EC226*(1+(rRentIncrPct*(MOD(ED$8,12)=1))+(rExCapExRntInfl*(rExCapExRntInflMnth=ED$8)))*(ED$8&lt;=(MAX(rHoldPeriod,1)+fRvrYr)*12)</f>
        <v>0</v>
      </c>
      <c r="EE226" s="278" cm="1">
        <f t="array" aca="1" ref="EE226" ca="1">ED226*(1+(rRentIncrPct*(MOD(EE$8,12)=1))+(rExCapExRntInfl*(rExCapExRntInflMnth=EE$8)))*(EE$8&lt;=(MAX(rHoldPeriod,1)+fRvrYr)*12)</f>
        <v>0</v>
      </c>
      <c r="EF226" s="278" cm="1">
        <f t="array" aca="1" ref="EF226" ca="1">EE226*(1+(rRentIncrPct*(MOD(EF$8,12)=1))+(rExCapExRntInfl*(rExCapExRntInflMnth=EF$8)))*(EF$8&lt;=(MAX(rHoldPeriod,1)+fRvrYr)*12)</f>
        <v>0</v>
      </c>
      <c r="EG226" s="278" cm="1">
        <f t="array" aca="1" ref="EG226" ca="1">EF226*(1+(rRentIncrPct*(MOD(EG$8,12)=1))+(rExCapExRntInfl*(rExCapExRntInflMnth=EG$8)))*(EG$8&lt;=(MAX(rHoldPeriod,1)+fRvrYr)*12)</f>
        <v>0</v>
      </c>
      <c r="EH226" s="278" cm="1">
        <f t="array" aca="1" ref="EH226" ca="1">EG226*(1+(rRentIncrPct*(MOD(EH$8,12)=1))+(rExCapExRntInfl*(rExCapExRntInflMnth=EH$8)))*(EH$8&lt;=(MAX(rHoldPeriod,1)+fRvrYr)*12)</f>
        <v>0</v>
      </c>
      <c r="EI226" s="278" cm="1">
        <f t="array" aca="1" ref="EI226" ca="1">EH226*(1+(rRentIncrPct*(MOD(EI$8,12)=1))+(rExCapExRntInfl*(rExCapExRntInflMnth=EI$8)))*(EI$8&lt;=(MAX(rHoldPeriod,1)+fRvrYr)*12)</f>
        <v>0</v>
      </c>
      <c r="EJ226" s="278" cm="1">
        <f t="array" aca="1" ref="EJ226" ca="1">EI226*(1+(rRentIncrPct*(MOD(EJ$8,12)=1))+(rExCapExRntInfl*(rExCapExRntInflMnth=EJ$8)))*(EJ$8&lt;=(MAX(rHoldPeriod,1)+fRvrYr)*12)</f>
        <v>0</v>
      </c>
      <c r="EK226" s="278" cm="1">
        <f t="array" aca="1" ref="EK226" ca="1">EJ226*(1+(rRentIncrPct*(MOD(EK$8,12)=1))+(rExCapExRntInfl*(rExCapExRntInflMnth=EK$8)))*(EK$8&lt;=(MAX(rHoldPeriod,1)+fRvrYr)*12)</f>
        <v>0</v>
      </c>
      <c r="EL226" s="278" cm="1">
        <f t="array" aca="1" ref="EL226" ca="1">EK226*(1+(rRentIncrPct*(MOD(EL$8,12)=1))+(rExCapExRntInfl*(rExCapExRntInflMnth=EL$8)))*(EL$8&lt;=(MAX(rHoldPeriod,1)+fRvrYr)*12)</f>
        <v>0</v>
      </c>
      <c r="EM226" s="278" cm="1">
        <f t="array" aca="1" ref="EM226" ca="1">EL226*(1+(rRentIncrPct*(MOD(EM$8,12)=1))+(rExCapExRntInfl*(rExCapExRntInflMnth=EM$8)))*(EM$8&lt;=(MAX(rHoldPeriod,1)+fRvrYr)*12)</f>
        <v>0</v>
      </c>
      <c r="EN226" s="278" cm="1">
        <f t="array" aca="1" ref="EN226" ca="1">EM226*(1+(rRentIncrPct*(MOD(EN$8,12)=1))+(rExCapExRntInfl*(rExCapExRntInflMnth=EN$8)))*(EN$8&lt;=(MAX(rHoldPeriod,1)+fRvrYr)*12)</f>
        <v>0</v>
      </c>
      <c r="EO226" s="278" cm="1">
        <f t="array" aca="1" ref="EO226" ca="1">EN226*(1+(rRentIncrPct*(MOD(EO$8,12)=1))+(rExCapExRntInfl*(rExCapExRntInflMnth=EO$8)))*(EO$8&lt;=(MAX(rHoldPeriod,1)+fRvrYr)*12)</f>
        <v>0</v>
      </c>
      <c r="EP226" s="278" cm="1">
        <f t="array" aca="1" ref="EP226" ca="1">EO226*(1+(rRentIncrPct*(MOD(EP$8,12)=1))+(rExCapExRntInfl*(rExCapExRntInflMnth=EP$8)))*(EP$8&lt;=(MAX(rHoldPeriod,1)+fRvrYr)*12)</f>
        <v>0</v>
      </c>
      <c r="EQ226" s="278" cm="1">
        <f t="array" aca="1" ref="EQ226" ca="1">EP226*(1+(rRentIncrPct*(MOD(EQ$8,12)=1))+(rExCapExRntInfl*(rExCapExRntInflMnth=EQ$8)))*(EQ$8&lt;=(MAX(rHoldPeriod,1)+fRvrYr)*12)</f>
        <v>0</v>
      </c>
      <c r="ER226" s="278" cm="1">
        <f t="array" aca="1" ref="ER226" ca="1">EQ226*(1+(rRentIncrPct*(MOD(ER$8,12)=1))+(rExCapExRntInfl*(rExCapExRntInflMnth=ER$8)))*(ER$8&lt;=(MAX(rHoldPeriod,1)+fRvrYr)*12)</f>
        <v>0</v>
      </c>
      <c r="ES226" s="278" cm="1">
        <f t="array" aca="1" ref="ES226" ca="1">ER226*(1+(rRentIncrPct*(MOD(ES$8,12)=1))+(rExCapExRntInfl*(rExCapExRntInflMnth=ES$8)))*(ES$8&lt;=(MAX(rHoldPeriod,1)+fRvrYr)*12)</f>
        <v>0</v>
      </c>
    </row>
    <row r="227" spans="17:149" hidden="1" x14ac:dyDescent="0.2">
      <c r="Q227" s="275"/>
      <c r="R227" s="278">
        <f t="shared" si="500"/>
        <v>0</v>
      </c>
      <c r="S227" s="278" cm="1">
        <f t="array" aca="1" ref="S227" ca="1">R227*(1+(rRentIncrPct*(MOD(S$8,12)=1))+(rExCapExRntInfl*(rExCapExRntInflMnth=S$8)))*(S$8&lt;=(MAX(rHoldPeriod,1)+fRvrYr)*12)</f>
        <v>0</v>
      </c>
      <c r="T227" s="278" cm="1">
        <f t="array" aca="1" ref="T227" ca="1">S227*(1+(rRentIncrPct*(MOD(T$8,12)=1))+(rExCapExRntInfl*(rExCapExRntInflMnth=T$8)))*(T$8&lt;=(MAX(rHoldPeriod,1)+fRvrYr)*12)</f>
        <v>0</v>
      </c>
      <c r="U227" s="278" cm="1">
        <f t="array" aca="1" ref="U227" ca="1">T227*(1+(rRentIncrPct*(MOD(U$8,12)=1))+(rExCapExRntInfl*(rExCapExRntInflMnth=U$8)))*(U$8&lt;=(MAX(rHoldPeriod,1)+fRvrYr)*12)</f>
        <v>0</v>
      </c>
      <c r="V227" s="278" cm="1">
        <f t="array" aca="1" ref="V227" ca="1">U227*(1+(rRentIncrPct*(MOD(V$8,12)=1))+(rExCapExRntInfl*(rExCapExRntInflMnth=V$8)))*(V$8&lt;=(MAX(rHoldPeriod,1)+fRvrYr)*12)</f>
        <v>0</v>
      </c>
      <c r="W227" s="278" cm="1">
        <f t="array" aca="1" ref="W227" ca="1">V227*(1+(rRentIncrPct*(MOD(W$8,12)=1))+(rExCapExRntInfl*(rExCapExRntInflMnth=W$8)))*(W$8&lt;=(MAX(rHoldPeriod,1)+fRvrYr)*12)</f>
        <v>0</v>
      </c>
      <c r="X227" s="278" cm="1">
        <f t="array" aca="1" ref="X227" ca="1">W227*(1+(rRentIncrPct*(MOD(X$8,12)=1))+(rExCapExRntInfl*(rExCapExRntInflMnth=X$8)))*(X$8&lt;=(MAX(rHoldPeriod,1)+fRvrYr)*12)</f>
        <v>0</v>
      </c>
      <c r="Y227" s="278" cm="1">
        <f t="array" aca="1" ref="Y227" ca="1">X227*(1+(rRentIncrPct*(MOD(Y$8,12)=1))+(rExCapExRntInfl*(rExCapExRntInflMnth=Y$8)))*(Y$8&lt;=(MAX(rHoldPeriod,1)+fRvrYr)*12)</f>
        <v>0</v>
      </c>
      <c r="Z227" s="278" cm="1">
        <f t="array" aca="1" ref="Z227" ca="1">Y227*(1+(rRentIncrPct*(MOD(Z$8,12)=1))+(rExCapExRntInfl*(rExCapExRntInflMnth=Z$8)))*(Z$8&lt;=(MAX(rHoldPeriod,1)+fRvrYr)*12)</f>
        <v>0</v>
      </c>
      <c r="AA227" s="278" cm="1">
        <f t="array" aca="1" ref="AA227" ca="1">Z227*(1+(rRentIncrPct*(MOD(AA$8,12)=1))+(rExCapExRntInfl*(rExCapExRntInflMnth=AA$8)))*(AA$8&lt;=(MAX(rHoldPeriod,1)+fRvrYr)*12)</f>
        <v>0</v>
      </c>
      <c r="AB227" s="278" cm="1">
        <f t="array" aca="1" ref="AB227" ca="1">AA227*(1+(rRentIncrPct*(MOD(AB$8,12)=1))+(rExCapExRntInfl*(rExCapExRntInflMnth=AB$8)))*(AB$8&lt;=(MAX(rHoldPeriod,1)+fRvrYr)*12)</f>
        <v>0</v>
      </c>
      <c r="AC227" s="278" cm="1">
        <f t="array" aca="1" ref="AC227" ca="1">AB227*(1+(rRentIncrPct*(MOD(AC$8,12)=1))+(rExCapExRntInfl*(rExCapExRntInflMnth=AC$8)))*(AC$8&lt;=(MAX(rHoldPeriod,1)+fRvrYr)*12)</f>
        <v>0</v>
      </c>
      <c r="AD227" s="278" cm="1">
        <f t="array" aca="1" ref="AD227" ca="1">AC227*(1+(rRentIncrPct*(MOD(AD$8,12)=1))+(rExCapExRntInfl*(rExCapExRntInflMnth=AD$8)))*(AD$8&lt;=(MAX(rHoldPeriod,1)+fRvrYr)*12)</f>
        <v>0</v>
      </c>
      <c r="AE227" s="278" cm="1">
        <f t="array" aca="1" ref="AE227" ca="1">AD227*(1+(rRentIncrPct*(MOD(AE$8,12)=1))+(rExCapExRntInfl*(rExCapExRntInflMnth=AE$8)))*(AE$8&lt;=(MAX(rHoldPeriod,1)+fRvrYr)*12)</f>
        <v>0</v>
      </c>
      <c r="AF227" s="278" cm="1">
        <f t="array" aca="1" ref="AF227" ca="1">AE227*(1+(rRentIncrPct*(MOD(AF$8,12)=1))+(rExCapExRntInfl*(rExCapExRntInflMnth=AF$8)))*(AF$8&lt;=(MAX(rHoldPeriod,1)+fRvrYr)*12)</f>
        <v>0</v>
      </c>
      <c r="AG227" s="278" cm="1">
        <f t="array" aca="1" ref="AG227" ca="1">AF227*(1+(rRentIncrPct*(MOD(AG$8,12)=1))+(rExCapExRntInfl*(rExCapExRntInflMnth=AG$8)))*(AG$8&lt;=(MAX(rHoldPeriod,1)+fRvrYr)*12)</f>
        <v>0</v>
      </c>
      <c r="AH227" s="278" cm="1">
        <f t="array" aca="1" ref="AH227" ca="1">AG227*(1+(rRentIncrPct*(MOD(AH$8,12)=1))+(rExCapExRntInfl*(rExCapExRntInflMnth=AH$8)))*(AH$8&lt;=(MAX(rHoldPeriod,1)+fRvrYr)*12)</f>
        <v>0</v>
      </c>
      <c r="AI227" s="278" cm="1">
        <f t="array" aca="1" ref="AI227" ca="1">AH227*(1+(rRentIncrPct*(MOD(AI$8,12)=1))+(rExCapExRntInfl*(rExCapExRntInflMnth=AI$8)))*(AI$8&lt;=(MAX(rHoldPeriod,1)+fRvrYr)*12)</f>
        <v>0</v>
      </c>
      <c r="AJ227" s="278" cm="1">
        <f t="array" aca="1" ref="AJ227" ca="1">AI227*(1+(rRentIncrPct*(MOD(AJ$8,12)=1))+(rExCapExRntInfl*(rExCapExRntInflMnth=AJ$8)))*(AJ$8&lt;=(MAX(rHoldPeriod,1)+fRvrYr)*12)</f>
        <v>0</v>
      </c>
      <c r="AK227" s="278" cm="1">
        <f t="array" aca="1" ref="AK227" ca="1">AJ227*(1+(rRentIncrPct*(MOD(AK$8,12)=1))+(rExCapExRntInfl*(rExCapExRntInflMnth=AK$8)))*(AK$8&lt;=(MAX(rHoldPeriod,1)+fRvrYr)*12)</f>
        <v>0</v>
      </c>
      <c r="AL227" s="278" cm="1">
        <f t="array" aca="1" ref="AL227" ca="1">AK227*(1+(rRentIncrPct*(MOD(AL$8,12)=1))+(rExCapExRntInfl*(rExCapExRntInflMnth=AL$8)))*(AL$8&lt;=(MAX(rHoldPeriod,1)+fRvrYr)*12)</f>
        <v>0</v>
      </c>
      <c r="AM227" s="278" cm="1">
        <f t="array" aca="1" ref="AM227" ca="1">AL227*(1+(rRentIncrPct*(MOD(AM$8,12)=1))+(rExCapExRntInfl*(rExCapExRntInflMnth=AM$8)))*(AM$8&lt;=(MAX(rHoldPeriod,1)+fRvrYr)*12)</f>
        <v>0</v>
      </c>
      <c r="AN227" s="278" cm="1">
        <f t="array" aca="1" ref="AN227" ca="1">AM227*(1+(rRentIncrPct*(MOD(AN$8,12)=1))+(rExCapExRntInfl*(rExCapExRntInflMnth=AN$8)))*(AN$8&lt;=(MAX(rHoldPeriod,1)+fRvrYr)*12)</f>
        <v>0</v>
      </c>
      <c r="AO227" s="278" cm="1">
        <f t="array" aca="1" ref="AO227" ca="1">AN227*(1+(rRentIncrPct*(MOD(AO$8,12)=1))+(rExCapExRntInfl*(rExCapExRntInflMnth=AO$8)))*(AO$8&lt;=(MAX(rHoldPeriod,1)+fRvrYr)*12)</f>
        <v>0</v>
      </c>
      <c r="AP227" s="278" cm="1">
        <f t="array" aca="1" ref="AP227" ca="1">AO227*(1+(rRentIncrPct*(MOD(AP$8,12)=1))+(rExCapExRntInfl*(rExCapExRntInflMnth=AP$8)))*(AP$8&lt;=(MAX(rHoldPeriod,1)+fRvrYr)*12)</f>
        <v>0</v>
      </c>
      <c r="AQ227" s="278" cm="1">
        <f t="array" aca="1" ref="AQ227" ca="1">AP227*(1+(rRentIncrPct*(MOD(AQ$8,12)=1))+(rExCapExRntInfl*(rExCapExRntInflMnth=AQ$8)))*(AQ$8&lt;=(MAX(rHoldPeriod,1)+fRvrYr)*12)</f>
        <v>0</v>
      </c>
      <c r="AR227" s="278" cm="1">
        <f t="array" aca="1" ref="AR227" ca="1">AQ227*(1+(rRentIncrPct*(MOD(AR$8,12)=1))+(rExCapExRntInfl*(rExCapExRntInflMnth=AR$8)))*(AR$8&lt;=(MAX(rHoldPeriod,1)+fRvrYr)*12)</f>
        <v>0</v>
      </c>
      <c r="AS227" s="278" cm="1">
        <f t="array" aca="1" ref="AS227" ca="1">AR227*(1+(rRentIncrPct*(MOD(AS$8,12)=1))+(rExCapExRntInfl*(rExCapExRntInflMnth=AS$8)))*(AS$8&lt;=(MAX(rHoldPeriod,1)+fRvrYr)*12)</f>
        <v>0</v>
      </c>
      <c r="AT227" s="278" cm="1">
        <f t="array" aca="1" ref="AT227" ca="1">AS227*(1+(rRentIncrPct*(MOD(AT$8,12)=1))+(rExCapExRntInfl*(rExCapExRntInflMnth=AT$8)))*(AT$8&lt;=(MAX(rHoldPeriod,1)+fRvrYr)*12)</f>
        <v>0</v>
      </c>
      <c r="AU227" s="278" cm="1">
        <f t="array" aca="1" ref="AU227" ca="1">AT227*(1+(rRentIncrPct*(MOD(AU$8,12)=1))+(rExCapExRntInfl*(rExCapExRntInflMnth=AU$8)))*(AU$8&lt;=(MAX(rHoldPeriod,1)+fRvrYr)*12)</f>
        <v>0</v>
      </c>
      <c r="AV227" s="278" cm="1">
        <f t="array" aca="1" ref="AV227" ca="1">AU227*(1+(rRentIncrPct*(MOD(AV$8,12)=1))+(rExCapExRntInfl*(rExCapExRntInflMnth=AV$8)))*(AV$8&lt;=(MAX(rHoldPeriod,1)+fRvrYr)*12)</f>
        <v>0</v>
      </c>
      <c r="AW227" s="278" cm="1">
        <f t="array" aca="1" ref="AW227" ca="1">AV227*(1+(rRentIncrPct*(MOD(AW$8,12)=1))+(rExCapExRntInfl*(rExCapExRntInflMnth=AW$8)))*(AW$8&lt;=(MAX(rHoldPeriod,1)+fRvrYr)*12)</f>
        <v>0</v>
      </c>
      <c r="AX227" s="278" cm="1">
        <f t="array" aca="1" ref="AX227" ca="1">AW227*(1+(rRentIncrPct*(MOD(AX$8,12)=1))+(rExCapExRntInfl*(rExCapExRntInflMnth=AX$8)))*(AX$8&lt;=(MAX(rHoldPeriod,1)+fRvrYr)*12)</f>
        <v>0</v>
      </c>
      <c r="AY227" s="278" cm="1">
        <f t="array" aca="1" ref="AY227" ca="1">AX227*(1+(rRentIncrPct*(MOD(AY$8,12)=1))+(rExCapExRntInfl*(rExCapExRntInflMnth=AY$8)))*(AY$8&lt;=(MAX(rHoldPeriod,1)+fRvrYr)*12)</f>
        <v>0</v>
      </c>
      <c r="AZ227" s="278" cm="1">
        <f t="array" aca="1" ref="AZ227" ca="1">AY227*(1+(rRentIncrPct*(MOD(AZ$8,12)=1))+(rExCapExRntInfl*(rExCapExRntInflMnth=AZ$8)))*(AZ$8&lt;=(MAX(rHoldPeriod,1)+fRvrYr)*12)</f>
        <v>0</v>
      </c>
      <c r="BA227" s="278" cm="1">
        <f t="array" aca="1" ref="BA227" ca="1">AZ227*(1+(rRentIncrPct*(MOD(BA$8,12)=1))+(rExCapExRntInfl*(rExCapExRntInflMnth=BA$8)))*(BA$8&lt;=(MAX(rHoldPeriod,1)+fRvrYr)*12)</f>
        <v>0</v>
      </c>
      <c r="BB227" s="278" cm="1">
        <f t="array" aca="1" ref="BB227" ca="1">BA227*(1+(rRentIncrPct*(MOD(BB$8,12)=1))+(rExCapExRntInfl*(rExCapExRntInflMnth=BB$8)))*(BB$8&lt;=(MAX(rHoldPeriod,1)+fRvrYr)*12)</f>
        <v>0</v>
      </c>
      <c r="BC227" s="278" cm="1">
        <f t="array" aca="1" ref="BC227" ca="1">BB227*(1+(rRentIncrPct*(MOD(BC$8,12)=1))+(rExCapExRntInfl*(rExCapExRntInflMnth=BC$8)))*(BC$8&lt;=(MAX(rHoldPeriod,1)+fRvrYr)*12)</f>
        <v>0</v>
      </c>
      <c r="BD227" s="278" cm="1">
        <f t="array" aca="1" ref="BD227" ca="1">BC227*(1+(rRentIncrPct*(MOD(BD$8,12)=1))+(rExCapExRntInfl*(rExCapExRntInflMnth=BD$8)))*(BD$8&lt;=(MAX(rHoldPeriod,1)+fRvrYr)*12)</f>
        <v>0</v>
      </c>
      <c r="BE227" s="278" cm="1">
        <f t="array" aca="1" ref="BE227" ca="1">BD227*(1+(rRentIncrPct*(MOD(BE$8,12)=1))+(rExCapExRntInfl*(rExCapExRntInflMnth=BE$8)))*(BE$8&lt;=(MAX(rHoldPeriod,1)+fRvrYr)*12)</f>
        <v>0</v>
      </c>
      <c r="BF227" s="278" cm="1">
        <f t="array" aca="1" ref="BF227" ca="1">BE227*(1+(rRentIncrPct*(MOD(BF$8,12)=1))+(rExCapExRntInfl*(rExCapExRntInflMnth=BF$8)))*(BF$8&lt;=(MAX(rHoldPeriod,1)+fRvrYr)*12)</f>
        <v>0</v>
      </c>
      <c r="BG227" s="278" cm="1">
        <f t="array" aca="1" ref="BG227" ca="1">BF227*(1+(rRentIncrPct*(MOD(BG$8,12)=1))+(rExCapExRntInfl*(rExCapExRntInflMnth=BG$8)))*(BG$8&lt;=(MAX(rHoldPeriod,1)+fRvrYr)*12)</f>
        <v>0</v>
      </c>
      <c r="BH227" s="278" cm="1">
        <f t="array" aca="1" ref="BH227" ca="1">BG227*(1+(rRentIncrPct*(MOD(BH$8,12)=1))+(rExCapExRntInfl*(rExCapExRntInflMnth=BH$8)))*(BH$8&lt;=(MAX(rHoldPeriod,1)+fRvrYr)*12)</f>
        <v>0</v>
      </c>
      <c r="BI227" s="278" cm="1">
        <f t="array" aca="1" ref="BI227" ca="1">BH227*(1+(rRentIncrPct*(MOD(BI$8,12)=1))+(rExCapExRntInfl*(rExCapExRntInflMnth=BI$8)))*(BI$8&lt;=(MAX(rHoldPeriod,1)+fRvrYr)*12)</f>
        <v>0</v>
      </c>
      <c r="BJ227" s="278" cm="1">
        <f t="array" aca="1" ref="BJ227" ca="1">BI227*(1+(rRentIncrPct*(MOD(BJ$8,12)=1))+(rExCapExRntInfl*(rExCapExRntInflMnth=BJ$8)))*(BJ$8&lt;=(MAX(rHoldPeriod,1)+fRvrYr)*12)</f>
        <v>0</v>
      </c>
      <c r="BK227" s="278" cm="1">
        <f t="array" aca="1" ref="BK227" ca="1">BJ227*(1+(rRentIncrPct*(MOD(BK$8,12)=1))+(rExCapExRntInfl*(rExCapExRntInflMnth=BK$8)))*(BK$8&lt;=(MAX(rHoldPeriod,1)+fRvrYr)*12)</f>
        <v>0</v>
      </c>
      <c r="BL227" s="278" cm="1">
        <f t="array" aca="1" ref="BL227" ca="1">BK227*(1+(rRentIncrPct*(MOD(BL$8,12)=1))+(rExCapExRntInfl*(rExCapExRntInflMnth=BL$8)))*(BL$8&lt;=(MAX(rHoldPeriod,1)+fRvrYr)*12)</f>
        <v>0</v>
      </c>
      <c r="BM227" s="278" cm="1">
        <f t="array" aca="1" ref="BM227" ca="1">BL227*(1+(rRentIncrPct*(MOD(BM$8,12)=1))+(rExCapExRntInfl*(rExCapExRntInflMnth=BM$8)))*(BM$8&lt;=(MAX(rHoldPeriod,1)+fRvrYr)*12)</f>
        <v>0</v>
      </c>
      <c r="BN227" s="278" cm="1">
        <f t="array" aca="1" ref="BN227" ca="1">BM227*(1+(rRentIncrPct*(MOD(BN$8,12)=1))+(rExCapExRntInfl*(rExCapExRntInflMnth=BN$8)))*(BN$8&lt;=(MAX(rHoldPeriod,1)+fRvrYr)*12)</f>
        <v>0</v>
      </c>
      <c r="BO227" s="278" cm="1">
        <f t="array" aca="1" ref="BO227" ca="1">BN227*(1+(rRentIncrPct*(MOD(BO$8,12)=1))+(rExCapExRntInfl*(rExCapExRntInflMnth=BO$8)))*(BO$8&lt;=(MAX(rHoldPeriod,1)+fRvrYr)*12)</f>
        <v>0</v>
      </c>
      <c r="BP227" s="278" cm="1">
        <f t="array" aca="1" ref="BP227" ca="1">BO227*(1+(rRentIncrPct*(MOD(BP$8,12)=1))+(rExCapExRntInfl*(rExCapExRntInflMnth=BP$8)))*(BP$8&lt;=(MAX(rHoldPeriod,1)+fRvrYr)*12)</f>
        <v>0</v>
      </c>
      <c r="BQ227" s="278" cm="1">
        <f t="array" aca="1" ref="BQ227" ca="1">BP227*(1+(rRentIncrPct*(MOD(BQ$8,12)=1))+(rExCapExRntInfl*(rExCapExRntInflMnth=BQ$8)))*(BQ$8&lt;=(MAX(rHoldPeriod,1)+fRvrYr)*12)</f>
        <v>0</v>
      </c>
      <c r="BR227" s="278" cm="1">
        <f t="array" aca="1" ref="BR227" ca="1">BQ227*(1+(rRentIncrPct*(MOD(BR$8,12)=1))+(rExCapExRntInfl*(rExCapExRntInflMnth=BR$8)))*(BR$8&lt;=(MAX(rHoldPeriod,1)+fRvrYr)*12)</f>
        <v>0</v>
      </c>
      <c r="BS227" s="278" cm="1">
        <f t="array" aca="1" ref="BS227" ca="1">BR227*(1+(rRentIncrPct*(MOD(BS$8,12)=1))+(rExCapExRntInfl*(rExCapExRntInflMnth=BS$8)))*(BS$8&lt;=(MAX(rHoldPeriod,1)+fRvrYr)*12)</f>
        <v>0</v>
      </c>
      <c r="BT227" s="278" cm="1">
        <f t="array" aca="1" ref="BT227" ca="1">BS227*(1+(rRentIncrPct*(MOD(BT$8,12)=1))+(rExCapExRntInfl*(rExCapExRntInflMnth=BT$8)))*(BT$8&lt;=(MAX(rHoldPeriod,1)+fRvrYr)*12)</f>
        <v>0</v>
      </c>
      <c r="BU227" s="278" cm="1">
        <f t="array" aca="1" ref="BU227" ca="1">BT227*(1+(rRentIncrPct*(MOD(BU$8,12)=1))+(rExCapExRntInfl*(rExCapExRntInflMnth=BU$8)))*(BU$8&lt;=(MAX(rHoldPeriod,1)+fRvrYr)*12)</f>
        <v>0</v>
      </c>
      <c r="BV227" s="278" cm="1">
        <f t="array" aca="1" ref="BV227" ca="1">BU227*(1+(rRentIncrPct*(MOD(BV$8,12)=1))+(rExCapExRntInfl*(rExCapExRntInflMnth=BV$8)))*(BV$8&lt;=(MAX(rHoldPeriod,1)+fRvrYr)*12)</f>
        <v>0</v>
      </c>
      <c r="BW227" s="278" cm="1">
        <f t="array" aca="1" ref="BW227" ca="1">BV227*(1+(rRentIncrPct*(MOD(BW$8,12)=1))+(rExCapExRntInfl*(rExCapExRntInflMnth=BW$8)))*(BW$8&lt;=(MAX(rHoldPeriod,1)+fRvrYr)*12)</f>
        <v>0</v>
      </c>
      <c r="BX227" s="278" cm="1">
        <f t="array" aca="1" ref="BX227" ca="1">BW227*(1+(rRentIncrPct*(MOD(BX$8,12)=1))+(rExCapExRntInfl*(rExCapExRntInflMnth=BX$8)))*(BX$8&lt;=(MAX(rHoldPeriod,1)+fRvrYr)*12)</f>
        <v>0</v>
      </c>
      <c r="BY227" s="278" cm="1">
        <f t="array" aca="1" ref="BY227" ca="1">BX227*(1+(rRentIncrPct*(MOD(BY$8,12)=1))+(rExCapExRntInfl*(rExCapExRntInflMnth=BY$8)))*(BY$8&lt;=(MAX(rHoldPeriod,1)+fRvrYr)*12)</f>
        <v>0</v>
      </c>
      <c r="BZ227" s="278" cm="1">
        <f t="array" aca="1" ref="BZ227" ca="1">BY227*(1+(rRentIncrPct*(MOD(BZ$8,12)=1))+(rExCapExRntInfl*(rExCapExRntInflMnth=BZ$8)))*(BZ$8&lt;=(MAX(rHoldPeriod,1)+fRvrYr)*12)</f>
        <v>0</v>
      </c>
      <c r="CA227" s="278" cm="1">
        <f t="array" aca="1" ref="CA227" ca="1">BZ227*(1+(rRentIncrPct*(MOD(CA$8,12)=1))+(rExCapExRntInfl*(rExCapExRntInflMnth=CA$8)))*(CA$8&lt;=(MAX(rHoldPeriod,1)+fRvrYr)*12)</f>
        <v>0</v>
      </c>
      <c r="CB227" s="278" cm="1">
        <f t="array" aca="1" ref="CB227" ca="1">CA227*(1+(rRentIncrPct*(MOD(CB$8,12)=1))+(rExCapExRntInfl*(rExCapExRntInflMnth=CB$8)))*(CB$8&lt;=(MAX(rHoldPeriod,1)+fRvrYr)*12)</f>
        <v>0</v>
      </c>
      <c r="CC227" s="278" cm="1">
        <f t="array" aca="1" ref="CC227" ca="1">CB227*(1+(rRentIncrPct*(MOD(CC$8,12)=1))+(rExCapExRntInfl*(rExCapExRntInflMnth=CC$8)))*(CC$8&lt;=(MAX(rHoldPeriod,1)+fRvrYr)*12)</f>
        <v>0</v>
      </c>
      <c r="CD227" s="278" cm="1">
        <f t="array" aca="1" ref="CD227" ca="1">CC227*(1+(rRentIncrPct*(MOD(CD$8,12)=1))+(rExCapExRntInfl*(rExCapExRntInflMnth=CD$8)))*(CD$8&lt;=(MAX(rHoldPeriod,1)+fRvrYr)*12)</f>
        <v>0</v>
      </c>
      <c r="CE227" s="278" cm="1">
        <f t="array" aca="1" ref="CE227" ca="1">CD227*(1+(rRentIncrPct*(MOD(CE$8,12)=1))+(rExCapExRntInfl*(rExCapExRntInflMnth=CE$8)))*(CE$8&lt;=(MAX(rHoldPeriod,1)+fRvrYr)*12)</f>
        <v>0</v>
      </c>
      <c r="CF227" s="278" cm="1">
        <f t="array" aca="1" ref="CF227" ca="1">CE227*(1+(rRentIncrPct*(MOD(CF$8,12)=1))+(rExCapExRntInfl*(rExCapExRntInflMnth=CF$8)))*(CF$8&lt;=(MAX(rHoldPeriod,1)+fRvrYr)*12)</f>
        <v>0</v>
      </c>
      <c r="CG227" s="278" cm="1">
        <f t="array" aca="1" ref="CG227" ca="1">CF227*(1+(rRentIncrPct*(MOD(CG$8,12)=1))+(rExCapExRntInfl*(rExCapExRntInflMnth=CG$8)))*(CG$8&lt;=(MAX(rHoldPeriod,1)+fRvrYr)*12)</f>
        <v>0</v>
      </c>
      <c r="CH227" s="278" cm="1">
        <f t="array" aca="1" ref="CH227" ca="1">CG227*(1+(rRentIncrPct*(MOD(CH$8,12)=1))+(rExCapExRntInfl*(rExCapExRntInflMnth=CH$8)))*(CH$8&lt;=(MAX(rHoldPeriod,1)+fRvrYr)*12)</f>
        <v>0</v>
      </c>
      <c r="CI227" s="278" cm="1">
        <f t="array" aca="1" ref="CI227" ca="1">CH227*(1+(rRentIncrPct*(MOD(CI$8,12)=1))+(rExCapExRntInfl*(rExCapExRntInflMnth=CI$8)))*(CI$8&lt;=(MAX(rHoldPeriod,1)+fRvrYr)*12)</f>
        <v>0</v>
      </c>
      <c r="CJ227" s="278" cm="1">
        <f t="array" aca="1" ref="CJ227" ca="1">CI227*(1+(rRentIncrPct*(MOD(CJ$8,12)=1))+(rExCapExRntInfl*(rExCapExRntInflMnth=CJ$8)))*(CJ$8&lt;=(MAX(rHoldPeriod,1)+fRvrYr)*12)</f>
        <v>0</v>
      </c>
      <c r="CK227" s="278" cm="1">
        <f t="array" aca="1" ref="CK227" ca="1">CJ227*(1+(rRentIncrPct*(MOD(CK$8,12)=1))+(rExCapExRntInfl*(rExCapExRntInflMnth=CK$8)))*(CK$8&lt;=(MAX(rHoldPeriod,1)+fRvrYr)*12)</f>
        <v>0</v>
      </c>
      <c r="CL227" s="278" cm="1">
        <f t="array" aca="1" ref="CL227" ca="1">CK227*(1+(rRentIncrPct*(MOD(CL$8,12)=1))+(rExCapExRntInfl*(rExCapExRntInflMnth=CL$8)))*(CL$8&lt;=(MAX(rHoldPeriod,1)+fRvrYr)*12)</f>
        <v>0</v>
      </c>
      <c r="CM227" s="278" cm="1">
        <f t="array" aca="1" ref="CM227" ca="1">CL227*(1+(rRentIncrPct*(MOD(CM$8,12)=1))+(rExCapExRntInfl*(rExCapExRntInflMnth=CM$8)))*(CM$8&lt;=(MAX(rHoldPeriod,1)+fRvrYr)*12)</f>
        <v>0</v>
      </c>
      <c r="CN227" s="278" cm="1">
        <f t="array" aca="1" ref="CN227" ca="1">CM227*(1+(rRentIncrPct*(MOD(CN$8,12)=1))+(rExCapExRntInfl*(rExCapExRntInflMnth=CN$8)))*(CN$8&lt;=(MAX(rHoldPeriod,1)+fRvrYr)*12)</f>
        <v>0</v>
      </c>
      <c r="CO227" s="278" cm="1">
        <f t="array" aca="1" ref="CO227" ca="1">CN227*(1+(rRentIncrPct*(MOD(CO$8,12)=1))+(rExCapExRntInfl*(rExCapExRntInflMnth=CO$8)))*(CO$8&lt;=(MAX(rHoldPeriod,1)+fRvrYr)*12)</f>
        <v>0</v>
      </c>
      <c r="CP227" s="278" cm="1">
        <f t="array" aca="1" ref="CP227" ca="1">CO227*(1+(rRentIncrPct*(MOD(CP$8,12)=1))+(rExCapExRntInfl*(rExCapExRntInflMnth=CP$8)))*(CP$8&lt;=(MAX(rHoldPeriod,1)+fRvrYr)*12)</f>
        <v>0</v>
      </c>
      <c r="CQ227" s="278" cm="1">
        <f t="array" aca="1" ref="CQ227" ca="1">CP227*(1+(rRentIncrPct*(MOD(CQ$8,12)=1))+(rExCapExRntInfl*(rExCapExRntInflMnth=CQ$8)))*(CQ$8&lt;=(MAX(rHoldPeriod,1)+fRvrYr)*12)</f>
        <v>0</v>
      </c>
      <c r="CR227" s="278" cm="1">
        <f t="array" aca="1" ref="CR227" ca="1">CQ227*(1+(rRentIncrPct*(MOD(CR$8,12)=1))+(rExCapExRntInfl*(rExCapExRntInflMnth=CR$8)))*(CR$8&lt;=(MAX(rHoldPeriod,1)+fRvrYr)*12)</f>
        <v>0</v>
      </c>
      <c r="CS227" s="278" cm="1">
        <f t="array" aca="1" ref="CS227" ca="1">CR227*(1+(rRentIncrPct*(MOD(CS$8,12)=1))+(rExCapExRntInfl*(rExCapExRntInflMnth=CS$8)))*(CS$8&lt;=(MAX(rHoldPeriod,1)+fRvrYr)*12)</f>
        <v>0</v>
      </c>
      <c r="CT227" s="278" cm="1">
        <f t="array" aca="1" ref="CT227" ca="1">CS227*(1+(rRentIncrPct*(MOD(CT$8,12)=1))+(rExCapExRntInfl*(rExCapExRntInflMnth=CT$8)))*(CT$8&lt;=(MAX(rHoldPeriod,1)+fRvrYr)*12)</f>
        <v>0</v>
      </c>
      <c r="CU227" s="278" cm="1">
        <f t="array" aca="1" ref="CU227" ca="1">CT227*(1+(rRentIncrPct*(MOD(CU$8,12)=1))+(rExCapExRntInfl*(rExCapExRntInflMnth=CU$8)))*(CU$8&lt;=(MAX(rHoldPeriod,1)+fRvrYr)*12)</f>
        <v>0</v>
      </c>
      <c r="CV227" s="278" cm="1">
        <f t="array" aca="1" ref="CV227" ca="1">CU227*(1+(rRentIncrPct*(MOD(CV$8,12)=1))+(rExCapExRntInfl*(rExCapExRntInflMnth=CV$8)))*(CV$8&lt;=(MAX(rHoldPeriod,1)+fRvrYr)*12)</f>
        <v>0</v>
      </c>
      <c r="CW227" s="278" cm="1">
        <f t="array" aca="1" ref="CW227" ca="1">CV227*(1+(rRentIncrPct*(MOD(CW$8,12)=1))+(rExCapExRntInfl*(rExCapExRntInflMnth=CW$8)))*(CW$8&lt;=(MAX(rHoldPeriod,1)+fRvrYr)*12)</f>
        <v>0</v>
      </c>
      <c r="CX227" s="278" cm="1">
        <f t="array" aca="1" ref="CX227" ca="1">CW227*(1+(rRentIncrPct*(MOD(CX$8,12)=1))+(rExCapExRntInfl*(rExCapExRntInflMnth=CX$8)))*(CX$8&lt;=(MAX(rHoldPeriod,1)+fRvrYr)*12)</f>
        <v>0</v>
      </c>
      <c r="CY227" s="278" cm="1">
        <f t="array" aca="1" ref="CY227" ca="1">CX227*(1+(rRentIncrPct*(MOD(CY$8,12)=1))+(rExCapExRntInfl*(rExCapExRntInflMnth=CY$8)))*(CY$8&lt;=(MAX(rHoldPeriod,1)+fRvrYr)*12)</f>
        <v>0</v>
      </c>
      <c r="CZ227" s="278" cm="1">
        <f t="array" aca="1" ref="CZ227" ca="1">CY227*(1+(rRentIncrPct*(MOD(CZ$8,12)=1))+(rExCapExRntInfl*(rExCapExRntInflMnth=CZ$8)))*(CZ$8&lt;=(MAX(rHoldPeriod,1)+fRvrYr)*12)</f>
        <v>0</v>
      </c>
      <c r="DA227" s="278" cm="1">
        <f t="array" aca="1" ref="DA227" ca="1">CZ227*(1+(rRentIncrPct*(MOD(DA$8,12)=1))+(rExCapExRntInfl*(rExCapExRntInflMnth=DA$8)))*(DA$8&lt;=(MAX(rHoldPeriod,1)+fRvrYr)*12)</f>
        <v>0</v>
      </c>
      <c r="DB227" s="278" cm="1">
        <f t="array" aca="1" ref="DB227" ca="1">DA227*(1+(rRentIncrPct*(MOD(DB$8,12)=1))+(rExCapExRntInfl*(rExCapExRntInflMnth=DB$8)))*(DB$8&lt;=(MAX(rHoldPeriod,1)+fRvrYr)*12)</f>
        <v>0</v>
      </c>
      <c r="DC227" s="278" cm="1">
        <f t="array" aca="1" ref="DC227" ca="1">DB227*(1+(rRentIncrPct*(MOD(DC$8,12)=1))+(rExCapExRntInfl*(rExCapExRntInflMnth=DC$8)))*(DC$8&lt;=(MAX(rHoldPeriod,1)+fRvrYr)*12)</f>
        <v>0</v>
      </c>
      <c r="DD227" s="278" cm="1">
        <f t="array" aca="1" ref="DD227" ca="1">DC227*(1+(rRentIncrPct*(MOD(DD$8,12)=1))+(rExCapExRntInfl*(rExCapExRntInflMnth=DD$8)))*(DD$8&lt;=(MAX(rHoldPeriod,1)+fRvrYr)*12)</f>
        <v>0</v>
      </c>
      <c r="DE227" s="278" cm="1">
        <f t="array" aca="1" ref="DE227" ca="1">DD227*(1+(rRentIncrPct*(MOD(DE$8,12)=1))+(rExCapExRntInfl*(rExCapExRntInflMnth=DE$8)))*(DE$8&lt;=(MAX(rHoldPeriod,1)+fRvrYr)*12)</f>
        <v>0</v>
      </c>
      <c r="DF227" s="278" cm="1">
        <f t="array" aca="1" ref="DF227" ca="1">DE227*(1+(rRentIncrPct*(MOD(DF$8,12)=1))+(rExCapExRntInfl*(rExCapExRntInflMnth=DF$8)))*(DF$8&lt;=(MAX(rHoldPeriod,1)+fRvrYr)*12)</f>
        <v>0</v>
      </c>
      <c r="DG227" s="278" cm="1">
        <f t="array" aca="1" ref="DG227" ca="1">DF227*(1+(rRentIncrPct*(MOD(DG$8,12)=1))+(rExCapExRntInfl*(rExCapExRntInflMnth=DG$8)))*(DG$8&lt;=(MAX(rHoldPeriod,1)+fRvrYr)*12)</f>
        <v>0</v>
      </c>
      <c r="DH227" s="278" cm="1">
        <f t="array" aca="1" ref="DH227" ca="1">DG227*(1+(rRentIncrPct*(MOD(DH$8,12)=1))+(rExCapExRntInfl*(rExCapExRntInflMnth=DH$8)))*(DH$8&lt;=(MAX(rHoldPeriod,1)+fRvrYr)*12)</f>
        <v>0</v>
      </c>
      <c r="DI227" s="278" cm="1">
        <f t="array" aca="1" ref="DI227" ca="1">DH227*(1+(rRentIncrPct*(MOD(DI$8,12)=1))+(rExCapExRntInfl*(rExCapExRntInflMnth=DI$8)))*(DI$8&lt;=(MAX(rHoldPeriod,1)+fRvrYr)*12)</f>
        <v>0</v>
      </c>
      <c r="DJ227" s="278" cm="1">
        <f t="array" aca="1" ref="DJ227" ca="1">DI227*(1+(rRentIncrPct*(MOD(DJ$8,12)=1))+(rExCapExRntInfl*(rExCapExRntInflMnth=DJ$8)))*(DJ$8&lt;=(MAX(rHoldPeriod,1)+fRvrYr)*12)</f>
        <v>0</v>
      </c>
      <c r="DK227" s="278" cm="1">
        <f t="array" aca="1" ref="DK227" ca="1">DJ227*(1+(rRentIncrPct*(MOD(DK$8,12)=1))+(rExCapExRntInfl*(rExCapExRntInflMnth=DK$8)))*(DK$8&lt;=(MAX(rHoldPeriod,1)+fRvrYr)*12)</f>
        <v>0</v>
      </c>
      <c r="DL227" s="278" cm="1">
        <f t="array" aca="1" ref="DL227" ca="1">DK227*(1+(rRentIncrPct*(MOD(DL$8,12)=1))+(rExCapExRntInfl*(rExCapExRntInflMnth=DL$8)))*(DL$8&lt;=(MAX(rHoldPeriod,1)+fRvrYr)*12)</f>
        <v>0</v>
      </c>
      <c r="DM227" s="278" cm="1">
        <f t="array" aca="1" ref="DM227" ca="1">DL227*(1+(rRentIncrPct*(MOD(DM$8,12)=1))+(rExCapExRntInfl*(rExCapExRntInflMnth=DM$8)))*(DM$8&lt;=(MAX(rHoldPeriod,1)+fRvrYr)*12)</f>
        <v>0</v>
      </c>
      <c r="DN227" s="278" cm="1">
        <f t="array" aca="1" ref="DN227" ca="1">DM227*(1+(rRentIncrPct*(MOD(DN$8,12)=1))+(rExCapExRntInfl*(rExCapExRntInflMnth=DN$8)))*(DN$8&lt;=(MAX(rHoldPeriod,1)+fRvrYr)*12)</f>
        <v>0</v>
      </c>
      <c r="DO227" s="278" cm="1">
        <f t="array" aca="1" ref="DO227" ca="1">DN227*(1+(rRentIncrPct*(MOD(DO$8,12)=1))+(rExCapExRntInfl*(rExCapExRntInflMnth=DO$8)))*(DO$8&lt;=(MAX(rHoldPeriod,1)+fRvrYr)*12)</f>
        <v>0</v>
      </c>
      <c r="DP227" s="278" cm="1">
        <f t="array" aca="1" ref="DP227" ca="1">DO227*(1+(rRentIncrPct*(MOD(DP$8,12)=1))+(rExCapExRntInfl*(rExCapExRntInflMnth=DP$8)))*(DP$8&lt;=(MAX(rHoldPeriod,1)+fRvrYr)*12)</f>
        <v>0</v>
      </c>
      <c r="DQ227" s="278" cm="1">
        <f t="array" aca="1" ref="DQ227" ca="1">DP227*(1+(rRentIncrPct*(MOD(DQ$8,12)=1))+(rExCapExRntInfl*(rExCapExRntInflMnth=DQ$8)))*(DQ$8&lt;=(MAX(rHoldPeriod,1)+fRvrYr)*12)</f>
        <v>0</v>
      </c>
      <c r="DR227" s="278" cm="1">
        <f t="array" aca="1" ref="DR227" ca="1">DQ227*(1+(rRentIncrPct*(MOD(DR$8,12)=1))+(rExCapExRntInfl*(rExCapExRntInflMnth=DR$8)))*(DR$8&lt;=(MAX(rHoldPeriod,1)+fRvrYr)*12)</f>
        <v>0</v>
      </c>
      <c r="DS227" s="278" cm="1">
        <f t="array" aca="1" ref="DS227" ca="1">DR227*(1+(rRentIncrPct*(MOD(DS$8,12)=1))+(rExCapExRntInfl*(rExCapExRntInflMnth=DS$8)))*(DS$8&lt;=(MAX(rHoldPeriod,1)+fRvrYr)*12)</f>
        <v>0</v>
      </c>
      <c r="DT227" s="278" cm="1">
        <f t="array" aca="1" ref="DT227" ca="1">DS227*(1+(rRentIncrPct*(MOD(DT$8,12)=1))+(rExCapExRntInfl*(rExCapExRntInflMnth=DT$8)))*(DT$8&lt;=(MAX(rHoldPeriod,1)+fRvrYr)*12)</f>
        <v>0</v>
      </c>
      <c r="DU227" s="278" cm="1">
        <f t="array" aca="1" ref="DU227" ca="1">DT227*(1+(rRentIncrPct*(MOD(DU$8,12)=1))+(rExCapExRntInfl*(rExCapExRntInflMnth=DU$8)))*(DU$8&lt;=(MAX(rHoldPeriod,1)+fRvrYr)*12)</f>
        <v>0</v>
      </c>
      <c r="DV227" s="278" cm="1">
        <f t="array" aca="1" ref="DV227" ca="1">DU227*(1+(rRentIncrPct*(MOD(DV$8,12)=1))+(rExCapExRntInfl*(rExCapExRntInflMnth=DV$8)))*(DV$8&lt;=(MAX(rHoldPeriod,1)+fRvrYr)*12)</f>
        <v>0</v>
      </c>
      <c r="DW227" s="278" cm="1">
        <f t="array" aca="1" ref="DW227" ca="1">DV227*(1+(rRentIncrPct*(MOD(DW$8,12)=1))+(rExCapExRntInfl*(rExCapExRntInflMnth=DW$8)))*(DW$8&lt;=(MAX(rHoldPeriod,1)+fRvrYr)*12)</f>
        <v>0</v>
      </c>
      <c r="DX227" s="278" cm="1">
        <f t="array" aca="1" ref="DX227" ca="1">DW227*(1+(rRentIncrPct*(MOD(DX$8,12)=1))+(rExCapExRntInfl*(rExCapExRntInflMnth=DX$8)))*(DX$8&lt;=(MAX(rHoldPeriod,1)+fRvrYr)*12)</f>
        <v>0</v>
      </c>
      <c r="DY227" s="278" cm="1">
        <f t="array" aca="1" ref="DY227" ca="1">DX227*(1+(rRentIncrPct*(MOD(DY$8,12)=1))+(rExCapExRntInfl*(rExCapExRntInflMnth=DY$8)))*(DY$8&lt;=(MAX(rHoldPeriod,1)+fRvrYr)*12)</f>
        <v>0</v>
      </c>
      <c r="DZ227" s="278" cm="1">
        <f t="array" aca="1" ref="DZ227" ca="1">DY227*(1+(rRentIncrPct*(MOD(DZ$8,12)=1))+(rExCapExRntInfl*(rExCapExRntInflMnth=DZ$8)))*(DZ$8&lt;=(MAX(rHoldPeriod,1)+fRvrYr)*12)</f>
        <v>0</v>
      </c>
      <c r="EA227" s="278" cm="1">
        <f t="array" aca="1" ref="EA227" ca="1">DZ227*(1+(rRentIncrPct*(MOD(EA$8,12)=1))+(rExCapExRntInfl*(rExCapExRntInflMnth=EA$8)))*(EA$8&lt;=(MAX(rHoldPeriod,1)+fRvrYr)*12)</f>
        <v>0</v>
      </c>
      <c r="EB227" s="278" cm="1">
        <f t="array" aca="1" ref="EB227" ca="1">EA227*(1+(rRentIncrPct*(MOD(EB$8,12)=1))+(rExCapExRntInfl*(rExCapExRntInflMnth=EB$8)))*(EB$8&lt;=(MAX(rHoldPeriod,1)+fRvrYr)*12)</f>
        <v>0</v>
      </c>
      <c r="EC227" s="278" cm="1">
        <f t="array" aca="1" ref="EC227" ca="1">EB227*(1+(rRentIncrPct*(MOD(EC$8,12)=1))+(rExCapExRntInfl*(rExCapExRntInflMnth=EC$8)))*(EC$8&lt;=(MAX(rHoldPeriod,1)+fRvrYr)*12)</f>
        <v>0</v>
      </c>
      <c r="ED227" s="278" cm="1">
        <f t="array" aca="1" ref="ED227" ca="1">EC227*(1+(rRentIncrPct*(MOD(ED$8,12)=1))+(rExCapExRntInfl*(rExCapExRntInflMnth=ED$8)))*(ED$8&lt;=(MAX(rHoldPeriod,1)+fRvrYr)*12)</f>
        <v>0</v>
      </c>
      <c r="EE227" s="278" cm="1">
        <f t="array" aca="1" ref="EE227" ca="1">ED227*(1+(rRentIncrPct*(MOD(EE$8,12)=1))+(rExCapExRntInfl*(rExCapExRntInflMnth=EE$8)))*(EE$8&lt;=(MAX(rHoldPeriod,1)+fRvrYr)*12)</f>
        <v>0</v>
      </c>
      <c r="EF227" s="278" cm="1">
        <f t="array" aca="1" ref="EF227" ca="1">EE227*(1+(rRentIncrPct*(MOD(EF$8,12)=1))+(rExCapExRntInfl*(rExCapExRntInflMnth=EF$8)))*(EF$8&lt;=(MAX(rHoldPeriod,1)+fRvrYr)*12)</f>
        <v>0</v>
      </c>
      <c r="EG227" s="278" cm="1">
        <f t="array" aca="1" ref="EG227" ca="1">EF227*(1+(rRentIncrPct*(MOD(EG$8,12)=1))+(rExCapExRntInfl*(rExCapExRntInflMnth=EG$8)))*(EG$8&lt;=(MAX(rHoldPeriod,1)+fRvrYr)*12)</f>
        <v>0</v>
      </c>
      <c r="EH227" s="278" cm="1">
        <f t="array" aca="1" ref="EH227" ca="1">EG227*(1+(rRentIncrPct*(MOD(EH$8,12)=1))+(rExCapExRntInfl*(rExCapExRntInflMnth=EH$8)))*(EH$8&lt;=(MAX(rHoldPeriod,1)+fRvrYr)*12)</f>
        <v>0</v>
      </c>
      <c r="EI227" s="278" cm="1">
        <f t="array" aca="1" ref="EI227" ca="1">EH227*(1+(rRentIncrPct*(MOD(EI$8,12)=1))+(rExCapExRntInfl*(rExCapExRntInflMnth=EI$8)))*(EI$8&lt;=(MAX(rHoldPeriod,1)+fRvrYr)*12)</f>
        <v>0</v>
      </c>
      <c r="EJ227" s="278" cm="1">
        <f t="array" aca="1" ref="EJ227" ca="1">EI227*(1+(rRentIncrPct*(MOD(EJ$8,12)=1))+(rExCapExRntInfl*(rExCapExRntInflMnth=EJ$8)))*(EJ$8&lt;=(MAX(rHoldPeriod,1)+fRvrYr)*12)</f>
        <v>0</v>
      </c>
      <c r="EK227" s="278" cm="1">
        <f t="array" aca="1" ref="EK227" ca="1">EJ227*(1+(rRentIncrPct*(MOD(EK$8,12)=1))+(rExCapExRntInfl*(rExCapExRntInflMnth=EK$8)))*(EK$8&lt;=(MAX(rHoldPeriod,1)+fRvrYr)*12)</f>
        <v>0</v>
      </c>
      <c r="EL227" s="278" cm="1">
        <f t="array" aca="1" ref="EL227" ca="1">EK227*(1+(rRentIncrPct*(MOD(EL$8,12)=1))+(rExCapExRntInfl*(rExCapExRntInflMnth=EL$8)))*(EL$8&lt;=(MAX(rHoldPeriod,1)+fRvrYr)*12)</f>
        <v>0</v>
      </c>
      <c r="EM227" s="278" cm="1">
        <f t="array" aca="1" ref="EM227" ca="1">EL227*(1+(rRentIncrPct*(MOD(EM$8,12)=1))+(rExCapExRntInfl*(rExCapExRntInflMnth=EM$8)))*(EM$8&lt;=(MAX(rHoldPeriod,1)+fRvrYr)*12)</f>
        <v>0</v>
      </c>
      <c r="EN227" s="278" cm="1">
        <f t="array" aca="1" ref="EN227" ca="1">EM227*(1+(rRentIncrPct*(MOD(EN$8,12)=1))+(rExCapExRntInfl*(rExCapExRntInflMnth=EN$8)))*(EN$8&lt;=(MAX(rHoldPeriod,1)+fRvrYr)*12)</f>
        <v>0</v>
      </c>
      <c r="EO227" s="278" cm="1">
        <f t="array" aca="1" ref="EO227" ca="1">EN227*(1+(rRentIncrPct*(MOD(EO$8,12)=1))+(rExCapExRntInfl*(rExCapExRntInflMnth=EO$8)))*(EO$8&lt;=(MAX(rHoldPeriod,1)+fRvrYr)*12)</f>
        <v>0</v>
      </c>
      <c r="EP227" s="278" cm="1">
        <f t="array" aca="1" ref="EP227" ca="1">EO227*(1+(rRentIncrPct*(MOD(EP$8,12)=1))+(rExCapExRntInfl*(rExCapExRntInflMnth=EP$8)))*(EP$8&lt;=(MAX(rHoldPeriod,1)+fRvrYr)*12)</f>
        <v>0</v>
      </c>
      <c r="EQ227" s="278" cm="1">
        <f t="array" aca="1" ref="EQ227" ca="1">EP227*(1+(rRentIncrPct*(MOD(EQ$8,12)=1))+(rExCapExRntInfl*(rExCapExRntInflMnth=EQ$8)))*(EQ$8&lt;=(MAX(rHoldPeriod,1)+fRvrYr)*12)</f>
        <v>0</v>
      </c>
      <c r="ER227" s="278" cm="1">
        <f t="array" aca="1" ref="ER227" ca="1">EQ227*(1+(rRentIncrPct*(MOD(ER$8,12)=1))+(rExCapExRntInfl*(rExCapExRntInflMnth=ER$8)))*(ER$8&lt;=(MAX(rHoldPeriod,1)+fRvrYr)*12)</f>
        <v>0</v>
      </c>
      <c r="ES227" s="278" cm="1">
        <f t="array" aca="1" ref="ES227" ca="1">ER227*(1+(rRentIncrPct*(MOD(ES$8,12)=1))+(rExCapExRntInfl*(rExCapExRntInflMnth=ES$8)))*(ES$8&lt;=(MAX(rHoldPeriod,1)+fRvrYr)*12)</f>
        <v>0</v>
      </c>
    </row>
    <row r="228" spans="17:149" hidden="1" x14ac:dyDescent="0.2">
      <c r="Q228" s="275"/>
      <c r="R228" s="278">
        <f t="shared" si="500"/>
        <v>0</v>
      </c>
      <c r="S228" s="278" cm="1">
        <f t="array" aca="1" ref="S228" ca="1">R228*(1+(rRentIncrPct*(MOD(S$8,12)=1))+(rExCapExRntInfl*(rExCapExRntInflMnth=S$8)))*(S$8&lt;=(MAX(rHoldPeriod,1)+fRvrYr)*12)</f>
        <v>0</v>
      </c>
      <c r="T228" s="278" cm="1">
        <f t="array" aca="1" ref="T228" ca="1">S228*(1+(rRentIncrPct*(MOD(T$8,12)=1))+(rExCapExRntInfl*(rExCapExRntInflMnth=T$8)))*(T$8&lt;=(MAX(rHoldPeriod,1)+fRvrYr)*12)</f>
        <v>0</v>
      </c>
      <c r="U228" s="278" cm="1">
        <f t="array" aca="1" ref="U228" ca="1">T228*(1+(rRentIncrPct*(MOD(U$8,12)=1))+(rExCapExRntInfl*(rExCapExRntInflMnth=U$8)))*(U$8&lt;=(MAX(rHoldPeriod,1)+fRvrYr)*12)</f>
        <v>0</v>
      </c>
      <c r="V228" s="278" cm="1">
        <f t="array" aca="1" ref="V228" ca="1">U228*(1+(rRentIncrPct*(MOD(V$8,12)=1))+(rExCapExRntInfl*(rExCapExRntInflMnth=V$8)))*(V$8&lt;=(MAX(rHoldPeriod,1)+fRvrYr)*12)</f>
        <v>0</v>
      </c>
      <c r="W228" s="278" cm="1">
        <f t="array" aca="1" ref="W228" ca="1">V228*(1+(rRentIncrPct*(MOD(W$8,12)=1))+(rExCapExRntInfl*(rExCapExRntInflMnth=W$8)))*(W$8&lt;=(MAX(rHoldPeriod,1)+fRvrYr)*12)</f>
        <v>0</v>
      </c>
      <c r="X228" s="278" cm="1">
        <f t="array" aca="1" ref="X228" ca="1">W228*(1+(rRentIncrPct*(MOD(X$8,12)=1))+(rExCapExRntInfl*(rExCapExRntInflMnth=X$8)))*(X$8&lt;=(MAX(rHoldPeriod,1)+fRvrYr)*12)</f>
        <v>0</v>
      </c>
      <c r="Y228" s="278" cm="1">
        <f t="array" aca="1" ref="Y228" ca="1">X228*(1+(rRentIncrPct*(MOD(Y$8,12)=1))+(rExCapExRntInfl*(rExCapExRntInflMnth=Y$8)))*(Y$8&lt;=(MAX(rHoldPeriod,1)+fRvrYr)*12)</f>
        <v>0</v>
      </c>
      <c r="Z228" s="278" cm="1">
        <f t="array" aca="1" ref="Z228" ca="1">Y228*(1+(rRentIncrPct*(MOD(Z$8,12)=1))+(rExCapExRntInfl*(rExCapExRntInflMnth=Z$8)))*(Z$8&lt;=(MAX(rHoldPeriod,1)+fRvrYr)*12)</f>
        <v>0</v>
      </c>
      <c r="AA228" s="278" cm="1">
        <f t="array" aca="1" ref="AA228" ca="1">Z228*(1+(rRentIncrPct*(MOD(AA$8,12)=1))+(rExCapExRntInfl*(rExCapExRntInflMnth=AA$8)))*(AA$8&lt;=(MAX(rHoldPeriod,1)+fRvrYr)*12)</f>
        <v>0</v>
      </c>
      <c r="AB228" s="278" cm="1">
        <f t="array" aca="1" ref="AB228" ca="1">AA228*(1+(rRentIncrPct*(MOD(AB$8,12)=1))+(rExCapExRntInfl*(rExCapExRntInflMnth=AB$8)))*(AB$8&lt;=(MAX(rHoldPeriod,1)+fRvrYr)*12)</f>
        <v>0</v>
      </c>
      <c r="AC228" s="278" cm="1">
        <f t="array" aca="1" ref="AC228" ca="1">AB228*(1+(rRentIncrPct*(MOD(AC$8,12)=1))+(rExCapExRntInfl*(rExCapExRntInflMnth=AC$8)))*(AC$8&lt;=(MAX(rHoldPeriod,1)+fRvrYr)*12)</f>
        <v>0</v>
      </c>
      <c r="AD228" s="278" cm="1">
        <f t="array" aca="1" ref="AD228" ca="1">AC228*(1+(rRentIncrPct*(MOD(AD$8,12)=1))+(rExCapExRntInfl*(rExCapExRntInflMnth=AD$8)))*(AD$8&lt;=(MAX(rHoldPeriod,1)+fRvrYr)*12)</f>
        <v>0</v>
      </c>
      <c r="AE228" s="278" cm="1">
        <f t="array" aca="1" ref="AE228" ca="1">AD228*(1+(rRentIncrPct*(MOD(AE$8,12)=1))+(rExCapExRntInfl*(rExCapExRntInflMnth=AE$8)))*(AE$8&lt;=(MAX(rHoldPeriod,1)+fRvrYr)*12)</f>
        <v>0</v>
      </c>
      <c r="AF228" s="278" cm="1">
        <f t="array" aca="1" ref="AF228" ca="1">AE228*(1+(rRentIncrPct*(MOD(AF$8,12)=1))+(rExCapExRntInfl*(rExCapExRntInflMnth=AF$8)))*(AF$8&lt;=(MAX(rHoldPeriod,1)+fRvrYr)*12)</f>
        <v>0</v>
      </c>
      <c r="AG228" s="278" cm="1">
        <f t="array" aca="1" ref="AG228" ca="1">AF228*(1+(rRentIncrPct*(MOD(AG$8,12)=1))+(rExCapExRntInfl*(rExCapExRntInflMnth=AG$8)))*(AG$8&lt;=(MAX(rHoldPeriod,1)+fRvrYr)*12)</f>
        <v>0</v>
      </c>
      <c r="AH228" s="278" cm="1">
        <f t="array" aca="1" ref="AH228" ca="1">AG228*(1+(rRentIncrPct*(MOD(AH$8,12)=1))+(rExCapExRntInfl*(rExCapExRntInflMnth=AH$8)))*(AH$8&lt;=(MAX(rHoldPeriod,1)+fRvrYr)*12)</f>
        <v>0</v>
      </c>
      <c r="AI228" s="278" cm="1">
        <f t="array" aca="1" ref="AI228" ca="1">AH228*(1+(rRentIncrPct*(MOD(AI$8,12)=1))+(rExCapExRntInfl*(rExCapExRntInflMnth=AI$8)))*(AI$8&lt;=(MAX(rHoldPeriod,1)+fRvrYr)*12)</f>
        <v>0</v>
      </c>
      <c r="AJ228" s="278" cm="1">
        <f t="array" aca="1" ref="AJ228" ca="1">AI228*(1+(rRentIncrPct*(MOD(AJ$8,12)=1))+(rExCapExRntInfl*(rExCapExRntInflMnth=AJ$8)))*(AJ$8&lt;=(MAX(rHoldPeriod,1)+fRvrYr)*12)</f>
        <v>0</v>
      </c>
      <c r="AK228" s="278" cm="1">
        <f t="array" aca="1" ref="AK228" ca="1">AJ228*(1+(rRentIncrPct*(MOD(AK$8,12)=1))+(rExCapExRntInfl*(rExCapExRntInflMnth=AK$8)))*(AK$8&lt;=(MAX(rHoldPeriod,1)+fRvrYr)*12)</f>
        <v>0</v>
      </c>
      <c r="AL228" s="278" cm="1">
        <f t="array" aca="1" ref="AL228" ca="1">AK228*(1+(rRentIncrPct*(MOD(AL$8,12)=1))+(rExCapExRntInfl*(rExCapExRntInflMnth=AL$8)))*(AL$8&lt;=(MAX(rHoldPeriod,1)+fRvrYr)*12)</f>
        <v>0</v>
      </c>
      <c r="AM228" s="278" cm="1">
        <f t="array" aca="1" ref="AM228" ca="1">AL228*(1+(rRentIncrPct*(MOD(AM$8,12)=1))+(rExCapExRntInfl*(rExCapExRntInflMnth=AM$8)))*(AM$8&lt;=(MAX(rHoldPeriod,1)+fRvrYr)*12)</f>
        <v>0</v>
      </c>
      <c r="AN228" s="278" cm="1">
        <f t="array" aca="1" ref="AN228" ca="1">AM228*(1+(rRentIncrPct*(MOD(AN$8,12)=1))+(rExCapExRntInfl*(rExCapExRntInflMnth=AN$8)))*(AN$8&lt;=(MAX(rHoldPeriod,1)+fRvrYr)*12)</f>
        <v>0</v>
      </c>
      <c r="AO228" s="278" cm="1">
        <f t="array" aca="1" ref="AO228" ca="1">AN228*(1+(rRentIncrPct*(MOD(AO$8,12)=1))+(rExCapExRntInfl*(rExCapExRntInflMnth=AO$8)))*(AO$8&lt;=(MAX(rHoldPeriod,1)+fRvrYr)*12)</f>
        <v>0</v>
      </c>
      <c r="AP228" s="278" cm="1">
        <f t="array" aca="1" ref="AP228" ca="1">AO228*(1+(rRentIncrPct*(MOD(AP$8,12)=1))+(rExCapExRntInfl*(rExCapExRntInflMnth=AP$8)))*(AP$8&lt;=(MAX(rHoldPeriod,1)+fRvrYr)*12)</f>
        <v>0</v>
      </c>
      <c r="AQ228" s="278" cm="1">
        <f t="array" aca="1" ref="AQ228" ca="1">AP228*(1+(rRentIncrPct*(MOD(AQ$8,12)=1))+(rExCapExRntInfl*(rExCapExRntInflMnth=AQ$8)))*(AQ$8&lt;=(MAX(rHoldPeriod,1)+fRvrYr)*12)</f>
        <v>0</v>
      </c>
      <c r="AR228" s="278" cm="1">
        <f t="array" aca="1" ref="AR228" ca="1">AQ228*(1+(rRentIncrPct*(MOD(AR$8,12)=1))+(rExCapExRntInfl*(rExCapExRntInflMnth=AR$8)))*(AR$8&lt;=(MAX(rHoldPeriod,1)+fRvrYr)*12)</f>
        <v>0</v>
      </c>
      <c r="AS228" s="278" cm="1">
        <f t="array" aca="1" ref="AS228" ca="1">AR228*(1+(rRentIncrPct*(MOD(AS$8,12)=1))+(rExCapExRntInfl*(rExCapExRntInflMnth=AS$8)))*(AS$8&lt;=(MAX(rHoldPeriod,1)+fRvrYr)*12)</f>
        <v>0</v>
      </c>
      <c r="AT228" s="278" cm="1">
        <f t="array" aca="1" ref="AT228" ca="1">AS228*(1+(rRentIncrPct*(MOD(AT$8,12)=1))+(rExCapExRntInfl*(rExCapExRntInflMnth=AT$8)))*(AT$8&lt;=(MAX(rHoldPeriod,1)+fRvrYr)*12)</f>
        <v>0</v>
      </c>
      <c r="AU228" s="278" cm="1">
        <f t="array" aca="1" ref="AU228" ca="1">AT228*(1+(rRentIncrPct*(MOD(AU$8,12)=1))+(rExCapExRntInfl*(rExCapExRntInflMnth=AU$8)))*(AU$8&lt;=(MAX(rHoldPeriod,1)+fRvrYr)*12)</f>
        <v>0</v>
      </c>
      <c r="AV228" s="278" cm="1">
        <f t="array" aca="1" ref="AV228" ca="1">AU228*(1+(rRentIncrPct*(MOD(AV$8,12)=1))+(rExCapExRntInfl*(rExCapExRntInflMnth=AV$8)))*(AV$8&lt;=(MAX(rHoldPeriod,1)+fRvrYr)*12)</f>
        <v>0</v>
      </c>
      <c r="AW228" s="278" cm="1">
        <f t="array" aca="1" ref="AW228" ca="1">AV228*(1+(rRentIncrPct*(MOD(AW$8,12)=1))+(rExCapExRntInfl*(rExCapExRntInflMnth=AW$8)))*(AW$8&lt;=(MAX(rHoldPeriod,1)+fRvrYr)*12)</f>
        <v>0</v>
      </c>
      <c r="AX228" s="278" cm="1">
        <f t="array" aca="1" ref="AX228" ca="1">AW228*(1+(rRentIncrPct*(MOD(AX$8,12)=1))+(rExCapExRntInfl*(rExCapExRntInflMnth=AX$8)))*(AX$8&lt;=(MAX(rHoldPeriod,1)+fRvrYr)*12)</f>
        <v>0</v>
      </c>
      <c r="AY228" s="278" cm="1">
        <f t="array" aca="1" ref="AY228" ca="1">AX228*(1+(rRentIncrPct*(MOD(AY$8,12)=1))+(rExCapExRntInfl*(rExCapExRntInflMnth=AY$8)))*(AY$8&lt;=(MAX(rHoldPeriod,1)+fRvrYr)*12)</f>
        <v>0</v>
      </c>
      <c r="AZ228" s="278" cm="1">
        <f t="array" aca="1" ref="AZ228" ca="1">AY228*(1+(rRentIncrPct*(MOD(AZ$8,12)=1))+(rExCapExRntInfl*(rExCapExRntInflMnth=AZ$8)))*(AZ$8&lt;=(MAX(rHoldPeriod,1)+fRvrYr)*12)</f>
        <v>0</v>
      </c>
      <c r="BA228" s="278" cm="1">
        <f t="array" aca="1" ref="BA228" ca="1">AZ228*(1+(rRentIncrPct*(MOD(BA$8,12)=1))+(rExCapExRntInfl*(rExCapExRntInflMnth=BA$8)))*(BA$8&lt;=(MAX(rHoldPeriod,1)+fRvrYr)*12)</f>
        <v>0</v>
      </c>
      <c r="BB228" s="278" cm="1">
        <f t="array" aca="1" ref="BB228" ca="1">BA228*(1+(rRentIncrPct*(MOD(BB$8,12)=1))+(rExCapExRntInfl*(rExCapExRntInflMnth=BB$8)))*(BB$8&lt;=(MAX(rHoldPeriod,1)+fRvrYr)*12)</f>
        <v>0</v>
      </c>
      <c r="BC228" s="278" cm="1">
        <f t="array" aca="1" ref="BC228" ca="1">BB228*(1+(rRentIncrPct*(MOD(BC$8,12)=1))+(rExCapExRntInfl*(rExCapExRntInflMnth=BC$8)))*(BC$8&lt;=(MAX(rHoldPeriod,1)+fRvrYr)*12)</f>
        <v>0</v>
      </c>
      <c r="BD228" s="278" cm="1">
        <f t="array" aca="1" ref="BD228" ca="1">BC228*(1+(rRentIncrPct*(MOD(BD$8,12)=1))+(rExCapExRntInfl*(rExCapExRntInflMnth=BD$8)))*(BD$8&lt;=(MAX(rHoldPeriod,1)+fRvrYr)*12)</f>
        <v>0</v>
      </c>
      <c r="BE228" s="278" cm="1">
        <f t="array" aca="1" ref="BE228" ca="1">BD228*(1+(rRentIncrPct*(MOD(BE$8,12)=1))+(rExCapExRntInfl*(rExCapExRntInflMnth=BE$8)))*(BE$8&lt;=(MAX(rHoldPeriod,1)+fRvrYr)*12)</f>
        <v>0</v>
      </c>
      <c r="BF228" s="278" cm="1">
        <f t="array" aca="1" ref="BF228" ca="1">BE228*(1+(rRentIncrPct*(MOD(BF$8,12)=1))+(rExCapExRntInfl*(rExCapExRntInflMnth=BF$8)))*(BF$8&lt;=(MAX(rHoldPeriod,1)+fRvrYr)*12)</f>
        <v>0</v>
      </c>
      <c r="BG228" s="278" cm="1">
        <f t="array" aca="1" ref="BG228" ca="1">BF228*(1+(rRentIncrPct*(MOD(BG$8,12)=1))+(rExCapExRntInfl*(rExCapExRntInflMnth=BG$8)))*(BG$8&lt;=(MAX(rHoldPeriod,1)+fRvrYr)*12)</f>
        <v>0</v>
      </c>
      <c r="BH228" s="278" cm="1">
        <f t="array" aca="1" ref="BH228" ca="1">BG228*(1+(rRentIncrPct*(MOD(BH$8,12)=1))+(rExCapExRntInfl*(rExCapExRntInflMnth=BH$8)))*(BH$8&lt;=(MAX(rHoldPeriod,1)+fRvrYr)*12)</f>
        <v>0</v>
      </c>
      <c r="BI228" s="278" cm="1">
        <f t="array" aca="1" ref="BI228" ca="1">BH228*(1+(rRentIncrPct*(MOD(BI$8,12)=1))+(rExCapExRntInfl*(rExCapExRntInflMnth=BI$8)))*(BI$8&lt;=(MAX(rHoldPeriod,1)+fRvrYr)*12)</f>
        <v>0</v>
      </c>
      <c r="BJ228" s="278" cm="1">
        <f t="array" aca="1" ref="BJ228" ca="1">BI228*(1+(rRentIncrPct*(MOD(BJ$8,12)=1))+(rExCapExRntInfl*(rExCapExRntInflMnth=BJ$8)))*(BJ$8&lt;=(MAX(rHoldPeriod,1)+fRvrYr)*12)</f>
        <v>0</v>
      </c>
      <c r="BK228" s="278" cm="1">
        <f t="array" aca="1" ref="BK228" ca="1">BJ228*(1+(rRentIncrPct*(MOD(BK$8,12)=1))+(rExCapExRntInfl*(rExCapExRntInflMnth=BK$8)))*(BK$8&lt;=(MAX(rHoldPeriod,1)+fRvrYr)*12)</f>
        <v>0</v>
      </c>
      <c r="BL228" s="278" cm="1">
        <f t="array" aca="1" ref="BL228" ca="1">BK228*(1+(rRentIncrPct*(MOD(BL$8,12)=1))+(rExCapExRntInfl*(rExCapExRntInflMnth=BL$8)))*(BL$8&lt;=(MAX(rHoldPeriod,1)+fRvrYr)*12)</f>
        <v>0</v>
      </c>
      <c r="BM228" s="278" cm="1">
        <f t="array" aca="1" ref="BM228" ca="1">BL228*(1+(rRentIncrPct*(MOD(BM$8,12)=1))+(rExCapExRntInfl*(rExCapExRntInflMnth=BM$8)))*(BM$8&lt;=(MAX(rHoldPeriod,1)+fRvrYr)*12)</f>
        <v>0</v>
      </c>
      <c r="BN228" s="278" cm="1">
        <f t="array" aca="1" ref="BN228" ca="1">BM228*(1+(rRentIncrPct*(MOD(BN$8,12)=1))+(rExCapExRntInfl*(rExCapExRntInflMnth=BN$8)))*(BN$8&lt;=(MAX(rHoldPeriod,1)+fRvrYr)*12)</f>
        <v>0</v>
      </c>
      <c r="BO228" s="278" cm="1">
        <f t="array" aca="1" ref="BO228" ca="1">BN228*(1+(rRentIncrPct*(MOD(BO$8,12)=1))+(rExCapExRntInfl*(rExCapExRntInflMnth=BO$8)))*(BO$8&lt;=(MAX(rHoldPeriod,1)+fRvrYr)*12)</f>
        <v>0</v>
      </c>
      <c r="BP228" s="278" cm="1">
        <f t="array" aca="1" ref="BP228" ca="1">BO228*(1+(rRentIncrPct*(MOD(BP$8,12)=1))+(rExCapExRntInfl*(rExCapExRntInflMnth=BP$8)))*(BP$8&lt;=(MAX(rHoldPeriod,1)+fRvrYr)*12)</f>
        <v>0</v>
      </c>
      <c r="BQ228" s="278" cm="1">
        <f t="array" aca="1" ref="BQ228" ca="1">BP228*(1+(rRentIncrPct*(MOD(BQ$8,12)=1))+(rExCapExRntInfl*(rExCapExRntInflMnth=BQ$8)))*(BQ$8&lt;=(MAX(rHoldPeriod,1)+fRvrYr)*12)</f>
        <v>0</v>
      </c>
      <c r="BR228" s="278" cm="1">
        <f t="array" aca="1" ref="BR228" ca="1">BQ228*(1+(rRentIncrPct*(MOD(BR$8,12)=1))+(rExCapExRntInfl*(rExCapExRntInflMnth=BR$8)))*(BR$8&lt;=(MAX(rHoldPeriod,1)+fRvrYr)*12)</f>
        <v>0</v>
      </c>
      <c r="BS228" s="278" cm="1">
        <f t="array" aca="1" ref="BS228" ca="1">BR228*(1+(rRentIncrPct*(MOD(BS$8,12)=1))+(rExCapExRntInfl*(rExCapExRntInflMnth=BS$8)))*(BS$8&lt;=(MAX(rHoldPeriod,1)+fRvrYr)*12)</f>
        <v>0</v>
      </c>
      <c r="BT228" s="278" cm="1">
        <f t="array" aca="1" ref="BT228" ca="1">BS228*(1+(rRentIncrPct*(MOD(BT$8,12)=1))+(rExCapExRntInfl*(rExCapExRntInflMnth=BT$8)))*(BT$8&lt;=(MAX(rHoldPeriod,1)+fRvrYr)*12)</f>
        <v>0</v>
      </c>
      <c r="BU228" s="278" cm="1">
        <f t="array" aca="1" ref="BU228" ca="1">BT228*(1+(rRentIncrPct*(MOD(BU$8,12)=1))+(rExCapExRntInfl*(rExCapExRntInflMnth=BU$8)))*(BU$8&lt;=(MAX(rHoldPeriod,1)+fRvrYr)*12)</f>
        <v>0</v>
      </c>
      <c r="BV228" s="278" cm="1">
        <f t="array" aca="1" ref="BV228" ca="1">BU228*(1+(rRentIncrPct*(MOD(BV$8,12)=1))+(rExCapExRntInfl*(rExCapExRntInflMnth=BV$8)))*(BV$8&lt;=(MAX(rHoldPeriod,1)+fRvrYr)*12)</f>
        <v>0</v>
      </c>
      <c r="BW228" s="278" cm="1">
        <f t="array" aca="1" ref="BW228" ca="1">BV228*(1+(rRentIncrPct*(MOD(BW$8,12)=1))+(rExCapExRntInfl*(rExCapExRntInflMnth=BW$8)))*(BW$8&lt;=(MAX(rHoldPeriod,1)+fRvrYr)*12)</f>
        <v>0</v>
      </c>
      <c r="BX228" s="278" cm="1">
        <f t="array" aca="1" ref="BX228" ca="1">BW228*(1+(rRentIncrPct*(MOD(BX$8,12)=1))+(rExCapExRntInfl*(rExCapExRntInflMnth=BX$8)))*(BX$8&lt;=(MAX(rHoldPeriod,1)+fRvrYr)*12)</f>
        <v>0</v>
      </c>
      <c r="BY228" s="278" cm="1">
        <f t="array" aca="1" ref="BY228" ca="1">BX228*(1+(rRentIncrPct*(MOD(BY$8,12)=1))+(rExCapExRntInfl*(rExCapExRntInflMnth=BY$8)))*(BY$8&lt;=(MAX(rHoldPeriod,1)+fRvrYr)*12)</f>
        <v>0</v>
      </c>
      <c r="BZ228" s="278" cm="1">
        <f t="array" aca="1" ref="BZ228" ca="1">BY228*(1+(rRentIncrPct*(MOD(BZ$8,12)=1))+(rExCapExRntInfl*(rExCapExRntInflMnth=BZ$8)))*(BZ$8&lt;=(MAX(rHoldPeriod,1)+fRvrYr)*12)</f>
        <v>0</v>
      </c>
      <c r="CA228" s="278" cm="1">
        <f t="array" aca="1" ref="CA228" ca="1">BZ228*(1+(rRentIncrPct*(MOD(CA$8,12)=1))+(rExCapExRntInfl*(rExCapExRntInflMnth=CA$8)))*(CA$8&lt;=(MAX(rHoldPeriod,1)+fRvrYr)*12)</f>
        <v>0</v>
      </c>
      <c r="CB228" s="278" cm="1">
        <f t="array" aca="1" ref="CB228" ca="1">CA228*(1+(rRentIncrPct*(MOD(CB$8,12)=1))+(rExCapExRntInfl*(rExCapExRntInflMnth=CB$8)))*(CB$8&lt;=(MAX(rHoldPeriod,1)+fRvrYr)*12)</f>
        <v>0</v>
      </c>
      <c r="CC228" s="278" cm="1">
        <f t="array" aca="1" ref="CC228" ca="1">CB228*(1+(rRentIncrPct*(MOD(CC$8,12)=1))+(rExCapExRntInfl*(rExCapExRntInflMnth=CC$8)))*(CC$8&lt;=(MAX(rHoldPeriod,1)+fRvrYr)*12)</f>
        <v>0</v>
      </c>
      <c r="CD228" s="278" cm="1">
        <f t="array" aca="1" ref="CD228" ca="1">CC228*(1+(rRentIncrPct*(MOD(CD$8,12)=1))+(rExCapExRntInfl*(rExCapExRntInflMnth=CD$8)))*(CD$8&lt;=(MAX(rHoldPeriod,1)+fRvrYr)*12)</f>
        <v>0</v>
      </c>
      <c r="CE228" s="278" cm="1">
        <f t="array" aca="1" ref="CE228" ca="1">CD228*(1+(rRentIncrPct*(MOD(CE$8,12)=1))+(rExCapExRntInfl*(rExCapExRntInflMnth=CE$8)))*(CE$8&lt;=(MAX(rHoldPeriod,1)+fRvrYr)*12)</f>
        <v>0</v>
      </c>
      <c r="CF228" s="278" cm="1">
        <f t="array" aca="1" ref="CF228" ca="1">CE228*(1+(rRentIncrPct*(MOD(CF$8,12)=1))+(rExCapExRntInfl*(rExCapExRntInflMnth=CF$8)))*(CF$8&lt;=(MAX(rHoldPeriod,1)+fRvrYr)*12)</f>
        <v>0</v>
      </c>
      <c r="CG228" s="278" cm="1">
        <f t="array" aca="1" ref="CG228" ca="1">CF228*(1+(rRentIncrPct*(MOD(CG$8,12)=1))+(rExCapExRntInfl*(rExCapExRntInflMnth=CG$8)))*(CG$8&lt;=(MAX(rHoldPeriod,1)+fRvrYr)*12)</f>
        <v>0</v>
      </c>
      <c r="CH228" s="278" cm="1">
        <f t="array" aca="1" ref="CH228" ca="1">CG228*(1+(rRentIncrPct*(MOD(CH$8,12)=1))+(rExCapExRntInfl*(rExCapExRntInflMnth=CH$8)))*(CH$8&lt;=(MAX(rHoldPeriod,1)+fRvrYr)*12)</f>
        <v>0</v>
      </c>
      <c r="CI228" s="278" cm="1">
        <f t="array" aca="1" ref="CI228" ca="1">CH228*(1+(rRentIncrPct*(MOD(CI$8,12)=1))+(rExCapExRntInfl*(rExCapExRntInflMnth=CI$8)))*(CI$8&lt;=(MAX(rHoldPeriod,1)+fRvrYr)*12)</f>
        <v>0</v>
      </c>
      <c r="CJ228" s="278" cm="1">
        <f t="array" aca="1" ref="CJ228" ca="1">CI228*(1+(rRentIncrPct*(MOD(CJ$8,12)=1))+(rExCapExRntInfl*(rExCapExRntInflMnth=CJ$8)))*(CJ$8&lt;=(MAX(rHoldPeriod,1)+fRvrYr)*12)</f>
        <v>0</v>
      </c>
      <c r="CK228" s="278" cm="1">
        <f t="array" aca="1" ref="CK228" ca="1">CJ228*(1+(rRentIncrPct*(MOD(CK$8,12)=1))+(rExCapExRntInfl*(rExCapExRntInflMnth=CK$8)))*(CK$8&lt;=(MAX(rHoldPeriod,1)+fRvrYr)*12)</f>
        <v>0</v>
      </c>
      <c r="CL228" s="278" cm="1">
        <f t="array" aca="1" ref="CL228" ca="1">CK228*(1+(rRentIncrPct*(MOD(CL$8,12)=1))+(rExCapExRntInfl*(rExCapExRntInflMnth=CL$8)))*(CL$8&lt;=(MAX(rHoldPeriod,1)+fRvrYr)*12)</f>
        <v>0</v>
      </c>
      <c r="CM228" s="278" cm="1">
        <f t="array" aca="1" ref="CM228" ca="1">CL228*(1+(rRentIncrPct*(MOD(CM$8,12)=1))+(rExCapExRntInfl*(rExCapExRntInflMnth=CM$8)))*(CM$8&lt;=(MAX(rHoldPeriod,1)+fRvrYr)*12)</f>
        <v>0</v>
      </c>
      <c r="CN228" s="278" cm="1">
        <f t="array" aca="1" ref="CN228" ca="1">CM228*(1+(rRentIncrPct*(MOD(CN$8,12)=1))+(rExCapExRntInfl*(rExCapExRntInflMnth=CN$8)))*(CN$8&lt;=(MAX(rHoldPeriod,1)+fRvrYr)*12)</f>
        <v>0</v>
      </c>
      <c r="CO228" s="278" cm="1">
        <f t="array" aca="1" ref="CO228" ca="1">CN228*(1+(rRentIncrPct*(MOD(CO$8,12)=1))+(rExCapExRntInfl*(rExCapExRntInflMnth=CO$8)))*(CO$8&lt;=(MAX(rHoldPeriod,1)+fRvrYr)*12)</f>
        <v>0</v>
      </c>
      <c r="CP228" s="278" cm="1">
        <f t="array" aca="1" ref="CP228" ca="1">CO228*(1+(rRentIncrPct*(MOD(CP$8,12)=1))+(rExCapExRntInfl*(rExCapExRntInflMnth=CP$8)))*(CP$8&lt;=(MAX(rHoldPeriod,1)+fRvrYr)*12)</f>
        <v>0</v>
      </c>
      <c r="CQ228" s="278" cm="1">
        <f t="array" aca="1" ref="CQ228" ca="1">CP228*(1+(rRentIncrPct*(MOD(CQ$8,12)=1))+(rExCapExRntInfl*(rExCapExRntInflMnth=CQ$8)))*(CQ$8&lt;=(MAX(rHoldPeriod,1)+fRvrYr)*12)</f>
        <v>0</v>
      </c>
      <c r="CR228" s="278" cm="1">
        <f t="array" aca="1" ref="CR228" ca="1">CQ228*(1+(rRentIncrPct*(MOD(CR$8,12)=1))+(rExCapExRntInfl*(rExCapExRntInflMnth=CR$8)))*(CR$8&lt;=(MAX(rHoldPeriod,1)+fRvrYr)*12)</f>
        <v>0</v>
      </c>
      <c r="CS228" s="278" cm="1">
        <f t="array" aca="1" ref="CS228" ca="1">CR228*(1+(rRentIncrPct*(MOD(CS$8,12)=1))+(rExCapExRntInfl*(rExCapExRntInflMnth=CS$8)))*(CS$8&lt;=(MAX(rHoldPeriod,1)+fRvrYr)*12)</f>
        <v>0</v>
      </c>
      <c r="CT228" s="278" cm="1">
        <f t="array" aca="1" ref="CT228" ca="1">CS228*(1+(rRentIncrPct*(MOD(CT$8,12)=1))+(rExCapExRntInfl*(rExCapExRntInflMnth=CT$8)))*(CT$8&lt;=(MAX(rHoldPeriod,1)+fRvrYr)*12)</f>
        <v>0</v>
      </c>
      <c r="CU228" s="278" cm="1">
        <f t="array" aca="1" ref="CU228" ca="1">CT228*(1+(rRentIncrPct*(MOD(CU$8,12)=1))+(rExCapExRntInfl*(rExCapExRntInflMnth=CU$8)))*(CU$8&lt;=(MAX(rHoldPeriod,1)+fRvrYr)*12)</f>
        <v>0</v>
      </c>
      <c r="CV228" s="278" cm="1">
        <f t="array" aca="1" ref="CV228" ca="1">CU228*(1+(rRentIncrPct*(MOD(CV$8,12)=1))+(rExCapExRntInfl*(rExCapExRntInflMnth=CV$8)))*(CV$8&lt;=(MAX(rHoldPeriod,1)+fRvrYr)*12)</f>
        <v>0</v>
      </c>
      <c r="CW228" s="278" cm="1">
        <f t="array" aca="1" ref="CW228" ca="1">CV228*(1+(rRentIncrPct*(MOD(CW$8,12)=1))+(rExCapExRntInfl*(rExCapExRntInflMnth=CW$8)))*(CW$8&lt;=(MAX(rHoldPeriod,1)+fRvrYr)*12)</f>
        <v>0</v>
      </c>
      <c r="CX228" s="278" cm="1">
        <f t="array" aca="1" ref="CX228" ca="1">CW228*(1+(rRentIncrPct*(MOD(CX$8,12)=1))+(rExCapExRntInfl*(rExCapExRntInflMnth=CX$8)))*(CX$8&lt;=(MAX(rHoldPeriod,1)+fRvrYr)*12)</f>
        <v>0</v>
      </c>
      <c r="CY228" s="278" cm="1">
        <f t="array" aca="1" ref="CY228" ca="1">CX228*(1+(rRentIncrPct*(MOD(CY$8,12)=1))+(rExCapExRntInfl*(rExCapExRntInflMnth=CY$8)))*(CY$8&lt;=(MAX(rHoldPeriod,1)+fRvrYr)*12)</f>
        <v>0</v>
      </c>
      <c r="CZ228" s="278" cm="1">
        <f t="array" aca="1" ref="CZ228" ca="1">CY228*(1+(rRentIncrPct*(MOD(CZ$8,12)=1))+(rExCapExRntInfl*(rExCapExRntInflMnth=CZ$8)))*(CZ$8&lt;=(MAX(rHoldPeriod,1)+fRvrYr)*12)</f>
        <v>0</v>
      </c>
      <c r="DA228" s="278" cm="1">
        <f t="array" aca="1" ref="DA228" ca="1">CZ228*(1+(rRentIncrPct*(MOD(DA$8,12)=1))+(rExCapExRntInfl*(rExCapExRntInflMnth=DA$8)))*(DA$8&lt;=(MAX(rHoldPeriod,1)+fRvrYr)*12)</f>
        <v>0</v>
      </c>
      <c r="DB228" s="278" cm="1">
        <f t="array" aca="1" ref="DB228" ca="1">DA228*(1+(rRentIncrPct*(MOD(DB$8,12)=1))+(rExCapExRntInfl*(rExCapExRntInflMnth=DB$8)))*(DB$8&lt;=(MAX(rHoldPeriod,1)+fRvrYr)*12)</f>
        <v>0</v>
      </c>
      <c r="DC228" s="278" cm="1">
        <f t="array" aca="1" ref="DC228" ca="1">DB228*(1+(rRentIncrPct*(MOD(DC$8,12)=1))+(rExCapExRntInfl*(rExCapExRntInflMnth=DC$8)))*(DC$8&lt;=(MAX(rHoldPeriod,1)+fRvrYr)*12)</f>
        <v>0</v>
      </c>
      <c r="DD228" s="278" cm="1">
        <f t="array" aca="1" ref="DD228" ca="1">DC228*(1+(rRentIncrPct*(MOD(DD$8,12)=1))+(rExCapExRntInfl*(rExCapExRntInflMnth=DD$8)))*(DD$8&lt;=(MAX(rHoldPeriod,1)+fRvrYr)*12)</f>
        <v>0</v>
      </c>
      <c r="DE228" s="278" cm="1">
        <f t="array" aca="1" ref="DE228" ca="1">DD228*(1+(rRentIncrPct*(MOD(DE$8,12)=1))+(rExCapExRntInfl*(rExCapExRntInflMnth=DE$8)))*(DE$8&lt;=(MAX(rHoldPeriod,1)+fRvrYr)*12)</f>
        <v>0</v>
      </c>
      <c r="DF228" s="278" cm="1">
        <f t="array" aca="1" ref="DF228" ca="1">DE228*(1+(rRentIncrPct*(MOD(DF$8,12)=1))+(rExCapExRntInfl*(rExCapExRntInflMnth=DF$8)))*(DF$8&lt;=(MAX(rHoldPeriod,1)+fRvrYr)*12)</f>
        <v>0</v>
      </c>
      <c r="DG228" s="278" cm="1">
        <f t="array" aca="1" ref="DG228" ca="1">DF228*(1+(rRentIncrPct*(MOD(DG$8,12)=1))+(rExCapExRntInfl*(rExCapExRntInflMnth=DG$8)))*(DG$8&lt;=(MAX(rHoldPeriod,1)+fRvrYr)*12)</f>
        <v>0</v>
      </c>
      <c r="DH228" s="278" cm="1">
        <f t="array" aca="1" ref="DH228" ca="1">DG228*(1+(rRentIncrPct*(MOD(DH$8,12)=1))+(rExCapExRntInfl*(rExCapExRntInflMnth=DH$8)))*(DH$8&lt;=(MAX(rHoldPeriod,1)+fRvrYr)*12)</f>
        <v>0</v>
      </c>
      <c r="DI228" s="278" cm="1">
        <f t="array" aca="1" ref="DI228" ca="1">DH228*(1+(rRentIncrPct*(MOD(DI$8,12)=1))+(rExCapExRntInfl*(rExCapExRntInflMnth=DI$8)))*(DI$8&lt;=(MAX(rHoldPeriod,1)+fRvrYr)*12)</f>
        <v>0</v>
      </c>
      <c r="DJ228" s="278" cm="1">
        <f t="array" aca="1" ref="DJ228" ca="1">DI228*(1+(rRentIncrPct*(MOD(DJ$8,12)=1))+(rExCapExRntInfl*(rExCapExRntInflMnth=DJ$8)))*(DJ$8&lt;=(MAX(rHoldPeriod,1)+fRvrYr)*12)</f>
        <v>0</v>
      </c>
      <c r="DK228" s="278" cm="1">
        <f t="array" aca="1" ref="DK228" ca="1">DJ228*(1+(rRentIncrPct*(MOD(DK$8,12)=1))+(rExCapExRntInfl*(rExCapExRntInflMnth=DK$8)))*(DK$8&lt;=(MAX(rHoldPeriod,1)+fRvrYr)*12)</f>
        <v>0</v>
      </c>
      <c r="DL228" s="278" cm="1">
        <f t="array" aca="1" ref="DL228" ca="1">DK228*(1+(rRentIncrPct*(MOD(DL$8,12)=1))+(rExCapExRntInfl*(rExCapExRntInflMnth=DL$8)))*(DL$8&lt;=(MAX(rHoldPeriod,1)+fRvrYr)*12)</f>
        <v>0</v>
      </c>
      <c r="DM228" s="278" cm="1">
        <f t="array" aca="1" ref="DM228" ca="1">DL228*(1+(rRentIncrPct*(MOD(DM$8,12)=1))+(rExCapExRntInfl*(rExCapExRntInflMnth=DM$8)))*(DM$8&lt;=(MAX(rHoldPeriod,1)+fRvrYr)*12)</f>
        <v>0</v>
      </c>
      <c r="DN228" s="278" cm="1">
        <f t="array" aca="1" ref="DN228" ca="1">DM228*(1+(rRentIncrPct*(MOD(DN$8,12)=1))+(rExCapExRntInfl*(rExCapExRntInflMnth=DN$8)))*(DN$8&lt;=(MAX(rHoldPeriod,1)+fRvrYr)*12)</f>
        <v>0</v>
      </c>
      <c r="DO228" s="278" cm="1">
        <f t="array" aca="1" ref="DO228" ca="1">DN228*(1+(rRentIncrPct*(MOD(DO$8,12)=1))+(rExCapExRntInfl*(rExCapExRntInflMnth=DO$8)))*(DO$8&lt;=(MAX(rHoldPeriod,1)+fRvrYr)*12)</f>
        <v>0</v>
      </c>
      <c r="DP228" s="278" cm="1">
        <f t="array" aca="1" ref="DP228" ca="1">DO228*(1+(rRentIncrPct*(MOD(DP$8,12)=1))+(rExCapExRntInfl*(rExCapExRntInflMnth=DP$8)))*(DP$8&lt;=(MAX(rHoldPeriod,1)+fRvrYr)*12)</f>
        <v>0</v>
      </c>
      <c r="DQ228" s="278" cm="1">
        <f t="array" aca="1" ref="DQ228" ca="1">DP228*(1+(rRentIncrPct*(MOD(DQ$8,12)=1))+(rExCapExRntInfl*(rExCapExRntInflMnth=DQ$8)))*(DQ$8&lt;=(MAX(rHoldPeriod,1)+fRvrYr)*12)</f>
        <v>0</v>
      </c>
      <c r="DR228" s="278" cm="1">
        <f t="array" aca="1" ref="DR228" ca="1">DQ228*(1+(rRentIncrPct*(MOD(DR$8,12)=1))+(rExCapExRntInfl*(rExCapExRntInflMnth=DR$8)))*(DR$8&lt;=(MAX(rHoldPeriod,1)+fRvrYr)*12)</f>
        <v>0</v>
      </c>
      <c r="DS228" s="278" cm="1">
        <f t="array" aca="1" ref="DS228" ca="1">DR228*(1+(rRentIncrPct*(MOD(DS$8,12)=1))+(rExCapExRntInfl*(rExCapExRntInflMnth=DS$8)))*(DS$8&lt;=(MAX(rHoldPeriod,1)+fRvrYr)*12)</f>
        <v>0</v>
      </c>
      <c r="DT228" s="278" cm="1">
        <f t="array" aca="1" ref="DT228" ca="1">DS228*(1+(rRentIncrPct*(MOD(DT$8,12)=1))+(rExCapExRntInfl*(rExCapExRntInflMnth=DT$8)))*(DT$8&lt;=(MAX(rHoldPeriod,1)+fRvrYr)*12)</f>
        <v>0</v>
      </c>
      <c r="DU228" s="278" cm="1">
        <f t="array" aca="1" ref="DU228" ca="1">DT228*(1+(rRentIncrPct*(MOD(DU$8,12)=1))+(rExCapExRntInfl*(rExCapExRntInflMnth=DU$8)))*(DU$8&lt;=(MAX(rHoldPeriod,1)+fRvrYr)*12)</f>
        <v>0</v>
      </c>
      <c r="DV228" s="278" cm="1">
        <f t="array" aca="1" ref="DV228" ca="1">DU228*(1+(rRentIncrPct*(MOD(DV$8,12)=1))+(rExCapExRntInfl*(rExCapExRntInflMnth=DV$8)))*(DV$8&lt;=(MAX(rHoldPeriod,1)+fRvrYr)*12)</f>
        <v>0</v>
      </c>
      <c r="DW228" s="278" cm="1">
        <f t="array" aca="1" ref="DW228" ca="1">DV228*(1+(rRentIncrPct*(MOD(DW$8,12)=1))+(rExCapExRntInfl*(rExCapExRntInflMnth=DW$8)))*(DW$8&lt;=(MAX(rHoldPeriod,1)+fRvrYr)*12)</f>
        <v>0</v>
      </c>
      <c r="DX228" s="278" cm="1">
        <f t="array" aca="1" ref="DX228" ca="1">DW228*(1+(rRentIncrPct*(MOD(DX$8,12)=1))+(rExCapExRntInfl*(rExCapExRntInflMnth=DX$8)))*(DX$8&lt;=(MAX(rHoldPeriod,1)+fRvrYr)*12)</f>
        <v>0</v>
      </c>
      <c r="DY228" s="278" cm="1">
        <f t="array" aca="1" ref="DY228" ca="1">DX228*(1+(rRentIncrPct*(MOD(DY$8,12)=1))+(rExCapExRntInfl*(rExCapExRntInflMnth=DY$8)))*(DY$8&lt;=(MAX(rHoldPeriod,1)+fRvrYr)*12)</f>
        <v>0</v>
      </c>
      <c r="DZ228" s="278" cm="1">
        <f t="array" aca="1" ref="DZ228" ca="1">DY228*(1+(rRentIncrPct*(MOD(DZ$8,12)=1))+(rExCapExRntInfl*(rExCapExRntInflMnth=DZ$8)))*(DZ$8&lt;=(MAX(rHoldPeriod,1)+fRvrYr)*12)</f>
        <v>0</v>
      </c>
      <c r="EA228" s="278" cm="1">
        <f t="array" aca="1" ref="EA228" ca="1">DZ228*(1+(rRentIncrPct*(MOD(EA$8,12)=1))+(rExCapExRntInfl*(rExCapExRntInflMnth=EA$8)))*(EA$8&lt;=(MAX(rHoldPeriod,1)+fRvrYr)*12)</f>
        <v>0</v>
      </c>
      <c r="EB228" s="278" cm="1">
        <f t="array" aca="1" ref="EB228" ca="1">EA228*(1+(rRentIncrPct*(MOD(EB$8,12)=1))+(rExCapExRntInfl*(rExCapExRntInflMnth=EB$8)))*(EB$8&lt;=(MAX(rHoldPeriod,1)+fRvrYr)*12)</f>
        <v>0</v>
      </c>
      <c r="EC228" s="278" cm="1">
        <f t="array" aca="1" ref="EC228" ca="1">EB228*(1+(rRentIncrPct*(MOD(EC$8,12)=1))+(rExCapExRntInfl*(rExCapExRntInflMnth=EC$8)))*(EC$8&lt;=(MAX(rHoldPeriod,1)+fRvrYr)*12)</f>
        <v>0</v>
      </c>
      <c r="ED228" s="278" cm="1">
        <f t="array" aca="1" ref="ED228" ca="1">EC228*(1+(rRentIncrPct*(MOD(ED$8,12)=1))+(rExCapExRntInfl*(rExCapExRntInflMnth=ED$8)))*(ED$8&lt;=(MAX(rHoldPeriod,1)+fRvrYr)*12)</f>
        <v>0</v>
      </c>
      <c r="EE228" s="278" cm="1">
        <f t="array" aca="1" ref="EE228" ca="1">ED228*(1+(rRentIncrPct*(MOD(EE$8,12)=1))+(rExCapExRntInfl*(rExCapExRntInflMnth=EE$8)))*(EE$8&lt;=(MAX(rHoldPeriod,1)+fRvrYr)*12)</f>
        <v>0</v>
      </c>
      <c r="EF228" s="278" cm="1">
        <f t="array" aca="1" ref="EF228" ca="1">EE228*(1+(rRentIncrPct*(MOD(EF$8,12)=1))+(rExCapExRntInfl*(rExCapExRntInflMnth=EF$8)))*(EF$8&lt;=(MAX(rHoldPeriod,1)+fRvrYr)*12)</f>
        <v>0</v>
      </c>
      <c r="EG228" s="278" cm="1">
        <f t="array" aca="1" ref="EG228" ca="1">EF228*(1+(rRentIncrPct*(MOD(EG$8,12)=1))+(rExCapExRntInfl*(rExCapExRntInflMnth=EG$8)))*(EG$8&lt;=(MAX(rHoldPeriod,1)+fRvrYr)*12)</f>
        <v>0</v>
      </c>
      <c r="EH228" s="278" cm="1">
        <f t="array" aca="1" ref="EH228" ca="1">EG228*(1+(rRentIncrPct*(MOD(EH$8,12)=1))+(rExCapExRntInfl*(rExCapExRntInflMnth=EH$8)))*(EH$8&lt;=(MAX(rHoldPeriod,1)+fRvrYr)*12)</f>
        <v>0</v>
      </c>
      <c r="EI228" s="278" cm="1">
        <f t="array" aca="1" ref="EI228" ca="1">EH228*(1+(rRentIncrPct*(MOD(EI$8,12)=1))+(rExCapExRntInfl*(rExCapExRntInflMnth=EI$8)))*(EI$8&lt;=(MAX(rHoldPeriod,1)+fRvrYr)*12)</f>
        <v>0</v>
      </c>
      <c r="EJ228" s="278" cm="1">
        <f t="array" aca="1" ref="EJ228" ca="1">EI228*(1+(rRentIncrPct*(MOD(EJ$8,12)=1))+(rExCapExRntInfl*(rExCapExRntInflMnth=EJ$8)))*(EJ$8&lt;=(MAX(rHoldPeriod,1)+fRvrYr)*12)</f>
        <v>0</v>
      </c>
      <c r="EK228" s="278" cm="1">
        <f t="array" aca="1" ref="EK228" ca="1">EJ228*(1+(rRentIncrPct*(MOD(EK$8,12)=1))+(rExCapExRntInfl*(rExCapExRntInflMnth=EK$8)))*(EK$8&lt;=(MAX(rHoldPeriod,1)+fRvrYr)*12)</f>
        <v>0</v>
      </c>
      <c r="EL228" s="278" cm="1">
        <f t="array" aca="1" ref="EL228" ca="1">EK228*(1+(rRentIncrPct*(MOD(EL$8,12)=1))+(rExCapExRntInfl*(rExCapExRntInflMnth=EL$8)))*(EL$8&lt;=(MAX(rHoldPeriod,1)+fRvrYr)*12)</f>
        <v>0</v>
      </c>
      <c r="EM228" s="278" cm="1">
        <f t="array" aca="1" ref="EM228" ca="1">EL228*(1+(rRentIncrPct*(MOD(EM$8,12)=1))+(rExCapExRntInfl*(rExCapExRntInflMnth=EM$8)))*(EM$8&lt;=(MAX(rHoldPeriod,1)+fRvrYr)*12)</f>
        <v>0</v>
      </c>
      <c r="EN228" s="278" cm="1">
        <f t="array" aca="1" ref="EN228" ca="1">EM228*(1+(rRentIncrPct*(MOD(EN$8,12)=1))+(rExCapExRntInfl*(rExCapExRntInflMnth=EN$8)))*(EN$8&lt;=(MAX(rHoldPeriod,1)+fRvrYr)*12)</f>
        <v>0</v>
      </c>
      <c r="EO228" s="278" cm="1">
        <f t="array" aca="1" ref="EO228" ca="1">EN228*(1+(rRentIncrPct*(MOD(EO$8,12)=1))+(rExCapExRntInfl*(rExCapExRntInflMnth=EO$8)))*(EO$8&lt;=(MAX(rHoldPeriod,1)+fRvrYr)*12)</f>
        <v>0</v>
      </c>
      <c r="EP228" s="278" cm="1">
        <f t="array" aca="1" ref="EP228" ca="1">EO228*(1+(rRentIncrPct*(MOD(EP$8,12)=1))+(rExCapExRntInfl*(rExCapExRntInflMnth=EP$8)))*(EP$8&lt;=(MAX(rHoldPeriod,1)+fRvrYr)*12)</f>
        <v>0</v>
      </c>
      <c r="EQ228" s="278" cm="1">
        <f t="array" aca="1" ref="EQ228" ca="1">EP228*(1+(rRentIncrPct*(MOD(EQ$8,12)=1))+(rExCapExRntInfl*(rExCapExRntInflMnth=EQ$8)))*(EQ$8&lt;=(MAX(rHoldPeriod,1)+fRvrYr)*12)</f>
        <v>0</v>
      </c>
      <c r="ER228" s="278" cm="1">
        <f t="array" aca="1" ref="ER228" ca="1">EQ228*(1+(rRentIncrPct*(MOD(ER$8,12)=1))+(rExCapExRntInfl*(rExCapExRntInflMnth=ER$8)))*(ER$8&lt;=(MAX(rHoldPeriod,1)+fRvrYr)*12)</f>
        <v>0</v>
      </c>
      <c r="ES228" s="278" cm="1">
        <f t="array" aca="1" ref="ES228" ca="1">ER228*(1+(rRentIncrPct*(MOD(ES$8,12)=1))+(rExCapExRntInfl*(rExCapExRntInflMnth=ES$8)))*(ES$8&lt;=(MAX(rHoldPeriod,1)+fRvrYr)*12)</f>
        <v>0</v>
      </c>
    </row>
    <row r="229" spans="17:149" hidden="1" x14ac:dyDescent="0.2">
      <c r="Q229" s="275"/>
      <c r="R229" s="278">
        <f t="shared" si="500"/>
        <v>0</v>
      </c>
      <c r="S229" s="278" cm="1">
        <f t="array" aca="1" ref="S229" ca="1">R229*(1+(rRentIncrPct*(MOD(S$8,12)=1))+(rExCapExRntInfl*(rExCapExRntInflMnth=S$8)))*(S$8&lt;=(MAX(rHoldPeriod,1)+fRvrYr)*12)</f>
        <v>0</v>
      </c>
      <c r="T229" s="278" cm="1">
        <f t="array" aca="1" ref="T229" ca="1">S229*(1+(rRentIncrPct*(MOD(T$8,12)=1))+(rExCapExRntInfl*(rExCapExRntInflMnth=T$8)))*(T$8&lt;=(MAX(rHoldPeriod,1)+fRvrYr)*12)</f>
        <v>0</v>
      </c>
      <c r="U229" s="278" cm="1">
        <f t="array" aca="1" ref="U229" ca="1">T229*(1+(rRentIncrPct*(MOD(U$8,12)=1))+(rExCapExRntInfl*(rExCapExRntInflMnth=U$8)))*(U$8&lt;=(MAX(rHoldPeriod,1)+fRvrYr)*12)</f>
        <v>0</v>
      </c>
      <c r="V229" s="278" cm="1">
        <f t="array" aca="1" ref="V229" ca="1">U229*(1+(rRentIncrPct*(MOD(V$8,12)=1))+(rExCapExRntInfl*(rExCapExRntInflMnth=V$8)))*(V$8&lt;=(MAX(rHoldPeriod,1)+fRvrYr)*12)</f>
        <v>0</v>
      </c>
      <c r="W229" s="278" cm="1">
        <f t="array" aca="1" ref="W229" ca="1">V229*(1+(rRentIncrPct*(MOD(W$8,12)=1))+(rExCapExRntInfl*(rExCapExRntInflMnth=W$8)))*(W$8&lt;=(MAX(rHoldPeriod,1)+fRvrYr)*12)</f>
        <v>0</v>
      </c>
      <c r="X229" s="278" cm="1">
        <f t="array" aca="1" ref="X229" ca="1">W229*(1+(rRentIncrPct*(MOD(X$8,12)=1))+(rExCapExRntInfl*(rExCapExRntInflMnth=X$8)))*(X$8&lt;=(MAX(rHoldPeriod,1)+fRvrYr)*12)</f>
        <v>0</v>
      </c>
      <c r="Y229" s="278" cm="1">
        <f t="array" aca="1" ref="Y229" ca="1">X229*(1+(rRentIncrPct*(MOD(Y$8,12)=1))+(rExCapExRntInfl*(rExCapExRntInflMnth=Y$8)))*(Y$8&lt;=(MAX(rHoldPeriod,1)+fRvrYr)*12)</f>
        <v>0</v>
      </c>
      <c r="Z229" s="278" cm="1">
        <f t="array" aca="1" ref="Z229" ca="1">Y229*(1+(rRentIncrPct*(MOD(Z$8,12)=1))+(rExCapExRntInfl*(rExCapExRntInflMnth=Z$8)))*(Z$8&lt;=(MAX(rHoldPeriod,1)+fRvrYr)*12)</f>
        <v>0</v>
      </c>
      <c r="AA229" s="278" cm="1">
        <f t="array" aca="1" ref="AA229" ca="1">Z229*(1+(rRentIncrPct*(MOD(AA$8,12)=1))+(rExCapExRntInfl*(rExCapExRntInflMnth=AA$8)))*(AA$8&lt;=(MAX(rHoldPeriod,1)+fRvrYr)*12)</f>
        <v>0</v>
      </c>
      <c r="AB229" s="278" cm="1">
        <f t="array" aca="1" ref="AB229" ca="1">AA229*(1+(rRentIncrPct*(MOD(AB$8,12)=1))+(rExCapExRntInfl*(rExCapExRntInflMnth=AB$8)))*(AB$8&lt;=(MAX(rHoldPeriod,1)+fRvrYr)*12)</f>
        <v>0</v>
      </c>
      <c r="AC229" s="278" cm="1">
        <f t="array" aca="1" ref="AC229" ca="1">AB229*(1+(rRentIncrPct*(MOD(AC$8,12)=1))+(rExCapExRntInfl*(rExCapExRntInflMnth=AC$8)))*(AC$8&lt;=(MAX(rHoldPeriod,1)+fRvrYr)*12)</f>
        <v>0</v>
      </c>
      <c r="AD229" s="278" cm="1">
        <f t="array" aca="1" ref="AD229" ca="1">AC229*(1+(rRentIncrPct*(MOD(AD$8,12)=1))+(rExCapExRntInfl*(rExCapExRntInflMnth=AD$8)))*(AD$8&lt;=(MAX(rHoldPeriod,1)+fRvrYr)*12)</f>
        <v>0</v>
      </c>
      <c r="AE229" s="278" cm="1">
        <f t="array" aca="1" ref="AE229" ca="1">AD229*(1+(rRentIncrPct*(MOD(AE$8,12)=1))+(rExCapExRntInfl*(rExCapExRntInflMnth=AE$8)))*(AE$8&lt;=(MAX(rHoldPeriod,1)+fRvrYr)*12)</f>
        <v>0</v>
      </c>
      <c r="AF229" s="278" cm="1">
        <f t="array" aca="1" ref="AF229" ca="1">AE229*(1+(rRentIncrPct*(MOD(AF$8,12)=1))+(rExCapExRntInfl*(rExCapExRntInflMnth=AF$8)))*(AF$8&lt;=(MAX(rHoldPeriod,1)+fRvrYr)*12)</f>
        <v>0</v>
      </c>
      <c r="AG229" s="278" cm="1">
        <f t="array" aca="1" ref="AG229" ca="1">AF229*(1+(rRentIncrPct*(MOD(AG$8,12)=1))+(rExCapExRntInfl*(rExCapExRntInflMnth=AG$8)))*(AG$8&lt;=(MAX(rHoldPeriod,1)+fRvrYr)*12)</f>
        <v>0</v>
      </c>
      <c r="AH229" s="278" cm="1">
        <f t="array" aca="1" ref="AH229" ca="1">AG229*(1+(rRentIncrPct*(MOD(AH$8,12)=1))+(rExCapExRntInfl*(rExCapExRntInflMnth=AH$8)))*(AH$8&lt;=(MAX(rHoldPeriod,1)+fRvrYr)*12)</f>
        <v>0</v>
      </c>
      <c r="AI229" s="278" cm="1">
        <f t="array" aca="1" ref="AI229" ca="1">AH229*(1+(rRentIncrPct*(MOD(AI$8,12)=1))+(rExCapExRntInfl*(rExCapExRntInflMnth=AI$8)))*(AI$8&lt;=(MAX(rHoldPeriod,1)+fRvrYr)*12)</f>
        <v>0</v>
      </c>
      <c r="AJ229" s="278" cm="1">
        <f t="array" aca="1" ref="AJ229" ca="1">AI229*(1+(rRentIncrPct*(MOD(AJ$8,12)=1))+(rExCapExRntInfl*(rExCapExRntInflMnth=AJ$8)))*(AJ$8&lt;=(MAX(rHoldPeriod,1)+fRvrYr)*12)</f>
        <v>0</v>
      </c>
      <c r="AK229" s="278" cm="1">
        <f t="array" aca="1" ref="AK229" ca="1">AJ229*(1+(rRentIncrPct*(MOD(AK$8,12)=1))+(rExCapExRntInfl*(rExCapExRntInflMnth=AK$8)))*(AK$8&lt;=(MAX(rHoldPeriod,1)+fRvrYr)*12)</f>
        <v>0</v>
      </c>
      <c r="AL229" s="278" cm="1">
        <f t="array" aca="1" ref="AL229" ca="1">AK229*(1+(rRentIncrPct*(MOD(AL$8,12)=1))+(rExCapExRntInfl*(rExCapExRntInflMnth=AL$8)))*(AL$8&lt;=(MAX(rHoldPeriod,1)+fRvrYr)*12)</f>
        <v>0</v>
      </c>
      <c r="AM229" s="278" cm="1">
        <f t="array" aca="1" ref="AM229" ca="1">AL229*(1+(rRentIncrPct*(MOD(AM$8,12)=1))+(rExCapExRntInfl*(rExCapExRntInflMnth=AM$8)))*(AM$8&lt;=(MAX(rHoldPeriod,1)+fRvrYr)*12)</f>
        <v>0</v>
      </c>
      <c r="AN229" s="278" cm="1">
        <f t="array" aca="1" ref="AN229" ca="1">AM229*(1+(rRentIncrPct*(MOD(AN$8,12)=1))+(rExCapExRntInfl*(rExCapExRntInflMnth=AN$8)))*(AN$8&lt;=(MAX(rHoldPeriod,1)+fRvrYr)*12)</f>
        <v>0</v>
      </c>
      <c r="AO229" s="278" cm="1">
        <f t="array" aca="1" ref="AO229" ca="1">AN229*(1+(rRentIncrPct*(MOD(AO$8,12)=1))+(rExCapExRntInfl*(rExCapExRntInflMnth=AO$8)))*(AO$8&lt;=(MAX(rHoldPeriod,1)+fRvrYr)*12)</f>
        <v>0</v>
      </c>
      <c r="AP229" s="278" cm="1">
        <f t="array" aca="1" ref="AP229" ca="1">AO229*(1+(rRentIncrPct*(MOD(AP$8,12)=1))+(rExCapExRntInfl*(rExCapExRntInflMnth=AP$8)))*(AP$8&lt;=(MAX(rHoldPeriod,1)+fRvrYr)*12)</f>
        <v>0</v>
      </c>
      <c r="AQ229" s="278" cm="1">
        <f t="array" aca="1" ref="AQ229" ca="1">AP229*(1+(rRentIncrPct*(MOD(AQ$8,12)=1))+(rExCapExRntInfl*(rExCapExRntInflMnth=AQ$8)))*(AQ$8&lt;=(MAX(rHoldPeriod,1)+fRvrYr)*12)</f>
        <v>0</v>
      </c>
      <c r="AR229" s="278" cm="1">
        <f t="array" aca="1" ref="AR229" ca="1">AQ229*(1+(rRentIncrPct*(MOD(AR$8,12)=1))+(rExCapExRntInfl*(rExCapExRntInflMnth=AR$8)))*(AR$8&lt;=(MAX(rHoldPeriod,1)+fRvrYr)*12)</f>
        <v>0</v>
      </c>
      <c r="AS229" s="278" cm="1">
        <f t="array" aca="1" ref="AS229" ca="1">AR229*(1+(rRentIncrPct*(MOD(AS$8,12)=1))+(rExCapExRntInfl*(rExCapExRntInflMnth=AS$8)))*(AS$8&lt;=(MAX(rHoldPeriod,1)+fRvrYr)*12)</f>
        <v>0</v>
      </c>
      <c r="AT229" s="278" cm="1">
        <f t="array" aca="1" ref="AT229" ca="1">AS229*(1+(rRentIncrPct*(MOD(AT$8,12)=1))+(rExCapExRntInfl*(rExCapExRntInflMnth=AT$8)))*(AT$8&lt;=(MAX(rHoldPeriod,1)+fRvrYr)*12)</f>
        <v>0</v>
      </c>
      <c r="AU229" s="278" cm="1">
        <f t="array" aca="1" ref="AU229" ca="1">AT229*(1+(rRentIncrPct*(MOD(AU$8,12)=1))+(rExCapExRntInfl*(rExCapExRntInflMnth=AU$8)))*(AU$8&lt;=(MAX(rHoldPeriod,1)+fRvrYr)*12)</f>
        <v>0</v>
      </c>
      <c r="AV229" s="278" cm="1">
        <f t="array" aca="1" ref="AV229" ca="1">AU229*(1+(rRentIncrPct*(MOD(AV$8,12)=1))+(rExCapExRntInfl*(rExCapExRntInflMnth=AV$8)))*(AV$8&lt;=(MAX(rHoldPeriod,1)+fRvrYr)*12)</f>
        <v>0</v>
      </c>
      <c r="AW229" s="278" cm="1">
        <f t="array" aca="1" ref="AW229" ca="1">AV229*(1+(rRentIncrPct*(MOD(AW$8,12)=1))+(rExCapExRntInfl*(rExCapExRntInflMnth=AW$8)))*(AW$8&lt;=(MAX(rHoldPeriod,1)+fRvrYr)*12)</f>
        <v>0</v>
      </c>
      <c r="AX229" s="278" cm="1">
        <f t="array" aca="1" ref="AX229" ca="1">AW229*(1+(rRentIncrPct*(MOD(AX$8,12)=1))+(rExCapExRntInfl*(rExCapExRntInflMnth=AX$8)))*(AX$8&lt;=(MAX(rHoldPeriod,1)+fRvrYr)*12)</f>
        <v>0</v>
      </c>
      <c r="AY229" s="278" cm="1">
        <f t="array" aca="1" ref="AY229" ca="1">AX229*(1+(rRentIncrPct*(MOD(AY$8,12)=1))+(rExCapExRntInfl*(rExCapExRntInflMnth=AY$8)))*(AY$8&lt;=(MAX(rHoldPeriod,1)+fRvrYr)*12)</f>
        <v>0</v>
      </c>
      <c r="AZ229" s="278" cm="1">
        <f t="array" aca="1" ref="AZ229" ca="1">AY229*(1+(rRentIncrPct*(MOD(AZ$8,12)=1))+(rExCapExRntInfl*(rExCapExRntInflMnth=AZ$8)))*(AZ$8&lt;=(MAX(rHoldPeriod,1)+fRvrYr)*12)</f>
        <v>0</v>
      </c>
      <c r="BA229" s="278" cm="1">
        <f t="array" aca="1" ref="BA229" ca="1">AZ229*(1+(rRentIncrPct*(MOD(BA$8,12)=1))+(rExCapExRntInfl*(rExCapExRntInflMnth=BA$8)))*(BA$8&lt;=(MAX(rHoldPeriod,1)+fRvrYr)*12)</f>
        <v>0</v>
      </c>
      <c r="BB229" s="278" cm="1">
        <f t="array" aca="1" ref="BB229" ca="1">BA229*(1+(rRentIncrPct*(MOD(BB$8,12)=1))+(rExCapExRntInfl*(rExCapExRntInflMnth=BB$8)))*(BB$8&lt;=(MAX(rHoldPeriod,1)+fRvrYr)*12)</f>
        <v>0</v>
      </c>
      <c r="BC229" s="278" cm="1">
        <f t="array" aca="1" ref="BC229" ca="1">BB229*(1+(rRentIncrPct*(MOD(BC$8,12)=1))+(rExCapExRntInfl*(rExCapExRntInflMnth=BC$8)))*(BC$8&lt;=(MAX(rHoldPeriod,1)+fRvrYr)*12)</f>
        <v>0</v>
      </c>
      <c r="BD229" s="278" cm="1">
        <f t="array" aca="1" ref="BD229" ca="1">BC229*(1+(rRentIncrPct*(MOD(BD$8,12)=1))+(rExCapExRntInfl*(rExCapExRntInflMnth=BD$8)))*(BD$8&lt;=(MAX(rHoldPeriod,1)+fRvrYr)*12)</f>
        <v>0</v>
      </c>
      <c r="BE229" s="278" cm="1">
        <f t="array" aca="1" ref="BE229" ca="1">BD229*(1+(rRentIncrPct*(MOD(BE$8,12)=1))+(rExCapExRntInfl*(rExCapExRntInflMnth=BE$8)))*(BE$8&lt;=(MAX(rHoldPeriod,1)+fRvrYr)*12)</f>
        <v>0</v>
      </c>
      <c r="BF229" s="278" cm="1">
        <f t="array" aca="1" ref="BF229" ca="1">BE229*(1+(rRentIncrPct*(MOD(BF$8,12)=1))+(rExCapExRntInfl*(rExCapExRntInflMnth=BF$8)))*(BF$8&lt;=(MAX(rHoldPeriod,1)+fRvrYr)*12)</f>
        <v>0</v>
      </c>
      <c r="BG229" s="278" cm="1">
        <f t="array" aca="1" ref="BG229" ca="1">BF229*(1+(rRentIncrPct*(MOD(BG$8,12)=1))+(rExCapExRntInfl*(rExCapExRntInflMnth=BG$8)))*(BG$8&lt;=(MAX(rHoldPeriod,1)+fRvrYr)*12)</f>
        <v>0</v>
      </c>
      <c r="BH229" s="278" cm="1">
        <f t="array" aca="1" ref="BH229" ca="1">BG229*(1+(rRentIncrPct*(MOD(BH$8,12)=1))+(rExCapExRntInfl*(rExCapExRntInflMnth=BH$8)))*(BH$8&lt;=(MAX(rHoldPeriod,1)+fRvrYr)*12)</f>
        <v>0</v>
      </c>
      <c r="BI229" s="278" cm="1">
        <f t="array" aca="1" ref="BI229" ca="1">BH229*(1+(rRentIncrPct*(MOD(BI$8,12)=1))+(rExCapExRntInfl*(rExCapExRntInflMnth=BI$8)))*(BI$8&lt;=(MAX(rHoldPeriod,1)+fRvrYr)*12)</f>
        <v>0</v>
      </c>
      <c r="BJ229" s="278" cm="1">
        <f t="array" aca="1" ref="BJ229" ca="1">BI229*(1+(rRentIncrPct*(MOD(BJ$8,12)=1))+(rExCapExRntInfl*(rExCapExRntInflMnth=BJ$8)))*(BJ$8&lt;=(MAX(rHoldPeriod,1)+fRvrYr)*12)</f>
        <v>0</v>
      </c>
      <c r="BK229" s="278" cm="1">
        <f t="array" aca="1" ref="BK229" ca="1">BJ229*(1+(rRentIncrPct*(MOD(BK$8,12)=1))+(rExCapExRntInfl*(rExCapExRntInflMnth=BK$8)))*(BK$8&lt;=(MAX(rHoldPeriod,1)+fRvrYr)*12)</f>
        <v>0</v>
      </c>
      <c r="BL229" s="278" cm="1">
        <f t="array" aca="1" ref="BL229" ca="1">BK229*(1+(rRentIncrPct*(MOD(BL$8,12)=1))+(rExCapExRntInfl*(rExCapExRntInflMnth=BL$8)))*(BL$8&lt;=(MAX(rHoldPeriod,1)+fRvrYr)*12)</f>
        <v>0</v>
      </c>
      <c r="BM229" s="278" cm="1">
        <f t="array" aca="1" ref="BM229" ca="1">BL229*(1+(rRentIncrPct*(MOD(BM$8,12)=1))+(rExCapExRntInfl*(rExCapExRntInflMnth=BM$8)))*(BM$8&lt;=(MAX(rHoldPeriod,1)+fRvrYr)*12)</f>
        <v>0</v>
      </c>
      <c r="BN229" s="278" cm="1">
        <f t="array" aca="1" ref="BN229" ca="1">BM229*(1+(rRentIncrPct*(MOD(BN$8,12)=1))+(rExCapExRntInfl*(rExCapExRntInflMnth=BN$8)))*(BN$8&lt;=(MAX(rHoldPeriod,1)+fRvrYr)*12)</f>
        <v>0</v>
      </c>
      <c r="BO229" s="278" cm="1">
        <f t="array" aca="1" ref="BO229" ca="1">BN229*(1+(rRentIncrPct*(MOD(BO$8,12)=1))+(rExCapExRntInfl*(rExCapExRntInflMnth=BO$8)))*(BO$8&lt;=(MAX(rHoldPeriod,1)+fRvrYr)*12)</f>
        <v>0</v>
      </c>
      <c r="BP229" s="278" cm="1">
        <f t="array" aca="1" ref="BP229" ca="1">BO229*(1+(rRentIncrPct*(MOD(BP$8,12)=1))+(rExCapExRntInfl*(rExCapExRntInflMnth=BP$8)))*(BP$8&lt;=(MAX(rHoldPeriod,1)+fRvrYr)*12)</f>
        <v>0</v>
      </c>
      <c r="BQ229" s="278" cm="1">
        <f t="array" aca="1" ref="BQ229" ca="1">BP229*(1+(rRentIncrPct*(MOD(BQ$8,12)=1))+(rExCapExRntInfl*(rExCapExRntInflMnth=BQ$8)))*(BQ$8&lt;=(MAX(rHoldPeriod,1)+fRvrYr)*12)</f>
        <v>0</v>
      </c>
      <c r="BR229" s="278" cm="1">
        <f t="array" aca="1" ref="BR229" ca="1">BQ229*(1+(rRentIncrPct*(MOD(BR$8,12)=1))+(rExCapExRntInfl*(rExCapExRntInflMnth=BR$8)))*(BR$8&lt;=(MAX(rHoldPeriod,1)+fRvrYr)*12)</f>
        <v>0</v>
      </c>
      <c r="BS229" s="278" cm="1">
        <f t="array" aca="1" ref="BS229" ca="1">BR229*(1+(rRentIncrPct*(MOD(BS$8,12)=1))+(rExCapExRntInfl*(rExCapExRntInflMnth=BS$8)))*(BS$8&lt;=(MAX(rHoldPeriod,1)+fRvrYr)*12)</f>
        <v>0</v>
      </c>
      <c r="BT229" s="278" cm="1">
        <f t="array" aca="1" ref="BT229" ca="1">BS229*(1+(rRentIncrPct*(MOD(BT$8,12)=1))+(rExCapExRntInfl*(rExCapExRntInflMnth=BT$8)))*(BT$8&lt;=(MAX(rHoldPeriod,1)+fRvrYr)*12)</f>
        <v>0</v>
      </c>
      <c r="BU229" s="278" cm="1">
        <f t="array" aca="1" ref="BU229" ca="1">BT229*(1+(rRentIncrPct*(MOD(BU$8,12)=1))+(rExCapExRntInfl*(rExCapExRntInflMnth=BU$8)))*(BU$8&lt;=(MAX(rHoldPeriod,1)+fRvrYr)*12)</f>
        <v>0</v>
      </c>
      <c r="BV229" s="278" cm="1">
        <f t="array" aca="1" ref="BV229" ca="1">BU229*(1+(rRentIncrPct*(MOD(BV$8,12)=1))+(rExCapExRntInfl*(rExCapExRntInflMnth=BV$8)))*(BV$8&lt;=(MAX(rHoldPeriod,1)+fRvrYr)*12)</f>
        <v>0</v>
      </c>
      <c r="BW229" s="278" cm="1">
        <f t="array" aca="1" ref="BW229" ca="1">BV229*(1+(rRentIncrPct*(MOD(BW$8,12)=1))+(rExCapExRntInfl*(rExCapExRntInflMnth=BW$8)))*(BW$8&lt;=(MAX(rHoldPeriod,1)+fRvrYr)*12)</f>
        <v>0</v>
      </c>
      <c r="BX229" s="278" cm="1">
        <f t="array" aca="1" ref="BX229" ca="1">BW229*(1+(rRentIncrPct*(MOD(BX$8,12)=1))+(rExCapExRntInfl*(rExCapExRntInflMnth=BX$8)))*(BX$8&lt;=(MAX(rHoldPeriod,1)+fRvrYr)*12)</f>
        <v>0</v>
      </c>
      <c r="BY229" s="278" cm="1">
        <f t="array" aca="1" ref="BY229" ca="1">BX229*(1+(rRentIncrPct*(MOD(BY$8,12)=1))+(rExCapExRntInfl*(rExCapExRntInflMnth=BY$8)))*(BY$8&lt;=(MAX(rHoldPeriod,1)+fRvrYr)*12)</f>
        <v>0</v>
      </c>
      <c r="BZ229" s="278" cm="1">
        <f t="array" aca="1" ref="BZ229" ca="1">BY229*(1+(rRentIncrPct*(MOD(BZ$8,12)=1))+(rExCapExRntInfl*(rExCapExRntInflMnth=BZ$8)))*(BZ$8&lt;=(MAX(rHoldPeriod,1)+fRvrYr)*12)</f>
        <v>0</v>
      </c>
      <c r="CA229" s="278" cm="1">
        <f t="array" aca="1" ref="CA229" ca="1">BZ229*(1+(rRentIncrPct*(MOD(CA$8,12)=1))+(rExCapExRntInfl*(rExCapExRntInflMnth=CA$8)))*(CA$8&lt;=(MAX(rHoldPeriod,1)+fRvrYr)*12)</f>
        <v>0</v>
      </c>
      <c r="CB229" s="278" cm="1">
        <f t="array" aca="1" ref="CB229" ca="1">CA229*(1+(rRentIncrPct*(MOD(CB$8,12)=1))+(rExCapExRntInfl*(rExCapExRntInflMnth=CB$8)))*(CB$8&lt;=(MAX(rHoldPeriod,1)+fRvrYr)*12)</f>
        <v>0</v>
      </c>
      <c r="CC229" s="278" cm="1">
        <f t="array" aca="1" ref="CC229" ca="1">CB229*(1+(rRentIncrPct*(MOD(CC$8,12)=1))+(rExCapExRntInfl*(rExCapExRntInflMnth=CC$8)))*(CC$8&lt;=(MAX(rHoldPeriod,1)+fRvrYr)*12)</f>
        <v>0</v>
      </c>
      <c r="CD229" s="278" cm="1">
        <f t="array" aca="1" ref="CD229" ca="1">CC229*(1+(rRentIncrPct*(MOD(CD$8,12)=1))+(rExCapExRntInfl*(rExCapExRntInflMnth=CD$8)))*(CD$8&lt;=(MAX(rHoldPeriod,1)+fRvrYr)*12)</f>
        <v>0</v>
      </c>
      <c r="CE229" s="278" cm="1">
        <f t="array" aca="1" ref="CE229" ca="1">CD229*(1+(rRentIncrPct*(MOD(CE$8,12)=1))+(rExCapExRntInfl*(rExCapExRntInflMnth=CE$8)))*(CE$8&lt;=(MAX(rHoldPeriod,1)+fRvrYr)*12)</f>
        <v>0</v>
      </c>
      <c r="CF229" s="278" cm="1">
        <f t="array" aca="1" ref="CF229" ca="1">CE229*(1+(rRentIncrPct*(MOD(CF$8,12)=1))+(rExCapExRntInfl*(rExCapExRntInflMnth=CF$8)))*(CF$8&lt;=(MAX(rHoldPeriod,1)+fRvrYr)*12)</f>
        <v>0</v>
      </c>
      <c r="CG229" s="278" cm="1">
        <f t="array" aca="1" ref="CG229" ca="1">CF229*(1+(rRentIncrPct*(MOD(CG$8,12)=1))+(rExCapExRntInfl*(rExCapExRntInflMnth=CG$8)))*(CG$8&lt;=(MAX(rHoldPeriod,1)+fRvrYr)*12)</f>
        <v>0</v>
      </c>
      <c r="CH229" s="278" cm="1">
        <f t="array" aca="1" ref="CH229" ca="1">CG229*(1+(rRentIncrPct*(MOD(CH$8,12)=1))+(rExCapExRntInfl*(rExCapExRntInflMnth=CH$8)))*(CH$8&lt;=(MAX(rHoldPeriod,1)+fRvrYr)*12)</f>
        <v>0</v>
      </c>
      <c r="CI229" s="278" cm="1">
        <f t="array" aca="1" ref="CI229" ca="1">CH229*(1+(rRentIncrPct*(MOD(CI$8,12)=1))+(rExCapExRntInfl*(rExCapExRntInflMnth=CI$8)))*(CI$8&lt;=(MAX(rHoldPeriod,1)+fRvrYr)*12)</f>
        <v>0</v>
      </c>
      <c r="CJ229" s="278" cm="1">
        <f t="array" aca="1" ref="CJ229" ca="1">CI229*(1+(rRentIncrPct*(MOD(CJ$8,12)=1))+(rExCapExRntInfl*(rExCapExRntInflMnth=CJ$8)))*(CJ$8&lt;=(MAX(rHoldPeriod,1)+fRvrYr)*12)</f>
        <v>0</v>
      </c>
      <c r="CK229" s="278" cm="1">
        <f t="array" aca="1" ref="CK229" ca="1">CJ229*(1+(rRentIncrPct*(MOD(CK$8,12)=1))+(rExCapExRntInfl*(rExCapExRntInflMnth=CK$8)))*(CK$8&lt;=(MAX(rHoldPeriod,1)+fRvrYr)*12)</f>
        <v>0</v>
      </c>
      <c r="CL229" s="278" cm="1">
        <f t="array" aca="1" ref="CL229" ca="1">CK229*(1+(rRentIncrPct*(MOD(CL$8,12)=1))+(rExCapExRntInfl*(rExCapExRntInflMnth=CL$8)))*(CL$8&lt;=(MAX(rHoldPeriod,1)+fRvrYr)*12)</f>
        <v>0</v>
      </c>
      <c r="CM229" s="278" cm="1">
        <f t="array" aca="1" ref="CM229" ca="1">CL229*(1+(rRentIncrPct*(MOD(CM$8,12)=1))+(rExCapExRntInfl*(rExCapExRntInflMnth=CM$8)))*(CM$8&lt;=(MAX(rHoldPeriod,1)+fRvrYr)*12)</f>
        <v>0</v>
      </c>
      <c r="CN229" s="278" cm="1">
        <f t="array" aca="1" ref="CN229" ca="1">CM229*(1+(rRentIncrPct*(MOD(CN$8,12)=1))+(rExCapExRntInfl*(rExCapExRntInflMnth=CN$8)))*(CN$8&lt;=(MAX(rHoldPeriod,1)+fRvrYr)*12)</f>
        <v>0</v>
      </c>
      <c r="CO229" s="278" cm="1">
        <f t="array" aca="1" ref="CO229" ca="1">CN229*(1+(rRentIncrPct*(MOD(CO$8,12)=1))+(rExCapExRntInfl*(rExCapExRntInflMnth=CO$8)))*(CO$8&lt;=(MAX(rHoldPeriod,1)+fRvrYr)*12)</f>
        <v>0</v>
      </c>
      <c r="CP229" s="278" cm="1">
        <f t="array" aca="1" ref="CP229" ca="1">CO229*(1+(rRentIncrPct*(MOD(CP$8,12)=1))+(rExCapExRntInfl*(rExCapExRntInflMnth=CP$8)))*(CP$8&lt;=(MAX(rHoldPeriod,1)+fRvrYr)*12)</f>
        <v>0</v>
      </c>
      <c r="CQ229" s="278" cm="1">
        <f t="array" aca="1" ref="CQ229" ca="1">CP229*(1+(rRentIncrPct*(MOD(CQ$8,12)=1))+(rExCapExRntInfl*(rExCapExRntInflMnth=CQ$8)))*(CQ$8&lt;=(MAX(rHoldPeriod,1)+fRvrYr)*12)</f>
        <v>0</v>
      </c>
      <c r="CR229" s="278" cm="1">
        <f t="array" aca="1" ref="CR229" ca="1">CQ229*(1+(rRentIncrPct*(MOD(CR$8,12)=1))+(rExCapExRntInfl*(rExCapExRntInflMnth=CR$8)))*(CR$8&lt;=(MAX(rHoldPeriod,1)+fRvrYr)*12)</f>
        <v>0</v>
      </c>
      <c r="CS229" s="278" cm="1">
        <f t="array" aca="1" ref="CS229" ca="1">CR229*(1+(rRentIncrPct*(MOD(CS$8,12)=1))+(rExCapExRntInfl*(rExCapExRntInflMnth=CS$8)))*(CS$8&lt;=(MAX(rHoldPeriod,1)+fRvrYr)*12)</f>
        <v>0</v>
      </c>
      <c r="CT229" s="278" cm="1">
        <f t="array" aca="1" ref="CT229" ca="1">CS229*(1+(rRentIncrPct*(MOD(CT$8,12)=1))+(rExCapExRntInfl*(rExCapExRntInflMnth=CT$8)))*(CT$8&lt;=(MAX(rHoldPeriod,1)+fRvrYr)*12)</f>
        <v>0</v>
      </c>
      <c r="CU229" s="278" cm="1">
        <f t="array" aca="1" ref="CU229" ca="1">CT229*(1+(rRentIncrPct*(MOD(CU$8,12)=1))+(rExCapExRntInfl*(rExCapExRntInflMnth=CU$8)))*(CU$8&lt;=(MAX(rHoldPeriod,1)+fRvrYr)*12)</f>
        <v>0</v>
      </c>
      <c r="CV229" s="278" cm="1">
        <f t="array" aca="1" ref="CV229" ca="1">CU229*(1+(rRentIncrPct*(MOD(CV$8,12)=1))+(rExCapExRntInfl*(rExCapExRntInflMnth=CV$8)))*(CV$8&lt;=(MAX(rHoldPeriod,1)+fRvrYr)*12)</f>
        <v>0</v>
      </c>
      <c r="CW229" s="278" cm="1">
        <f t="array" aca="1" ref="CW229" ca="1">CV229*(1+(rRentIncrPct*(MOD(CW$8,12)=1))+(rExCapExRntInfl*(rExCapExRntInflMnth=CW$8)))*(CW$8&lt;=(MAX(rHoldPeriod,1)+fRvrYr)*12)</f>
        <v>0</v>
      </c>
      <c r="CX229" s="278" cm="1">
        <f t="array" aca="1" ref="CX229" ca="1">CW229*(1+(rRentIncrPct*(MOD(CX$8,12)=1))+(rExCapExRntInfl*(rExCapExRntInflMnth=CX$8)))*(CX$8&lt;=(MAX(rHoldPeriod,1)+fRvrYr)*12)</f>
        <v>0</v>
      </c>
      <c r="CY229" s="278" cm="1">
        <f t="array" aca="1" ref="CY229" ca="1">CX229*(1+(rRentIncrPct*(MOD(CY$8,12)=1))+(rExCapExRntInfl*(rExCapExRntInflMnth=CY$8)))*(CY$8&lt;=(MAX(rHoldPeriod,1)+fRvrYr)*12)</f>
        <v>0</v>
      </c>
      <c r="CZ229" s="278" cm="1">
        <f t="array" aca="1" ref="CZ229" ca="1">CY229*(1+(rRentIncrPct*(MOD(CZ$8,12)=1))+(rExCapExRntInfl*(rExCapExRntInflMnth=CZ$8)))*(CZ$8&lt;=(MAX(rHoldPeriod,1)+fRvrYr)*12)</f>
        <v>0</v>
      </c>
      <c r="DA229" s="278" cm="1">
        <f t="array" aca="1" ref="DA229" ca="1">CZ229*(1+(rRentIncrPct*(MOD(DA$8,12)=1))+(rExCapExRntInfl*(rExCapExRntInflMnth=DA$8)))*(DA$8&lt;=(MAX(rHoldPeriod,1)+fRvrYr)*12)</f>
        <v>0</v>
      </c>
      <c r="DB229" s="278" cm="1">
        <f t="array" aca="1" ref="DB229" ca="1">DA229*(1+(rRentIncrPct*(MOD(DB$8,12)=1))+(rExCapExRntInfl*(rExCapExRntInflMnth=DB$8)))*(DB$8&lt;=(MAX(rHoldPeriod,1)+fRvrYr)*12)</f>
        <v>0</v>
      </c>
      <c r="DC229" s="278" cm="1">
        <f t="array" aca="1" ref="DC229" ca="1">DB229*(1+(rRentIncrPct*(MOD(DC$8,12)=1))+(rExCapExRntInfl*(rExCapExRntInflMnth=DC$8)))*(DC$8&lt;=(MAX(rHoldPeriod,1)+fRvrYr)*12)</f>
        <v>0</v>
      </c>
      <c r="DD229" s="278" cm="1">
        <f t="array" aca="1" ref="DD229" ca="1">DC229*(1+(rRentIncrPct*(MOD(DD$8,12)=1))+(rExCapExRntInfl*(rExCapExRntInflMnth=DD$8)))*(DD$8&lt;=(MAX(rHoldPeriod,1)+fRvrYr)*12)</f>
        <v>0</v>
      </c>
      <c r="DE229" s="278" cm="1">
        <f t="array" aca="1" ref="DE229" ca="1">DD229*(1+(rRentIncrPct*(MOD(DE$8,12)=1))+(rExCapExRntInfl*(rExCapExRntInflMnth=DE$8)))*(DE$8&lt;=(MAX(rHoldPeriod,1)+fRvrYr)*12)</f>
        <v>0</v>
      </c>
      <c r="DF229" s="278" cm="1">
        <f t="array" aca="1" ref="DF229" ca="1">DE229*(1+(rRentIncrPct*(MOD(DF$8,12)=1))+(rExCapExRntInfl*(rExCapExRntInflMnth=DF$8)))*(DF$8&lt;=(MAX(rHoldPeriod,1)+fRvrYr)*12)</f>
        <v>0</v>
      </c>
      <c r="DG229" s="278" cm="1">
        <f t="array" aca="1" ref="DG229" ca="1">DF229*(1+(rRentIncrPct*(MOD(DG$8,12)=1))+(rExCapExRntInfl*(rExCapExRntInflMnth=DG$8)))*(DG$8&lt;=(MAX(rHoldPeriod,1)+fRvrYr)*12)</f>
        <v>0</v>
      </c>
      <c r="DH229" s="278" cm="1">
        <f t="array" aca="1" ref="DH229" ca="1">DG229*(1+(rRentIncrPct*(MOD(DH$8,12)=1))+(rExCapExRntInfl*(rExCapExRntInflMnth=DH$8)))*(DH$8&lt;=(MAX(rHoldPeriod,1)+fRvrYr)*12)</f>
        <v>0</v>
      </c>
      <c r="DI229" s="278" cm="1">
        <f t="array" aca="1" ref="DI229" ca="1">DH229*(1+(rRentIncrPct*(MOD(DI$8,12)=1))+(rExCapExRntInfl*(rExCapExRntInflMnth=DI$8)))*(DI$8&lt;=(MAX(rHoldPeriod,1)+fRvrYr)*12)</f>
        <v>0</v>
      </c>
      <c r="DJ229" s="278" cm="1">
        <f t="array" aca="1" ref="DJ229" ca="1">DI229*(1+(rRentIncrPct*(MOD(DJ$8,12)=1))+(rExCapExRntInfl*(rExCapExRntInflMnth=DJ$8)))*(DJ$8&lt;=(MAX(rHoldPeriod,1)+fRvrYr)*12)</f>
        <v>0</v>
      </c>
      <c r="DK229" s="278" cm="1">
        <f t="array" aca="1" ref="DK229" ca="1">DJ229*(1+(rRentIncrPct*(MOD(DK$8,12)=1))+(rExCapExRntInfl*(rExCapExRntInflMnth=DK$8)))*(DK$8&lt;=(MAX(rHoldPeriod,1)+fRvrYr)*12)</f>
        <v>0</v>
      </c>
      <c r="DL229" s="278" cm="1">
        <f t="array" aca="1" ref="DL229" ca="1">DK229*(1+(rRentIncrPct*(MOD(DL$8,12)=1))+(rExCapExRntInfl*(rExCapExRntInflMnth=DL$8)))*(DL$8&lt;=(MAX(rHoldPeriod,1)+fRvrYr)*12)</f>
        <v>0</v>
      </c>
      <c r="DM229" s="278" cm="1">
        <f t="array" aca="1" ref="DM229" ca="1">DL229*(1+(rRentIncrPct*(MOD(DM$8,12)=1))+(rExCapExRntInfl*(rExCapExRntInflMnth=DM$8)))*(DM$8&lt;=(MAX(rHoldPeriod,1)+fRvrYr)*12)</f>
        <v>0</v>
      </c>
      <c r="DN229" s="278" cm="1">
        <f t="array" aca="1" ref="DN229" ca="1">DM229*(1+(rRentIncrPct*(MOD(DN$8,12)=1))+(rExCapExRntInfl*(rExCapExRntInflMnth=DN$8)))*(DN$8&lt;=(MAX(rHoldPeriod,1)+fRvrYr)*12)</f>
        <v>0</v>
      </c>
      <c r="DO229" s="278" cm="1">
        <f t="array" aca="1" ref="DO229" ca="1">DN229*(1+(rRentIncrPct*(MOD(DO$8,12)=1))+(rExCapExRntInfl*(rExCapExRntInflMnth=DO$8)))*(DO$8&lt;=(MAX(rHoldPeriod,1)+fRvrYr)*12)</f>
        <v>0</v>
      </c>
      <c r="DP229" s="278" cm="1">
        <f t="array" aca="1" ref="DP229" ca="1">DO229*(1+(rRentIncrPct*(MOD(DP$8,12)=1))+(rExCapExRntInfl*(rExCapExRntInflMnth=DP$8)))*(DP$8&lt;=(MAX(rHoldPeriod,1)+fRvrYr)*12)</f>
        <v>0</v>
      </c>
      <c r="DQ229" s="278" cm="1">
        <f t="array" aca="1" ref="DQ229" ca="1">DP229*(1+(rRentIncrPct*(MOD(DQ$8,12)=1))+(rExCapExRntInfl*(rExCapExRntInflMnth=DQ$8)))*(DQ$8&lt;=(MAX(rHoldPeriod,1)+fRvrYr)*12)</f>
        <v>0</v>
      </c>
      <c r="DR229" s="278" cm="1">
        <f t="array" aca="1" ref="DR229" ca="1">DQ229*(1+(rRentIncrPct*(MOD(DR$8,12)=1))+(rExCapExRntInfl*(rExCapExRntInflMnth=DR$8)))*(DR$8&lt;=(MAX(rHoldPeriod,1)+fRvrYr)*12)</f>
        <v>0</v>
      </c>
      <c r="DS229" s="278" cm="1">
        <f t="array" aca="1" ref="DS229" ca="1">DR229*(1+(rRentIncrPct*(MOD(DS$8,12)=1))+(rExCapExRntInfl*(rExCapExRntInflMnth=DS$8)))*(DS$8&lt;=(MAX(rHoldPeriod,1)+fRvrYr)*12)</f>
        <v>0</v>
      </c>
      <c r="DT229" s="278" cm="1">
        <f t="array" aca="1" ref="DT229" ca="1">DS229*(1+(rRentIncrPct*(MOD(DT$8,12)=1))+(rExCapExRntInfl*(rExCapExRntInflMnth=DT$8)))*(DT$8&lt;=(MAX(rHoldPeriod,1)+fRvrYr)*12)</f>
        <v>0</v>
      </c>
      <c r="DU229" s="278" cm="1">
        <f t="array" aca="1" ref="DU229" ca="1">DT229*(1+(rRentIncrPct*(MOD(DU$8,12)=1))+(rExCapExRntInfl*(rExCapExRntInflMnth=DU$8)))*(DU$8&lt;=(MAX(rHoldPeriod,1)+fRvrYr)*12)</f>
        <v>0</v>
      </c>
      <c r="DV229" s="278" cm="1">
        <f t="array" aca="1" ref="DV229" ca="1">DU229*(1+(rRentIncrPct*(MOD(DV$8,12)=1))+(rExCapExRntInfl*(rExCapExRntInflMnth=DV$8)))*(DV$8&lt;=(MAX(rHoldPeriod,1)+fRvrYr)*12)</f>
        <v>0</v>
      </c>
      <c r="DW229" s="278" cm="1">
        <f t="array" aca="1" ref="DW229" ca="1">DV229*(1+(rRentIncrPct*(MOD(DW$8,12)=1))+(rExCapExRntInfl*(rExCapExRntInflMnth=DW$8)))*(DW$8&lt;=(MAX(rHoldPeriod,1)+fRvrYr)*12)</f>
        <v>0</v>
      </c>
      <c r="DX229" s="278" cm="1">
        <f t="array" aca="1" ref="DX229" ca="1">DW229*(1+(rRentIncrPct*(MOD(DX$8,12)=1))+(rExCapExRntInfl*(rExCapExRntInflMnth=DX$8)))*(DX$8&lt;=(MAX(rHoldPeriod,1)+fRvrYr)*12)</f>
        <v>0</v>
      </c>
      <c r="DY229" s="278" cm="1">
        <f t="array" aca="1" ref="DY229" ca="1">DX229*(1+(rRentIncrPct*(MOD(DY$8,12)=1))+(rExCapExRntInfl*(rExCapExRntInflMnth=DY$8)))*(DY$8&lt;=(MAX(rHoldPeriod,1)+fRvrYr)*12)</f>
        <v>0</v>
      </c>
      <c r="DZ229" s="278" cm="1">
        <f t="array" aca="1" ref="DZ229" ca="1">DY229*(1+(rRentIncrPct*(MOD(DZ$8,12)=1))+(rExCapExRntInfl*(rExCapExRntInflMnth=DZ$8)))*(DZ$8&lt;=(MAX(rHoldPeriod,1)+fRvrYr)*12)</f>
        <v>0</v>
      </c>
      <c r="EA229" s="278" cm="1">
        <f t="array" aca="1" ref="EA229" ca="1">DZ229*(1+(rRentIncrPct*(MOD(EA$8,12)=1))+(rExCapExRntInfl*(rExCapExRntInflMnth=EA$8)))*(EA$8&lt;=(MAX(rHoldPeriod,1)+fRvrYr)*12)</f>
        <v>0</v>
      </c>
      <c r="EB229" s="278" cm="1">
        <f t="array" aca="1" ref="EB229" ca="1">EA229*(1+(rRentIncrPct*(MOD(EB$8,12)=1))+(rExCapExRntInfl*(rExCapExRntInflMnth=EB$8)))*(EB$8&lt;=(MAX(rHoldPeriod,1)+fRvrYr)*12)</f>
        <v>0</v>
      </c>
      <c r="EC229" s="278" cm="1">
        <f t="array" aca="1" ref="EC229" ca="1">EB229*(1+(rRentIncrPct*(MOD(EC$8,12)=1))+(rExCapExRntInfl*(rExCapExRntInflMnth=EC$8)))*(EC$8&lt;=(MAX(rHoldPeriod,1)+fRvrYr)*12)</f>
        <v>0</v>
      </c>
      <c r="ED229" s="278" cm="1">
        <f t="array" aca="1" ref="ED229" ca="1">EC229*(1+(rRentIncrPct*(MOD(ED$8,12)=1))+(rExCapExRntInfl*(rExCapExRntInflMnth=ED$8)))*(ED$8&lt;=(MAX(rHoldPeriod,1)+fRvrYr)*12)</f>
        <v>0</v>
      </c>
      <c r="EE229" s="278" cm="1">
        <f t="array" aca="1" ref="EE229" ca="1">ED229*(1+(rRentIncrPct*(MOD(EE$8,12)=1))+(rExCapExRntInfl*(rExCapExRntInflMnth=EE$8)))*(EE$8&lt;=(MAX(rHoldPeriod,1)+fRvrYr)*12)</f>
        <v>0</v>
      </c>
      <c r="EF229" s="278" cm="1">
        <f t="array" aca="1" ref="EF229" ca="1">EE229*(1+(rRentIncrPct*(MOD(EF$8,12)=1))+(rExCapExRntInfl*(rExCapExRntInflMnth=EF$8)))*(EF$8&lt;=(MAX(rHoldPeriod,1)+fRvrYr)*12)</f>
        <v>0</v>
      </c>
      <c r="EG229" s="278" cm="1">
        <f t="array" aca="1" ref="EG229" ca="1">EF229*(1+(rRentIncrPct*(MOD(EG$8,12)=1))+(rExCapExRntInfl*(rExCapExRntInflMnth=EG$8)))*(EG$8&lt;=(MAX(rHoldPeriod,1)+fRvrYr)*12)</f>
        <v>0</v>
      </c>
      <c r="EH229" s="278" cm="1">
        <f t="array" aca="1" ref="EH229" ca="1">EG229*(1+(rRentIncrPct*(MOD(EH$8,12)=1))+(rExCapExRntInfl*(rExCapExRntInflMnth=EH$8)))*(EH$8&lt;=(MAX(rHoldPeriod,1)+fRvrYr)*12)</f>
        <v>0</v>
      </c>
      <c r="EI229" s="278" cm="1">
        <f t="array" aca="1" ref="EI229" ca="1">EH229*(1+(rRentIncrPct*(MOD(EI$8,12)=1))+(rExCapExRntInfl*(rExCapExRntInflMnth=EI$8)))*(EI$8&lt;=(MAX(rHoldPeriod,1)+fRvrYr)*12)</f>
        <v>0</v>
      </c>
      <c r="EJ229" s="278" cm="1">
        <f t="array" aca="1" ref="EJ229" ca="1">EI229*(1+(rRentIncrPct*(MOD(EJ$8,12)=1))+(rExCapExRntInfl*(rExCapExRntInflMnth=EJ$8)))*(EJ$8&lt;=(MAX(rHoldPeriod,1)+fRvrYr)*12)</f>
        <v>0</v>
      </c>
      <c r="EK229" s="278" cm="1">
        <f t="array" aca="1" ref="EK229" ca="1">EJ229*(1+(rRentIncrPct*(MOD(EK$8,12)=1))+(rExCapExRntInfl*(rExCapExRntInflMnth=EK$8)))*(EK$8&lt;=(MAX(rHoldPeriod,1)+fRvrYr)*12)</f>
        <v>0</v>
      </c>
      <c r="EL229" s="278" cm="1">
        <f t="array" aca="1" ref="EL229" ca="1">EK229*(1+(rRentIncrPct*(MOD(EL$8,12)=1))+(rExCapExRntInfl*(rExCapExRntInflMnth=EL$8)))*(EL$8&lt;=(MAX(rHoldPeriod,1)+fRvrYr)*12)</f>
        <v>0</v>
      </c>
      <c r="EM229" s="278" cm="1">
        <f t="array" aca="1" ref="EM229" ca="1">EL229*(1+(rRentIncrPct*(MOD(EM$8,12)=1))+(rExCapExRntInfl*(rExCapExRntInflMnth=EM$8)))*(EM$8&lt;=(MAX(rHoldPeriod,1)+fRvrYr)*12)</f>
        <v>0</v>
      </c>
      <c r="EN229" s="278" cm="1">
        <f t="array" aca="1" ref="EN229" ca="1">EM229*(1+(rRentIncrPct*(MOD(EN$8,12)=1))+(rExCapExRntInfl*(rExCapExRntInflMnth=EN$8)))*(EN$8&lt;=(MAX(rHoldPeriod,1)+fRvrYr)*12)</f>
        <v>0</v>
      </c>
      <c r="EO229" s="278" cm="1">
        <f t="array" aca="1" ref="EO229" ca="1">EN229*(1+(rRentIncrPct*(MOD(EO$8,12)=1))+(rExCapExRntInfl*(rExCapExRntInflMnth=EO$8)))*(EO$8&lt;=(MAX(rHoldPeriod,1)+fRvrYr)*12)</f>
        <v>0</v>
      </c>
      <c r="EP229" s="278" cm="1">
        <f t="array" aca="1" ref="EP229" ca="1">EO229*(1+(rRentIncrPct*(MOD(EP$8,12)=1))+(rExCapExRntInfl*(rExCapExRntInflMnth=EP$8)))*(EP$8&lt;=(MAX(rHoldPeriod,1)+fRvrYr)*12)</f>
        <v>0</v>
      </c>
      <c r="EQ229" s="278" cm="1">
        <f t="array" aca="1" ref="EQ229" ca="1">EP229*(1+(rRentIncrPct*(MOD(EQ$8,12)=1))+(rExCapExRntInfl*(rExCapExRntInflMnth=EQ$8)))*(EQ$8&lt;=(MAX(rHoldPeriod,1)+fRvrYr)*12)</f>
        <v>0</v>
      </c>
      <c r="ER229" s="278" cm="1">
        <f t="array" aca="1" ref="ER229" ca="1">EQ229*(1+(rRentIncrPct*(MOD(ER$8,12)=1))+(rExCapExRntInfl*(rExCapExRntInflMnth=ER$8)))*(ER$8&lt;=(MAX(rHoldPeriod,1)+fRvrYr)*12)</f>
        <v>0</v>
      </c>
      <c r="ES229" s="278" cm="1">
        <f t="array" aca="1" ref="ES229" ca="1">ER229*(1+(rRentIncrPct*(MOD(ES$8,12)=1))+(rExCapExRntInfl*(rExCapExRntInflMnth=ES$8)))*(ES$8&lt;=(MAX(rHoldPeriod,1)+fRvrYr)*12)</f>
        <v>0</v>
      </c>
    </row>
    <row r="230" spans="17:149" hidden="1" x14ac:dyDescent="0.2">
      <c r="Q230" s="275"/>
      <c r="R230" s="278">
        <f t="shared" si="500"/>
        <v>0</v>
      </c>
      <c r="S230" s="278" cm="1">
        <f t="array" aca="1" ref="S230" ca="1">R230*(1+(rRentIncrPct*(MOD(S$8,12)=1))+(rExCapExRntInfl*(rExCapExRntInflMnth=S$8)))*(S$8&lt;=(MAX(rHoldPeriod,1)+fRvrYr)*12)</f>
        <v>0</v>
      </c>
      <c r="T230" s="278" cm="1">
        <f t="array" aca="1" ref="T230" ca="1">S230*(1+(rRentIncrPct*(MOD(T$8,12)=1))+(rExCapExRntInfl*(rExCapExRntInflMnth=T$8)))*(T$8&lt;=(MAX(rHoldPeriod,1)+fRvrYr)*12)</f>
        <v>0</v>
      </c>
      <c r="U230" s="278" cm="1">
        <f t="array" aca="1" ref="U230" ca="1">T230*(1+(rRentIncrPct*(MOD(U$8,12)=1))+(rExCapExRntInfl*(rExCapExRntInflMnth=U$8)))*(U$8&lt;=(MAX(rHoldPeriod,1)+fRvrYr)*12)</f>
        <v>0</v>
      </c>
      <c r="V230" s="278" cm="1">
        <f t="array" aca="1" ref="V230" ca="1">U230*(1+(rRentIncrPct*(MOD(V$8,12)=1))+(rExCapExRntInfl*(rExCapExRntInflMnth=V$8)))*(V$8&lt;=(MAX(rHoldPeriod,1)+fRvrYr)*12)</f>
        <v>0</v>
      </c>
      <c r="W230" s="278" cm="1">
        <f t="array" aca="1" ref="W230" ca="1">V230*(1+(rRentIncrPct*(MOD(W$8,12)=1))+(rExCapExRntInfl*(rExCapExRntInflMnth=W$8)))*(W$8&lt;=(MAX(rHoldPeriod,1)+fRvrYr)*12)</f>
        <v>0</v>
      </c>
      <c r="X230" s="278" cm="1">
        <f t="array" aca="1" ref="X230" ca="1">W230*(1+(rRentIncrPct*(MOD(X$8,12)=1))+(rExCapExRntInfl*(rExCapExRntInflMnth=X$8)))*(X$8&lt;=(MAX(rHoldPeriod,1)+fRvrYr)*12)</f>
        <v>0</v>
      </c>
      <c r="Y230" s="278" cm="1">
        <f t="array" aca="1" ref="Y230" ca="1">X230*(1+(rRentIncrPct*(MOD(Y$8,12)=1))+(rExCapExRntInfl*(rExCapExRntInflMnth=Y$8)))*(Y$8&lt;=(MAX(rHoldPeriod,1)+fRvrYr)*12)</f>
        <v>0</v>
      </c>
      <c r="Z230" s="278" cm="1">
        <f t="array" aca="1" ref="Z230" ca="1">Y230*(1+(rRentIncrPct*(MOD(Z$8,12)=1))+(rExCapExRntInfl*(rExCapExRntInflMnth=Z$8)))*(Z$8&lt;=(MAX(rHoldPeriod,1)+fRvrYr)*12)</f>
        <v>0</v>
      </c>
      <c r="AA230" s="278" cm="1">
        <f t="array" aca="1" ref="AA230" ca="1">Z230*(1+(rRentIncrPct*(MOD(AA$8,12)=1))+(rExCapExRntInfl*(rExCapExRntInflMnth=AA$8)))*(AA$8&lt;=(MAX(rHoldPeriod,1)+fRvrYr)*12)</f>
        <v>0</v>
      </c>
      <c r="AB230" s="278" cm="1">
        <f t="array" aca="1" ref="AB230" ca="1">AA230*(1+(rRentIncrPct*(MOD(AB$8,12)=1))+(rExCapExRntInfl*(rExCapExRntInflMnth=AB$8)))*(AB$8&lt;=(MAX(rHoldPeriod,1)+fRvrYr)*12)</f>
        <v>0</v>
      </c>
      <c r="AC230" s="278" cm="1">
        <f t="array" aca="1" ref="AC230" ca="1">AB230*(1+(rRentIncrPct*(MOD(AC$8,12)=1))+(rExCapExRntInfl*(rExCapExRntInflMnth=AC$8)))*(AC$8&lt;=(MAX(rHoldPeriod,1)+fRvrYr)*12)</f>
        <v>0</v>
      </c>
      <c r="AD230" s="278" cm="1">
        <f t="array" aca="1" ref="AD230" ca="1">AC230*(1+(rRentIncrPct*(MOD(AD$8,12)=1))+(rExCapExRntInfl*(rExCapExRntInflMnth=AD$8)))*(AD$8&lt;=(MAX(rHoldPeriod,1)+fRvrYr)*12)</f>
        <v>0</v>
      </c>
      <c r="AE230" s="278" cm="1">
        <f t="array" aca="1" ref="AE230" ca="1">AD230*(1+(rRentIncrPct*(MOD(AE$8,12)=1))+(rExCapExRntInfl*(rExCapExRntInflMnth=AE$8)))*(AE$8&lt;=(MAX(rHoldPeriod,1)+fRvrYr)*12)</f>
        <v>0</v>
      </c>
      <c r="AF230" s="278" cm="1">
        <f t="array" aca="1" ref="AF230" ca="1">AE230*(1+(rRentIncrPct*(MOD(AF$8,12)=1))+(rExCapExRntInfl*(rExCapExRntInflMnth=AF$8)))*(AF$8&lt;=(MAX(rHoldPeriod,1)+fRvrYr)*12)</f>
        <v>0</v>
      </c>
      <c r="AG230" s="278" cm="1">
        <f t="array" aca="1" ref="AG230" ca="1">AF230*(1+(rRentIncrPct*(MOD(AG$8,12)=1))+(rExCapExRntInfl*(rExCapExRntInflMnth=AG$8)))*(AG$8&lt;=(MAX(rHoldPeriod,1)+fRvrYr)*12)</f>
        <v>0</v>
      </c>
      <c r="AH230" s="278" cm="1">
        <f t="array" aca="1" ref="AH230" ca="1">AG230*(1+(rRentIncrPct*(MOD(AH$8,12)=1))+(rExCapExRntInfl*(rExCapExRntInflMnth=AH$8)))*(AH$8&lt;=(MAX(rHoldPeriod,1)+fRvrYr)*12)</f>
        <v>0</v>
      </c>
      <c r="AI230" s="278" cm="1">
        <f t="array" aca="1" ref="AI230" ca="1">AH230*(1+(rRentIncrPct*(MOD(AI$8,12)=1))+(rExCapExRntInfl*(rExCapExRntInflMnth=AI$8)))*(AI$8&lt;=(MAX(rHoldPeriod,1)+fRvrYr)*12)</f>
        <v>0</v>
      </c>
      <c r="AJ230" s="278" cm="1">
        <f t="array" aca="1" ref="AJ230" ca="1">AI230*(1+(rRentIncrPct*(MOD(AJ$8,12)=1))+(rExCapExRntInfl*(rExCapExRntInflMnth=AJ$8)))*(AJ$8&lt;=(MAX(rHoldPeriod,1)+fRvrYr)*12)</f>
        <v>0</v>
      </c>
      <c r="AK230" s="278" cm="1">
        <f t="array" aca="1" ref="AK230" ca="1">AJ230*(1+(rRentIncrPct*(MOD(AK$8,12)=1))+(rExCapExRntInfl*(rExCapExRntInflMnth=AK$8)))*(AK$8&lt;=(MAX(rHoldPeriod,1)+fRvrYr)*12)</f>
        <v>0</v>
      </c>
      <c r="AL230" s="278" cm="1">
        <f t="array" aca="1" ref="AL230" ca="1">AK230*(1+(rRentIncrPct*(MOD(AL$8,12)=1))+(rExCapExRntInfl*(rExCapExRntInflMnth=AL$8)))*(AL$8&lt;=(MAX(rHoldPeriod,1)+fRvrYr)*12)</f>
        <v>0</v>
      </c>
      <c r="AM230" s="278" cm="1">
        <f t="array" aca="1" ref="AM230" ca="1">AL230*(1+(rRentIncrPct*(MOD(AM$8,12)=1))+(rExCapExRntInfl*(rExCapExRntInflMnth=AM$8)))*(AM$8&lt;=(MAX(rHoldPeriod,1)+fRvrYr)*12)</f>
        <v>0</v>
      </c>
      <c r="AN230" s="278" cm="1">
        <f t="array" aca="1" ref="AN230" ca="1">AM230*(1+(rRentIncrPct*(MOD(AN$8,12)=1))+(rExCapExRntInfl*(rExCapExRntInflMnth=AN$8)))*(AN$8&lt;=(MAX(rHoldPeriod,1)+fRvrYr)*12)</f>
        <v>0</v>
      </c>
      <c r="AO230" s="278" cm="1">
        <f t="array" aca="1" ref="AO230" ca="1">AN230*(1+(rRentIncrPct*(MOD(AO$8,12)=1))+(rExCapExRntInfl*(rExCapExRntInflMnth=AO$8)))*(AO$8&lt;=(MAX(rHoldPeriod,1)+fRvrYr)*12)</f>
        <v>0</v>
      </c>
      <c r="AP230" s="278" cm="1">
        <f t="array" aca="1" ref="AP230" ca="1">AO230*(1+(rRentIncrPct*(MOD(AP$8,12)=1))+(rExCapExRntInfl*(rExCapExRntInflMnth=AP$8)))*(AP$8&lt;=(MAX(rHoldPeriod,1)+fRvrYr)*12)</f>
        <v>0</v>
      </c>
      <c r="AQ230" s="278" cm="1">
        <f t="array" aca="1" ref="AQ230" ca="1">AP230*(1+(rRentIncrPct*(MOD(AQ$8,12)=1))+(rExCapExRntInfl*(rExCapExRntInflMnth=AQ$8)))*(AQ$8&lt;=(MAX(rHoldPeriod,1)+fRvrYr)*12)</f>
        <v>0</v>
      </c>
      <c r="AR230" s="278" cm="1">
        <f t="array" aca="1" ref="AR230" ca="1">AQ230*(1+(rRentIncrPct*(MOD(AR$8,12)=1))+(rExCapExRntInfl*(rExCapExRntInflMnth=AR$8)))*(AR$8&lt;=(MAX(rHoldPeriod,1)+fRvrYr)*12)</f>
        <v>0</v>
      </c>
      <c r="AS230" s="278" cm="1">
        <f t="array" aca="1" ref="AS230" ca="1">AR230*(1+(rRentIncrPct*(MOD(AS$8,12)=1))+(rExCapExRntInfl*(rExCapExRntInflMnth=AS$8)))*(AS$8&lt;=(MAX(rHoldPeriod,1)+fRvrYr)*12)</f>
        <v>0</v>
      </c>
      <c r="AT230" s="278" cm="1">
        <f t="array" aca="1" ref="AT230" ca="1">AS230*(1+(rRentIncrPct*(MOD(AT$8,12)=1))+(rExCapExRntInfl*(rExCapExRntInflMnth=AT$8)))*(AT$8&lt;=(MAX(rHoldPeriod,1)+fRvrYr)*12)</f>
        <v>0</v>
      </c>
      <c r="AU230" s="278" cm="1">
        <f t="array" aca="1" ref="AU230" ca="1">AT230*(1+(rRentIncrPct*(MOD(AU$8,12)=1))+(rExCapExRntInfl*(rExCapExRntInflMnth=AU$8)))*(AU$8&lt;=(MAX(rHoldPeriod,1)+fRvrYr)*12)</f>
        <v>0</v>
      </c>
      <c r="AV230" s="278" cm="1">
        <f t="array" aca="1" ref="AV230" ca="1">AU230*(1+(rRentIncrPct*(MOD(AV$8,12)=1))+(rExCapExRntInfl*(rExCapExRntInflMnth=AV$8)))*(AV$8&lt;=(MAX(rHoldPeriod,1)+fRvrYr)*12)</f>
        <v>0</v>
      </c>
      <c r="AW230" s="278" cm="1">
        <f t="array" aca="1" ref="AW230" ca="1">AV230*(1+(rRentIncrPct*(MOD(AW$8,12)=1))+(rExCapExRntInfl*(rExCapExRntInflMnth=AW$8)))*(AW$8&lt;=(MAX(rHoldPeriod,1)+fRvrYr)*12)</f>
        <v>0</v>
      </c>
      <c r="AX230" s="278" cm="1">
        <f t="array" aca="1" ref="AX230" ca="1">AW230*(1+(rRentIncrPct*(MOD(AX$8,12)=1))+(rExCapExRntInfl*(rExCapExRntInflMnth=AX$8)))*(AX$8&lt;=(MAX(rHoldPeriod,1)+fRvrYr)*12)</f>
        <v>0</v>
      </c>
      <c r="AY230" s="278" cm="1">
        <f t="array" aca="1" ref="AY230" ca="1">AX230*(1+(rRentIncrPct*(MOD(AY$8,12)=1))+(rExCapExRntInfl*(rExCapExRntInflMnth=AY$8)))*(AY$8&lt;=(MAX(rHoldPeriod,1)+fRvrYr)*12)</f>
        <v>0</v>
      </c>
      <c r="AZ230" s="278" cm="1">
        <f t="array" aca="1" ref="AZ230" ca="1">AY230*(1+(rRentIncrPct*(MOD(AZ$8,12)=1))+(rExCapExRntInfl*(rExCapExRntInflMnth=AZ$8)))*(AZ$8&lt;=(MAX(rHoldPeriod,1)+fRvrYr)*12)</f>
        <v>0</v>
      </c>
      <c r="BA230" s="278" cm="1">
        <f t="array" aca="1" ref="BA230" ca="1">AZ230*(1+(rRentIncrPct*(MOD(BA$8,12)=1))+(rExCapExRntInfl*(rExCapExRntInflMnth=BA$8)))*(BA$8&lt;=(MAX(rHoldPeriod,1)+fRvrYr)*12)</f>
        <v>0</v>
      </c>
      <c r="BB230" s="278" cm="1">
        <f t="array" aca="1" ref="BB230" ca="1">BA230*(1+(rRentIncrPct*(MOD(BB$8,12)=1))+(rExCapExRntInfl*(rExCapExRntInflMnth=BB$8)))*(BB$8&lt;=(MAX(rHoldPeriod,1)+fRvrYr)*12)</f>
        <v>0</v>
      </c>
      <c r="BC230" s="278" cm="1">
        <f t="array" aca="1" ref="BC230" ca="1">BB230*(1+(rRentIncrPct*(MOD(BC$8,12)=1))+(rExCapExRntInfl*(rExCapExRntInflMnth=BC$8)))*(BC$8&lt;=(MAX(rHoldPeriod,1)+fRvrYr)*12)</f>
        <v>0</v>
      </c>
      <c r="BD230" s="278" cm="1">
        <f t="array" aca="1" ref="BD230" ca="1">BC230*(1+(rRentIncrPct*(MOD(BD$8,12)=1))+(rExCapExRntInfl*(rExCapExRntInflMnth=BD$8)))*(BD$8&lt;=(MAX(rHoldPeriod,1)+fRvrYr)*12)</f>
        <v>0</v>
      </c>
      <c r="BE230" s="278" cm="1">
        <f t="array" aca="1" ref="BE230" ca="1">BD230*(1+(rRentIncrPct*(MOD(BE$8,12)=1))+(rExCapExRntInfl*(rExCapExRntInflMnth=BE$8)))*(BE$8&lt;=(MAX(rHoldPeriod,1)+fRvrYr)*12)</f>
        <v>0</v>
      </c>
      <c r="BF230" s="278" cm="1">
        <f t="array" aca="1" ref="BF230" ca="1">BE230*(1+(rRentIncrPct*(MOD(BF$8,12)=1))+(rExCapExRntInfl*(rExCapExRntInflMnth=BF$8)))*(BF$8&lt;=(MAX(rHoldPeriod,1)+fRvrYr)*12)</f>
        <v>0</v>
      </c>
      <c r="BG230" s="278" cm="1">
        <f t="array" aca="1" ref="BG230" ca="1">BF230*(1+(rRentIncrPct*(MOD(BG$8,12)=1))+(rExCapExRntInfl*(rExCapExRntInflMnth=BG$8)))*(BG$8&lt;=(MAX(rHoldPeriod,1)+fRvrYr)*12)</f>
        <v>0</v>
      </c>
      <c r="BH230" s="278" cm="1">
        <f t="array" aca="1" ref="BH230" ca="1">BG230*(1+(rRentIncrPct*(MOD(BH$8,12)=1))+(rExCapExRntInfl*(rExCapExRntInflMnth=BH$8)))*(BH$8&lt;=(MAX(rHoldPeriod,1)+fRvrYr)*12)</f>
        <v>0</v>
      </c>
      <c r="BI230" s="278" cm="1">
        <f t="array" aca="1" ref="BI230" ca="1">BH230*(1+(rRentIncrPct*(MOD(BI$8,12)=1))+(rExCapExRntInfl*(rExCapExRntInflMnth=BI$8)))*(BI$8&lt;=(MAX(rHoldPeriod,1)+fRvrYr)*12)</f>
        <v>0</v>
      </c>
      <c r="BJ230" s="278" cm="1">
        <f t="array" aca="1" ref="BJ230" ca="1">BI230*(1+(rRentIncrPct*(MOD(BJ$8,12)=1))+(rExCapExRntInfl*(rExCapExRntInflMnth=BJ$8)))*(BJ$8&lt;=(MAX(rHoldPeriod,1)+fRvrYr)*12)</f>
        <v>0</v>
      </c>
      <c r="BK230" s="278" cm="1">
        <f t="array" aca="1" ref="BK230" ca="1">BJ230*(1+(rRentIncrPct*(MOD(BK$8,12)=1))+(rExCapExRntInfl*(rExCapExRntInflMnth=BK$8)))*(BK$8&lt;=(MAX(rHoldPeriod,1)+fRvrYr)*12)</f>
        <v>0</v>
      </c>
      <c r="BL230" s="278" cm="1">
        <f t="array" aca="1" ref="BL230" ca="1">BK230*(1+(rRentIncrPct*(MOD(BL$8,12)=1))+(rExCapExRntInfl*(rExCapExRntInflMnth=BL$8)))*(BL$8&lt;=(MAX(rHoldPeriod,1)+fRvrYr)*12)</f>
        <v>0</v>
      </c>
      <c r="BM230" s="278" cm="1">
        <f t="array" aca="1" ref="BM230" ca="1">BL230*(1+(rRentIncrPct*(MOD(BM$8,12)=1))+(rExCapExRntInfl*(rExCapExRntInflMnth=BM$8)))*(BM$8&lt;=(MAX(rHoldPeriod,1)+fRvrYr)*12)</f>
        <v>0</v>
      </c>
      <c r="BN230" s="278" cm="1">
        <f t="array" aca="1" ref="BN230" ca="1">BM230*(1+(rRentIncrPct*(MOD(BN$8,12)=1))+(rExCapExRntInfl*(rExCapExRntInflMnth=BN$8)))*(BN$8&lt;=(MAX(rHoldPeriod,1)+fRvrYr)*12)</f>
        <v>0</v>
      </c>
      <c r="BO230" s="278" cm="1">
        <f t="array" aca="1" ref="BO230" ca="1">BN230*(1+(rRentIncrPct*(MOD(BO$8,12)=1))+(rExCapExRntInfl*(rExCapExRntInflMnth=BO$8)))*(BO$8&lt;=(MAX(rHoldPeriod,1)+fRvrYr)*12)</f>
        <v>0</v>
      </c>
      <c r="BP230" s="278" cm="1">
        <f t="array" aca="1" ref="BP230" ca="1">BO230*(1+(rRentIncrPct*(MOD(BP$8,12)=1))+(rExCapExRntInfl*(rExCapExRntInflMnth=BP$8)))*(BP$8&lt;=(MAX(rHoldPeriod,1)+fRvrYr)*12)</f>
        <v>0</v>
      </c>
      <c r="BQ230" s="278" cm="1">
        <f t="array" aca="1" ref="BQ230" ca="1">BP230*(1+(rRentIncrPct*(MOD(BQ$8,12)=1))+(rExCapExRntInfl*(rExCapExRntInflMnth=BQ$8)))*(BQ$8&lt;=(MAX(rHoldPeriod,1)+fRvrYr)*12)</f>
        <v>0</v>
      </c>
      <c r="BR230" s="278" cm="1">
        <f t="array" aca="1" ref="BR230" ca="1">BQ230*(1+(rRentIncrPct*(MOD(BR$8,12)=1))+(rExCapExRntInfl*(rExCapExRntInflMnth=BR$8)))*(BR$8&lt;=(MAX(rHoldPeriod,1)+fRvrYr)*12)</f>
        <v>0</v>
      </c>
      <c r="BS230" s="278" cm="1">
        <f t="array" aca="1" ref="BS230" ca="1">BR230*(1+(rRentIncrPct*(MOD(BS$8,12)=1))+(rExCapExRntInfl*(rExCapExRntInflMnth=BS$8)))*(BS$8&lt;=(MAX(rHoldPeriod,1)+fRvrYr)*12)</f>
        <v>0</v>
      </c>
      <c r="BT230" s="278" cm="1">
        <f t="array" aca="1" ref="BT230" ca="1">BS230*(1+(rRentIncrPct*(MOD(BT$8,12)=1))+(rExCapExRntInfl*(rExCapExRntInflMnth=BT$8)))*(BT$8&lt;=(MAX(rHoldPeriod,1)+fRvrYr)*12)</f>
        <v>0</v>
      </c>
      <c r="BU230" s="278" cm="1">
        <f t="array" aca="1" ref="BU230" ca="1">BT230*(1+(rRentIncrPct*(MOD(BU$8,12)=1))+(rExCapExRntInfl*(rExCapExRntInflMnth=BU$8)))*(BU$8&lt;=(MAX(rHoldPeriod,1)+fRvrYr)*12)</f>
        <v>0</v>
      </c>
      <c r="BV230" s="278" cm="1">
        <f t="array" aca="1" ref="BV230" ca="1">BU230*(1+(rRentIncrPct*(MOD(BV$8,12)=1))+(rExCapExRntInfl*(rExCapExRntInflMnth=BV$8)))*(BV$8&lt;=(MAX(rHoldPeriod,1)+fRvrYr)*12)</f>
        <v>0</v>
      </c>
      <c r="BW230" s="278" cm="1">
        <f t="array" aca="1" ref="BW230" ca="1">BV230*(1+(rRentIncrPct*(MOD(BW$8,12)=1))+(rExCapExRntInfl*(rExCapExRntInflMnth=BW$8)))*(BW$8&lt;=(MAX(rHoldPeriod,1)+fRvrYr)*12)</f>
        <v>0</v>
      </c>
      <c r="BX230" s="278" cm="1">
        <f t="array" aca="1" ref="BX230" ca="1">BW230*(1+(rRentIncrPct*(MOD(BX$8,12)=1))+(rExCapExRntInfl*(rExCapExRntInflMnth=BX$8)))*(BX$8&lt;=(MAX(rHoldPeriod,1)+fRvrYr)*12)</f>
        <v>0</v>
      </c>
      <c r="BY230" s="278" cm="1">
        <f t="array" aca="1" ref="BY230" ca="1">BX230*(1+(rRentIncrPct*(MOD(BY$8,12)=1))+(rExCapExRntInfl*(rExCapExRntInflMnth=BY$8)))*(BY$8&lt;=(MAX(rHoldPeriod,1)+fRvrYr)*12)</f>
        <v>0</v>
      </c>
      <c r="BZ230" s="278" cm="1">
        <f t="array" aca="1" ref="BZ230" ca="1">BY230*(1+(rRentIncrPct*(MOD(BZ$8,12)=1))+(rExCapExRntInfl*(rExCapExRntInflMnth=BZ$8)))*(BZ$8&lt;=(MAX(rHoldPeriod,1)+fRvrYr)*12)</f>
        <v>0</v>
      </c>
      <c r="CA230" s="278" cm="1">
        <f t="array" aca="1" ref="CA230" ca="1">BZ230*(1+(rRentIncrPct*(MOD(CA$8,12)=1))+(rExCapExRntInfl*(rExCapExRntInflMnth=CA$8)))*(CA$8&lt;=(MAX(rHoldPeriod,1)+fRvrYr)*12)</f>
        <v>0</v>
      </c>
      <c r="CB230" s="278" cm="1">
        <f t="array" aca="1" ref="CB230" ca="1">CA230*(1+(rRentIncrPct*(MOD(CB$8,12)=1))+(rExCapExRntInfl*(rExCapExRntInflMnth=CB$8)))*(CB$8&lt;=(MAX(rHoldPeriod,1)+fRvrYr)*12)</f>
        <v>0</v>
      </c>
      <c r="CC230" s="278" cm="1">
        <f t="array" aca="1" ref="CC230" ca="1">CB230*(1+(rRentIncrPct*(MOD(CC$8,12)=1))+(rExCapExRntInfl*(rExCapExRntInflMnth=CC$8)))*(CC$8&lt;=(MAX(rHoldPeriod,1)+fRvrYr)*12)</f>
        <v>0</v>
      </c>
      <c r="CD230" s="278" cm="1">
        <f t="array" aca="1" ref="CD230" ca="1">CC230*(1+(rRentIncrPct*(MOD(CD$8,12)=1))+(rExCapExRntInfl*(rExCapExRntInflMnth=CD$8)))*(CD$8&lt;=(MAX(rHoldPeriod,1)+fRvrYr)*12)</f>
        <v>0</v>
      </c>
      <c r="CE230" s="278" cm="1">
        <f t="array" aca="1" ref="CE230" ca="1">CD230*(1+(rRentIncrPct*(MOD(CE$8,12)=1))+(rExCapExRntInfl*(rExCapExRntInflMnth=CE$8)))*(CE$8&lt;=(MAX(rHoldPeriod,1)+fRvrYr)*12)</f>
        <v>0</v>
      </c>
      <c r="CF230" s="278" cm="1">
        <f t="array" aca="1" ref="CF230" ca="1">CE230*(1+(rRentIncrPct*(MOD(CF$8,12)=1))+(rExCapExRntInfl*(rExCapExRntInflMnth=CF$8)))*(CF$8&lt;=(MAX(rHoldPeriod,1)+fRvrYr)*12)</f>
        <v>0</v>
      </c>
      <c r="CG230" s="278" cm="1">
        <f t="array" aca="1" ref="CG230" ca="1">CF230*(1+(rRentIncrPct*(MOD(CG$8,12)=1))+(rExCapExRntInfl*(rExCapExRntInflMnth=CG$8)))*(CG$8&lt;=(MAX(rHoldPeriod,1)+fRvrYr)*12)</f>
        <v>0</v>
      </c>
      <c r="CH230" s="278" cm="1">
        <f t="array" aca="1" ref="CH230" ca="1">CG230*(1+(rRentIncrPct*(MOD(CH$8,12)=1))+(rExCapExRntInfl*(rExCapExRntInflMnth=CH$8)))*(CH$8&lt;=(MAX(rHoldPeriod,1)+fRvrYr)*12)</f>
        <v>0</v>
      </c>
      <c r="CI230" s="278" cm="1">
        <f t="array" aca="1" ref="CI230" ca="1">CH230*(1+(rRentIncrPct*(MOD(CI$8,12)=1))+(rExCapExRntInfl*(rExCapExRntInflMnth=CI$8)))*(CI$8&lt;=(MAX(rHoldPeriod,1)+fRvrYr)*12)</f>
        <v>0</v>
      </c>
      <c r="CJ230" s="278" cm="1">
        <f t="array" aca="1" ref="CJ230" ca="1">CI230*(1+(rRentIncrPct*(MOD(CJ$8,12)=1))+(rExCapExRntInfl*(rExCapExRntInflMnth=CJ$8)))*(CJ$8&lt;=(MAX(rHoldPeriod,1)+fRvrYr)*12)</f>
        <v>0</v>
      </c>
      <c r="CK230" s="278" cm="1">
        <f t="array" aca="1" ref="CK230" ca="1">CJ230*(1+(rRentIncrPct*(MOD(CK$8,12)=1))+(rExCapExRntInfl*(rExCapExRntInflMnth=CK$8)))*(CK$8&lt;=(MAX(rHoldPeriod,1)+fRvrYr)*12)</f>
        <v>0</v>
      </c>
      <c r="CL230" s="278" cm="1">
        <f t="array" aca="1" ref="CL230" ca="1">CK230*(1+(rRentIncrPct*(MOD(CL$8,12)=1))+(rExCapExRntInfl*(rExCapExRntInflMnth=CL$8)))*(CL$8&lt;=(MAX(rHoldPeriod,1)+fRvrYr)*12)</f>
        <v>0</v>
      </c>
      <c r="CM230" s="278" cm="1">
        <f t="array" aca="1" ref="CM230" ca="1">CL230*(1+(rRentIncrPct*(MOD(CM$8,12)=1))+(rExCapExRntInfl*(rExCapExRntInflMnth=CM$8)))*(CM$8&lt;=(MAX(rHoldPeriod,1)+fRvrYr)*12)</f>
        <v>0</v>
      </c>
      <c r="CN230" s="278" cm="1">
        <f t="array" aca="1" ref="CN230" ca="1">CM230*(1+(rRentIncrPct*(MOD(CN$8,12)=1))+(rExCapExRntInfl*(rExCapExRntInflMnth=CN$8)))*(CN$8&lt;=(MAX(rHoldPeriod,1)+fRvrYr)*12)</f>
        <v>0</v>
      </c>
      <c r="CO230" s="278" cm="1">
        <f t="array" aca="1" ref="CO230" ca="1">CN230*(1+(rRentIncrPct*(MOD(CO$8,12)=1))+(rExCapExRntInfl*(rExCapExRntInflMnth=CO$8)))*(CO$8&lt;=(MAX(rHoldPeriod,1)+fRvrYr)*12)</f>
        <v>0</v>
      </c>
      <c r="CP230" s="278" cm="1">
        <f t="array" aca="1" ref="CP230" ca="1">CO230*(1+(rRentIncrPct*(MOD(CP$8,12)=1))+(rExCapExRntInfl*(rExCapExRntInflMnth=CP$8)))*(CP$8&lt;=(MAX(rHoldPeriod,1)+fRvrYr)*12)</f>
        <v>0</v>
      </c>
      <c r="CQ230" s="278" cm="1">
        <f t="array" aca="1" ref="CQ230" ca="1">CP230*(1+(rRentIncrPct*(MOD(CQ$8,12)=1))+(rExCapExRntInfl*(rExCapExRntInflMnth=CQ$8)))*(CQ$8&lt;=(MAX(rHoldPeriod,1)+fRvrYr)*12)</f>
        <v>0</v>
      </c>
      <c r="CR230" s="278" cm="1">
        <f t="array" aca="1" ref="CR230" ca="1">CQ230*(1+(rRentIncrPct*(MOD(CR$8,12)=1))+(rExCapExRntInfl*(rExCapExRntInflMnth=CR$8)))*(CR$8&lt;=(MAX(rHoldPeriod,1)+fRvrYr)*12)</f>
        <v>0</v>
      </c>
      <c r="CS230" s="278" cm="1">
        <f t="array" aca="1" ref="CS230" ca="1">CR230*(1+(rRentIncrPct*(MOD(CS$8,12)=1))+(rExCapExRntInfl*(rExCapExRntInflMnth=CS$8)))*(CS$8&lt;=(MAX(rHoldPeriod,1)+fRvrYr)*12)</f>
        <v>0</v>
      </c>
      <c r="CT230" s="278" cm="1">
        <f t="array" aca="1" ref="CT230" ca="1">CS230*(1+(rRentIncrPct*(MOD(CT$8,12)=1))+(rExCapExRntInfl*(rExCapExRntInflMnth=CT$8)))*(CT$8&lt;=(MAX(rHoldPeriod,1)+fRvrYr)*12)</f>
        <v>0</v>
      </c>
      <c r="CU230" s="278" cm="1">
        <f t="array" aca="1" ref="CU230" ca="1">CT230*(1+(rRentIncrPct*(MOD(CU$8,12)=1))+(rExCapExRntInfl*(rExCapExRntInflMnth=CU$8)))*(CU$8&lt;=(MAX(rHoldPeriod,1)+fRvrYr)*12)</f>
        <v>0</v>
      </c>
      <c r="CV230" s="278" cm="1">
        <f t="array" aca="1" ref="CV230" ca="1">CU230*(1+(rRentIncrPct*(MOD(CV$8,12)=1))+(rExCapExRntInfl*(rExCapExRntInflMnth=CV$8)))*(CV$8&lt;=(MAX(rHoldPeriod,1)+fRvrYr)*12)</f>
        <v>0</v>
      </c>
      <c r="CW230" s="278" cm="1">
        <f t="array" aca="1" ref="CW230" ca="1">CV230*(1+(rRentIncrPct*(MOD(CW$8,12)=1))+(rExCapExRntInfl*(rExCapExRntInflMnth=CW$8)))*(CW$8&lt;=(MAX(rHoldPeriod,1)+fRvrYr)*12)</f>
        <v>0</v>
      </c>
      <c r="CX230" s="278" cm="1">
        <f t="array" aca="1" ref="CX230" ca="1">CW230*(1+(rRentIncrPct*(MOD(CX$8,12)=1))+(rExCapExRntInfl*(rExCapExRntInflMnth=CX$8)))*(CX$8&lt;=(MAX(rHoldPeriod,1)+fRvrYr)*12)</f>
        <v>0</v>
      </c>
      <c r="CY230" s="278" cm="1">
        <f t="array" aca="1" ref="CY230" ca="1">CX230*(1+(rRentIncrPct*(MOD(CY$8,12)=1))+(rExCapExRntInfl*(rExCapExRntInflMnth=CY$8)))*(CY$8&lt;=(MAX(rHoldPeriod,1)+fRvrYr)*12)</f>
        <v>0</v>
      </c>
      <c r="CZ230" s="278" cm="1">
        <f t="array" aca="1" ref="CZ230" ca="1">CY230*(1+(rRentIncrPct*(MOD(CZ$8,12)=1))+(rExCapExRntInfl*(rExCapExRntInflMnth=CZ$8)))*(CZ$8&lt;=(MAX(rHoldPeriod,1)+fRvrYr)*12)</f>
        <v>0</v>
      </c>
      <c r="DA230" s="278" cm="1">
        <f t="array" aca="1" ref="DA230" ca="1">CZ230*(1+(rRentIncrPct*(MOD(DA$8,12)=1))+(rExCapExRntInfl*(rExCapExRntInflMnth=DA$8)))*(DA$8&lt;=(MAX(rHoldPeriod,1)+fRvrYr)*12)</f>
        <v>0</v>
      </c>
      <c r="DB230" s="278" cm="1">
        <f t="array" aca="1" ref="DB230" ca="1">DA230*(1+(rRentIncrPct*(MOD(DB$8,12)=1))+(rExCapExRntInfl*(rExCapExRntInflMnth=DB$8)))*(DB$8&lt;=(MAX(rHoldPeriod,1)+fRvrYr)*12)</f>
        <v>0</v>
      </c>
      <c r="DC230" s="278" cm="1">
        <f t="array" aca="1" ref="DC230" ca="1">DB230*(1+(rRentIncrPct*(MOD(DC$8,12)=1))+(rExCapExRntInfl*(rExCapExRntInflMnth=DC$8)))*(DC$8&lt;=(MAX(rHoldPeriod,1)+fRvrYr)*12)</f>
        <v>0</v>
      </c>
      <c r="DD230" s="278" cm="1">
        <f t="array" aca="1" ref="DD230" ca="1">DC230*(1+(rRentIncrPct*(MOD(DD$8,12)=1))+(rExCapExRntInfl*(rExCapExRntInflMnth=DD$8)))*(DD$8&lt;=(MAX(rHoldPeriod,1)+fRvrYr)*12)</f>
        <v>0</v>
      </c>
      <c r="DE230" s="278" cm="1">
        <f t="array" aca="1" ref="DE230" ca="1">DD230*(1+(rRentIncrPct*(MOD(DE$8,12)=1))+(rExCapExRntInfl*(rExCapExRntInflMnth=DE$8)))*(DE$8&lt;=(MAX(rHoldPeriod,1)+fRvrYr)*12)</f>
        <v>0</v>
      </c>
      <c r="DF230" s="278" cm="1">
        <f t="array" aca="1" ref="DF230" ca="1">DE230*(1+(rRentIncrPct*(MOD(DF$8,12)=1))+(rExCapExRntInfl*(rExCapExRntInflMnth=DF$8)))*(DF$8&lt;=(MAX(rHoldPeriod,1)+fRvrYr)*12)</f>
        <v>0</v>
      </c>
      <c r="DG230" s="278" cm="1">
        <f t="array" aca="1" ref="DG230" ca="1">DF230*(1+(rRentIncrPct*(MOD(DG$8,12)=1))+(rExCapExRntInfl*(rExCapExRntInflMnth=DG$8)))*(DG$8&lt;=(MAX(rHoldPeriod,1)+fRvrYr)*12)</f>
        <v>0</v>
      </c>
      <c r="DH230" s="278" cm="1">
        <f t="array" aca="1" ref="DH230" ca="1">DG230*(1+(rRentIncrPct*(MOD(DH$8,12)=1))+(rExCapExRntInfl*(rExCapExRntInflMnth=DH$8)))*(DH$8&lt;=(MAX(rHoldPeriod,1)+fRvrYr)*12)</f>
        <v>0</v>
      </c>
      <c r="DI230" s="278" cm="1">
        <f t="array" aca="1" ref="DI230" ca="1">DH230*(1+(rRentIncrPct*(MOD(DI$8,12)=1))+(rExCapExRntInfl*(rExCapExRntInflMnth=DI$8)))*(DI$8&lt;=(MAX(rHoldPeriod,1)+fRvrYr)*12)</f>
        <v>0</v>
      </c>
      <c r="DJ230" s="278" cm="1">
        <f t="array" aca="1" ref="DJ230" ca="1">DI230*(1+(rRentIncrPct*(MOD(DJ$8,12)=1))+(rExCapExRntInfl*(rExCapExRntInflMnth=DJ$8)))*(DJ$8&lt;=(MAX(rHoldPeriod,1)+fRvrYr)*12)</f>
        <v>0</v>
      </c>
      <c r="DK230" s="278" cm="1">
        <f t="array" aca="1" ref="DK230" ca="1">DJ230*(1+(rRentIncrPct*(MOD(DK$8,12)=1))+(rExCapExRntInfl*(rExCapExRntInflMnth=DK$8)))*(DK$8&lt;=(MAX(rHoldPeriod,1)+fRvrYr)*12)</f>
        <v>0</v>
      </c>
      <c r="DL230" s="278" cm="1">
        <f t="array" aca="1" ref="DL230" ca="1">DK230*(1+(rRentIncrPct*(MOD(DL$8,12)=1))+(rExCapExRntInfl*(rExCapExRntInflMnth=DL$8)))*(DL$8&lt;=(MAX(rHoldPeriod,1)+fRvrYr)*12)</f>
        <v>0</v>
      </c>
      <c r="DM230" s="278" cm="1">
        <f t="array" aca="1" ref="DM230" ca="1">DL230*(1+(rRentIncrPct*(MOD(DM$8,12)=1))+(rExCapExRntInfl*(rExCapExRntInflMnth=DM$8)))*(DM$8&lt;=(MAX(rHoldPeriod,1)+fRvrYr)*12)</f>
        <v>0</v>
      </c>
      <c r="DN230" s="278" cm="1">
        <f t="array" aca="1" ref="DN230" ca="1">DM230*(1+(rRentIncrPct*(MOD(DN$8,12)=1))+(rExCapExRntInfl*(rExCapExRntInflMnth=DN$8)))*(DN$8&lt;=(MAX(rHoldPeriod,1)+fRvrYr)*12)</f>
        <v>0</v>
      </c>
      <c r="DO230" s="278" cm="1">
        <f t="array" aca="1" ref="DO230" ca="1">DN230*(1+(rRentIncrPct*(MOD(DO$8,12)=1))+(rExCapExRntInfl*(rExCapExRntInflMnth=DO$8)))*(DO$8&lt;=(MAX(rHoldPeriod,1)+fRvrYr)*12)</f>
        <v>0</v>
      </c>
      <c r="DP230" s="278" cm="1">
        <f t="array" aca="1" ref="DP230" ca="1">DO230*(1+(rRentIncrPct*(MOD(DP$8,12)=1))+(rExCapExRntInfl*(rExCapExRntInflMnth=DP$8)))*(DP$8&lt;=(MAX(rHoldPeriod,1)+fRvrYr)*12)</f>
        <v>0</v>
      </c>
      <c r="DQ230" s="278" cm="1">
        <f t="array" aca="1" ref="DQ230" ca="1">DP230*(1+(rRentIncrPct*(MOD(DQ$8,12)=1))+(rExCapExRntInfl*(rExCapExRntInflMnth=DQ$8)))*(DQ$8&lt;=(MAX(rHoldPeriod,1)+fRvrYr)*12)</f>
        <v>0</v>
      </c>
      <c r="DR230" s="278" cm="1">
        <f t="array" aca="1" ref="DR230" ca="1">DQ230*(1+(rRentIncrPct*(MOD(DR$8,12)=1))+(rExCapExRntInfl*(rExCapExRntInflMnth=DR$8)))*(DR$8&lt;=(MAX(rHoldPeriod,1)+fRvrYr)*12)</f>
        <v>0</v>
      </c>
      <c r="DS230" s="278" cm="1">
        <f t="array" aca="1" ref="DS230" ca="1">DR230*(1+(rRentIncrPct*(MOD(DS$8,12)=1))+(rExCapExRntInfl*(rExCapExRntInflMnth=DS$8)))*(DS$8&lt;=(MAX(rHoldPeriod,1)+fRvrYr)*12)</f>
        <v>0</v>
      </c>
      <c r="DT230" s="278" cm="1">
        <f t="array" aca="1" ref="DT230" ca="1">DS230*(1+(rRentIncrPct*(MOD(DT$8,12)=1))+(rExCapExRntInfl*(rExCapExRntInflMnth=DT$8)))*(DT$8&lt;=(MAX(rHoldPeriod,1)+fRvrYr)*12)</f>
        <v>0</v>
      </c>
      <c r="DU230" s="278" cm="1">
        <f t="array" aca="1" ref="DU230" ca="1">DT230*(1+(rRentIncrPct*(MOD(DU$8,12)=1))+(rExCapExRntInfl*(rExCapExRntInflMnth=DU$8)))*(DU$8&lt;=(MAX(rHoldPeriod,1)+fRvrYr)*12)</f>
        <v>0</v>
      </c>
      <c r="DV230" s="278" cm="1">
        <f t="array" aca="1" ref="DV230" ca="1">DU230*(1+(rRentIncrPct*(MOD(DV$8,12)=1))+(rExCapExRntInfl*(rExCapExRntInflMnth=DV$8)))*(DV$8&lt;=(MAX(rHoldPeriod,1)+fRvrYr)*12)</f>
        <v>0</v>
      </c>
      <c r="DW230" s="278" cm="1">
        <f t="array" aca="1" ref="DW230" ca="1">DV230*(1+(rRentIncrPct*(MOD(DW$8,12)=1))+(rExCapExRntInfl*(rExCapExRntInflMnth=DW$8)))*(DW$8&lt;=(MAX(rHoldPeriod,1)+fRvrYr)*12)</f>
        <v>0</v>
      </c>
      <c r="DX230" s="278" cm="1">
        <f t="array" aca="1" ref="DX230" ca="1">DW230*(1+(rRentIncrPct*(MOD(DX$8,12)=1))+(rExCapExRntInfl*(rExCapExRntInflMnth=DX$8)))*(DX$8&lt;=(MAX(rHoldPeriod,1)+fRvrYr)*12)</f>
        <v>0</v>
      </c>
      <c r="DY230" s="278" cm="1">
        <f t="array" aca="1" ref="DY230" ca="1">DX230*(1+(rRentIncrPct*(MOD(DY$8,12)=1))+(rExCapExRntInfl*(rExCapExRntInflMnth=DY$8)))*(DY$8&lt;=(MAX(rHoldPeriod,1)+fRvrYr)*12)</f>
        <v>0</v>
      </c>
      <c r="DZ230" s="278" cm="1">
        <f t="array" aca="1" ref="DZ230" ca="1">DY230*(1+(rRentIncrPct*(MOD(DZ$8,12)=1))+(rExCapExRntInfl*(rExCapExRntInflMnth=DZ$8)))*(DZ$8&lt;=(MAX(rHoldPeriod,1)+fRvrYr)*12)</f>
        <v>0</v>
      </c>
      <c r="EA230" s="278" cm="1">
        <f t="array" aca="1" ref="EA230" ca="1">DZ230*(1+(rRentIncrPct*(MOD(EA$8,12)=1))+(rExCapExRntInfl*(rExCapExRntInflMnth=EA$8)))*(EA$8&lt;=(MAX(rHoldPeriod,1)+fRvrYr)*12)</f>
        <v>0</v>
      </c>
      <c r="EB230" s="278" cm="1">
        <f t="array" aca="1" ref="EB230" ca="1">EA230*(1+(rRentIncrPct*(MOD(EB$8,12)=1))+(rExCapExRntInfl*(rExCapExRntInflMnth=EB$8)))*(EB$8&lt;=(MAX(rHoldPeriod,1)+fRvrYr)*12)</f>
        <v>0</v>
      </c>
      <c r="EC230" s="278" cm="1">
        <f t="array" aca="1" ref="EC230" ca="1">EB230*(1+(rRentIncrPct*(MOD(EC$8,12)=1))+(rExCapExRntInfl*(rExCapExRntInflMnth=EC$8)))*(EC$8&lt;=(MAX(rHoldPeriod,1)+fRvrYr)*12)</f>
        <v>0</v>
      </c>
      <c r="ED230" s="278" cm="1">
        <f t="array" aca="1" ref="ED230" ca="1">EC230*(1+(rRentIncrPct*(MOD(ED$8,12)=1))+(rExCapExRntInfl*(rExCapExRntInflMnth=ED$8)))*(ED$8&lt;=(MAX(rHoldPeriod,1)+fRvrYr)*12)</f>
        <v>0</v>
      </c>
      <c r="EE230" s="278" cm="1">
        <f t="array" aca="1" ref="EE230" ca="1">ED230*(1+(rRentIncrPct*(MOD(EE$8,12)=1))+(rExCapExRntInfl*(rExCapExRntInflMnth=EE$8)))*(EE$8&lt;=(MAX(rHoldPeriod,1)+fRvrYr)*12)</f>
        <v>0</v>
      </c>
      <c r="EF230" s="278" cm="1">
        <f t="array" aca="1" ref="EF230" ca="1">EE230*(1+(rRentIncrPct*(MOD(EF$8,12)=1))+(rExCapExRntInfl*(rExCapExRntInflMnth=EF$8)))*(EF$8&lt;=(MAX(rHoldPeriod,1)+fRvrYr)*12)</f>
        <v>0</v>
      </c>
      <c r="EG230" s="278" cm="1">
        <f t="array" aca="1" ref="EG230" ca="1">EF230*(1+(rRentIncrPct*(MOD(EG$8,12)=1))+(rExCapExRntInfl*(rExCapExRntInflMnth=EG$8)))*(EG$8&lt;=(MAX(rHoldPeriod,1)+fRvrYr)*12)</f>
        <v>0</v>
      </c>
      <c r="EH230" s="278" cm="1">
        <f t="array" aca="1" ref="EH230" ca="1">EG230*(1+(rRentIncrPct*(MOD(EH$8,12)=1))+(rExCapExRntInfl*(rExCapExRntInflMnth=EH$8)))*(EH$8&lt;=(MAX(rHoldPeriod,1)+fRvrYr)*12)</f>
        <v>0</v>
      </c>
      <c r="EI230" s="278" cm="1">
        <f t="array" aca="1" ref="EI230" ca="1">EH230*(1+(rRentIncrPct*(MOD(EI$8,12)=1))+(rExCapExRntInfl*(rExCapExRntInflMnth=EI$8)))*(EI$8&lt;=(MAX(rHoldPeriod,1)+fRvrYr)*12)</f>
        <v>0</v>
      </c>
      <c r="EJ230" s="278" cm="1">
        <f t="array" aca="1" ref="EJ230" ca="1">EI230*(1+(rRentIncrPct*(MOD(EJ$8,12)=1))+(rExCapExRntInfl*(rExCapExRntInflMnth=EJ$8)))*(EJ$8&lt;=(MAX(rHoldPeriod,1)+fRvrYr)*12)</f>
        <v>0</v>
      </c>
      <c r="EK230" s="278" cm="1">
        <f t="array" aca="1" ref="EK230" ca="1">EJ230*(1+(rRentIncrPct*(MOD(EK$8,12)=1))+(rExCapExRntInfl*(rExCapExRntInflMnth=EK$8)))*(EK$8&lt;=(MAX(rHoldPeriod,1)+fRvrYr)*12)</f>
        <v>0</v>
      </c>
      <c r="EL230" s="278" cm="1">
        <f t="array" aca="1" ref="EL230" ca="1">EK230*(1+(rRentIncrPct*(MOD(EL$8,12)=1))+(rExCapExRntInfl*(rExCapExRntInflMnth=EL$8)))*(EL$8&lt;=(MAX(rHoldPeriod,1)+fRvrYr)*12)</f>
        <v>0</v>
      </c>
      <c r="EM230" s="278" cm="1">
        <f t="array" aca="1" ref="EM230" ca="1">EL230*(1+(rRentIncrPct*(MOD(EM$8,12)=1))+(rExCapExRntInfl*(rExCapExRntInflMnth=EM$8)))*(EM$8&lt;=(MAX(rHoldPeriod,1)+fRvrYr)*12)</f>
        <v>0</v>
      </c>
      <c r="EN230" s="278" cm="1">
        <f t="array" aca="1" ref="EN230" ca="1">EM230*(1+(rRentIncrPct*(MOD(EN$8,12)=1))+(rExCapExRntInfl*(rExCapExRntInflMnth=EN$8)))*(EN$8&lt;=(MAX(rHoldPeriod,1)+fRvrYr)*12)</f>
        <v>0</v>
      </c>
      <c r="EO230" s="278" cm="1">
        <f t="array" aca="1" ref="EO230" ca="1">EN230*(1+(rRentIncrPct*(MOD(EO$8,12)=1))+(rExCapExRntInfl*(rExCapExRntInflMnth=EO$8)))*(EO$8&lt;=(MAX(rHoldPeriod,1)+fRvrYr)*12)</f>
        <v>0</v>
      </c>
      <c r="EP230" s="278" cm="1">
        <f t="array" aca="1" ref="EP230" ca="1">EO230*(1+(rRentIncrPct*(MOD(EP$8,12)=1))+(rExCapExRntInfl*(rExCapExRntInflMnth=EP$8)))*(EP$8&lt;=(MAX(rHoldPeriod,1)+fRvrYr)*12)</f>
        <v>0</v>
      </c>
      <c r="EQ230" s="278" cm="1">
        <f t="array" aca="1" ref="EQ230" ca="1">EP230*(1+(rRentIncrPct*(MOD(EQ$8,12)=1))+(rExCapExRntInfl*(rExCapExRntInflMnth=EQ$8)))*(EQ$8&lt;=(MAX(rHoldPeriod,1)+fRvrYr)*12)</f>
        <v>0</v>
      </c>
      <c r="ER230" s="278" cm="1">
        <f t="array" aca="1" ref="ER230" ca="1">EQ230*(1+(rRentIncrPct*(MOD(ER$8,12)=1))+(rExCapExRntInfl*(rExCapExRntInflMnth=ER$8)))*(ER$8&lt;=(MAX(rHoldPeriod,1)+fRvrYr)*12)</f>
        <v>0</v>
      </c>
      <c r="ES230" s="278" cm="1">
        <f t="array" aca="1" ref="ES230" ca="1">ER230*(1+(rRentIncrPct*(MOD(ES$8,12)=1))+(rExCapExRntInfl*(rExCapExRntInflMnth=ES$8)))*(ES$8&lt;=(MAX(rHoldPeriod,1)+fRvrYr)*12)</f>
        <v>0</v>
      </c>
    </row>
    <row r="231" spans="17:149" hidden="1" x14ac:dyDescent="0.2">
      <c r="Q231" s="275"/>
      <c r="R231" s="278">
        <f t="shared" si="500"/>
        <v>0</v>
      </c>
      <c r="S231" s="278" cm="1">
        <f t="array" aca="1" ref="S231" ca="1">R231*(1+(rRentIncrPct*(MOD(S$8,12)=1))+(rExCapExRntInfl*(rExCapExRntInflMnth=S$8)))*(S$8&lt;=(MAX(rHoldPeriod,1)+fRvrYr)*12)</f>
        <v>0</v>
      </c>
      <c r="T231" s="278" cm="1">
        <f t="array" aca="1" ref="T231" ca="1">S231*(1+(rRentIncrPct*(MOD(T$8,12)=1))+(rExCapExRntInfl*(rExCapExRntInflMnth=T$8)))*(T$8&lt;=(MAX(rHoldPeriod,1)+fRvrYr)*12)</f>
        <v>0</v>
      </c>
      <c r="U231" s="278" cm="1">
        <f t="array" aca="1" ref="U231" ca="1">T231*(1+(rRentIncrPct*(MOD(U$8,12)=1))+(rExCapExRntInfl*(rExCapExRntInflMnth=U$8)))*(U$8&lt;=(MAX(rHoldPeriod,1)+fRvrYr)*12)</f>
        <v>0</v>
      </c>
      <c r="V231" s="278" cm="1">
        <f t="array" aca="1" ref="V231" ca="1">U231*(1+(rRentIncrPct*(MOD(V$8,12)=1))+(rExCapExRntInfl*(rExCapExRntInflMnth=V$8)))*(V$8&lt;=(MAX(rHoldPeriod,1)+fRvrYr)*12)</f>
        <v>0</v>
      </c>
      <c r="W231" s="278" cm="1">
        <f t="array" aca="1" ref="W231" ca="1">V231*(1+(rRentIncrPct*(MOD(W$8,12)=1))+(rExCapExRntInfl*(rExCapExRntInflMnth=W$8)))*(W$8&lt;=(MAX(rHoldPeriod,1)+fRvrYr)*12)</f>
        <v>0</v>
      </c>
      <c r="X231" s="278" cm="1">
        <f t="array" aca="1" ref="X231" ca="1">W231*(1+(rRentIncrPct*(MOD(X$8,12)=1))+(rExCapExRntInfl*(rExCapExRntInflMnth=X$8)))*(X$8&lt;=(MAX(rHoldPeriod,1)+fRvrYr)*12)</f>
        <v>0</v>
      </c>
      <c r="Y231" s="278" cm="1">
        <f t="array" aca="1" ref="Y231" ca="1">X231*(1+(rRentIncrPct*(MOD(Y$8,12)=1))+(rExCapExRntInfl*(rExCapExRntInflMnth=Y$8)))*(Y$8&lt;=(MAX(rHoldPeriod,1)+fRvrYr)*12)</f>
        <v>0</v>
      </c>
      <c r="Z231" s="278" cm="1">
        <f t="array" aca="1" ref="Z231" ca="1">Y231*(1+(rRentIncrPct*(MOD(Z$8,12)=1))+(rExCapExRntInfl*(rExCapExRntInflMnth=Z$8)))*(Z$8&lt;=(MAX(rHoldPeriod,1)+fRvrYr)*12)</f>
        <v>0</v>
      </c>
      <c r="AA231" s="278" cm="1">
        <f t="array" aca="1" ref="AA231" ca="1">Z231*(1+(rRentIncrPct*(MOD(AA$8,12)=1))+(rExCapExRntInfl*(rExCapExRntInflMnth=AA$8)))*(AA$8&lt;=(MAX(rHoldPeriod,1)+fRvrYr)*12)</f>
        <v>0</v>
      </c>
      <c r="AB231" s="278" cm="1">
        <f t="array" aca="1" ref="AB231" ca="1">AA231*(1+(rRentIncrPct*(MOD(AB$8,12)=1))+(rExCapExRntInfl*(rExCapExRntInflMnth=AB$8)))*(AB$8&lt;=(MAX(rHoldPeriod,1)+fRvrYr)*12)</f>
        <v>0</v>
      </c>
      <c r="AC231" s="278" cm="1">
        <f t="array" aca="1" ref="AC231" ca="1">AB231*(1+(rRentIncrPct*(MOD(AC$8,12)=1))+(rExCapExRntInfl*(rExCapExRntInflMnth=AC$8)))*(AC$8&lt;=(MAX(rHoldPeriod,1)+fRvrYr)*12)</f>
        <v>0</v>
      </c>
      <c r="AD231" s="278" cm="1">
        <f t="array" aca="1" ref="AD231" ca="1">AC231*(1+(rRentIncrPct*(MOD(AD$8,12)=1))+(rExCapExRntInfl*(rExCapExRntInflMnth=AD$8)))*(AD$8&lt;=(MAX(rHoldPeriod,1)+fRvrYr)*12)</f>
        <v>0</v>
      </c>
      <c r="AE231" s="278" cm="1">
        <f t="array" aca="1" ref="AE231" ca="1">AD231*(1+(rRentIncrPct*(MOD(AE$8,12)=1))+(rExCapExRntInfl*(rExCapExRntInflMnth=AE$8)))*(AE$8&lt;=(MAX(rHoldPeriod,1)+fRvrYr)*12)</f>
        <v>0</v>
      </c>
      <c r="AF231" s="278" cm="1">
        <f t="array" aca="1" ref="AF231" ca="1">AE231*(1+(rRentIncrPct*(MOD(AF$8,12)=1))+(rExCapExRntInfl*(rExCapExRntInflMnth=AF$8)))*(AF$8&lt;=(MAX(rHoldPeriod,1)+fRvrYr)*12)</f>
        <v>0</v>
      </c>
      <c r="AG231" s="278" cm="1">
        <f t="array" aca="1" ref="AG231" ca="1">AF231*(1+(rRentIncrPct*(MOD(AG$8,12)=1))+(rExCapExRntInfl*(rExCapExRntInflMnth=AG$8)))*(AG$8&lt;=(MAX(rHoldPeriod,1)+fRvrYr)*12)</f>
        <v>0</v>
      </c>
      <c r="AH231" s="278" cm="1">
        <f t="array" aca="1" ref="AH231" ca="1">AG231*(1+(rRentIncrPct*(MOD(AH$8,12)=1))+(rExCapExRntInfl*(rExCapExRntInflMnth=AH$8)))*(AH$8&lt;=(MAX(rHoldPeriod,1)+fRvrYr)*12)</f>
        <v>0</v>
      </c>
      <c r="AI231" s="278" cm="1">
        <f t="array" aca="1" ref="AI231" ca="1">AH231*(1+(rRentIncrPct*(MOD(AI$8,12)=1))+(rExCapExRntInfl*(rExCapExRntInflMnth=AI$8)))*(AI$8&lt;=(MAX(rHoldPeriod,1)+fRvrYr)*12)</f>
        <v>0</v>
      </c>
      <c r="AJ231" s="278" cm="1">
        <f t="array" aca="1" ref="AJ231" ca="1">AI231*(1+(rRentIncrPct*(MOD(AJ$8,12)=1))+(rExCapExRntInfl*(rExCapExRntInflMnth=AJ$8)))*(AJ$8&lt;=(MAX(rHoldPeriod,1)+fRvrYr)*12)</f>
        <v>0</v>
      </c>
      <c r="AK231" s="278" cm="1">
        <f t="array" aca="1" ref="AK231" ca="1">AJ231*(1+(rRentIncrPct*(MOD(AK$8,12)=1))+(rExCapExRntInfl*(rExCapExRntInflMnth=AK$8)))*(AK$8&lt;=(MAX(rHoldPeriod,1)+fRvrYr)*12)</f>
        <v>0</v>
      </c>
      <c r="AL231" s="278" cm="1">
        <f t="array" aca="1" ref="AL231" ca="1">AK231*(1+(rRentIncrPct*(MOD(AL$8,12)=1))+(rExCapExRntInfl*(rExCapExRntInflMnth=AL$8)))*(AL$8&lt;=(MAX(rHoldPeriod,1)+fRvrYr)*12)</f>
        <v>0</v>
      </c>
      <c r="AM231" s="278" cm="1">
        <f t="array" aca="1" ref="AM231" ca="1">AL231*(1+(rRentIncrPct*(MOD(AM$8,12)=1))+(rExCapExRntInfl*(rExCapExRntInflMnth=AM$8)))*(AM$8&lt;=(MAX(rHoldPeriod,1)+fRvrYr)*12)</f>
        <v>0</v>
      </c>
      <c r="AN231" s="278" cm="1">
        <f t="array" aca="1" ref="AN231" ca="1">AM231*(1+(rRentIncrPct*(MOD(AN$8,12)=1))+(rExCapExRntInfl*(rExCapExRntInflMnth=AN$8)))*(AN$8&lt;=(MAX(rHoldPeriod,1)+fRvrYr)*12)</f>
        <v>0</v>
      </c>
      <c r="AO231" s="278" cm="1">
        <f t="array" aca="1" ref="AO231" ca="1">AN231*(1+(rRentIncrPct*(MOD(AO$8,12)=1))+(rExCapExRntInfl*(rExCapExRntInflMnth=AO$8)))*(AO$8&lt;=(MAX(rHoldPeriod,1)+fRvrYr)*12)</f>
        <v>0</v>
      </c>
      <c r="AP231" s="278" cm="1">
        <f t="array" aca="1" ref="AP231" ca="1">AO231*(1+(rRentIncrPct*(MOD(AP$8,12)=1))+(rExCapExRntInfl*(rExCapExRntInflMnth=AP$8)))*(AP$8&lt;=(MAX(rHoldPeriod,1)+fRvrYr)*12)</f>
        <v>0</v>
      </c>
      <c r="AQ231" s="278" cm="1">
        <f t="array" aca="1" ref="AQ231" ca="1">AP231*(1+(rRentIncrPct*(MOD(AQ$8,12)=1))+(rExCapExRntInfl*(rExCapExRntInflMnth=AQ$8)))*(AQ$8&lt;=(MAX(rHoldPeriod,1)+fRvrYr)*12)</f>
        <v>0</v>
      </c>
      <c r="AR231" s="278" cm="1">
        <f t="array" aca="1" ref="AR231" ca="1">AQ231*(1+(rRentIncrPct*(MOD(AR$8,12)=1))+(rExCapExRntInfl*(rExCapExRntInflMnth=AR$8)))*(AR$8&lt;=(MAX(rHoldPeriod,1)+fRvrYr)*12)</f>
        <v>0</v>
      </c>
      <c r="AS231" s="278" cm="1">
        <f t="array" aca="1" ref="AS231" ca="1">AR231*(1+(rRentIncrPct*(MOD(AS$8,12)=1))+(rExCapExRntInfl*(rExCapExRntInflMnth=AS$8)))*(AS$8&lt;=(MAX(rHoldPeriod,1)+fRvrYr)*12)</f>
        <v>0</v>
      </c>
      <c r="AT231" s="278" cm="1">
        <f t="array" aca="1" ref="AT231" ca="1">AS231*(1+(rRentIncrPct*(MOD(AT$8,12)=1))+(rExCapExRntInfl*(rExCapExRntInflMnth=AT$8)))*(AT$8&lt;=(MAX(rHoldPeriod,1)+fRvrYr)*12)</f>
        <v>0</v>
      </c>
      <c r="AU231" s="278" cm="1">
        <f t="array" aca="1" ref="AU231" ca="1">AT231*(1+(rRentIncrPct*(MOD(AU$8,12)=1))+(rExCapExRntInfl*(rExCapExRntInflMnth=AU$8)))*(AU$8&lt;=(MAX(rHoldPeriod,1)+fRvrYr)*12)</f>
        <v>0</v>
      </c>
      <c r="AV231" s="278" cm="1">
        <f t="array" aca="1" ref="AV231" ca="1">AU231*(1+(rRentIncrPct*(MOD(AV$8,12)=1))+(rExCapExRntInfl*(rExCapExRntInflMnth=AV$8)))*(AV$8&lt;=(MAX(rHoldPeriod,1)+fRvrYr)*12)</f>
        <v>0</v>
      </c>
      <c r="AW231" s="278" cm="1">
        <f t="array" aca="1" ref="AW231" ca="1">AV231*(1+(rRentIncrPct*(MOD(AW$8,12)=1))+(rExCapExRntInfl*(rExCapExRntInflMnth=AW$8)))*(AW$8&lt;=(MAX(rHoldPeriod,1)+fRvrYr)*12)</f>
        <v>0</v>
      </c>
      <c r="AX231" s="278" cm="1">
        <f t="array" aca="1" ref="AX231" ca="1">AW231*(1+(rRentIncrPct*(MOD(AX$8,12)=1))+(rExCapExRntInfl*(rExCapExRntInflMnth=AX$8)))*(AX$8&lt;=(MAX(rHoldPeriod,1)+fRvrYr)*12)</f>
        <v>0</v>
      </c>
      <c r="AY231" s="278" cm="1">
        <f t="array" aca="1" ref="AY231" ca="1">AX231*(1+(rRentIncrPct*(MOD(AY$8,12)=1))+(rExCapExRntInfl*(rExCapExRntInflMnth=AY$8)))*(AY$8&lt;=(MAX(rHoldPeriod,1)+fRvrYr)*12)</f>
        <v>0</v>
      </c>
      <c r="AZ231" s="278" cm="1">
        <f t="array" aca="1" ref="AZ231" ca="1">AY231*(1+(rRentIncrPct*(MOD(AZ$8,12)=1))+(rExCapExRntInfl*(rExCapExRntInflMnth=AZ$8)))*(AZ$8&lt;=(MAX(rHoldPeriod,1)+fRvrYr)*12)</f>
        <v>0</v>
      </c>
      <c r="BA231" s="278" cm="1">
        <f t="array" aca="1" ref="BA231" ca="1">AZ231*(1+(rRentIncrPct*(MOD(BA$8,12)=1))+(rExCapExRntInfl*(rExCapExRntInflMnth=BA$8)))*(BA$8&lt;=(MAX(rHoldPeriod,1)+fRvrYr)*12)</f>
        <v>0</v>
      </c>
      <c r="BB231" s="278" cm="1">
        <f t="array" aca="1" ref="BB231" ca="1">BA231*(1+(rRentIncrPct*(MOD(BB$8,12)=1))+(rExCapExRntInfl*(rExCapExRntInflMnth=BB$8)))*(BB$8&lt;=(MAX(rHoldPeriod,1)+fRvrYr)*12)</f>
        <v>0</v>
      </c>
      <c r="BC231" s="278" cm="1">
        <f t="array" aca="1" ref="BC231" ca="1">BB231*(1+(rRentIncrPct*(MOD(BC$8,12)=1))+(rExCapExRntInfl*(rExCapExRntInflMnth=BC$8)))*(BC$8&lt;=(MAX(rHoldPeriod,1)+fRvrYr)*12)</f>
        <v>0</v>
      </c>
      <c r="BD231" s="278" cm="1">
        <f t="array" aca="1" ref="BD231" ca="1">BC231*(1+(rRentIncrPct*(MOD(BD$8,12)=1))+(rExCapExRntInfl*(rExCapExRntInflMnth=BD$8)))*(BD$8&lt;=(MAX(rHoldPeriod,1)+fRvrYr)*12)</f>
        <v>0</v>
      </c>
      <c r="BE231" s="278" cm="1">
        <f t="array" aca="1" ref="BE231" ca="1">BD231*(1+(rRentIncrPct*(MOD(BE$8,12)=1))+(rExCapExRntInfl*(rExCapExRntInflMnth=BE$8)))*(BE$8&lt;=(MAX(rHoldPeriod,1)+fRvrYr)*12)</f>
        <v>0</v>
      </c>
      <c r="BF231" s="278" cm="1">
        <f t="array" aca="1" ref="BF231" ca="1">BE231*(1+(rRentIncrPct*(MOD(BF$8,12)=1))+(rExCapExRntInfl*(rExCapExRntInflMnth=BF$8)))*(BF$8&lt;=(MAX(rHoldPeriod,1)+fRvrYr)*12)</f>
        <v>0</v>
      </c>
      <c r="BG231" s="278" cm="1">
        <f t="array" aca="1" ref="BG231" ca="1">BF231*(1+(rRentIncrPct*(MOD(BG$8,12)=1))+(rExCapExRntInfl*(rExCapExRntInflMnth=BG$8)))*(BG$8&lt;=(MAX(rHoldPeriod,1)+fRvrYr)*12)</f>
        <v>0</v>
      </c>
      <c r="BH231" s="278" cm="1">
        <f t="array" aca="1" ref="BH231" ca="1">BG231*(1+(rRentIncrPct*(MOD(BH$8,12)=1))+(rExCapExRntInfl*(rExCapExRntInflMnth=BH$8)))*(BH$8&lt;=(MAX(rHoldPeriod,1)+fRvrYr)*12)</f>
        <v>0</v>
      </c>
      <c r="BI231" s="278" cm="1">
        <f t="array" aca="1" ref="BI231" ca="1">BH231*(1+(rRentIncrPct*(MOD(BI$8,12)=1))+(rExCapExRntInfl*(rExCapExRntInflMnth=BI$8)))*(BI$8&lt;=(MAX(rHoldPeriod,1)+fRvrYr)*12)</f>
        <v>0</v>
      </c>
      <c r="BJ231" s="278" cm="1">
        <f t="array" aca="1" ref="BJ231" ca="1">BI231*(1+(rRentIncrPct*(MOD(BJ$8,12)=1))+(rExCapExRntInfl*(rExCapExRntInflMnth=BJ$8)))*(BJ$8&lt;=(MAX(rHoldPeriod,1)+fRvrYr)*12)</f>
        <v>0</v>
      </c>
      <c r="BK231" s="278" cm="1">
        <f t="array" aca="1" ref="BK231" ca="1">BJ231*(1+(rRentIncrPct*(MOD(BK$8,12)=1))+(rExCapExRntInfl*(rExCapExRntInflMnth=BK$8)))*(BK$8&lt;=(MAX(rHoldPeriod,1)+fRvrYr)*12)</f>
        <v>0</v>
      </c>
      <c r="BL231" s="278" cm="1">
        <f t="array" aca="1" ref="BL231" ca="1">BK231*(1+(rRentIncrPct*(MOD(BL$8,12)=1))+(rExCapExRntInfl*(rExCapExRntInflMnth=BL$8)))*(BL$8&lt;=(MAX(rHoldPeriod,1)+fRvrYr)*12)</f>
        <v>0</v>
      </c>
      <c r="BM231" s="278" cm="1">
        <f t="array" aca="1" ref="BM231" ca="1">BL231*(1+(rRentIncrPct*(MOD(BM$8,12)=1))+(rExCapExRntInfl*(rExCapExRntInflMnth=BM$8)))*(BM$8&lt;=(MAX(rHoldPeriod,1)+fRvrYr)*12)</f>
        <v>0</v>
      </c>
      <c r="BN231" s="278" cm="1">
        <f t="array" aca="1" ref="BN231" ca="1">BM231*(1+(rRentIncrPct*(MOD(BN$8,12)=1))+(rExCapExRntInfl*(rExCapExRntInflMnth=BN$8)))*(BN$8&lt;=(MAX(rHoldPeriod,1)+fRvrYr)*12)</f>
        <v>0</v>
      </c>
      <c r="BO231" s="278" cm="1">
        <f t="array" aca="1" ref="BO231" ca="1">BN231*(1+(rRentIncrPct*(MOD(BO$8,12)=1))+(rExCapExRntInfl*(rExCapExRntInflMnth=BO$8)))*(BO$8&lt;=(MAX(rHoldPeriod,1)+fRvrYr)*12)</f>
        <v>0</v>
      </c>
      <c r="BP231" s="278" cm="1">
        <f t="array" aca="1" ref="BP231" ca="1">BO231*(1+(rRentIncrPct*(MOD(BP$8,12)=1))+(rExCapExRntInfl*(rExCapExRntInflMnth=BP$8)))*(BP$8&lt;=(MAX(rHoldPeriod,1)+fRvrYr)*12)</f>
        <v>0</v>
      </c>
      <c r="BQ231" s="278" cm="1">
        <f t="array" aca="1" ref="BQ231" ca="1">BP231*(1+(rRentIncrPct*(MOD(BQ$8,12)=1))+(rExCapExRntInfl*(rExCapExRntInflMnth=BQ$8)))*(BQ$8&lt;=(MAX(rHoldPeriod,1)+fRvrYr)*12)</f>
        <v>0</v>
      </c>
      <c r="BR231" s="278" cm="1">
        <f t="array" aca="1" ref="BR231" ca="1">BQ231*(1+(rRentIncrPct*(MOD(BR$8,12)=1))+(rExCapExRntInfl*(rExCapExRntInflMnth=BR$8)))*(BR$8&lt;=(MAX(rHoldPeriod,1)+fRvrYr)*12)</f>
        <v>0</v>
      </c>
      <c r="BS231" s="278" cm="1">
        <f t="array" aca="1" ref="BS231" ca="1">BR231*(1+(rRentIncrPct*(MOD(BS$8,12)=1))+(rExCapExRntInfl*(rExCapExRntInflMnth=BS$8)))*(BS$8&lt;=(MAX(rHoldPeriod,1)+fRvrYr)*12)</f>
        <v>0</v>
      </c>
      <c r="BT231" s="278" cm="1">
        <f t="array" aca="1" ref="BT231" ca="1">BS231*(1+(rRentIncrPct*(MOD(BT$8,12)=1))+(rExCapExRntInfl*(rExCapExRntInflMnth=BT$8)))*(BT$8&lt;=(MAX(rHoldPeriod,1)+fRvrYr)*12)</f>
        <v>0</v>
      </c>
      <c r="BU231" s="278" cm="1">
        <f t="array" aca="1" ref="BU231" ca="1">BT231*(1+(rRentIncrPct*(MOD(BU$8,12)=1))+(rExCapExRntInfl*(rExCapExRntInflMnth=BU$8)))*(BU$8&lt;=(MAX(rHoldPeriod,1)+fRvrYr)*12)</f>
        <v>0</v>
      </c>
      <c r="BV231" s="278" cm="1">
        <f t="array" aca="1" ref="BV231" ca="1">BU231*(1+(rRentIncrPct*(MOD(BV$8,12)=1))+(rExCapExRntInfl*(rExCapExRntInflMnth=BV$8)))*(BV$8&lt;=(MAX(rHoldPeriod,1)+fRvrYr)*12)</f>
        <v>0</v>
      </c>
      <c r="BW231" s="278" cm="1">
        <f t="array" aca="1" ref="BW231" ca="1">BV231*(1+(rRentIncrPct*(MOD(BW$8,12)=1))+(rExCapExRntInfl*(rExCapExRntInflMnth=BW$8)))*(BW$8&lt;=(MAX(rHoldPeriod,1)+fRvrYr)*12)</f>
        <v>0</v>
      </c>
      <c r="BX231" s="278" cm="1">
        <f t="array" aca="1" ref="BX231" ca="1">BW231*(1+(rRentIncrPct*(MOD(BX$8,12)=1))+(rExCapExRntInfl*(rExCapExRntInflMnth=BX$8)))*(BX$8&lt;=(MAX(rHoldPeriod,1)+fRvrYr)*12)</f>
        <v>0</v>
      </c>
      <c r="BY231" s="278" cm="1">
        <f t="array" aca="1" ref="BY231" ca="1">BX231*(1+(rRentIncrPct*(MOD(BY$8,12)=1))+(rExCapExRntInfl*(rExCapExRntInflMnth=BY$8)))*(BY$8&lt;=(MAX(rHoldPeriod,1)+fRvrYr)*12)</f>
        <v>0</v>
      </c>
      <c r="BZ231" s="278" cm="1">
        <f t="array" aca="1" ref="BZ231" ca="1">BY231*(1+(rRentIncrPct*(MOD(BZ$8,12)=1))+(rExCapExRntInfl*(rExCapExRntInflMnth=BZ$8)))*(BZ$8&lt;=(MAX(rHoldPeriod,1)+fRvrYr)*12)</f>
        <v>0</v>
      </c>
      <c r="CA231" s="278" cm="1">
        <f t="array" aca="1" ref="CA231" ca="1">BZ231*(1+(rRentIncrPct*(MOD(CA$8,12)=1))+(rExCapExRntInfl*(rExCapExRntInflMnth=CA$8)))*(CA$8&lt;=(MAX(rHoldPeriod,1)+fRvrYr)*12)</f>
        <v>0</v>
      </c>
      <c r="CB231" s="278" cm="1">
        <f t="array" aca="1" ref="CB231" ca="1">CA231*(1+(rRentIncrPct*(MOD(CB$8,12)=1))+(rExCapExRntInfl*(rExCapExRntInflMnth=CB$8)))*(CB$8&lt;=(MAX(rHoldPeriod,1)+fRvrYr)*12)</f>
        <v>0</v>
      </c>
      <c r="CC231" s="278" cm="1">
        <f t="array" aca="1" ref="CC231" ca="1">CB231*(1+(rRentIncrPct*(MOD(CC$8,12)=1))+(rExCapExRntInfl*(rExCapExRntInflMnth=CC$8)))*(CC$8&lt;=(MAX(rHoldPeriod,1)+fRvrYr)*12)</f>
        <v>0</v>
      </c>
      <c r="CD231" s="278" cm="1">
        <f t="array" aca="1" ref="CD231" ca="1">CC231*(1+(rRentIncrPct*(MOD(CD$8,12)=1))+(rExCapExRntInfl*(rExCapExRntInflMnth=CD$8)))*(CD$8&lt;=(MAX(rHoldPeriod,1)+fRvrYr)*12)</f>
        <v>0</v>
      </c>
      <c r="CE231" s="278" cm="1">
        <f t="array" aca="1" ref="CE231" ca="1">CD231*(1+(rRentIncrPct*(MOD(CE$8,12)=1))+(rExCapExRntInfl*(rExCapExRntInflMnth=CE$8)))*(CE$8&lt;=(MAX(rHoldPeriod,1)+fRvrYr)*12)</f>
        <v>0</v>
      </c>
      <c r="CF231" s="278" cm="1">
        <f t="array" aca="1" ref="CF231" ca="1">CE231*(1+(rRentIncrPct*(MOD(CF$8,12)=1))+(rExCapExRntInfl*(rExCapExRntInflMnth=CF$8)))*(CF$8&lt;=(MAX(rHoldPeriod,1)+fRvrYr)*12)</f>
        <v>0</v>
      </c>
      <c r="CG231" s="278" cm="1">
        <f t="array" aca="1" ref="CG231" ca="1">CF231*(1+(rRentIncrPct*(MOD(CG$8,12)=1))+(rExCapExRntInfl*(rExCapExRntInflMnth=CG$8)))*(CG$8&lt;=(MAX(rHoldPeriod,1)+fRvrYr)*12)</f>
        <v>0</v>
      </c>
      <c r="CH231" s="278" cm="1">
        <f t="array" aca="1" ref="CH231" ca="1">CG231*(1+(rRentIncrPct*(MOD(CH$8,12)=1))+(rExCapExRntInfl*(rExCapExRntInflMnth=CH$8)))*(CH$8&lt;=(MAX(rHoldPeriod,1)+fRvrYr)*12)</f>
        <v>0</v>
      </c>
      <c r="CI231" s="278" cm="1">
        <f t="array" aca="1" ref="CI231" ca="1">CH231*(1+(rRentIncrPct*(MOD(CI$8,12)=1))+(rExCapExRntInfl*(rExCapExRntInflMnth=CI$8)))*(CI$8&lt;=(MAX(rHoldPeriod,1)+fRvrYr)*12)</f>
        <v>0</v>
      </c>
      <c r="CJ231" s="278" cm="1">
        <f t="array" aca="1" ref="CJ231" ca="1">CI231*(1+(rRentIncrPct*(MOD(CJ$8,12)=1))+(rExCapExRntInfl*(rExCapExRntInflMnth=CJ$8)))*(CJ$8&lt;=(MAX(rHoldPeriod,1)+fRvrYr)*12)</f>
        <v>0</v>
      </c>
      <c r="CK231" s="278" cm="1">
        <f t="array" aca="1" ref="CK231" ca="1">CJ231*(1+(rRentIncrPct*(MOD(CK$8,12)=1))+(rExCapExRntInfl*(rExCapExRntInflMnth=CK$8)))*(CK$8&lt;=(MAX(rHoldPeriod,1)+fRvrYr)*12)</f>
        <v>0</v>
      </c>
      <c r="CL231" s="278" cm="1">
        <f t="array" aca="1" ref="CL231" ca="1">CK231*(1+(rRentIncrPct*(MOD(CL$8,12)=1))+(rExCapExRntInfl*(rExCapExRntInflMnth=CL$8)))*(CL$8&lt;=(MAX(rHoldPeriod,1)+fRvrYr)*12)</f>
        <v>0</v>
      </c>
      <c r="CM231" s="278" cm="1">
        <f t="array" aca="1" ref="CM231" ca="1">CL231*(1+(rRentIncrPct*(MOD(CM$8,12)=1))+(rExCapExRntInfl*(rExCapExRntInflMnth=CM$8)))*(CM$8&lt;=(MAX(rHoldPeriod,1)+fRvrYr)*12)</f>
        <v>0</v>
      </c>
      <c r="CN231" s="278" cm="1">
        <f t="array" aca="1" ref="CN231" ca="1">CM231*(1+(rRentIncrPct*(MOD(CN$8,12)=1))+(rExCapExRntInfl*(rExCapExRntInflMnth=CN$8)))*(CN$8&lt;=(MAX(rHoldPeriod,1)+fRvrYr)*12)</f>
        <v>0</v>
      </c>
      <c r="CO231" s="278" cm="1">
        <f t="array" aca="1" ref="CO231" ca="1">CN231*(1+(rRentIncrPct*(MOD(CO$8,12)=1))+(rExCapExRntInfl*(rExCapExRntInflMnth=CO$8)))*(CO$8&lt;=(MAX(rHoldPeriod,1)+fRvrYr)*12)</f>
        <v>0</v>
      </c>
      <c r="CP231" s="278" cm="1">
        <f t="array" aca="1" ref="CP231" ca="1">CO231*(1+(rRentIncrPct*(MOD(CP$8,12)=1))+(rExCapExRntInfl*(rExCapExRntInflMnth=CP$8)))*(CP$8&lt;=(MAX(rHoldPeriod,1)+fRvrYr)*12)</f>
        <v>0</v>
      </c>
      <c r="CQ231" s="278" cm="1">
        <f t="array" aca="1" ref="CQ231" ca="1">CP231*(1+(rRentIncrPct*(MOD(CQ$8,12)=1))+(rExCapExRntInfl*(rExCapExRntInflMnth=CQ$8)))*(CQ$8&lt;=(MAX(rHoldPeriod,1)+fRvrYr)*12)</f>
        <v>0</v>
      </c>
      <c r="CR231" s="278" cm="1">
        <f t="array" aca="1" ref="CR231" ca="1">CQ231*(1+(rRentIncrPct*(MOD(CR$8,12)=1))+(rExCapExRntInfl*(rExCapExRntInflMnth=CR$8)))*(CR$8&lt;=(MAX(rHoldPeriod,1)+fRvrYr)*12)</f>
        <v>0</v>
      </c>
      <c r="CS231" s="278" cm="1">
        <f t="array" aca="1" ref="CS231" ca="1">CR231*(1+(rRentIncrPct*(MOD(CS$8,12)=1))+(rExCapExRntInfl*(rExCapExRntInflMnth=CS$8)))*(CS$8&lt;=(MAX(rHoldPeriod,1)+fRvrYr)*12)</f>
        <v>0</v>
      </c>
      <c r="CT231" s="278" cm="1">
        <f t="array" aca="1" ref="CT231" ca="1">CS231*(1+(rRentIncrPct*(MOD(CT$8,12)=1))+(rExCapExRntInfl*(rExCapExRntInflMnth=CT$8)))*(CT$8&lt;=(MAX(rHoldPeriod,1)+fRvrYr)*12)</f>
        <v>0</v>
      </c>
      <c r="CU231" s="278" cm="1">
        <f t="array" aca="1" ref="CU231" ca="1">CT231*(1+(rRentIncrPct*(MOD(CU$8,12)=1))+(rExCapExRntInfl*(rExCapExRntInflMnth=CU$8)))*(CU$8&lt;=(MAX(rHoldPeriod,1)+fRvrYr)*12)</f>
        <v>0</v>
      </c>
      <c r="CV231" s="278" cm="1">
        <f t="array" aca="1" ref="CV231" ca="1">CU231*(1+(rRentIncrPct*(MOD(CV$8,12)=1))+(rExCapExRntInfl*(rExCapExRntInflMnth=CV$8)))*(CV$8&lt;=(MAX(rHoldPeriod,1)+fRvrYr)*12)</f>
        <v>0</v>
      </c>
      <c r="CW231" s="278" cm="1">
        <f t="array" aca="1" ref="CW231" ca="1">CV231*(1+(rRentIncrPct*(MOD(CW$8,12)=1))+(rExCapExRntInfl*(rExCapExRntInflMnth=CW$8)))*(CW$8&lt;=(MAX(rHoldPeriod,1)+fRvrYr)*12)</f>
        <v>0</v>
      </c>
      <c r="CX231" s="278" cm="1">
        <f t="array" aca="1" ref="CX231" ca="1">CW231*(1+(rRentIncrPct*(MOD(CX$8,12)=1))+(rExCapExRntInfl*(rExCapExRntInflMnth=CX$8)))*(CX$8&lt;=(MAX(rHoldPeriod,1)+fRvrYr)*12)</f>
        <v>0</v>
      </c>
      <c r="CY231" s="278" cm="1">
        <f t="array" aca="1" ref="CY231" ca="1">CX231*(1+(rRentIncrPct*(MOD(CY$8,12)=1))+(rExCapExRntInfl*(rExCapExRntInflMnth=CY$8)))*(CY$8&lt;=(MAX(rHoldPeriod,1)+fRvrYr)*12)</f>
        <v>0</v>
      </c>
      <c r="CZ231" s="278" cm="1">
        <f t="array" aca="1" ref="CZ231" ca="1">CY231*(1+(rRentIncrPct*(MOD(CZ$8,12)=1))+(rExCapExRntInfl*(rExCapExRntInflMnth=CZ$8)))*(CZ$8&lt;=(MAX(rHoldPeriod,1)+fRvrYr)*12)</f>
        <v>0</v>
      </c>
      <c r="DA231" s="278" cm="1">
        <f t="array" aca="1" ref="DA231" ca="1">CZ231*(1+(rRentIncrPct*(MOD(DA$8,12)=1))+(rExCapExRntInfl*(rExCapExRntInflMnth=DA$8)))*(DA$8&lt;=(MAX(rHoldPeriod,1)+fRvrYr)*12)</f>
        <v>0</v>
      </c>
      <c r="DB231" s="278" cm="1">
        <f t="array" aca="1" ref="DB231" ca="1">DA231*(1+(rRentIncrPct*(MOD(DB$8,12)=1))+(rExCapExRntInfl*(rExCapExRntInflMnth=DB$8)))*(DB$8&lt;=(MAX(rHoldPeriod,1)+fRvrYr)*12)</f>
        <v>0</v>
      </c>
      <c r="DC231" s="278" cm="1">
        <f t="array" aca="1" ref="DC231" ca="1">DB231*(1+(rRentIncrPct*(MOD(DC$8,12)=1))+(rExCapExRntInfl*(rExCapExRntInflMnth=DC$8)))*(DC$8&lt;=(MAX(rHoldPeriod,1)+fRvrYr)*12)</f>
        <v>0</v>
      </c>
      <c r="DD231" s="278" cm="1">
        <f t="array" aca="1" ref="DD231" ca="1">DC231*(1+(rRentIncrPct*(MOD(DD$8,12)=1))+(rExCapExRntInfl*(rExCapExRntInflMnth=DD$8)))*(DD$8&lt;=(MAX(rHoldPeriod,1)+fRvrYr)*12)</f>
        <v>0</v>
      </c>
      <c r="DE231" s="278" cm="1">
        <f t="array" aca="1" ref="DE231" ca="1">DD231*(1+(rRentIncrPct*(MOD(DE$8,12)=1))+(rExCapExRntInfl*(rExCapExRntInflMnth=DE$8)))*(DE$8&lt;=(MAX(rHoldPeriod,1)+fRvrYr)*12)</f>
        <v>0</v>
      </c>
      <c r="DF231" s="278" cm="1">
        <f t="array" aca="1" ref="DF231" ca="1">DE231*(1+(rRentIncrPct*(MOD(DF$8,12)=1))+(rExCapExRntInfl*(rExCapExRntInflMnth=DF$8)))*(DF$8&lt;=(MAX(rHoldPeriod,1)+fRvrYr)*12)</f>
        <v>0</v>
      </c>
      <c r="DG231" s="278" cm="1">
        <f t="array" aca="1" ref="DG231" ca="1">DF231*(1+(rRentIncrPct*(MOD(DG$8,12)=1))+(rExCapExRntInfl*(rExCapExRntInflMnth=DG$8)))*(DG$8&lt;=(MAX(rHoldPeriod,1)+fRvrYr)*12)</f>
        <v>0</v>
      </c>
      <c r="DH231" s="278" cm="1">
        <f t="array" aca="1" ref="DH231" ca="1">DG231*(1+(rRentIncrPct*(MOD(DH$8,12)=1))+(rExCapExRntInfl*(rExCapExRntInflMnth=DH$8)))*(DH$8&lt;=(MAX(rHoldPeriod,1)+fRvrYr)*12)</f>
        <v>0</v>
      </c>
      <c r="DI231" s="278" cm="1">
        <f t="array" aca="1" ref="DI231" ca="1">DH231*(1+(rRentIncrPct*(MOD(DI$8,12)=1))+(rExCapExRntInfl*(rExCapExRntInflMnth=DI$8)))*(DI$8&lt;=(MAX(rHoldPeriod,1)+fRvrYr)*12)</f>
        <v>0</v>
      </c>
      <c r="DJ231" s="278" cm="1">
        <f t="array" aca="1" ref="DJ231" ca="1">DI231*(1+(rRentIncrPct*(MOD(DJ$8,12)=1))+(rExCapExRntInfl*(rExCapExRntInflMnth=DJ$8)))*(DJ$8&lt;=(MAX(rHoldPeriod,1)+fRvrYr)*12)</f>
        <v>0</v>
      </c>
      <c r="DK231" s="278" cm="1">
        <f t="array" aca="1" ref="DK231" ca="1">DJ231*(1+(rRentIncrPct*(MOD(DK$8,12)=1))+(rExCapExRntInfl*(rExCapExRntInflMnth=DK$8)))*(DK$8&lt;=(MAX(rHoldPeriod,1)+fRvrYr)*12)</f>
        <v>0</v>
      </c>
      <c r="DL231" s="278" cm="1">
        <f t="array" aca="1" ref="DL231" ca="1">DK231*(1+(rRentIncrPct*(MOD(DL$8,12)=1))+(rExCapExRntInfl*(rExCapExRntInflMnth=DL$8)))*(DL$8&lt;=(MAX(rHoldPeriod,1)+fRvrYr)*12)</f>
        <v>0</v>
      </c>
      <c r="DM231" s="278" cm="1">
        <f t="array" aca="1" ref="DM231" ca="1">DL231*(1+(rRentIncrPct*(MOD(DM$8,12)=1))+(rExCapExRntInfl*(rExCapExRntInflMnth=DM$8)))*(DM$8&lt;=(MAX(rHoldPeriod,1)+fRvrYr)*12)</f>
        <v>0</v>
      </c>
      <c r="DN231" s="278" cm="1">
        <f t="array" aca="1" ref="DN231" ca="1">DM231*(1+(rRentIncrPct*(MOD(DN$8,12)=1))+(rExCapExRntInfl*(rExCapExRntInflMnth=DN$8)))*(DN$8&lt;=(MAX(rHoldPeriod,1)+fRvrYr)*12)</f>
        <v>0</v>
      </c>
      <c r="DO231" s="278" cm="1">
        <f t="array" aca="1" ref="DO231" ca="1">DN231*(1+(rRentIncrPct*(MOD(DO$8,12)=1))+(rExCapExRntInfl*(rExCapExRntInflMnth=DO$8)))*(DO$8&lt;=(MAX(rHoldPeriod,1)+fRvrYr)*12)</f>
        <v>0</v>
      </c>
      <c r="DP231" s="278" cm="1">
        <f t="array" aca="1" ref="DP231" ca="1">DO231*(1+(rRentIncrPct*(MOD(DP$8,12)=1))+(rExCapExRntInfl*(rExCapExRntInflMnth=DP$8)))*(DP$8&lt;=(MAX(rHoldPeriod,1)+fRvrYr)*12)</f>
        <v>0</v>
      </c>
      <c r="DQ231" s="278" cm="1">
        <f t="array" aca="1" ref="DQ231" ca="1">DP231*(1+(rRentIncrPct*(MOD(DQ$8,12)=1))+(rExCapExRntInfl*(rExCapExRntInflMnth=DQ$8)))*(DQ$8&lt;=(MAX(rHoldPeriod,1)+fRvrYr)*12)</f>
        <v>0</v>
      </c>
      <c r="DR231" s="278" cm="1">
        <f t="array" aca="1" ref="DR231" ca="1">DQ231*(1+(rRentIncrPct*(MOD(DR$8,12)=1))+(rExCapExRntInfl*(rExCapExRntInflMnth=DR$8)))*(DR$8&lt;=(MAX(rHoldPeriod,1)+fRvrYr)*12)</f>
        <v>0</v>
      </c>
      <c r="DS231" s="278" cm="1">
        <f t="array" aca="1" ref="DS231" ca="1">DR231*(1+(rRentIncrPct*(MOD(DS$8,12)=1))+(rExCapExRntInfl*(rExCapExRntInflMnth=DS$8)))*(DS$8&lt;=(MAX(rHoldPeriod,1)+fRvrYr)*12)</f>
        <v>0</v>
      </c>
      <c r="DT231" s="278" cm="1">
        <f t="array" aca="1" ref="DT231" ca="1">DS231*(1+(rRentIncrPct*(MOD(DT$8,12)=1))+(rExCapExRntInfl*(rExCapExRntInflMnth=DT$8)))*(DT$8&lt;=(MAX(rHoldPeriod,1)+fRvrYr)*12)</f>
        <v>0</v>
      </c>
      <c r="DU231" s="278" cm="1">
        <f t="array" aca="1" ref="DU231" ca="1">DT231*(1+(rRentIncrPct*(MOD(DU$8,12)=1))+(rExCapExRntInfl*(rExCapExRntInflMnth=DU$8)))*(DU$8&lt;=(MAX(rHoldPeriod,1)+fRvrYr)*12)</f>
        <v>0</v>
      </c>
      <c r="DV231" s="278" cm="1">
        <f t="array" aca="1" ref="DV231" ca="1">DU231*(1+(rRentIncrPct*(MOD(DV$8,12)=1))+(rExCapExRntInfl*(rExCapExRntInflMnth=DV$8)))*(DV$8&lt;=(MAX(rHoldPeriod,1)+fRvrYr)*12)</f>
        <v>0</v>
      </c>
      <c r="DW231" s="278" cm="1">
        <f t="array" aca="1" ref="DW231" ca="1">DV231*(1+(rRentIncrPct*(MOD(DW$8,12)=1))+(rExCapExRntInfl*(rExCapExRntInflMnth=DW$8)))*(DW$8&lt;=(MAX(rHoldPeriod,1)+fRvrYr)*12)</f>
        <v>0</v>
      </c>
      <c r="DX231" s="278" cm="1">
        <f t="array" aca="1" ref="DX231" ca="1">DW231*(1+(rRentIncrPct*(MOD(DX$8,12)=1))+(rExCapExRntInfl*(rExCapExRntInflMnth=DX$8)))*(DX$8&lt;=(MAX(rHoldPeriod,1)+fRvrYr)*12)</f>
        <v>0</v>
      </c>
      <c r="DY231" s="278" cm="1">
        <f t="array" aca="1" ref="DY231" ca="1">DX231*(1+(rRentIncrPct*(MOD(DY$8,12)=1))+(rExCapExRntInfl*(rExCapExRntInflMnth=DY$8)))*(DY$8&lt;=(MAX(rHoldPeriod,1)+fRvrYr)*12)</f>
        <v>0</v>
      </c>
      <c r="DZ231" s="278" cm="1">
        <f t="array" aca="1" ref="DZ231" ca="1">DY231*(1+(rRentIncrPct*(MOD(DZ$8,12)=1))+(rExCapExRntInfl*(rExCapExRntInflMnth=DZ$8)))*(DZ$8&lt;=(MAX(rHoldPeriod,1)+fRvrYr)*12)</f>
        <v>0</v>
      </c>
      <c r="EA231" s="278" cm="1">
        <f t="array" aca="1" ref="EA231" ca="1">DZ231*(1+(rRentIncrPct*(MOD(EA$8,12)=1))+(rExCapExRntInfl*(rExCapExRntInflMnth=EA$8)))*(EA$8&lt;=(MAX(rHoldPeriod,1)+fRvrYr)*12)</f>
        <v>0</v>
      </c>
      <c r="EB231" s="278" cm="1">
        <f t="array" aca="1" ref="EB231" ca="1">EA231*(1+(rRentIncrPct*(MOD(EB$8,12)=1))+(rExCapExRntInfl*(rExCapExRntInflMnth=EB$8)))*(EB$8&lt;=(MAX(rHoldPeriod,1)+fRvrYr)*12)</f>
        <v>0</v>
      </c>
      <c r="EC231" s="278" cm="1">
        <f t="array" aca="1" ref="EC231" ca="1">EB231*(1+(rRentIncrPct*(MOD(EC$8,12)=1))+(rExCapExRntInfl*(rExCapExRntInflMnth=EC$8)))*(EC$8&lt;=(MAX(rHoldPeriod,1)+fRvrYr)*12)</f>
        <v>0</v>
      </c>
      <c r="ED231" s="278" cm="1">
        <f t="array" aca="1" ref="ED231" ca="1">EC231*(1+(rRentIncrPct*(MOD(ED$8,12)=1))+(rExCapExRntInfl*(rExCapExRntInflMnth=ED$8)))*(ED$8&lt;=(MAX(rHoldPeriod,1)+fRvrYr)*12)</f>
        <v>0</v>
      </c>
      <c r="EE231" s="278" cm="1">
        <f t="array" aca="1" ref="EE231" ca="1">ED231*(1+(rRentIncrPct*(MOD(EE$8,12)=1))+(rExCapExRntInfl*(rExCapExRntInflMnth=EE$8)))*(EE$8&lt;=(MAX(rHoldPeriod,1)+fRvrYr)*12)</f>
        <v>0</v>
      </c>
      <c r="EF231" s="278" cm="1">
        <f t="array" aca="1" ref="EF231" ca="1">EE231*(1+(rRentIncrPct*(MOD(EF$8,12)=1))+(rExCapExRntInfl*(rExCapExRntInflMnth=EF$8)))*(EF$8&lt;=(MAX(rHoldPeriod,1)+fRvrYr)*12)</f>
        <v>0</v>
      </c>
      <c r="EG231" s="278" cm="1">
        <f t="array" aca="1" ref="EG231" ca="1">EF231*(1+(rRentIncrPct*(MOD(EG$8,12)=1))+(rExCapExRntInfl*(rExCapExRntInflMnth=EG$8)))*(EG$8&lt;=(MAX(rHoldPeriod,1)+fRvrYr)*12)</f>
        <v>0</v>
      </c>
      <c r="EH231" s="278" cm="1">
        <f t="array" aca="1" ref="EH231" ca="1">EG231*(1+(rRentIncrPct*(MOD(EH$8,12)=1))+(rExCapExRntInfl*(rExCapExRntInflMnth=EH$8)))*(EH$8&lt;=(MAX(rHoldPeriod,1)+fRvrYr)*12)</f>
        <v>0</v>
      </c>
      <c r="EI231" s="278" cm="1">
        <f t="array" aca="1" ref="EI231" ca="1">EH231*(1+(rRentIncrPct*(MOD(EI$8,12)=1))+(rExCapExRntInfl*(rExCapExRntInflMnth=EI$8)))*(EI$8&lt;=(MAX(rHoldPeriod,1)+fRvrYr)*12)</f>
        <v>0</v>
      </c>
      <c r="EJ231" s="278" cm="1">
        <f t="array" aca="1" ref="EJ231" ca="1">EI231*(1+(rRentIncrPct*(MOD(EJ$8,12)=1))+(rExCapExRntInfl*(rExCapExRntInflMnth=EJ$8)))*(EJ$8&lt;=(MAX(rHoldPeriod,1)+fRvrYr)*12)</f>
        <v>0</v>
      </c>
      <c r="EK231" s="278" cm="1">
        <f t="array" aca="1" ref="EK231" ca="1">EJ231*(1+(rRentIncrPct*(MOD(EK$8,12)=1))+(rExCapExRntInfl*(rExCapExRntInflMnth=EK$8)))*(EK$8&lt;=(MAX(rHoldPeriod,1)+fRvrYr)*12)</f>
        <v>0</v>
      </c>
      <c r="EL231" s="278" cm="1">
        <f t="array" aca="1" ref="EL231" ca="1">EK231*(1+(rRentIncrPct*(MOD(EL$8,12)=1))+(rExCapExRntInfl*(rExCapExRntInflMnth=EL$8)))*(EL$8&lt;=(MAX(rHoldPeriod,1)+fRvrYr)*12)</f>
        <v>0</v>
      </c>
      <c r="EM231" s="278" cm="1">
        <f t="array" aca="1" ref="EM231" ca="1">EL231*(1+(rRentIncrPct*(MOD(EM$8,12)=1))+(rExCapExRntInfl*(rExCapExRntInflMnth=EM$8)))*(EM$8&lt;=(MAX(rHoldPeriod,1)+fRvrYr)*12)</f>
        <v>0</v>
      </c>
      <c r="EN231" s="278" cm="1">
        <f t="array" aca="1" ref="EN231" ca="1">EM231*(1+(rRentIncrPct*(MOD(EN$8,12)=1))+(rExCapExRntInfl*(rExCapExRntInflMnth=EN$8)))*(EN$8&lt;=(MAX(rHoldPeriod,1)+fRvrYr)*12)</f>
        <v>0</v>
      </c>
      <c r="EO231" s="278" cm="1">
        <f t="array" aca="1" ref="EO231" ca="1">EN231*(1+(rRentIncrPct*(MOD(EO$8,12)=1))+(rExCapExRntInfl*(rExCapExRntInflMnth=EO$8)))*(EO$8&lt;=(MAX(rHoldPeriod,1)+fRvrYr)*12)</f>
        <v>0</v>
      </c>
      <c r="EP231" s="278" cm="1">
        <f t="array" aca="1" ref="EP231" ca="1">EO231*(1+(rRentIncrPct*(MOD(EP$8,12)=1))+(rExCapExRntInfl*(rExCapExRntInflMnth=EP$8)))*(EP$8&lt;=(MAX(rHoldPeriod,1)+fRvrYr)*12)</f>
        <v>0</v>
      </c>
      <c r="EQ231" s="278" cm="1">
        <f t="array" aca="1" ref="EQ231" ca="1">EP231*(1+(rRentIncrPct*(MOD(EQ$8,12)=1))+(rExCapExRntInfl*(rExCapExRntInflMnth=EQ$8)))*(EQ$8&lt;=(MAX(rHoldPeriod,1)+fRvrYr)*12)</f>
        <v>0</v>
      </c>
      <c r="ER231" s="278" cm="1">
        <f t="array" aca="1" ref="ER231" ca="1">EQ231*(1+(rRentIncrPct*(MOD(ER$8,12)=1))+(rExCapExRntInfl*(rExCapExRntInflMnth=ER$8)))*(ER$8&lt;=(MAX(rHoldPeriod,1)+fRvrYr)*12)</f>
        <v>0</v>
      </c>
      <c r="ES231" s="278" cm="1">
        <f t="array" aca="1" ref="ES231" ca="1">ER231*(1+(rRentIncrPct*(MOD(ES$8,12)=1))+(rExCapExRntInfl*(rExCapExRntInflMnth=ES$8)))*(ES$8&lt;=(MAX(rHoldPeriod,1)+fRvrYr)*12)</f>
        <v>0</v>
      </c>
    </row>
    <row r="232" spans="17:149" hidden="1" x14ac:dyDescent="0.2">
      <c r="Q232" s="275"/>
      <c r="R232" s="278">
        <f t="shared" si="500"/>
        <v>0</v>
      </c>
      <c r="S232" s="278" cm="1">
        <f t="array" aca="1" ref="S232" ca="1">R232*(1+(rRentIncrPct*(MOD(S$8,12)=1))+(rExCapExRntInfl*(rExCapExRntInflMnth=S$8)))*(S$8&lt;=(MAX(rHoldPeriod,1)+fRvrYr)*12)</f>
        <v>0</v>
      </c>
      <c r="T232" s="278" cm="1">
        <f t="array" aca="1" ref="T232" ca="1">S232*(1+(rRentIncrPct*(MOD(T$8,12)=1))+(rExCapExRntInfl*(rExCapExRntInflMnth=T$8)))*(T$8&lt;=(MAX(rHoldPeriod,1)+fRvrYr)*12)</f>
        <v>0</v>
      </c>
      <c r="U232" s="278" cm="1">
        <f t="array" aca="1" ref="U232" ca="1">T232*(1+(rRentIncrPct*(MOD(U$8,12)=1))+(rExCapExRntInfl*(rExCapExRntInflMnth=U$8)))*(U$8&lt;=(MAX(rHoldPeriod,1)+fRvrYr)*12)</f>
        <v>0</v>
      </c>
      <c r="V232" s="278" cm="1">
        <f t="array" aca="1" ref="V232" ca="1">U232*(1+(rRentIncrPct*(MOD(V$8,12)=1))+(rExCapExRntInfl*(rExCapExRntInflMnth=V$8)))*(V$8&lt;=(MAX(rHoldPeriod,1)+fRvrYr)*12)</f>
        <v>0</v>
      </c>
      <c r="W232" s="278" cm="1">
        <f t="array" aca="1" ref="W232" ca="1">V232*(1+(rRentIncrPct*(MOD(W$8,12)=1))+(rExCapExRntInfl*(rExCapExRntInflMnth=W$8)))*(W$8&lt;=(MAX(rHoldPeriod,1)+fRvrYr)*12)</f>
        <v>0</v>
      </c>
      <c r="X232" s="278" cm="1">
        <f t="array" aca="1" ref="X232" ca="1">W232*(1+(rRentIncrPct*(MOD(X$8,12)=1))+(rExCapExRntInfl*(rExCapExRntInflMnth=X$8)))*(X$8&lt;=(MAX(rHoldPeriod,1)+fRvrYr)*12)</f>
        <v>0</v>
      </c>
      <c r="Y232" s="278" cm="1">
        <f t="array" aca="1" ref="Y232" ca="1">X232*(1+(rRentIncrPct*(MOD(Y$8,12)=1))+(rExCapExRntInfl*(rExCapExRntInflMnth=Y$8)))*(Y$8&lt;=(MAX(rHoldPeriod,1)+fRvrYr)*12)</f>
        <v>0</v>
      </c>
      <c r="Z232" s="278" cm="1">
        <f t="array" aca="1" ref="Z232" ca="1">Y232*(1+(rRentIncrPct*(MOD(Z$8,12)=1))+(rExCapExRntInfl*(rExCapExRntInflMnth=Z$8)))*(Z$8&lt;=(MAX(rHoldPeriod,1)+fRvrYr)*12)</f>
        <v>0</v>
      </c>
      <c r="AA232" s="278" cm="1">
        <f t="array" aca="1" ref="AA232" ca="1">Z232*(1+(rRentIncrPct*(MOD(AA$8,12)=1))+(rExCapExRntInfl*(rExCapExRntInflMnth=AA$8)))*(AA$8&lt;=(MAX(rHoldPeriod,1)+fRvrYr)*12)</f>
        <v>0</v>
      </c>
      <c r="AB232" s="278" cm="1">
        <f t="array" aca="1" ref="AB232" ca="1">AA232*(1+(rRentIncrPct*(MOD(AB$8,12)=1))+(rExCapExRntInfl*(rExCapExRntInflMnth=AB$8)))*(AB$8&lt;=(MAX(rHoldPeriod,1)+fRvrYr)*12)</f>
        <v>0</v>
      </c>
      <c r="AC232" s="278" cm="1">
        <f t="array" aca="1" ref="AC232" ca="1">AB232*(1+(rRentIncrPct*(MOD(AC$8,12)=1))+(rExCapExRntInfl*(rExCapExRntInflMnth=AC$8)))*(AC$8&lt;=(MAX(rHoldPeriod,1)+fRvrYr)*12)</f>
        <v>0</v>
      </c>
      <c r="AD232" s="278" cm="1">
        <f t="array" aca="1" ref="AD232" ca="1">AC232*(1+(rRentIncrPct*(MOD(AD$8,12)=1))+(rExCapExRntInfl*(rExCapExRntInflMnth=AD$8)))*(AD$8&lt;=(MAX(rHoldPeriod,1)+fRvrYr)*12)</f>
        <v>0</v>
      </c>
      <c r="AE232" s="278" cm="1">
        <f t="array" aca="1" ref="AE232" ca="1">AD232*(1+(rRentIncrPct*(MOD(AE$8,12)=1))+(rExCapExRntInfl*(rExCapExRntInflMnth=AE$8)))*(AE$8&lt;=(MAX(rHoldPeriod,1)+fRvrYr)*12)</f>
        <v>0</v>
      </c>
      <c r="AF232" s="278" cm="1">
        <f t="array" aca="1" ref="AF232" ca="1">AE232*(1+(rRentIncrPct*(MOD(AF$8,12)=1))+(rExCapExRntInfl*(rExCapExRntInflMnth=AF$8)))*(AF$8&lt;=(MAX(rHoldPeriod,1)+fRvrYr)*12)</f>
        <v>0</v>
      </c>
      <c r="AG232" s="278" cm="1">
        <f t="array" aca="1" ref="AG232" ca="1">AF232*(1+(rRentIncrPct*(MOD(AG$8,12)=1))+(rExCapExRntInfl*(rExCapExRntInflMnth=AG$8)))*(AG$8&lt;=(MAX(rHoldPeriod,1)+fRvrYr)*12)</f>
        <v>0</v>
      </c>
      <c r="AH232" s="278" cm="1">
        <f t="array" aca="1" ref="AH232" ca="1">AG232*(1+(rRentIncrPct*(MOD(AH$8,12)=1))+(rExCapExRntInfl*(rExCapExRntInflMnth=AH$8)))*(AH$8&lt;=(MAX(rHoldPeriod,1)+fRvrYr)*12)</f>
        <v>0</v>
      </c>
      <c r="AI232" s="278" cm="1">
        <f t="array" aca="1" ref="AI232" ca="1">AH232*(1+(rRentIncrPct*(MOD(AI$8,12)=1))+(rExCapExRntInfl*(rExCapExRntInflMnth=AI$8)))*(AI$8&lt;=(MAX(rHoldPeriod,1)+fRvrYr)*12)</f>
        <v>0</v>
      </c>
      <c r="AJ232" s="278" cm="1">
        <f t="array" aca="1" ref="AJ232" ca="1">AI232*(1+(rRentIncrPct*(MOD(AJ$8,12)=1))+(rExCapExRntInfl*(rExCapExRntInflMnth=AJ$8)))*(AJ$8&lt;=(MAX(rHoldPeriod,1)+fRvrYr)*12)</f>
        <v>0</v>
      </c>
      <c r="AK232" s="278" cm="1">
        <f t="array" aca="1" ref="AK232" ca="1">AJ232*(1+(rRentIncrPct*(MOD(AK$8,12)=1))+(rExCapExRntInfl*(rExCapExRntInflMnth=AK$8)))*(AK$8&lt;=(MAX(rHoldPeriod,1)+fRvrYr)*12)</f>
        <v>0</v>
      </c>
      <c r="AL232" s="278" cm="1">
        <f t="array" aca="1" ref="AL232" ca="1">AK232*(1+(rRentIncrPct*(MOD(AL$8,12)=1))+(rExCapExRntInfl*(rExCapExRntInflMnth=AL$8)))*(AL$8&lt;=(MAX(rHoldPeriod,1)+fRvrYr)*12)</f>
        <v>0</v>
      </c>
      <c r="AM232" s="278" cm="1">
        <f t="array" aca="1" ref="AM232" ca="1">AL232*(1+(rRentIncrPct*(MOD(AM$8,12)=1))+(rExCapExRntInfl*(rExCapExRntInflMnth=AM$8)))*(AM$8&lt;=(MAX(rHoldPeriod,1)+fRvrYr)*12)</f>
        <v>0</v>
      </c>
      <c r="AN232" s="278" cm="1">
        <f t="array" aca="1" ref="AN232" ca="1">AM232*(1+(rRentIncrPct*(MOD(AN$8,12)=1))+(rExCapExRntInfl*(rExCapExRntInflMnth=AN$8)))*(AN$8&lt;=(MAX(rHoldPeriod,1)+fRvrYr)*12)</f>
        <v>0</v>
      </c>
      <c r="AO232" s="278" cm="1">
        <f t="array" aca="1" ref="AO232" ca="1">AN232*(1+(rRentIncrPct*(MOD(AO$8,12)=1))+(rExCapExRntInfl*(rExCapExRntInflMnth=AO$8)))*(AO$8&lt;=(MAX(rHoldPeriod,1)+fRvrYr)*12)</f>
        <v>0</v>
      </c>
      <c r="AP232" s="278" cm="1">
        <f t="array" aca="1" ref="AP232" ca="1">AO232*(1+(rRentIncrPct*(MOD(AP$8,12)=1))+(rExCapExRntInfl*(rExCapExRntInflMnth=AP$8)))*(AP$8&lt;=(MAX(rHoldPeriod,1)+fRvrYr)*12)</f>
        <v>0</v>
      </c>
      <c r="AQ232" s="278" cm="1">
        <f t="array" aca="1" ref="AQ232" ca="1">AP232*(1+(rRentIncrPct*(MOD(AQ$8,12)=1))+(rExCapExRntInfl*(rExCapExRntInflMnth=AQ$8)))*(AQ$8&lt;=(MAX(rHoldPeriod,1)+fRvrYr)*12)</f>
        <v>0</v>
      </c>
      <c r="AR232" s="278" cm="1">
        <f t="array" aca="1" ref="AR232" ca="1">AQ232*(1+(rRentIncrPct*(MOD(AR$8,12)=1))+(rExCapExRntInfl*(rExCapExRntInflMnth=AR$8)))*(AR$8&lt;=(MAX(rHoldPeriod,1)+fRvrYr)*12)</f>
        <v>0</v>
      </c>
      <c r="AS232" s="278" cm="1">
        <f t="array" aca="1" ref="AS232" ca="1">AR232*(1+(rRentIncrPct*(MOD(AS$8,12)=1))+(rExCapExRntInfl*(rExCapExRntInflMnth=AS$8)))*(AS$8&lt;=(MAX(rHoldPeriod,1)+fRvrYr)*12)</f>
        <v>0</v>
      </c>
      <c r="AT232" s="278" cm="1">
        <f t="array" aca="1" ref="AT232" ca="1">AS232*(1+(rRentIncrPct*(MOD(AT$8,12)=1))+(rExCapExRntInfl*(rExCapExRntInflMnth=AT$8)))*(AT$8&lt;=(MAX(rHoldPeriod,1)+fRvrYr)*12)</f>
        <v>0</v>
      </c>
      <c r="AU232" s="278" cm="1">
        <f t="array" aca="1" ref="AU232" ca="1">AT232*(1+(rRentIncrPct*(MOD(AU$8,12)=1))+(rExCapExRntInfl*(rExCapExRntInflMnth=AU$8)))*(AU$8&lt;=(MAX(rHoldPeriod,1)+fRvrYr)*12)</f>
        <v>0</v>
      </c>
      <c r="AV232" s="278" cm="1">
        <f t="array" aca="1" ref="AV232" ca="1">AU232*(1+(rRentIncrPct*(MOD(AV$8,12)=1))+(rExCapExRntInfl*(rExCapExRntInflMnth=AV$8)))*(AV$8&lt;=(MAX(rHoldPeriod,1)+fRvrYr)*12)</f>
        <v>0</v>
      </c>
      <c r="AW232" s="278" cm="1">
        <f t="array" aca="1" ref="AW232" ca="1">AV232*(1+(rRentIncrPct*(MOD(AW$8,12)=1))+(rExCapExRntInfl*(rExCapExRntInflMnth=AW$8)))*(AW$8&lt;=(MAX(rHoldPeriod,1)+fRvrYr)*12)</f>
        <v>0</v>
      </c>
      <c r="AX232" s="278" cm="1">
        <f t="array" aca="1" ref="AX232" ca="1">AW232*(1+(rRentIncrPct*(MOD(AX$8,12)=1))+(rExCapExRntInfl*(rExCapExRntInflMnth=AX$8)))*(AX$8&lt;=(MAX(rHoldPeriod,1)+fRvrYr)*12)</f>
        <v>0</v>
      </c>
      <c r="AY232" s="278" cm="1">
        <f t="array" aca="1" ref="AY232" ca="1">AX232*(1+(rRentIncrPct*(MOD(AY$8,12)=1))+(rExCapExRntInfl*(rExCapExRntInflMnth=AY$8)))*(AY$8&lt;=(MAX(rHoldPeriod,1)+fRvrYr)*12)</f>
        <v>0</v>
      </c>
      <c r="AZ232" s="278" cm="1">
        <f t="array" aca="1" ref="AZ232" ca="1">AY232*(1+(rRentIncrPct*(MOD(AZ$8,12)=1))+(rExCapExRntInfl*(rExCapExRntInflMnth=AZ$8)))*(AZ$8&lt;=(MAX(rHoldPeriod,1)+fRvrYr)*12)</f>
        <v>0</v>
      </c>
      <c r="BA232" s="278" cm="1">
        <f t="array" aca="1" ref="BA232" ca="1">AZ232*(1+(rRentIncrPct*(MOD(BA$8,12)=1))+(rExCapExRntInfl*(rExCapExRntInflMnth=BA$8)))*(BA$8&lt;=(MAX(rHoldPeriod,1)+fRvrYr)*12)</f>
        <v>0</v>
      </c>
      <c r="BB232" s="278" cm="1">
        <f t="array" aca="1" ref="BB232" ca="1">BA232*(1+(rRentIncrPct*(MOD(BB$8,12)=1))+(rExCapExRntInfl*(rExCapExRntInflMnth=BB$8)))*(BB$8&lt;=(MAX(rHoldPeriod,1)+fRvrYr)*12)</f>
        <v>0</v>
      </c>
      <c r="BC232" s="278" cm="1">
        <f t="array" aca="1" ref="BC232" ca="1">BB232*(1+(rRentIncrPct*(MOD(BC$8,12)=1))+(rExCapExRntInfl*(rExCapExRntInflMnth=BC$8)))*(BC$8&lt;=(MAX(rHoldPeriod,1)+fRvrYr)*12)</f>
        <v>0</v>
      </c>
      <c r="BD232" s="278" cm="1">
        <f t="array" aca="1" ref="BD232" ca="1">BC232*(1+(rRentIncrPct*(MOD(BD$8,12)=1))+(rExCapExRntInfl*(rExCapExRntInflMnth=BD$8)))*(BD$8&lt;=(MAX(rHoldPeriod,1)+fRvrYr)*12)</f>
        <v>0</v>
      </c>
      <c r="BE232" s="278" cm="1">
        <f t="array" aca="1" ref="BE232" ca="1">BD232*(1+(rRentIncrPct*(MOD(BE$8,12)=1))+(rExCapExRntInfl*(rExCapExRntInflMnth=BE$8)))*(BE$8&lt;=(MAX(rHoldPeriod,1)+fRvrYr)*12)</f>
        <v>0</v>
      </c>
      <c r="BF232" s="278" cm="1">
        <f t="array" aca="1" ref="BF232" ca="1">BE232*(1+(rRentIncrPct*(MOD(BF$8,12)=1))+(rExCapExRntInfl*(rExCapExRntInflMnth=BF$8)))*(BF$8&lt;=(MAX(rHoldPeriod,1)+fRvrYr)*12)</f>
        <v>0</v>
      </c>
      <c r="BG232" s="278" cm="1">
        <f t="array" aca="1" ref="BG232" ca="1">BF232*(1+(rRentIncrPct*(MOD(BG$8,12)=1))+(rExCapExRntInfl*(rExCapExRntInflMnth=BG$8)))*(BG$8&lt;=(MAX(rHoldPeriod,1)+fRvrYr)*12)</f>
        <v>0</v>
      </c>
      <c r="BH232" s="278" cm="1">
        <f t="array" aca="1" ref="BH232" ca="1">BG232*(1+(rRentIncrPct*(MOD(BH$8,12)=1))+(rExCapExRntInfl*(rExCapExRntInflMnth=BH$8)))*(BH$8&lt;=(MAX(rHoldPeriod,1)+fRvrYr)*12)</f>
        <v>0</v>
      </c>
      <c r="BI232" s="278" cm="1">
        <f t="array" aca="1" ref="BI232" ca="1">BH232*(1+(rRentIncrPct*(MOD(BI$8,12)=1))+(rExCapExRntInfl*(rExCapExRntInflMnth=BI$8)))*(BI$8&lt;=(MAX(rHoldPeriod,1)+fRvrYr)*12)</f>
        <v>0</v>
      </c>
      <c r="BJ232" s="278" cm="1">
        <f t="array" aca="1" ref="BJ232" ca="1">BI232*(1+(rRentIncrPct*(MOD(BJ$8,12)=1))+(rExCapExRntInfl*(rExCapExRntInflMnth=BJ$8)))*(BJ$8&lt;=(MAX(rHoldPeriod,1)+fRvrYr)*12)</f>
        <v>0</v>
      </c>
      <c r="BK232" s="278" cm="1">
        <f t="array" aca="1" ref="BK232" ca="1">BJ232*(1+(rRentIncrPct*(MOD(BK$8,12)=1))+(rExCapExRntInfl*(rExCapExRntInflMnth=BK$8)))*(BK$8&lt;=(MAX(rHoldPeriod,1)+fRvrYr)*12)</f>
        <v>0</v>
      </c>
      <c r="BL232" s="278" cm="1">
        <f t="array" aca="1" ref="BL232" ca="1">BK232*(1+(rRentIncrPct*(MOD(BL$8,12)=1))+(rExCapExRntInfl*(rExCapExRntInflMnth=BL$8)))*(BL$8&lt;=(MAX(rHoldPeriod,1)+fRvrYr)*12)</f>
        <v>0</v>
      </c>
      <c r="BM232" s="278" cm="1">
        <f t="array" aca="1" ref="BM232" ca="1">BL232*(1+(rRentIncrPct*(MOD(BM$8,12)=1))+(rExCapExRntInfl*(rExCapExRntInflMnth=BM$8)))*(BM$8&lt;=(MAX(rHoldPeriod,1)+fRvrYr)*12)</f>
        <v>0</v>
      </c>
      <c r="BN232" s="278" cm="1">
        <f t="array" aca="1" ref="BN232" ca="1">BM232*(1+(rRentIncrPct*(MOD(BN$8,12)=1))+(rExCapExRntInfl*(rExCapExRntInflMnth=BN$8)))*(BN$8&lt;=(MAX(rHoldPeriod,1)+fRvrYr)*12)</f>
        <v>0</v>
      </c>
      <c r="BO232" s="278" cm="1">
        <f t="array" aca="1" ref="BO232" ca="1">BN232*(1+(rRentIncrPct*(MOD(BO$8,12)=1))+(rExCapExRntInfl*(rExCapExRntInflMnth=BO$8)))*(BO$8&lt;=(MAX(rHoldPeriod,1)+fRvrYr)*12)</f>
        <v>0</v>
      </c>
      <c r="BP232" s="278" cm="1">
        <f t="array" aca="1" ref="BP232" ca="1">BO232*(1+(rRentIncrPct*(MOD(BP$8,12)=1))+(rExCapExRntInfl*(rExCapExRntInflMnth=BP$8)))*(BP$8&lt;=(MAX(rHoldPeriod,1)+fRvrYr)*12)</f>
        <v>0</v>
      </c>
      <c r="BQ232" s="278" cm="1">
        <f t="array" aca="1" ref="BQ232" ca="1">BP232*(1+(rRentIncrPct*(MOD(BQ$8,12)=1))+(rExCapExRntInfl*(rExCapExRntInflMnth=BQ$8)))*(BQ$8&lt;=(MAX(rHoldPeriod,1)+fRvrYr)*12)</f>
        <v>0</v>
      </c>
      <c r="BR232" s="278" cm="1">
        <f t="array" aca="1" ref="BR232" ca="1">BQ232*(1+(rRentIncrPct*(MOD(BR$8,12)=1))+(rExCapExRntInfl*(rExCapExRntInflMnth=BR$8)))*(BR$8&lt;=(MAX(rHoldPeriod,1)+fRvrYr)*12)</f>
        <v>0</v>
      </c>
      <c r="BS232" s="278" cm="1">
        <f t="array" aca="1" ref="BS232" ca="1">BR232*(1+(rRentIncrPct*(MOD(BS$8,12)=1))+(rExCapExRntInfl*(rExCapExRntInflMnth=BS$8)))*(BS$8&lt;=(MAX(rHoldPeriod,1)+fRvrYr)*12)</f>
        <v>0</v>
      </c>
      <c r="BT232" s="278" cm="1">
        <f t="array" aca="1" ref="BT232" ca="1">BS232*(1+(rRentIncrPct*(MOD(BT$8,12)=1))+(rExCapExRntInfl*(rExCapExRntInflMnth=BT$8)))*(BT$8&lt;=(MAX(rHoldPeriod,1)+fRvrYr)*12)</f>
        <v>0</v>
      </c>
      <c r="BU232" s="278" cm="1">
        <f t="array" aca="1" ref="BU232" ca="1">BT232*(1+(rRentIncrPct*(MOD(BU$8,12)=1))+(rExCapExRntInfl*(rExCapExRntInflMnth=BU$8)))*(BU$8&lt;=(MAX(rHoldPeriod,1)+fRvrYr)*12)</f>
        <v>0</v>
      </c>
      <c r="BV232" s="278" cm="1">
        <f t="array" aca="1" ref="BV232" ca="1">BU232*(1+(rRentIncrPct*(MOD(BV$8,12)=1))+(rExCapExRntInfl*(rExCapExRntInflMnth=BV$8)))*(BV$8&lt;=(MAX(rHoldPeriod,1)+fRvrYr)*12)</f>
        <v>0</v>
      </c>
      <c r="BW232" s="278" cm="1">
        <f t="array" aca="1" ref="BW232" ca="1">BV232*(1+(rRentIncrPct*(MOD(BW$8,12)=1))+(rExCapExRntInfl*(rExCapExRntInflMnth=BW$8)))*(BW$8&lt;=(MAX(rHoldPeriod,1)+fRvrYr)*12)</f>
        <v>0</v>
      </c>
      <c r="BX232" s="278" cm="1">
        <f t="array" aca="1" ref="BX232" ca="1">BW232*(1+(rRentIncrPct*(MOD(BX$8,12)=1))+(rExCapExRntInfl*(rExCapExRntInflMnth=BX$8)))*(BX$8&lt;=(MAX(rHoldPeriod,1)+fRvrYr)*12)</f>
        <v>0</v>
      </c>
      <c r="BY232" s="278" cm="1">
        <f t="array" aca="1" ref="BY232" ca="1">BX232*(1+(rRentIncrPct*(MOD(BY$8,12)=1))+(rExCapExRntInfl*(rExCapExRntInflMnth=BY$8)))*(BY$8&lt;=(MAX(rHoldPeriod,1)+fRvrYr)*12)</f>
        <v>0</v>
      </c>
      <c r="BZ232" s="278" cm="1">
        <f t="array" aca="1" ref="BZ232" ca="1">BY232*(1+(rRentIncrPct*(MOD(BZ$8,12)=1))+(rExCapExRntInfl*(rExCapExRntInflMnth=BZ$8)))*(BZ$8&lt;=(MAX(rHoldPeriod,1)+fRvrYr)*12)</f>
        <v>0</v>
      </c>
      <c r="CA232" s="278" cm="1">
        <f t="array" aca="1" ref="CA232" ca="1">BZ232*(1+(rRentIncrPct*(MOD(CA$8,12)=1))+(rExCapExRntInfl*(rExCapExRntInflMnth=CA$8)))*(CA$8&lt;=(MAX(rHoldPeriod,1)+fRvrYr)*12)</f>
        <v>0</v>
      </c>
      <c r="CB232" s="278" cm="1">
        <f t="array" aca="1" ref="CB232" ca="1">CA232*(1+(rRentIncrPct*(MOD(CB$8,12)=1))+(rExCapExRntInfl*(rExCapExRntInflMnth=CB$8)))*(CB$8&lt;=(MAX(rHoldPeriod,1)+fRvrYr)*12)</f>
        <v>0</v>
      </c>
      <c r="CC232" s="278" cm="1">
        <f t="array" aca="1" ref="CC232" ca="1">CB232*(1+(rRentIncrPct*(MOD(CC$8,12)=1))+(rExCapExRntInfl*(rExCapExRntInflMnth=CC$8)))*(CC$8&lt;=(MAX(rHoldPeriod,1)+fRvrYr)*12)</f>
        <v>0</v>
      </c>
      <c r="CD232" s="278" cm="1">
        <f t="array" aca="1" ref="CD232" ca="1">CC232*(1+(rRentIncrPct*(MOD(CD$8,12)=1))+(rExCapExRntInfl*(rExCapExRntInflMnth=CD$8)))*(CD$8&lt;=(MAX(rHoldPeriod,1)+fRvrYr)*12)</f>
        <v>0</v>
      </c>
      <c r="CE232" s="278" cm="1">
        <f t="array" aca="1" ref="CE232" ca="1">CD232*(1+(rRentIncrPct*(MOD(CE$8,12)=1))+(rExCapExRntInfl*(rExCapExRntInflMnth=CE$8)))*(CE$8&lt;=(MAX(rHoldPeriod,1)+fRvrYr)*12)</f>
        <v>0</v>
      </c>
      <c r="CF232" s="278" cm="1">
        <f t="array" aca="1" ref="CF232" ca="1">CE232*(1+(rRentIncrPct*(MOD(CF$8,12)=1))+(rExCapExRntInfl*(rExCapExRntInflMnth=CF$8)))*(CF$8&lt;=(MAX(rHoldPeriod,1)+fRvrYr)*12)</f>
        <v>0</v>
      </c>
      <c r="CG232" s="278" cm="1">
        <f t="array" aca="1" ref="CG232" ca="1">CF232*(1+(rRentIncrPct*(MOD(CG$8,12)=1))+(rExCapExRntInfl*(rExCapExRntInflMnth=CG$8)))*(CG$8&lt;=(MAX(rHoldPeriod,1)+fRvrYr)*12)</f>
        <v>0</v>
      </c>
      <c r="CH232" s="278" cm="1">
        <f t="array" aca="1" ref="CH232" ca="1">CG232*(1+(rRentIncrPct*(MOD(CH$8,12)=1))+(rExCapExRntInfl*(rExCapExRntInflMnth=CH$8)))*(CH$8&lt;=(MAX(rHoldPeriod,1)+fRvrYr)*12)</f>
        <v>0</v>
      </c>
      <c r="CI232" s="278" cm="1">
        <f t="array" aca="1" ref="CI232" ca="1">CH232*(1+(rRentIncrPct*(MOD(CI$8,12)=1))+(rExCapExRntInfl*(rExCapExRntInflMnth=CI$8)))*(CI$8&lt;=(MAX(rHoldPeriod,1)+fRvrYr)*12)</f>
        <v>0</v>
      </c>
      <c r="CJ232" s="278" cm="1">
        <f t="array" aca="1" ref="CJ232" ca="1">CI232*(1+(rRentIncrPct*(MOD(CJ$8,12)=1))+(rExCapExRntInfl*(rExCapExRntInflMnth=CJ$8)))*(CJ$8&lt;=(MAX(rHoldPeriod,1)+fRvrYr)*12)</f>
        <v>0</v>
      </c>
      <c r="CK232" s="278" cm="1">
        <f t="array" aca="1" ref="CK232" ca="1">CJ232*(1+(rRentIncrPct*(MOD(CK$8,12)=1))+(rExCapExRntInfl*(rExCapExRntInflMnth=CK$8)))*(CK$8&lt;=(MAX(rHoldPeriod,1)+fRvrYr)*12)</f>
        <v>0</v>
      </c>
      <c r="CL232" s="278" cm="1">
        <f t="array" aca="1" ref="CL232" ca="1">CK232*(1+(rRentIncrPct*(MOD(CL$8,12)=1))+(rExCapExRntInfl*(rExCapExRntInflMnth=CL$8)))*(CL$8&lt;=(MAX(rHoldPeriod,1)+fRvrYr)*12)</f>
        <v>0</v>
      </c>
      <c r="CM232" s="278" cm="1">
        <f t="array" aca="1" ref="CM232" ca="1">CL232*(1+(rRentIncrPct*(MOD(CM$8,12)=1))+(rExCapExRntInfl*(rExCapExRntInflMnth=CM$8)))*(CM$8&lt;=(MAX(rHoldPeriod,1)+fRvrYr)*12)</f>
        <v>0</v>
      </c>
      <c r="CN232" s="278" cm="1">
        <f t="array" aca="1" ref="CN232" ca="1">CM232*(1+(rRentIncrPct*(MOD(CN$8,12)=1))+(rExCapExRntInfl*(rExCapExRntInflMnth=CN$8)))*(CN$8&lt;=(MAX(rHoldPeriod,1)+fRvrYr)*12)</f>
        <v>0</v>
      </c>
      <c r="CO232" s="278" cm="1">
        <f t="array" aca="1" ref="CO232" ca="1">CN232*(1+(rRentIncrPct*(MOD(CO$8,12)=1))+(rExCapExRntInfl*(rExCapExRntInflMnth=CO$8)))*(CO$8&lt;=(MAX(rHoldPeriod,1)+fRvrYr)*12)</f>
        <v>0</v>
      </c>
      <c r="CP232" s="278" cm="1">
        <f t="array" aca="1" ref="CP232" ca="1">CO232*(1+(rRentIncrPct*(MOD(CP$8,12)=1))+(rExCapExRntInfl*(rExCapExRntInflMnth=CP$8)))*(CP$8&lt;=(MAX(rHoldPeriod,1)+fRvrYr)*12)</f>
        <v>0</v>
      </c>
      <c r="CQ232" s="278" cm="1">
        <f t="array" aca="1" ref="CQ232" ca="1">CP232*(1+(rRentIncrPct*(MOD(CQ$8,12)=1))+(rExCapExRntInfl*(rExCapExRntInflMnth=CQ$8)))*(CQ$8&lt;=(MAX(rHoldPeriod,1)+fRvrYr)*12)</f>
        <v>0</v>
      </c>
      <c r="CR232" s="278" cm="1">
        <f t="array" aca="1" ref="CR232" ca="1">CQ232*(1+(rRentIncrPct*(MOD(CR$8,12)=1))+(rExCapExRntInfl*(rExCapExRntInflMnth=CR$8)))*(CR$8&lt;=(MAX(rHoldPeriod,1)+fRvrYr)*12)</f>
        <v>0</v>
      </c>
      <c r="CS232" s="278" cm="1">
        <f t="array" aca="1" ref="CS232" ca="1">CR232*(1+(rRentIncrPct*(MOD(CS$8,12)=1))+(rExCapExRntInfl*(rExCapExRntInflMnth=CS$8)))*(CS$8&lt;=(MAX(rHoldPeriod,1)+fRvrYr)*12)</f>
        <v>0</v>
      </c>
      <c r="CT232" s="278" cm="1">
        <f t="array" aca="1" ref="CT232" ca="1">CS232*(1+(rRentIncrPct*(MOD(CT$8,12)=1))+(rExCapExRntInfl*(rExCapExRntInflMnth=CT$8)))*(CT$8&lt;=(MAX(rHoldPeriod,1)+fRvrYr)*12)</f>
        <v>0</v>
      </c>
      <c r="CU232" s="278" cm="1">
        <f t="array" aca="1" ref="CU232" ca="1">CT232*(1+(rRentIncrPct*(MOD(CU$8,12)=1))+(rExCapExRntInfl*(rExCapExRntInflMnth=CU$8)))*(CU$8&lt;=(MAX(rHoldPeriod,1)+fRvrYr)*12)</f>
        <v>0</v>
      </c>
      <c r="CV232" s="278" cm="1">
        <f t="array" aca="1" ref="CV232" ca="1">CU232*(1+(rRentIncrPct*(MOD(CV$8,12)=1))+(rExCapExRntInfl*(rExCapExRntInflMnth=CV$8)))*(CV$8&lt;=(MAX(rHoldPeriod,1)+fRvrYr)*12)</f>
        <v>0</v>
      </c>
      <c r="CW232" s="278" cm="1">
        <f t="array" aca="1" ref="CW232" ca="1">CV232*(1+(rRentIncrPct*(MOD(CW$8,12)=1))+(rExCapExRntInfl*(rExCapExRntInflMnth=CW$8)))*(CW$8&lt;=(MAX(rHoldPeriod,1)+fRvrYr)*12)</f>
        <v>0</v>
      </c>
      <c r="CX232" s="278" cm="1">
        <f t="array" aca="1" ref="CX232" ca="1">CW232*(1+(rRentIncrPct*(MOD(CX$8,12)=1))+(rExCapExRntInfl*(rExCapExRntInflMnth=CX$8)))*(CX$8&lt;=(MAX(rHoldPeriod,1)+fRvrYr)*12)</f>
        <v>0</v>
      </c>
      <c r="CY232" s="278" cm="1">
        <f t="array" aca="1" ref="CY232" ca="1">CX232*(1+(rRentIncrPct*(MOD(CY$8,12)=1))+(rExCapExRntInfl*(rExCapExRntInflMnth=CY$8)))*(CY$8&lt;=(MAX(rHoldPeriod,1)+fRvrYr)*12)</f>
        <v>0</v>
      </c>
      <c r="CZ232" s="278" cm="1">
        <f t="array" aca="1" ref="CZ232" ca="1">CY232*(1+(rRentIncrPct*(MOD(CZ$8,12)=1))+(rExCapExRntInfl*(rExCapExRntInflMnth=CZ$8)))*(CZ$8&lt;=(MAX(rHoldPeriod,1)+fRvrYr)*12)</f>
        <v>0</v>
      </c>
      <c r="DA232" s="278" cm="1">
        <f t="array" aca="1" ref="DA232" ca="1">CZ232*(1+(rRentIncrPct*(MOD(DA$8,12)=1))+(rExCapExRntInfl*(rExCapExRntInflMnth=DA$8)))*(DA$8&lt;=(MAX(rHoldPeriod,1)+fRvrYr)*12)</f>
        <v>0</v>
      </c>
      <c r="DB232" s="278" cm="1">
        <f t="array" aca="1" ref="DB232" ca="1">DA232*(1+(rRentIncrPct*(MOD(DB$8,12)=1))+(rExCapExRntInfl*(rExCapExRntInflMnth=DB$8)))*(DB$8&lt;=(MAX(rHoldPeriod,1)+fRvrYr)*12)</f>
        <v>0</v>
      </c>
      <c r="DC232" s="278" cm="1">
        <f t="array" aca="1" ref="DC232" ca="1">DB232*(1+(rRentIncrPct*(MOD(DC$8,12)=1))+(rExCapExRntInfl*(rExCapExRntInflMnth=DC$8)))*(DC$8&lt;=(MAX(rHoldPeriod,1)+fRvrYr)*12)</f>
        <v>0</v>
      </c>
      <c r="DD232" s="278" cm="1">
        <f t="array" aca="1" ref="DD232" ca="1">DC232*(1+(rRentIncrPct*(MOD(DD$8,12)=1))+(rExCapExRntInfl*(rExCapExRntInflMnth=DD$8)))*(DD$8&lt;=(MAX(rHoldPeriod,1)+fRvrYr)*12)</f>
        <v>0</v>
      </c>
      <c r="DE232" s="278" cm="1">
        <f t="array" aca="1" ref="DE232" ca="1">DD232*(1+(rRentIncrPct*(MOD(DE$8,12)=1))+(rExCapExRntInfl*(rExCapExRntInflMnth=DE$8)))*(DE$8&lt;=(MAX(rHoldPeriod,1)+fRvrYr)*12)</f>
        <v>0</v>
      </c>
      <c r="DF232" s="278" cm="1">
        <f t="array" aca="1" ref="DF232" ca="1">DE232*(1+(rRentIncrPct*(MOD(DF$8,12)=1))+(rExCapExRntInfl*(rExCapExRntInflMnth=DF$8)))*(DF$8&lt;=(MAX(rHoldPeriod,1)+fRvrYr)*12)</f>
        <v>0</v>
      </c>
      <c r="DG232" s="278" cm="1">
        <f t="array" aca="1" ref="DG232" ca="1">DF232*(1+(rRentIncrPct*(MOD(DG$8,12)=1))+(rExCapExRntInfl*(rExCapExRntInflMnth=DG$8)))*(DG$8&lt;=(MAX(rHoldPeriod,1)+fRvrYr)*12)</f>
        <v>0</v>
      </c>
      <c r="DH232" s="278" cm="1">
        <f t="array" aca="1" ref="DH232" ca="1">DG232*(1+(rRentIncrPct*(MOD(DH$8,12)=1))+(rExCapExRntInfl*(rExCapExRntInflMnth=DH$8)))*(DH$8&lt;=(MAX(rHoldPeriod,1)+fRvrYr)*12)</f>
        <v>0</v>
      </c>
      <c r="DI232" s="278" cm="1">
        <f t="array" aca="1" ref="DI232" ca="1">DH232*(1+(rRentIncrPct*(MOD(DI$8,12)=1))+(rExCapExRntInfl*(rExCapExRntInflMnth=DI$8)))*(DI$8&lt;=(MAX(rHoldPeriod,1)+fRvrYr)*12)</f>
        <v>0</v>
      </c>
      <c r="DJ232" s="278" cm="1">
        <f t="array" aca="1" ref="DJ232" ca="1">DI232*(1+(rRentIncrPct*(MOD(DJ$8,12)=1))+(rExCapExRntInfl*(rExCapExRntInflMnth=DJ$8)))*(DJ$8&lt;=(MAX(rHoldPeriod,1)+fRvrYr)*12)</f>
        <v>0</v>
      </c>
      <c r="DK232" s="278" cm="1">
        <f t="array" aca="1" ref="DK232" ca="1">DJ232*(1+(rRentIncrPct*(MOD(DK$8,12)=1))+(rExCapExRntInfl*(rExCapExRntInflMnth=DK$8)))*(DK$8&lt;=(MAX(rHoldPeriod,1)+fRvrYr)*12)</f>
        <v>0</v>
      </c>
      <c r="DL232" s="278" cm="1">
        <f t="array" aca="1" ref="DL232" ca="1">DK232*(1+(rRentIncrPct*(MOD(DL$8,12)=1))+(rExCapExRntInfl*(rExCapExRntInflMnth=DL$8)))*(DL$8&lt;=(MAX(rHoldPeriod,1)+fRvrYr)*12)</f>
        <v>0</v>
      </c>
      <c r="DM232" s="278" cm="1">
        <f t="array" aca="1" ref="DM232" ca="1">DL232*(1+(rRentIncrPct*(MOD(DM$8,12)=1))+(rExCapExRntInfl*(rExCapExRntInflMnth=DM$8)))*(DM$8&lt;=(MAX(rHoldPeriod,1)+fRvrYr)*12)</f>
        <v>0</v>
      </c>
      <c r="DN232" s="278" cm="1">
        <f t="array" aca="1" ref="DN232" ca="1">DM232*(1+(rRentIncrPct*(MOD(DN$8,12)=1))+(rExCapExRntInfl*(rExCapExRntInflMnth=DN$8)))*(DN$8&lt;=(MAX(rHoldPeriod,1)+fRvrYr)*12)</f>
        <v>0</v>
      </c>
      <c r="DO232" s="278" cm="1">
        <f t="array" aca="1" ref="DO232" ca="1">DN232*(1+(rRentIncrPct*(MOD(DO$8,12)=1))+(rExCapExRntInfl*(rExCapExRntInflMnth=DO$8)))*(DO$8&lt;=(MAX(rHoldPeriod,1)+fRvrYr)*12)</f>
        <v>0</v>
      </c>
      <c r="DP232" s="278" cm="1">
        <f t="array" aca="1" ref="DP232" ca="1">DO232*(1+(rRentIncrPct*(MOD(DP$8,12)=1))+(rExCapExRntInfl*(rExCapExRntInflMnth=DP$8)))*(DP$8&lt;=(MAX(rHoldPeriod,1)+fRvrYr)*12)</f>
        <v>0</v>
      </c>
      <c r="DQ232" s="278" cm="1">
        <f t="array" aca="1" ref="DQ232" ca="1">DP232*(1+(rRentIncrPct*(MOD(DQ$8,12)=1))+(rExCapExRntInfl*(rExCapExRntInflMnth=DQ$8)))*(DQ$8&lt;=(MAX(rHoldPeriod,1)+fRvrYr)*12)</f>
        <v>0</v>
      </c>
      <c r="DR232" s="278" cm="1">
        <f t="array" aca="1" ref="DR232" ca="1">DQ232*(1+(rRentIncrPct*(MOD(DR$8,12)=1))+(rExCapExRntInfl*(rExCapExRntInflMnth=DR$8)))*(DR$8&lt;=(MAX(rHoldPeriod,1)+fRvrYr)*12)</f>
        <v>0</v>
      </c>
      <c r="DS232" s="278" cm="1">
        <f t="array" aca="1" ref="DS232" ca="1">DR232*(1+(rRentIncrPct*(MOD(DS$8,12)=1))+(rExCapExRntInfl*(rExCapExRntInflMnth=DS$8)))*(DS$8&lt;=(MAX(rHoldPeriod,1)+fRvrYr)*12)</f>
        <v>0</v>
      </c>
      <c r="DT232" s="278" cm="1">
        <f t="array" aca="1" ref="DT232" ca="1">DS232*(1+(rRentIncrPct*(MOD(DT$8,12)=1))+(rExCapExRntInfl*(rExCapExRntInflMnth=DT$8)))*(DT$8&lt;=(MAX(rHoldPeriod,1)+fRvrYr)*12)</f>
        <v>0</v>
      </c>
      <c r="DU232" s="278" cm="1">
        <f t="array" aca="1" ref="DU232" ca="1">DT232*(1+(rRentIncrPct*(MOD(DU$8,12)=1))+(rExCapExRntInfl*(rExCapExRntInflMnth=DU$8)))*(DU$8&lt;=(MAX(rHoldPeriod,1)+fRvrYr)*12)</f>
        <v>0</v>
      </c>
      <c r="DV232" s="278" cm="1">
        <f t="array" aca="1" ref="DV232" ca="1">DU232*(1+(rRentIncrPct*(MOD(DV$8,12)=1))+(rExCapExRntInfl*(rExCapExRntInflMnth=DV$8)))*(DV$8&lt;=(MAX(rHoldPeriod,1)+fRvrYr)*12)</f>
        <v>0</v>
      </c>
      <c r="DW232" s="278" cm="1">
        <f t="array" aca="1" ref="DW232" ca="1">DV232*(1+(rRentIncrPct*(MOD(DW$8,12)=1))+(rExCapExRntInfl*(rExCapExRntInflMnth=DW$8)))*(DW$8&lt;=(MAX(rHoldPeriod,1)+fRvrYr)*12)</f>
        <v>0</v>
      </c>
      <c r="DX232" s="278" cm="1">
        <f t="array" aca="1" ref="DX232" ca="1">DW232*(1+(rRentIncrPct*(MOD(DX$8,12)=1))+(rExCapExRntInfl*(rExCapExRntInflMnth=DX$8)))*(DX$8&lt;=(MAX(rHoldPeriod,1)+fRvrYr)*12)</f>
        <v>0</v>
      </c>
      <c r="DY232" s="278" cm="1">
        <f t="array" aca="1" ref="DY232" ca="1">DX232*(1+(rRentIncrPct*(MOD(DY$8,12)=1))+(rExCapExRntInfl*(rExCapExRntInflMnth=DY$8)))*(DY$8&lt;=(MAX(rHoldPeriod,1)+fRvrYr)*12)</f>
        <v>0</v>
      </c>
      <c r="DZ232" s="278" cm="1">
        <f t="array" aca="1" ref="DZ232" ca="1">DY232*(1+(rRentIncrPct*(MOD(DZ$8,12)=1))+(rExCapExRntInfl*(rExCapExRntInflMnth=DZ$8)))*(DZ$8&lt;=(MAX(rHoldPeriod,1)+fRvrYr)*12)</f>
        <v>0</v>
      </c>
      <c r="EA232" s="278" cm="1">
        <f t="array" aca="1" ref="EA232" ca="1">DZ232*(1+(rRentIncrPct*(MOD(EA$8,12)=1))+(rExCapExRntInfl*(rExCapExRntInflMnth=EA$8)))*(EA$8&lt;=(MAX(rHoldPeriod,1)+fRvrYr)*12)</f>
        <v>0</v>
      </c>
      <c r="EB232" s="278" cm="1">
        <f t="array" aca="1" ref="EB232" ca="1">EA232*(1+(rRentIncrPct*(MOD(EB$8,12)=1))+(rExCapExRntInfl*(rExCapExRntInflMnth=EB$8)))*(EB$8&lt;=(MAX(rHoldPeriod,1)+fRvrYr)*12)</f>
        <v>0</v>
      </c>
      <c r="EC232" s="278" cm="1">
        <f t="array" aca="1" ref="EC232" ca="1">EB232*(1+(rRentIncrPct*(MOD(EC$8,12)=1))+(rExCapExRntInfl*(rExCapExRntInflMnth=EC$8)))*(EC$8&lt;=(MAX(rHoldPeriod,1)+fRvrYr)*12)</f>
        <v>0</v>
      </c>
      <c r="ED232" s="278" cm="1">
        <f t="array" aca="1" ref="ED232" ca="1">EC232*(1+(rRentIncrPct*(MOD(ED$8,12)=1))+(rExCapExRntInfl*(rExCapExRntInflMnth=ED$8)))*(ED$8&lt;=(MAX(rHoldPeriod,1)+fRvrYr)*12)</f>
        <v>0</v>
      </c>
      <c r="EE232" s="278" cm="1">
        <f t="array" aca="1" ref="EE232" ca="1">ED232*(1+(rRentIncrPct*(MOD(EE$8,12)=1))+(rExCapExRntInfl*(rExCapExRntInflMnth=EE$8)))*(EE$8&lt;=(MAX(rHoldPeriod,1)+fRvrYr)*12)</f>
        <v>0</v>
      </c>
      <c r="EF232" s="278" cm="1">
        <f t="array" aca="1" ref="EF232" ca="1">EE232*(1+(rRentIncrPct*(MOD(EF$8,12)=1))+(rExCapExRntInfl*(rExCapExRntInflMnth=EF$8)))*(EF$8&lt;=(MAX(rHoldPeriod,1)+fRvrYr)*12)</f>
        <v>0</v>
      </c>
      <c r="EG232" s="278" cm="1">
        <f t="array" aca="1" ref="EG232" ca="1">EF232*(1+(rRentIncrPct*(MOD(EG$8,12)=1))+(rExCapExRntInfl*(rExCapExRntInflMnth=EG$8)))*(EG$8&lt;=(MAX(rHoldPeriod,1)+fRvrYr)*12)</f>
        <v>0</v>
      </c>
      <c r="EH232" s="278" cm="1">
        <f t="array" aca="1" ref="EH232" ca="1">EG232*(1+(rRentIncrPct*(MOD(EH$8,12)=1))+(rExCapExRntInfl*(rExCapExRntInflMnth=EH$8)))*(EH$8&lt;=(MAX(rHoldPeriod,1)+fRvrYr)*12)</f>
        <v>0</v>
      </c>
      <c r="EI232" s="278" cm="1">
        <f t="array" aca="1" ref="EI232" ca="1">EH232*(1+(rRentIncrPct*(MOD(EI$8,12)=1))+(rExCapExRntInfl*(rExCapExRntInflMnth=EI$8)))*(EI$8&lt;=(MAX(rHoldPeriod,1)+fRvrYr)*12)</f>
        <v>0</v>
      </c>
      <c r="EJ232" s="278" cm="1">
        <f t="array" aca="1" ref="EJ232" ca="1">EI232*(1+(rRentIncrPct*(MOD(EJ$8,12)=1))+(rExCapExRntInfl*(rExCapExRntInflMnth=EJ$8)))*(EJ$8&lt;=(MAX(rHoldPeriod,1)+fRvrYr)*12)</f>
        <v>0</v>
      </c>
      <c r="EK232" s="278" cm="1">
        <f t="array" aca="1" ref="EK232" ca="1">EJ232*(1+(rRentIncrPct*(MOD(EK$8,12)=1))+(rExCapExRntInfl*(rExCapExRntInflMnth=EK$8)))*(EK$8&lt;=(MAX(rHoldPeriod,1)+fRvrYr)*12)</f>
        <v>0</v>
      </c>
      <c r="EL232" s="278" cm="1">
        <f t="array" aca="1" ref="EL232" ca="1">EK232*(1+(rRentIncrPct*(MOD(EL$8,12)=1))+(rExCapExRntInfl*(rExCapExRntInflMnth=EL$8)))*(EL$8&lt;=(MAX(rHoldPeriod,1)+fRvrYr)*12)</f>
        <v>0</v>
      </c>
      <c r="EM232" s="278" cm="1">
        <f t="array" aca="1" ref="EM232" ca="1">EL232*(1+(rRentIncrPct*(MOD(EM$8,12)=1))+(rExCapExRntInfl*(rExCapExRntInflMnth=EM$8)))*(EM$8&lt;=(MAX(rHoldPeriod,1)+fRvrYr)*12)</f>
        <v>0</v>
      </c>
      <c r="EN232" s="278" cm="1">
        <f t="array" aca="1" ref="EN232" ca="1">EM232*(1+(rRentIncrPct*(MOD(EN$8,12)=1))+(rExCapExRntInfl*(rExCapExRntInflMnth=EN$8)))*(EN$8&lt;=(MAX(rHoldPeriod,1)+fRvrYr)*12)</f>
        <v>0</v>
      </c>
      <c r="EO232" s="278" cm="1">
        <f t="array" aca="1" ref="EO232" ca="1">EN232*(1+(rRentIncrPct*(MOD(EO$8,12)=1))+(rExCapExRntInfl*(rExCapExRntInflMnth=EO$8)))*(EO$8&lt;=(MAX(rHoldPeriod,1)+fRvrYr)*12)</f>
        <v>0</v>
      </c>
      <c r="EP232" s="278" cm="1">
        <f t="array" aca="1" ref="EP232" ca="1">EO232*(1+(rRentIncrPct*(MOD(EP$8,12)=1))+(rExCapExRntInfl*(rExCapExRntInflMnth=EP$8)))*(EP$8&lt;=(MAX(rHoldPeriod,1)+fRvrYr)*12)</f>
        <v>0</v>
      </c>
      <c r="EQ232" s="278" cm="1">
        <f t="array" aca="1" ref="EQ232" ca="1">EP232*(1+(rRentIncrPct*(MOD(EQ$8,12)=1))+(rExCapExRntInfl*(rExCapExRntInflMnth=EQ$8)))*(EQ$8&lt;=(MAX(rHoldPeriod,1)+fRvrYr)*12)</f>
        <v>0</v>
      </c>
      <c r="ER232" s="278" cm="1">
        <f t="array" aca="1" ref="ER232" ca="1">EQ232*(1+(rRentIncrPct*(MOD(ER$8,12)=1))+(rExCapExRntInfl*(rExCapExRntInflMnth=ER$8)))*(ER$8&lt;=(MAX(rHoldPeriod,1)+fRvrYr)*12)</f>
        <v>0</v>
      </c>
      <c r="ES232" s="278" cm="1">
        <f t="array" aca="1" ref="ES232" ca="1">ER232*(1+(rRentIncrPct*(MOD(ES$8,12)=1))+(rExCapExRntInfl*(rExCapExRntInflMnth=ES$8)))*(ES$8&lt;=(MAX(rHoldPeriod,1)+fRvrYr)*12)</f>
        <v>0</v>
      </c>
    </row>
    <row r="233" spans="17:149" hidden="1" x14ac:dyDescent="0.2">
      <c r="Q233" s="275"/>
      <c r="R233" s="278">
        <f t="shared" ref="R233:R264" si="501">$D129*$K129*(1+(rRentIncrPct*(MOD(R$8,12)=1))+(rExCapExRntInfl*(rExCapExRntInflMnth=R$8)))</f>
        <v>0</v>
      </c>
      <c r="S233" s="278" cm="1">
        <f t="array" aca="1" ref="S233" ca="1">R233*(1+(rRentIncrPct*(MOD(S$8,12)=1))+(rExCapExRntInfl*(rExCapExRntInflMnth=S$8)))*(S$8&lt;=(MAX(rHoldPeriod,1)+fRvrYr)*12)</f>
        <v>0</v>
      </c>
      <c r="T233" s="278" cm="1">
        <f t="array" aca="1" ref="T233" ca="1">S233*(1+(rRentIncrPct*(MOD(T$8,12)=1))+(rExCapExRntInfl*(rExCapExRntInflMnth=T$8)))*(T$8&lt;=(MAX(rHoldPeriod,1)+fRvrYr)*12)</f>
        <v>0</v>
      </c>
      <c r="U233" s="278" cm="1">
        <f t="array" aca="1" ref="U233" ca="1">T233*(1+(rRentIncrPct*(MOD(U$8,12)=1))+(rExCapExRntInfl*(rExCapExRntInflMnth=U$8)))*(U$8&lt;=(MAX(rHoldPeriod,1)+fRvrYr)*12)</f>
        <v>0</v>
      </c>
      <c r="V233" s="278" cm="1">
        <f t="array" aca="1" ref="V233" ca="1">U233*(1+(rRentIncrPct*(MOD(V$8,12)=1))+(rExCapExRntInfl*(rExCapExRntInflMnth=V$8)))*(V$8&lt;=(MAX(rHoldPeriod,1)+fRvrYr)*12)</f>
        <v>0</v>
      </c>
      <c r="W233" s="278" cm="1">
        <f t="array" aca="1" ref="W233" ca="1">V233*(1+(rRentIncrPct*(MOD(W$8,12)=1))+(rExCapExRntInfl*(rExCapExRntInflMnth=W$8)))*(W$8&lt;=(MAX(rHoldPeriod,1)+fRvrYr)*12)</f>
        <v>0</v>
      </c>
      <c r="X233" s="278" cm="1">
        <f t="array" aca="1" ref="X233" ca="1">W233*(1+(rRentIncrPct*(MOD(X$8,12)=1))+(rExCapExRntInfl*(rExCapExRntInflMnth=X$8)))*(X$8&lt;=(MAX(rHoldPeriod,1)+fRvrYr)*12)</f>
        <v>0</v>
      </c>
      <c r="Y233" s="278" cm="1">
        <f t="array" aca="1" ref="Y233" ca="1">X233*(1+(rRentIncrPct*(MOD(Y$8,12)=1))+(rExCapExRntInfl*(rExCapExRntInflMnth=Y$8)))*(Y$8&lt;=(MAX(rHoldPeriod,1)+fRvrYr)*12)</f>
        <v>0</v>
      </c>
      <c r="Z233" s="278" cm="1">
        <f t="array" aca="1" ref="Z233" ca="1">Y233*(1+(rRentIncrPct*(MOD(Z$8,12)=1))+(rExCapExRntInfl*(rExCapExRntInflMnth=Z$8)))*(Z$8&lt;=(MAX(rHoldPeriod,1)+fRvrYr)*12)</f>
        <v>0</v>
      </c>
      <c r="AA233" s="278" cm="1">
        <f t="array" aca="1" ref="AA233" ca="1">Z233*(1+(rRentIncrPct*(MOD(AA$8,12)=1))+(rExCapExRntInfl*(rExCapExRntInflMnth=AA$8)))*(AA$8&lt;=(MAX(rHoldPeriod,1)+fRvrYr)*12)</f>
        <v>0</v>
      </c>
      <c r="AB233" s="278" cm="1">
        <f t="array" aca="1" ref="AB233" ca="1">AA233*(1+(rRentIncrPct*(MOD(AB$8,12)=1))+(rExCapExRntInfl*(rExCapExRntInflMnth=AB$8)))*(AB$8&lt;=(MAX(rHoldPeriod,1)+fRvrYr)*12)</f>
        <v>0</v>
      </c>
      <c r="AC233" s="278" cm="1">
        <f t="array" aca="1" ref="AC233" ca="1">AB233*(1+(rRentIncrPct*(MOD(AC$8,12)=1))+(rExCapExRntInfl*(rExCapExRntInflMnth=AC$8)))*(AC$8&lt;=(MAX(rHoldPeriod,1)+fRvrYr)*12)</f>
        <v>0</v>
      </c>
      <c r="AD233" s="278" cm="1">
        <f t="array" aca="1" ref="AD233" ca="1">AC233*(1+(rRentIncrPct*(MOD(AD$8,12)=1))+(rExCapExRntInfl*(rExCapExRntInflMnth=AD$8)))*(AD$8&lt;=(MAX(rHoldPeriod,1)+fRvrYr)*12)</f>
        <v>0</v>
      </c>
      <c r="AE233" s="278" cm="1">
        <f t="array" aca="1" ref="AE233" ca="1">AD233*(1+(rRentIncrPct*(MOD(AE$8,12)=1))+(rExCapExRntInfl*(rExCapExRntInflMnth=AE$8)))*(AE$8&lt;=(MAX(rHoldPeriod,1)+fRvrYr)*12)</f>
        <v>0</v>
      </c>
      <c r="AF233" s="278" cm="1">
        <f t="array" aca="1" ref="AF233" ca="1">AE233*(1+(rRentIncrPct*(MOD(AF$8,12)=1))+(rExCapExRntInfl*(rExCapExRntInflMnth=AF$8)))*(AF$8&lt;=(MAX(rHoldPeriod,1)+fRvrYr)*12)</f>
        <v>0</v>
      </c>
      <c r="AG233" s="278" cm="1">
        <f t="array" aca="1" ref="AG233" ca="1">AF233*(1+(rRentIncrPct*(MOD(AG$8,12)=1))+(rExCapExRntInfl*(rExCapExRntInflMnth=AG$8)))*(AG$8&lt;=(MAX(rHoldPeriod,1)+fRvrYr)*12)</f>
        <v>0</v>
      </c>
      <c r="AH233" s="278" cm="1">
        <f t="array" aca="1" ref="AH233" ca="1">AG233*(1+(rRentIncrPct*(MOD(AH$8,12)=1))+(rExCapExRntInfl*(rExCapExRntInflMnth=AH$8)))*(AH$8&lt;=(MAX(rHoldPeriod,1)+fRvrYr)*12)</f>
        <v>0</v>
      </c>
      <c r="AI233" s="278" cm="1">
        <f t="array" aca="1" ref="AI233" ca="1">AH233*(1+(rRentIncrPct*(MOD(AI$8,12)=1))+(rExCapExRntInfl*(rExCapExRntInflMnth=AI$8)))*(AI$8&lt;=(MAX(rHoldPeriod,1)+fRvrYr)*12)</f>
        <v>0</v>
      </c>
      <c r="AJ233" s="278" cm="1">
        <f t="array" aca="1" ref="AJ233" ca="1">AI233*(1+(rRentIncrPct*(MOD(AJ$8,12)=1))+(rExCapExRntInfl*(rExCapExRntInflMnth=AJ$8)))*(AJ$8&lt;=(MAX(rHoldPeriod,1)+fRvrYr)*12)</f>
        <v>0</v>
      </c>
      <c r="AK233" s="278" cm="1">
        <f t="array" aca="1" ref="AK233" ca="1">AJ233*(1+(rRentIncrPct*(MOD(AK$8,12)=1))+(rExCapExRntInfl*(rExCapExRntInflMnth=AK$8)))*(AK$8&lt;=(MAX(rHoldPeriod,1)+fRvrYr)*12)</f>
        <v>0</v>
      </c>
      <c r="AL233" s="278" cm="1">
        <f t="array" aca="1" ref="AL233" ca="1">AK233*(1+(rRentIncrPct*(MOD(AL$8,12)=1))+(rExCapExRntInfl*(rExCapExRntInflMnth=AL$8)))*(AL$8&lt;=(MAX(rHoldPeriod,1)+fRvrYr)*12)</f>
        <v>0</v>
      </c>
      <c r="AM233" s="278" cm="1">
        <f t="array" aca="1" ref="AM233" ca="1">AL233*(1+(rRentIncrPct*(MOD(AM$8,12)=1))+(rExCapExRntInfl*(rExCapExRntInflMnth=AM$8)))*(AM$8&lt;=(MAX(rHoldPeriod,1)+fRvrYr)*12)</f>
        <v>0</v>
      </c>
      <c r="AN233" s="278" cm="1">
        <f t="array" aca="1" ref="AN233" ca="1">AM233*(1+(rRentIncrPct*(MOD(AN$8,12)=1))+(rExCapExRntInfl*(rExCapExRntInflMnth=AN$8)))*(AN$8&lt;=(MAX(rHoldPeriod,1)+fRvrYr)*12)</f>
        <v>0</v>
      </c>
      <c r="AO233" s="278" cm="1">
        <f t="array" aca="1" ref="AO233" ca="1">AN233*(1+(rRentIncrPct*(MOD(AO$8,12)=1))+(rExCapExRntInfl*(rExCapExRntInflMnth=AO$8)))*(AO$8&lt;=(MAX(rHoldPeriod,1)+fRvrYr)*12)</f>
        <v>0</v>
      </c>
      <c r="AP233" s="278" cm="1">
        <f t="array" aca="1" ref="AP233" ca="1">AO233*(1+(rRentIncrPct*(MOD(AP$8,12)=1))+(rExCapExRntInfl*(rExCapExRntInflMnth=AP$8)))*(AP$8&lt;=(MAX(rHoldPeriod,1)+fRvrYr)*12)</f>
        <v>0</v>
      </c>
      <c r="AQ233" s="278" cm="1">
        <f t="array" aca="1" ref="AQ233" ca="1">AP233*(1+(rRentIncrPct*(MOD(AQ$8,12)=1))+(rExCapExRntInfl*(rExCapExRntInflMnth=AQ$8)))*(AQ$8&lt;=(MAX(rHoldPeriod,1)+fRvrYr)*12)</f>
        <v>0</v>
      </c>
      <c r="AR233" s="278" cm="1">
        <f t="array" aca="1" ref="AR233" ca="1">AQ233*(1+(rRentIncrPct*(MOD(AR$8,12)=1))+(rExCapExRntInfl*(rExCapExRntInflMnth=AR$8)))*(AR$8&lt;=(MAX(rHoldPeriod,1)+fRvrYr)*12)</f>
        <v>0</v>
      </c>
      <c r="AS233" s="278" cm="1">
        <f t="array" aca="1" ref="AS233" ca="1">AR233*(1+(rRentIncrPct*(MOD(AS$8,12)=1))+(rExCapExRntInfl*(rExCapExRntInflMnth=AS$8)))*(AS$8&lt;=(MAX(rHoldPeriod,1)+fRvrYr)*12)</f>
        <v>0</v>
      </c>
      <c r="AT233" s="278" cm="1">
        <f t="array" aca="1" ref="AT233" ca="1">AS233*(1+(rRentIncrPct*(MOD(AT$8,12)=1))+(rExCapExRntInfl*(rExCapExRntInflMnth=AT$8)))*(AT$8&lt;=(MAX(rHoldPeriod,1)+fRvrYr)*12)</f>
        <v>0</v>
      </c>
      <c r="AU233" s="278" cm="1">
        <f t="array" aca="1" ref="AU233" ca="1">AT233*(1+(rRentIncrPct*(MOD(AU$8,12)=1))+(rExCapExRntInfl*(rExCapExRntInflMnth=AU$8)))*(AU$8&lt;=(MAX(rHoldPeriod,1)+fRvrYr)*12)</f>
        <v>0</v>
      </c>
      <c r="AV233" s="278" cm="1">
        <f t="array" aca="1" ref="AV233" ca="1">AU233*(1+(rRentIncrPct*(MOD(AV$8,12)=1))+(rExCapExRntInfl*(rExCapExRntInflMnth=AV$8)))*(AV$8&lt;=(MAX(rHoldPeriod,1)+fRvrYr)*12)</f>
        <v>0</v>
      </c>
      <c r="AW233" s="278" cm="1">
        <f t="array" aca="1" ref="AW233" ca="1">AV233*(1+(rRentIncrPct*(MOD(AW$8,12)=1))+(rExCapExRntInfl*(rExCapExRntInflMnth=AW$8)))*(AW$8&lt;=(MAX(rHoldPeriod,1)+fRvrYr)*12)</f>
        <v>0</v>
      </c>
      <c r="AX233" s="278" cm="1">
        <f t="array" aca="1" ref="AX233" ca="1">AW233*(1+(rRentIncrPct*(MOD(AX$8,12)=1))+(rExCapExRntInfl*(rExCapExRntInflMnth=AX$8)))*(AX$8&lt;=(MAX(rHoldPeriod,1)+fRvrYr)*12)</f>
        <v>0</v>
      </c>
      <c r="AY233" s="278" cm="1">
        <f t="array" aca="1" ref="AY233" ca="1">AX233*(1+(rRentIncrPct*(MOD(AY$8,12)=1))+(rExCapExRntInfl*(rExCapExRntInflMnth=AY$8)))*(AY$8&lt;=(MAX(rHoldPeriod,1)+fRvrYr)*12)</f>
        <v>0</v>
      </c>
      <c r="AZ233" s="278" cm="1">
        <f t="array" aca="1" ref="AZ233" ca="1">AY233*(1+(rRentIncrPct*(MOD(AZ$8,12)=1))+(rExCapExRntInfl*(rExCapExRntInflMnth=AZ$8)))*(AZ$8&lt;=(MAX(rHoldPeriod,1)+fRvrYr)*12)</f>
        <v>0</v>
      </c>
      <c r="BA233" s="278" cm="1">
        <f t="array" aca="1" ref="BA233" ca="1">AZ233*(1+(rRentIncrPct*(MOD(BA$8,12)=1))+(rExCapExRntInfl*(rExCapExRntInflMnth=BA$8)))*(BA$8&lt;=(MAX(rHoldPeriod,1)+fRvrYr)*12)</f>
        <v>0</v>
      </c>
      <c r="BB233" s="278" cm="1">
        <f t="array" aca="1" ref="BB233" ca="1">BA233*(1+(rRentIncrPct*(MOD(BB$8,12)=1))+(rExCapExRntInfl*(rExCapExRntInflMnth=BB$8)))*(BB$8&lt;=(MAX(rHoldPeriod,1)+fRvrYr)*12)</f>
        <v>0</v>
      </c>
      <c r="BC233" s="278" cm="1">
        <f t="array" aca="1" ref="BC233" ca="1">BB233*(1+(rRentIncrPct*(MOD(BC$8,12)=1))+(rExCapExRntInfl*(rExCapExRntInflMnth=BC$8)))*(BC$8&lt;=(MAX(rHoldPeriod,1)+fRvrYr)*12)</f>
        <v>0</v>
      </c>
      <c r="BD233" s="278" cm="1">
        <f t="array" aca="1" ref="BD233" ca="1">BC233*(1+(rRentIncrPct*(MOD(BD$8,12)=1))+(rExCapExRntInfl*(rExCapExRntInflMnth=BD$8)))*(BD$8&lt;=(MAX(rHoldPeriod,1)+fRvrYr)*12)</f>
        <v>0</v>
      </c>
      <c r="BE233" s="278" cm="1">
        <f t="array" aca="1" ref="BE233" ca="1">BD233*(1+(rRentIncrPct*(MOD(BE$8,12)=1))+(rExCapExRntInfl*(rExCapExRntInflMnth=BE$8)))*(BE$8&lt;=(MAX(rHoldPeriod,1)+fRvrYr)*12)</f>
        <v>0</v>
      </c>
      <c r="BF233" s="278" cm="1">
        <f t="array" aca="1" ref="BF233" ca="1">BE233*(1+(rRentIncrPct*(MOD(BF$8,12)=1))+(rExCapExRntInfl*(rExCapExRntInflMnth=BF$8)))*(BF$8&lt;=(MAX(rHoldPeriod,1)+fRvrYr)*12)</f>
        <v>0</v>
      </c>
      <c r="BG233" s="278" cm="1">
        <f t="array" aca="1" ref="BG233" ca="1">BF233*(1+(rRentIncrPct*(MOD(BG$8,12)=1))+(rExCapExRntInfl*(rExCapExRntInflMnth=BG$8)))*(BG$8&lt;=(MAX(rHoldPeriod,1)+fRvrYr)*12)</f>
        <v>0</v>
      </c>
      <c r="BH233" s="278" cm="1">
        <f t="array" aca="1" ref="BH233" ca="1">BG233*(1+(rRentIncrPct*(MOD(BH$8,12)=1))+(rExCapExRntInfl*(rExCapExRntInflMnth=BH$8)))*(BH$8&lt;=(MAX(rHoldPeriod,1)+fRvrYr)*12)</f>
        <v>0</v>
      </c>
      <c r="BI233" s="278" cm="1">
        <f t="array" aca="1" ref="BI233" ca="1">BH233*(1+(rRentIncrPct*(MOD(BI$8,12)=1))+(rExCapExRntInfl*(rExCapExRntInflMnth=BI$8)))*(BI$8&lt;=(MAX(rHoldPeriod,1)+fRvrYr)*12)</f>
        <v>0</v>
      </c>
      <c r="BJ233" s="278" cm="1">
        <f t="array" aca="1" ref="BJ233" ca="1">BI233*(1+(rRentIncrPct*(MOD(BJ$8,12)=1))+(rExCapExRntInfl*(rExCapExRntInflMnth=BJ$8)))*(BJ$8&lt;=(MAX(rHoldPeriod,1)+fRvrYr)*12)</f>
        <v>0</v>
      </c>
      <c r="BK233" s="278" cm="1">
        <f t="array" aca="1" ref="BK233" ca="1">BJ233*(1+(rRentIncrPct*(MOD(BK$8,12)=1))+(rExCapExRntInfl*(rExCapExRntInflMnth=BK$8)))*(BK$8&lt;=(MAX(rHoldPeriod,1)+fRvrYr)*12)</f>
        <v>0</v>
      </c>
      <c r="BL233" s="278" cm="1">
        <f t="array" aca="1" ref="BL233" ca="1">BK233*(1+(rRentIncrPct*(MOD(BL$8,12)=1))+(rExCapExRntInfl*(rExCapExRntInflMnth=BL$8)))*(BL$8&lt;=(MAX(rHoldPeriod,1)+fRvrYr)*12)</f>
        <v>0</v>
      </c>
      <c r="BM233" s="278" cm="1">
        <f t="array" aca="1" ref="BM233" ca="1">BL233*(1+(rRentIncrPct*(MOD(BM$8,12)=1))+(rExCapExRntInfl*(rExCapExRntInflMnth=BM$8)))*(BM$8&lt;=(MAX(rHoldPeriod,1)+fRvrYr)*12)</f>
        <v>0</v>
      </c>
      <c r="BN233" s="278" cm="1">
        <f t="array" aca="1" ref="BN233" ca="1">BM233*(1+(rRentIncrPct*(MOD(BN$8,12)=1))+(rExCapExRntInfl*(rExCapExRntInflMnth=BN$8)))*(BN$8&lt;=(MAX(rHoldPeriod,1)+fRvrYr)*12)</f>
        <v>0</v>
      </c>
      <c r="BO233" s="278" cm="1">
        <f t="array" aca="1" ref="BO233" ca="1">BN233*(1+(rRentIncrPct*(MOD(BO$8,12)=1))+(rExCapExRntInfl*(rExCapExRntInflMnth=BO$8)))*(BO$8&lt;=(MAX(rHoldPeriod,1)+fRvrYr)*12)</f>
        <v>0</v>
      </c>
      <c r="BP233" s="278" cm="1">
        <f t="array" aca="1" ref="BP233" ca="1">BO233*(1+(rRentIncrPct*(MOD(BP$8,12)=1))+(rExCapExRntInfl*(rExCapExRntInflMnth=BP$8)))*(BP$8&lt;=(MAX(rHoldPeriod,1)+fRvrYr)*12)</f>
        <v>0</v>
      </c>
      <c r="BQ233" s="278" cm="1">
        <f t="array" aca="1" ref="BQ233" ca="1">BP233*(1+(rRentIncrPct*(MOD(BQ$8,12)=1))+(rExCapExRntInfl*(rExCapExRntInflMnth=BQ$8)))*(BQ$8&lt;=(MAX(rHoldPeriod,1)+fRvrYr)*12)</f>
        <v>0</v>
      </c>
      <c r="BR233" s="278" cm="1">
        <f t="array" aca="1" ref="BR233" ca="1">BQ233*(1+(rRentIncrPct*(MOD(BR$8,12)=1))+(rExCapExRntInfl*(rExCapExRntInflMnth=BR$8)))*(BR$8&lt;=(MAX(rHoldPeriod,1)+fRvrYr)*12)</f>
        <v>0</v>
      </c>
      <c r="BS233" s="278" cm="1">
        <f t="array" aca="1" ref="BS233" ca="1">BR233*(1+(rRentIncrPct*(MOD(BS$8,12)=1))+(rExCapExRntInfl*(rExCapExRntInflMnth=BS$8)))*(BS$8&lt;=(MAX(rHoldPeriod,1)+fRvrYr)*12)</f>
        <v>0</v>
      </c>
      <c r="BT233" s="278" cm="1">
        <f t="array" aca="1" ref="BT233" ca="1">BS233*(1+(rRentIncrPct*(MOD(BT$8,12)=1))+(rExCapExRntInfl*(rExCapExRntInflMnth=BT$8)))*(BT$8&lt;=(MAX(rHoldPeriod,1)+fRvrYr)*12)</f>
        <v>0</v>
      </c>
      <c r="BU233" s="278" cm="1">
        <f t="array" aca="1" ref="BU233" ca="1">BT233*(1+(rRentIncrPct*(MOD(BU$8,12)=1))+(rExCapExRntInfl*(rExCapExRntInflMnth=BU$8)))*(BU$8&lt;=(MAX(rHoldPeriod,1)+fRvrYr)*12)</f>
        <v>0</v>
      </c>
      <c r="BV233" s="278" cm="1">
        <f t="array" aca="1" ref="BV233" ca="1">BU233*(1+(rRentIncrPct*(MOD(BV$8,12)=1))+(rExCapExRntInfl*(rExCapExRntInflMnth=BV$8)))*(BV$8&lt;=(MAX(rHoldPeriod,1)+fRvrYr)*12)</f>
        <v>0</v>
      </c>
      <c r="BW233" s="278" cm="1">
        <f t="array" aca="1" ref="BW233" ca="1">BV233*(1+(rRentIncrPct*(MOD(BW$8,12)=1))+(rExCapExRntInfl*(rExCapExRntInflMnth=BW$8)))*(BW$8&lt;=(MAX(rHoldPeriod,1)+fRvrYr)*12)</f>
        <v>0</v>
      </c>
      <c r="BX233" s="278" cm="1">
        <f t="array" aca="1" ref="BX233" ca="1">BW233*(1+(rRentIncrPct*(MOD(BX$8,12)=1))+(rExCapExRntInfl*(rExCapExRntInflMnth=BX$8)))*(BX$8&lt;=(MAX(rHoldPeriod,1)+fRvrYr)*12)</f>
        <v>0</v>
      </c>
      <c r="BY233" s="278" cm="1">
        <f t="array" aca="1" ref="BY233" ca="1">BX233*(1+(rRentIncrPct*(MOD(BY$8,12)=1))+(rExCapExRntInfl*(rExCapExRntInflMnth=BY$8)))*(BY$8&lt;=(MAX(rHoldPeriod,1)+fRvrYr)*12)</f>
        <v>0</v>
      </c>
      <c r="BZ233" s="278" cm="1">
        <f t="array" aca="1" ref="BZ233" ca="1">BY233*(1+(rRentIncrPct*(MOD(BZ$8,12)=1))+(rExCapExRntInfl*(rExCapExRntInflMnth=BZ$8)))*(BZ$8&lt;=(MAX(rHoldPeriod,1)+fRvrYr)*12)</f>
        <v>0</v>
      </c>
      <c r="CA233" s="278" cm="1">
        <f t="array" aca="1" ref="CA233" ca="1">BZ233*(1+(rRentIncrPct*(MOD(CA$8,12)=1))+(rExCapExRntInfl*(rExCapExRntInflMnth=CA$8)))*(CA$8&lt;=(MAX(rHoldPeriod,1)+fRvrYr)*12)</f>
        <v>0</v>
      </c>
      <c r="CB233" s="278" cm="1">
        <f t="array" aca="1" ref="CB233" ca="1">CA233*(1+(rRentIncrPct*(MOD(CB$8,12)=1))+(rExCapExRntInfl*(rExCapExRntInflMnth=CB$8)))*(CB$8&lt;=(MAX(rHoldPeriod,1)+fRvrYr)*12)</f>
        <v>0</v>
      </c>
      <c r="CC233" s="278" cm="1">
        <f t="array" aca="1" ref="CC233" ca="1">CB233*(1+(rRentIncrPct*(MOD(CC$8,12)=1))+(rExCapExRntInfl*(rExCapExRntInflMnth=CC$8)))*(CC$8&lt;=(MAX(rHoldPeriod,1)+fRvrYr)*12)</f>
        <v>0</v>
      </c>
      <c r="CD233" s="278" cm="1">
        <f t="array" aca="1" ref="CD233" ca="1">CC233*(1+(rRentIncrPct*(MOD(CD$8,12)=1))+(rExCapExRntInfl*(rExCapExRntInflMnth=CD$8)))*(CD$8&lt;=(MAX(rHoldPeriod,1)+fRvrYr)*12)</f>
        <v>0</v>
      </c>
      <c r="CE233" s="278" cm="1">
        <f t="array" aca="1" ref="CE233" ca="1">CD233*(1+(rRentIncrPct*(MOD(CE$8,12)=1))+(rExCapExRntInfl*(rExCapExRntInflMnth=CE$8)))*(CE$8&lt;=(MAX(rHoldPeriod,1)+fRvrYr)*12)</f>
        <v>0</v>
      </c>
      <c r="CF233" s="278" cm="1">
        <f t="array" aca="1" ref="CF233" ca="1">CE233*(1+(rRentIncrPct*(MOD(CF$8,12)=1))+(rExCapExRntInfl*(rExCapExRntInflMnth=CF$8)))*(CF$8&lt;=(MAX(rHoldPeriod,1)+fRvrYr)*12)</f>
        <v>0</v>
      </c>
      <c r="CG233" s="278" cm="1">
        <f t="array" aca="1" ref="CG233" ca="1">CF233*(1+(rRentIncrPct*(MOD(CG$8,12)=1))+(rExCapExRntInfl*(rExCapExRntInflMnth=CG$8)))*(CG$8&lt;=(MAX(rHoldPeriod,1)+fRvrYr)*12)</f>
        <v>0</v>
      </c>
      <c r="CH233" s="278" cm="1">
        <f t="array" aca="1" ref="CH233" ca="1">CG233*(1+(rRentIncrPct*(MOD(CH$8,12)=1))+(rExCapExRntInfl*(rExCapExRntInflMnth=CH$8)))*(CH$8&lt;=(MAX(rHoldPeriod,1)+fRvrYr)*12)</f>
        <v>0</v>
      </c>
      <c r="CI233" s="278" cm="1">
        <f t="array" aca="1" ref="CI233" ca="1">CH233*(1+(rRentIncrPct*(MOD(CI$8,12)=1))+(rExCapExRntInfl*(rExCapExRntInflMnth=CI$8)))*(CI$8&lt;=(MAX(rHoldPeriod,1)+fRvrYr)*12)</f>
        <v>0</v>
      </c>
      <c r="CJ233" s="278" cm="1">
        <f t="array" aca="1" ref="CJ233" ca="1">CI233*(1+(rRentIncrPct*(MOD(CJ$8,12)=1))+(rExCapExRntInfl*(rExCapExRntInflMnth=CJ$8)))*(CJ$8&lt;=(MAX(rHoldPeriod,1)+fRvrYr)*12)</f>
        <v>0</v>
      </c>
      <c r="CK233" s="278" cm="1">
        <f t="array" aca="1" ref="CK233" ca="1">CJ233*(1+(rRentIncrPct*(MOD(CK$8,12)=1))+(rExCapExRntInfl*(rExCapExRntInflMnth=CK$8)))*(CK$8&lt;=(MAX(rHoldPeriod,1)+fRvrYr)*12)</f>
        <v>0</v>
      </c>
      <c r="CL233" s="278" cm="1">
        <f t="array" aca="1" ref="CL233" ca="1">CK233*(1+(rRentIncrPct*(MOD(CL$8,12)=1))+(rExCapExRntInfl*(rExCapExRntInflMnth=CL$8)))*(CL$8&lt;=(MAX(rHoldPeriod,1)+fRvrYr)*12)</f>
        <v>0</v>
      </c>
      <c r="CM233" s="278" cm="1">
        <f t="array" aca="1" ref="CM233" ca="1">CL233*(1+(rRentIncrPct*(MOD(CM$8,12)=1))+(rExCapExRntInfl*(rExCapExRntInflMnth=CM$8)))*(CM$8&lt;=(MAX(rHoldPeriod,1)+fRvrYr)*12)</f>
        <v>0</v>
      </c>
      <c r="CN233" s="278" cm="1">
        <f t="array" aca="1" ref="CN233" ca="1">CM233*(1+(rRentIncrPct*(MOD(CN$8,12)=1))+(rExCapExRntInfl*(rExCapExRntInflMnth=CN$8)))*(CN$8&lt;=(MAX(rHoldPeriod,1)+fRvrYr)*12)</f>
        <v>0</v>
      </c>
      <c r="CO233" s="278" cm="1">
        <f t="array" aca="1" ref="CO233" ca="1">CN233*(1+(rRentIncrPct*(MOD(CO$8,12)=1))+(rExCapExRntInfl*(rExCapExRntInflMnth=CO$8)))*(CO$8&lt;=(MAX(rHoldPeriod,1)+fRvrYr)*12)</f>
        <v>0</v>
      </c>
      <c r="CP233" s="278" cm="1">
        <f t="array" aca="1" ref="CP233" ca="1">CO233*(1+(rRentIncrPct*(MOD(CP$8,12)=1))+(rExCapExRntInfl*(rExCapExRntInflMnth=CP$8)))*(CP$8&lt;=(MAX(rHoldPeriod,1)+fRvrYr)*12)</f>
        <v>0</v>
      </c>
      <c r="CQ233" s="278" cm="1">
        <f t="array" aca="1" ref="CQ233" ca="1">CP233*(1+(rRentIncrPct*(MOD(CQ$8,12)=1))+(rExCapExRntInfl*(rExCapExRntInflMnth=CQ$8)))*(CQ$8&lt;=(MAX(rHoldPeriod,1)+fRvrYr)*12)</f>
        <v>0</v>
      </c>
      <c r="CR233" s="278" cm="1">
        <f t="array" aca="1" ref="CR233" ca="1">CQ233*(1+(rRentIncrPct*(MOD(CR$8,12)=1))+(rExCapExRntInfl*(rExCapExRntInflMnth=CR$8)))*(CR$8&lt;=(MAX(rHoldPeriod,1)+fRvrYr)*12)</f>
        <v>0</v>
      </c>
      <c r="CS233" s="278" cm="1">
        <f t="array" aca="1" ref="CS233" ca="1">CR233*(1+(rRentIncrPct*(MOD(CS$8,12)=1))+(rExCapExRntInfl*(rExCapExRntInflMnth=CS$8)))*(CS$8&lt;=(MAX(rHoldPeriod,1)+fRvrYr)*12)</f>
        <v>0</v>
      </c>
      <c r="CT233" s="278" cm="1">
        <f t="array" aca="1" ref="CT233" ca="1">CS233*(1+(rRentIncrPct*(MOD(CT$8,12)=1))+(rExCapExRntInfl*(rExCapExRntInflMnth=CT$8)))*(CT$8&lt;=(MAX(rHoldPeriod,1)+fRvrYr)*12)</f>
        <v>0</v>
      </c>
      <c r="CU233" s="278" cm="1">
        <f t="array" aca="1" ref="CU233" ca="1">CT233*(1+(rRentIncrPct*(MOD(CU$8,12)=1))+(rExCapExRntInfl*(rExCapExRntInflMnth=CU$8)))*(CU$8&lt;=(MAX(rHoldPeriod,1)+fRvrYr)*12)</f>
        <v>0</v>
      </c>
      <c r="CV233" s="278" cm="1">
        <f t="array" aca="1" ref="CV233" ca="1">CU233*(1+(rRentIncrPct*(MOD(CV$8,12)=1))+(rExCapExRntInfl*(rExCapExRntInflMnth=CV$8)))*(CV$8&lt;=(MAX(rHoldPeriod,1)+fRvrYr)*12)</f>
        <v>0</v>
      </c>
      <c r="CW233" s="278" cm="1">
        <f t="array" aca="1" ref="CW233" ca="1">CV233*(1+(rRentIncrPct*(MOD(CW$8,12)=1))+(rExCapExRntInfl*(rExCapExRntInflMnth=CW$8)))*(CW$8&lt;=(MAX(rHoldPeriod,1)+fRvrYr)*12)</f>
        <v>0</v>
      </c>
      <c r="CX233" s="278" cm="1">
        <f t="array" aca="1" ref="CX233" ca="1">CW233*(1+(rRentIncrPct*(MOD(CX$8,12)=1))+(rExCapExRntInfl*(rExCapExRntInflMnth=CX$8)))*(CX$8&lt;=(MAX(rHoldPeriod,1)+fRvrYr)*12)</f>
        <v>0</v>
      </c>
      <c r="CY233" s="278" cm="1">
        <f t="array" aca="1" ref="CY233" ca="1">CX233*(1+(rRentIncrPct*(MOD(CY$8,12)=1))+(rExCapExRntInfl*(rExCapExRntInflMnth=CY$8)))*(CY$8&lt;=(MAX(rHoldPeriod,1)+fRvrYr)*12)</f>
        <v>0</v>
      </c>
      <c r="CZ233" s="278" cm="1">
        <f t="array" aca="1" ref="CZ233" ca="1">CY233*(1+(rRentIncrPct*(MOD(CZ$8,12)=1))+(rExCapExRntInfl*(rExCapExRntInflMnth=CZ$8)))*(CZ$8&lt;=(MAX(rHoldPeriod,1)+fRvrYr)*12)</f>
        <v>0</v>
      </c>
      <c r="DA233" s="278" cm="1">
        <f t="array" aca="1" ref="DA233" ca="1">CZ233*(1+(rRentIncrPct*(MOD(DA$8,12)=1))+(rExCapExRntInfl*(rExCapExRntInflMnth=DA$8)))*(DA$8&lt;=(MAX(rHoldPeriod,1)+fRvrYr)*12)</f>
        <v>0</v>
      </c>
      <c r="DB233" s="278" cm="1">
        <f t="array" aca="1" ref="DB233" ca="1">DA233*(1+(rRentIncrPct*(MOD(DB$8,12)=1))+(rExCapExRntInfl*(rExCapExRntInflMnth=DB$8)))*(DB$8&lt;=(MAX(rHoldPeriod,1)+fRvrYr)*12)</f>
        <v>0</v>
      </c>
      <c r="DC233" s="278" cm="1">
        <f t="array" aca="1" ref="DC233" ca="1">DB233*(1+(rRentIncrPct*(MOD(DC$8,12)=1))+(rExCapExRntInfl*(rExCapExRntInflMnth=DC$8)))*(DC$8&lt;=(MAX(rHoldPeriod,1)+fRvrYr)*12)</f>
        <v>0</v>
      </c>
      <c r="DD233" s="278" cm="1">
        <f t="array" aca="1" ref="DD233" ca="1">DC233*(1+(rRentIncrPct*(MOD(DD$8,12)=1))+(rExCapExRntInfl*(rExCapExRntInflMnth=DD$8)))*(DD$8&lt;=(MAX(rHoldPeriod,1)+fRvrYr)*12)</f>
        <v>0</v>
      </c>
      <c r="DE233" s="278" cm="1">
        <f t="array" aca="1" ref="DE233" ca="1">DD233*(1+(rRentIncrPct*(MOD(DE$8,12)=1))+(rExCapExRntInfl*(rExCapExRntInflMnth=DE$8)))*(DE$8&lt;=(MAX(rHoldPeriod,1)+fRvrYr)*12)</f>
        <v>0</v>
      </c>
      <c r="DF233" s="278" cm="1">
        <f t="array" aca="1" ref="DF233" ca="1">DE233*(1+(rRentIncrPct*(MOD(DF$8,12)=1))+(rExCapExRntInfl*(rExCapExRntInflMnth=DF$8)))*(DF$8&lt;=(MAX(rHoldPeriod,1)+fRvrYr)*12)</f>
        <v>0</v>
      </c>
      <c r="DG233" s="278" cm="1">
        <f t="array" aca="1" ref="DG233" ca="1">DF233*(1+(rRentIncrPct*(MOD(DG$8,12)=1))+(rExCapExRntInfl*(rExCapExRntInflMnth=DG$8)))*(DG$8&lt;=(MAX(rHoldPeriod,1)+fRvrYr)*12)</f>
        <v>0</v>
      </c>
      <c r="DH233" s="278" cm="1">
        <f t="array" aca="1" ref="DH233" ca="1">DG233*(1+(rRentIncrPct*(MOD(DH$8,12)=1))+(rExCapExRntInfl*(rExCapExRntInflMnth=DH$8)))*(DH$8&lt;=(MAX(rHoldPeriod,1)+fRvrYr)*12)</f>
        <v>0</v>
      </c>
      <c r="DI233" s="278" cm="1">
        <f t="array" aca="1" ref="DI233" ca="1">DH233*(1+(rRentIncrPct*(MOD(DI$8,12)=1))+(rExCapExRntInfl*(rExCapExRntInflMnth=DI$8)))*(DI$8&lt;=(MAX(rHoldPeriod,1)+fRvrYr)*12)</f>
        <v>0</v>
      </c>
      <c r="DJ233" s="278" cm="1">
        <f t="array" aca="1" ref="DJ233" ca="1">DI233*(1+(rRentIncrPct*(MOD(DJ$8,12)=1))+(rExCapExRntInfl*(rExCapExRntInflMnth=DJ$8)))*(DJ$8&lt;=(MAX(rHoldPeriod,1)+fRvrYr)*12)</f>
        <v>0</v>
      </c>
      <c r="DK233" s="278" cm="1">
        <f t="array" aca="1" ref="DK233" ca="1">DJ233*(1+(rRentIncrPct*(MOD(DK$8,12)=1))+(rExCapExRntInfl*(rExCapExRntInflMnth=DK$8)))*(DK$8&lt;=(MAX(rHoldPeriod,1)+fRvrYr)*12)</f>
        <v>0</v>
      </c>
      <c r="DL233" s="278" cm="1">
        <f t="array" aca="1" ref="DL233" ca="1">DK233*(1+(rRentIncrPct*(MOD(DL$8,12)=1))+(rExCapExRntInfl*(rExCapExRntInflMnth=DL$8)))*(DL$8&lt;=(MAX(rHoldPeriod,1)+fRvrYr)*12)</f>
        <v>0</v>
      </c>
      <c r="DM233" s="278" cm="1">
        <f t="array" aca="1" ref="DM233" ca="1">DL233*(1+(rRentIncrPct*(MOD(DM$8,12)=1))+(rExCapExRntInfl*(rExCapExRntInflMnth=DM$8)))*(DM$8&lt;=(MAX(rHoldPeriod,1)+fRvrYr)*12)</f>
        <v>0</v>
      </c>
      <c r="DN233" s="278" cm="1">
        <f t="array" aca="1" ref="DN233" ca="1">DM233*(1+(rRentIncrPct*(MOD(DN$8,12)=1))+(rExCapExRntInfl*(rExCapExRntInflMnth=DN$8)))*(DN$8&lt;=(MAX(rHoldPeriod,1)+fRvrYr)*12)</f>
        <v>0</v>
      </c>
      <c r="DO233" s="278" cm="1">
        <f t="array" aca="1" ref="DO233" ca="1">DN233*(1+(rRentIncrPct*(MOD(DO$8,12)=1))+(rExCapExRntInfl*(rExCapExRntInflMnth=DO$8)))*(DO$8&lt;=(MAX(rHoldPeriod,1)+fRvrYr)*12)</f>
        <v>0</v>
      </c>
      <c r="DP233" s="278" cm="1">
        <f t="array" aca="1" ref="DP233" ca="1">DO233*(1+(rRentIncrPct*(MOD(DP$8,12)=1))+(rExCapExRntInfl*(rExCapExRntInflMnth=DP$8)))*(DP$8&lt;=(MAX(rHoldPeriod,1)+fRvrYr)*12)</f>
        <v>0</v>
      </c>
      <c r="DQ233" s="278" cm="1">
        <f t="array" aca="1" ref="DQ233" ca="1">DP233*(1+(rRentIncrPct*(MOD(DQ$8,12)=1))+(rExCapExRntInfl*(rExCapExRntInflMnth=DQ$8)))*(DQ$8&lt;=(MAX(rHoldPeriod,1)+fRvrYr)*12)</f>
        <v>0</v>
      </c>
      <c r="DR233" s="278" cm="1">
        <f t="array" aca="1" ref="DR233" ca="1">DQ233*(1+(rRentIncrPct*(MOD(DR$8,12)=1))+(rExCapExRntInfl*(rExCapExRntInflMnth=DR$8)))*(DR$8&lt;=(MAX(rHoldPeriod,1)+fRvrYr)*12)</f>
        <v>0</v>
      </c>
      <c r="DS233" s="278" cm="1">
        <f t="array" aca="1" ref="DS233" ca="1">DR233*(1+(rRentIncrPct*(MOD(DS$8,12)=1))+(rExCapExRntInfl*(rExCapExRntInflMnth=DS$8)))*(DS$8&lt;=(MAX(rHoldPeriod,1)+fRvrYr)*12)</f>
        <v>0</v>
      </c>
      <c r="DT233" s="278" cm="1">
        <f t="array" aca="1" ref="DT233" ca="1">DS233*(1+(rRentIncrPct*(MOD(DT$8,12)=1))+(rExCapExRntInfl*(rExCapExRntInflMnth=DT$8)))*(DT$8&lt;=(MAX(rHoldPeriod,1)+fRvrYr)*12)</f>
        <v>0</v>
      </c>
      <c r="DU233" s="278" cm="1">
        <f t="array" aca="1" ref="DU233" ca="1">DT233*(1+(rRentIncrPct*(MOD(DU$8,12)=1))+(rExCapExRntInfl*(rExCapExRntInflMnth=DU$8)))*(DU$8&lt;=(MAX(rHoldPeriod,1)+fRvrYr)*12)</f>
        <v>0</v>
      </c>
      <c r="DV233" s="278" cm="1">
        <f t="array" aca="1" ref="DV233" ca="1">DU233*(1+(rRentIncrPct*(MOD(DV$8,12)=1))+(rExCapExRntInfl*(rExCapExRntInflMnth=DV$8)))*(DV$8&lt;=(MAX(rHoldPeriod,1)+fRvrYr)*12)</f>
        <v>0</v>
      </c>
      <c r="DW233" s="278" cm="1">
        <f t="array" aca="1" ref="DW233" ca="1">DV233*(1+(rRentIncrPct*(MOD(DW$8,12)=1))+(rExCapExRntInfl*(rExCapExRntInflMnth=DW$8)))*(DW$8&lt;=(MAX(rHoldPeriod,1)+fRvrYr)*12)</f>
        <v>0</v>
      </c>
      <c r="DX233" s="278" cm="1">
        <f t="array" aca="1" ref="DX233" ca="1">DW233*(1+(rRentIncrPct*(MOD(DX$8,12)=1))+(rExCapExRntInfl*(rExCapExRntInflMnth=DX$8)))*(DX$8&lt;=(MAX(rHoldPeriod,1)+fRvrYr)*12)</f>
        <v>0</v>
      </c>
      <c r="DY233" s="278" cm="1">
        <f t="array" aca="1" ref="DY233" ca="1">DX233*(1+(rRentIncrPct*(MOD(DY$8,12)=1))+(rExCapExRntInfl*(rExCapExRntInflMnth=DY$8)))*(DY$8&lt;=(MAX(rHoldPeriod,1)+fRvrYr)*12)</f>
        <v>0</v>
      </c>
      <c r="DZ233" s="278" cm="1">
        <f t="array" aca="1" ref="DZ233" ca="1">DY233*(1+(rRentIncrPct*(MOD(DZ$8,12)=1))+(rExCapExRntInfl*(rExCapExRntInflMnth=DZ$8)))*(DZ$8&lt;=(MAX(rHoldPeriod,1)+fRvrYr)*12)</f>
        <v>0</v>
      </c>
      <c r="EA233" s="278" cm="1">
        <f t="array" aca="1" ref="EA233" ca="1">DZ233*(1+(rRentIncrPct*(MOD(EA$8,12)=1))+(rExCapExRntInfl*(rExCapExRntInflMnth=EA$8)))*(EA$8&lt;=(MAX(rHoldPeriod,1)+fRvrYr)*12)</f>
        <v>0</v>
      </c>
      <c r="EB233" s="278" cm="1">
        <f t="array" aca="1" ref="EB233" ca="1">EA233*(1+(rRentIncrPct*(MOD(EB$8,12)=1))+(rExCapExRntInfl*(rExCapExRntInflMnth=EB$8)))*(EB$8&lt;=(MAX(rHoldPeriod,1)+fRvrYr)*12)</f>
        <v>0</v>
      </c>
      <c r="EC233" s="278" cm="1">
        <f t="array" aca="1" ref="EC233" ca="1">EB233*(1+(rRentIncrPct*(MOD(EC$8,12)=1))+(rExCapExRntInfl*(rExCapExRntInflMnth=EC$8)))*(EC$8&lt;=(MAX(rHoldPeriod,1)+fRvrYr)*12)</f>
        <v>0</v>
      </c>
      <c r="ED233" s="278" cm="1">
        <f t="array" aca="1" ref="ED233" ca="1">EC233*(1+(rRentIncrPct*(MOD(ED$8,12)=1))+(rExCapExRntInfl*(rExCapExRntInflMnth=ED$8)))*(ED$8&lt;=(MAX(rHoldPeriod,1)+fRvrYr)*12)</f>
        <v>0</v>
      </c>
      <c r="EE233" s="278" cm="1">
        <f t="array" aca="1" ref="EE233" ca="1">ED233*(1+(rRentIncrPct*(MOD(EE$8,12)=1))+(rExCapExRntInfl*(rExCapExRntInflMnth=EE$8)))*(EE$8&lt;=(MAX(rHoldPeriod,1)+fRvrYr)*12)</f>
        <v>0</v>
      </c>
      <c r="EF233" s="278" cm="1">
        <f t="array" aca="1" ref="EF233" ca="1">EE233*(1+(rRentIncrPct*(MOD(EF$8,12)=1))+(rExCapExRntInfl*(rExCapExRntInflMnth=EF$8)))*(EF$8&lt;=(MAX(rHoldPeriod,1)+fRvrYr)*12)</f>
        <v>0</v>
      </c>
      <c r="EG233" s="278" cm="1">
        <f t="array" aca="1" ref="EG233" ca="1">EF233*(1+(rRentIncrPct*(MOD(EG$8,12)=1))+(rExCapExRntInfl*(rExCapExRntInflMnth=EG$8)))*(EG$8&lt;=(MAX(rHoldPeriod,1)+fRvrYr)*12)</f>
        <v>0</v>
      </c>
      <c r="EH233" s="278" cm="1">
        <f t="array" aca="1" ref="EH233" ca="1">EG233*(1+(rRentIncrPct*(MOD(EH$8,12)=1))+(rExCapExRntInfl*(rExCapExRntInflMnth=EH$8)))*(EH$8&lt;=(MAX(rHoldPeriod,1)+fRvrYr)*12)</f>
        <v>0</v>
      </c>
      <c r="EI233" s="278" cm="1">
        <f t="array" aca="1" ref="EI233" ca="1">EH233*(1+(rRentIncrPct*(MOD(EI$8,12)=1))+(rExCapExRntInfl*(rExCapExRntInflMnth=EI$8)))*(EI$8&lt;=(MAX(rHoldPeriod,1)+fRvrYr)*12)</f>
        <v>0</v>
      </c>
      <c r="EJ233" s="278" cm="1">
        <f t="array" aca="1" ref="EJ233" ca="1">EI233*(1+(rRentIncrPct*(MOD(EJ$8,12)=1))+(rExCapExRntInfl*(rExCapExRntInflMnth=EJ$8)))*(EJ$8&lt;=(MAX(rHoldPeriod,1)+fRvrYr)*12)</f>
        <v>0</v>
      </c>
      <c r="EK233" s="278" cm="1">
        <f t="array" aca="1" ref="EK233" ca="1">EJ233*(1+(rRentIncrPct*(MOD(EK$8,12)=1))+(rExCapExRntInfl*(rExCapExRntInflMnth=EK$8)))*(EK$8&lt;=(MAX(rHoldPeriod,1)+fRvrYr)*12)</f>
        <v>0</v>
      </c>
      <c r="EL233" s="278" cm="1">
        <f t="array" aca="1" ref="EL233" ca="1">EK233*(1+(rRentIncrPct*(MOD(EL$8,12)=1))+(rExCapExRntInfl*(rExCapExRntInflMnth=EL$8)))*(EL$8&lt;=(MAX(rHoldPeriod,1)+fRvrYr)*12)</f>
        <v>0</v>
      </c>
      <c r="EM233" s="278" cm="1">
        <f t="array" aca="1" ref="EM233" ca="1">EL233*(1+(rRentIncrPct*(MOD(EM$8,12)=1))+(rExCapExRntInfl*(rExCapExRntInflMnth=EM$8)))*(EM$8&lt;=(MAX(rHoldPeriod,1)+fRvrYr)*12)</f>
        <v>0</v>
      </c>
      <c r="EN233" s="278" cm="1">
        <f t="array" aca="1" ref="EN233" ca="1">EM233*(1+(rRentIncrPct*(MOD(EN$8,12)=1))+(rExCapExRntInfl*(rExCapExRntInflMnth=EN$8)))*(EN$8&lt;=(MAX(rHoldPeriod,1)+fRvrYr)*12)</f>
        <v>0</v>
      </c>
      <c r="EO233" s="278" cm="1">
        <f t="array" aca="1" ref="EO233" ca="1">EN233*(1+(rRentIncrPct*(MOD(EO$8,12)=1))+(rExCapExRntInfl*(rExCapExRntInflMnth=EO$8)))*(EO$8&lt;=(MAX(rHoldPeriod,1)+fRvrYr)*12)</f>
        <v>0</v>
      </c>
      <c r="EP233" s="278" cm="1">
        <f t="array" aca="1" ref="EP233" ca="1">EO233*(1+(rRentIncrPct*(MOD(EP$8,12)=1))+(rExCapExRntInfl*(rExCapExRntInflMnth=EP$8)))*(EP$8&lt;=(MAX(rHoldPeriod,1)+fRvrYr)*12)</f>
        <v>0</v>
      </c>
      <c r="EQ233" s="278" cm="1">
        <f t="array" aca="1" ref="EQ233" ca="1">EP233*(1+(rRentIncrPct*(MOD(EQ$8,12)=1))+(rExCapExRntInfl*(rExCapExRntInflMnth=EQ$8)))*(EQ$8&lt;=(MAX(rHoldPeriod,1)+fRvrYr)*12)</f>
        <v>0</v>
      </c>
      <c r="ER233" s="278" cm="1">
        <f t="array" aca="1" ref="ER233" ca="1">EQ233*(1+(rRentIncrPct*(MOD(ER$8,12)=1))+(rExCapExRntInfl*(rExCapExRntInflMnth=ER$8)))*(ER$8&lt;=(MAX(rHoldPeriod,1)+fRvrYr)*12)</f>
        <v>0</v>
      </c>
      <c r="ES233" s="278" cm="1">
        <f t="array" aca="1" ref="ES233" ca="1">ER233*(1+(rRentIncrPct*(MOD(ES$8,12)=1))+(rExCapExRntInfl*(rExCapExRntInflMnth=ES$8)))*(ES$8&lt;=(MAX(rHoldPeriod,1)+fRvrYr)*12)</f>
        <v>0</v>
      </c>
    </row>
    <row r="234" spans="17:149" hidden="1" x14ac:dyDescent="0.2">
      <c r="Q234" s="275"/>
      <c r="R234" s="278">
        <f t="shared" si="501"/>
        <v>0</v>
      </c>
      <c r="S234" s="278" cm="1">
        <f t="array" aca="1" ref="S234" ca="1">R234*(1+(rRentIncrPct*(MOD(S$8,12)=1))+(rExCapExRntInfl*(rExCapExRntInflMnth=S$8)))*(S$8&lt;=(MAX(rHoldPeriod,1)+fRvrYr)*12)</f>
        <v>0</v>
      </c>
      <c r="T234" s="278" cm="1">
        <f t="array" aca="1" ref="T234" ca="1">S234*(1+(rRentIncrPct*(MOD(T$8,12)=1))+(rExCapExRntInfl*(rExCapExRntInflMnth=T$8)))*(T$8&lt;=(MAX(rHoldPeriod,1)+fRvrYr)*12)</f>
        <v>0</v>
      </c>
      <c r="U234" s="278" cm="1">
        <f t="array" aca="1" ref="U234" ca="1">T234*(1+(rRentIncrPct*(MOD(U$8,12)=1))+(rExCapExRntInfl*(rExCapExRntInflMnth=U$8)))*(U$8&lt;=(MAX(rHoldPeriod,1)+fRvrYr)*12)</f>
        <v>0</v>
      </c>
      <c r="V234" s="278" cm="1">
        <f t="array" aca="1" ref="V234" ca="1">U234*(1+(rRentIncrPct*(MOD(V$8,12)=1))+(rExCapExRntInfl*(rExCapExRntInflMnth=V$8)))*(V$8&lt;=(MAX(rHoldPeriod,1)+fRvrYr)*12)</f>
        <v>0</v>
      </c>
      <c r="W234" s="278" cm="1">
        <f t="array" aca="1" ref="W234" ca="1">V234*(1+(rRentIncrPct*(MOD(W$8,12)=1))+(rExCapExRntInfl*(rExCapExRntInflMnth=W$8)))*(W$8&lt;=(MAX(rHoldPeriod,1)+fRvrYr)*12)</f>
        <v>0</v>
      </c>
      <c r="X234" s="278" cm="1">
        <f t="array" aca="1" ref="X234" ca="1">W234*(1+(rRentIncrPct*(MOD(X$8,12)=1))+(rExCapExRntInfl*(rExCapExRntInflMnth=X$8)))*(X$8&lt;=(MAX(rHoldPeriod,1)+fRvrYr)*12)</f>
        <v>0</v>
      </c>
      <c r="Y234" s="278" cm="1">
        <f t="array" aca="1" ref="Y234" ca="1">X234*(1+(rRentIncrPct*(MOD(Y$8,12)=1))+(rExCapExRntInfl*(rExCapExRntInflMnth=Y$8)))*(Y$8&lt;=(MAX(rHoldPeriod,1)+fRvrYr)*12)</f>
        <v>0</v>
      </c>
      <c r="Z234" s="278" cm="1">
        <f t="array" aca="1" ref="Z234" ca="1">Y234*(1+(rRentIncrPct*(MOD(Z$8,12)=1))+(rExCapExRntInfl*(rExCapExRntInflMnth=Z$8)))*(Z$8&lt;=(MAX(rHoldPeriod,1)+fRvrYr)*12)</f>
        <v>0</v>
      </c>
      <c r="AA234" s="278" cm="1">
        <f t="array" aca="1" ref="AA234" ca="1">Z234*(1+(rRentIncrPct*(MOD(AA$8,12)=1))+(rExCapExRntInfl*(rExCapExRntInflMnth=AA$8)))*(AA$8&lt;=(MAX(rHoldPeriod,1)+fRvrYr)*12)</f>
        <v>0</v>
      </c>
      <c r="AB234" s="278" cm="1">
        <f t="array" aca="1" ref="AB234" ca="1">AA234*(1+(rRentIncrPct*(MOD(AB$8,12)=1))+(rExCapExRntInfl*(rExCapExRntInflMnth=AB$8)))*(AB$8&lt;=(MAX(rHoldPeriod,1)+fRvrYr)*12)</f>
        <v>0</v>
      </c>
      <c r="AC234" s="278" cm="1">
        <f t="array" aca="1" ref="AC234" ca="1">AB234*(1+(rRentIncrPct*(MOD(AC$8,12)=1))+(rExCapExRntInfl*(rExCapExRntInflMnth=AC$8)))*(AC$8&lt;=(MAX(rHoldPeriod,1)+fRvrYr)*12)</f>
        <v>0</v>
      </c>
      <c r="AD234" s="278" cm="1">
        <f t="array" aca="1" ref="AD234" ca="1">AC234*(1+(rRentIncrPct*(MOD(AD$8,12)=1))+(rExCapExRntInfl*(rExCapExRntInflMnth=AD$8)))*(AD$8&lt;=(MAX(rHoldPeriod,1)+fRvrYr)*12)</f>
        <v>0</v>
      </c>
      <c r="AE234" s="278" cm="1">
        <f t="array" aca="1" ref="AE234" ca="1">AD234*(1+(rRentIncrPct*(MOD(AE$8,12)=1))+(rExCapExRntInfl*(rExCapExRntInflMnth=AE$8)))*(AE$8&lt;=(MAX(rHoldPeriod,1)+fRvrYr)*12)</f>
        <v>0</v>
      </c>
      <c r="AF234" s="278" cm="1">
        <f t="array" aca="1" ref="AF234" ca="1">AE234*(1+(rRentIncrPct*(MOD(AF$8,12)=1))+(rExCapExRntInfl*(rExCapExRntInflMnth=AF$8)))*(AF$8&lt;=(MAX(rHoldPeriod,1)+fRvrYr)*12)</f>
        <v>0</v>
      </c>
      <c r="AG234" s="278" cm="1">
        <f t="array" aca="1" ref="AG234" ca="1">AF234*(1+(rRentIncrPct*(MOD(AG$8,12)=1))+(rExCapExRntInfl*(rExCapExRntInflMnth=AG$8)))*(AG$8&lt;=(MAX(rHoldPeriod,1)+fRvrYr)*12)</f>
        <v>0</v>
      </c>
      <c r="AH234" s="278" cm="1">
        <f t="array" aca="1" ref="AH234" ca="1">AG234*(1+(rRentIncrPct*(MOD(AH$8,12)=1))+(rExCapExRntInfl*(rExCapExRntInflMnth=AH$8)))*(AH$8&lt;=(MAX(rHoldPeriod,1)+fRvrYr)*12)</f>
        <v>0</v>
      </c>
      <c r="AI234" s="278" cm="1">
        <f t="array" aca="1" ref="AI234" ca="1">AH234*(1+(rRentIncrPct*(MOD(AI$8,12)=1))+(rExCapExRntInfl*(rExCapExRntInflMnth=AI$8)))*(AI$8&lt;=(MAX(rHoldPeriod,1)+fRvrYr)*12)</f>
        <v>0</v>
      </c>
      <c r="AJ234" s="278" cm="1">
        <f t="array" aca="1" ref="AJ234" ca="1">AI234*(1+(rRentIncrPct*(MOD(AJ$8,12)=1))+(rExCapExRntInfl*(rExCapExRntInflMnth=AJ$8)))*(AJ$8&lt;=(MAX(rHoldPeriod,1)+fRvrYr)*12)</f>
        <v>0</v>
      </c>
      <c r="AK234" s="278" cm="1">
        <f t="array" aca="1" ref="AK234" ca="1">AJ234*(1+(rRentIncrPct*(MOD(AK$8,12)=1))+(rExCapExRntInfl*(rExCapExRntInflMnth=AK$8)))*(AK$8&lt;=(MAX(rHoldPeriod,1)+fRvrYr)*12)</f>
        <v>0</v>
      </c>
      <c r="AL234" s="278" cm="1">
        <f t="array" aca="1" ref="AL234" ca="1">AK234*(1+(rRentIncrPct*(MOD(AL$8,12)=1))+(rExCapExRntInfl*(rExCapExRntInflMnth=AL$8)))*(AL$8&lt;=(MAX(rHoldPeriod,1)+fRvrYr)*12)</f>
        <v>0</v>
      </c>
      <c r="AM234" s="278" cm="1">
        <f t="array" aca="1" ref="AM234" ca="1">AL234*(1+(rRentIncrPct*(MOD(AM$8,12)=1))+(rExCapExRntInfl*(rExCapExRntInflMnth=AM$8)))*(AM$8&lt;=(MAX(rHoldPeriod,1)+fRvrYr)*12)</f>
        <v>0</v>
      </c>
      <c r="AN234" s="278" cm="1">
        <f t="array" aca="1" ref="AN234" ca="1">AM234*(1+(rRentIncrPct*(MOD(AN$8,12)=1))+(rExCapExRntInfl*(rExCapExRntInflMnth=AN$8)))*(AN$8&lt;=(MAX(rHoldPeriod,1)+fRvrYr)*12)</f>
        <v>0</v>
      </c>
      <c r="AO234" s="278" cm="1">
        <f t="array" aca="1" ref="AO234" ca="1">AN234*(1+(rRentIncrPct*(MOD(AO$8,12)=1))+(rExCapExRntInfl*(rExCapExRntInflMnth=AO$8)))*(AO$8&lt;=(MAX(rHoldPeriod,1)+fRvrYr)*12)</f>
        <v>0</v>
      </c>
      <c r="AP234" s="278" cm="1">
        <f t="array" aca="1" ref="AP234" ca="1">AO234*(1+(rRentIncrPct*(MOD(AP$8,12)=1))+(rExCapExRntInfl*(rExCapExRntInflMnth=AP$8)))*(AP$8&lt;=(MAX(rHoldPeriod,1)+fRvrYr)*12)</f>
        <v>0</v>
      </c>
      <c r="AQ234" s="278" cm="1">
        <f t="array" aca="1" ref="AQ234" ca="1">AP234*(1+(rRentIncrPct*(MOD(AQ$8,12)=1))+(rExCapExRntInfl*(rExCapExRntInflMnth=AQ$8)))*(AQ$8&lt;=(MAX(rHoldPeriod,1)+fRvrYr)*12)</f>
        <v>0</v>
      </c>
      <c r="AR234" s="278" cm="1">
        <f t="array" aca="1" ref="AR234" ca="1">AQ234*(1+(rRentIncrPct*(MOD(AR$8,12)=1))+(rExCapExRntInfl*(rExCapExRntInflMnth=AR$8)))*(AR$8&lt;=(MAX(rHoldPeriod,1)+fRvrYr)*12)</f>
        <v>0</v>
      </c>
      <c r="AS234" s="278" cm="1">
        <f t="array" aca="1" ref="AS234" ca="1">AR234*(1+(rRentIncrPct*(MOD(AS$8,12)=1))+(rExCapExRntInfl*(rExCapExRntInflMnth=AS$8)))*(AS$8&lt;=(MAX(rHoldPeriod,1)+fRvrYr)*12)</f>
        <v>0</v>
      </c>
      <c r="AT234" s="278" cm="1">
        <f t="array" aca="1" ref="AT234" ca="1">AS234*(1+(rRentIncrPct*(MOD(AT$8,12)=1))+(rExCapExRntInfl*(rExCapExRntInflMnth=AT$8)))*(AT$8&lt;=(MAX(rHoldPeriod,1)+fRvrYr)*12)</f>
        <v>0</v>
      </c>
      <c r="AU234" s="278" cm="1">
        <f t="array" aca="1" ref="AU234" ca="1">AT234*(1+(rRentIncrPct*(MOD(AU$8,12)=1))+(rExCapExRntInfl*(rExCapExRntInflMnth=AU$8)))*(AU$8&lt;=(MAX(rHoldPeriod,1)+fRvrYr)*12)</f>
        <v>0</v>
      </c>
      <c r="AV234" s="278" cm="1">
        <f t="array" aca="1" ref="AV234" ca="1">AU234*(1+(rRentIncrPct*(MOD(AV$8,12)=1))+(rExCapExRntInfl*(rExCapExRntInflMnth=AV$8)))*(AV$8&lt;=(MAX(rHoldPeriod,1)+fRvrYr)*12)</f>
        <v>0</v>
      </c>
      <c r="AW234" s="278" cm="1">
        <f t="array" aca="1" ref="AW234" ca="1">AV234*(1+(rRentIncrPct*(MOD(AW$8,12)=1))+(rExCapExRntInfl*(rExCapExRntInflMnth=AW$8)))*(AW$8&lt;=(MAX(rHoldPeriod,1)+fRvrYr)*12)</f>
        <v>0</v>
      </c>
      <c r="AX234" s="278" cm="1">
        <f t="array" aca="1" ref="AX234" ca="1">AW234*(1+(rRentIncrPct*(MOD(AX$8,12)=1))+(rExCapExRntInfl*(rExCapExRntInflMnth=AX$8)))*(AX$8&lt;=(MAX(rHoldPeriod,1)+fRvrYr)*12)</f>
        <v>0</v>
      </c>
      <c r="AY234" s="278" cm="1">
        <f t="array" aca="1" ref="AY234" ca="1">AX234*(1+(rRentIncrPct*(MOD(AY$8,12)=1))+(rExCapExRntInfl*(rExCapExRntInflMnth=AY$8)))*(AY$8&lt;=(MAX(rHoldPeriod,1)+fRvrYr)*12)</f>
        <v>0</v>
      </c>
      <c r="AZ234" s="278" cm="1">
        <f t="array" aca="1" ref="AZ234" ca="1">AY234*(1+(rRentIncrPct*(MOD(AZ$8,12)=1))+(rExCapExRntInfl*(rExCapExRntInflMnth=AZ$8)))*(AZ$8&lt;=(MAX(rHoldPeriod,1)+fRvrYr)*12)</f>
        <v>0</v>
      </c>
      <c r="BA234" s="278" cm="1">
        <f t="array" aca="1" ref="BA234" ca="1">AZ234*(1+(rRentIncrPct*(MOD(BA$8,12)=1))+(rExCapExRntInfl*(rExCapExRntInflMnth=BA$8)))*(BA$8&lt;=(MAX(rHoldPeriod,1)+fRvrYr)*12)</f>
        <v>0</v>
      </c>
      <c r="BB234" s="278" cm="1">
        <f t="array" aca="1" ref="BB234" ca="1">BA234*(1+(rRentIncrPct*(MOD(BB$8,12)=1))+(rExCapExRntInfl*(rExCapExRntInflMnth=BB$8)))*(BB$8&lt;=(MAX(rHoldPeriod,1)+fRvrYr)*12)</f>
        <v>0</v>
      </c>
      <c r="BC234" s="278" cm="1">
        <f t="array" aca="1" ref="BC234" ca="1">BB234*(1+(rRentIncrPct*(MOD(BC$8,12)=1))+(rExCapExRntInfl*(rExCapExRntInflMnth=BC$8)))*(BC$8&lt;=(MAX(rHoldPeriod,1)+fRvrYr)*12)</f>
        <v>0</v>
      </c>
      <c r="BD234" s="278" cm="1">
        <f t="array" aca="1" ref="BD234" ca="1">BC234*(1+(rRentIncrPct*(MOD(BD$8,12)=1))+(rExCapExRntInfl*(rExCapExRntInflMnth=BD$8)))*(BD$8&lt;=(MAX(rHoldPeriod,1)+fRvrYr)*12)</f>
        <v>0</v>
      </c>
      <c r="BE234" s="278" cm="1">
        <f t="array" aca="1" ref="BE234" ca="1">BD234*(1+(rRentIncrPct*(MOD(BE$8,12)=1))+(rExCapExRntInfl*(rExCapExRntInflMnth=BE$8)))*(BE$8&lt;=(MAX(rHoldPeriod,1)+fRvrYr)*12)</f>
        <v>0</v>
      </c>
      <c r="BF234" s="278" cm="1">
        <f t="array" aca="1" ref="BF234" ca="1">BE234*(1+(rRentIncrPct*(MOD(BF$8,12)=1))+(rExCapExRntInfl*(rExCapExRntInflMnth=BF$8)))*(BF$8&lt;=(MAX(rHoldPeriod,1)+fRvrYr)*12)</f>
        <v>0</v>
      </c>
      <c r="BG234" s="278" cm="1">
        <f t="array" aca="1" ref="BG234" ca="1">BF234*(1+(rRentIncrPct*(MOD(BG$8,12)=1))+(rExCapExRntInfl*(rExCapExRntInflMnth=BG$8)))*(BG$8&lt;=(MAX(rHoldPeriod,1)+fRvrYr)*12)</f>
        <v>0</v>
      </c>
      <c r="BH234" s="278" cm="1">
        <f t="array" aca="1" ref="BH234" ca="1">BG234*(1+(rRentIncrPct*(MOD(BH$8,12)=1))+(rExCapExRntInfl*(rExCapExRntInflMnth=BH$8)))*(BH$8&lt;=(MAX(rHoldPeriod,1)+fRvrYr)*12)</f>
        <v>0</v>
      </c>
      <c r="BI234" s="278" cm="1">
        <f t="array" aca="1" ref="BI234" ca="1">BH234*(1+(rRentIncrPct*(MOD(BI$8,12)=1))+(rExCapExRntInfl*(rExCapExRntInflMnth=BI$8)))*(BI$8&lt;=(MAX(rHoldPeriod,1)+fRvrYr)*12)</f>
        <v>0</v>
      </c>
      <c r="BJ234" s="278" cm="1">
        <f t="array" aca="1" ref="BJ234" ca="1">BI234*(1+(rRentIncrPct*(MOD(BJ$8,12)=1))+(rExCapExRntInfl*(rExCapExRntInflMnth=BJ$8)))*(BJ$8&lt;=(MAX(rHoldPeriod,1)+fRvrYr)*12)</f>
        <v>0</v>
      </c>
      <c r="BK234" s="278" cm="1">
        <f t="array" aca="1" ref="BK234" ca="1">BJ234*(1+(rRentIncrPct*(MOD(BK$8,12)=1))+(rExCapExRntInfl*(rExCapExRntInflMnth=BK$8)))*(BK$8&lt;=(MAX(rHoldPeriod,1)+fRvrYr)*12)</f>
        <v>0</v>
      </c>
      <c r="BL234" s="278" cm="1">
        <f t="array" aca="1" ref="BL234" ca="1">BK234*(1+(rRentIncrPct*(MOD(BL$8,12)=1))+(rExCapExRntInfl*(rExCapExRntInflMnth=BL$8)))*(BL$8&lt;=(MAX(rHoldPeriod,1)+fRvrYr)*12)</f>
        <v>0</v>
      </c>
      <c r="BM234" s="278" cm="1">
        <f t="array" aca="1" ref="BM234" ca="1">BL234*(1+(rRentIncrPct*(MOD(BM$8,12)=1))+(rExCapExRntInfl*(rExCapExRntInflMnth=BM$8)))*(BM$8&lt;=(MAX(rHoldPeriod,1)+fRvrYr)*12)</f>
        <v>0</v>
      </c>
      <c r="BN234" s="278" cm="1">
        <f t="array" aca="1" ref="BN234" ca="1">BM234*(1+(rRentIncrPct*(MOD(BN$8,12)=1))+(rExCapExRntInfl*(rExCapExRntInflMnth=BN$8)))*(BN$8&lt;=(MAX(rHoldPeriod,1)+fRvrYr)*12)</f>
        <v>0</v>
      </c>
      <c r="BO234" s="278" cm="1">
        <f t="array" aca="1" ref="BO234" ca="1">BN234*(1+(rRentIncrPct*(MOD(BO$8,12)=1))+(rExCapExRntInfl*(rExCapExRntInflMnth=BO$8)))*(BO$8&lt;=(MAX(rHoldPeriod,1)+fRvrYr)*12)</f>
        <v>0</v>
      </c>
      <c r="BP234" s="278" cm="1">
        <f t="array" aca="1" ref="BP234" ca="1">BO234*(1+(rRentIncrPct*(MOD(BP$8,12)=1))+(rExCapExRntInfl*(rExCapExRntInflMnth=BP$8)))*(BP$8&lt;=(MAX(rHoldPeriod,1)+fRvrYr)*12)</f>
        <v>0</v>
      </c>
      <c r="BQ234" s="278" cm="1">
        <f t="array" aca="1" ref="BQ234" ca="1">BP234*(1+(rRentIncrPct*(MOD(BQ$8,12)=1))+(rExCapExRntInfl*(rExCapExRntInflMnth=BQ$8)))*(BQ$8&lt;=(MAX(rHoldPeriod,1)+fRvrYr)*12)</f>
        <v>0</v>
      </c>
      <c r="BR234" s="278" cm="1">
        <f t="array" aca="1" ref="BR234" ca="1">BQ234*(1+(rRentIncrPct*(MOD(BR$8,12)=1))+(rExCapExRntInfl*(rExCapExRntInflMnth=BR$8)))*(BR$8&lt;=(MAX(rHoldPeriod,1)+fRvrYr)*12)</f>
        <v>0</v>
      </c>
      <c r="BS234" s="278" cm="1">
        <f t="array" aca="1" ref="BS234" ca="1">BR234*(1+(rRentIncrPct*(MOD(BS$8,12)=1))+(rExCapExRntInfl*(rExCapExRntInflMnth=BS$8)))*(BS$8&lt;=(MAX(rHoldPeriod,1)+fRvrYr)*12)</f>
        <v>0</v>
      </c>
      <c r="BT234" s="278" cm="1">
        <f t="array" aca="1" ref="BT234" ca="1">BS234*(1+(rRentIncrPct*(MOD(BT$8,12)=1))+(rExCapExRntInfl*(rExCapExRntInflMnth=BT$8)))*(BT$8&lt;=(MAX(rHoldPeriod,1)+fRvrYr)*12)</f>
        <v>0</v>
      </c>
      <c r="BU234" s="278" cm="1">
        <f t="array" aca="1" ref="BU234" ca="1">BT234*(1+(rRentIncrPct*(MOD(BU$8,12)=1))+(rExCapExRntInfl*(rExCapExRntInflMnth=BU$8)))*(BU$8&lt;=(MAX(rHoldPeriod,1)+fRvrYr)*12)</f>
        <v>0</v>
      </c>
      <c r="BV234" s="278" cm="1">
        <f t="array" aca="1" ref="BV234" ca="1">BU234*(1+(rRentIncrPct*(MOD(BV$8,12)=1))+(rExCapExRntInfl*(rExCapExRntInflMnth=BV$8)))*(BV$8&lt;=(MAX(rHoldPeriod,1)+fRvrYr)*12)</f>
        <v>0</v>
      </c>
      <c r="BW234" s="278" cm="1">
        <f t="array" aca="1" ref="BW234" ca="1">BV234*(1+(rRentIncrPct*(MOD(BW$8,12)=1))+(rExCapExRntInfl*(rExCapExRntInflMnth=BW$8)))*(BW$8&lt;=(MAX(rHoldPeriod,1)+fRvrYr)*12)</f>
        <v>0</v>
      </c>
      <c r="BX234" s="278" cm="1">
        <f t="array" aca="1" ref="BX234" ca="1">BW234*(1+(rRentIncrPct*(MOD(BX$8,12)=1))+(rExCapExRntInfl*(rExCapExRntInflMnth=BX$8)))*(BX$8&lt;=(MAX(rHoldPeriod,1)+fRvrYr)*12)</f>
        <v>0</v>
      </c>
      <c r="BY234" s="278" cm="1">
        <f t="array" aca="1" ref="BY234" ca="1">BX234*(1+(rRentIncrPct*(MOD(BY$8,12)=1))+(rExCapExRntInfl*(rExCapExRntInflMnth=BY$8)))*(BY$8&lt;=(MAX(rHoldPeriod,1)+fRvrYr)*12)</f>
        <v>0</v>
      </c>
      <c r="BZ234" s="278" cm="1">
        <f t="array" aca="1" ref="BZ234" ca="1">BY234*(1+(rRentIncrPct*(MOD(BZ$8,12)=1))+(rExCapExRntInfl*(rExCapExRntInflMnth=BZ$8)))*(BZ$8&lt;=(MAX(rHoldPeriod,1)+fRvrYr)*12)</f>
        <v>0</v>
      </c>
      <c r="CA234" s="278" cm="1">
        <f t="array" aca="1" ref="CA234" ca="1">BZ234*(1+(rRentIncrPct*(MOD(CA$8,12)=1))+(rExCapExRntInfl*(rExCapExRntInflMnth=CA$8)))*(CA$8&lt;=(MAX(rHoldPeriod,1)+fRvrYr)*12)</f>
        <v>0</v>
      </c>
      <c r="CB234" s="278" cm="1">
        <f t="array" aca="1" ref="CB234" ca="1">CA234*(1+(rRentIncrPct*(MOD(CB$8,12)=1))+(rExCapExRntInfl*(rExCapExRntInflMnth=CB$8)))*(CB$8&lt;=(MAX(rHoldPeriod,1)+fRvrYr)*12)</f>
        <v>0</v>
      </c>
      <c r="CC234" s="278" cm="1">
        <f t="array" aca="1" ref="CC234" ca="1">CB234*(1+(rRentIncrPct*(MOD(CC$8,12)=1))+(rExCapExRntInfl*(rExCapExRntInflMnth=CC$8)))*(CC$8&lt;=(MAX(rHoldPeriod,1)+fRvrYr)*12)</f>
        <v>0</v>
      </c>
      <c r="CD234" s="278" cm="1">
        <f t="array" aca="1" ref="CD234" ca="1">CC234*(1+(rRentIncrPct*(MOD(CD$8,12)=1))+(rExCapExRntInfl*(rExCapExRntInflMnth=CD$8)))*(CD$8&lt;=(MAX(rHoldPeriod,1)+fRvrYr)*12)</f>
        <v>0</v>
      </c>
      <c r="CE234" s="278" cm="1">
        <f t="array" aca="1" ref="CE234" ca="1">CD234*(1+(rRentIncrPct*(MOD(CE$8,12)=1))+(rExCapExRntInfl*(rExCapExRntInflMnth=CE$8)))*(CE$8&lt;=(MAX(rHoldPeriod,1)+fRvrYr)*12)</f>
        <v>0</v>
      </c>
      <c r="CF234" s="278" cm="1">
        <f t="array" aca="1" ref="CF234" ca="1">CE234*(1+(rRentIncrPct*(MOD(CF$8,12)=1))+(rExCapExRntInfl*(rExCapExRntInflMnth=CF$8)))*(CF$8&lt;=(MAX(rHoldPeriod,1)+fRvrYr)*12)</f>
        <v>0</v>
      </c>
      <c r="CG234" s="278" cm="1">
        <f t="array" aca="1" ref="CG234" ca="1">CF234*(1+(rRentIncrPct*(MOD(CG$8,12)=1))+(rExCapExRntInfl*(rExCapExRntInflMnth=CG$8)))*(CG$8&lt;=(MAX(rHoldPeriod,1)+fRvrYr)*12)</f>
        <v>0</v>
      </c>
      <c r="CH234" s="278" cm="1">
        <f t="array" aca="1" ref="CH234" ca="1">CG234*(1+(rRentIncrPct*(MOD(CH$8,12)=1))+(rExCapExRntInfl*(rExCapExRntInflMnth=CH$8)))*(CH$8&lt;=(MAX(rHoldPeriod,1)+fRvrYr)*12)</f>
        <v>0</v>
      </c>
      <c r="CI234" s="278" cm="1">
        <f t="array" aca="1" ref="CI234" ca="1">CH234*(1+(rRentIncrPct*(MOD(CI$8,12)=1))+(rExCapExRntInfl*(rExCapExRntInflMnth=CI$8)))*(CI$8&lt;=(MAX(rHoldPeriod,1)+fRvrYr)*12)</f>
        <v>0</v>
      </c>
      <c r="CJ234" s="278" cm="1">
        <f t="array" aca="1" ref="CJ234" ca="1">CI234*(1+(rRentIncrPct*(MOD(CJ$8,12)=1))+(rExCapExRntInfl*(rExCapExRntInflMnth=CJ$8)))*(CJ$8&lt;=(MAX(rHoldPeriod,1)+fRvrYr)*12)</f>
        <v>0</v>
      </c>
      <c r="CK234" s="278" cm="1">
        <f t="array" aca="1" ref="CK234" ca="1">CJ234*(1+(rRentIncrPct*(MOD(CK$8,12)=1))+(rExCapExRntInfl*(rExCapExRntInflMnth=CK$8)))*(CK$8&lt;=(MAX(rHoldPeriod,1)+fRvrYr)*12)</f>
        <v>0</v>
      </c>
      <c r="CL234" s="278" cm="1">
        <f t="array" aca="1" ref="CL234" ca="1">CK234*(1+(rRentIncrPct*(MOD(CL$8,12)=1))+(rExCapExRntInfl*(rExCapExRntInflMnth=CL$8)))*(CL$8&lt;=(MAX(rHoldPeriod,1)+fRvrYr)*12)</f>
        <v>0</v>
      </c>
      <c r="CM234" s="278" cm="1">
        <f t="array" aca="1" ref="CM234" ca="1">CL234*(1+(rRentIncrPct*(MOD(CM$8,12)=1))+(rExCapExRntInfl*(rExCapExRntInflMnth=CM$8)))*(CM$8&lt;=(MAX(rHoldPeriod,1)+fRvrYr)*12)</f>
        <v>0</v>
      </c>
      <c r="CN234" s="278" cm="1">
        <f t="array" aca="1" ref="CN234" ca="1">CM234*(1+(rRentIncrPct*(MOD(CN$8,12)=1))+(rExCapExRntInfl*(rExCapExRntInflMnth=CN$8)))*(CN$8&lt;=(MAX(rHoldPeriod,1)+fRvrYr)*12)</f>
        <v>0</v>
      </c>
      <c r="CO234" s="278" cm="1">
        <f t="array" aca="1" ref="CO234" ca="1">CN234*(1+(rRentIncrPct*(MOD(CO$8,12)=1))+(rExCapExRntInfl*(rExCapExRntInflMnth=CO$8)))*(CO$8&lt;=(MAX(rHoldPeriod,1)+fRvrYr)*12)</f>
        <v>0</v>
      </c>
      <c r="CP234" s="278" cm="1">
        <f t="array" aca="1" ref="CP234" ca="1">CO234*(1+(rRentIncrPct*(MOD(CP$8,12)=1))+(rExCapExRntInfl*(rExCapExRntInflMnth=CP$8)))*(CP$8&lt;=(MAX(rHoldPeriod,1)+fRvrYr)*12)</f>
        <v>0</v>
      </c>
      <c r="CQ234" s="278" cm="1">
        <f t="array" aca="1" ref="CQ234" ca="1">CP234*(1+(rRentIncrPct*(MOD(CQ$8,12)=1))+(rExCapExRntInfl*(rExCapExRntInflMnth=CQ$8)))*(CQ$8&lt;=(MAX(rHoldPeriod,1)+fRvrYr)*12)</f>
        <v>0</v>
      </c>
      <c r="CR234" s="278" cm="1">
        <f t="array" aca="1" ref="CR234" ca="1">CQ234*(1+(rRentIncrPct*(MOD(CR$8,12)=1))+(rExCapExRntInfl*(rExCapExRntInflMnth=CR$8)))*(CR$8&lt;=(MAX(rHoldPeriod,1)+fRvrYr)*12)</f>
        <v>0</v>
      </c>
      <c r="CS234" s="278" cm="1">
        <f t="array" aca="1" ref="CS234" ca="1">CR234*(1+(rRentIncrPct*(MOD(CS$8,12)=1))+(rExCapExRntInfl*(rExCapExRntInflMnth=CS$8)))*(CS$8&lt;=(MAX(rHoldPeriod,1)+fRvrYr)*12)</f>
        <v>0</v>
      </c>
      <c r="CT234" s="278" cm="1">
        <f t="array" aca="1" ref="CT234" ca="1">CS234*(1+(rRentIncrPct*(MOD(CT$8,12)=1))+(rExCapExRntInfl*(rExCapExRntInflMnth=CT$8)))*(CT$8&lt;=(MAX(rHoldPeriod,1)+fRvrYr)*12)</f>
        <v>0</v>
      </c>
      <c r="CU234" s="278" cm="1">
        <f t="array" aca="1" ref="CU234" ca="1">CT234*(1+(rRentIncrPct*(MOD(CU$8,12)=1))+(rExCapExRntInfl*(rExCapExRntInflMnth=CU$8)))*(CU$8&lt;=(MAX(rHoldPeriod,1)+fRvrYr)*12)</f>
        <v>0</v>
      </c>
      <c r="CV234" s="278" cm="1">
        <f t="array" aca="1" ref="CV234" ca="1">CU234*(1+(rRentIncrPct*(MOD(CV$8,12)=1))+(rExCapExRntInfl*(rExCapExRntInflMnth=CV$8)))*(CV$8&lt;=(MAX(rHoldPeriod,1)+fRvrYr)*12)</f>
        <v>0</v>
      </c>
      <c r="CW234" s="278" cm="1">
        <f t="array" aca="1" ref="CW234" ca="1">CV234*(1+(rRentIncrPct*(MOD(CW$8,12)=1))+(rExCapExRntInfl*(rExCapExRntInflMnth=CW$8)))*(CW$8&lt;=(MAX(rHoldPeriod,1)+fRvrYr)*12)</f>
        <v>0</v>
      </c>
      <c r="CX234" s="278" cm="1">
        <f t="array" aca="1" ref="CX234" ca="1">CW234*(1+(rRentIncrPct*(MOD(CX$8,12)=1))+(rExCapExRntInfl*(rExCapExRntInflMnth=CX$8)))*(CX$8&lt;=(MAX(rHoldPeriod,1)+fRvrYr)*12)</f>
        <v>0</v>
      </c>
      <c r="CY234" s="278" cm="1">
        <f t="array" aca="1" ref="CY234" ca="1">CX234*(1+(rRentIncrPct*(MOD(CY$8,12)=1))+(rExCapExRntInfl*(rExCapExRntInflMnth=CY$8)))*(CY$8&lt;=(MAX(rHoldPeriod,1)+fRvrYr)*12)</f>
        <v>0</v>
      </c>
      <c r="CZ234" s="278" cm="1">
        <f t="array" aca="1" ref="CZ234" ca="1">CY234*(1+(rRentIncrPct*(MOD(CZ$8,12)=1))+(rExCapExRntInfl*(rExCapExRntInflMnth=CZ$8)))*(CZ$8&lt;=(MAX(rHoldPeriod,1)+fRvrYr)*12)</f>
        <v>0</v>
      </c>
      <c r="DA234" s="278" cm="1">
        <f t="array" aca="1" ref="DA234" ca="1">CZ234*(1+(rRentIncrPct*(MOD(DA$8,12)=1))+(rExCapExRntInfl*(rExCapExRntInflMnth=DA$8)))*(DA$8&lt;=(MAX(rHoldPeriod,1)+fRvrYr)*12)</f>
        <v>0</v>
      </c>
      <c r="DB234" s="278" cm="1">
        <f t="array" aca="1" ref="DB234" ca="1">DA234*(1+(rRentIncrPct*(MOD(DB$8,12)=1))+(rExCapExRntInfl*(rExCapExRntInflMnth=DB$8)))*(DB$8&lt;=(MAX(rHoldPeriod,1)+fRvrYr)*12)</f>
        <v>0</v>
      </c>
      <c r="DC234" s="278" cm="1">
        <f t="array" aca="1" ref="DC234" ca="1">DB234*(1+(rRentIncrPct*(MOD(DC$8,12)=1))+(rExCapExRntInfl*(rExCapExRntInflMnth=DC$8)))*(DC$8&lt;=(MAX(rHoldPeriod,1)+fRvrYr)*12)</f>
        <v>0</v>
      </c>
      <c r="DD234" s="278" cm="1">
        <f t="array" aca="1" ref="DD234" ca="1">DC234*(1+(rRentIncrPct*(MOD(DD$8,12)=1))+(rExCapExRntInfl*(rExCapExRntInflMnth=DD$8)))*(DD$8&lt;=(MAX(rHoldPeriod,1)+fRvrYr)*12)</f>
        <v>0</v>
      </c>
      <c r="DE234" s="278" cm="1">
        <f t="array" aca="1" ref="DE234" ca="1">DD234*(1+(rRentIncrPct*(MOD(DE$8,12)=1))+(rExCapExRntInfl*(rExCapExRntInflMnth=DE$8)))*(DE$8&lt;=(MAX(rHoldPeriod,1)+fRvrYr)*12)</f>
        <v>0</v>
      </c>
      <c r="DF234" s="278" cm="1">
        <f t="array" aca="1" ref="DF234" ca="1">DE234*(1+(rRentIncrPct*(MOD(DF$8,12)=1))+(rExCapExRntInfl*(rExCapExRntInflMnth=DF$8)))*(DF$8&lt;=(MAX(rHoldPeriod,1)+fRvrYr)*12)</f>
        <v>0</v>
      </c>
      <c r="DG234" s="278" cm="1">
        <f t="array" aca="1" ref="DG234" ca="1">DF234*(1+(rRentIncrPct*(MOD(DG$8,12)=1))+(rExCapExRntInfl*(rExCapExRntInflMnth=DG$8)))*(DG$8&lt;=(MAX(rHoldPeriod,1)+fRvrYr)*12)</f>
        <v>0</v>
      </c>
      <c r="DH234" s="278" cm="1">
        <f t="array" aca="1" ref="DH234" ca="1">DG234*(1+(rRentIncrPct*(MOD(DH$8,12)=1))+(rExCapExRntInfl*(rExCapExRntInflMnth=DH$8)))*(DH$8&lt;=(MAX(rHoldPeriod,1)+fRvrYr)*12)</f>
        <v>0</v>
      </c>
      <c r="DI234" s="278" cm="1">
        <f t="array" aca="1" ref="DI234" ca="1">DH234*(1+(rRentIncrPct*(MOD(DI$8,12)=1))+(rExCapExRntInfl*(rExCapExRntInflMnth=DI$8)))*(DI$8&lt;=(MAX(rHoldPeriod,1)+fRvrYr)*12)</f>
        <v>0</v>
      </c>
      <c r="DJ234" s="278" cm="1">
        <f t="array" aca="1" ref="DJ234" ca="1">DI234*(1+(rRentIncrPct*(MOD(DJ$8,12)=1))+(rExCapExRntInfl*(rExCapExRntInflMnth=DJ$8)))*(DJ$8&lt;=(MAX(rHoldPeriod,1)+fRvrYr)*12)</f>
        <v>0</v>
      </c>
      <c r="DK234" s="278" cm="1">
        <f t="array" aca="1" ref="DK234" ca="1">DJ234*(1+(rRentIncrPct*(MOD(DK$8,12)=1))+(rExCapExRntInfl*(rExCapExRntInflMnth=DK$8)))*(DK$8&lt;=(MAX(rHoldPeriod,1)+fRvrYr)*12)</f>
        <v>0</v>
      </c>
      <c r="DL234" s="278" cm="1">
        <f t="array" aca="1" ref="DL234" ca="1">DK234*(1+(rRentIncrPct*(MOD(DL$8,12)=1))+(rExCapExRntInfl*(rExCapExRntInflMnth=DL$8)))*(DL$8&lt;=(MAX(rHoldPeriod,1)+fRvrYr)*12)</f>
        <v>0</v>
      </c>
      <c r="DM234" s="278" cm="1">
        <f t="array" aca="1" ref="DM234" ca="1">DL234*(1+(rRentIncrPct*(MOD(DM$8,12)=1))+(rExCapExRntInfl*(rExCapExRntInflMnth=DM$8)))*(DM$8&lt;=(MAX(rHoldPeriod,1)+fRvrYr)*12)</f>
        <v>0</v>
      </c>
      <c r="DN234" s="278" cm="1">
        <f t="array" aca="1" ref="DN234" ca="1">DM234*(1+(rRentIncrPct*(MOD(DN$8,12)=1))+(rExCapExRntInfl*(rExCapExRntInflMnth=DN$8)))*(DN$8&lt;=(MAX(rHoldPeriod,1)+fRvrYr)*12)</f>
        <v>0</v>
      </c>
      <c r="DO234" s="278" cm="1">
        <f t="array" aca="1" ref="DO234" ca="1">DN234*(1+(rRentIncrPct*(MOD(DO$8,12)=1))+(rExCapExRntInfl*(rExCapExRntInflMnth=DO$8)))*(DO$8&lt;=(MAX(rHoldPeriod,1)+fRvrYr)*12)</f>
        <v>0</v>
      </c>
      <c r="DP234" s="278" cm="1">
        <f t="array" aca="1" ref="DP234" ca="1">DO234*(1+(rRentIncrPct*(MOD(DP$8,12)=1))+(rExCapExRntInfl*(rExCapExRntInflMnth=DP$8)))*(DP$8&lt;=(MAX(rHoldPeriod,1)+fRvrYr)*12)</f>
        <v>0</v>
      </c>
      <c r="DQ234" s="278" cm="1">
        <f t="array" aca="1" ref="DQ234" ca="1">DP234*(1+(rRentIncrPct*(MOD(DQ$8,12)=1))+(rExCapExRntInfl*(rExCapExRntInflMnth=DQ$8)))*(DQ$8&lt;=(MAX(rHoldPeriod,1)+fRvrYr)*12)</f>
        <v>0</v>
      </c>
      <c r="DR234" s="278" cm="1">
        <f t="array" aca="1" ref="DR234" ca="1">DQ234*(1+(rRentIncrPct*(MOD(DR$8,12)=1))+(rExCapExRntInfl*(rExCapExRntInflMnth=DR$8)))*(DR$8&lt;=(MAX(rHoldPeriod,1)+fRvrYr)*12)</f>
        <v>0</v>
      </c>
      <c r="DS234" s="278" cm="1">
        <f t="array" aca="1" ref="DS234" ca="1">DR234*(1+(rRentIncrPct*(MOD(DS$8,12)=1))+(rExCapExRntInfl*(rExCapExRntInflMnth=DS$8)))*(DS$8&lt;=(MAX(rHoldPeriod,1)+fRvrYr)*12)</f>
        <v>0</v>
      </c>
      <c r="DT234" s="278" cm="1">
        <f t="array" aca="1" ref="DT234" ca="1">DS234*(1+(rRentIncrPct*(MOD(DT$8,12)=1))+(rExCapExRntInfl*(rExCapExRntInflMnth=DT$8)))*(DT$8&lt;=(MAX(rHoldPeriod,1)+fRvrYr)*12)</f>
        <v>0</v>
      </c>
      <c r="DU234" s="278" cm="1">
        <f t="array" aca="1" ref="DU234" ca="1">DT234*(1+(rRentIncrPct*(MOD(DU$8,12)=1))+(rExCapExRntInfl*(rExCapExRntInflMnth=DU$8)))*(DU$8&lt;=(MAX(rHoldPeriod,1)+fRvrYr)*12)</f>
        <v>0</v>
      </c>
      <c r="DV234" s="278" cm="1">
        <f t="array" aca="1" ref="DV234" ca="1">DU234*(1+(rRentIncrPct*(MOD(DV$8,12)=1))+(rExCapExRntInfl*(rExCapExRntInflMnth=DV$8)))*(DV$8&lt;=(MAX(rHoldPeriod,1)+fRvrYr)*12)</f>
        <v>0</v>
      </c>
      <c r="DW234" s="278" cm="1">
        <f t="array" aca="1" ref="DW234" ca="1">DV234*(1+(rRentIncrPct*(MOD(DW$8,12)=1))+(rExCapExRntInfl*(rExCapExRntInflMnth=DW$8)))*(DW$8&lt;=(MAX(rHoldPeriod,1)+fRvrYr)*12)</f>
        <v>0</v>
      </c>
      <c r="DX234" s="278" cm="1">
        <f t="array" aca="1" ref="DX234" ca="1">DW234*(1+(rRentIncrPct*(MOD(DX$8,12)=1))+(rExCapExRntInfl*(rExCapExRntInflMnth=DX$8)))*(DX$8&lt;=(MAX(rHoldPeriod,1)+fRvrYr)*12)</f>
        <v>0</v>
      </c>
      <c r="DY234" s="278" cm="1">
        <f t="array" aca="1" ref="DY234" ca="1">DX234*(1+(rRentIncrPct*(MOD(DY$8,12)=1))+(rExCapExRntInfl*(rExCapExRntInflMnth=DY$8)))*(DY$8&lt;=(MAX(rHoldPeriod,1)+fRvrYr)*12)</f>
        <v>0</v>
      </c>
      <c r="DZ234" s="278" cm="1">
        <f t="array" aca="1" ref="DZ234" ca="1">DY234*(1+(rRentIncrPct*(MOD(DZ$8,12)=1))+(rExCapExRntInfl*(rExCapExRntInflMnth=DZ$8)))*(DZ$8&lt;=(MAX(rHoldPeriod,1)+fRvrYr)*12)</f>
        <v>0</v>
      </c>
      <c r="EA234" s="278" cm="1">
        <f t="array" aca="1" ref="EA234" ca="1">DZ234*(1+(rRentIncrPct*(MOD(EA$8,12)=1))+(rExCapExRntInfl*(rExCapExRntInflMnth=EA$8)))*(EA$8&lt;=(MAX(rHoldPeriod,1)+fRvrYr)*12)</f>
        <v>0</v>
      </c>
      <c r="EB234" s="278" cm="1">
        <f t="array" aca="1" ref="EB234" ca="1">EA234*(1+(rRentIncrPct*(MOD(EB$8,12)=1))+(rExCapExRntInfl*(rExCapExRntInflMnth=EB$8)))*(EB$8&lt;=(MAX(rHoldPeriod,1)+fRvrYr)*12)</f>
        <v>0</v>
      </c>
      <c r="EC234" s="278" cm="1">
        <f t="array" aca="1" ref="EC234" ca="1">EB234*(1+(rRentIncrPct*(MOD(EC$8,12)=1))+(rExCapExRntInfl*(rExCapExRntInflMnth=EC$8)))*(EC$8&lt;=(MAX(rHoldPeriod,1)+fRvrYr)*12)</f>
        <v>0</v>
      </c>
      <c r="ED234" s="278" cm="1">
        <f t="array" aca="1" ref="ED234" ca="1">EC234*(1+(rRentIncrPct*(MOD(ED$8,12)=1))+(rExCapExRntInfl*(rExCapExRntInflMnth=ED$8)))*(ED$8&lt;=(MAX(rHoldPeriod,1)+fRvrYr)*12)</f>
        <v>0</v>
      </c>
      <c r="EE234" s="278" cm="1">
        <f t="array" aca="1" ref="EE234" ca="1">ED234*(1+(rRentIncrPct*(MOD(EE$8,12)=1))+(rExCapExRntInfl*(rExCapExRntInflMnth=EE$8)))*(EE$8&lt;=(MAX(rHoldPeriod,1)+fRvrYr)*12)</f>
        <v>0</v>
      </c>
      <c r="EF234" s="278" cm="1">
        <f t="array" aca="1" ref="EF234" ca="1">EE234*(1+(rRentIncrPct*(MOD(EF$8,12)=1))+(rExCapExRntInfl*(rExCapExRntInflMnth=EF$8)))*(EF$8&lt;=(MAX(rHoldPeriod,1)+fRvrYr)*12)</f>
        <v>0</v>
      </c>
      <c r="EG234" s="278" cm="1">
        <f t="array" aca="1" ref="EG234" ca="1">EF234*(1+(rRentIncrPct*(MOD(EG$8,12)=1))+(rExCapExRntInfl*(rExCapExRntInflMnth=EG$8)))*(EG$8&lt;=(MAX(rHoldPeriod,1)+fRvrYr)*12)</f>
        <v>0</v>
      </c>
      <c r="EH234" s="278" cm="1">
        <f t="array" aca="1" ref="EH234" ca="1">EG234*(1+(rRentIncrPct*(MOD(EH$8,12)=1))+(rExCapExRntInfl*(rExCapExRntInflMnth=EH$8)))*(EH$8&lt;=(MAX(rHoldPeriod,1)+fRvrYr)*12)</f>
        <v>0</v>
      </c>
      <c r="EI234" s="278" cm="1">
        <f t="array" aca="1" ref="EI234" ca="1">EH234*(1+(rRentIncrPct*(MOD(EI$8,12)=1))+(rExCapExRntInfl*(rExCapExRntInflMnth=EI$8)))*(EI$8&lt;=(MAX(rHoldPeriod,1)+fRvrYr)*12)</f>
        <v>0</v>
      </c>
      <c r="EJ234" s="278" cm="1">
        <f t="array" aca="1" ref="EJ234" ca="1">EI234*(1+(rRentIncrPct*(MOD(EJ$8,12)=1))+(rExCapExRntInfl*(rExCapExRntInflMnth=EJ$8)))*(EJ$8&lt;=(MAX(rHoldPeriod,1)+fRvrYr)*12)</f>
        <v>0</v>
      </c>
      <c r="EK234" s="278" cm="1">
        <f t="array" aca="1" ref="EK234" ca="1">EJ234*(1+(rRentIncrPct*(MOD(EK$8,12)=1))+(rExCapExRntInfl*(rExCapExRntInflMnth=EK$8)))*(EK$8&lt;=(MAX(rHoldPeriod,1)+fRvrYr)*12)</f>
        <v>0</v>
      </c>
      <c r="EL234" s="278" cm="1">
        <f t="array" aca="1" ref="EL234" ca="1">EK234*(1+(rRentIncrPct*(MOD(EL$8,12)=1))+(rExCapExRntInfl*(rExCapExRntInflMnth=EL$8)))*(EL$8&lt;=(MAX(rHoldPeriod,1)+fRvrYr)*12)</f>
        <v>0</v>
      </c>
      <c r="EM234" s="278" cm="1">
        <f t="array" aca="1" ref="EM234" ca="1">EL234*(1+(rRentIncrPct*(MOD(EM$8,12)=1))+(rExCapExRntInfl*(rExCapExRntInflMnth=EM$8)))*(EM$8&lt;=(MAX(rHoldPeriod,1)+fRvrYr)*12)</f>
        <v>0</v>
      </c>
      <c r="EN234" s="278" cm="1">
        <f t="array" aca="1" ref="EN234" ca="1">EM234*(1+(rRentIncrPct*(MOD(EN$8,12)=1))+(rExCapExRntInfl*(rExCapExRntInflMnth=EN$8)))*(EN$8&lt;=(MAX(rHoldPeriod,1)+fRvrYr)*12)</f>
        <v>0</v>
      </c>
      <c r="EO234" s="278" cm="1">
        <f t="array" aca="1" ref="EO234" ca="1">EN234*(1+(rRentIncrPct*(MOD(EO$8,12)=1))+(rExCapExRntInfl*(rExCapExRntInflMnth=EO$8)))*(EO$8&lt;=(MAX(rHoldPeriod,1)+fRvrYr)*12)</f>
        <v>0</v>
      </c>
      <c r="EP234" s="278" cm="1">
        <f t="array" aca="1" ref="EP234" ca="1">EO234*(1+(rRentIncrPct*(MOD(EP$8,12)=1))+(rExCapExRntInfl*(rExCapExRntInflMnth=EP$8)))*(EP$8&lt;=(MAX(rHoldPeriod,1)+fRvrYr)*12)</f>
        <v>0</v>
      </c>
      <c r="EQ234" s="278" cm="1">
        <f t="array" aca="1" ref="EQ234" ca="1">EP234*(1+(rRentIncrPct*(MOD(EQ$8,12)=1))+(rExCapExRntInfl*(rExCapExRntInflMnth=EQ$8)))*(EQ$8&lt;=(MAX(rHoldPeriod,1)+fRvrYr)*12)</f>
        <v>0</v>
      </c>
      <c r="ER234" s="278" cm="1">
        <f t="array" aca="1" ref="ER234" ca="1">EQ234*(1+(rRentIncrPct*(MOD(ER$8,12)=1))+(rExCapExRntInfl*(rExCapExRntInflMnth=ER$8)))*(ER$8&lt;=(MAX(rHoldPeriod,1)+fRvrYr)*12)</f>
        <v>0</v>
      </c>
      <c r="ES234" s="278" cm="1">
        <f t="array" aca="1" ref="ES234" ca="1">ER234*(1+(rRentIncrPct*(MOD(ES$8,12)=1))+(rExCapExRntInfl*(rExCapExRntInflMnth=ES$8)))*(ES$8&lt;=(MAX(rHoldPeriod,1)+fRvrYr)*12)</f>
        <v>0</v>
      </c>
    </row>
    <row r="235" spans="17:149" hidden="1" x14ac:dyDescent="0.2">
      <c r="Q235" s="275"/>
      <c r="R235" s="278">
        <f t="shared" si="501"/>
        <v>0</v>
      </c>
      <c r="S235" s="278" cm="1">
        <f t="array" aca="1" ref="S235" ca="1">R235*(1+(rRentIncrPct*(MOD(S$8,12)=1))+(rExCapExRntInfl*(rExCapExRntInflMnth=S$8)))*(S$8&lt;=(MAX(rHoldPeriod,1)+fRvrYr)*12)</f>
        <v>0</v>
      </c>
      <c r="T235" s="278" cm="1">
        <f t="array" aca="1" ref="T235" ca="1">S235*(1+(rRentIncrPct*(MOD(T$8,12)=1))+(rExCapExRntInfl*(rExCapExRntInflMnth=T$8)))*(T$8&lt;=(MAX(rHoldPeriod,1)+fRvrYr)*12)</f>
        <v>0</v>
      </c>
      <c r="U235" s="278" cm="1">
        <f t="array" aca="1" ref="U235" ca="1">T235*(1+(rRentIncrPct*(MOD(U$8,12)=1))+(rExCapExRntInfl*(rExCapExRntInflMnth=U$8)))*(U$8&lt;=(MAX(rHoldPeriod,1)+fRvrYr)*12)</f>
        <v>0</v>
      </c>
      <c r="V235" s="278" cm="1">
        <f t="array" aca="1" ref="V235" ca="1">U235*(1+(rRentIncrPct*(MOD(V$8,12)=1))+(rExCapExRntInfl*(rExCapExRntInflMnth=V$8)))*(V$8&lt;=(MAX(rHoldPeriod,1)+fRvrYr)*12)</f>
        <v>0</v>
      </c>
      <c r="W235" s="278" cm="1">
        <f t="array" aca="1" ref="W235" ca="1">V235*(1+(rRentIncrPct*(MOD(W$8,12)=1))+(rExCapExRntInfl*(rExCapExRntInflMnth=W$8)))*(W$8&lt;=(MAX(rHoldPeriod,1)+fRvrYr)*12)</f>
        <v>0</v>
      </c>
      <c r="X235" s="278" cm="1">
        <f t="array" aca="1" ref="X235" ca="1">W235*(1+(rRentIncrPct*(MOD(X$8,12)=1))+(rExCapExRntInfl*(rExCapExRntInflMnth=X$8)))*(X$8&lt;=(MAX(rHoldPeriod,1)+fRvrYr)*12)</f>
        <v>0</v>
      </c>
      <c r="Y235" s="278" cm="1">
        <f t="array" aca="1" ref="Y235" ca="1">X235*(1+(rRentIncrPct*(MOD(Y$8,12)=1))+(rExCapExRntInfl*(rExCapExRntInflMnth=Y$8)))*(Y$8&lt;=(MAX(rHoldPeriod,1)+fRvrYr)*12)</f>
        <v>0</v>
      </c>
      <c r="Z235" s="278" cm="1">
        <f t="array" aca="1" ref="Z235" ca="1">Y235*(1+(rRentIncrPct*(MOD(Z$8,12)=1))+(rExCapExRntInfl*(rExCapExRntInflMnth=Z$8)))*(Z$8&lt;=(MAX(rHoldPeriod,1)+fRvrYr)*12)</f>
        <v>0</v>
      </c>
      <c r="AA235" s="278" cm="1">
        <f t="array" aca="1" ref="AA235" ca="1">Z235*(1+(rRentIncrPct*(MOD(AA$8,12)=1))+(rExCapExRntInfl*(rExCapExRntInflMnth=AA$8)))*(AA$8&lt;=(MAX(rHoldPeriod,1)+fRvrYr)*12)</f>
        <v>0</v>
      </c>
      <c r="AB235" s="278" cm="1">
        <f t="array" aca="1" ref="AB235" ca="1">AA235*(1+(rRentIncrPct*(MOD(AB$8,12)=1))+(rExCapExRntInfl*(rExCapExRntInflMnth=AB$8)))*(AB$8&lt;=(MAX(rHoldPeriod,1)+fRvrYr)*12)</f>
        <v>0</v>
      </c>
      <c r="AC235" s="278" cm="1">
        <f t="array" aca="1" ref="AC235" ca="1">AB235*(1+(rRentIncrPct*(MOD(AC$8,12)=1))+(rExCapExRntInfl*(rExCapExRntInflMnth=AC$8)))*(AC$8&lt;=(MAX(rHoldPeriod,1)+fRvrYr)*12)</f>
        <v>0</v>
      </c>
      <c r="AD235" s="278" cm="1">
        <f t="array" aca="1" ref="AD235" ca="1">AC235*(1+(rRentIncrPct*(MOD(AD$8,12)=1))+(rExCapExRntInfl*(rExCapExRntInflMnth=AD$8)))*(AD$8&lt;=(MAX(rHoldPeriod,1)+fRvrYr)*12)</f>
        <v>0</v>
      </c>
      <c r="AE235" s="278" cm="1">
        <f t="array" aca="1" ref="AE235" ca="1">AD235*(1+(rRentIncrPct*(MOD(AE$8,12)=1))+(rExCapExRntInfl*(rExCapExRntInflMnth=AE$8)))*(AE$8&lt;=(MAX(rHoldPeriod,1)+fRvrYr)*12)</f>
        <v>0</v>
      </c>
      <c r="AF235" s="278" cm="1">
        <f t="array" aca="1" ref="AF235" ca="1">AE235*(1+(rRentIncrPct*(MOD(AF$8,12)=1))+(rExCapExRntInfl*(rExCapExRntInflMnth=AF$8)))*(AF$8&lt;=(MAX(rHoldPeriod,1)+fRvrYr)*12)</f>
        <v>0</v>
      </c>
      <c r="AG235" s="278" cm="1">
        <f t="array" aca="1" ref="AG235" ca="1">AF235*(1+(rRentIncrPct*(MOD(AG$8,12)=1))+(rExCapExRntInfl*(rExCapExRntInflMnth=AG$8)))*(AG$8&lt;=(MAX(rHoldPeriod,1)+fRvrYr)*12)</f>
        <v>0</v>
      </c>
      <c r="AH235" s="278" cm="1">
        <f t="array" aca="1" ref="AH235" ca="1">AG235*(1+(rRentIncrPct*(MOD(AH$8,12)=1))+(rExCapExRntInfl*(rExCapExRntInflMnth=AH$8)))*(AH$8&lt;=(MAX(rHoldPeriod,1)+fRvrYr)*12)</f>
        <v>0</v>
      </c>
      <c r="AI235" s="278" cm="1">
        <f t="array" aca="1" ref="AI235" ca="1">AH235*(1+(rRentIncrPct*(MOD(AI$8,12)=1))+(rExCapExRntInfl*(rExCapExRntInflMnth=AI$8)))*(AI$8&lt;=(MAX(rHoldPeriod,1)+fRvrYr)*12)</f>
        <v>0</v>
      </c>
      <c r="AJ235" s="278" cm="1">
        <f t="array" aca="1" ref="AJ235" ca="1">AI235*(1+(rRentIncrPct*(MOD(AJ$8,12)=1))+(rExCapExRntInfl*(rExCapExRntInflMnth=AJ$8)))*(AJ$8&lt;=(MAX(rHoldPeriod,1)+fRvrYr)*12)</f>
        <v>0</v>
      </c>
      <c r="AK235" s="278" cm="1">
        <f t="array" aca="1" ref="AK235" ca="1">AJ235*(1+(rRentIncrPct*(MOD(AK$8,12)=1))+(rExCapExRntInfl*(rExCapExRntInflMnth=AK$8)))*(AK$8&lt;=(MAX(rHoldPeriod,1)+fRvrYr)*12)</f>
        <v>0</v>
      </c>
      <c r="AL235" s="278" cm="1">
        <f t="array" aca="1" ref="AL235" ca="1">AK235*(1+(rRentIncrPct*(MOD(AL$8,12)=1))+(rExCapExRntInfl*(rExCapExRntInflMnth=AL$8)))*(AL$8&lt;=(MAX(rHoldPeriod,1)+fRvrYr)*12)</f>
        <v>0</v>
      </c>
      <c r="AM235" s="278" cm="1">
        <f t="array" aca="1" ref="AM235" ca="1">AL235*(1+(rRentIncrPct*(MOD(AM$8,12)=1))+(rExCapExRntInfl*(rExCapExRntInflMnth=AM$8)))*(AM$8&lt;=(MAX(rHoldPeriod,1)+fRvrYr)*12)</f>
        <v>0</v>
      </c>
      <c r="AN235" s="278" cm="1">
        <f t="array" aca="1" ref="AN235" ca="1">AM235*(1+(rRentIncrPct*(MOD(AN$8,12)=1))+(rExCapExRntInfl*(rExCapExRntInflMnth=AN$8)))*(AN$8&lt;=(MAX(rHoldPeriod,1)+fRvrYr)*12)</f>
        <v>0</v>
      </c>
      <c r="AO235" s="278" cm="1">
        <f t="array" aca="1" ref="AO235" ca="1">AN235*(1+(rRentIncrPct*(MOD(AO$8,12)=1))+(rExCapExRntInfl*(rExCapExRntInflMnth=AO$8)))*(AO$8&lt;=(MAX(rHoldPeriod,1)+fRvrYr)*12)</f>
        <v>0</v>
      </c>
      <c r="AP235" s="278" cm="1">
        <f t="array" aca="1" ref="AP235" ca="1">AO235*(1+(rRentIncrPct*(MOD(AP$8,12)=1))+(rExCapExRntInfl*(rExCapExRntInflMnth=AP$8)))*(AP$8&lt;=(MAX(rHoldPeriod,1)+fRvrYr)*12)</f>
        <v>0</v>
      </c>
      <c r="AQ235" s="278" cm="1">
        <f t="array" aca="1" ref="AQ235" ca="1">AP235*(1+(rRentIncrPct*(MOD(AQ$8,12)=1))+(rExCapExRntInfl*(rExCapExRntInflMnth=AQ$8)))*(AQ$8&lt;=(MAX(rHoldPeriod,1)+fRvrYr)*12)</f>
        <v>0</v>
      </c>
      <c r="AR235" s="278" cm="1">
        <f t="array" aca="1" ref="AR235" ca="1">AQ235*(1+(rRentIncrPct*(MOD(AR$8,12)=1))+(rExCapExRntInfl*(rExCapExRntInflMnth=AR$8)))*(AR$8&lt;=(MAX(rHoldPeriod,1)+fRvrYr)*12)</f>
        <v>0</v>
      </c>
      <c r="AS235" s="278" cm="1">
        <f t="array" aca="1" ref="AS235" ca="1">AR235*(1+(rRentIncrPct*(MOD(AS$8,12)=1))+(rExCapExRntInfl*(rExCapExRntInflMnth=AS$8)))*(AS$8&lt;=(MAX(rHoldPeriod,1)+fRvrYr)*12)</f>
        <v>0</v>
      </c>
      <c r="AT235" s="278" cm="1">
        <f t="array" aca="1" ref="AT235" ca="1">AS235*(1+(rRentIncrPct*(MOD(AT$8,12)=1))+(rExCapExRntInfl*(rExCapExRntInflMnth=AT$8)))*(AT$8&lt;=(MAX(rHoldPeriod,1)+fRvrYr)*12)</f>
        <v>0</v>
      </c>
      <c r="AU235" s="278" cm="1">
        <f t="array" aca="1" ref="AU235" ca="1">AT235*(1+(rRentIncrPct*(MOD(AU$8,12)=1))+(rExCapExRntInfl*(rExCapExRntInflMnth=AU$8)))*(AU$8&lt;=(MAX(rHoldPeriod,1)+fRvrYr)*12)</f>
        <v>0</v>
      </c>
      <c r="AV235" s="278" cm="1">
        <f t="array" aca="1" ref="AV235" ca="1">AU235*(1+(rRentIncrPct*(MOD(AV$8,12)=1))+(rExCapExRntInfl*(rExCapExRntInflMnth=AV$8)))*(AV$8&lt;=(MAX(rHoldPeriod,1)+fRvrYr)*12)</f>
        <v>0</v>
      </c>
      <c r="AW235" s="278" cm="1">
        <f t="array" aca="1" ref="AW235" ca="1">AV235*(1+(rRentIncrPct*(MOD(AW$8,12)=1))+(rExCapExRntInfl*(rExCapExRntInflMnth=AW$8)))*(AW$8&lt;=(MAX(rHoldPeriod,1)+fRvrYr)*12)</f>
        <v>0</v>
      </c>
      <c r="AX235" s="278" cm="1">
        <f t="array" aca="1" ref="AX235" ca="1">AW235*(1+(rRentIncrPct*(MOD(AX$8,12)=1))+(rExCapExRntInfl*(rExCapExRntInflMnth=AX$8)))*(AX$8&lt;=(MAX(rHoldPeriod,1)+fRvrYr)*12)</f>
        <v>0</v>
      </c>
      <c r="AY235" s="278" cm="1">
        <f t="array" aca="1" ref="AY235" ca="1">AX235*(1+(rRentIncrPct*(MOD(AY$8,12)=1))+(rExCapExRntInfl*(rExCapExRntInflMnth=AY$8)))*(AY$8&lt;=(MAX(rHoldPeriod,1)+fRvrYr)*12)</f>
        <v>0</v>
      </c>
      <c r="AZ235" s="278" cm="1">
        <f t="array" aca="1" ref="AZ235" ca="1">AY235*(1+(rRentIncrPct*(MOD(AZ$8,12)=1))+(rExCapExRntInfl*(rExCapExRntInflMnth=AZ$8)))*(AZ$8&lt;=(MAX(rHoldPeriod,1)+fRvrYr)*12)</f>
        <v>0</v>
      </c>
      <c r="BA235" s="278" cm="1">
        <f t="array" aca="1" ref="BA235" ca="1">AZ235*(1+(rRentIncrPct*(MOD(BA$8,12)=1))+(rExCapExRntInfl*(rExCapExRntInflMnth=BA$8)))*(BA$8&lt;=(MAX(rHoldPeriod,1)+fRvrYr)*12)</f>
        <v>0</v>
      </c>
      <c r="BB235" s="278" cm="1">
        <f t="array" aca="1" ref="BB235" ca="1">BA235*(1+(rRentIncrPct*(MOD(BB$8,12)=1))+(rExCapExRntInfl*(rExCapExRntInflMnth=BB$8)))*(BB$8&lt;=(MAX(rHoldPeriod,1)+fRvrYr)*12)</f>
        <v>0</v>
      </c>
      <c r="BC235" s="278" cm="1">
        <f t="array" aca="1" ref="BC235" ca="1">BB235*(1+(rRentIncrPct*(MOD(BC$8,12)=1))+(rExCapExRntInfl*(rExCapExRntInflMnth=BC$8)))*(BC$8&lt;=(MAX(rHoldPeriod,1)+fRvrYr)*12)</f>
        <v>0</v>
      </c>
      <c r="BD235" s="278" cm="1">
        <f t="array" aca="1" ref="BD235" ca="1">BC235*(1+(rRentIncrPct*(MOD(BD$8,12)=1))+(rExCapExRntInfl*(rExCapExRntInflMnth=BD$8)))*(BD$8&lt;=(MAX(rHoldPeriod,1)+fRvrYr)*12)</f>
        <v>0</v>
      </c>
      <c r="BE235" s="278" cm="1">
        <f t="array" aca="1" ref="BE235" ca="1">BD235*(1+(rRentIncrPct*(MOD(BE$8,12)=1))+(rExCapExRntInfl*(rExCapExRntInflMnth=BE$8)))*(BE$8&lt;=(MAX(rHoldPeriod,1)+fRvrYr)*12)</f>
        <v>0</v>
      </c>
      <c r="BF235" s="278" cm="1">
        <f t="array" aca="1" ref="BF235" ca="1">BE235*(1+(rRentIncrPct*(MOD(BF$8,12)=1))+(rExCapExRntInfl*(rExCapExRntInflMnth=BF$8)))*(BF$8&lt;=(MAX(rHoldPeriod,1)+fRvrYr)*12)</f>
        <v>0</v>
      </c>
      <c r="BG235" s="278" cm="1">
        <f t="array" aca="1" ref="BG235" ca="1">BF235*(1+(rRentIncrPct*(MOD(BG$8,12)=1))+(rExCapExRntInfl*(rExCapExRntInflMnth=BG$8)))*(BG$8&lt;=(MAX(rHoldPeriod,1)+fRvrYr)*12)</f>
        <v>0</v>
      </c>
      <c r="BH235" s="278" cm="1">
        <f t="array" aca="1" ref="BH235" ca="1">BG235*(1+(rRentIncrPct*(MOD(BH$8,12)=1))+(rExCapExRntInfl*(rExCapExRntInflMnth=BH$8)))*(BH$8&lt;=(MAX(rHoldPeriod,1)+fRvrYr)*12)</f>
        <v>0</v>
      </c>
      <c r="BI235" s="278" cm="1">
        <f t="array" aca="1" ref="BI235" ca="1">BH235*(1+(rRentIncrPct*(MOD(BI$8,12)=1))+(rExCapExRntInfl*(rExCapExRntInflMnth=BI$8)))*(BI$8&lt;=(MAX(rHoldPeriod,1)+fRvrYr)*12)</f>
        <v>0</v>
      </c>
      <c r="BJ235" s="278" cm="1">
        <f t="array" aca="1" ref="BJ235" ca="1">BI235*(1+(rRentIncrPct*(MOD(BJ$8,12)=1))+(rExCapExRntInfl*(rExCapExRntInflMnth=BJ$8)))*(BJ$8&lt;=(MAX(rHoldPeriod,1)+fRvrYr)*12)</f>
        <v>0</v>
      </c>
      <c r="BK235" s="278" cm="1">
        <f t="array" aca="1" ref="BK235" ca="1">BJ235*(1+(rRentIncrPct*(MOD(BK$8,12)=1))+(rExCapExRntInfl*(rExCapExRntInflMnth=BK$8)))*(BK$8&lt;=(MAX(rHoldPeriod,1)+fRvrYr)*12)</f>
        <v>0</v>
      </c>
      <c r="BL235" s="278" cm="1">
        <f t="array" aca="1" ref="BL235" ca="1">BK235*(1+(rRentIncrPct*(MOD(BL$8,12)=1))+(rExCapExRntInfl*(rExCapExRntInflMnth=BL$8)))*(BL$8&lt;=(MAX(rHoldPeriod,1)+fRvrYr)*12)</f>
        <v>0</v>
      </c>
      <c r="BM235" s="278" cm="1">
        <f t="array" aca="1" ref="BM235" ca="1">BL235*(1+(rRentIncrPct*(MOD(BM$8,12)=1))+(rExCapExRntInfl*(rExCapExRntInflMnth=BM$8)))*(BM$8&lt;=(MAX(rHoldPeriod,1)+fRvrYr)*12)</f>
        <v>0</v>
      </c>
      <c r="BN235" s="278" cm="1">
        <f t="array" aca="1" ref="BN235" ca="1">BM235*(1+(rRentIncrPct*(MOD(BN$8,12)=1))+(rExCapExRntInfl*(rExCapExRntInflMnth=BN$8)))*(BN$8&lt;=(MAX(rHoldPeriod,1)+fRvrYr)*12)</f>
        <v>0</v>
      </c>
      <c r="BO235" s="278" cm="1">
        <f t="array" aca="1" ref="BO235" ca="1">BN235*(1+(rRentIncrPct*(MOD(BO$8,12)=1))+(rExCapExRntInfl*(rExCapExRntInflMnth=BO$8)))*(BO$8&lt;=(MAX(rHoldPeriod,1)+fRvrYr)*12)</f>
        <v>0</v>
      </c>
      <c r="BP235" s="278" cm="1">
        <f t="array" aca="1" ref="BP235" ca="1">BO235*(1+(rRentIncrPct*(MOD(BP$8,12)=1))+(rExCapExRntInfl*(rExCapExRntInflMnth=BP$8)))*(BP$8&lt;=(MAX(rHoldPeriod,1)+fRvrYr)*12)</f>
        <v>0</v>
      </c>
      <c r="BQ235" s="278" cm="1">
        <f t="array" aca="1" ref="BQ235" ca="1">BP235*(1+(rRentIncrPct*(MOD(BQ$8,12)=1))+(rExCapExRntInfl*(rExCapExRntInflMnth=BQ$8)))*(BQ$8&lt;=(MAX(rHoldPeriod,1)+fRvrYr)*12)</f>
        <v>0</v>
      </c>
      <c r="BR235" s="278" cm="1">
        <f t="array" aca="1" ref="BR235" ca="1">BQ235*(1+(rRentIncrPct*(MOD(BR$8,12)=1))+(rExCapExRntInfl*(rExCapExRntInflMnth=BR$8)))*(BR$8&lt;=(MAX(rHoldPeriod,1)+fRvrYr)*12)</f>
        <v>0</v>
      </c>
      <c r="BS235" s="278" cm="1">
        <f t="array" aca="1" ref="BS235" ca="1">BR235*(1+(rRentIncrPct*(MOD(BS$8,12)=1))+(rExCapExRntInfl*(rExCapExRntInflMnth=BS$8)))*(BS$8&lt;=(MAX(rHoldPeriod,1)+fRvrYr)*12)</f>
        <v>0</v>
      </c>
      <c r="BT235" s="278" cm="1">
        <f t="array" aca="1" ref="BT235" ca="1">BS235*(1+(rRentIncrPct*(MOD(BT$8,12)=1))+(rExCapExRntInfl*(rExCapExRntInflMnth=BT$8)))*(BT$8&lt;=(MAX(rHoldPeriod,1)+fRvrYr)*12)</f>
        <v>0</v>
      </c>
      <c r="BU235" s="278" cm="1">
        <f t="array" aca="1" ref="BU235" ca="1">BT235*(1+(rRentIncrPct*(MOD(BU$8,12)=1))+(rExCapExRntInfl*(rExCapExRntInflMnth=BU$8)))*(BU$8&lt;=(MAX(rHoldPeriod,1)+fRvrYr)*12)</f>
        <v>0</v>
      </c>
      <c r="BV235" s="278" cm="1">
        <f t="array" aca="1" ref="BV235" ca="1">BU235*(1+(rRentIncrPct*(MOD(BV$8,12)=1))+(rExCapExRntInfl*(rExCapExRntInflMnth=BV$8)))*(BV$8&lt;=(MAX(rHoldPeriod,1)+fRvrYr)*12)</f>
        <v>0</v>
      </c>
      <c r="BW235" s="278" cm="1">
        <f t="array" aca="1" ref="BW235" ca="1">BV235*(1+(rRentIncrPct*(MOD(BW$8,12)=1))+(rExCapExRntInfl*(rExCapExRntInflMnth=BW$8)))*(BW$8&lt;=(MAX(rHoldPeriod,1)+fRvrYr)*12)</f>
        <v>0</v>
      </c>
      <c r="BX235" s="278" cm="1">
        <f t="array" aca="1" ref="BX235" ca="1">BW235*(1+(rRentIncrPct*(MOD(BX$8,12)=1))+(rExCapExRntInfl*(rExCapExRntInflMnth=BX$8)))*(BX$8&lt;=(MAX(rHoldPeriod,1)+fRvrYr)*12)</f>
        <v>0</v>
      </c>
      <c r="BY235" s="278" cm="1">
        <f t="array" aca="1" ref="BY235" ca="1">BX235*(1+(rRentIncrPct*(MOD(BY$8,12)=1))+(rExCapExRntInfl*(rExCapExRntInflMnth=BY$8)))*(BY$8&lt;=(MAX(rHoldPeriod,1)+fRvrYr)*12)</f>
        <v>0</v>
      </c>
      <c r="BZ235" s="278" cm="1">
        <f t="array" aca="1" ref="BZ235" ca="1">BY235*(1+(rRentIncrPct*(MOD(BZ$8,12)=1))+(rExCapExRntInfl*(rExCapExRntInflMnth=BZ$8)))*(BZ$8&lt;=(MAX(rHoldPeriod,1)+fRvrYr)*12)</f>
        <v>0</v>
      </c>
      <c r="CA235" s="278" cm="1">
        <f t="array" aca="1" ref="CA235" ca="1">BZ235*(1+(rRentIncrPct*(MOD(CA$8,12)=1))+(rExCapExRntInfl*(rExCapExRntInflMnth=CA$8)))*(CA$8&lt;=(MAX(rHoldPeriod,1)+fRvrYr)*12)</f>
        <v>0</v>
      </c>
      <c r="CB235" s="278" cm="1">
        <f t="array" aca="1" ref="CB235" ca="1">CA235*(1+(rRentIncrPct*(MOD(CB$8,12)=1))+(rExCapExRntInfl*(rExCapExRntInflMnth=CB$8)))*(CB$8&lt;=(MAX(rHoldPeriod,1)+fRvrYr)*12)</f>
        <v>0</v>
      </c>
      <c r="CC235" s="278" cm="1">
        <f t="array" aca="1" ref="CC235" ca="1">CB235*(1+(rRentIncrPct*(MOD(CC$8,12)=1))+(rExCapExRntInfl*(rExCapExRntInflMnth=CC$8)))*(CC$8&lt;=(MAX(rHoldPeriod,1)+fRvrYr)*12)</f>
        <v>0</v>
      </c>
      <c r="CD235" s="278" cm="1">
        <f t="array" aca="1" ref="CD235" ca="1">CC235*(1+(rRentIncrPct*(MOD(CD$8,12)=1))+(rExCapExRntInfl*(rExCapExRntInflMnth=CD$8)))*(CD$8&lt;=(MAX(rHoldPeriod,1)+fRvrYr)*12)</f>
        <v>0</v>
      </c>
      <c r="CE235" s="278" cm="1">
        <f t="array" aca="1" ref="CE235" ca="1">CD235*(1+(rRentIncrPct*(MOD(CE$8,12)=1))+(rExCapExRntInfl*(rExCapExRntInflMnth=CE$8)))*(CE$8&lt;=(MAX(rHoldPeriod,1)+fRvrYr)*12)</f>
        <v>0</v>
      </c>
      <c r="CF235" s="278" cm="1">
        <f t="array" aca="1" ref="CF235" ca="1">CE235*(1+(rRentIncrPct*(MOD(CF$8,12)=1))+(rExCapExRntInfl*(rExCapExRntInflMnth=CF$8)))*(CF$8&lt;=(MAX(rHoldPeriod,1)+fRvrYr)*12)</f>
        <v>0</v>
      </c>
      <c r="CG235" s="278" cm="1">
        <f t="array" aca="1" ref="CG235" ca="1">CF235*(1+(rRentIncrPct*(MOD(CG$8,12)=1))+(rExCapExRntInfl*(rExCapExRntInflMnth=CG$8)))*(CG$8&lt;=(MAX(rHoldPeriod,1)+fRvrYr)*12)</f>
        <v>0</v>
      </c>
      <c r="CH235" s="278" cm="1">
        <f t="array" aca="1" ref="CH235" ca="1">CG235*(1+(rRentIncrPct*(MOD(CH$8,12)=1))+(rExCapExRntInfl*(rExCapExRntInflMnth=CH$8)))*(CH$8&lt;=(MAX(rHoldPeriod,1)+fRvrYr)*12)</f>
        <v>0</v>
      </c>
      <c r="CI235" s="278" cm="1">
        <f t="array" aca="1" ref="CI235" ca="1">CH235*(1+(rRentIncrPct*(MOD(CI$8,12)=1))+(rExCapExRntInfl*(rExCapExRntInflMnth=CI$8)))*(CI$8&lt;=(MAX(rHoldPeriod,1)+fRvrYr)*12)</f>
        <v>0</v>
      </c>
      <c r="CJ235" s="278" cm="1">
        <f t="array" aca="1" ref="CJ235" ca="1">CI235*(1+(rRentIncrPct*(MOD(CJ$8,12)=1))+(rExCapExRntInfl*(rExCapExRntInflMnth=CJ$8)))*(CJ$8&lt;=(MAX(rHoldPeriod,1)+fRvrYr)*12)</f>
        <v>0</v>
      </c>
      <c r="CK235" s="278" cm="1">
        <f t="array" aca="1" ref="CK235" ca="1">CJ235*(1+(rRentIncrPct*(MOD(CK$8,12)=1))+(rExCapExRntInfl*(rExCapExRntInflMnth=CK$8)))*(CK$8&lt;=(MAX(rHoldPeriod,1)+fRvrYr)*12)</f>
        <v>0</v>
      </c>
      <c r="CL235" s="278" cm="1">
        <f t="array" aca="1" ref="CL235" ca="1">CK235*(1+(rRentIncrPct*(MOD(CL$8,12)=1))+(rExCapExRntInfl*(rExCapExRntInflMnth=CL$8)))*(CL$8&lt;=(MAX(rHoldPeriod,1)+fRvrYr)*12)</f>
        <v>0</v>
      </c>
      <c r="CM235" s="278" cm="1">
        <f t="array" aca="1" ref="CM235" ca="1">CL235*(1+(rRentIncrPct*(MOD(CM$8,12)=1))+(rExCapExRntInfl*(rExCapExRntInflMnth=CM$8)))*(CM$8&lt;=(MAX(rHoldPeriod,1)+fRvrYr)*12)</f>
        <v>0</v>
      </c>
      <c r="CN235" s="278" cm="1">
        <f t="array" aca="1" ref="CN235" ca="1">CM235*(1+(rRentIncrPct*(MOD(CN$8,12)=1))+(rExCapExRntInfl*(rExCapExRntInflMnth=CN$8)))*(CN$8&lt;=(MAX(rHoldPeriod,1)+fRvrYr)*12)</f>
        <v>0</v>
      </c>
      <c r="CO235" s="278" cm="1">
        <f t="array" aca="1" ref="CO235" ca="1">CN235*(1+(rRentIncrPct*(MOD(CO$8,12)=1))+(rExCapExRntInfl*(rExCapExRntInflMnth=CO$8)))*(CO$8&lt;=(MAX(rHoldPeriod,1)+fRvrYr)*12)</f>
        <v>0</v>
      </c>
      <c r="CP235" s="278" cm="1">
        <f t="array" aca="1" ref="CP235" ca="1">CO235*(1+(rRentIncrPct*(MOD(CP$8,12)=1))+(rExCapExRntInfl*(rExCapExRntInflMnth=CP$8)))*(CP$8&lt;=(MAX(rHoldPeriod,1)+fRvrYr)*12)</f>
        <v>0</v>
      </c>
      <c r="CQ235" s="278" cm="1">
        <f t="array" aca="1" ref="CQ235" ca="1">CP235*(1+(rRentIncrPct*(MOD(CQ$8,12)=1))+(rExCapExRntInfl*(rExCapExRntInflMnth=CQ$8)))*(CQ$8&lt;=(MAX(rHoldPeriod,1)+fRvrYr)*12)</f>
        <v>0</v>
      </c>
      <c r="CR235" s="278" cm="1">
        <f t="array" aca="1" ref="CR235" ca="1">CQ235*(1+(rRentIncrPct*(MOD(CR$8,12)=1))+(rExCapExRntInfl*(rExCapExRntInflMnth=CR$8)))*(CR$8&lt;=(MAX(rHoldPeriod,1)+fRvrYr)*12)</f>
        <v>0</v>
      </c>
      <c r="CS235" s="278" cm="1">
        <f t="array" aca="1" ref="CS235" ca="1">CR235*(1+(rRentIncrPct*(MOD(CS$8,12)=1))+(rExCapExRntInfl*(rExCapExRntInflMnth=CS$8)))*(CS$8&lt;=(MAX(rHoldPeriod,1)+fRvrYr)*12)</f>
        <v>0</v>
      </c>
      <c r="CT235" s="278" cm="1">
        <f t="array" aca="1" ref="CT235" ca="1">CS235*(1+(rRentIncrPct*(MOD(CT$8,12)=1))+(rExCapExRntInfl*(rExCapExRntInflMnth=CT$8)))*(CT$8&lt;=(MAX(rHoldPeriod,1)+fRvrYr)*12)</f>
        <v>0</v>
      </c>
      <c r="CU235" s="278" cm="1">
        <f t="array" aca="1" ref="CU235" ca="1">CT235*(1+(rRentIncrPct*(MOD(CU$8,12)=1))+(rExCapExRntInfl*(rExCapExRntInflMnth=CU$8)))*(CU$8&lt;=(MAX(rHoldPeriod,1)+fRvrYr)*12)</f>
        <v>0</v>
      </c>
      <c r="CV235" s="278" cm="1">
        <f t="array" aca="1" ref="CV235" ca="1">CU235*(1+(rRentIncrPct*(MOD(CV$8,12)=1))+(rExCapExRntInfl*(rExCapExRntInflMnth=CV$8)))*(CV$8&lt;=(MAX(rHoldPeriod,1)+fRvrYr)*12)</f>
        <v>0</v>
      </c>
      <c r="CW235" s="278" cm="1">
        <f t="array" aca="1" ref="CW235" ca="1">CV235*(1+(rRentIncrPct*(MOD(CW$8,12)=1))+(rExCapExRntInfl*(rExCapExRntInflMnth=CW$8)))*(CW$8&lt;=(MAX(rHoldPeriod,1)+fRvrYr)*12)</f>
        <v>0</v>
      </c>
      <c r="CX235" s="278" cm="1">
        <f t="array" aca="1" ref="CX235" ca="1">CW235*(1+(rRentIncrPct*(MOD(CX$8,12)=1))+(rExCapExRntInfl*(rExCapExRntInflMnth=CX$8)))*(CX$8&lt;=(MAX(rHoldPeriod,1)+fRvrYr)*12)</f>
        <v>0</v>
      </c>
      <c r="CY235" s="278" cm="1">
        <f t="array" aca="1" ref="CY235" ca="1">CX235*(1+(rRentIncrPct*(MOD(CY$8,12)=1))+(rExCapExRntInfl*(rExCapExRntInflMnth=CY$8)))*(CY$8&lt;=(MAX(rHoldPeriod,1)+fRvrYr)*12)</f>
        <v>0</v>
      </c>
      <c r="CZ235" s="278" cm="1">
        <f t="array" aca="1" ref="CZ235" ca="1">CY235*(1+(rRentIncrPct*(MOD(CZ$8,12)=1))+(rExCapExRntInfl*(rExCapExRntInflMnth=CZ$8)))*(CZ$8&lt;=(MAX(rHoldPeriod,1)+fRvrYr)*12)</f>
        <v>0</v>
      </c>
      <c r="DA235" s="278" cm="1">
        <f t="array" aca="1" ref="DA235" ca="1">CZ235*(1+(rRentIncrPct*(MOD(DA$8,12)=1))+(rExCapExRntInfl*(rExCapExRntInflMnth=DA$8)))*(DA$8&lt;=(MAX(rHoldPeriod,1)+fRvrYr)*12)</f>
        <v>0</v>
      </c>
      <c r="DB235" s="278" cm="1">
        <f t="array" aca="1" ref="DB235" ca="1">DA235*(1+(rRentIncrPct*(MOD(DB$8,12)=1))+(rExCapExRntInfl*(rExCapExRntInflMnth=DB$8)))*(DB$8&lt;=(MAX(rHoldPeriod,1)+fRvrYr)*12)</f>
        <v>0</v>
      </c>
      <c r="DC235" s="278" cm="1">
        <f t="array" aca="1" ref="DC235" ca="1">DB235*(1+(rRentIncrPct*(MOD(DC$8,12)=1))+(rExCapExRntInfl*(rExCapExRntInflMnth=DC$8)))*(DC$8&lt;=(MAX(rHoldPeriod,1)+fRvrYr)*12)</f>
        <v>0</v>
      </c>
      <c r="DD235" s="278" cm="1">
        <f t="array" aca="1" ref="DD235" ca="1">DC235*(1+(rRentIncrPct*(MOD(DD$8,12)=1))+(rExCapExRntInfl*(rExCapExRntInflMnth=DD$8)))*(DD$8&lt;=(MAX(rHoldPeriod,1)+fRvrYr)*12)</f>
        <v>0</v>
      </c>
      <c r="DE235" s="278" cm="1">
        <f t="array" aca="1" ref="DE235" ca="1">DD235*(1+(rRentIncrPct*(MOD(DE$8,12)=1))+(rExCapExRntInfl*(rExCapExRntInflMnth=DE$8)))*(DE$8&lt;=(MAX(rHoldPeriod,1)+fRvrYr)*12)</f>
        <v>0</v>
      </c>
      <c r="DF235" s="278" cm="1">
        <f t="array" aca="1" ref="DF235" ca="1">DE235*(1+(rRentIncrPct*(MOD(DF$8,12)=1))+(rExCapExRntInfl*(rExCapExRntInflMnth=DF$8)))*(DF$8&lt;=(MAX(rHoldPeriod,1)+fRvrYr)*12)</f>
        <v>0</v>
      </c>
      <c r="DG235" s="278" cm="1">
        <f t="array" aca="1" ref="DG235" ca="1">DF235*(1+(rRentIncrPct*(MOD(DG$8,12)=1))+(rExCapExRntInfl*(rExCapExRntInflMnth=DG$8)))*(DG$8&lt;=(MAX(rHoldPeriod,1)+fRvrYr)*12)</f>
        <v>0</v>
      </c>
      <c r="DH235" s="278" cm="1">
        <f t="array" aca="1" ref="DH235" ca="1">DG235*(1+(rRentIncrPct*(MOD(DH$8,12)=1))+(rExCapExRntInfl*(rExCapExRntInflMnth=DH$8)))*(DH$8&lt;=(MAX(rHoldPeriod,1)+fRvrYr)*12)</f>
        <v>0</v>
      </c>
      <c r="DI235" s="278" cm="1">
        <f t="array" aca="1" ref="DI235" ca="1">DH235*(1+(rRentIncrPct*(MOD(DI$8,12)=1))+(rExCapExRntInfl*(rExCapExRntInflMnth=DI$8)))*(DI$8&lt;=(MAX(rHoldPeriod,1)+fRvrYr)*12)</f>
        <v>0</v>
      </c>
      <c r="DJ235" s="278" cm="1">
        <f t="array" aca="1" ref="DJ235" ca="1">DI235*(1+(rRentIncrPct*(MOD(DJ$8,12)=1))+(rExCapExRntInfl*(rExCapExRntInflMnth=DJ$8)))*(DJ$8&lt;=(MAX(rHoldPeriod,1)+fRvrYr)*12)</f>
        <v>0</v>
      </c>
      <c r="DK235" s="278" cm="1">
        <f t="array" aca="1" ref="DK235" ca="1">DJ235*(1+(rRentIncrPct*(MOD(DK$8,12)=1))+(rExCapExRntInfl*(rExCapExRntInflMnth=DK$8)))*(DK$8&lt;=(MAX(rHoldPeriod,1)+fRvrYr)*12)</f>
        <v>0</v>
      </c>
      <c r="DL235" s="278" cm="1">
        <f t="array" aca="1" ref="DL235" ca="1">DK235*(1+(rRentIncrPct*(MOD(DL$8,12)=1))+(rExCapExRntInfl*(rExCapExRntInflMnth=DL$8)))*(DL$8&lt;=(MAX(rHoldPeriod,1)+fRvrYr)*12)</f>
        <v>0</v>
      </c>
      <c r="DM235" s="278" cm="1">
        <f t="array" aca="1" ref="DM235" ca="1">DL235*(1+(rRentIncrPct*(MOD(DM$8,12)=1))+(rExCapExRntInfl*(rExCapExRntInflMnth=DM$8)))*(DM$8&lt;=(MAX(rHoldPeriod,1)+fRvrYr)*12)</f>
        <v>0</v>
      </c>
      <c r="DN235" s="278" cm="1">
        <f t="array" aca="1" ref="DN235" ca="1">DM235*(1+(rRentIncrPct*(MOD(DN$8,12)=1))+(rExCapExRntInfl*(rExCapExRntInflMnth=DN$8)))*(DN$8&lt;=(MAX(rHoldPeriod,1)+fRvrYr)*12)</f>
        <v>0</v>
      </c>
      <c r="DO235" s="278" cm="1">
        <f t="array" aca="1" ref="DO235" ca="1">DN235*(1+(rRentIncrPct*(MOD(DO$8,12)=1))+(rExCapExRntInfl*(rExCapExRntInflMnth=DO$8)))*(DO$8&lt;=(MAX(rHoldPeriod,1)+fRvrYr)*12)</f>
        <v>0</v>
      </c>
      <c r="DP235" s="278" cm="1">
        <f t="array" aca="1" ref="DP235" ca="1">DO235*(1+(rRentIncrPct*(MOD(DP$8,12)=1))+(rExCapExRntInfl*(rExCapExRntInflMnth=DP$8)))*(DP$8&lt;=(MAX(rHoldPeriod,1)+fRvrYr)*12)</f>
        <v>0</v>
      </c>
      <c r="DQ235" s="278" cm="1">
        <f t="array" aca="1" ref="DQ235" ca="1">DP235*(1+(rRentIncrPct*(MOD(DQ$8,12)=1))+(rExCapExRntInfl*(rExCapExRntInflMnth=DQ$8)))*(DQ$8&lt;=(MAX(rHoldPeriod,1)+fRvrYr)*12)</f>
        <v>0</v>
      </c>
      <c r="DR235" s="278" cm="1">
        <f t="array" aca="1" ref="DR235" ca="1">DQ235*(1+(rRentIncrPct*(MOD(DR$8,12)=1))+(rExCapExRntInfl*(rExCapExRntInflMnth=DR$8)))*(DR$8&lt;=(MAX(rHoldPeriod,1)+fRvrYr)*12)</f>
        <v>0</v>
      </c>
      <c r="DS235" s="278" cm="1">
        <f t="array" aca="1" ref="DS235" ca="1">DR235*(1+(rRentIncrPct*(MOD(DS$8,12)=1))+(rExCapExRntInfl*(rExCapExRntInflMnth=DS$8)))*(DS$8&lt;=(MAX(rHoldPeriod,1)+fRvrYr)*12)</f>
        <v>0</v>
      </c>
      <c r="DT235" s="278" cm="1">
        <f t="array" aca="1" ref="DT235" ca="1">DS235*(1+(rRentIncrPct*(MOD(DT$8,12)=1))+(rExCapExRntInfl*(rExCapExRntInflMnth=DT$8)))*(DT$8&lt;=(MAX(rHoldPeriod,1)+fRvrYr)*12)</f>
        <v>0</v>
      </c>
      <c r="DU235" s="278" cm="1">
        <f t="array" aca="1" ref="DU235" ca="1">DT235*(1+(rRentIncrPct*(MOD(DU$8,12)=1))+(rExCapExRntInfl*(rExCapExRntInflMnth=DU$8)))*(DU$8&lt;=(MAX(rHoldPeriod,1)+fRvrYr)*12)</f>
        <v>0</v>
      </c>
      <c r="DV235" s="278" cm="1">
        <f t="array" aca="1" ref="DV235" ca="1">DU235*(1+(rRentIncrPct*(MOD(DV$8,12)=1))+(rExCapExRntInfl*(rExCapExRntInflMnth=DV$8)))*(DV$8&lt;=(MAX(rHoldPeriod,1)+fRvrYr)*12)</f>
        <v>0</v>
      </c>
      <c r="DW235" s="278" cm="1">
        <f t="array" aca="1" ref="DW235" ca="1">DV235*(1+(rRentIncrPct*(MOD(DW$8,12)=1))+(rExCapExRntInfl*(rExCapExRntInflMnth=DW$8)))*(DW$8&lt;=(MAX(rHoldPeriod,1)+fRvrYr)*12)</f>
        <v>0</v>
      </c>
      <c r="DX235" s="278" cm="1">
        <f t="array" aca="1" ref="DX235" ca="1">DW235*(1+(rRentIncrPct*(MOD(DX$8,12)=1))+(rExCapExRntInfl*(rExCapExRntInflMnth=DX$8)))*(DX$8&lt;=(MAX(rHoldPeriod,1)+fRvrYr)*12)</f>
        <v>0</v>
      </c>
      <c r="DY235" s="278" cm="1">
        <f t="array" aca="1" ref="DY235" ca="1">DX235*(1+(rRentIncrPct*(MOD(DY$8,12)=1))+(rExCapExRntInfl*(rExCapExRntInflMnth=DY$8)))*(DY$8&lt;=(MAX(rHoldPeriod,1)+fRvrYr)*12)</f>
        <v>0</v>
      </c>
      <c r="DZ235" s="278" cm="1">
        <f t="array" aca="1" ref="DZ235" ca="1">DY235*(1+(rRentIncrPct*(MOD(DZ$8,12)=1))+(rExCapExRntInfl*(rExCapExRntInflMnth=DZ$8)))*(DZ$8&lt;=(MAX(rHoldPeriod,1)+fRvrYr)*12)</f>
        <v>0</v>
      </c>
      <c r="EA235" s="278" cm="1">
        <f t="array" aca="1" ref="EA235" ca="1">DZ235*(1+(rRentIncrPct*(MOD(EA$8,12)=1))+(rExCapExRntInfl*(rExCapExRntInflMnth=EA$8)))*(EA$8&lt;=(MAX(rHoldPeriod,1)+fRvrYr)*12)</f>
        <v>0</v>
      </c>
      <c r="EB235" s="278" cm="1">
        <f t="array" aca="1" ref="EB235" ca="1">EA235*(1+(rRentIncrPct*(MOD(EB$8,12)=1))+(rExCapExRntInfl*(rExCapExRntInflMnth=EB$8)))*(EB$8&lt;=(MAX(rHoldPeriod,1)+fRvrYr)*12)</f>
        <v>0</v>
      </c>
      <c r="EC235" s="278" cm="1">
        <f t="array" aca="1" ref="EC235" ca="1">EB235*(1+(rRentIncrPct*(MOD(EC$8,12)=1))+(rExCapExRntInfl*(rExCapExRntInflMnth=EC$8)))*(EC$8&lt;=(MAX(rHoldPeriod,1)+fRvrYr)*12)</f>
        <v>0</v>
      </c>
      <c r="ED235" s="278" cm="1">
        <f t="array" aca="1" ref="ED235" ca="1">EC235*(1+(rRentIncrPct*(MOD(ED$8,12)=1))+(rExCapExRntInfl*(rExCapExRntInflMnth=ED$8)))*(ED$8&lt;=(MAX(rHoldPeriod,1)+fRvrYr)*12)</f>
        <v>0</v>
      </c>
      <c r="EE235" s="278" cm="1">
        <f t="array" aca="1" ref="EE235" ca="1">ED235*(1+(rRentIncrPct*(MOD(EE$8,12)=1))+(rExCapExRntInfl*(rExCapExRntInflMnth=EE$8)))*(EE$8&lt;=(MAX(rHoldPeriod,1)+fRvrYr)*12)</f>
        <v>0</v>
      </c>
      <c r="EF235" s="278" cm="1">
        <f t="array" aca="1" ref="EF235" ca="1">EE235*(1+(rRentIncrPct*(MOD(EF$8,12)=1))+(rExCapExRntInfl*(rExCapExRntInflMnth=EF$8)))*(EF$8&lt;=(MAX(rHoldPeriod,1)+fRvrYr)*12)</f>
        <v>0</v>
      </c>
      <c r="EG235" s="278" cm="1">
        <f t="array" aca="1" ref="EG235" ca="1">EF235*(1+(rRentIncrPct*(MOD(EG$8,12)=1))+(rExCapExRntInfl*(rExCapExRntInflMnth=EG$8)))*(EG$8&lt;=(MAX(rHoldPeriod,1)+fRvrYr)*12)</f>
        <v>0</v>
      </c>
      <c r="EH235" s="278" cm="1">
        <f t="array" aca="1" ref="EH235" ca="1">EG235*(1+(rRentIncrPct*(MOD(EH$8,12)=1))+(rExCapExRntInfl*(rExCapExRntInflMnth=EH$8)))*(EH$8&lt;=(MAX(rHoldPeriod,1)+fRvrYr)*12)</f>
        <v>0</v>
      </c>
      <c r="EI235" s="278" cm="1">
        <f t="array" aca="1" ref="EI235" ca="1">EH235*(1+(rRentIncrPct*(MOD(EI$8,12)=1))+(rExCapExRntInfl*(rExCapExRntInflMnth=EI$8)))*(EI$8&lt;=(MAX(rHoldPeriod,1)+fRvrYr)*12)</f>
        <v>0</v>
      </c>
      <c r="EJ235" s="278" cm="1">
        <f t="array" aca="1" ref="EJ235" ca="1">EI235*(1+(rRentIncrPct*(MOD(EJ$8,12)=1))+(rExCapExRntInfl*(rExCapExRntInflMnth=EJ$8)))*(EJ$8&lt;=(MAX(rHoldPeriod,1)+fRvrYr)*12)</f>
        <v>0</v>
      </c>
      <c r="EK235" s="278" cm="1">
        <f t="array" aca="1" ref="EK235" ca="1">EJ235*(1+(rRentIncrPct*(MOD(EK$8,12)=1))+(rExCapExRntInfl*(rExCapExRntInflMnth=EK$8)))*(EK$8&lt;=(MAX(rHoldPeriod,1)+fRvrYr)*12)</f>
        <v>0</v>
      </c>
      <c r="EL235" s="278" cm="1">
        <f t="array" aca="1" ref="EL235" ca="1">EK235*(1+(rRentIncrPct*(MOD(EL$8,12)=1))+(rExCapExRntInfl*(rExCapExRntInflMnth=EL$8)))*(EL$8&lt;=(MAX(rHoldPeriod,1)+fRvrYr)*12)</f>
        <v>0</v>
      </c>
      <c r="EM235" s="278" cm="1">
        <f t="array" aca="1" ref="EM235" ca="1">EL235*(1+(rRentIncrPct*(MOD(EM$8,12)=1))+(rExCapExRntInfl*(rExCapExRntInflMnth=EM$8)))*(EM$8&lt;=(MAX(rHoldPeriod,1)+fRvrYr)*12)</f>
        <v>0</v>
      </c>
      <c r="EN235" s="278" cm="1">
        <f t="array" aca="1" ref="EN235" ca="1">EM235*(1+(rRentIncrPct*(MOD(EN$8,12)=1))+(rExCapExRntInfl*(rExCapExRntInflMnth=EN$8)))*(EN$8&lt;=(MAX(rHoldPeriod,1)+fRvrYr)*12)</f>
        <v>0</v>
      </c>
      <c r="EO235" s="278" cm="1">
        <f t="array" aca="1" ref="EO235" ca="1">EN235*(1+(rRentIncrPct*(MOD(EO$8,12)=1))+(rExCapExRntInfl*(rExCapExRntInflMnth=EO$8)))*(EO$8&lt;=(MAX(rHoldPeriod,1)+fRvrYr)*12)</f>
        <v>0</v>
      </c>
      <c r="EP235" s="278" cm="1">
        <f t="array" aca="1" ref="EP235" ca="1">EO235*(1+(rRentIncrPct*(MOD(EP$8,12)=1))+(rExCapExRntInfl*(rExCapExRntInflMnth=EP$8)))*(EP$8&lt;=(MAX(rHoldPeriod,1)+fRvrYr)*12)</f>
        <v>0</v>
      </c>
      <c r="EQ235" s="278" cm="1">
        <f t="array" aca="1" ref="EQ235" ca="1">EP235*(1+(rRentIncrPct*(MOD(EQ$8,12)=1))+(rExCapExRntInfl*(rExCapExRntInflMnth=EQ$8)))*(EQ$8&lt;=(MAX(rHoldPeriod,1)+fRvrYr)*12)</f>
        <v>0</v>
      </c>
      <c r="ER235" s="278" cm="1">
        <f t="array" aca="1" ref="ER235" ca="1">EQ235*(1+(rRentIncrPct*(MOD(ER$8,12)=1))+(rExCapExRntInfl*(rExCapExRntInflMnth=ER$8)))*(ER$8&lt;=(MAX(rHoldPeriod,1)+fRvrYr)*12)</f>
        <v>0</v>
      </c>
      <c r="ES235" s="278" cm="1">
        <f t="array" aca="1" ref="ES235" ca="1">ER235*(1+(rRentIncrPct*(MOD(ES$8,12)=1))+(rExCapExRntInfl*(rExCapExRntInflMnth=ES$8)))*(ES$8&lt;=(MAX(rHoldPeriod,1)+fRvrYr)*12)</f>
        <v>0</v>
      </c>
    </row>
    <row r="236" spans="17:149" hidden="1" x14ac:dyDescent="0.2">
      <c r="Q236" s="275"/>
      <c r="R236" s="278">
        <f t="shared" si="501"/>
        <v>0</v>
      </c>
      <c r="S236" s="278" cm="1">
        <f t="array" aca="1" ref="S236" ca="1">R236*(1+(rRentIncrPct*(MOD(S$8,12)=1))+(rExCapExRntInfl*(rExCapExRntInflMnth=S$8)))*(S$8&lt;=(MAX(rHoldPeriod,1)+fRvrYr)*12)</f>
        <v>0</v>
      </c>
      <c r="T236" s="278" cm="1">
        <f t="array" aca="1" ref="T236" ca="1">S236*(1+(rRentIncrPct*(MOD(T$8,12)=1))+(rExCapExRntInfl*(rExCapExRntInflMnth=T$8)))*(T$8&lt;=(MAX(rHoldPeriod,1)+fRvrYr)*12)</f>
        <v>0</v>
      </c>
      <c r="U236" s="278" cm="1">
        <f t="array" aca="1" ref="U236" ca="1">T236*(1+(rRentIncrPct*(MOD(U$8,12)=1))+(rExCapExRntInfl*(rExCapExRntInflMnth=U$8)))*(U$8&lt;=(MAX(rHoldPeriod,1)+fRvrYr)*12)</f>
        <v>0</v>
      </c>
      <c r="V236" s="278" cm="1">
        <f t="array" aca="1" ref="V236" ca="1">U236*(1+(rRentIncrPct*(MOD(V$8,12)=1))+(rExCapExRntInfl*(rExCapExRntInflMnth=V$8)))*(V$8&lt;=(MAX(rHoldPeriod,1)+fRvrYr)*12)</f>
        <v>0</v>
      </c>
      <c r="W236" s="278" cm="1">
        <f t="array" aca="1" ref="W236" ca="1">V236*(1+(rRentIncrPct*(MOD(W$8,12)=1))+(rExCapExRntInfl*(rExCapExRntInflMnth=W$8)))*(W$8&lt;=(MAX(rHoldPeriod,1)+fRvrYr)*12)</f>
        <v>0</v>
      </c>
      <c r="X236" s="278" cm="1">
        <f t="array" aca="1" ref="X236" ca="1">W236*(1+(rRentIncrPct*(MOD(X$8,12)=1))+(rExCapExRntInfl*(rExCapExRntInflMnth=X$8)))*(X$8&lt;=(MAX(rHoldPeriod,1)+fRvrYr)*12)</f>
        <v>0</v>
      </c>
      <c r="Y236" s="278" cm="1">
        <f t="array" aca="1" ref="Y236" ca="1">X236*(1+(rRentIncrPct*(MOD(Y$8,12)=1))+(rExCapExRntInfl*(rExCapExRntInflMnth=Y$8)))*(Y$8&lt;=(MAX(rHoldPeriod,1)+fRvrYr)*12)</f>
        <v>0</v>
      </c>
      <c r="Z236" s="278" cm="1">
        <f t="array" aca="1" ref="Z236" ca="1">Y236*(1+(rRentIncrPct*(MOD(Z$8,12)=1))+(rExCapExRntInfl*(rExCapExRntInflMnth=Z$8)))*(Z$8&lt;=(MAX(rHoldPeriod,1)+fRvrYr)*12)</f>
        <v>0</v>
      </c>
      <c r="AA236" s="278" cm="1">
        <f t="array" aca="1" ref="AA236" ca="1">Z236*(1+(rRentIncrPct*(MOD(AA$8,12)=1))+(rExCapExRntInfl*(rExCapExRntInflMnth=AA$8)))*(AA$8&lt;=(MAX(rHoldPeriod,1)+fRvrYr)*12)</f>
        <v>0</v>
      </c>
      <c r="AB236" s="278" cm="1">
        <f t="array" aca="1" ref="AB236" ca="1">AA236*(1+(rRentIncrPct*(MOD(AB$8,12)=1))+(rExCapExRntInfl*(rExCapExRntInflMnth=AB$8)))*(AB$8&lt;=(MAX(rHoldPeriod,1)+fRvrYr)*12)</f>
        <v>0</v>
      </c>
      <c r="AC236" s="278" cm="1">
        <f t="array" aca="1" ref="AC236" ca="1">AB236*(1+(rRentIncrPct*(MOD(AC$8,12)=1))+(rExCapExRntInfl*(rExCapExRntInflMnth=AC$8)))*(AC$8&lt;=(MAX(rHoldPeriod,1)+fRvrYr)*12)</f>
        <v>0</v>
      </c>
      <c r="AD236" s="278" cm="1">
        <f t="array" aca="1" ref="AD236" ca="1">AC236*(1+(rRentIncrPct*(MOD(AD$8,12)=1))+(rExCapExRntInfl*(rExCapExRntInflMnth=AD$8)))*(AD$8&lt;=(MAX(rHoldPeriod,1)+fRvrYr)*12)</f>
        <v>0</v>
      </c>
      <c r="AE236" s="278" cm="1">
        <f t="array" aca="1" ref="AE236" ca="1">AD236*(1+(rRentIncrPct*(MOD(AE$8,12)=1))+(rExCapExRntInfl*(rExCapExRntInflMnth=AE$8)))*(AE$8&lt;=(MAX(rHoldPeriod,1)+fRvrYr)*12)</f>
        <v>0</v>
      </c>
      <c r="AF236" s="278" cm="1">
        <f t="array" aca="1" ref="AF236" ca="1">AE236*(1+(rRentIncrPct*(MOD(AF$8,12)=1))+(rExCapExRntInfl*(rExCapExRntInflMnth=AF$8)))*(AF$8&lt;=(MAX(rHoldPeriod,1)+fRvrYr)*12)</f>
        <v>0</v>
      </c>
      <c r="AG236" s="278" cm="1">
        <f t="array" aca="1" ref="AG236" ca="1">AF236*(1+(rRentIncrPct*(MOD(AG$8,12)=1))+(rExCapExRntInfl*(rExCapExRntInflMnth=AG$8)))*(AG$8&lt;=(MAX(rHoldPeriod,1)+fRvrYr)*12)</f>
        <v>0</v>
      </c>
      <c r="AH236" s="278" cm="1">
        <f t="array" aca="1" ref="AH236" ca="1">AG236*(1+(rRentIncrPct*(MOD(AH$8,12)=1))+(rExCapExRntInfl*(rExCapExRntInflMnth=AH$8)))*(AH$8&lt;=(MAX(rHoldPeriod,1)+fRvrYr)*12)</f>
        <v>0</v>
      </c>
      <c r="AI236" s="278" cm="1">
        <f t="array" aca="1" ref="AI236" ca="1">AH236*(1+(rRentIncrPct*(MOD(AI$8,12)=1))+(rExCapExRntInfl*(rExCapExRntInflMnth=AI$8)))*(AI$8&lt;=(MAX(rHoldPeriod,1)+fRvrYr)*12)</f>
        <v>0</v>
      </c>
      <c r="AJ236" s="278" cm="1">
        <f t="array" aca="1" ref="AJ236" ca="1">AI236*(1+(rRentIncrPct*(MOD(AJ$8,12)=1))+(rExCapExRntInfl*(rExCapExRntInflMnth=AJ$8)))*(AJ$8&lt;=(MAX(rHoldPeriod,1)+fRvrYr)*12)</f>
        <v>0</v>
      </c>
      <c r="AK236" s="278" cm="1">
        <f t="array" aca="1" ref="AK236" ca="1">AJ236*(1+(rRentIncrPct*(MOD(AK$8,12)=1))+(rExCapExRntInfl*(rExCapExRntInflMnth=AK$8)))*(AK$8&lt;=(MAX(rHoldPeriod,1)+fRvrYr)*12)</f>
        <v>0</v>
      </c>
      <c r="AL236" s="278" cm="1">
        <f t="array" aca="1" ref="AL236" ca="1">AK236*(1+(rRentIncrPct*(MOD(AL$8,12)=1))+(rExCapExRntInfl*(rExCapExRntInflMnth=AL$8)))*(AL$8&lt;=(MAX(rHoldPeriod,1)+fRvrYr)*12)</f>
        <v>0</v>
      </c>
      <c r="AM236" s="278" cm="1">
        <f t="array" aca="1" ref="AM236" ca="1">AL236*(1+(rRentIncrPct*(MOD(AM$8,12)=1))+(rExCapExRntInfl*(rExCapExRntInflMnth=AM$8)))*(AM$8&lt;=(MAX(rHoldPeriod,1)+fRvrYr)*12)</f>
        <v>0</v>
      </c>
      <c r="AN236" s="278" cm="1">
        <f t="array" aca="1" ref="AN236" ca="1">AM236*(1+(rRentIncrPct*(MOD(AN$8,12)=1))+(rExCapExRntInfl*(rExCapExRntInflMnth=AN$8)))*(AN$8&lt;=(MAX(rHoldPeriod,1)+fRvrYr)*12)</f>
        <v>0</v>
      </c>
      <c r="AO236" s="278" cm="1">
        <f t="array" aca="1" ref="AO236" ca="1">AN236*(1+(rRentIncrPct*(MOD(AO$8,12)=1))+(rExCapExRntInfl*(rExCapExRntInflMnth=AO$8)))*(AO$8&lt;=(MAX(rHoldPeriod,1)+fRvrYr)*12)</f>
        <v>0</v>
      </c>
      <c r="AP236" s="278" cm="1">
        <f t="array" aca="1" ref="AP236" ca="1">AO236*(1+(rRentIncrPct*(MOD(AP$8,12)=1))+(rExCapExRntInfl*(rExCapExRntInflMnth=AP$8)))*(AP$8&lt;=(MAX(rHoldPeriod,1)+fRvrYr)*12)</f>
        <v>0</v>
      </c>
      <c r="AQ236" s="278" cm="1">
        <f t="array" aca="1" ref="AQ236" ca="1">AP236*(1+(rRentIncrPct*(MOD(AQ$8,12)=1))+(rExCapExRntInfl*(rExCapExRntInflMnth=AQ$8)))*(AQ$8&lt;=(MAX(rHoldPeriod,1)+fRvrYr)*12)</f>
        <v>0</v>
      </c>
      <c r="AR236" s="278" cm="1">
        <f t="array" aca="1" ref="AR236" ca="1">AQ236*(1+(rRentIncrPct*(MOD(AR$8,12)=1))+(rExCapExRntInfl*(rExCapExRntInflMnth=AR$8)))*(AR$8&lt;=(MAX(rHoldPeriod,1)+fRvrYr)*12)</f>
        <v>0</v>
      </c>
      <c r="AS236" s="278" cm="1">
        <f t="array" aca="1" ref="AS236" ca="1">AR236*(1+(rRentIncrPct*(MOD(AS$8,12)=1))+(rExCapExRntInfl*(rExCapExRntInflMnth=AS$8)))*(AS$8&lt;=(MAX(rHoldPeriod,1)+fRvrYr)*12)</f>
        <v>0</v>
      </c>
      <c r="AT236" s="278" cm="1">
        <f t="array" aca="1" ref="AT236" ca="1">AS236*(1+(rRentIncrPct*(MOD(AT$8,12)=1))+(rExCapExRntInfl*(rExCapExRntInflMnth=AT$8)))*(AT$8&lt;=(MAX(rHoldPeriod,1)+fRvrYr)*12)</f>
        <v>0</v>
      </c>
      <c r="AU236" s="278" cm="1">
        <f t="array" aca="1" ref="AU236" ca="1">AT236*(1+(rRentIncrPct*(MOD(AU$8,12)=1))+(rExCapExRntInfl*(rExCapExRntInflMnth=AU$8)))*(AU$8&lt;=(MAX(rHoldPeriod,1)+fRvrYr)*12)</f>
        <v>0</v>
      </c>
      <c r="AV236" s="278" cm="1">
        <f t="array" aca="1" ref="AV236" ca="1">AU236*(1+(rRentIncrPct*(MOD(AV$8,12)=1))+(rExCapExRntInfl*(rExCapExRntInflMnth=AV$8)))*(AV$8&lt;=(MAX(rHoldPeriod,1)+fRvrYr)*12)</f>
        <v>0</v>
      </c>
      <c r="AW236" s="278" cm="1">
        <f t="array" aca="1" ref="AW236" ca="1">AV236*(1+(rRentIncrPct*(MOD(AW$8,12)=1))+(rExCapExRntInfl*(rExCapExRntInflMnth=AW$8)))*(AW$8&lt;=(MAX(rHoldPeriod,1)+fRvrYr)*12)</f>
        <v>0</v>
      </c>
      <c r="AX236" s="278" cm="1">
        <f t="array" aca="1" ref="AX236" ca="1">AW236*(1+(rRentIncrPct*(MOD(AX$8,12)=1))+(rExCapExRntInfl*(rExCapExRntInflMnth=AX$8)))*(AX$8&lt;=(MAX(rHoldPeriod,1)+fRvrYr)*12)</f>
        <v>0</v>
      </c>
      <c r="AY236" s="278" cm="1">
        <f t="array" aca="1" ref="AY236" ca="1">AX236*(1+(rRentIncrPct*(MOD(AY$8,12)=1))+(rExCapExRntInfl*(rExCapExRntInflMnth=AY$8)))*(AY$8&lt;=(MAX(rHoldPeriod,1)+fRvrYr)*12)</f>
        <v>0</v>
      </c>
      <c r="AZ236" s="278" cm="1">
        <f t="array" aca="1" ref="AZ236" ca="1">AY236*(1+(rRentIncrPct*(MOD(AZ$8,12)=1))+(rExCapExRntInfl*(rExCapExRntInflMnth=AZ$8)))*(AZ$8&lt;=(MAX(rHoldPeriod,1)+fRvrYr)*12)</f>
        <v>0</v>
      </c>
      <c r="BA236" s="278" cm="1">
        <f t="array" aca="1" ref="BA236" ca="1">AZ236*(1+(rRentIncrPct*(MOD(BA$8,12)=1))+(rExCapExRntInfl*(rExCapExRntInflMnth=BA$8)))*(BA$8&lt;=(MAX(rHoldPeriod,1)+fRvrYr)*12)</f>
        <v>0</v>
      </c>
      <c r="BB236" s="278" cm="1">
        <f t="array" aca="1" ref="BB236" ca="1">BA236*(1+(rRentIncrPct*(MOD(BB$8,12)=1))+(rExCapExRntInfl*(rExCapExRntInflMnth=BB$8)))*(BB$8&lt;=(MAX(rHoldPeriod,1)+fRvrYr)*12)</f>
        <v>0</v>
      </c>
      <c r="BC236" s="278" cm="1">
        <f t="array" aca="1" ref="BC236" ca="1">BB236*(1+(rRentIncrPct*(MOD(BC$8,12)=1))+(rExCapExRntInfl*(rExCapExRntInflMnth=BC$8)))*(BC$8&lt;=(MAX(rHoldPeriod,1)+fRvrYr)*12)</f>
        <v>0</v>
      </c>
      <c r="BD236" s="278" cm="1">
        <f t="array" aca="1" ref="BD236" ca="1">BC236*(1+(rRentIncrPct*(MOD(BD$8,12)=1))+(rExCapExRntInfl*(rExCapExRntInflMnth=BD$8)))*(BD$8&lt;=(MAX(rHoldPeriod,1)+fRvrYr)*12)</f>
        <v>0</v>
      </c>
      <c r="BE236" s="278" cm="1">
        <f t="array" aca="1" ref="BE236" ca="1">BD236*(1+(rRentIncrPct*(MOD(BE$8,12)=1))+(rExCapExRntInfl*(rExCapExRntInflMnth=BE$8)))*(BE$8&lt;=(MAX(rHoldPeriod,1)+fRvrYr)*12)</f>
        <v>0</v>
      </c>
      <c r="BF236" s="278" cm="1">
        <f t="array" aca="1" ref="BF236" ca="1">BE236*(1+(rRentIncrPct*(MOD(BF$8,12)=1))+(rExCapExRntInfl*(rExCapExRntInflMnth=BF$8)))*(BF$8&lt;=(MAX(rHoldPeriod,1)+fRvrYr)*12)</f>
        <v>0</v>
      </c>
      <c r="BG236" s="278" cm="1">
        <f t="array" aca="1" ref="BG236" ca="1">BF236*(1+(rRentIncrPct*(MOD(BG$8,12)=1))+(rExCapExRntInfl*(rExCapExRntInflMnth=BG$8)))*(BG$8&lt;=(MAX(rHoldPeriod,1)+fRvrYr)*12)</f>
        <v>0</v>
      </c>
      <c r="BH236" s="278" cm="1">
        <f t="array" aca="1" ref="BH236" ca="1">BG236*(1+(rRentIncrPct*(MOD(BH$8,12)=1))+(rExCapExRntInfl*(rExCapExRntInflMnth=BH$8)))*(BH$8&lt;=(MAX(rHoldPeriod,1)+fRvrYr)*12)</f>
        <v>0</v>
      </c>
      <c r="BI236" s="278" cm="1">
        <f t="array" aca="1" ref="BI236" ca="1">BH236*(1+(rRentIncrPct*(MOD(BI$8,12)=1))+(rExCapExRntInfl*(rExCapExRntInflMnth=BI$8)))*(BI$8&lt;=(MAX(rHoldPeriod,1)+fRvrYr)*12)</f>
        <v>0</v>
      </c>
      <c r="BJ236" s="278" cm="1">
        <f t="array" aca="1" ref="BJ236" ca="1">BI236*(1+(rRentIncrPct*(MOD(BJ$8,12)=1))+(rExCapExRntInfl*(rExCapExRntInflMnth=BJ$8)))*(BJ$8&lt;=(MAX(rHoldPeriod,1)+fRvrYr)*12)</f>
        <v>0</v>
      </c>
      <c r="BK236" s="278" cm="1">
        <f t="array" aca="1" ref="BK236" ca="1">BJ236*(1+(rRentIncrPct*(MOD(BK$8,12)=1))+(rExCapExRntInfl*(rExCapExRntInflMnth=BK$8)))*(BK$8&lt;=(MAX(rHoldPeriod,1)+fRvrYr)*12)</f>
        <v>0</v>
      </c>
      <c r="BL236" s="278" cm="1">
        <f t="array" aca="1" ref="BL236" ca="1">BK236*(1+(rRentIncrPct*(MOD(BL$8,12)=1))+(rExCapExRntInfl*(rExCapExRntInflMnth=BL$8)))*(BL$8&lt;=(MAX(rHoldPeriod,1)+fRvrYr)*12)</f>
        <v>0</v>
      </c>
      <c r="BM236" s="278" cm="1">
        <f t="array" aca="1" ref="BM236" ca="1">BL236*(1+(rRentIncrPct*(MOD(BM$8,12)=1))+(rExCapExRntInfl*(rExCapExRntInflMnth=BM$8)))*(BM$8&lt;=(MAX(rHoldPeriod,1)+fRvrYr)*12)</f>
        <v>0</v>
      </c>
      <c r="BN236" s="278" cm="1">
        <f t="array" aca="1" ref="BN236" ca="1">BM236*(1+(rRentIncrPct*(MOD(BN$8,12)=1))+(rExCapExRntInfl*(rExCapExRntInflMnth=BN$8)))*(BN$8&lt;=(MAX(rHoldPeriod,1)+fRvrYr)*12)</f>
        <v>0</v>
      </c>
      <c r="BO236" s="278" cm="1">
        <f t="array" aca="1" ref="BO236" ca="1">BN236*(1+(rRentIncrPct*(MOD(BO$8,12)=1))+(rExCapExRntInfl*(rExCapExRntInflMnth=BO$8)))*(BO$8&lt;=(MAX(rHoldPeriod,1)+fRvrYr)*12)</f>
        <v>0</v>
      </c>
      <c r="BP236" s="278" cm="1">
        <f t="array" aca="1" ref="BP236" ca="1">BO236*(1+(rRentIncrPct*(MOD(BP$8,12)=1))+(rExCapExRntInfl*(rExCapExRntInflMnth=BP$8)))*(BP$8&lt;=(MAX(rHoldPeriod,1)+fRvrYr)*12)</f>
        <v>0</v>
      </c>
      <c r="BQ236" s="278" cm="1">
        <f t="array" aca="1" ref="BQ236" ca="1">BP236*(1+(rRentIncrPct*(MOD(BQ$8,12)=1))+(rExCapExRntInfl*(rExCapExRntInflMnth=BQ$8)))*(BQ$8&lt;=(MAX(rHoldPeriod,1)+fRvrYr)*12)</f>
        <v>0</v>
      </c>
      <c r="BR236" s="278" cm="1">
        <f t="array" aca="1" ref="BR236" ca="1">BQ236*(1+(rRentIncrPct*(MOD(BR$8,12)=1))+(rExCapExRntInfl*(rExCapExRntInflMnth=BR$8)))*(BR$8&lt;=(MAX(rHoldPeriod,1)+fRvrYr)*12)</f>
        <v>0</v>
      </c>
      <c r="BS236" s="278" cm="1">
        <f t="array" aca="1" ref="BS236" ca="1">BR236*(1+(rRentIncrPct*(MOD(BS$8,12)=1))+(rExCapExRntInfl*(rExCapExRntInflMnth=BS$8)))*(BS$8&lt;=(MAX(rHoldPeriod,1)+fRvrYr)*12)</f>
        <v>0</v>
      </c>
      <c r="BT236" s="278" cm="1">
        <f t="array" aca="1" ref="BT236" ca="1">BS236*(1+(rRentIncrPct*(MOD(BT$8,12)=1))+(rExCapExRntInfl*(rExCapExRntInflMnth=BT$8)))*(BT$8&lt;=(MAX(rHoldPeriod,1)+fRvrYr)*12)</f>
        <v>0</v>
      </c>
      <c r="BU236" s="278" cm="1">
        <f t="array" aca="1" ref="BU236" ca="1">BT236*(1+(rRentIncrPct*(MOD(BU$8,12)=1))+(rExCapExRntInfl*(rExCapExRntInflMnth=BU$8)))*(BU$8&lt;=(MAX(rHoldPeriod,1)+fRvrYr)*12)</f>
        <v>0</v>
      </c>
      <c r="BV236" s="278" cm="1">
        <f t="array" aca="1" ref="BV236" ca="1">BU236*(1+(rRentIncrPct*(MOD(BV$8,12)=1))+(rExCapExRntInfl*(rExCapExRntInflMnth=BV$8)))*(BV$8&lt;=(MAX(rHoldPeriod,1)+fRvrYr)*12)</f>
        <v>0</v>
      </c>
      <c r="BW236" s="278" cm="1">
        <f t="array" aca="1" ref="BW236" ca="1">BV236*(1+(rRentIncrPct*(MOD(BW$8,12)=1))+(rExCapExRntInfl*(rExCapExRntInflMnth=BW$8)))*(BW$8&lt;=(MAX(rHoldPeriod,1)+fRvrYr)*12)</f>
        <v>0</v>
      </c>
      <c r="BX236" s="278" cm="1">
        <f t="array" aca="1" ref="BX236" ca="1">BW236*(1+(rRentIncrPct*(MOD(BX$8,12)=1))+(rExCapExRntInfl*(rExCapExRntInflMnth=BX$8)))*(BX$8&lt;=(MAX(rHoldPeriod,1)+fRvrYr)*12)</f>
        <v>0</v>
      </c>
      <c r="BY236" s="278" cm="1">
        <f t="array" aca="1" ref="BY236" ca="1">BX236*(1+(rRentIncrPct*(MOD(BY$8,12)=1))+(rExCapExRntInfl*(rExCapExRntInflMnth=BY$8)))*(BY$8&lt;=(MAX(rHoldPeriod,1)+fRvrYr)*12)</f>
        <v>0</v>
      </c>
      <c r="BZ236" s="278" cm="1">
        <f t="array" aca="1" ref="BZ236" ca="1">BY236*(1+(rRentIncrPct*(MOD(BZ$8,12)=1))+(rExCapExRntInfl*(rExCapExRntInflMnth=BZ$8)))*(BZ$8&lt;=(MAX(rHoldPeriod,1)+fRvrYr)*12)</f>
        <v>0</v>
      </c>
      <c r="CA236" s="278" cm="1">
        <f t="array" aca="1" ref="CA236" ca="1">BZ236*(1+(rRentIncrPct*(MOD(CA$8,12)=1))+(rExCapExRntInfl*(rExCapExRntInflMnth=CA$8)))*(CA$8&lt;=(MAX(rHoldPeriod,1)+fRvrYr)*12)</f>
        <v>0</v>
      </c>
      <c r="CB236" s="278" cm="1">
        <f t="array" aca="1" ref="CB236" ca="1">CA236*(1+(rRentIncrPct*(MOD(CB$8,12)=1))+(rExCapExRntInfl*(rExCapExRntInflMnth=CB$8)))*(CB$8&lt;=(MAX(rHoldPeriod,1)+fRvrYr)*12)</f>
        <v>0</v>
      </c>
      <c r="CC236" s="278" cm="1">
        <f t="array" aca="1" ref="CC236" ca="1">CB236*(1+(rRentIncrPct*(MOD(CC$8,12)=1))+(rExCapExRntInfl*(rExCapExRntInflMnth=CC$8)))*(CC$8&lt;=(MAX(rHoldPeriod,1)+fRvrYr)*12)</f>
        <v>0</v>
      </c>
      <c r="CD236" s="278" cm="1">
        <f t="array" aca="1" ref="CD236" ca="1">CC236*(1+(rRentIncrPct*(MOD(CD$8,12)=1))+(rExCapExRntInfl*(rExCapExRntInflMnth=CD$8)))*(CD$8&lt;=(MAX(rHoldPeriod,1)+fRvrYr)*12)</f>
        <v>0</v>
      </c>
      <c r="CE236" s="278" cm="1">
        <f t="array" aca="1" ref="CE236" ca="1">CD236*(1+(rRentIncrPct*(MOD(CE$8,12)=1))+(rExCapExRntInfl*(rExCapExRntInflMnth=CE$8)))*(CE$8&lt;=(MAX(rHoldPeriod,1)+fRvrYr)*12)</f>
        <v>0</v>
      </c>
      <c r="CF236" s="278" cm="1">
        <f t="array" aca="1" ref="CF236" ca="1">CE236*(1+(rRentIncrPct*(MOD(CF$8,12)=1))+(rExCapExRntInfl*(rExCapExRntInflMnth=CF$8)))*(CF$8&lt;=(MAX(rHoldPeriod,1)+fRvrYr)*12)</f>
        <v>0</v>
      </c>
      <c r="CG236" s="278" cm="1">
        <f t="array" aca="1" ref="CG236" ca="1">CF236*(1+(rRentIncrPct*(MOD(CG$8,12)=1))+(rExCapExRntInfl*(rExCapExRntInflMnth=CG$8)))*(CG$8&lt;=(MAX(rHoldPeriod,1)+fRvrYr)*12)</f>
        <v>0</v>
      </c>
      <c r="CH236" s="278" cm="1">
        <f t="array" aca="1" ref="CH236" ca="1">CG236*(1+(rRentIncrPct*(MOD(CH$8,12)=1))+(rExCapExRntInfl*(rExCapExRntInflMnth=CH$8)))*(CH$8&lt;=(MAX(rHoldPeriod,1)+fRvrYr)*12)</f>
        <v>0</v>
      </c>
      <c r="CI236" s="278" cm="1">
        <f t="array" aca="1" ref="CI236" ca="1">CH236*(1+(rRentIncrPct*(MOD(CI$8,12)=1))+(rExCapExRntInfl*(rExCapExRntInflMnth=CI$8)))*(CI$8&lt;=(MAX(rHoldPeriod,1)+fRvrYr)*12)</f>
        <v>0</v>
      </c>
      <c r="CJ236" s="278" cm="1">
        <f t="array" aca="1" ref="CJ236" ca="1">CI236*(1+(rRentIncrPct*(MOD(CJ$8,12)=1))+(rExCapExRntInfl*(rExCapExRntInflMnth=CJ$8)))*(CJ$8&lt;=(MAX(rHoldPeriod,1)+fRvrYr)*12)</f>
        <v>0</v>
      </c>
      <c r="CK236" s="278" cm="1">
        <f t="array" aca="1" ref="CK236" ca="1">CJ236*(1+(rRentIncrPct*(MOD(CK$8,12)=1))+(rExCapExRntInfl*(rExCapExRntInflMnth=CK$8)))*(CK$8&lt;=(MAX(rHoldPeriod,1)+fRvrYr)*12)</f>
        <v>0</v>
      </c>
      <c r="CL236" s="278" cm="1">
        <f t="array" aca="1" ref="CL236" ca="1">CK236*(1+(rRentIncrPct*(MOD(CL$8,12)=1))+(rExCapExRntInfl*(rExCapExRntInflMnth=CL$8)))*(CL$8&lt;=(MAX(rHoldPeriod,1)+fRvrYr)*12)</f>
        <v>0</v>
      </c>
      <c r="CM236" s="278" cm="1">
        <f t="array" aca="1" ref="CM236" ca="1">CL236*(1+(rRentIncrPct*(MOD(CM$8,12)=1))+(rExCapExRntInfl*(rExCapExRntInflMnth=CM$8)))*(CM$8&lt;=(MAX(rHoldPeriod,1)+fRvrYr)*12)</f>
        <v>0</v>
      </c>
      <c r="CN236" s="278" cm="1">
        <f t="array" aca="1" ref="CN236" ca="1">CM236*(1+(rRentIncrPct*(MOD(CN$8,12)=1))+(rExCapExRntInfl*(rExCapExRntInflMnth=CN$8)))*(CN$8&lt;=(MAX(rHoldPeriod,1)+fRvrYr)*12)</f>
        <v>0</v>
      </c>
      <c r="CO236" s="278" cm="1">
        <f t="array" aca="1" ref="CO236" ca="1">CN236*(1+(rRentIncrPct*(MOD(CO$8,12)=1))+(rExCapExRntInfl*(rExCapExRntInflMnth=CO$8)))*(CO$8&lt;=(MAX(rHoldPeriod,1)+fRvrYr)*12)</f>
        <v>0</v>
      </c>
      <c r="CP236" s="278" cm="1">
        <f t="array" aca="1" ref="CP236" ca="1">CO236*(1+(rRentIncrPct*(MOD(CP$8,12)=1))+(rExCapExRntInfl*(rExCapExRntInflMnth=CP$8)))*(CP$8&lt;=(MAX(rHoldPeriod,1)+fRvrYr)*12)</f>
        <v>0</v>
      </c>
      <c r="CQ236" s="278" cm="1">
        <f t="array" aca="1" ref="CQ236" ca="1">CP236*(1+(rRentIncrPct*(MOD(CQ$8,12)=1))+(rExCapExRntInfl*(rExCapExRntInflMnth=CQ$8)))*(CQ$8&lt;=(MAX(rHoldPeriod,1)+fRvrYr)*12)</f>
        <v>0</v>
      </c>
      <c r="CR236" s="278" cm="1">
        <f t="array" aca="1" ref="CR236" ca="1">CQ236*(1+(rRentIncrPct*(MOD(CR$8,12)=1))+(rExCapExRntInfl*(rExCapExRntInflMnth=CR$8)))*(CR$8&lt;=(MAX(rHoldPeriod,1)+fRvrYr)*12)</f>
        <v>0</v>
      </c>
      <c r="CS236" s="278" cm="1">
        <f t="array" aca="1" ref="CS236" ca="1">CR236*(1+(rRentIncrPct*(MOD(CS$8,12)=1))+(rExCapExRntInfl*(rExCapExRntInflMnth=CS$8)))*(CS$8&lt;=(MAX(rHoldPeriod,1)+fRvrYr)*12)</f>
        <v>0</v>
      </c>
      <c r="CT236" s="278" cm="1">
        <f t="array" aca="1" ref="CT236" ca="1">CS236*(1+(rRentIncrPct*(MOD(CT$8,12)=1))+(rExCapExRntInfl*(rExCapExRntInflMnth=CT$8)))*(CT$8&lt;=(MAX(rHoldPeriod,1)+fRvrYr)*12)</f>
        <v>0</v>
      </c>
      <c r="CU236" s="278" cm="1">
        <f t="array" aca="1" ref="CU236" ca="1">CT236*(1+(rRentIncrPct*(MOD(CU$8,12)=1))+(rExCapExRntInfl*(rExCapExRntInflMnth=CU$8)))*(CU$8&lt;=(MAX(rHoldPeriod,1)+fRvrYr)*12)</f>
        <v>0</v>
      </c>
      <c r="CV236" s="278" cm="1">
        <f t="array" aca="1" ref="CV236" ca="1">CU236*(1+(rRentIncrPct*(MOD(CV$8,12)=1))+(rExCapExRntInfl*(rExCapExRntInflMnth=CV$8)))*(CV$8&lt;=(MAX(rHoldPeriod,1)+fRvrYr)*12)</f>
        <v>0</v>
      </c>
      <c r="CW236" s="278" cm="1">
        <f t="array" aca="1" ref="CW236" ca="1">CV236*(1+(rRentIncrPct*(MOD(CW$8,12)=1))+(rExCapExRntInfl*(rExCapExRntInflMnth=CW$8)))*(CW$8&lt;=(MAX(rHoldPeriod,1)+fRvrYr)*12)</f>
        <v>0</v>
      </c>
      <c r="CX236" s="278" cm="1">
        <f t="array" aca="1" ref="CX236" ca="1">CW236*(1+(rRentIncrPct*(MOD(CX$8,12)=1))+(rExCapExRntInfl*(rExCapExRntInflMnth=CX$8)))*(CX$8&lt;=(MAX(rHoldPeriod,1)+fRvrYr)*12)</f>
        <v>0</v>
      </c>
      <c r="CY236" s="278" cm="1">
        <f t="array" aca="1" ref="CY236" ca="1">CX236*(1+(rRentIncrPct*(MOD(CY$8,12)=1))+(rExCapExRntInfl*(rExCapExRntInflMnth=CY$8)))*(CY$8&lt;=(MAX(rHoldPeriod,1)+fRvrYr)*12)</f>
        <v>0</v>
      </c>
      <c r="CZ236" s="278" cm="1">
        <f t="array" aca="1" ref="CZ236" ca="1">CY236*(1+(rRentIncrPct*(MOD(CZ$8,12)=1))+(rExCapExRntInfl*(rExCapExRntInflMnth=CZ$8)))*(CZ$8&lt;=(MAX(rHoldPeriod,1)+fRvrYr)*12)</f>
        <v>0</v>
      </c>
      <c r="DA236" s="278" cm="1">
        <f t="array" aca="1" ref="DA236" ca="1">CZ236*(1+(rRentIncrPct*(MOD(DA$8,12)=1))+(rExCapExRntInfl*(rExCapExRntInflMnth=DA$8)))*(DA$8&lt;=(MAX(rHoldPeriod,1)+fRvrYr)*12)</f>
        <v>0</v>
      </c>
      <c r="DB236" s="278" cm="1">
        <f t="array" aca="1" ref="DB236" ca="1">DA236*(1+(rRentIncrPct*(MOD(DB$8,12)=1))+(rExCapExRntInfl*(rExCapExRntInflMnth=DB$8)))*(DB$8&lt;=(MAX(rHoldPeriod,1)+fRvrYr)*12)</f>
        <v>0</v>
      </c>
      <c r="DC236" s="278" cm="1">
        <f t="array" aca="1" ref="DC236" ca="1">DB236*(1+(rRentIncrPct*(MOD(DC$8,12)=1))+(rExCapExRntInfl*(rExCapExRntInflMnth=DC$8)))*(DC$8&lt;=(MAX(rHoldPeriod,1)+fRvrYr)*12)</f>
        <v>0</v>
      </c>
      <c r="DD236" s="278" cm="1">
        <f t="array" aca="1" ref="DD236" ca="1">DC236*(1+(rRentIncrPct*(MOD(DD$8,12)=1))+(rExCapExRntInfl*(rExCapExRntInflMnth=DD$8)))*(DD$8&lt;=(MAX(rHoldPeriod,1)+fRvrYr)*12)</f>
        <v>0</v>
      </c>
      <c r="DE236" s="278" cm="1">
        <f t="array" aca="1" ref="DE236" ca="1">DD236*(1+(rRentIncrPct*(MOD(DE$8,12)=1))+(rExCapExRntInfl*(rExCapExRntInflMnth=DE$8)))*(DE$8&lt;=(MAX(rHoldPeriod,1)+fRvrYr)*12)</f>
        <v>0</v>
      </c>
      <c r="DF236" s="278" cm="1">
        <f t="array" aca="1" ref="DF236" ca="1">DE236*(1+(rRentIncrPct*(MOD(DF$8,12)=1))+(rExCapExRntInfl*(rExCapExRntInflMnth=DF$8)))*(DF$8&lt;=(MAX(rHoldPeriod,1)+fRvrYr)*12)</f>
        <v>0</v>
      </c>
      <c r="DG236" s="278" cm="1">
        <f t="array" aca="1" ref="DG236" ca="1">DF236*(1+(rRentIncrPct*(MOD(DG$8,12)=1))+(rExCapExRntInfl*(rExCapExRntInflMnth=DG$8)))*(DG$8&lt;=(MAX(rHoldPeriod,1)+fRvrYr)*12)</f>
        <v>0</v>
      </c>
      <c r="DH236" s="278" cm="1">
        <f t="array" aca="1" ref="DH236" ca="1">DG236*(1+(rRentIncrPct*(MOD(DH$8,12)=1))+(rExCapExRntInfl*(rExCapExRntInflMnth=DH$8)))*(DH$8&lt;=(MAX(rHoldPeriod,1)+fRvrYr)*12)</f>
        <v>0</v>
      </c>
      <c r="DI236" s="278" cm="1">
        <f t="array" aca="1" ref="DI236" ca="1">DH236*(1+(rRentIncrPct*(MOD(DI$8,12)=1))+(rExCapExRntInfl*(rExCapExRntInflMnth=DI$8)))*(DI$8&lt;=(MAX(rHoldPeriod,1)+fRvrYr)*12)</f>
        <v>0</v>
      </c>
      <c r="DJ236" s="278" cm="1">
        <f t="array" aca="1" ref="DJ236" ca="1">DI236*(1+(rRentIncrPct*(MOD(DJ$8,12)=1))+(rExCapExRntInfl*(rExCapExRntInflMnth=DJ$8)))*(DJ$8&lt;=(MAX(rHoldPeriod,1)+fRvrYr)*12)</f>
        <v>0</v>
      </c>
      <c r="DK236" s="278" cm="1">
        <f t="array" aca="1" ref="DK236" ca="1">DJ236*(1+(rRentIncrPct*(MOD(DK$8,12)=1))+(rExCapExRntInfl*(rExCapExRntInflMnth=DK$8)))*(DK$8&lt;=(MAX(rHoldPeriod,1)+fRvrYr)*12)</f>
        <v>0</v>
      </c>
      <c r="DL236" s="278" cm="1">
        <f t="array" aca="1" ref="DL236" ca="1">DK236*(1+(rRentIncrPct*(MOD(DL$8,12)=1))+(rExCapExRntInfl*(rExCapExRntInflMnth=DL$8)))*(DL$8&lt;=(MAX(rHoldPeriod,1)+fRvrYr)*12)</f>
        <v>0</v>
      </c>
      <c r="DM236" s="278" cm="1">
        <f t="array" aca="1" ref="DM236" ca="1">DL236*(1+(rRentIncrPct*(MOD(DM$8,12)=1))+(rExCapExRntInfl*(rExCapExRntInflMnth=DM$8)))*(DM$8&lt;=(MAX(rHoldPeriod,1)+fRvrYr)*12)</f>
        <v>0</v>
      </c>
      <c r="DN236" s="278" cm="1">
        <f t="array" aca="1" ref="DN236" ca="1">DM236*(1+(rRentIncrPct*(MOD(DN$8,12)=1))+(rExCapExRntInfl*(rExCapExRntInflMnth=DN$8)))*(DN$8&lt;=(MAX(rHoldPeriod,1)+fRvrYr)*12)</f>
        <v>0</v>
      </c>
      <c r="DO236" s="278" cm="1">
        <f t="array" aca="1" ref="DO236" ca="1">DN236*(1+(rRentIncrPct*(MOD(DO$8,12)=1))+(rExCapExRntInfl*(rExCapExRntInflMnth=DO$8)))*(DO$8&lt;=(MAX(rHoldPeriod,1)+fRvrYr)*12)</f>
        <v>0</v>
      </c>
      <c r="DP236" s="278" cm="1">
        <f t="array" aca="1" ref="DP236" ca="1">DO236*(1+(rRentIncrPct*(MOD(DP$8,12)=1))+(rExCapExRntInfl*(rExCapExRntInflMnth=DP$8)))*(DP$8&lt;=(MAX(rHoldPeriod,1)+fRvrYr)*12)</f>
        <v>0</v>
      </c>
      <c r="DQ236" s="278" cm="1">
        <f t="array" aca="1" ref="DQ236" ca="1">DP236*(1+(rRentIncrPct*(MOD(DQ$8,12)=1))+(rExCapExRntInfl*(rExCapExRntInflMnth=DQ$8)))*(DQ$8&lt;=(MAX(rHoldPeriod,1)+fRvrYr)*12)</f>
        <v>0</v>
      </c>
      <c r="DR236" s="278" cm="1">
        <f t="array" aca="1" ref="DR236" ca="1">DQ236*(1+(rRentIncrPct*(MOD(DR$8,12)=1))+(rExCapExRntInfl*(rExCapExRntInflMnth=DR$8)))*(DR$8&lt;=(MAX(rHoldPeriod,1)+fRvrYr)*12)</f>
        <v>0</v>
      </c>
      <c r="DS236" s="278" cm="1">
        <f t="array" aca="1" ref="DS236" ca="1">DR236*(1+(rRentIncrPct*(MOD(DS$8,12)=1))+(rExCapExRntInfl*(rExCapExRntInflMnth=DS$8)))*(DS$8&lt;=(MAX(rHoldPeriod,1)+fRvrYr)*12)</f>
        <v>0</v>
      </c>
      <c r="DT236" s="278" cm="1">
        <f t="array" aca="1" ref="DT236" ca="1">DS236*(1+(rRentIncrPct*(MOD(DT$8,12)=1))+(rExCapExRntInfl*(rExCapExRntInflMnth=DT$8)))*(DT$8&lt;=(MAX(rHoldPeriod,1)+fRvrYr)*12)</f>
        <v>0</v>
      </c>
      <c r="DU236" s="278" cm="1">
        <f t="array" aca="1" ref="DU236" ca="1">DT236*(1+(rRentIncrPct*(MOD(DU$8,12)=1))+(rExCapExRntInfl*(rExCapExRntInflMnth=DU$8)))*(DU$8&lt;=(MAX(rHoldPeriod,1)+fRvrYr)*12)</f>
        <v>0</v>
      </c>
      <c r="DV236" s="278" cm="1">
        <f t="array" aca="1" ref="DV236" ca="1">DU236*(1+(rRentIncrPct*(MOD(DV$8,12)=1))+(rExCapExRntInfl*(rExCapExRntInflMnth=DV$8)))*(DV$8&lt;=(MAX(rHoldPeriod,1)+fRvrYr)*12)</f>
        <v>0</v>
      </c>
      <c r="DW236" s="278" cm="1">
        <f t="array" aca="1" ref="DW236" ca="1">DV236*(1+(rRentIncrPct*(MOD(DW$8,12)=1))+(rExCapExRntInfl*(rExCapExRntInflMnth=DW$8)))*(DW$8&lt;=(MAX(rHoldPeriod,1)+fRvrYr)*12)</f>
        <v>0</v>
      </c>
      <c r="DX236" s="278" cm="1">
        <f t="array" aca="1" ref="DX236" ca="1">DW236*(1+(rRentIncrPct*(MOD(DX$8,12)=1))+(rExCapExRntInfl*(rExCapExRntInflMnth=DX$8)))*(DX$8&lt;=(MAX(rHoldPeriod,1)+fRvrYr)*12)</f>
        <v>0</v>
      </c>
      <c r="DY236" s="278" cm="1">
        <f t="array" aca="1" ref="DY236" ca="1">DX236*(1+(rRentIncrPct*(MOD(DY$8,12)=1))+(rExCapExRntInfl*(rExCapExRntInflMnth=DY$8)))*(DY$8&lt;=(MAX(rHoldPeriod,1)+fRvrYr)*12)</f>
        <v>0</v>
      </c>
      <c r="DZ236" s="278" cm="1">
        <f t="array" aca="1" ref="DZ236" ca="1">DY236*(1+(rRentIncrPct*(MOD(DZ$8,12)=1))+(rExCapExRntInfl*(rExCapExRntInflMnth=DZ$8)))*(DZ$8&lt;=(MAX(rHoldPeriod,1)+fRvrYr)*12)</f>
        <v>0</v>
      </c>
      <c r="EA236" s="278" cm="1">
        <f t="array" aca="1" ref="EA236" ca="1">DZ236*(1+(rRentIncrPct*(MOD(EA$8,12)=1))+(rExCapExRntInfl*(rExCapExRntInflMnth=EA$8)))*(EA$8&lt;=(MAX(rHoldPeriod,1)+fRvrYr)*12)</f>
        <v>0</v>
      </c>
      <c r="EB236" s="278" cm="1">
        <f t="array" aca="1" ref="EB236" ca="1">EA236*(1+(rRentIncrPct*(MOD(EB$8,12)=1))+(rExCapExRntInfl*(rExCapExRntInflMnth=EB$8)))*(EB$8&lt;=(MAX(rHoldPeriod,1)+fRvrYr)*12)</f>
        <v>0</v>
      </c>
      <c r="EC236" s="278" cm="1">
        <f t="array" aca="1" ref="EC236" ca="1">EB236*(1+(rRentIncrPct*(MOD(EC$8,12)=1))+(rExCapExRntInfl*(rExCapExRntInflMnth=EC$8)))*(EC$8&lt;=(MAX(rHoldPeriod,1)+fRvrYr)*12)</f>
        <v>0</v>
      </c>
      <c r="ED236" s="278" cm="1">
        <f t="array" aca="1" ref="ED236" ca="1">EC236*(1+(rRentIncrPct*(MOD(ED$8,12)=1))+(rExCapExRntInfl*(rExCapExRntInflMnth=ED$8)))*(ED$8&lt;=(MAX(rHoldPeriod,1)+fRvrYr)*12)</f>
        <v>0</v>
      </c>
      <c r="EE236" s="278" cm="1">
        <f t="array" aca="1" ref="EE236" ca="1">ED236*(1+(rRentIncrPct*(MOD(EE$8,12)=1))+(rExCapExRntInfl*(rExCapExRntInflMnth=EE$8)))*(EE$8&lt;=(MAX(rHoldPeriod,1)+fRvrYr)*12)</f>
        <v>0</v>
      </c>
      <c r="EF236" s="278" cm="1">
        <f t="array" aca="1" ref="EF236" ca="1">EE236*(1+(rRentIncrPct*(MOD(EF$8,12)=1))+(rExCapExRntInfl*(rExCapExRntInflMnth=EF$8)))*(EF$8&lt;=(MAX(rHoldPeriod,1)+fRvrYr)*12)</f>
        <v>0</v>
      </c>
      <c r="EG236" s="278" cm="1">
        <f t="array" aca="1" ref="EG236" ca="1">EF236*(1+(rRentIncrPct*(MOD(EG$8,12)=1))+(rExCapExRntInfl*(rExCapExRntInflMnth=EG$8)))*(EG$8&lt;=(MAX(rHoldPeriod,1)+fRvrYr)*12)</f>
        <v>0</v>
      </c>
      <c r="EH236" s="278" cm="1">
        <f t="array" aca="1" ref="EH236" ca="1">EG236*(1+(rRentIncrPct*(MOD(EH$8,12)=1))+(rExCapExRntInfl*(rExCapExRntInflMnth=EH$8)))*(EH$8&lt;=(MAX(rHoldPeriod,1)+fRvrYr)*12)</f>
        <v>0</v>
      </c>
      <c r="EI236" s="278" cm="1">
        <f t="array" aca="1" ref="EI236" ca="1">EH236*(1+(rRentIncrPct*(MOD(EI$8,12)=1))+(rExCapExRntInfl*(rExCapExRntInflMnth=EI$8)))*(EI$8&lt;=(MAX(rHoldPeriod,1)+fRvrYr)*12)</f>
        <v>0</v>
      </c>
      <c r="EJ236" s="278" cm="1">
        <f t="array" aca="1" ref="EJ236" ca="1">EI236*(1+(rRentIncrPct*(MOD(EJ$8,12)=1))+(rExCapExRntInfl*(rExCapExRntInflMnth=EJ$8)))*(EJ$8&lt;=(MAX(rHoldPeriod,1)+fRvrYr)*12)</f>
        <v>0</v>
      </c>
      <c r="EK236" s="278" cm="1">
        <f t="array" aca="1" ref="EK236" ca="1">EJ236*(1+(rRentIncrPct*(MOD(EK$8,12)=1))+(rExCapExRntInfl*(rExCapExRntInflMnth=EK$8)))*(EK$8&lt;=(MAX(rHoldPeriod,1)+fRvrYr)*12)</f>
        <v>0</v>
      </c>
      <c r="EL236" s="278" cm="1">
        <f t="array" aca="1" ref="EL236" ca="1">EK236*(1+(rRentIncrPct*(MOD(EL$8,12)=1))+(rExCapExRntInfl*(rExCapExRntInflMnth=EL$8)))*(EL$8&lt;=(MAX(rHoldPeriod,1)+fRvrYr)*12)</f>
        <v>0</v>
      </c>
      <c r="EM236" s="278" cm="1">
        <f t="array" aca="1" ref="EM236" ca="1">EL236*(1+(rRentIncrPct*(MOD(EM$8,12)=1))+(rExCapExRntInfl*(rExCapExRntInflMnth=EM$8)))*(EM$8&lt;=(MAX(rHoldPeriod,1)+fRvrYr)*12)</f>
        <v>0</v>
      </c>
      <c r="EN236" s="278" cm="1">
        <f t="array" aca="1" ref="EN236" ca="1">EM236*(1+(rRentIncrPct*(MOD(EN$8,12)=1))+(rExCapExRntInfl*(rExCapExRntInflMnth=EN$8)))*(EN$8&lt;=(MAX(rHoldPeriod,1)+fRvrYr)*12)</f>
        <v>0</v>
      </c>
      <c r="EO236" s="278" cm="1">
        <f t="array" aca="1" ref="EO236" ca="1">EN236*(1+(rRentIncrPct*(MOD(EO$8,12)=1))+(rExCapExRntInfl*(rExCapExRntInflMnth=EO$8)))*(EO$8&lt;=(MAX(rHoldPeriod,1)+fRvrYr)*12)</f>
        <v>0</v>
      </c>
      <c r="EP236" s="278" cm="1">
        <f t="array" aca="1" ref="EP236" ca="1">EO236*(1+(rRentIncrPct*(MOD(EP$8,12)=1))+(rExCapExRntInfl*(rExCapExRntInflMnth=EP$8)))*(EP$8&lt;=(MAX(rHoldPeriod,1)+fRvrYr)*12)</f>
        <v>0</v>
      </c>
      <c r="EQ236" s="278" cm="1">
        <f t="array" aca="1" ref="EQ236" ca="1">EP236*(1+(rRentIncrPct*(MOD(EQ$8,12)=1))+(rExCapExRntInfl*(rExCapExRntInflMnth=EQ$8)))*(EQ$8&lt;=(MAX(rHoldPeriod,1)+fRvrYr)*12)</f>
        <v>0</v>
      </c>
      <c r="ER236" s="278" cm="1">
        <f t="array" aca="1" ref="ER236" ca="1">EQ236*(1+(rRentIncrPct*(MOD(ER$8,12)=1))+(rExCapExRntInfl*(rExCapExRntInflMnth=ER$8)))*(ER$8&lt;=(MAX(rHoldPeriod,1)+fRvrYr)*12)</f>
        <v>0</v>
      </c>
      <c r="ES236" s="278" cm="1">
        <f t="array" aca="1" ref="ES236" ca="1">ER236*(1+(rRentIncrPct*(MOD(ES$8,12)=1))+(rExCapExRntInfl*(rExCapExRntInflMnth=ES$8)))*(ES$8&lt;=(MAX(rHoldPeriod,1)+fRvrYr)*12)</f>
        <v>0</v>
      </c>
    </row>
    <row r="237" spans="17:149" hidden="1" x14ac:dyDescent="0.2">
      <c r="Q237" s="275"/>
      <c r="R237" s="278">
        <f t="shared" si="501"/>
        <v>0</v>
      </c>
      <c r="S237" s="278" cm="1">
        <f t="array" aca="1" ref="S237" ca="1">R237*(1+(rRentIncrPct*(MOD(S$8,12)=1))+(rExCapExRntInfl*(rExCapExRntInflMnth=S$8)))*(S$8&lt;=(MAX(rHoldPeriod,1)+fRvrYr)*12)</f>
        <v>0</v>
      </c>
      <c r="T237" s="278" cm="1">
        <f t="array" aca="1" ref="T237" ca="1">S237*(1+(rRentIncrPct*(MOD(T$8,12)=1))+(rExCapExRntInfl*(rExCapExRntInflMnth=T$8)))*(T$8&lt;=(MAX(rHoldPeriod,1)+fRvrYr)*12)</f>
        <v>0</v>
      </c>
      <c r="U237" s="278" cm="1">
        <f t="array" aca="1" ref="U237" ca="1">T237*(1+(rRentIncrPct*(MOD(U$8,12)=1))+(rExCapExRntInfl*(rExCapExRntInflMnth=U$8)))*(U$8&lt;=(MAX(rHoldPeriod,1)+fRvrYr)*12)</f>
        <v>0</v>
      </c>
      <c r="V237" s="278" cm="1">
        <f t="array" aca="1" ref="V237" ca="1">U237*(1+(rRentIncrPct*(MOD(V$8,12)=1))+(rExCapExRntInfl*(rExCapExRntInflMnth=V$8)))*(V$8&lt;=(MAX(rHoldPeriod,1)+fRvrYr)*12)</f>
        <v>0</v>
      </c>
      <c r="W237" s="278" cm="1">
        <f t="array" aca="1" ref="W237" ca="1">V237*(1+(rRentIncrPct*(MOD(W$8,12)=1))+(rExCapExRntInfl*(rExCapExRntInflMnth=W$8)))*(W$8&lt;=(MAX(rHoldPeriod,1)+fRvrYr)*12)</f>
        <v>0</v>
      </c>
      <c r="X237" s="278" cm="1">
        <f t="array" aca="1" ref="X237" ca="1">W237*(1+(rRentIncrPct*(MOD(X$8,12)=1))+(rExCapExRntInfl*(rExCapExRntInflMnth=X$8)))*(X$8&lt;=(MAX(rHoldPeriod,1)+fRvrYr)*12)</f>
        <v>0</v>
      </c>
      <c r="Y237" s="278" cm="1">
        <f t="array" aca="1" ref="Y237" ca="1">X237*(1+(rRentIncrPct*(MOD(Y$8,12)=1))+(rExCapExRntInfl*(rExCapExRntInflMnth=Y$8)))*(Y$8&lt;=(MAX(rHoldPeriod,1)+fRvrYr)*12)</f>
        <v>0</v>
      </c>
      <c r="Z237" s="278" cm="1">
        <f t="array" aca="1" ref="Z237" ca="1">Y237*(1+(rRentIncrPct*(MOD(Z$8,12)=1))+(rExCapExRntInfl*(rExCapExRntInflMnth=Z$8)))*(Z$8&lt;=(MAX(rHoldPeriod,1)+fRvrYr)*12)</f>
        <v>0</v>
      </c>
      <c r="AA237" s="278" cm="1">
        <f t="array" aca="1" ref="AA237" ca="1">Z237*(1+(rRentIncrPct*(MOD(AA$8,12)=1))+(rExCapExRntInfl*(rExCapExRntInflMnth=AA$8)))*(AA$8&lt;=(MAX(rHoldPeriod,1)+fRvrYr)*12)</f>
        <v>0</v>
      </c>
      <c r="AB237" s="278" cm="1">
        <f t="array" aca="1" ref="AB237" ca="1">AA237*(1+(rRentIncrPct*(MOD(AB$8,12)=1))+(rExCapExRntInfl*(rExCapExRntInflMnth=AB$8)))*(AB$8&lt;=(MAX(rHoldPeriod,1)+fRvrYr)*12)</f>
        <v>0</v>
      </c>
      <c r="AC237" s="278" cm="1">
        <f t="array" aca="1" ref="AC237" ca="1">AB237*(1+(rRentIncrPct*(MOD(AC$8,12)=1))+(rExCapExRntInfl*(rExCapExRntInflMnth=AC$8)))*(AC$8&lt;=(MAX(rHoldPeriod,1)+fRvrYr)*12)</f>
        <v>0</v>
      </c>
      <c r="AD237" s="278" cm="1">
        <f t="array" aca="1" ref="AD237" ca="1">AC237*(1+(rRentIncrPct*(MOD(AD$8,12)=1))+(rExCapExRntInfl*(rExCapExRntInflMnth=AD$8)))*(AD$8&lt;=(MAX(rHoldPeriod,1)+fRvrYr)*12)</f>
        <v>0</v>
      </c>
      <c r="AE237" s="278" cm="1">
        <f t="array" aca="1" ref="AE237" ca="1">AD237*(1+(rRentIncrPct*(MOD(AE$8,12)=1))+(rExCapExRntInfl*(rExCapExRntInflMnth=AE$8)))*(AE$8&lt;=(MAX(rHoldPeriod,1)+fRvrYr)*12)</f>
        <v>0</v>
      </c>
      <c r="AF237" s="278" cm="1">
        <f t="array" aca="1" ref="AF237" ca="1">AE237*(1+(rRentIncrPct*(MOD(AF$8,12)=1))+(rExCapExRntInfl*(rExCapExRntInflMnth=AF$8)))*(AF$8&lt;=(MAX(rHoldPeriod,1)+fRvrYr)*12)</f>
        <v>0</v>
      </c>
      <c r="AG237" s="278" cm="1">
        <f t="array" aca="1" ref="AG237" ca="1">AF237*(1+(rRentIncrPct*(MOD(AG$8,12)=1))+(rExCapExRntInfl*(rExCapExRntInflMnth=AG$8)))*(AG$8&lt;=(MAX(rHoldPeriod,1)+fRvrYr)*12)</f>
        <v>0</v>
      </c>
      <c r="AH237" s="278" cm="1">
        <f t="array" aca="1" ref="AH237" ca="1">AG237*(1+(rRentIncrPct*(MOD(AH$8,12)=1))+(rExCapExRntInfl*(rExCapExRntInflMnth=AH$8)))*(AH$8&lt;=(MAX(rHoldPeriod,1)+fRvrYr)*12)</f>
        <v>0</v>
      </c>
      <c r="AI237" s="278" cm="1">
        <f t="array" aca="1" ref="AI237" ca="1">AH237*(1+(rRentIncrPct*(MOD(AI$8,12)=1))+(rExCapExRntInfl*(rExCapExRntInflMnth=AI$8)))*(AI$8&lt;=(MAX(rHoldPeriod,1)+fRvrYr)*12)</f>
        <v>0</v>
      </c>
      <c r="AJ237" s="278" cm="1">
        <f t="array" aca="1" ref="AJ237" ca="1">AI237*(1+(rRentIncrPct*(MOD(AJ$8,12)=1))+(rExCapExRntInfl*(rExCapExRntInflMnth=AJ$8)))*(AJ$8&lt;=(MAX(rHoldPeriod,1)+fRvrYr)*12)</f>
        <v>0</v>
      </c>
      <c r="AK237" s="278" cm="1">
        <f t="array" aca="1" ref="AK237" ca="1">AJ237*(1+(rRentIncrPct*(MOD(AK$8,12)=1))+(rExCapExRntInfl*(rExCapExRntInflMnth=AK$8)))*(AK$8&lt;=(MAX(rHoldPeriod,1)+fRvrYr)*12)</f>
        <v>0</v>
      </c>
      <c r="AL237" s="278" cm="1">
        <f t="array" aca="1" ref="AL237" ca="1">AK237*(1+(rRentIncrPct*(MOD(AL$8,12)=1))+(rExCapExRntInfl*(rExCapExRntInflMnth=AL$8)))*(AL$8&lt;=(MAX(rHoldPeriod,1)+fRvrYr)*12)</f>
        <v>0</v>
      </c>
      <c r="AM237" s="278" cm="1">
        <f t="array" aca="1" ref="AM237" ca="1">AL237*(1+(rRentIncrPct*(MOD(AM$8,12)=1))+(rExCapExRntInfl*(rExCapExRntInflMnth=AM$8)))*(AM$8&lt;=(MAX(rHoldPeriod,1)+fRvrYr)*12)</f>
        <v>0</v>
      </c>
      <c r="AN237" s="278" cm="1">
        <f t="array" aca="1" ref="AN237" ca="1">AM237*(1+(rRentIncrPct*(MOD(AN$8,12)=1))+(rExCapExRntInfl*(rExCapExRntInflMnth=AN$8)))*(AN$8&lt;=(MAX(rHoldPeriod,1)+fRvrYr)*12)</f>
        <v>0</v>
      </c>
      <c r="AO237" s="278" cm="1">
        <f t="array" aca="1" ref="AO237" ca="1">AN237*(1+(rRentIncrPct*(MOD(AO$8,12)=1))+(rExCapExRntInfl*(rExCapExRntInflMnth=AO$8)))*(AO$8&lt;=(MAX(rHoldPeriod,1)+fRvrYr)*12)</f>
        <v>0</v>
      </c>
      <c r="AP237" s="278" cm="1">
        <f t="array" aca="1" ref="AP237" ca="1">AO237*(1+(rRentIncrPct*(MOD(AP$8,12)=1))+(rExCapExRntInfl*(rExCapExRntInflMnth=AP$8)))*(AP$8&lt;=(MAX(rHoldPeriod,1)+fRvrYr)*12)</f>
        <v>0</v>
      </c>
      <c r="AQ237" s="278" cm="1">
        <f t="array" aca="1" ref="AQ237" ca="1">AP237*(1+(rRentIncrPct*(MOD(AQ$8,12)=1))+(rExCapExRntInfl*(rExCapExRntInflMnth=AQ$8)))*(AQ$8&lt;=(MAX(rHoldPeriod,1)+fRvrYr)*12)</f>
        <v>0</v>
      </c>
      <c r="AR237" s="278" cm="1">
        <f t="array" aca="1" ref="AR237" ca="1">AQ237*(1+(rRentIncrPct*(MOD(AR$8,12)=1))+(rExCapExRntInfl*(rExCapExRntInflMnth=AR$8)))*(AR$8&lt;=(MAX(rHoldPeriod,1)+fRvrYr)*12)</f>
        <v>0</v>
      </c>
      <c r="AS237" s="278" cm="1">
        <f t="array" aca="1" ref="AS237" ca="1">AR237*(1+(rRentIncrPct*(MOD(AS$8,12)=1))+(rExCapExRntInfl*(rExCapExRntInflMnth=AS$8)))*(AS$8&lt;=(MAX(rHoldPeriod,1)+fRvrYr)*12)</f>
        <v>0</v>
      </c>
      <c r="AT237" s="278" cm="1">
        <f t="array" aca="1" ref="AT237" ca="1">AS237*(1+(rRentIncrPct*(MOD(AT$8,12)=1))+(rExCapExRntInfl*(rExCapExRntInflMnth=AT$8)))*(AT$8&lt;=(MAX(rHoldPeriod,1)+fRvrYr)*12)</f>
        <v>0</v>
      </c>
      <c r="AU237" s="278" cm="1">
        <f t="array" aca="1" ref="AU237" ca="1">AT237*(1+(rRentIncrPct*(MOD(AU$8,12)=1))+(rExCapExRntInfl*(rExCapExRntInflMnth=AU$8)))*(AU$8&lt;=(MAX(rHoldPeriod,1)+fRvrYr)*12)</f>
        <v>0</v>
      </c>
      <c r="AV237" s="278" cm="1">
        <f t="array" aca="1" ref="AV237" ca="1">AU237*(1+(rRentIncrPct*(MOD(AV$8,12)=1))+(rExCapExRntInfl*(rExCapExRntInflMnth=AV$8)))*(AV$8&lt;=(MAX(rHoldPeriod,1)+fRvrYr)*12)</f>
        <v>0</v>
      </c>
      <c r="AW237" s="278" cm="1">
        <f t="array" aca="1" ref="AW237" ca="1">AV237*(1+(rRentIncrPct*(MOD(AW$8,12)=1))+(rExCapExRntInfl*(rExCapExRntInflMnth=AW$8)))*(AW$8&lt;=(MAX(rHoldPeriod,1)+fRvrYr)*12)</f>
        <v>0</v>
      </c>
      <c r="AX237" s="278" cm="1">
        <f t="array" aca="1" ref="AX237" ca="1">AW237*(1+(rRentIncrPct*(MOD(AX$8,12)=1))+(rExCapExRntInfl*(rExCapExRntInflMnth=AX$8)))*(AX$8&lt;=(MAX(rHoldPeriod,1)+fRvrYr)*12)</f>
        <v>0</v>
      </c>
      <c r="AY237" s="278" cm="1">
        <f t="array" aca="1" ref="AY237" ca="1">AX237*(1+(rRentIncrPct*(MOD(AY$8,12)=1))+(rExCapExRntInfl*(rExCapExRntInflMnth=AY$8)))*(AY$8&lt;=(MAX(rHoldPeriod,1)+fRvrYr)*12)</f>
        <v>0</v>
      </c>
      <c r="AZ237" s="278" cm="1">
        <f t="array" aca="1" ref="AZ237" ca="1">AY237*(1+(rRentIncrPct*(MOD(AZ$8,12)=1))+(rExCapExRntInfl*(rExCapExRntInflMnth=AZ$8)))*(AZ$8&lt;=(MAX(rHoldPeriod,1)+fRvrYr)*12)</f>
        <v>0</v>
      </c>
      <c r="BA237" s="278" cm="1">
        <f t="array" aca="1" ref="BA237" ca="1">AZ237*(1+(rRentIncrPct*(MOD(BA$8,12)=1))+(rExCapExRntInfl*(rExCapExRntInflMnth=BA$8)))*(BA$8&lt;=(MAX(rHoldPeriod,1)+fRvrYr)*12)</f>
        <v>0</v>
      </c>
      <c r="BB237" s="278" cm="1">
        <f t="array" aca="1" ref="BB237" ca="1">BA237*(1+(rRentIncrPct*(MOD(BB$8,12)=1))+(rExCapExRntInfl*(rExCapExRntInflMnth=BB$8)))*(BB$8&lt;=(MAX(rHoldPeriod,1)+fRvrYr)*12)</f>
        <v>0</v>
      </c>
      <c r="BC237" s="278" cm="1">
        <f t="array" aca="1" ref="BC237" ca="1">BB237*(1+(rRentIncrPct*(MOD(BC$8,12)=1))+(rExCapExRntInfl*(rExCapExRntInflMnth=BC$8)))*(BC$8&lt;=(MAX(rHoldPeriod,1)+fRvrYr)*12)</f>
        <v>0</v>
      </c>
      <c r="BD237" s="278" cm="1">
        <f t="array" aca="1" ref="BD237" ca="1">BC237*(1+(rRentIncrPct*(MOD(BD$8,12)=1))+(rExCapExRntInfl*(rExCapExRntInflMnth=BD$8)))*(BD$8&lt;=(MAX(rHoldPeriod,1)+fRvrYr)*12)</f>
        <v>0</v>
      </c>
      <c r="BE237" s="278" cm="1">
        <f t="array" aca="1" ref="BE237" ca="1">BD237*(1+(rRentIncrPct*(MOD(BE$8,12)=1))+(rExCapExRntInfl*(rExCapExRntInflMnth=BE$8)))*(BE$8&lt;=(MAX(rHoldPeriod,1)+fRvrYr)*12)</f>
        <v>0</v>
      </c>
      <c r="BF237" s="278" cm="1">
        <f t="array" aca="1" ref="BF237" ca="1">BE237*(1+(rRentIncrPct*(MOD(BF$8,12)=1))+(rExCapExRntInfl*(rExCapExRntInflMnth=BF$8)))*(BF$8&lt;=(MAX(rHoldPeriod,1)+fRvrYr)*12)</f>
        <v>0</v>
      </c>
      <c r="BG237" s="278" cm="1">
        <f t="array" aca="1" ref="BG237" ca="1">BF237*(1+(rRentIncrPct*(MOD(BG$8,12)=1))+(rExCapExRntInfl*(rExCapExRntInflMnth=BG$8)))*(BG$8&lt;=(MAX(rHoldPeriod,1)+fRvrYr)*12)</f>
        <v>0</v>
      </c>
      <c r="BH237" s="278" cm="1">
        <f t="array" aca="1" ref="BH237" ca="1">BG237*(1+(rRentIncrPct*(MOD(BH$8,12)=1))+(rExCapExRntInfl*(rExCapExRntInflMnth=BH$8)))*(BH$8&lt;=(MAX(rHoldPeriod,1)+fRvrYr)*12)</f>
        <v>0</v>
      </c>
      <c r="BI237" s="278" cm="1">
        <f t="array" aca="1" ref="BI237" ca="1">BH237*(1+(rRentIncrPct*(MOD(BI$8,12)=1))+(rExCapExRntInfl*(rExCapExRntInflMnth=BI$8)))*(BI$8&lt;=(MAX(rHoldPeriod,1)+fRvrYr)*12)</f>
        <v>0</v>
      </c>
      <c r="BJ237" s="278" cm="1">
        <f t="array" aca="1" ref="BJ237" ca="1">BI237*(1+(rRentIncrPct*(MOD(BJ$8,12)=1))+(rExCapExRntInfl*(rExCapExRntInflMnth=BJ$8)))*(BJ$8&lt;=(MAX(rHoldPeriod,1)+fRvrYr)*12)</f>
        <v>0</v>
      </c>
      <c r="BK237" s="278" cm="1">
        <f t="array" aca="1" ref="BK237" ca="1">BJ237*(1+(rRentIncrPct*(MOD(BK$8,12)=1))+(rExCapExRntInfl*(rExCapExRntInflMnth=BK$8)))*(BK$8&lt;=(MAX(rHoldPeriod,1)+fRvrYr)*12)</f>
        <v>0</v>
      </c>
      <c r="BL237" s="278" cm="1">
        <f t="array" aca="1" ref="BL237" ca="1">BK237*(1+(rRentIncrPct*(MOD(BL$8,12)=1))+(rExCapExRntInfl*(rExCapExRntInflMnth=BL$8)))*(BL$8&lt;=(MAX(rHoldPeriod,1)+fRvrYr)*12)</f>
        <v>0</v>
      </c>
      <c r="BM237" s="278" cm="1">
        <f t="array" aca="1" ref="BM237" ca="1">BL237*(1+(rRentIncrPct*(MOD(BM$8,12)=1))+(rExCapExRntInfl*(rExCapExRntInflMnth=BM$8)))*(BM$8&lt;=(MAX(rHoldPeriod,1)+fRvrYr)*12)</f>
        <v>0</v>
      </c>
      <c r="BN237" s="278" cm="1">
        <f t="array" aca="1" ref="BN237" ca="1">BM237*(1+(rRentIncrPct*(MOD(BN$8,12)=1))+(rExCapExRntInfl*(rExCapExRntInflMnth=BN$8)))*(BN$8&lt;=(MAX(rHoldPeriod,1)+fRvrYr)*12)</f>
        <v>0</v>
      </c>
      <c r="BO237" s="278" cm="1">
        <f t="array" aca="1" ref="BO237" ca="1">BN237*(1+(rRentIncrPct*(MOD(BO$8,12)=1))+(rExCapExRntInfl*(rExCapExRntInflMnth=BO$8)))*(BO$8&lt;=(MAX(rHoldPeriod,1)+fRvrYr)*12)</f>
        <v>0</v>
      </c>
      <c r="BP237" s="278" cm="1">
        <f t="array" aca="1" ref="BP237" ca="1">BO237*(1+(rRentIncrPct*(MOD(BP$8,12)=1))+(rExCapExRntInfl*(rExCapExRntInflMnth=BP$8)))*(BP$8&lt;=(MAX(rHoldPeriod,1)+fRvrYr)*12)</f>
        <v>0</v>
      </c>
      <c r="BQ237" s="278" cm="1">
        <f t="array" aca="1" ref="BQ237" ca="1">BP237*(1+(rRentIncrPct*(MOD(BQ$8,12)=1))+(rExCapExRntInfl*(rExCapExRntInflMnth=BQ$8)))*(BQ$8&lt;=(MAX(rHoldPeriod,1)+fRvrYr)*12)</f>
        <v>0</v>
      </c>
      <c r="BR237" s="278" cm="1">
        <f t="array" aca="1" ref="BR237" ca="1">BQ237*(1+(rRentIncrPct*(MOD(BR$8,12)=1))+(rExCapExRntInfl*(rExCapExRntInflMnth=BR$8)))*(BR$8&lt;=(MAX(rHoldPeriod,1)+fRvrYr)*12)</f>
        <v>0</v>
      </c>
      <c r="BS237" s="278" cm="1">
        <f t="array" aca="1" ref="BS237" ca="1">BR237*(1+(rRentIncrPct*(MOD(BS$8,12)=1))+(rExCapExRntInfl*(rExCapExRntInflMnth=BS$8)))*(BS$8&lt;=(MAX(rHoldPeriod,1)+fRvrYr)*12)</f>
        <v>0</v>
      </c>
      <c r="BT237" s="278" cm="1">
        <f t="array" aca="1" ref="BT237" ca="1">BS237*(1+(rRentIncrPct*(MOD(BT$8,12)=1))+(rExCapExRntInfl*(rExCapExRntInflMnth=BT$8)))*(BT$8&lt;=(MAX(rHoldPeriod,1)+fRvrYr)*12)</f>
        <v>0</v>
      </c>
      <c r="BU237" s="278" cm="1">
        <f t="array" aca="1" ref="BU237" ca="1">BT237*(1+(rRentIncrPct*(MOD(BU$8,12)=1))+(rExCapExRntInfl*(rExCapExRntInflMnth=BU$8)))*(BU$8&lt;=(MAX(rHoldPeriod,1)+fRvrYr)*12)</f>
        <v>0</v>
      </c>
      <c r="BV237" s="278" cm="1">
        <f t="array" aca="1" ref="BV237" ca="1">BU237*(1+(rRentIncrPct*(MOD(BV$8,12)=1))+(rExCapExRntInfl*(rExCapExRntInflMnth=BV$8)))*(BV$8&lt;=(MAX(rHoldPeriod,1)+fRvrYr)*12)</f>
        <v>0</v>
      </c>
      <c r="BW237" s="278" cm="1">
        <f t="array" aca="1" ref="BW237" ca="1">BV237*(1+(rRentIncrPct*(MOD(BW$8,12)=1))+(rExCapExRntInfl*(rExCapExRntInflMnth=BW$8)))*(BW$8&lt;=(MAX(rHoldPeriod,1)+fRvrYr)*12)</f>
        <v>0</v>
      </c>
      <c r="BX237" s="278" cm="1">
        <f t="array" aca="1" ref="BX237" ca="1">BW237*(1+(rRentIncrPct*(MOD(BX$8,12)=1))+(rExCapExRntInfl*(rExCapExRntInflMnth=BX$8)))*(BX$8&lt;=(MAX(rHoldPeriod,1)+fRvrYr)*12)</f>
        <v>0</v>
      </c>
      <c r="BY237" s="278" cm="1">
        <f t="array" aca="1" ref="BY237" ca="1">BX237*(1+(rRentIncrPct*(MOD(BY$8,12)=1))+(rExCapExRntInfl*(rExCapExRntInflMnth=BY$8)))*(BY$8&lt;=(MAX(rHoldPeriod,1)+fRvrYr)*12)</f>
        <v>0</v>
      </c>
      <c r="BZ237" s="278" cm="1">
        <f t="array" aca="1" ref="BZ237" ca="1">BY237*(1+(rRentIncrPct*(MOD(BZ$8,12)=1))+(rExCapExRntInfl*(rExCapExRntInflMnth=BZ$8)))*(BZ$8&lt;=(MAX(rHoldPeriod,1)+fRvrYr)*12)</f>
        <v>0</v>
      </c>
      <c r="CA237" s="278" cm="1">
        <f t="array" aca="1" ref="CA237" ca="1">BZ237*(1+(rRentIncrPct*(MOD(CA$8,12)=1))+(rExCapExRntInfl*(rExCapExRntInflMnth=CA$8)))*(CA$8&lt;=(MAX(rHoldPeriod,1)+fRvrYr)*12)</f>
        <v>0</v>
      </c>
      <c r="CB237" s="278" cm="1">
        <f t="array" aca="1" ref="CB237" ca="1">CA237*(1+(rRentIncrPct*(MOD(CB$8,12)=1))+(rExCapExRntInfl*(rExCapExRntInflMnth=CB$8)))*(CB$8&lt;=(MAX(rHoldPeriod,1)+fRvrYr)*12)</f>
        <v>0</v>
      </c>
      <c r="CC237" s="278" cm="1">
        <f t="array" aca="1" ref="CC237" ca="1">CB237*(1+(rRentIncrPct*(MOD(CC$8,12)=1))+(rExCapExRntInfl*(rExCapExRntInflMnth=CC$8)))*(CC$8&lt;=(MAX(rHoldPeriod,1)+fRvrYr)*12)</f>
        <v>0</v>
      </c>
      <c r="CD237" s="278" cm="1">
        <f t="array" aca="1" ref="CD237" ca="1">CC237*(1+(rRentIncrPct*(MOD(CD$8,12)=1))+(rExCapExRntInfl*(rExCapExRntInflMnth=CD$8)))*(CD$8&lt;=(MAX(rHoldPeriod,1)+fRvrYr)*12)</f>
        <v>0</v>
      </c>
      <c r="CE237" s="278" cm="1">
        <f t="array" aca="1" ref="CE237" ca="1">CD237*(1+(rRentIncrPct*(MOD(CE$8,12)=1))+(rExCapExRntInfl*(rExCapExRntInflMnth=CE$8)))*(CE$8&lt;=(MAX(rHoldPeriod,1)+fRvrYr)*12)</f>
        <v>0</v>
      </c>
      <c r="CF237" s="278" cm="1">
        <f t="array" aca="1" ref="CF237" ca="1">CE237*(1+(rRentIncrPct*(MOD(CF$8,12)=1))+(rExCapExRntInfl*(rExCapExRntInflMnth=CF$8)))*(CF$8&lt;=(MAX(rHoldPeriod,1)+fRvrYr)*12)</f>
        <v>0</v>
      </c>
      <c r="CG237" s="278" cm="1">
        <f t="array" aca="1" ref="CG237" ca="1">CF237*(1+(rRentIncrPct*(MOD(CG$8,12)=1))+(rExCapExRntInfl*(rExCapExRntInflMnth=CG$8)))*(CG$8&lt;=(MAX(rHoldPeriod,1)+fRvrYr)*12)</f>
        <v>0</v>
      </c>
      <c r="CH237" s="278" cm="1">
        <f t="array" aca="1" ref="CH237" ca="1">CG237*(1+(rRentIncrPct*(MOD(CH$8,12)=1))+(rExCapExRntInfl*(rExCapExRntInflMnth=CH$8)))*(CH$8&lt;=(MAX(rHoldPeriod,1)+fRvrYr)*12)</f>
        <v>0</v>
      </c>
      <c r="CI237" s="278" cm="1">
        <f t="array" aca="1" ref="CI237" ca="1">CH237*(1+(rRentIncrPct*(MOD(CI$8,12)=1))+(rExCapExRntInfl*(rExCapExRntInflMnth=CI$8)))*(CI$8&lt;=(MAX(rHoldPeriod,1)+fRvrYr)*12)</f>
        <v>0</v>
      </c>
      <c r="CJ237" s="278" cm="1">
        <f t="array" aca="1" ref="CJ237" ca="1">CI237*(1+(rRentIncrPct*(MOD(CJ$8,12)=1))+(rExCapExRntInfl*(rExCapExRntInflMnth=CJ$8)))*(CJ$8&lt;=(MAX(rHoldPeriod,1)+fRvrYr)*12)</f>
        <v>0</v>
      </c>
      <c r="CK237" s="278" cm="1">
        <f t="array" aca="1" ref="CK237" ca="1">CJ237*(1+(rRentIncrPct*(MOD(CK$8,12)=1))+(rExCapExRntInfl*(rExCapExRntInflMnth=CK$8)))*(CK$8&lt;=(MAX(rHoldPeriod,1)+fRvrYr)*12)</f>
        <v>0</v>
      </c>
      <c r="CL237" s="278" cm="1">
        <f t="array" aca="1" ref="CL237" ca="1">CK237*(1+(rRentIncrPct*(MOD(CL$8,12)=1))+(rExCapExRntInfl*(rExCapExRntInflMnth=CL$8)))*(CL$8&lt;=(MAX(rHoldPeriod,1)+fRvrYr)*12)</f>
        <v>0</v>
      </c>
      <c r="CM237" s="278" cm="1">
        <f t="array" aca="1" ref="CM237" ca="1">CL237*(1+(rRentIncrPct*(MOD(CM$8,12)=1))+(rExCapExRntInfl*(rExCapExRntInflMnth=CM$8)))*(CM$8&lt;=(MAX(rHoldPeriod,1)+fRvrYr)*12)</f>
        <v>0</v>
      </c>
      <c r="CN237" s="278" cm="1">
        <f t="array" aca="1" ref="CN237" ca="1">CM237*(1+(rRentIncrPct*(MOD(CN$8,12)=1))+(rExCapExRntInfl*(rExCapExRntInflMnth=CN$8)))*(CN$8&lt;=(MAX(rHoldPeriod,1)+fRvrYr)*12)</f>
        <v>0</v>
      </c>
      <c r="CO237" s="278" cm="1">
        <f t="array" aca="1" ref="CO237" ca="1">CN237*(1+(rRentIncrPct*(MOD(CO$8,12)=1))+(rExCapExRntInfl*(rExCapExRntInflMnth=CO$8)))*(CO$8&lt;=(MAX(rHoldPeriod,1)+fRvrYr)*12)</f>
        <v>0</v>
      </c>
      <c r="CP237" s="278" cm="1">
        <f t="array" aca="1" ref="CP237" ca="1">CO237*(1+(rRentIncrPct*(MOD(CP$8,12)=1))+(rExCapExRntInfl*(rExCapExRntInflMnth=CP$8)))*(CP$8&lt;=(MAX(rHoldPeriod,1)+fRvrYr)*12)</f>
        <v>0</v>
      </c>
      <c r="CQ237" s="278" cm="1">
        <f t="array" aca="1" ref="CQ237" ca="1">CP237*(1+(rRentIncrPct*(MOD(CQ$8,12)=1))+(rExCapExRntInfl*(rExCapExRntInflMnth=CQ$8)))*(CQ$8&lt;=(MAX(rHoldPeriod,1)+fRvrYr)*12)</f>
        <v>0</v>
      </c>
      <c r="CR237" s="278" cm="1">
        <f t="array" aca="1" ref="CR237" ca="1">CQ237*(1+(rRentIncrPct*(MOD(CR$8,12)=1))+(rExCapExRntInfl*(rExCapExRntInflMnth=CR$8)))*(CR$8&lt;=(MAX(rHoldPeriod,1)+fRvrYr)*12)</f>
        <v>0</v>
      </c>
      <c r="CS237" s="278" cm="1">
        <f t="array" aca="1" ref="CS237" ca="1">CR237*(1+(rRentIncrPct*(MOD(CS$8,12)=1))+(rExCapExRntInfl*(rExCapExRntInflMnth=CS$8)))*(CS$8&lt;=(MAX(rHoldPeriod,1)+fRvrYr)*12)</f>
        <v>0</v>
      </c>
      <c r="CT237" s="278" cm="1">
        <f t="array" aca="1" ref="CT237" ca="1">CS237*(1+(rRentIncrPct*(MOD(CT$8,12)=1))+(rExCapExRntInfl*(rExCapExRntInflMnth=CT$8)))*(CT$8&lt;=(MAX(rHoldPeriod,1)+fRvrYr)*12)</f>
        <v>0</v>
      </c>
      <c r="CU237" s="278" cm="1">
        <f t="array" aca="1" ref="CU237" ca="1">CT237*(1+(rRentIncrPct*(MOD(CU$8,12)=1))+(rExCapExRntInfl*(rExCapExRntInflMnth=CU$8)))*(CU$8&lt;=(MAX(rHoldPeriod,1)+fRvrYr)*12)</f>
        <v>0</v>
      </c>
      <c r="CV237" s="278" cm="1">
        <f t="array" aca="1" ref="CV237" ca="1">CU237*(1+(rRentIncrPct*(MOD(CV$8,12)=1))+(rExCapExRntInfl*(rExCapExRntInflMnth=CV$8)))*(CV$8&lt;=(MAX(rHoldPeriod,1)+fRvrYr)*12)</f>
        <v>0</v>
      </c>
      <c r="CW237" s="278" cm="1">
        <f t="array" aca="1" ref="CW237" ca="1">CV237*(1+(rRentIncrPct*(MOD(CW$8,12)=1))+(rExCapExRntInfl*(rExCapExRntInflMnth=CW$8)))*(CW$8&lt;=(MAX(rHoldPeriod,1)+fRvrYr)*12)</f>
        <v>0</v>
      </c>
      <c r="CX237" s="278" cm="1">
        <f t="array" aca="1" ref="CX237" ca="1">CW237*(1+(rRentIncrPct*(MOD(CX$8,12)=1))+(rExCapExRntInfl*(rExCapExRntInflMnth=CX$8)))*(CX$8&lt;=(MAX(rHoldPeriod,1)+fRvrYr)*12)</f>
        <v>0</v>
      </c>
      <c r="CY237" s="278" cm="1">
        <f t="array" aca="1" ref="CY237" ca="1">CX237*(1+(rRentIncrPct*(MOD(CY$8,12)=1))+(rExCapExRntInfl*(rExCapExRntInflMnth=CY$8)))*(CY$8&lt;=(MAX(rHoldPeriod,1)+fRvrYr)*12)</f>
        <v>0</v>
      </c>
      <c r="CZ237" s="278" cm="1">
        <f t="array" aca="1" ref="CZ237" ca="1">CY237*(1+(rRentIncrPct*(MOD(CZ$8,12)=1))+(rExCapExRntInfl*(rExCapExRntInflMnth=CZ$8)))*(CZ$8&lt;=(MAX(rHoldPeriod,1)+fRvrYr)*12)</f>
        <v>0</v>
      </c>
      <c r="DA237" s="278" cm="1">
        <f t="array" aca="1" ref="DA237" ca="1">CZ237*(1+(rRentIncrPct*(MOD(DA$8,12)=1))+(rExCapExRntInfl*(rExCapExRntInflMnth=DA$8)))*(DA$8&lt;=(MAX(rHoldPeriod,1)+fRvrYr)*12)</f>
        <v>0</v>
      </c>
      <c r="DB237" s="278" cm="1">
        <f t="array" aca="1" ref="DB237" ca="1">DA237*(1+(rRentIncrPct*(MOD(DB$8,12)=1))+(rExCapExRntInfl*(rExCapExRntInflMnth=DB$8)))*(DB$8&lt;=(MAX(rHoldPeriod,1)+fRvrYr)*12)</f>
        <v>0</v>
      </c>
      <c r="DC237" s="278" cm="1">
        <f t="array" aca="1" ref="DC237" ca="1">DB237*(1+(rRentIncrPct*(MOD(DC$8,12)=1))+(rExCapExRntInfl*(rExCapExRntInflMnth=DC$8)))*(DC$8&lt;=(MAX(rHoldPeriod,1)+fRvrYr)*12)</f>
        <v>0</v>
      </c>
      <c r="DD237" s="278" cm="1">
        <f t="array" aca="1" ref="DD237" ca="1">DC237*(1+(rRentIncrPct*(MOD(DD$8,12)=1))+(rExCapExRntInfl*(rExCapExRntInflMnth=DD$8)))*(DD$8&lt;=(MAX(rHoldPeriod,1)+fRvrYr)*12)</f>
        <v>0</v>
      </c>
      <c r="DE237" s="278" cm="1">
        <f t="array" aca="1" ref="DE237" ca="1">DD237*(1+(rRentIncrPct*(MOD(DE$8,12)=1))+(rExCapExRntInfl*(rExCapExRntInflMnth=DE$8)))*(DE$8&lt;=(MAX(rHoldPeriod,1)+fRvrYr)*12)</f>
        <v>0</v>
      </c>
      <c r="DF237" s="278" cm="1">
        <f t="array" aca="1" ref="DF237" ca="1">DE237*(1+(rRentIncrPct*(MOD(DF$8,12)=1))+(rExCapExRntInfl*(rExCapExRntInflMnth=DF$8)))*(DF$8&lt;=(MAX(rHoldPeriod,1)+fRvrYr)*12)</f>
        <v>0</v>
      </c>
      <c r="DG237" s="278" cm="1">
        <f t="array" aca="1" ref="DG237" ca="1">DF237*(1+(rRentIncrPct*(MOD(DG$8,12)=1))+(rExCapExRntInfl*(rExCapExRntInflMnth=DG$8)))*(DG$8&lt;=(MAX(rHoldPeriod,1)+fRvrYr)*12)</f>
        <v>0</v>
      </c>
      <c r="DH237" s="278" cm="1">
        <f t="array" aca="1" ref="DH237" ca="1">DG237*(1+(rRentIncrPct*(MOD(DH$8,12)=1))+(rExCapExRntInfl*(rExCapExRntInflMnth=DH$8)))*(DH$8&lt;=(MAX(rHoldPeriod,1)+fRvrYr)*12)</f>
        <v>0</v>
      </c>
      <c r="DI237" s="278" cm="1">
        <f t="array" aca="1" ref="DI237" ca="1">DH237*(1+(rRentIncrPct*(MOD(DI$8,12)=1))+(rExCapExRntInfl*(rExCapExRntInflMnth=DI$8)))*(DI$8&lt;=(MAX(rHoldPeriod,1)+fRvrYr)*12)</f>
        <v>0</v>
      </c>
      <c r="DJ237" s="278" cm="1">
        <f t="array" aca="1" ref="DJ237" ca="1">DI237*(1+(rRentIncrPct*(MOD(DJ$8,12)=1))+(rExCapExRntInfl*(rExCapExRntInflMnth=DJ$8)))*(DJ$8&lt;=(MAX(rHoldPeriod,1)+fRvrYr)*12)</f>
        <v>0</v>
      </c>
      <c r="DK237" s="278" cm="1">
        <f t="array" aca="1" ref="DK237" ca="1">DJ237*(1+(rRentIncrPct*(MOD(DK$8,12)=1))+(rExCapExRntInfl*(rExCapExRntInflMnth=DK$8)))*(DK$8&lt;=(MAX(rHoldPeriod,1)+fRvrYr)*12)</f>
        <v>0</v>
      </c>
      <c r="DL237" s="278" cm="1">
        <f t="array" aca="1" ref="DL237" ca="1">DK237*(1+(rRentIncrPct*(MOD(DL$8,12)=1))+(rExCapExRntInfl*(rExCapExRntInflMnth=DL$8)))*(DL$8&lt;=(MAX(rHoldPeriod,1)+fRvrYr)*12)</f>
        <v>0</v>
      </c>
      <c r="DM237" s="278" cm="1">
        <f t="array" aca="1" ref="DM237" ca="1">DL237*(1+(rRentIncrPct*(MOD(DM$8,12)=1))+(rExCapExRntInfl*(rExCapExRntInflMnth=DM$8)))*(DM$8&lt;=(MAX(rHoldPeriod,1)+fRvrYr)*12)</f>
        <v>0</v>
      </c>
      <c r="DN237" s="278" cm="1">
        <f t="array" aca="1" ref="DN237" ca="1">DM237*(1+(rRentIncrPct*(MOD(DN$8,12)=1))+(rExCapExRntInfl*(rExCapExRntInflMnth=DN$8)))*(DN$8&lt;=(MAX(rHoldPeriod,1)+fRvrYr)*12)</f>
        <v>0</v>
      </c>
      <c r="DO237" s="278" cm="1">
        <f t="array" aca="1" ref="DO237" ca="1">DN237*(1+(rRentIncrPct*(MOD(DO$8,12)=1))+(rExCapExRntInfl*(rExCapExRntInflMnth=DO$8)))*(DO$8&lt;=(MAX(rHoldPeriod,1)+fRvrYr)*12)</f>
        <v>0</v>
      </c>
      <c r="DP237" s="278" cm="1">
        <f t="array" aca="1" ref="DP237" ca="1">DO237*(1+(rRentIncrPct*(MOD(DP$8,12)=1))+(rExCapExRntInfl*(rExCapExRntInflMnth=DP$8)))*(DP$8&lt;=(MAX(rHoldPeriod,1)+fRvrYr)*12)</f>
        <v>0</v>
      </c>
      <c r="DQ237" s="278" cm="1">
        <f t="array" aca="1" ref="DQ237" ca="1">DP237*(1+(rRentIncrPct*(MOD(DQ$8,12)=1))+(rExCapExRntInfl*(rExCapExRntInflMnth=DQ$8)))*(DQ$8&lt;=(MAX(rHoldPeriod,1)+fRvrYr)*12)</f>
        <v>0</v>
      </c>
      <c r="DR237" s="278" cm="1">
        <f t="array" aca="1" ref="DR237" ca="1">DQ237*(1+(rRentIncrPct*(MOD(DR$8,12)=1))+(rExCapExRntInfl*(rExCapExRntInflMnth=DR$8)))*(DR$8&lt;=(MAX(rHoldPeriod,1)+fRvrYr)*12)</f>
        <v>0</v>
      </c>
      <c r="DS237" s="278" cm="1">
        <f t="array" aca="1" ref="DS237" ca="1">DR237*(1+(rRentIncrPct*(MOD(DS$8,12)=1))+(rExCapExRntInfl*(rExCapExRntInflMnth=DS$8)))*(DS$8&lt;=(MAX(rHoldPeriod,1)+fRvrYr)*12)</f>
        <v>0</v>
      </c>
      <c r="DT237" s="278" cm="1">
        <f t="array" aca="1" ref="DT237" ca="1">DS237*(1+(rRentIncrPct*(MOD(DT$8,12)=1))+(rExCapExRntInfl*(rExCapExRntInflMnth=DT$8)))*(DT$8&lt;=(MAX(rHoldPeriod,1)+fRvrYr)*12)</f>
        <v>0</v>
      </c>
      <c r="DU237" s="278" cm="1">
        <f t="array" aca="1" ref="DU237" ca="1">DT237*(1+(rRentIncrPct*(MOD(DU$8,12)=1))+(rExCapExRntInfl*(rExCapExRntInflMnth=DU$8)))*(DU$8&lt;=(MAX(rHoldPeriod,1)+fRvrYr)*12)</f>
        <v>0</v>
      </c>
      <c r="DV237" s="278" cm="1">
        <f t="array" aca="1" ref="DV237" ca="1">DU237*(1+(rRentIncrPct*(MOD(DV$8,12)=1))+(rExCapExRntInfl*(rExCapExRntInflMnth=DV$8)))*(DV$8&lt;=(MAX(rHoldPeriod,1)+fRvrYr)*12)</f>
        <v>0</v>
      </c>
      <c r="DW237" s="278" cm="1">
        <f t="array" aca="1" ref="DW237" ca="1">DV237*(1+(rRentIncrPct*(MOD(DW$8,12)=1))+(rExCapExRntInfl*(rExCapExRntInflMnth=DW$8)))*(DW$8&lt;=(MAX(rHoldPeriod,1)+fRvrYr)*12)</f>
        <v>0</v>
      </c>
      <c r="DX237" s="278" cm="1">
        <f t="array" aca="1" ref="DX237" ca="1">DW237*(1+(rRentIncrPct*(MOD(DX$8,12)=1))+(rExCapExRntInfl*(rExCapExRntInflMnth=DX$8)))*(DX$8&lt;=(MAX(rHoldPeriod,1)+fRvrYr)*12)</f>
        <v>0</v>
      </c>
      <c r="DY237" s="278" cm="1">
        <f t="array" aca="1" ref="DY237" ca="1">DX237*(1+(rRentIncrPct*(MOD(DY$8,12)=1))+(rExCapExRntInfl*(rExCapExRntInflMnth=DY$8)))*(DY$8&lt;=(MAX(rHoldPeriod,1)+fRvrYr)*12)</f>
        <v>0</v>
      </c>
      <c r="DZ237" s="278" cm="1">
        <f t="array" aca="1" ref="DZ237" ca="1">DY237*(1+(rRentIncrPct*(MOD(DZ$8,12)=1))+(rExCapExRntInfl*(rExCapExRntInflMnth=DZ$8)))*(DZ$8&lt;=(MAX(rHoldPeriod,1)+fRvrYr)*12)</f>
        <v>0</v>
      </c>
      <c r="EA237" s="278" cm="1">
        <f t="array" aca="1" ref="EA237" ca="1">DZ237*(1+(rRentIncrPct*(MOD(EA$8,12)=1))+(rExCapExRntInfl*(rExCapExRntInflMnth=EA$8)))*(EA$8&lt;=(MAX(rHoldPeriod,1)+fRvrYr)*12)</f>
        <v>0</v>
      </c>
      <c r="EB237" s="278" cm="1">
        <f t="array" aca="1" ref="EB237" ca="1">EA237*(1+(rRentIncrPct*(MOD(EB$8,12)=1))+(rExCapExRntInfl*(rExCapExRntInflMnth=EB$8)))*(EB$8&lt;=(MAX(rHoldPeriod,1)+fRvrYr)*12)</f>
        <v>0</v>
      </c>
      <c r="EC237" s="278" cm="1">
        <f t="array" aca="1" ref="EC237" ca="1">EB237*(1+(rRentIncrPct*(MOD(EC$8,12)=1))+(rExCapExRntInfl*(rExCapExRntInflMnth=EC$8)))*(EC$8&lt;=(MAX(rHoldPeriod,1)+fRvrYr)*12)</f>
        <v>0</v>
      </c>
      <c r="ED237" s="278" cm="1">
        <f t="array" aca="1" ref="ED237" ca="1">EC237*(1+(rRentIncrPct*(MOD(ED$8,12)=1))+(rExCapExRntInfl*(rExCapExRntInflMnth=ED$8)))*(ED$8&lt;=(MAX(rHoldPeriod,1)+fRvrYr)*12)</f>
        <v>0</v>
      </c>
      <c r="EE237" s="278" cm="1">
        <f t="array" aca="1" ref="EE237" ca="1">ED237*(1+(rRentIncrPct*(MOD(EE$8,12)=1))+(rExCapExRntInfl*(rExCapExRntInflMnth=EE$8)))*(EE$8&lt;=(MAX(rHoldPeriod,1)+fRvrYr)*12)</f>
        <v>0</v>
      </c>
      <c r="EF237" s="278" cm="1">
        <f t="array" aca="1" ref="EF237" ca="1">EE237*(1+(rRentIncrPct*(MOD(EF$8,12)=1))+(rExCapExRntInfl*(rExCapExRntInflMnth=EF$8)))*(EF$8&lt;=(MAX(rHoldPeriod,1)+fRvrYr)*12)</f>
        <v>0</v>
      </c>
      <c r="EG237" s="278" cm="1">
        <f t="array" aca="1" ref="EG237" ca="1">EF237*(1+(rRentIncrPct*(MOD(EG$8,12)=1))+(rExCapExRntInfl*(rExCapExRntInflMnth=EG$8)))*(EG$8&lt;=(MAX(rHoldPeriod,1)+fRvrYr)*12)</f>
        <v>0</v>
      </c>
      <c r="EH237" s="278" cm="1">
        <f t="array" aca="1" ref="EH237" ca="1">EG237*(1+(rRentIncrPct*(MOD(EH$8,12)=1))+(rExCapExRntInfl*(rExCapExRntInflMnth=EH$8)))*(EH$8&lt;=(MAX(rHoldPeriod,1)+fRvrYr)*12)</f>
        <v>0</v>
      </c>
      <c r="EI237" s="278" cm="1">
        <f t="array" aca="1" ref="EI237" ca="1">EH237*(1+(rRentIncrPct*(MOD(EI$8,12)=1))+(rExCapExRntInfl*(rExCapExRntInflMnth=EI$8)))*(EI$8&lt;=(MAX(rHoldPeriod,1)+fRvrYr)*12)</f>
        <v>0</v>
      </c>
      <c r="EJ237" s="278" cm="1">
        <f t="array" aca="1" ref="EJ237" ca="1">EI237*(1+(rRentIncrPct*(MOD(EJ$8,12)=1))+(rExCapExRntInfl*(rExCapExRntInflMnth=EJ$8)))*(EJ$8&lt;=(MAX(rHoldPeriod,1)+fRvrYr)*12)</f>
        <v>0</v>
      </c>
      <c r="EK237" s="278" cm="1">
        <f t="array" aca="1" ref="EK237" ca="1">EJ237*(1+(rRentIncrPct*(MOD(EK$8,12)=1))+(rExCapExRntInfl*(rExCapExRntInflMnth=EK$8)))*(EK$8&lt;=(MAX(rHoldPeriod,1)+fRvrYr)*12)</f>
        <v>0</v>
      </c>
      <c r="EL237" s="278" cm="1">
        <f t="array" aca="1" ref="EL237" ca="1">EK237*(1+(rRentIncrPct*(MOD(EL$8,12)=1))+(rExCapExRntInfl*(rExCapExRntInflMnth=EL$8)))*(EL$8&lt;=(MAX(rHoldPeriod,1)+fRvrYr)*12)</f>
        <v>0</v>
      </c>
      <c r="EM237" s="278" cm="1">
        <f t="array" aca="1" ref="EM237" ca="1">EL237*(1+(rRentIncrPct*(MOD(EM$8,12)=1))+(rExCapExRntInfl*(rExCapExRntInflMnth=EM$8)))*(EM$8&lt;=(MAX(rHoldPeriod,1)+fRvrYr)*12)</f>
        <v>0</v>
      </c>
      <c r="EN237" s="278" cm="1">
        <f t="array" aca="1" ref="EN237" ca="1">EM237*(1+(rRentIncrPct*(MOD(EN$8,12)=1))+(rExCapExRntInfl*(rExCapExRntInflMnth=EN$8)))*(EN$8&lt;=(MAX(rHoldPeriod,1)+fRvrYr)*12)</f>
        <v>0</v>
      </c>
      <c r="EO237" s="278" cm="1">
        <f t="array" aca="1" ref="EO237" ca="1">EN237*(1+(rRentIncrPct*(MOD(EO$8,12)=1))+(rExCapExRntInfl*(rExCapExRntInflMnth=EO$8)))*(EO$8&lt;=(MAX(rHoldPeriod,1)+fRvrYr)*12)</f>
        <v>0</v>
      </c>
      <c r="EP237" s="278" cm="1">
        <f t="array" aca="1" ref="EP237" ca="1">EO237*(1+(rRentIncrPct*(MOD(EP$8,12)=1))+(rExCapExRntInfl*(rExCapExRntInflMnth=EP$8)))*(EP$8&lt;=(MAX(rHoldPeriod,1)+fRvrYr)*12)</f>
        <v>0</v>
      </c>
      <c r="EQ237" s="278" cm="1">
        <f t="array" aca="1" ref="EQ237" ca="1">EP237*(1+(rRentIncrPct*(MOD(EQ$8,12)=1))+(rExCapExRntInfl*(rExCapExRntInflMnth=EQ$8)))*(EQ$8&lt;=(MAX(rHoldPeriod,1)+fRvrYr)*12)</f>
        <v>0</v>
      </c>
      <c r="ER237" s="278" cm="1">
        <f t="array" aca="1" ref="ER237" ca="1">EQ237*(1+(rRentIncrPct*(MOD(ER$8,12)=1))+(rExCapExRntInfl*(rExCapExRntInflMnth=ER$8)))*(ER$8&lt;=(MAX(rHoldPeriod,1)+fRvrYr)*12)</f>
        <v>0</v>
      </c>
      <c r="ES237" s="278" cm="1">
        <f t="array" aca="1" ref="ES237" ca="1">ER237*(1+(rRentIncrPct*(MOD(ES$8,12)=1))+(rExCapExRntInfl*(rExCapExRntInflMnth=ES$8)))*(ES$8&lt;=(MAX(rHoldPeriod,1)+fRvrYr)*12)</f>
        <v>0</v>
      </c>
    </row>
    <row r="238" spans="17:149" hidden="1" x14ac:dyDescent="0.2">
      <c r="Q238" s="275"/>
      <c r="R238" s="278">
        <f t="shared" si="501"/>
        <v>0</v>
      </c>
      <c r="S238" s="278" cm="1">
        <f t="array" aca="1" ref="S238" ca="1">R238*(1+(rRentIncrPct*(MOD(S$8,12)=1))+(rExCapExRntInfl*(rExCapExRntInflMnth=S$8)))*(S$8&lt;=(MAX(rHoldPeriod,1)+fRvrYr)*12)</f>
        <v>0</v>
      </c>
      <c r="T238" s="278" cm="1">
        <f t="array" aca="1" ref="T238" ca="1">S238*(1+(rRentIncrPct*(MOD(T$8,12)=1))+(rExCapExRntInfl*(rExCapExRntInflMnth=T$8)))*(T$8&lt;=(MAX(rHoldPeriod,1)+fRvrYr)*12)</f>
        <v>0</v>
      </c>
      <c r="U238" s="278" cm="1">
        <f t="array" aca="1" ref="U238" ca="1">T238*(1+(rRentIncrPct*(MOD(U$8,12)=1))+(rExCapExRntInfl*(rExCapExRntInflMnth=U$8)))*(U$8&lt;=(MAX(rHoldPeriod,1)+fRvrYr)*12)</f>
        <v>0</v>
      </c>
      <c r="V238" s="278" cm="1">
        <f t="array" aca="1" ref="V238" ca="1">U238*(1+(rRentIncrPct*(MOD(V$8,12)=1))+(rExCapExRntInfl*(rExCapExRntInflMnth=V$8)))*(V$8&lt;=(MAX(rHoldPeriod,1)+fRvrYr)*12)</f>
        <v>0</v>
      </c>
      <c r="W238" s="278" cm="1">
        <f t="array" aca="1" ref="W238" ca="1">V238*(1+(rRentIncrPct*(MOD(W$8,12)=1))+(rExCapExRntInfl*(rExCapExRntInflMnth=W$8)))*(W$8&lt;=(MAX(rHoldPeriod,1)+fRvrYr)*12)</f>
        <v>0</v>
      </c>
      <c r="X238" s="278" cm="1">
        <f t="array" aca="1" ref="X238" ca="1">W238*(1+(rRentIncrPct*(MOD(X$8,12)=1))+(rExCapExRntInfl*(rExCapExRntInflMnth=X$8)))*(X$8&lt;=(MAX(rHoldPeriod,1)+fRvrYr)*12)</f>
        <v>0</v>
      </c>
      <c r="Y238" s="278" cm="1">
        <f t="array" aca="1" ref="Y238" ca="1">X238*(1+(rRentIncrPct*(MOD(Y$8,12)=1))+(rExCapExRntInfl*(rExCapExRntInflMnth=Y$8)))*(Y$8&lt;=(MAX(rHoldPeriod,1)+fRvrYr)*12)</f>
        <v>0</v>
      </c>
      <c r="Z238" s="278" cm="1">
        <f t="array" aca="1" ref="Z238" ca="1">Y238*(1+(rRentIncrPct*(MOD(Z$8,12)=1))+(rExCapExRntInfl*(rExCapExRntInflMnth=Z$8)))*(Z$8&lt;=(MAX(rHoldPeriod,1)+fRvrYr)*12)</f>
        <v>0</v>
      </c>
      <c r="AA238" s="278" cm="1">
        <f t="array" aca="1" ref="AA238" ca="1">Z238*(1+(rRentIncrPct*(MOD(AA$8,12)=1))+(rExCapExRntInfl*(rExCapExRntInflMnth=AA$8)))*(AA$8&lt;=(MAX(rHoldPeriod,1)+fRvrYr)*12)</f>
        <v>0</v>
      </c>
      <c r="AB238" s="278" cm="1">
        <f t="array" aca="1" ref="AB238" ca="1">AA238*(1+(rRentIncrPct*(MOD(AB$8,12)=1))+(rExCapExRntInfl*(rExCapExRntInflMnth=AB$8)))*(AB$8&lt;=(MAX(rHoldPeriod,1)+fRvrYr)*12)</f>
        <v>0</v>
      </c>
      <c r="AC238" s="278" cm="1">
        <f t="array" aca="1" ref="AC238" ca="1">AB238*(1+(rRentIncrPct*(MOD(AC$8,12)=1))+(rExCapExRntInfl*(rExCapExRntInflMnth=AC$8)))*(AC$8&lt;=(MAX(rHoldPeriod,1)+fRvrYr)*12)</f>
        <v>0</v>
      </c>
      <c r="AD238" s="278" cm="1">
        <f t="array" aca="1" ref="AD238" ca="1">AC238*(1+(rRentIncrPct*(MOD(AD$8,12)=1))+(rExCapExRntInfl*(rExCapExRntInflMnth=AD$8)))*(AD$8&lt;=(MAX(rHoldPeriod,1)+fRvrYr)*12)</f>
        <v>0</v>
      </c>
      <c r="AE238" s="278" cm="1">
        <f t="array" aca="1" ref="AE238" ca="1">AD238*(1+(rRentIncrPct*(MOD(AE$8,12)=1))+(rExCapExRntInfl*(rExCapExRntInflMnth=AE$8)))*(AE$8&lt;=(MAX(rHoldPeriod,1)+fRvrYr)*12)</f>
        <v>0</v>
      </c>
      <c r="AF238" s="278" cm="1">
        <f t="array" aca="1" ref="AF238" ca="1">AE238*(1+(rRentIncrPct*(MOD(AF$8,12)=1))+(rExCapExRntInfl*(rExCapExRntInflMnth=AF$8)))*(AF$8&lt;=(MAX(rHoldPeriod,1)+fRvrYr)*12)</f>
        <v>0</v>
      </c>
      <c r="AG238" s="278" cm="1">
        <f t="array" aca="1" ref="AG238" ca="1">AF238*(1+(rRentIncrPct*(MOD(AG$8,12)=1))+(rExCapExRntInfl*(rExCapExRntInflMnth=AG$8)))*(AG$8&lt;=(MAX(rHoldPeriod,1)+fRvrYr)*12)</f>
        <v>0</v>
      </c>
      <c r="AH238" s="278" cm="1">
        <f t="array" aca="1" ref="AH238" ca="1">AG238*(1+(rRentIncrPct*(MOD(AH$8,12)=1))+(rExCapExRntInfl*(rExCapExRntInflMnth=AH$8)))*(AH$8&lt;=(MAX(rHoldPeriod,1)+fRvrYr)*12)</f>
        <v>0</v>
      </c>
      <c r="AI238" s="278" cm="1">
        <f t="array" aca="1" ref="AI238" ca="1">AH238*(1+(rRentIncrPct*(MOD(AI$8,12)=1))+(rExCapExRntInfl*(rExCapExRntInflMnth=AI$8)))*(AI$8&lt;=(MAX(rHoldPeriod,1)+fRvrYr)*12)</f>
        <v>0</v>
      </c>
      <c r="AJ238" s="278" cm="1">
        <f t="array" aca="1" ref="AJ238" ca="1">AI238*(1+(rRentIncrPct*(MOD(AJ$8,12)=1))+(rExCapExRntInfl*(rExCapExRntInflMnth=AJ$8)))*(AJ$8&lt;=(MAX(rHoldPeriod,1)+fRvrYr)*12)</f>
        <v>0</v>
      </c>
      <c r="AK238" s="278" cm="1">
        <f t="array" aca="1" ref="AK238" ca="1">AJ238*(1+(rRentIncrPct*(MOD(AK$8,12)=1))+(rExCapExRntInfl*(rExCapExRntInflMnth=AK$8)))*(AK$8&lt;=(MAX(rHoldPeriod,1)+fRvrYr)*12)</f>
        <v>0</v>
      </c>
      <c r="AL238" s="278" cm="1">
        <f t="array" aca="1" ref="AL238" ca="1">AK238*(1+(rRentIncrPct*(MOD(AL$8,12)=1))+(rExCapExRntInfl*(rExCapExRntInflMnth=AL$8)))*(AL$8&lt;=(MAX(rHoldPeriod,1)+fRvrYr)*12)</f>
        <v>0</v>
      </c>
      <c r="AM238" s="278" cm="1">
        <f t="array" aca="1" ref="AM238" ca="1">AL238*(1+(rRentIncrPct*(MOD(AM$8,12)=1))+(rExCapExRntInfl*(rExCapExRntInflMnth=AM$8)))*(AM$8&lt;=(MAX(rHoldPeriod,1)+fRvrYr)*12)</f>
        <v>0</v>
      </c>
      <c r="AN238" s="278" cm="1">
        <f t="array" aca="1" ref="AN238" ca="1">AM238*(1+(rRentIncrPct*(MOD(AN$8,12)=1))+(rExCapExRntInfl*(rExCapExRntInflMnth=AN$8)))*(AN$8&lt;=(MAX(rHoldPeriod,1)+fRvrYr)*12)</f>
        <v>0</v>
      </c>
      <c r="AO238" s="278" cm="1">
        <f t="array" aca="1" ref="AO238" ca="1">AN238*(1+(rRentIncrPct*(MOD(AO$8,12)=1))+(rExCapExRntInfl*(rExCapExRntInflMnth=AO$8)))*(AO$8&lt;=(MAX(rHoldPeriod,1)+fRvrYr)*12)</f>
        <v>0</v>
      </c>
      <c r="AP238" s="278" cm="1">
        <f t="array" aca="1" ref="AP238" ca="1">AO238*(1+(rRentIncrPct*(MOD(AP$8,12)=1))+(rExCapExRntInfl*(rExCapExRntInflMnth=AP$8)))*(AP$8&lt;=(MAX(rHoldPeriod,1)+fRvrYr)*12)</f>
        <v>0</v>
      </c>
      <c r="AQ238" s="278" cm="1">
        <f t="array" aca="1" ref="AQ238" ca="1">AP238*(1+(rRentIncrPct*(MOD(AQ$8,12)=1))+(rExCapExRntInfl*(rExCapExRntInflMnth=AQ$8)))*(AQ$8&lt;=(MAX(rHoldPeriod,1)+fRvrYr)*12)</f>
        <v>0</v>
      </c>
      <c r="AR238" s="278" cm="1">
        <f t="array" aca="1" ref="AR238" ca="1">AQ238*(1+(rRentIncrPct*(MOD(AR$8,12)=1))+(rExCapExRntInfl*(rExCapExRntInflMnth=AR$8)))*(AR$8&lt;=(MAX(rHoldPeriod,1)+fRvrYr)*12)</f>
        <v>0</v>
      </c>
      <c r="AS238" s="278" cm="1">
        <f t="array" aca="1" ref="AS238" ca="1">AR238*(1+(rRentIncrPct*(MOD(AS$8,12)=1))+(rExCapExRntInfl*(rExCapExRntInflMnth=AS$8)))*(AS$8&lt;=(MAX(rHoldPeriod,1)+fRvrYr)*12)</f>
        <v>0</v>
      </c>
      <c r="AT238" s="278" cm="1">
        <f t="array" aca="1" ref="AT238" ca="1">AS238*(1+(rRentIncrPct*(MOD(AT$8,12)=1))+(rExCapExRntInfl*(rExCapExRntInflMnth=AT$8)))*(AT$8&lt;=(MAX(rHoldPeriod,1)+fRvrYr)*12)</f>
        <v>0</v>
      </c>
      <c r="AU238" s="278" cm="1">
        <f t="array" aca="1" ref="AU238" ca="1">AT238*(1+(rRentIncrPct*(MOD(AU$8,12)=1))+(rExCapExRntInfl*(rExCapExRntInflMnth=AU$8)))*(AU$8&lt;=(MAX(rHoldPeriod,1)+fRvrYr)*12)</f>
        <v>0</v>
      </c>
      <c r="AV238" s="278" cm="1">
        <f t="array" aca="1" ref="AV238" ca="1">AU238*(1+(rRentIncrPct*(MOD(AV$8,12)=1))+(rExCapExRntInfl*(rExCapExRntInflMnth=AV$8)))*(AV$8&lt;=(MAX(rHoldPeriod,1)+fRvrYr)*12)</f>
        <v>0</v>
      </c>
      <c r="AW238" s="278" cm="1">
        <f t="array" aca="1" ref="AW238" ca="1">AV238*(1+(rRentIncrPct*(MOD(AW$8,12)=1))+(rExCapExRntInfl*(rExCapExRntInflMnth=AW$8)))*(AW$8&lt;=(MAX(rHoldPeriod,1)+fRvrYr)*12)</f>
        <v>0</v>
      </c>
      <c r="AX238" s="278" cm="1">
        <f t="array" aca="1" ref="AX238" ca="1">AW238*(1+(rRentIncrPct*(MOD(AX$8,12)=1))+(rExCapExRntInfl*(rExCapExRntInflMnth=AX$8)))*(AX$8&lt;=(MAX(rHoldPeriod,1)+fRvrYr)*12)</f>
        <v>0</v>
      </c>
      <c r="AY238" s="278" cm="1">
        <f t="array" aca="1" ref="AY238" ca="1">AX238*(1+(rRentIncrPct*(MOD(AY$8,12)=1))+(rExCapExRntInfl*(rExCapExRntInflMnth=AY$8)))*(AY$8&lt;=(MAX(rHoldPeriod,1)+fRvrYr)*12)</f>
        <v>0</v>
      </c>
      <c r="AZ238" s="278" cm="1">
        <f t="array" aca="1" ref="AZ238" ca="1">AY238*(1+(rRentIncrPct*(MOD(AZ$8,12)=1))+(rExCapExRntInfl*(rExCapExRntInflMnth=AZ$8)))*(AZ$8&lt;=(MAX(rHoldPeriod,1)+fRvrYr)*12)</f>
        <v>0</v>
      </c>
      <c r="BA238" s="278" cm="1">
        <f t="array" aca="1" ref="BA238" ca="1">AZ238*(1+(rRentIncrPct*(MOD(BA$8,12)=1))+(rExCapExRntInfl*(rExCapExRntInflMnth=BA$8)))*(BA$8&lt;=(MAX(rHoldPeriod,1)+fRvrYr)*12)</f>
        <v>0</v>
      </c>
      <c r="BB238" s="278" cm="1">
        <f t="array" aca="1" ref="BB238" ca="1">BA238*(1+(rRentIncrPct*(MOD(BB$8,12)=1))+(rExCapExRntInfl*(rExCapExRntInflMnth=BB$8)))*(BB$8&lt;=(MAX(rHoldPeriod,1)+fRvrYr)*12)</f>
        <v>0</v>
      </c>
      <c r="BC238" s="278" cm="1">
        <f t="array" aca="1" ref="BC238" ca="1">BB238*(1+(rRentIncrPct*(MOD(BC$8,12)=1))+(rExCapExRntInfl*(rExCapExRntInflMnth=BC$8)))*(BC$8&lt;=(MAX(rHoldPeriod,1)+fRvrYr)*12)</f>
        <v>0</v>
      </c>
      <c r="BD238" s="278" cm="1">
        <f t="array" aca="1" ref="BD238" ca="1">BC238*(1+(rRentIncrPct*(MOD(BD$8,12)=1))+(rExCapExRntInfl*(rExCapExRntInflMnth=BD$8)))*(BD$8&lt;=(MAX(rHoldPeriod,1)+fRvrYr)*12)</f>
        <v>0</v>
      </c>
      <c r="BE238" s="278" cm="1">
        <f t="array" aca="1" ref="BE238" ca="1">BD238*(1+(rRentIncrPct*(MOD(BE$8,12)=1))+(rExCapExRntInfl*(rExCapExRntInflMnth=BE$8)))*(BE$8&lt;=(MAX(rHoldPeriod,1)+fRvrYr)*12)</f>
        <v>0</v>
      </c>
      <c r="BF238" s="278" cm="1">
        <f t="array" aca="1" ref="BF238" ca="1">BE238*(1+(rRentIncrPct*(MOD(BF$8,12)=1))+(rExCapExRntInfl*(rExCapExRntInflMnth=BF$8)))*(BF$8&lt;=(MAX(rHoldPeriod,1)+fRvrYr)*12)</f>
        <v>0</v>
      </c>
      <c r="BG238" s="278" cm="1">
        <f t="array" aca="1" ref="BG238" ca="1">BF238*(1+(rRentIncrPct*(MOD(BG$8,12)=1))+(rExCapExRntInfl*(rExCapExRntInflMnth=BG$8)))*(BG$8&lt;=(MAX(rHoldPeriod,1)+fRvrYr)*12)</f>
        <v>0</v>
      </c>
      <c r="BH238" s="278" cm="1">
        <f t="array" aca="1" ref="BH238" ca="1">BG238*(1+(rRentIncrPct*(MOD(BH$8,12)=1))+(rExCapExRntInfl*(rExCapExRntInflMnth=BH$8)))*(BH$8&lt;=(MAX(rHoldPeriod,1)+fRvrYr)*12)</f>
        <v>0</v>
      </c>
      <c r="BI238" s="278" cm="1">
        <f t="array" aca="1" ref="BI238" ca="1">BH238*(1+(rRentIncrPct*(MOD(BI$8,12)=1))+(rExCapExRntInfl*(rExCapExRntInflMnth=BI$8)))*(BI$8&lt;=(MAX(rHoldPeriod,1)+fRvrYr)*12)</f>
        <v>0</v>
      </c>
      <c r="BJ238" s="278" cm="1">
        <f t="array" aca="1" ref="BJ238" ca="1">BI238*(1+(rRentIncrPct*(MOD(BJ$8,12)=1))+(rExCapExRntInfl*(rExCapExRntInflMnth=BJ$8)))*(BJ$8&lt;=(MAX(rHoldPeriod,1)+fRvrYr)*12)</f>
        <v>0</v>
      </c>
      <c r="BK238" s="278" cm="1">
        <f t="array" aca="1" ref="BK238" ca="1">BJ238*(1+(rRentIncrPct*(MOD(BK$8,12)=1))+(rExCapExRntInfl*(rExCapExRntInflMnth=BK$8)))*(BK$8&lt;=(MAX(rHoldPeriod,1)+fRvrYr)*12)</f>
        <v>0</v>
      </c>
      <c r="BL238" s="278" cm="1">
        <f t="array" aca="1" ref="BL238" ca="1">BK238*(1+(rRentIncrPct*(MOD(BL$8,12)=1))+(rExCapExRntInfl*(rExCapExRntInflMnth=BL$8)))*(BL$8&lt;=(MAX(rHoldPeriod,1)+fRvrYr)*12)</f>
        <v>0</v>
      </c>
      <c r="BM238" s="278" cm="1">
        <f t="array" aca="1" ref="BM238" ca="1">BL238*(1+(rRentIncrPct*(MOD(BM$8,12)=1))+(rExCapExRntInfl*(rExCapExRntInflMnth=BM$8)))*(BM$8&lt;=(MAX(rHoldPeriod,1)+fRvrYr)*12)</f>
        <v>0</v>
      </c>
      <c r="BN238" s="278" cm="1">
        <f t="array" aca="1" ref="BN238" ca="1">BM238*(1+(rRentIncrPct*(MOD(BN$8,12)=1))+(rExCapExRntInfl*(rExCapExRntInflMnth=BN$8)))*(BN$8&lt;=(MAX(rHoldPeriod,1)+fRvrYr)*12)</f>
        <v>0</v>
      </c>
      <c r="BO238" s="278" cm="1">
        <f t="array" aca="1" ref="BO238" ca="1">BN238*(1+(rRentIncrPct*(MOD(BO$8,12)=1))+(rExCapExRntInfl*(rExCapExRntInflMnth=BO$8)))*(BO$8&lt;=(MAX(rHoldPeriod,1)+fRvrYr)*12)</f>
        <v>0</v>
      </c>
      <c r="BP238" s="278" cm="1">
        <f t="array" aca="1" ref="BP238" ca="1">BO238*(1+(rRentIncrPct*(MOD(BP$8,12)=1))+(rExCapExRntInfl*(rExCapExRntInflMnth=BP$8)))*(BP$8&lt;=(MAX(rHoldPeriod,1)+fRvrYr)*12)</f>
        <v>0</v>
      </c>
      <c r="BQ238" s="278" cm="1">
        <f t="array" aca="1" ref="BQ238" ca="1">BP238*(1+(rRentIncrPct*(MOD(BQ$8,12)=1))+(rExCapExRntInfl*(rExCapExRntInflMnth=BQ$8)))*(BQ$8&lt;=(MAX(rHoldPeriod,1)+fRvrYr)*12)</f>
        <v>0</v>
      </c>
      <c r="BR238" s="278" cm="1">
        <f t="array" aca="1" ref="BR238" ca="1">BQ238*(1+(rRentIncrPct*(MOD(BR$8,12)=1))+(rExCapExRntInfl*(rExCapExRntInflMnth=BR$8)))*(BR$8&lt;=(MAX(rHoldPeriod,1)+fRvrYr)*12)</f>
        <v>0</v>
      </c>
      <c r="BS238" s="278" cm="1">
        <f t="array" aca="1" ref="BS238" ca="1">BR238*(1+(rRentIncrPct*(MOD(BS$8,12)=1))+(rExCapExRntInfl*(rExCapExRntInflMnth=BS$8)))*(BS$8&lt;=(MAX(rHoldPeriod,1)+fRvrYr)*12)</f>
        <v>0</v>
      </c>
      <c r="BT238" s="278" cm="1">
        <f t="array" aca="1" ref="BT238" ca="1">BS238*(1+(rRentIncrPct*(MOD(BT$8,12)=1))+(rExCapExRntInfl*(rExCapExRntInflMnth=BT$8)))*(BT$8&lt;=(MAX(rHoldPeriod,1)+fRvrYr)*12)</f>
        <v>0</v>
      </c>
      <c r="BU238" s="278" cm="1">
        <f t="array" aca="1" ref="BU238" ca="1">BT238*(1+(rRentIncrPct*(MOD(BU$8,12)=1))+(rExCapExRntInfl*(rExCapExRntInflMnth=BU$8)))*(BU$8&lt;=(MAX(rHoldPeriod,1)+fRvrYr)*12)</f>
        <v>0</v>
      </c>
      <c r="BV238" s="278" cm="1">
        <f t="array" aca="1" ref="BV238" ca="1">BU238*(1+(rRentIncrPct*(MOD(BV$8,12)=1))+(rExCapExRntInfl*(rExCapExRntInflMnth=BV$8)))*(BV$8&lt;=(MAX(rHoldPeriod,1)+fRvrYr)*12)</f>
        <v>0</v>
      </c>
      <c r="BW238" s="278" cm="1">
        <f t="array" aca="1" ref="BW238" ca="1">BV238*(1+(rRentIncrPct*(MOD(BW$8,12)=1))+(rExCapExRntInfl*(rExCapExRntInflMnth=BW$8)))*(BW$8&lt;=(MAX(rHoldPeriod,1)+fRvrYr)*12)</f>
        <v>0</v>
      </c>
      <c r="BX238" s="278" cm="1">
        <f t="array" aca="1" ref="BX238" ca="1">BW238*(1+(rRentIncrPct*(MOD(BX$8,12)=1))+(rExCapExRntInfl*(rExCapExRntInflMnth=BX$8)))*(BX$8&lt;=(MAX(rHoldPeriod,1)+fRvrYr)*12)</f>
        <v>0</v>
      </c>
      <c r="BY238" s="278" cm="1">
        <f t="array" aca="1" ref="BY238" ca="1">BX238*(1+(rRentIncrPct*(MOD(BY$8,12)=1))+(rExCapExRntInfl*(rExCapExRntInflMnth=BY$8)))*(BY$8&lt;=(MAX(rHoldPeriod,1)+fRvrYr)*12)</f>
        <v>0</v>
      </c>
      <c r="BZ238" s="278" cm="1">
        <f t="array" aca="1" ref="BZ238" ca="1">BY238*(1+(rRentIncrPct*(MOD(BZ$8,12)=1))+(rExCapExRntInfl*(rExCapExRntInflMnth=BZ$8)))*(BZ$8&lt;=(MAX(rHoldPeriod,1)+fRvrYr)*12)</f>
        <v>0</v>
      </c>
      <c r="CA238" s="278" cm="1">
        <f t="array" aca="1" ref="CA238" ca="1">BZ238*(1+(rRentIncrPct*(MOD(CA$8,12)=1))+(rExCapExRntInfl*(rExCapExRntInflMnth=CA$8)))*(CA$8&lt;=(MAX(rHoldPeriod,1)+fRvrYr)*12)</f>
        <v>0</v>
      </c>
      <c r="CB238" s="278" cm="1">
        <f t="array" aca="1" ref="CB238" ca="1">CA238*(1+(rRentIncrPct*(MOD(CB$8,12)=1))+(rExCapExRntInfl*(rExCapExRntInflMnth=CB$8)))*(CB$8&lt;=(MAX(rHoldPeriod,1)+fRvrYr)*12)</f>
        <v>0</v>
      </c>
      <c r="CC238" s="278" cm="1">
        <f t="array" aca="1" ref="CC238" ca="1">CB238*(1+(rRentIncrPct*(MOD(CC$8,12)=1))+(rExCapExRntInfl*(rExCapExRntInflMnth=CC$8)))*(CC$8&lt;=(MAX(rHoldPeriod,1)+fRvrYr)*12)</f>
        <v>0</v>
      </c>
      <c r="CD238" s="278" cm="1">
        <f t="array" aca="1" ref="CD238" ca="1">CC238*(1+(rRentIncrPct*(MOD(CD$8,12)=1))+(rExCapExRntInfl*(rExCapExRntInflMnth=CD$8)))*(CD$8&lt;=(MAX(rHoldPeriod,1)+fRvrYr)*12)</f>
        <v>0</v>
      </c>
      <c r="CE238" s="278" cm="1">
        <f t="array" aca="1" ref="CE238" ca="1">CD238*(1+(rRentIncrPct*(MOD(CE$8,12)=1))+(rExCapExRntInfl*(rExCapExRntInflMnth=CE$8)))*(CE$8&lt;=(MAX(rHoldPeriod,1)+fRvrYr)*12)</f>
        <v>0</v>
      </c>
      <c r="CF238" s="278" cm="1">
        <f t="array" aca="1" ref="CF238" ca="1">CE238*(1+(rRentIncrPct*(MOD(CF$8,12)=1))+(rExCapExRntInfl*(rExCapExRntInflMnth=CF$8)))*(CF$8&lt;=(MAX(rHoldPeriod,1)+fRvrYr)*12)</f>
        <v>0</v>
      </c>
      <c r="CG238" s="278" cm="1">
        <f t="array" aca="1" ref="CG238" ca="1">CF238*(1+(rRentIncrPct*(MOD(CG$8,12)=1))+(rExCapExRntInfl*(rExCapExRntInflMnth=CG$8)))*(CG$8&lt;=(MAX(rHoldPeriod,1)+fRvrYr)*12)</f>
        <v>0</v>
      </c>
      <c r="CH238" s="278" cm="1">
        <f t="array" aca="1" ref="CH238" ca="1">CG238*(1+(rRentIncrPct*(MOD(CH$8,12)=1))+(rExCapExRntInfl*(rExCapExRntInflMnth=CH$8)))*(CH$8&lt;=(MAX(rHoldPeriod,1)+fRvrYr)*12)</f>
        <v>0</v>
      </c>
      <c r="CI238" s="278" cm="1">
        <f t="array" aca="1" ref="CI238" ca="1">CH238*(1+(rRentIncrPct*(MOD(CI$8,12)=1))+(rExCapExRntInfl*(rExCapExRntInflMnth=CI$8)))*(CI$8&lt;=(MAX(rHoldPeriod,1)+fRvrYr)*12)</f>
        <v>0</v>
      </c>
      <c r="CJ238" s="278" cm="1">
        <f t="array" aca="1" ref="CJ238" ca="1">CI238*(1+(rRentIncrPct*(MOD(CJ$8,12)=1))+(rExCapExRntInfl*(rExCapExRntInflMnth=CJ$8)))*(CJ$8&lt;=(MAX(rHoldPeriod,1)+fRvrYr)*12)</f>
        <v>0</v>
      </c>
      <c r="CK238" s="278" cm="1">
        <f t="array" aca="1" ref="CK238" ca="1">CJ238*(1+(rRentIncrPct*(MOD(CK$8,12)=1))+(rExCapExRntInfl*(rExCapExRntInflMnth=CK$8)))*(CK$8&lt;=(MAX(rHoldPeriod,1)+fRvrYr)*12)</f>
        <v>0</v>
      </c>
      <c r="CL238" s="278" cm="1">
        <f t="array" aca="1" ref="CL238" ca="1">CK238*(1+(rRentIncrPct*(MOD(CL$8,12)=1))+(rExCapExRntInfl*(rExCapExRntInflMnth=CL$8)))*(CL$8&lt;=(MAX(rHoldPeriod,1)+fRvrYr)*12)</f>
        <v>0</v>
      </c>
      <c r="CM238" s="278" cm="1">
        <f t="array" aca="1" ref="CM238" ca="1">CL238*(1+(rRentIncrPct*(MOD(CM$8,12)=1))+(rExCapExRntInfl*(rExCapExRntInflMnth=CM$8)))*(CM$8&lt;=(MAX(rHoldPeriod,1)+fRvrYr)*12)</f>
        <v>0</v>
      </c>
      <c r="CN238" s="278" cm="1">
        <f t="array" aca="1" ref="CN238" ca="1">CM238*(1+(rRentIncrPct*(MOD(CN$8,12)=1))+(rExCapExRntInfl*(rExCapExRntInflMnth=CN$8)))*(CN$8&lt;=(MAX(rHoldPeriod,1)+fRvrYr)*12)</f>
        <v>0</v>
      </c>
      <c r="CO238" s="278" cm="1">
        <f t="array" aca="1" ref="CO238" ca="1">CN238*(1+(rRentIncrPct*(MOD(CO$8,12)=1))+(rExCapExRntInfl*(rExCapExRntInflMnth=CO$8)))*(CO$8&lt;=(MAX(rHoldPeriod,1)+fRvrYr)*12)</f>
        <v>0</v>
      </c>
      <c r="CP238" s="278" cm="1">
        <f t="array" aca="1" ref="CP238" ca="1">CO238*(1+(rRentIncrPct*(MOD(CP$8,12)=1))+(rExCapExRntInfl*(rExCapExRntInflMnth=CP$8)))*(CP$8&lt;=(MAX(rHoldPeriod,1)+fRvrYr)*12)</f>
        <v>0</v>
      </c>
      <c r="CQ238" s="278" cm="1">
        <f t="array" aca="1" ref="CQ238" ca="1">CP238*(1+(rRentIncrPct*(MOD(CQ$8,12)=1))+(rExCapExRntInfl*(rExCapExRntInflMnth=CQ$8)))*(CQ$8&lt;=(MAX(rHoldPeriod,1)+fRvrYr)*12)</f>
        <v>0</v>
      </c>
      <c r="CR238" s="278" cm="1">
        <f t="array" aca="1" ref="CR238" ca="1">CQ238*(1+(rRentIncrPct*(MOD(CR$8,12)=1))+(rExCapExRntInfl*(rExCapExRntInflMnth=CR$8)))*(CR$8&lt;=(MAX(rHoldPeriod,1)+fRvrYr)*12)</f>
        <v>0</v>
      </c>
      <c r="CS238" s="278" cm="1">
        <f t="array" aca="1" ref="CS238" ca="1">CR238*(1+(rRentIncrPct*(MOD(CS$8,12)=1))+(rExCapExRntInfl*(rExCapExRntInflMnth=CS$8)))*(CS$8&lt;=(MAX(rHoldPeriod,1)+fRvrYr)*12)</f>
        <v>0</v>
      </c>
      <c r="CT238" s="278" cm="1">
        <f t="array" aca="1" ref="CT238" ca="1">CS238*(1+(rRentIncrPct*(MOD(CT$8,12)=1))+(rExCapExRntInfl*(rExCapExRntInflMnth=CT$8)))*(CT$8&lt;=(MAX(rHoldPeriod,1)+fRvrYr)*12)</f>
        <v>0</v>
      </c>
      <c r="CU238" s="278" cm="1">
        <f t="array" aca="1" ref="CU238" ca="1">CT238*(1+(rRentIncrPct*(MOD(CU$8,12)=1))+(rExCapExRntInfl*(rExCapExRntInflMnth=CU$8)))*(CU$8&lt;=(MAX(rHoldPeriod,1)+fRvrYr)*12)</f>
        <v>0</v>
      </c>
      <c r="CV238" s="278" cm="1">
        <f t="array" aca="1" ref="CV238" ca="1">CU238*(1+(rRentIncrPct*(MOD(CV$8,12)=1))+(rExCapExRntInfl*(rExCapExRntInflMnth=CV$8)))*(CV$8&lt;=(MAX(rHoldPeriod,1)+fRvrYr)*12)</f>
        <v>0</v>
      </c>
      <c r="CW238" s="278" cm="1">
        <f t="array" aca="1" ref="CW238" ca="1">CV238*(1+(rRentIncrPct*(MOD(CW$8,12)=1))+(rExCapExRntInfl*(rExCapExRntInflMnth=CW$8)))*(CW$8&lt;=(MAX(rHoldPeriod,1)+fRvrYr)*12)</f>
        <v>0</v>
      </c>
      <c r="CX238" s="278" cm="1">
        <f t="array" aca="1" ref="CX238" ca="1">CW238*(1+(rRentIncrPct*(MOD(CX$8,12)=1))+(rExCapExRntInfl*(rExCapExRntInflMnth=CX$8)))*(CX$8&lt;=(MAX(rHoldPeriod,1)+fRvrYr)*12)</f>
        <v>0</v>
      </c>
      <c r="CY238" s="278" cm="1">
        <f t="array" aca="1" ref="CY238" ca="1">CX238*(1+(rRentIncrPct*(MOD(CY$8,12)=1))+(rExCapExRntInfl*(rExCapExRntInflMnth=CY$8)))*(CY$8&lt;=(MAX(rHoldPeriod,1)+fRvrYr)*12)</f>
        <v>0</v>
      </c>
      <c r="CZ238" s="278" cm="1">
        <f t="array" aca="1" ref="CZ238" ca="1">CY238*(1+(rRentIncrPct*(MOD(CZ$8,12)=1))+(rExCapExRntInfl*(rExCapExRntInflMnth=CZ$8)))*(CZ$8&lt;=(MAX(rHoldPeriod,1)+fRvrYr)*12)</f>
        <v>0</v>
      </c>
      <c r="DA238" s="278" cm="1">
        <f t="array" aca="1" ref="DA238" ca="1">CZ238*(1+(rRentIncrPct*(MOD(DA$8,12)=1))+(rExCapExRntInfl*(rExCapExRntInflMnth=DA$8)))*(DA$8&lt;=(MAX(rHoldPeriod,1)+fRvrYr)*12)</f>
        <v>0</v>
      </c>
      <c r="DB238" s="278" cm="1">
        <f t="array" aca="1" ref="DB238" ca="1">DA238*(1+(rRentIncrPct*(MOD(DB$8,12)=1))+(rExCapExRntInfl*(rExCapExRntInflMnth=DB$8)))*(DB$8&lt;=(MAX(rHoldPeriod,1)+fRvrYr)*12)</f>
        <v>0</v>
      </c>
      <c r="DC238" s="278" cm="1">
        <f t="array" aca="1" ref="DC238" ca="1">DB238*(1+(rRentIncrPct*(MOD(DC$8,12)=1))+(rExCapExRntInfl*(rExCapExRntInflMnth=DC$8)))*(DC$8&lt;=(MAX(rHoldPeriod,1)+fRvrYr)*12)</f>
        <v>0</v>
      </c>
      <c r="DD238" s="278" cm="1">
        <f t="array" aca="1" ref="DD238" ca="1">DC238*(1+(rRentIncrPct*(MOD(DD$8,12)=1))+(rExCapExRntInfl*(rExCapExRntInflMnth=DD$8)))*(DD$8&lt;=(MAX(rHoldPeriod,1)+fRvrYr)*12)</f>
        <v>0</v>
      </c>
      <c r="DE238" s="278" cm="1">
        <f t="array" aca="1" ref="DE238" ca="1">DD238*(1+(rRentIncrPct*(MOD(DE$8,12)=1))+(rExCapExRntInfl*(rExCapExRntInflMnth=DE$8)))*(DE$8&lt;=(MAX(rHoldPeriod,1)+fRvrYr)*12)</f>
        <v>0</v>
      </c>
      <c r="DF238" s="278" cm="1">
        <f t="array" aca="1" ref="DF238" ca="1">DE238*(1+(rRentIncrPct*(MOD(DF$8,12)=1))+(rExCapExRntInfl*(rExCapExRntInflMnth=DF$8)))*(DF$8&lt;=(MAX(rHoldPeriod,1)+fRvrYr)*12)</f>
        <v>0</v>
      </c>
      <c r="DG238" s="278" cm="1">
        <f t="array" aca="1" ref="DG238" ca="1">DF238*(1+(rRentIncrPct*(MOD(DG$8,12)=1))+(rExCapExRntInfl*(rExCapExRntInflMnth=DG$8)))*(DG$8&lt;=(MAX(rHoldPeriod,1)+fRvrYr)*12)</f>
        <v>0</v>
      </c>
      <c r="DH238" s="278" cm="1">
        <f t="array" aca="1" ref="DH238" ca="1">DG238*(1+(rRentIncrPct*(MOD(DH$8,12)=1))+(rExCapExRntInfl*(rExCapExRntInflMnth=DH$8)))*(DH$8&lt;=(MAX(rHoldPeriod,1)+fRvrYr)*12)</f>
        <v>0</v>
      </c>
      <c r="DI238" s="278" cm="1">
        <f t="array" aca="1" ref="DI238" ca="1">DH238*(1+(rRentIncrPct*(MOD(DI$8,12)=1))+(rExCapExRntInfl*(rExCapExRntInflMnth=DI$8)))*(DI$8&lt;=(MAX(rHoldPeriod,1)+fRvrYr)*12)</f>
        <v>0</v>
      </c>
      <c r="DJ238" s="278" cm="1">
        <f t="array" aca="1" ref="DJ238" ca="1">DI238*(1+(rRentIncrPct*(MOD(DJ$8,12)=1))+(rExCapExRntInfl*(rExCapExRntInflMnth=DJ$8)))*(DJ$8&lt;=(MAX(rHoldPeriod,1)+fRvrYr)*12)</f>
        <v>0</v>
      </c>
      <c r="DK238" s="278" cm="1">
        <f t="array" aca="1" ref="DK238" ca="1">DJ238*(1+(rRentIncrPct*(MOD(DK$8,12)=1))+(rExCapExRntInfl*(rExCapExRntInflMnth=DK$8)))*(DK$8&lt;=(MAX(rHoldPeriod,1)+fRvrYr)*12)</f>
        <v>0</v>
      </c>
      <c r="DL238" s="278" cm="1">
        <f t="array" aca="1" ref="DL238" ca="1">DK238*(1+(rRentIncrPct*(MOD(DL$8,12)=1))+(rExCapExRntInfl*(rExCapExRntInflMnth=DL$8)))*(DL$8&lt;=(MAX(rHoldPeriod,1)+fRvrYr)*12)</f>
        <v>0</v>
      </c>
      <c r="DM238" s="278" cm="1">
        <f t="array" aca="1" ref="DM238" ca="1">DL238*(1+(rRentIncrPct*(MOD(DM$8,12)=1))+(rExCapExRntInfl*(rExCapExRntInflMnth=DM$8)))*(DM$8&lt;=(MAX(rHoldPeriod,1)+fRvrYr)*12)</f>
        <v>0</v>
      </c>
      <c r="DN238" s="278" cm="1">
        <f t="array" aca="1" ref="DN238" ca="1">DM238*(1+(rRentIncrPct*(MOD(DN$8,12)=1))+(rExCapExRntInfl*(rExCapExRntInflMnth=DN$8)))*(DN$8&lt;=(MAX(rHoldPeriod,1)+fRvrYr)*12)</f>
        <v>0</v>
      </c>
      <c r="DO238" s="278" cm="1">
        <f t="array" aca="1" ref="DO238" ca="1">DN238*(1+(rRentIncrPct*(MOD(DO$8,12)=1))+(rExCapExRntInfl*(rExCapExRntInflMnth=DO$8)))*(DO$8&lt;=(MAX(rHoldPeriod,1)+fRvrYr)*12)</f>
        <v>0</v>
      </c>
      <c r="DP238" s="278" cm="1">
        <f t="array" aca="1" ref="DP238" ca="1">DO238*(1+(rRentIncrPct*(MOD(DP$8,12)=1))+(rExCapExRntInfl*(rExCapExRntInflMnth=DP$8)))*(DP$8&lt;=(MAX(rHoldPeriod,1)+fRvrYr)*12)</f>
        <v>0</v>
      </c>
      <c r="DQ238" s="278" cm="1">
        <f t="array" aca="1" ref="DQ238" ca="1">DP238*(1+(rRentIncrPct*(MOD(DQ$8,12)=1))+(rExCapExRntInfl*(rExCapExRntInflMnth=DQ$8)))*(DQ$8&lt;=(MAX(rHoldPeriod,1)+fRvrYr)*12)</f>
        <v>0</v>
      </c>
      <c r="DR238" s="278" cm="1">
        <f t="array" aca="1" ref="DR238" ca="1">DQ238*(1+(rRentIncrPct*(MOD(DR$8,12)=1))+(rExCapExRntInfl*(rExCapExRntInflMnth=DR$8)))*(DR$8&lt;=(MAX(rHoldPeriod,1)+fRvrYr)*12)</f>
        <v>0</v>
      </c>
      <c r="DS238" s="278" cm="1">
        <f t="array" aca="1" ref="DS238" ca="1">DR238*(1+(rRentIncrPct*(MOD(DS$8,12)=1))+(rExCapExRntInfl*(rExCapExRntInflMnth=DS$8)))*(DS$8&lt;=(MAX(rHoldPeriod,1)+fRvrYr)*12)</f>
        <v>0</v>
      </c>
      <c r="DT238" s="278" cm="1">
        <f t="array" aca="1" ref="DT238" ca="1">DS238*(1+(rRentIncrPct*(MOD(DT$8,12)=1))+(rExCapExRntInfl*(rExCapExRntInflMnth=DT$8)))*(DT$8&lt;=(MAX(rHoldPeriod,1)+fRvrYr)*12)</f>
        <v>0</v>
      </c>
      <c r="DU238" s="278" cm="1">
        <f t="array" aca="1" ref="DU238" ca="1">DT238*(1+(rRentIncrPct*(MOD(DU$8,12)=1))+(rExCapExRntInfl*(rExCapExRntInflMnth=DU$8)))*(DU$8&lt;=(MAX(rHoldPeriod,1)+fRvrYr)*12)</f>
        <v>0</v>
      </c>
      <c r="DV238" s="278" cm="1">
        <f t="array" aca="1" ref="DV238" ca="1">DU238*(1+(rRentIncrPct*(MOD(DV$8,12)=1))+(rExCapExRntInfl*(rExCapExRntInflMnth=DV$8)))*(DV$8&lt;=(MAX(rHoldPeriod,1)+fRvrYr)*12)</f>
        <v>0</v>
      </c>
      <c r="DW238" s="278" cm="1">
        <f t="array" aca="1" ref="DW238" ca="1">DV238*(1+(rRentIncrPct*(MOD(DW$8,12)=1))+(rExCapExRntInfl*(rExCapExRntInflMnth=DW$8)))*(DW$8&lt;=(MAX(rHoldPeriod,1)+fRvrYr)*12)</f>
        <v>0</v>
      </c>
      <c r="DX238" s="278" cm="1">
        <f t="array" aca="1" ref="DX238" ca="1">DW238*(1+(rRentIncrPct*(MOD(DX$8,12)=1))+(rExCapExRntInfl*(rExCapExRntInflMnth=DX$8)))*(DX$8&lt;=(MAX(rHoldPeriod,1)+fRvrYr)*12)</f>
        <v>0</v>
      </c>
      <c r="DY238" s="278" cm="1">
        <f t="array" aca="1" ref="DY238" ca="1">DX238*(1+(rRentIncrPct*(MOD(DY$8,12)=1))+(rExCapExRntInfl*(rExCapExRntInflMnth=DY$8)))*(DY$8&lt;=(MAX(rHoldPeriod,1)+fRvrYr)*12)</f>
        <v>0</v>
      </c>
      <c r="DZ238" s="278" cm="1">
        <f t="array" aca="1" ref="DZ238" ca="1">DY238*(1+(rRentIncrPct*(MOD(DZ$8,12)=1))+(rExCapExRntInfl*(rExCapExRntInflMnth=DZ$8)))*(DZ$8&lt;=(MAX(rHoldPeriod,1)+fRvrYr)*12)</f>
        <v>0</v>
      </c>
      <c r="EA238" s="278" cm="1">
        <f t="array" aca="1" ref="EA238" ca="1">DZ238*(1+(rRentIncrPct*(MOD(EA$8,12)=1))+(rExCapExRntInfl*(rExCapExRntInflMnth=EA$8)))*(EA$8&lt;=(MAX(rHoldPeriod,1)+fRvrYr)*12)</f>
        <v>0</v>
      </c>
      <c r="EB238" s="278" cm="1">
        <f t="array" aca="1" ref="EB238" ca="1">EA238*(1+(rRentIncrPct*(MOD(EB$8,12)=1))+(rExCapExRntInfl*(rExCapExRntInflMnth=EB$8)))*(EB$8&lt;=(MAX(rHoldPeriod,1)+fRvrYr)*12)</f>
        <v>0</v>
      </c>
      <c r="EC238" s="278" cm="1">
        <f t="array" aca="1" ref="EC238" ca="1">EB238*(1+(rRentIncrPct*(MOD(EC$8,12)=1))+(rExCapExRntInfl*(rExCapExRntInflMnth=EC$8)))*(EC$8&lt;=(MAX(rHoldPeriod,1)+fRvrYr)*12)</f>
        <v>0</v>
      </c>
      <c r="ED238" s="278" cm="1">
        <f t="array" aca="1" ref="ED238" ca="1">EC238*(1+(rRentIncrPct*(MOD(ED$8,12)=1))+(rExCapExRntInfl*(rExCapExRntInflMnth=ED$8)))*(ED$8&lt;=(MAX(rHoldPeriod,1)+fRvrYr)*12)</f>
        <v>0</v>
      </c>
      <c r="EE238" s="278" cm="1">
        <f t="array" aca="1" ref="EE238" ca="1">ED238*(1+(rRentIncrPct*(MOD(EE$8,12)=1))+(rExCapExRntInfl*(rExCapExRntInflMnth=EE$8)))*(EE$8&lt;=(MAX(rHoldPeriod,1)+fRvrYr)*12)</f>
        <v>0</v>
      </c>
      <c r="EF238" s="278" cm="1">
        <f t="array" aca="1" ref="EF238" ca="1">EE238*(1+(rRentIncrPct*(MOD(EF$8,12)=1))+(rExCapExRntInfl*(rExCapExRntInflMnth=EF$8)))*(EF$8&lt;=(MAX(rHoldPeriod,1)+fRvrYr)*12)</f>
        <v>0</v>
      </c>
      <c r="EG238" s="278" cm="1">
        <f t="array" aca="1" ref="EG238" ca="1">EF238*(1+(rRentIncrPct*(MOD(EG$8,12)=1))+(rExCapExRntInfl*(rExCapExRntInflMnth=EG$8)))*(EG$8&lt;=(MAX(rHoldPeriod,1)+fRvrYr)*12)</f>
        <v>0</v>
      </c>
      <c r="EH238" s="278" cm="1">
        <f t="array" aca="1" ref="EH238" ca="1">EG238*(1+(rRentIncrPct*(MOD(EH$8,12)=1))+(rExCapExRntInfl*(rExCapExRntInflMnth=EH$8)))*(EH$8&lt;=(MAX(rHoldPeriod,1)+fRvrYr)*12)</f>
        <v>0</v>
      </c>
      <c r="EI238" s="278" cm="1">
        <f t="array" aca="1" ref="EI238" ca="1">EH238*(1+(rRentIncrPct*(MOD(EI$8,12)=1))+(rExCapExRntInfl*(rExCapExRntInflMnth=EI$8)))*(EI$8&lt;=(MAX(rHoldPeriod,1)+fRvrYr)*12)</f>
        <v>0</v>
      </c>
      <c r="EJ238" s="278" cm="1">
        <f t="array" aca="1" ref="EJ238" ca="1">EI238*(1+(rRentIncrPct*(MOD(EJ$8,12)=1))+(rExCapExRntInfl*(rExCapExRntInflMnth=EJ$8)))*(EJ$8&lt;=(MAX(rHoldPeriod,1)+fRvrYr)*12)</f>
        <v>0</v>
      </c>
      <c r="EK238" s="278" cm="1">
        <f t="array" aca="1" ref="EK238" ca="1">EJ238*(1+(rRentIncrPct*(MOD(EK$8,12)=1))+(rExCapExRntInfl*(rExCapExRntInflMnth=EK$8)))*(EK$8&lt;=(MAX(rHoldPeriod,1)+fRvrYr)*12)</f>
        <v>0</v>
      </c>
      <c r="EL238" s="278" cm="1">
        <f t="array" aca="1" ref="EL238" ca="1">EK238*(1+(rRentIncrPct*(MOD(EL$8,12)=1))+(rExCapExRntInfl*(rExCapExRntInflMnth=EL$8)))*(EL$8&lt;=(MAX(rHoldPeriod,1)+fRvrYr)*12)</f>
        <v>0</v>
      </c>
      <c r="EM238" s="278" cm="1">
        <f t="array" aca="1" ref="EM238" ca="1">EL238*(1+(rRentIncrPct*(MOD(EM$8,12)=1))+(rExCapExRntInfl*(rExCapExRntInflMnth=EM$8)))*(EM$8&lt;=(MAX(rHoldPeriod,1)+fRvrYr)*12)</f>
        <v>0</v>
      </c>
      <c r="EN238" s="278" cm="1">
        <f t="array" aca="1" ref="EN238" ca="1">EM238*(1+(rRentIncrPct*(MOD(EN$8,12)=1))+(rExCapExRntInfl*(rExCapExRntInflMnth=EN$8)))*(EN$8&lt;=(MAX(rHoldPeriod,1)+fRvrYr)*12)</f>
        <v>0</v>
      </c>
      <c r="EO238" s="278" cm="1">
        <f t="array" aca="1" ref="EO238" ca="1">EN238*(1+(rRentIncrPct*(MOD(EO$8,12)=1))+(rExCapExRntInfl*(rExCapExRntInflMnth=EO$8)))*(EO$8&lt;=(MAX(rHoldPeriod,1)+fRvrYr)*12)</f>
        <v>0</v>
      </c>
      <c r="EP238" s="278" cm="1">
        <f t="array" aca="1" ref="EP238" ca="1">EO238*(1+(rRentIncrPct*(MOD(EP$8,12)=1))+(rExCapExRntInfl*(rExCapExRntInflMnth=EP$8)))*(EP$8&lt;=(MAX(rHoldPeriod,1)+fRvrYr)*12)</f>
        <v>0</v>
      </c>
      <c r="EQ238" s="278" cm="1">
        <f t="array" aca="1" ref="EQ238" ca="1">EP238*(1+(rRentIncrPct*(MOD(EQ$8,12)=1))+(rExCapExRntInfl*(rExCapExRntInflMnth=EQ$8)))*(EQ$8&lt;=(MAX(rHoldPeriod,1)+fRvrYr)*12)</f>
        <v>0</v>
      </c>
      <c r="ER238" s="278" cm="1">
        <f t="array" aca="1" ref="ER238" ca="1">EQ238*(1+(rRentIncrPct*(MOD(ER$8,12)=1))+(rExCapExRntInfl*(rExCapExRntInflMnth=ER$8)))*(ER$8&lt;=(MAX(rHoldPeriod,1)+fRvrYr)*12)</f>
        <v>0</v>
      </c>
      <c r="ES238" s="278" cm="1">
        <f t="array" aca="1" ref="ES238" ca="1">ER238*(1+(rRentIncrPct*(MOD(ES$8,12)=1))+(rExCapExRntInfl*(rExCapExRntInflMnth=ES$8)))*(ES$8&lt;=(MAX(rHoldPeriod,1)+fRvrYr)*12)</f>
        <v>0</v>
      </c>
    </row>
    <row r="239" spans="17:149" hidden="1" x14ac:dyDescent="0.2">
      <c r="Q239" s="275"/>
      <c r="R239" s="278">
        <f t="shared" si="501"/>
        <v>0</v>
      </c>
      <c r="S239" s="278" cm="1">
        <f t="array" aca="1" ref="S239" ca="1">R239*(1+(rRentIncrPct*(MOD(S$8,12)=1))+(rExCapExRntInfl*(rExCapExRntInflMnth=S$8)))*(S$8&lt;=(MAX(rHoldPeriod,1)+fRvrYr)*12)</f>
        <v>0</v>
      </c>
      <c r="T239" s="278" cm="1">
        <f t="array" aca="1" ref="T239" ca="1">S239*(1+(rRentIncrPct*(MOD(T$8,12)=1))+(rExCapExRntInfl*(rExCapExRntInflMnth=T$8)))*(T$8&lt;=(MAX(rHoldPeriod,1)+fRvrYr)*12)</f>
        <v>0</v>
      </c>
      <c r="U239" s="278" cm="1">
        <f t="array" aca="1" ref="U239" ca="1">T239*(1+(rRentIncrPct*(MOD(U$8,12)=1))+(rExCapExRntInfl*(rExCapExRntInflMnth=U$8)))*(U$8&lt;=(MAX(rHoldPeriod,1)+fRvrYr)*12)</f>
        <v>0</v>
      </c>
      <c r="V239" s="278" cm="1">
        <f t="array" aca="1" ref="V239" ca="1">U239*(1+(rRentIncrPct*(MOD(V$8,12)=1))+(rExCapExRntInfl*(rExCapExRntInflMnth=V$8)))*(V$8&lt;=(MAX(rHoldPeriod,1)+fRvrYr)*12)</f>
        <v>0</v>
      </c>
      <c r="W239" s="278" cm="1">
        <f t="array" aca="1" ref="W239" ca="1">V239*(1+(rRentIncrPct*(MOD(W$8,12)=1))+(rExCapExRntInfl*(rExCapExRntInflMnth=W$8)))*(W$8&lt;=(MAX(rHoldPeriod,1)+fRvrYr)*12)</f>
        <v>0</v>
      </c>
      <c r="X239" s="278" cm="1">
        <f t="array" aca="1" ref="X239" ca="1">W239*(1+(rRentIncrPct*(MOD(X$8,12)=1))+(rExCapExRntInfl*(rExCapExRntInflMnth=X$8)))*(X$8&lt;=(MAX(rHoldPeriod,1)+fRvrYr)*12)</f>
        <v>0</v>
      </c>
      <c r="Y239" s="278" cm="1">
        <f t="array" aca="1" ref="Y239" ca="1">X239*(1+(rRentIncrPct*(MOD(Y$8,12)=1))+(rExCapExRntInfl*(rExCapExRntInflMnth=Y$8)))*(Y$8&lt;=(MAX(rHoldPeriod,1)+fRvrYr)*12)</f>
        <v>0</v>
      </c>
      <c r="Z239" s="278" cm="1">
        <f t="array" aca="1" ref="Z239" ca="1">Y239*(1+(rRentIncrPct*(MOD(Z$8,12)=1))+(rExCapExRntInfl*(rExCapExRntInflMnth=Z$8)))*(Z$8&lt;=(MAX(rHoldPeriod,1)+fRvrYr)*12)</f>
        <v>0</v>
      </c>
      <c r="AA239" s="278" cm="1">
        <f t="array" aca="1" ref="AA239" ca="1">Z239*(1+(rRentIncrPct*(MOD(AA$8,12)=1))+(rExCapExRntInfl*(rExCapExRntInflMnth=AA$8)))*(AA$8&lt;=(MAX(rHoldPeriod,1)+fRvrYr)*12)</f>
        <v>0</v>
      </c>
      <c r="AB239" s="278" cm="1">
        <f t="array" aca="1" ref="AB239" ca="1">AA239*(1+(rRentIncrPct*(MOD(AB$8,12)=1))+(rExCapExRntInfl*(rExCapExRntInflMnth=AB$8)))*(AB$8&lt;=(MAX(rHoldPeriod,1)+fRvrYr)*12)</f>
        <v>0</v>
      </c>
      <c r="AC239" s="278" cm="1">
        <f t="array" aca="1" ref="AC239" ca="1">AB239*(1+(rRentIncrPct*(MOD(AC$8,12)=1))+(rExCapExRntInfl*(rExCapExRntInflMnth=AC$8)))*(AC$8&lt;=(MAX(rHoldPeriod,1)+fRvrYr)*12)</f>
        <v>0</v>
      </c>
      <c r="AD239" s="278" cm="1">
        <f t="array" aca="1" ref="AD239" ca="1">AC239*(1+(rRentIncrPct*(MOD(AD$8,12)=1))+(rExCapExRntInfl*(rExCapExRntInflMnth=AD$8)))*(AD$8&lt;=(MAX(rHoldPeriod,1)+fRvrYr)*12)</f>
        <v>0</v>
      </c>
      <c r="AE239" s="278" cm="1">
        <f t="array" aca="1" ref="AE239" ca="1">AD239*(1+(rRentIncrPct*(MOD(AE$8,12)=1))+(rExCapExRntInfl*(rExCapExRntInflMnth=AE$8)))*(AE$8&lt;=(MAX(rHoldPeriod,1)+fRvrYr)*12)</f>
        <v>0</v>
      </c>
      <c r="AF239" s="278" cm="1">
        <f t="array" aca="1" ref="AF239" ca="1">AE239*(1+(rRentIncrPct*(MOD(AF$8,12)=1))+(rExCapExRntInfl*(rExCapExRntInflMnth=AF$8)))*(AF$8&lt;=(MAX(rHoldPeriod,1)+fRvrYr)*12)</f>
        <v>0</v>
      </c>
      <c r="AG239" s="278" cm="1">
        <f t="array" aca="1" ref="AG239" ca="1">AF239*(1+(rRentIncrPct*(MOD(AG$8,12)=1))+(rExCapExRntInfl*(rExCapExRntInflMnth=AG$8)))*(AG$8&lt;=(MAX(rHoldPeriod,1)+fRvrYr)*12)</f>
        <v>0</v>
      </c>
      <c r="AH239" s="278" cm="1">
        <f t="array" aca="1" ref="AH239" ca="1">AG239*(1+(rRentIncrPct*(MOD(AH$8,12)=1))+(rExCapExRntInfl*(rExCapExRntInflMnth=AH$8)))*(AH$8&lt;=(MAX(rHoldPeriod,1)+fRvrYr)*12)</f>
        <v>0</v>
      </c>
      <c r="AI239" s="278" cm="1">
        <f t="array" aca="1" ref="AI239" ca="1">AH239*(1+(rRentIncrPct*(MOD(AI$8,12)=1))+(rExCapExRntInfl*(rExCapExRntInflMnth=AI$8)))*(AI$8&lt;=(MAX(rHoldPeriod,1)+fRvrYr)*12)</f>
        <v>0</v>
      </c>
      <c r="AJ239" s="278" cm="1">
        <f t="array" aca="1" ref="AJ239" ca="1">AI239*(1+(rRentIncrPct*(MOD(AJ$8,12)=1))+(rExCapExRntInfl*(rExCapExRntInflMnth=AJ$8)))*(AJ$8&lt;=(MAX(rHoldPeriod,1)+fRvrYr)*12)</f>
        <v>0</v>
      </c>
      <c r="AK239" s="278" cm="1">
        <f t="array" aca="1" ref="AK239" ca="1">AJ239*(1+(rRentIncrPct*(MOD(AK$8,12)=1))+(rExCapExRntInfl*(rExCapExRntInflMnth=AK$8)))*(AK$8&lt;=(MAX(rHoldPeriod,1)+fRvrYr)*12)</f>
        <v>0</v>
      </c>
      <c r="AL239" s="278" cm="1">
        <f t="array" aca="1" ref="AL239" ca="1">AK239*(1+(rRentIncrPct*(MOD(AL$8,12)=1))+(rExCapExRntInfl*(rExCapExRntInflMnth=AL$8)))*(AL$8&lt;=(MAX(rHoldPeriod,1)+fRvrYr)*12)</f>
        <v>0</v>
      </c>
      <c r="AM239" s="278" cm="1">
        <f t="array" aca="1" ref="AM239" ca="1">AL239*(1+(rRentIncrPct*(MOD(AM$8,12)=1))+(rExCapExRntInfl*(rExCapExRntInflMnth=AM$8)))*(AM$8&lt;=(MAX(rHoldPeriod,1)+fRvrYr)*12)</f>
        <v>0</v>
      </c>
      <c r="AN239" s="278" cm="1">
        <f t="array" aca="1" ref="AN239" ca="1">AM239*(1+(rRentIncrPct*(MOD(AN$8,12)=1))+(rExCapExRntInfl*(rExCapExRntInflMnth=AN$8)))*(AN$8&lt;=(MAX(rHoldPeriod,1)+fRvrYr)*12)</f>
        <v>0</v>
      </c>
      <c r="AO239" s="278" cm="1">
        <f t="array" aca="1" ref="AO239" ca="1">AN239*(1+(rRentIncrPct*(MOD(AO$8,12)=1))+(rExCapExRntInfl*(rExCapExRntInflMnth=AO$8)))*(AO$8&lt;=(MAX(rHoldPeriod,1)+fRvrYr)*12)</f>
        <v>0</v>
      </c>
      <c r="AP239" s="278" cm="1">
        <f t="array" aca="1" ref="AP239" ca="1">AO239*(1+(rRentIncrPct*(MOD(AP$8,12)=1))+(rExCapExRntInfl*(rExCapExRntInflMnth=AP$8)))*(AP$8&lt;=(MAX(rHoldPeriod,1)+fRvrYr)*12)</f>
        <v>0</v>
      </c>
      <c r="AQ239" s="278" cm="1">
        <f t="array" aca="1" ref="AQ239" ca="1">AP239*(1+(rRentIncrPct*(MOD(AQ$8,12)=1))+(rExCapExRntInfl*(rExCapExRntInflMnth=AQ$8)))*(AQ$8&lt;=(MAX(rHoldPeriod,1)+fRvrYr)*12)</f>
        <v>0</v>
      </c>
      <c r="AR239" s="278" cm="1">
        <f t="array" aca="1" ref="AR239" ca="1">AQ239*(1+(rRentIncrPct*(MOD(AR$8,12)=1))+(rExCapExRntInfl*(rExCapExRntInflMnth=AR$8)))*(AR$8&lt;=(MAX(rHoldPeriod,1)+fRvrYr)*12)</f>
        <v>0</v>
      </c>
      <c r="AS239" s="278" cm="1">
        <f t="array" aca="1" ref="AS239" ca="1">AR239*(1+(rRentIncrPct*(MOD(AS$8,12)=1))+(rExCapExRntInfl*(rExCapExRntInflMnth=AS$8)))*(AS$8&lt;=(MAX(rHoldPeriod,1)+fRvrYr)*12)</f>
        <v>0</v>
      </c>
      <c r="AT239" s="278" cm="1">
        <f t="array" aca="1" ref="AT239" ca="1">AS239*(1+(rRentIncrPct*(MOD(AT$8,12)=1))+(rExCapExRntInfl*(rExCapExRntInflMnth=AT$8)))*(AT$8&lt;=(MAX(rHoldPeriod,1)+fRvrYr)*12)</f>
        <v>0</v>
      </c>
      <c r="AU239" s="278" cm="1">
        <f t="array" aca="1" ref="AU239" ca="1">AT239*(1+(rRentIncrPct*(MOD(AU$8,12)=1))+(rExCapExRntInfl*(rExCapExRntInflMnth=AU$8)))*(AU$8&lt;=(MAX(rHoldPeriod,1)+fRvrYr)*12)</f>
        <v>0</v>
      </c>
      <c r="AV239" s="278" cm="1">
        <f t="array" aca="1" ref="AV239" ca="1">AU239*(1+(rRentIncrPct*(MOD(AV$8,12)=1))+(rExCapExRntInfl*(rExCapExRntInflMnth=AV$8)))*(AV$8&lt;=(MAX(rHoldPeriod,1)+fRvrYr)*12)</f>
        <v>0</v>
      </c>
      <c r="AW239" s="278" cm="1">
        <f t="array" aca="1" ref="AW239" ca="1">AV239*(1+(rRentIncrPct*(MOD(AW$8,12)=1))+(rExCapExRntInfl*(rExCapExRntInflMnth=AW$8)))*(AW$8&lt;=(MAX(rHoldPeriod,1)+fRvrYr)*12)</f>
        <v>0</v>
      </c>
      <c r="AX239" s="278" cm="1">
        <f t="array" aca="1" ref="AX239" ca="1">AW239*(1+(rRentIncrPct*(MOD(AX$8,12)=1))+(rExCapExRntInfl*(rExCapExRntInflMnth=AX$8)))*(AX$8&lt;=(MAX(rHoldPeriod,1)+fRvrYr)*12)</f>
        <v>0</v>
      </c>
      <c r="AY239" s="278" cm="1">
        <f t="array" aca="1" ref="AY239" ca="1">AX239*(1+(rRentIncrPct*(MOD(AY$8,12)=1))+(rExCapExRntInfl*(rExCapExRntInflMnth=AY$8)))*(AY$8&lt;=(MAX(rHoldPeriod,1)+fRvrYr)*12)</f>
        <v>0</v>
      </c>
      <c r="AZ239" s="278" cm="1">
        <f t="array" aca="1" ref="AZ239" ca="1">AY239*(1+(rRentIncrPct*(MOD(AZ$8,12)=1))+(rExCapExRntInfl*(rExCapExRntInflMnth=AZ$8)))*(AZ$8&lt;=(MAX(rHoldPeriod,1)+fRvrYr)*12)</f>
        <v>0</v>
      </c>
      <c r="BA239" s="278" cm="1">
        <f t="array" aca="1" ref="BA239" ca="1">AZ239*(1+(rRentIncrPct*(MOD(BA$8,12)=1))+(rExCapExRntInfl*(rExCapExRntInflMnth=BA$8)))*(BA$8&lt;=(MAX(rHoldPeriod,1)+fRvrYr)*12)</f>
        <v>0</v>
      </c>
      <c r="BB239" s="278" cm="1">
        <f t="array" aca="1" ref="BB239" ca="1">BA239*(1+(rRentIncrPct*(MOD(BB$8,12)=1))+(rExCapExRntInfl*(rExCapExRntInflMnth=BB$8)))*(BB$8&lt;=(MAX(rHoldPeriod,1)+fRvrYr)*12)</f>
        <v>0</v>
      </c>
      <c r="BC239" s="278" cm="1">
        <f t="array" aca="1" ref="BC239" ca="1">BB239*(1+(rRentIncrPct*(MOD(BC$8,12)=1))+(rExCapExRntInfl*(rExCapExRntInflMnth=BC$8)))*(BC$8&lt;=(MAX(rHoldPeriod,1)+fRvrYr)*12)</f>
        <v>0</v>
      </c>
      <c r="BD239" s="278" cm="1">
        <f t="array" aca="1" ref="BD239" ca="1">BC239*(1+(rRentIncrPct*(MOD(BD$8,12)=1))+(rExCapExRntInfl*(rExCapExRntInflMnth=BD$8)))*(BD$8&lt;=(MAX(rHoldPeriod,1)+fRvrYr)*12)</f>
        <v>0</v>
      </c>
      <c r="BE239" s="278" cm="1">
        <f t="array" aca="1" ref="BE239" ca="1">BD239*(1+(rRentIncrPct*(MOD(BE$8,12)=1))+(rExCapExRntInfl*(rExCapExRntInflMnth=BE$8)))*(BE$8&lt;=(MAX(rHoldPeriod,1)+fRvrYr)*12)</f>
        <v>0</v>
      </c>
      <c r="BF239" s="278" cm="1">
        <f t="array" aca="1" ref="BF239" ca="1">BE239*(1+(rRentIncrPct*(MOD(BF$8,12)=1))+(rExCapExRntInfl*(rExCapExRntInflMnth=BF$8)))*(BF$8&lt;=(MAX(rHoldPeriod,1)+fRvrYr)*12)</f>
        <v>0</v>
      </c>
      <c r="BG239" s="278" cm="1">
        <f t="array" aca="1" ref="BG239" ca="1">BF239*(1+(rRentIncrPct*(MOD(BG$8,12)=1))+(rExCapExRntInfl*(rExCapExRntInflMnth=BG$8)))*(BG$8&lt;=(MAX(rHoldPeriod,1)+fRvrYr)*12)</f>
        <v>0</v>
      </c>
      <c r="BH239" s="278" cm="1">
        <f t="array" aca="1" ref="BH239" ca="1">BG239*(1+(rRentIncrPct*(MOD(BH$8,12)=1))+(rExCapExRntInfl*(rExCapExRntInflMnth=BH$8)))*(BH$8&lt;=(MAX(rHoldPeriod,1)+fRvrYr)*12)</f>
        <v>0</v>
      </c>
      <c r="BI239" s="278" cm="1">
        <f t="array" aca="1" ref="BI239" ca="1">BH239*(1+(rRentIncrPct*(MOD(BI$8,12)=1))+(rExCapExRntInfl*(rExCapExRntInflMnth=BI$8)))*(BI$8&lt;=(MAX(rHoldPeriod,1)+fRvrYr)*12)</f>
        <v>0</v>
      </c>
      <c r="BJ239" s="278" cm="1">
        <f t="array" aca="1" ref="BJ239" ca="1">BI239*(1+(rRentIncrPct*(MOD(BJ$8,12)=1))+(rExCapExRntInfl*(rExCapExRntInflMnth=BJ$8)))*(BJ$8&lt;=(MAX(rHoldPeriod,1)+fRvrYr)*12)</f>
        <v>0</v>
      </c>
      <c r="BK239" s="278" cm="1">
        <f t="array" aca="1" ref="BK239" ca="1">BJ239*(1+(rRentIncrPct*(MOD(BK$8,12)=1))+(rExCapExRntInfl*(rExCapExRntInflMnth=BK$8)))*(BK$8&lt;=(MAX(rHoldPeriod,1)+fRvrYr)*12)</f>
        <v>0</v>
      </c>
      <c r="BL239" s="278" cm="1">
        <f t="array" aca="1" ref="BL239" ca="1">BK239*(1+(rRentIncrPct*(MOD(BL$8,12)=1))+(rExCapExRntInfl*(rExCapExRntInflMnth=BL$8)))*(BL$8&lt;=(MAX(rHoldPeriod,1)+fRvrYr)*12)</f>
        <v>0</v>
      </c>
      <c r="BM239" s="278" cm="1">
        <f t="array" aca="1" ref="BM239" ca="1">BL239*(1+(rRentIncrPct*(MOD(BM$8,12)=1))+(rExCapExRntInfl*(rExCapExRntInflMnth=BM$8)))*(BM$8&lt;=(MAX(rHoldPeriod,1)+fRvrYr)*12)</f>
        <v>0</v>
      </c>
      <c r="BN239" s="278" cm="1">
        <f t="array" aca="1" ref="BN239" ca="1">BM239*(1+(rRentIncrPct*(MOD(BN$8,12)=1))+(rExCapExRntInfl*(rExCapExRntInflMnth=BN$8)))*(BN$8&lt;=(MAX(rHoldPeriod,1)+fRvrYr)*12)</f>
        <v>0</v>
      </c>
      <c r="BO239" s="278" cm="1">
        <f t="array" aca="1" ref="BO239" ca="1">BN239*(1+(rRentIncrPct*(MOD(BO$8,12)=1))+(rExCapExRntInfl*(rExCapExRntInflMnth=BO$8)))*(BO$8&lt;=(MAX(rHoldPeriod,1)+fRvrYr)*12)</f>
        <v>0</v>
      </c>
      <c r="BP239" s="278" cm="1">
        <f t="array" aca="1" ref="BP239" ca="1">BO239*(1+(rRentIncrPct*(MOD(BP$8,12)=1))+(rExCapExRntInfl*(rExCapExRntInflMnth=BP$8)))*(BP$8&lt;=(MAX(rHoldPeriod,1)+fRvrYr)*12)</f>
        <v>0</v>
      </c>
      <c r="BQ239" s="278" cm="1">
        <f t="array" aca="1" ref="BQ239" ca="1">BP239*(1+(rRentIncrPct*(MOD(BQ$8,12)=1))+(rExCapExRntInfl*(rExCapExRntInflMnth=BQ$8)))*(BQ$8&lt;=(MAX(rHoldPeriod,1)+fRvrYr)*12)</f>
        <v>0</v>
      </c>
      <c r="BR239" s="278" cm="1">
        <f t="array" aca="1" ref="BR239" ca="1">BQ239*(1+(rRentIncrPct*(MOD(BR$8,12)=1))+(rExCapExRntInfl*(rExCapExRntInflMnth=BR$8)))*(BR$8&lt;=(MAX(rHoldPeriod,1)+fRvrYr)*12)</f>
        <v>0</v>
      </c>
      <c r="BS239" s="278" cm="1">
        <f t="array" aca="1" ref="BS239" ca="1">BR239*(1+(rRentIncrPct*(MOD(BS$8,12)=1))+(rExCapExRntInfl*(rExCapExRntInflMnth=BS$8)))*(BS$8&lt;=(MAX(rHoldPeriod,1)+fRvrYr)*12)</f>
        <v>0</v>
      </c>
      <c r="BT239" s="278" cm="1">
        <f t="array" aca="1" ref="BT239" ca="1">BS239*(1+(rRentIncrPct*(MOD(BT$8,12)=1))+(rExCapExRntInfl*(rExCapExRntInflMnth=BT$8)))*(BT$8&lt;=(MAX(rHoldPeriod,1)+fRvrYr)*12)</f>
        <v>0</v>
      </c>
      <c r="BU239" s="278" cm="1">
        <f t="array" aca="1" ref="BU239" ca="1">BT239*(1+(rRentIncrPct*(MOD(BU$8,12)=1))+(rExCapExRntInfl*(rExCapExRntInflMnth=BU$8)))*(BU$8&lt;=(MAX(rHoldPeriod,1)+fRvrYr)*12)</f>
        <v>0</v>
      </c>
      <c r="BV239" s="278" cm="1">
        <f t="array" aca="1" ref="BV239" ca="1">BU239*(1+(rRentIncrPct*(MOD(BV$8,12)=1))+(rExCapExRntInfl*(rExCapExRntInflMnth=BV$8)))*(BV$8&lt;=(MAX(rHoldPeriod,1)+fRvrYr)*12)</f>
        <v>0</v>
      </c>
      <c r="BW239" s="278" cm="1">
        <f t="array" aca="1" ref="BW239" ca="1">BV239*(1+(rRentIncrPct*(MOD(BW$8,12)=1))+(rExCapExRntInfl*(rExCapExRntInflMnth=BW$8)))*(BW$8&lt;=(MAX(rHoldPeriod,1)+fRvrYr)*12)</f>
        <v>0</v>
      </c>
      <c r="BX239" s="278" cm="1">
        <f t="array" aca="1" ref="BX239" ca="1">BW239*(1+(rRentIncrPct*(MOD(BX$8,12)=1))+(rExCapExRntInfl*(rExCapExRntInflMnth=BX$8)))*(BX$8&lt;=(MAX(rHoldPeriod,1)+fRvrYr)*12)</f>
        <v>0</v>
      </c>
      <c r="BY239" s="278" cm="1">
        <f t="array" aca="1" ref="BY239" ca="1">BX239*(1+(rRentIncrPct*(MOD(BY$8,12)=1))+(rExCapExRntInfl*(rExCapExRntInflMnth=BY$8)))*(BY$8&lt;=(MAX(rHoldPeriod,1)+fRvrYr)*12)</f>
        <v>0</v>
      </c>
      <c r="BZ239" s="278" cm="1">
        <f t="array" aca="1" ref="BZ239" ca="1">BY239*(1+(rRentIncrPct*(MOD(BZ$8,12)=1))+(rExCapExRntInfl*(rExCapExRntInflMnth=BZ$8)))*(BZ$8&lt;=(MAX(rHoldPeriod,1)+fRvrYr)*12)</f>
        <v>0</v>
      </c>
      <c r="CA239" s="278" cm="1">
        <f t="array" aca="1" ref="CA239" ca="1">BZ239*(1+(rRentIncrPct*(MOD(CA$8,12)=1))+(rExCapExRntInfl*(rExCapExRntInflMnth=CA$8)))*(CA$8&lt;=(MAX(rHoldPeriod,1)+fRvrYr)*12)</f>
        <v>0</v>
      </c>
      <c r="CB239" s="278" cm="1">
        <f t="array" aca="1" ref="CB239" ca="1">CA239*(1+(rRentIncrPct*(MOD(CB$8,12)=1))+(rExCapExRntInfl*(rExCapExRntInflMnth=CB$8)))*(CB$8&lt;=(MAX(rHoldPeriod,1)+fRvrYr)*12)</f>
        <v>0</v>
      </c>
      <c r="CC239" s="278" cm="1">
        <f t="array" aca="1" ref="CC239" ca="1">CB239*(1+(rRentIncrPct*(MOD(CC$8,12)=1))+(rExCapExRntInfl*(rExCapExRntInflMnth=CC$8)))*(CC$8&lt;=(MAX(rHoldPeriod,1)+fRvrYr)*12)</f>
        <v>0</v>
      </c>
      <c r="CD239" s="278" cm="1">
        <f t="array" aca="1" ref="CD239" ca="1">CC239*(1+(rRentIncrPct*(MOD(CD$8,12)=1))+(rExCapExRntInfl*(rExCapExRntInflMnth=CD$8)))*(CD$8&lt;=(MAX(rHoldPeriod,1)+fRvrYr)*12)</f>
        <v>0</v>
      </c>
      <c r="CE239" s="278" cm="1">
        <f t="array" aca="1" ref="CE239" ca="1">CD239*(1+(rRentIncrPct*(MOD(CE$8,12)=1))+(rExCapExRntInfl*(rExCapExRntInflMnth=CE$8)))*(CE$8&lt;=(MAX(rHoldPeriod,1)+fRvrYr)*12)</f>
        <v>0</v>
      </c>
      <c r="CF239" s="278" cm="1">
        <f t="array" aca="1" ref="CF239" ca="1">CE239*(1+(rRentIncrPct*(MOD(CF$8,12)=1))+(rExCapExRntInfl*(rExCapExRntInflMnth=CF$8)))*(CF$8&lt;=(MAX(rHoldPeriod,1)+fRvrYr)*12)</f>
        <v>0</v>
      </c>
      <c r="CG239" s="278" cm="1">
        <f t="array" aca="1" ref="CG239" ca="1">CF239*(1+(rRentIncrPct*(MOD(CG$8,12)=1))+(rExCapExRntInfl*(rExCapExRntInflMnth=CG$8)))*(CG$8&lt;=(MAX(rHoldPeriod,1)+fRvrYr)*12)</f>
        <v>0</v>
      </c>
      <c r="CH239" s="278" cm="1">
        <f t="array" aca="1" ref="CH239" ca="1">CG239*(1+(rRentIncrPct*(MOD(CH$8,12)=1))+(rExCapExRntInfl*(rExCapExRntInflMnth=CH$8)))*(CH$8&lt;=(MAX(rHoldPeriod,1)+fRvrYr)*12)</f>
        <v>0</v>
      </c>
      <c r="CI239" s="278" cm="1">
        <f t="array" aca="1" ref="CI239" ca="1">CH239*(1+(rRentIncrPct*(MOD(CI$8,12)=1))+(rExCapExRntInfl*(rExCapExRntInflMnth=CI$8)))*(CI$8&lt;=(MAX(rHoldPeriod,1)+fRvrYr)*12)</f>
        <v>0</v>
      </c>
      <c r="CJ239" s="278" cm="1">
        <f t="array" aca="1" ref="CJ239" ca="1">CI239*(1+(rRentIncrPct*(MOD(CJ$8,12)=1))+(rExCapExRntInfl*(rExCapExRntInflMnth=CJ$8)))*(CJ$8&lt;=(MAX(rHoldPeriod,1)+fRvrYr)*12)</f>
        <v>0</v>
      </c>
      <c r="CK239" s="278" cm="1">
        <f t="array" aca="1" ref="CK239" ca="1">CJ239*(1+(rRentIncrPct*(MOD(CK$8,12)=1))+(rExCapExRntInfl*(rExCapExRntInflMnth=CK$8)))*(CK$8&lt;=(MAX(rHoldPeriod,1)+fRvrYr)*12)</f>
        <v>0</v>
      </c>
      <c r="CL239" s="278" cm="1">
        <f t="array" aca="1" ref="CL239" ca="1">CK239*(1+(rRentIncrPct*(MOD(CL$8,12)=1))+(rExCapExRntInfl*(rExCapExRntInflMnth=CL$8)))*(CL$8&lt;=(MAX(rHoldPeriod,1)+fRvrYr)*12)</f>
        <v>0</v>
      </c>
      <c r="CM239" s="278" cm="1">
        <f t="array" aca="1" ref="CM239" ca="1">CL239*(1+(rRentIncrPct*(MOD(CM$8,12)=1))+(rExCapExRntInfl*(rExCapExRntInflMnth=CM$8)))*(CM$8&lt;=(MAX(rHoldPeriod,1)+fRvrYr)*12)</f>
        <v>0</v>
      </c>
      <c r="CN239" s="278" cm="1">
        <f t="array" aca="1" ref="CN239" ca="1">CM239*(1+(rRentIncrPct*(MOD(CN$8,12)=1))+(rExCapExRntInfl*(rExCapExRntInflMnth=CN$8)))*(CN$8&lt;=(MAX(rHoldPeriod,1)+fRvrYr)*12)</f>
        <v>0</v>
      </c>
      <c r="CO239" s="278" cm="1">
        <f t="array" aca="1" ref="CO239" ca="1">CN239*(1+(rRentIncrPct*(MOD(CO$8,12)=1))+(rExCapExRntInfl*(rExCapExRntInflMnth=CO$8)))*(CO$8&lt;=(MAX(rHoldPeriod,1)+fRvrYr)*12)</f>
        <v>0</v>
      </c>
      <c r="CP239" s="278" cm="1">
        <f t="array" aca="1" ref="CP239" ca="1">CO239*(1+(rRentIncrPct*(MOD(CP$8,12)=1))+(rExCapExRntInfl*(rExCapExRntInflMnth=CP$8)))*(CP$8&lt;=(MAX(rHoldPeriod,1)+fRvrYr)*12)</f>
        <v>0</v>
      </c>
      <c r="CQ239" s="278" cm="1">
        <f t="array" aca="1" ref="CQ239" ca="1">CP239*(1+(rRentIncrPct*(MOD(CQ$8,12)=1))+(rExCapExRntInfl*(rExCapExRntInflMnth=CQ$8)))*(CQ$8&lt;=(MAX(rHoldPeriod,1)+fRvrYr)*12)</f>
        <v>0</v>
      </c>
      <c r="CR239" s="278" cm="1">
        <f t="array" aca="1" ref="CR239" ca="1">CQ239*(1+(rRentIncrPct*(MOD(CR$8,12)=1))+(rExCapExRntInfl*(rExCapExRntInflMnth=CR$8)))*(CR$8&lt;=(MAX(rHoldPeriod,1)+fRvrYr)*12)</f>
        <v>0</v>
      </c>
      <c r="CS239" s="278" cm="1">
        <f t="array" aca="1" ref="CS239" ca="1">CR239*(1+(rRentIncrPct*(MOD(CS$8,12)=1))+(rExCapExRntInfl*(rExCapExRntInflMnth=CS$8)))*(CS$8&lt;=(MAX(rHoldPeriod,1)+fRvrYr)*12)</f>
        <v>0</v>
      </c>
      <c r="CT239" s="278" cm="1">
        <f t="array" aca="1" ref="CT239" ca="1">CS239*(1+(rRentIncrPct*(MOD(CT$8,12)=1))+(rExCapExRntInfl*(rExCapExRntInflMnth=CT$8)))*(CT$8&lt;=(MAX(rHoldPeriod,1)+fRvrYr)*12)</f>
        <v>0</v>
      </c>
      <c r="CU239" s="278" cm="1">
        <f t="array" aca="1" ref="CU239" ca="1">CT239*(1+(rRentIncrPct*(MOD(CU$8,12)=1))+(rExCapExRntInfl*(rExCapExRntInflMnth=CU$8)))*(CU$8&lt;=(MAX(rHoldPeriod,1)+fRvrYr)*12)</f>
        <v>0</v>
      </c>
      <c r="CV239" s="278" cm="1">
        <f t="array" aca="1" ref="CV239" ca="1">CU239*(1+(rRentIncrPct*(MOD(CV$8,12)=1))+(rExCapExRntInfl*(rExCapExRntInflMnth=CV$8)))*(CV$8&lt;=(MAX(rHoldPeriod,1)+fRvrYr)*12)</f>
        <v>0</v>
      </c>
      <c r="CW239" s="278" cm="1">
        <f t="array" aca="1" ref="CW239" ca="1">CV239*(1+(rRentIncrPct*(MOD(CW$8,12)=1))+(rExCapExRntInfl*(rExCapExRntInflMnth=CW$8)))*(CW$8&lt;=(MAX(rHoldPeriod,1)+fRvrYr)*12)</f>
        <v>0</v>
      </c>
      <c r="CX239" s="278" cm="1">
        <f t="array" aca="1" ref="CX239" ca="1">CW239*(1+(rRentIncrPct*(MOD(CX$8,12)=1))+(rExCapExRntInfl*(rExCapExRntInflMnth=CX$8)))*(CX$8&lt;=(MAX(rHoldPeriod,1)+fRvrYr)*12)</f>
        <v>0</v>
      </c>
      <c r="CY239" s="278" cm="1">
        <f t="array" aca="1" ref="CY239" ca="1">CX239*(1+(rRentIncrPct*(MOD(CY$8,12)=1))+(rExCapExRntInfl*(rExCapExRntInflMnth=CY$8)))*(CY$8&lt;=(MAX(rHoldPeriod,1)+fRvrYr)*12)</f>
        <v>0</v>
      </c>
      <c r="CZ239" s="278" cm="1">
        <f t="array" aca="1" ref="CZ239" ca="1">CY239*(1+(rRentIncrPct*(MOD(CZ$8,12)=1))+(rExCapExRntInfl*(rExCapExRntInflMnth=CZ$8)))*(CZ$8&lt;=(MAX(rHoldPeriod,1)+fRvrYr)*12)</f>
        <v>0</v>
      </c>
      <c r="DA239" s="278" cm="1">
        <f t="array" aca="1" ref="DA239" ca="1">CZ239*(1+(rRentIncrPct*(MOD(DA$8,12)=1))+(rExCapExRntInfl*(rExCapExRntInflMnth=DA$8)))*(DA$8&lt;=(MAX(rHoldPeriod,1)+fRvrYr)*12)</f>
        <v>0</v>
      </c>
      <c r="DB239" s="278" cm="1">
        <f t="array" aca="1" ref="DB239" ca="1">DA239*(1+(rRentIncrPct*(MOD(DB$8,12)=1))+(rExCapExRntInfl*(rExCapExRntInflMnth=DB$8)))*(DB$8&lt;=(MAX(rHoldPeriod,1)+fRvrYr)*12)</f>
        <v>0</v>
      </c>
      <c r="DC239" s="278" cm="1">
        <f t="array" aca="1" ref="DC239" ca="1">DB239*(1+(rRentIncrPct*(MOD(DC$8,12)=1))+(rExCapExRntInfl*(rExCapExRntInflMnth=DC$8)))*(DC$8&lt;=(MAX(rHoldPeriod,1)+fRvrYr)*12)</f>
        <v>0</v>
      </c>
      <c r="DD239" s="278" cm="1">
        <f t="array" aca="1" ref="DD239" ca="1">DC239*(1+(rRentIncrPct*(MOD(DD$8,12)=1))+(rExCapExRntInfl*(rExCapExRntInflMnth=DD$8)))*(DD$8&lt;=(MAX(rHoldPeriod,1)+fRvrYr)*12)</f>
        <v>0</v>
      </c>
      <c r="DE239" s="278" cm="1">
        <f t="array" aca="1" ref="DE239" ca="1">DD239*(1+(rRentIncrPct*(MOD(DE$8,12)=1))+(rExCapExRntInfl*(rExCapExRntInflMnth=DE$8)))*(DE$8&lt;=(MAX(rHoldPeriod,1)+fRvrYr)*12)</f>
        <v>0</v>
      </c>
      <c r="DF239" s="278" cm="1">
        <f t="array" aca="1" ref="DF239" ca="1">DE239*(1+(rRentIncrPct*(MOD(DF$8,12)=1))+(rExCapExRntInfl*(rExCapExRntInflMnth=DF$8)))*(DF$8&lt;=(MAX(rHoldPeriod,1)+fRvrYr)*12)</f>
        <v>0</v>
      </c>
      <c r="DG239" s="278" cm="1">
        <f t="array" aca="1" ref="DG239" ca="1">DF239*(1+(rRentIncrPct*(MOD(DG$8,12)=1))+(rExCapExRntInfl*(rExCapExRntInflMnth=DG$8)))*(DG$8&lt;=(MAX(rHoldPeriod,1)+fRvrYr)*12)</f>
        <v>0</v>
      </c>
      <c r="DH239" s="278" cm="1">
        <f t="array" aca="1" ref="DH239" ca="1">DG239*(1+(rRentIncrPct*(MOD(DH$8,12)=1))+(rExCapExRntInfl*(rExCapExRntInflMnth=DH$8)))*(DH$8&lt;=(MAX(rHoldPeriod,1)+fRvrYr)*12)</f>
        <v>0</v>
      </c>
      <c r="DI239" s="278" cm="1">
        <f t="array" aca="1" ref="DI239" ca="1">DH239*(1+(rRentIncrPct*(MOD(DI$8,12)=1))+(rExCapExRntInfl*(rExCapExRntInflMnth=DI$8)))*(DI$8&lt;=(MAX(rHoldPeriod,1)+fRvrYr)*12)</f>
        <v>0</v>
      </c>
      <c r="DJ239" s="278" cm="1">
        <f t="array" aca="1" ref="DJ239" ca="1">DI239*(1+(rRentIncrPct*(MOD(DJ$8,12)=1))+(rExCapExRntInfl*(rExCapExRntInflMnth=DJ$8)))*(DJ$8&lt;=(MAX(rHoldPeriod,1)+fRvrYr)*12)</f>
        <v>0</v>
      </c>
      <c r="DK239" s="278" cm="1">
        <f t="array" aca="1" ref="DK239" ca="1">DJ239*(1+(rRentIncrPct*(MOD(DK$8,12)=1))+(rExCapExRntInfl*(rExCapExRntInflMnth=DK$8)))*(DK$8&lt;=(MAX(rHoldPeriod,1)+fRvrYr)*12)</f>
        <v>0</v>
      </c>
      <c r="DL239" s="278" cm="1">
        <f t="array" aca="1" ref="DL239" ca="1">DK239*(1+(rRentIncrPct*(MOD(DL$8,12)=1))+(rExCapExRntInfl*(rExCapExRntInflMnth=DL$8)))*(DL$8&lt;=(MAX(rHoldPeriod,1)+fRvrYr)*12)</f>
        <v>0</v>
      </c>
      <c r="DM239" s="278" cm="1">
        <f t="array" aca="1" ref="DM239" ca="1">DL239*(1+(rRentIncrPct*(MOD(DM$8,12)=1))+(rExCapExRntInfl*(rExCapExRntInflMnth=DM$8)))*(DM$8&lt;=(MAX(rHoldPeriod,1)+fRvrYr)*12)</f>
        <v>0</v>
      </c>
      <c r="DN239" s="278" cm="1">
        <f t="array" aca="1" ref="DN239" ca="1">DM239*(1+(rRentIncrPct*(MOD(DN$8,12)=1))+(rExCapExRntInfl*(rExCapExRntInflMnth=DN$8)))*(DN$8&lt;=(MAX(rHoldPeriod,1)+fRvrYr)*12)</f>
        <v>0</v>
      </c>
      <c r="DO239" s="278" cm="1">
        <f t="array" aca="1" ref="DO239" ca="1">DN239*(1+(rRentIncrPct*(MOD(DO$8,12)=1))+(rExCapExRntInfl*(rExCapExRntInflMnth=DO$8)))*(DO$8&lt;=(MAX(rHoldPeriod,1)+fRvrYr)*12)</f>
        <v>0</v>
      </c>
      <c r="DP239" s="278" cm="1">
        <f t="array" aca="1" ref="DP239" ca="1">DO239*(1+(rRentIncrPct*(MOD(DP$8,12)=1))+(rExCapExRntInfl*(rExCapExRntInflMnth=DP$8)))*(DP$8&lt;=(MAX(rHoldPeriod,1)+fRvrYr)*12)</f>
        <v>0</v>
      </c>
      <c r="DQ239" s="278" cm="1">
        <f t="array" aca="1" ref="DQ239" ca="1">DP239*(1+(rRentIncrPct*(MOD(DQ$8,12)=1))+(rExCapExRntInfl*(rExCapExRntInflMnth=DQ$8)))*(DQ$8&lt;=(MAX(rHoldPeriod,1)+fRvrYr)*12)</f>
        <v>0</v>
      </c>
      <c r="DR239" s="278" cm="1">
        <f t="array" aca="1" ref="DR239" ca="1">DQ239*(1+(rRentIncrPct*(MOD(DR$8,12)=1))+(rExCapExRntInfl*(rExCapExRntInflMnth=DR$8)))*(DR$8&lt;=(MAX(rHoldPeriod,1)+fRvrYr)*12)</f>
        <v>0</v>
      </c>
      <c r="DS239" s="278" cm="1">
        <f t="array" aca="1" ref="DS239" ca="1">DR239*(1+(rRentIncrPct*(MOD(DS$8,12)=1))+(rExCapExRntInfl*(rExCapExRntInflMnth=DS$8)))*(DS$8&lt;=(MAX(rHoldPeriod,1)+fRvrYr)*12)</f>
        <v>0</v>
      </c>
      <c r="DT239" s="278" cm="1">
        <f t="array" aca="1" ref="DT239" ca="1">DS239*(1+(rRentIncrPct*(MOD(DT$8,12)=1))+(rExCapExRntInfl*(rExCapExRntInflMnth=DT$8)))*(DT$8&lt;=(MAX(rHoldPeriod,1)+fRvrYr)*12)</f>
        <v>0</v>
      </c>
      <c r="DU239" s="278" cm="1">
        <f t="array" aca="1" ref="DU239" ca="1">DT239*(1+(rRentIncrPct*(MOD(DU$8,12)=1))+(rExCapExRntInfl*(rExCapExRntInflMnth=DU$8)))*(DU$8&lt;=(MAX(rHoldPeriod,1)+fRvrYr)*12)</f>
        <v>0</v>
      </c>
      <c r="DV239" s="278" cm="1">
        <f t="array" aca="1" ref="DV239" ca="1">DU239*(1+(rRentIncrPct*(MOD(DV$8,12)=1))+(rExCapExRntInfl*(rExCapExRntInflMnth=DV$8)))*(DV$8&lt;=(MAX(rHoldPeriod,1)+fRvrYr)*12)</f>
        <v>0</v>
      </c>
      <c r="DW239" s="278" cm="1">
        <f t="array" aca="1" ref="DW239" ca="1">DV239*(1+(rRentIncrPct*(MOD(DW$8,12)=1))+(rExCapExRntInfl*(rExCapExRntInflMnth=DW$8)))*(DW$8&lt;=(MAX(rHoldPeriod,1)+fRvrYr)*12)</f>
        <v>0</v>
      </c>
      <c r="DX239" s="278" cm="1">
        <f t="array" aca="1" ref="DX239" ca="1">DW239*(1+(rRentIncrPct*(MOD(DX$8,12)=1))+(rExCapExRntInfl*(rExCapExRntInflMnth=DX$8)))*(DX$8&lt;=(MAX(rHoldPeriod,1)+fRvrYr)*12)</f>
        <v>0</v>
      </c>
      <c r="DY239" s="278" cm="1">
        <f t="array" aca="1" ref="DY239" ca="1">DX239*(1+(rRentIncrPct*(MOD(DY$8,12)=1))+(rExCapExRntInfl*(rExCapExRntInflMnth=DY$8)))*(DY$8&lt;=(MAX(rHoldPeriod,1)+fRvrYr)*12)</f>
        <v>0</v>
      </c>
      <c r="DZ239" s="278" cm="1">
        <f t="array" aca="1" ref="DZ239" ca="1">DY239*(1+(rRentIncrPct*(MOD(DZ$8,12)=1))+(rExCapExRntInfl*(rExCapExRntInflMnth=DZ$8)))*(DZ$8&lt;=(MAX(rHoldPeriod,1)+fRvrYr)*12)</f>
        <v>0</v>
      </c>
      <c r="EA239" s="278" cm="1">
        <f t="array" aca="1" ref="EA239" ca="1">DZ239*(1+(rRentIncrPct*(MOD(EA$8,12)=1))+(rExCapExRntInfl*(rExCapExRntInflMnth=EA$8)))*(EA$8&lt;=(MAX(rHoldPeriod,1)+fRvrYr)*12)</f>
        <v>0</v>
      </c>
      <c r="EB239" s="278" cm="1">
        <f t="array" aca="1" ref="EB239" ca="1">EA239*(1+(rRentIncrPct*(MOD(EB$8,12)=1))+(rExCapExRntInfl*(rExCapExRntInflMnth=EB$8)))*(EB$8&lt;=(MAX(rHoldPeriod,1)+fRvrYr)*12)</f>
        <v>0</v>
      </c>
      <c r="EC239" s="278" cm="1">
        <f t="array" aca="1" ref="EC239" ca="1">EB239*(1+(rRentIncrPct*(MOD(EC$8,12)=1))+(rExCapExRntInfl*(rExCapExRntInflMnth=EC$8)))*(EC$8&lt;=(MAX(rHoldPeriod,1)+fRvrYr)*12)</f>
        <v>0</v>
      </c>
      <c r="ED239" s="278" cm="1">
        <f t="array" aca="1" ref="ED239" ca="1">EC239*(1+(rRentIncrPct*(MOD(ED$8,12)=1))+(rExCapExRntInfl*(rExCapExRntInflMnth=ED$8)))*(ED$8&lt;=(MAX(rHoldPeriod,1)+fRvrYr)*12)</f>
        <v>0</v>
      </c>
      <c r="EE239" s="278" cm="1">
        <f t="array" aca="1" ref="EE239" ca="1">ED239*(1+(rRentIncrPct*(MOD(EE$8,12)=1))+(rExCapExRntInfl*(rExCapExRntInflMnth=EE$8)))*(EE$8&lt;=(MAX(rHoldPeriod,1)+fRvrYr)*12)</f>
        <v>0</v>
      </c>
      <c r="EF239" s="278" cm="1">
        <f t="array" aca="1" ref="EF239" ca="1">EE239*(1+(rRentIncrPct*(MOD(EF$8,12)=1))+(rExCapExRntInfl*(rExCapExRntInflMnth=EF$8)))*(EF$8&lt;=(MAX(rHoldPeriod,1)+fRvrYr)*12)</f>
        <v>0</v>
      </c>
      <c r="EG239" s="278" cm="1">
        <f t="array" aca="1" ref="EG239" ca="1">EF239*(1+(rRentIncrPct*(MOD(EG$8,12)=1))+(rExCapExRntInfl*(rExCapExRntInflMnth=EG$8)))*(EG$8&lt;=(MAX(rHoldPeriod,1)+fRvrYr)*12)</f>
        <v>0</v>
      </c>
      <c r="EH239" s="278" cm="1">
        <f t="array" aca="1" ref="EH239" ca="1">EG239*(1+(rRentIncrPct*(MOD(EH$8,12)=1))+(rExCapExRntInfl*(rExCapExRntInflMnth=EH$8)))*(EH$8&lt;=(MAX(rHoldPeriod,1)+fRvrYr)*12)</f>
        <v>0</v>
      </c>
      <c r="EI239" s="278" cm="1">
        <f t="array" aca="1" ref="EI239" ca="1">EH239*(1+(rRentIncrPct*(MOD(EI$8,12)=1))+(rExCapExRntInfl*(rExCapExRntInflMnth=EI$8)))*(EI$8&lt;=(MAX(rHoldPeriod,1)+fRvrYr)*12)</f>
        <v>0</v>
      </c>
      <c r="EJ239" s="278" cm="1">
        <f t="array" aca="1" ref="EJ239" ca="1">EI239*(1+(rRentIncrPct*(MOD(EJ$8,12)=1))+(rExCapExRntInfl*(rExCapExRntInflMnth=EJ$8)))*(EJ$8&lt;=(MAX(rHoldPeriod,1)+fRvrYr)*12)</f>
        <v>0</v>
      </c>
      <c r="EK239" s="278" cm="1">
        <f t="array" aca="1" ref="EK239" ca="1">EJ239*(1+(rRentIncrPct*(MOD(EK$8,12)=1))+(rExCapExRntInfl*(rExCapExRntInflMnth=EK$8)))*(EK$8&lt;=(MAX(rHoldPeriod,1)+fRvrYr)*12)</f>
        <v>0</v>
      </c>
      <c r="EL239" s="278" cm="1">
        <f t="array" aca="1" ref="EL239" ca="1">EK239*(1+(rRentIncrPct*(MOD(EL$8,12)=1))+(rExCapExRntInfl*(rExCapExRntInflMnth=EL$8)))*(EL$8&lt;=(MAX(rHoldPeriod,1)+fRvrYr)*12)</f>
        <v>0</v>
      </c>
      <c r="EM239" s="278" cm="1">
        <f t="array" aca="1" ref="EM239" ca="1">EL239*(1+(rRentIncrPct*(MOD(EM$8,12)=1))+(rExCapExRntInfl*(rExCapExRntInflMnth=EM$8)))*(EM$8&lt;=(MAX(rHoldPeriod,1)+fRvrYr)*12)</f>
        <v>0</v>
      </c>
      <c r="EN239" s="278" cm="1">
        <f t="array" aca="1" ref="EN239" ca="1">EM239*(1+(rRentIncrPct*(MOD(EN$8,12)=1))+(rExCapExRntInfl*(rExCapExRntInflMnth=EN$8)))*(EN$8&lt;=(MAX(rHoldPeriod,1)+fRvrYr)*12)</f>
        <v>0</v>
      </c>
      <c r="EO239" s="278" cm="1">
        <f t="array" aca="1" ref="EO239" ca="1">EN239*(1+(rRentIncrPct*(MOD(EO$8,12)=1))+(rExCapExRntInfl*(rExCapExRntInflMnth=EO$8)))*(EO$8&lt;=(MAX(rHoldPeriod,1)+fRvrYr)*12)</f>
        <v>0</v>
      </c>
      <c r="EP239" s="278" cm="1">
        <f t="array" aca="1" ref="EP239" ca="1">EO239*(1+(rRentIncrPct*(MOD(EP$8,12)=1))+(rExCapExRntInfl*(rExCapExRntInflMnth=EP$8)))*(EP$8&lt;=(MAX(rHoldPeriod,1)+fRvrYr)*12)</f>
        <v>0</v>
      </c>
      <c r="EQ239" s="278" cm="1">
        <f t="array" aca="1" ref="EQ239" ca="1">EP239*(1+(rRentIncrPct*(MOD(EQ$8,12)=1))+(rExCapExRntInfl*(rExCapExRntInflMnth=EQ$8)))*(EQ$8&lt;=(MAX(rHoldPeriod,1)+fRvrYr)*12)</f>
        <v>0</v>
      </c>
      <c r="ER239" s="278" cm="1">
        <f t="array" aca="1" ref="ER239" ca="1">EQ239*(1+(rRentIncrPct*(MOD(ER$8,12)=1))+(rExCapExRntInfl*(rExCapExRntInflMnth=ER$8)))*(ER$8&lt;=(MAX(rHoldPeriod,1)+fRvrYr)*12)</f>
        <v>0</v>
      </c>
      <c r="ES239" s="278" cm="1">
        <f t="array" aca="1" ref="ES239" ca="1">ER239*(1+(rRentIncrPct*(MOD(ES$8,12)=1))+(rExCapExRntInfl*(rExCapExRntInflMnth=ES$8)))*(ES$8&lt;=(MAX(rHoldPeriod,1)+fRvrYr)*12)</f>
        <v>0</v>
      </c>
    </row>
    <row r="240" spans="17:149" hidden="1" x14ac:dyDescent="0.2">
      <c r="Q240" s="275"/>
      <c r="R240" s="278">
        <f t="shared" si="501"/>
        <v>0</v>
      </c>
      <c r="S240" s="278" cm="1">
        <f t="array" aca="1" ref="S240" ca="1">R240*(1+(rRentIncrPct*(MOD(S$8,12)=1))+(rExCapExRntInfl*(rExCapExRntInflMnth=S$8)))*(S$8&lt;=(MAX(rHoldPeriod,1)+fRvrYr)*12)</f>
        <v>0</v>
      </c>
      <c r="T240" s="278" cm="1">
        <f t="array" aca="1" ref="T240" ca="1">S240*(1+(rRentIncrPct*(MOD(T$8,12)=1))+(rExCapExRntInfl*(rExCapExRntInflMnth=T$8)))*(T$8&lt;=(MAX(rHoldPeriod,1)+fRvrYr)*12)</f>
        <v>0</v>
      </c>
      <c r="U240" s="278" cm="1">
        <f t="array" aca="1" ref="U240" ca="1">T240*(1+(rRentIncrPct*(MOD(U$8,12)=1))+(rExCapExRntInfl*(rExCapExRntInflMnth=U$8)))*(U$8&lt;=(MAX(rHoldPeriod,1)+fRvrYr)*12)</f>
        <v>0</v>
      </c>
      <c r="V240" s="278" cm="1">
        <f t="array" aca="1" ref="V240" ca="1">U240*(1+(rRentIncrPct*(MOD(V$8,12)=1))+(rExCapExRntInfl*(rExCapExRntInflMnth=V$8)))*(V$8&lt;=(MAX(rHoldPeriod,1)+fRvrYr)*12)</f>
        <v>0</v>
      </c>
      <c r="W240" s="278" cm="1">
        <f t="array" aca="1" ref="W240" ca="1">V240*(1+(rRentIncrPct*(MOD(W$8,12)=1))+(rExCapExRntInfl*(rExCapExRntInflMnth=W$8)))*(W$8&lt;=(MAX(rHoldPeriod,1)+fRvrYr)*12)</f>
        <v>0</v>
      </c>
      <c r="X240" s="278" cm="1">
        <f t="array" aca="1" ref="X240" ca="1">W240*(1+(rRentIncrPct*(MOD(X$8,12)=1))+(rExCapExRntInfl*(rExCapExRntInflMnth=X$8)))*(X$8&lt;=(MAX(rHoldPeriod,1)+fRvrYr)*12)</f>
        <v>0</v>
      </c>
      <c r="Y240" s="278" cm="1">
        <f t="array" aca="1" ref="Y240" ca="1">X240*(1+(rRentIncrPct*(MOD(Y$8,12)=1))+(rExCapExRntInfl*(rExCapExRntInflMnth=Y$8)))*(Y$8&lt;=(MAX(rHoldPeriod,1)+fRvrYr)*12)</f>
        <v>0</v>
      </c>
      <c r="Z240" s="278" cm="1">
        <f t="array" aca="1" ref="Z240" ca="1">Y240*(1+(rRentIncrPct*(MOD(Z$8,12)=1))+(rExCapExRntInfl*(rExCapExRntInflMnth=Z$8)))*(Z$8&lt;=(MAX(rHoldPeriod,1)+fRvrYr)*12)</f>
        <v>0</v>
      </c>
      <c r="AA240" s="278" cm="1">
        <f t="array" aca="1" ref="AA240" ca="1">Z240*(1+(rRentIncrPct*(MOD(AA$8,12)=1))+(rExCapExRntInfl*(rExCapExRntInflMnth=AA$8)))*(AA$8&lt;=(MAX(rHoldPeriod,1)+fRvrYr)*12)</f>
        <v>0</v>
      </c>
      <c r="AB240" s="278" cm="1">
        <f t="array" aca="1" ref="AB240" ca="1">AA240*(1+(rRentIncrPct*(MOD(AB$8,12)=1))+(rExCapExRntInfl*(rExCapExRntInflMnth=AB$8)))*(AB$8&lt;=(MAX(rHoldPeriod,1)+fRvrYr)*12)</f>
        <v>0</v>
      </c>
      <c r="AC240" s="278" cm="1">
        <f t="array" aca="1" ref="AC240" ca="1">AB240*(1+(rRentIncrPct*(MOD(AC$8,12)=1))+(rExCapExRntInfl*(rExCapExRntInflMnth=AC$8)))*(AC$8&lt;=(MAX(rHoldPeriod,1)+fRvrYr)*12)</f>
        <v>0</v>
      </c>
      <c r="AD240" s="278" cm="1">
        <f t="array" aca="1" ref="AD240" ca="1">AC240*(1+(rRentIncrPct*(MOD(AD$8,12)=1))+(rExCapExRntInfl*(rExCapExRntInflMnth=AD$8)))*(AD$8&lt;=(MAX(rHoldPeriod,1)+fRvrYr)*12)</f>
        <v>0</v>
      </c>
      <c r="AE240" s="278" cm="1">
        <f t="array" aca="1" ref="AE240" ca="1">AD240*(1+(rRentIncrPct*(MOD(AE$8,12)=1))+(rExCapExRntInfl*(rExCapExRntInflMnth=AE$8)))*(AE$8&lt;=(MAX(rHoldPeriod,1)+fRvrYr)*12)</f>
        <v>0</v>
      </c>
      <c r="AF240" s="278" cm="1">
        <f t="array" aca="1" ref="AF240" ca="1">AE240*(1+(rRentIncrPct*(MOD(AF$8,12)=1))+(rExCapExRntInfl*(rExCapExRntInflMnth=AF$8)))*(AF$8&lt;=(MAX(rHoldPeriod,1)+fRvrYr)*12)</f>
        <v>0</v>
      </c>
      <c r="AG240" s="278" cm="1">
        <f t="array" aca="1" ref="AG240" ca="1">AF240*(1+(rRentIncrPct*(MOD(AG$8,12)=1))+(rExCapExRntInfl*(rExCapExRntInflMnth=AG$8)))*(AG$8&lt;=(MAX(rHoldPeriod,1)+fRvrYr)*12)</f>
        <v>0</v>
      </c>
      <c r="AH240" s="278" cm="1">
        <f t="array" aca="1" ref="AH240" ca="1">AG240*(1+(rRentIncrPct*(MOD(AH$8,12)=1))+(rExCapExRntInfl*(rExCapExRntInflMnth=AH$8)))*(AH$8&lt;=(MAX(rHoldPeriod,1)+fRvrYr)*12)</f>
        <v>0</v>
      </c>
      <c r="AI240" s="278" cm="1">
        <f t="array" aca="1" ref="AI240" ca="1">AH240*(1+(rRentIncrPct*(MOD(AI$8,12)=1))+(rExCapExRntInfl*(rExCapExRntInflMnth=AI$8)))*(AI$8&lt;=(MAX(rHoldPeriod,1)+fRvrYr)*12)</f>
        <v>0</v>
      </c>
      <c r="AJ240" s="278" cm="1">
        <f t="array" aca="1" ref="AJ240" ca="1">AI240*(1+(rRentIncrPct*(MOD(AJ$8,12)=1))+(rExCapExRntInfl*(rExCapExRntInflMnth=AJ$8)))*(AJ$8&lt;=(MAX(rHoldPeriod,1)+fRvrYr)*12)</f>
        <v>0</v>
      </c>
      <c r="AK240" s="278" cm="1">
        <f t="array" aca="1" ref="AK240" ca="1">AJ240*(1+(rRentIncrPct*(MOD(AK$8,12)=1))+(rExCapExRntInfl*(rExCapExRntInflMnth=AK$8)))*(AK$8&lt;=(MAX(rHoldPeriod,1)+fRvrYr)*12)</f>
        <v>0</v>
      </c>
      <c r="AL240" s="278" cm="1">
        <f t="array" aca="1" ref="AL240" ca="1">AK240*(1+(rRentIncrPct*(MOD(AL$8,12)=1))+(rExCapExRntInfl*(rExCapExRntInflMnth=AL$8)))*(AL$8&lt;=(MAX(rHoldPeriod,1)+fRvrYr)*12)</f>
        <v>0</v>
      </c>
      <c r="AM240" s="278" cm="1">
        <f t="array" aca="1" ref="AM240" ca="1">AL240*(1+(rRentIncrPct*(MOD(AM$8,12)=1))+(rExCapExRntInfl*(rExCapExRntInflMnth=AM$8)))*(AM$8&lt;=(MAX(rHoldPeriod,1)+fRvrYr)*12)</f>
        <v>0</v>
      </c>
      <c r="AN240" s="278" cm="1">
        <f t="array" aca="1" ref="AN240" ca="1">AM240*(1+(rRentIncrPct*(MOD(AN$8,12)=1))+(rExCapExRntInfl*(rExCapExRntInflMnth=AN$8)))*(AN$8&lt;=(MAX(rHoldPeriod,1)+fRvrYr)*12)</f>
        <v>0</v>
      </c>
      <c r="AO240" s="278" cm="1">
        <f t="array" aca="1" ref="AO240" ca="1">AN240*(1+(rRentIncrPct*(MOD(AO$8,12)=1))+(rExCapExRntInfl*(rExCapExRntInflMnth=AO$8)))*(AO$8&lt;=(MAX(rHoldPeriod,1)+fRvrYr)*12)</f>
        <v>0</v>
      </c>
      <c r="AP240" s="278" cm="1">
        <f t="array" aca="1" ref="AP240" ca="1">AO240*(1+(rRentIncrPct*(MOD(AP$8,12)=1))+(rExCapExRntInfl*(rExCapExRntInflMnth=AP$8)))*(AP$8&lt;=(MAX(rHoldPeriod,1)+fRvrYr)*12)</f>
        <v>0</v>
      </c>
      <c r="AQ240" s="278" cm="1">
        <f t="array" aca="1" ref="AQ240" ca="1">AP240*(1+(rRentIncrPct*(MOD(AQ$8,12)=1))+(rExCapExRntInfl*(rExCapExRntInflMnth=AQ$8)))*(AQ$8&lt;=(MAX(rHoldPeriod,1)+fRvrYr)*12)</f>
        <v>0</v>
      </c>
      <c r="AR240" s="278" cm="1">
        <f t="array" aca="1" ref="AR240" ca="1">AQ240*(1+(rRentIncrPct*(MOD(AR$8,12)=1))+(rExCapExRntInfl*(rExCapExRntInflMnth=AR$8)))*(AR$8&lt;=(MAX(rHoldPeriod,1)+fRvrYr)*12)</f>
        <v>0</v>
      </c>
      <c r="AS240" s="278" cm="1">
        <f t="array" aca="1" ref="AS240" ca="1">AR240*(1+(rRentIncrPct*(MOD(AS$8,12)=1))+(rExCapExRntInfl*(rExCapExRntInflMnth=AS$8)))*(AS$8&lt;=(MAX(rHoldPeriod,1)+fRvrYr)*12)</f>
        <v>0</v>
      </c>
      <c r="AT240" s="278" cm="1">
        <f t="array" aca="1" ref="AT240" ca="1">AS240*(1+(rRentIncrPct*(MOD(AT$8,12)=1))+(rExCapExRntInfl*(rExCapExRntInflMnth=AT$8)))*(AT$8&lt;=(MAX(rHoldPeriod,1)+fRvrYr)*12)</f>
        <v>0</v>
      </c>
      <c r="AU240" s="278" cm="1">
        <f t="array" aca="1" ref="AU240" ca="1">AT240*(1+(rRentIncrPct*(MOD(AU$8,12)=1))+(rExCapExRntInfl*(rExCapExRntInflMnth=AU$8)))*(AU$8&lt;=(MAX(rHoldPeriod,1)+fRvrYr)*12)</f>
        <v>0</v>
      </c>
      <c r="AV240" s="278" cm="1">
        <f t="array" aca="1" ref="AV240" ca="1">AU240*(1+(rRentIncrPct*(MOD(AV$8,12)=1))+(rExCapExRntInfl*(rExCapExRntInflMnth=AV$8)))*(AV$8&lt;=(MAX(rHoldPeriod,1)+fRvrYr)*12)</f>
        <v>0</v>
      </c>
      <c r="AW240" s="278" cm="1">
        <f t="array" aca="1" ref="AW240" ca="1">AV240*(1+(rRentIncrPct*(MOD(AW$8,12)=1))+(rExCapExRntInfl*(rExCapExRntInflMnth=AW$8)))*(AW$8&lt;=(MAX(rHoldPeriod,1)+fRvrYr)*12)</f>
        <v>0</v>
      </c>
      <c r="AX240" s="278" cm="1">
        <f t="array" aca="1" ref="AX240" ca="1">AW240*(1+(rRentIncrPct*(MOD(AX$8,12)=1))+(rExCapExRntInfl*(rExCapExRntInflMnth=AX$8)))*(AX$8&lt;=(MAX(rHoldPeriod,1)+fRvrYr)*12)</f>
        <v>0</v>
      </c>
      <c r="AY240" s="278" cm="1">
        <f t="array" aca="1" ref="AY240" ca="1">AX240*(1+(rRentIncrPct*(MOD(AY$8,12)=1))+(rExCapExRntInfl*(rExCapExRntInflMnth=AY$8)))*(AY$8&lt;=(MAX(rHoldPeriod,1)+fRvrYr)*12)</f>
        <v>0</v>
      </c>
      <c r="AZ240" s="278" cm="1">
        <f t="array" aca="1" ref="AZ240" ca="1">AY240*(1+(rRentIncrPct*(MOD(AZ$8,12)=1))+(rExCapExRntInfl*(rExCapExRntInflMnth=AZ$8)))*(AZ$8&lt;=(MAX(rHoldPeriod,1)+fRvrYr)*12)</f>
        <v>0</v>
      </c>
      <c r="BA240" s="278" cm="1">
        <f t="array" aca="1" ref="BA240" ca="1">AZ240*(1+(rRentIncrPct*(MOD(BA$8,12)=1))+(rExCapExRntInfl*(rExCapExRntInflMnth=BA$8)))*(BA$8&lt;=(MAX(rHoldPeriod,1)+fRvrYr)*12)</f>
        <v>0</v>
      </c>
      <c r="BB240" s="278" cm="1">
        <f t="array" aca="1" ref="BB240" ca="1">BA240*(1+(rRentIncrPct*(MOD(BB$8,12)=1))+(rExCapExRntInfl*(rExCapExRntInflMnth=BB$8)))*(BB$8&lt;=(MAX(rHoldPeriod,1)+fRvrYr)*12)</f>
        <v>0</v>
      </c>
      <c r="BC240" s="278" cm="1">
        <f t="array" aca="1" ref="BC240" ca="1">BB240*(1+(rRentIncrPct*(MOD(BC$8,12)=1))+(rExCapExRntInfl*(rExCapExRntInflMnth=BC$8)))*(BC$8&lt;=(MAX(rHoldPeriod,1)+fRvrYr)*12)</f>
        <v>0</v>
      </c>
      <c r="BD240" s="278" cm="1">
        <f t="array" aca="1" ref="BD240" ca="1">BC240*(1+(rRentIncrPct*(MOD(BD$8,12)=1))+(rExCapExRntInfl*(rExCapExRntInflMnth=BD$8)))*(BD$8&lt;=(MAX(rHoldPeriod,1)+fRvrYr)*12)</f>
        <v>0</v>
      </c>
      <c r="BE240" s="278" cm="1">
        <f t="array" aca="1" ref="BE240" ca="1">BD240*(1+(rRentIncrPct*(MOD(BE$8,12)=1))+(rExCapExRntInfl*(rExCapExRntInflMnth=BE$8)))*(BE$8&lt;=(MAX(rHoldPeriod,1)+fRvrYr)*12)</f>
        <v>0</v>
      </c>
      <c r="BF240" s="278" cm="1">
        <f t="array" aca="1" ref="BF240" ca="1">BE240*(1+(rRentIncrPct*(MOD(BF$8,12)=1))+(rExCapExRntInfl*(rExCapExRntInflMnth=BF$8)))*(BF$8&lt;=(MAX(rHoldPeriod,1)+fRvrYr)*12)</f>
        <v>0</v>
      </c>
      <c r="BG240" s="278" cm="1">
        <f t="array" aca="1" ref="BG240" ca="1">BF240*(1+(rRentIncrPct*(MOD(BG$8,12)=1))+(rExCapExRntInfl*(rExCapExRntInflMnth=BG$8)))*(BG$8&lt;=(MAX(rHoldPeriod,1)+fRvrYr)*12)</f>
        <v>0</v>
      </c>
      <c r="BH240" s="278" cm="1">
        <f t="array" aca="1" ref="BH240" ca="1">BG240*(1+(rRentIncrPct*(MOD(BH$8,12)=1))+(rExCapExRntInfl*(rExCapExRntInflMnth=BH$8)))*(BH$8&lt;=(MAX(rHoldPeriod,1)+fRvrYr)*12)</f>
        <v>0</v>
      </c>
      <c r="BI240" s="278" cm="1">
        <f t="array" aca="1" ref="BI240" ca="1">BH240*(1+(rRentIncrPct*(MOD(BI$8,12)=1))+(rExCapExRntInfl*(rExCapExRntInflMnth=BI$8)))*(BI$8&lt;=(MAX(rHoldPeriod,1)+fRvrYr)*12)</f>
        <v>0</v>
      </c>
      <c r="BJ240" s="278" cm="1">
        <f t="array" aca="1" ref="BJ240" ca="1">BI240*(1+(rRentIncrPct*(MOD(BJ$8,12)=1))+(rExCapExRntInfl*(rExCapExRntInflMnth=BJ$8)))*(BJ$8&lt;=(MAX(rHoldPeriod,1)+fRvrYr)*12)</f>
        <v>0</v>
      </c>
      <c r="BK240" s="278" cm="1">
        <f t="array" aca="1" ref="BK240" ca="1">BJ240*(1+(rRentIncrPct*(MOD(BK$8,12)=1))+(rExCapExRntInfl*(rExCapExRntInflMnth=BK$8)))*(BK$8&lt;=(MAX(rHoldPeriod,1)+fRvrYr)*12)</f>
        <v>0</v>
      </c>
      <c r="BL240" s="278" cm="1">
        <f t="array" aca="1" ref="BL240" ca="1">BK240*(1+(rRentIncrPct*(MOD(BL$8,12)=1))+(rExCapExRntInfl*(rExCapExRntInflMnth=BL$8)))*(BL$8&lt;=(MAX(rHoldPeriod,1)+fRvrYr)*12)</f>
        <v>0</v>
      </c>
      <c r="BM240" s="278" cm="1">
        <f t="array" aca="1" ref="BM240" ca="1">BL240*(1+(rRentIncrPct*(MOD(BM$8,12)=1))+(rExCapExRntInfl*(rExCapExRntInflMnth=BM$8)))*(BM$8&lt;=(MAX(rHoldPeriod,1)+fRvrYr)*12)</f>
        <v>0</v>
      </c>
      <c r="BN240" s="278" cm="1">
        <f t="array" aca="1" ref="BN240" ca="1">BM240*(1+(rRentIncrPct*(MOD(BN$8,12)=1))+(rExCapExRntInfl*(rExCapExRntInflMnth=BN$8)))*(BN$8&lt;=(MAX(rHoldPeriod,1)+fRvrYr)*12)</f>
        <v>0</v>
      </c>
      <c r="BO240" s="278" cm="1">
        <f t="array" aca="1" ref="BO240" ca="1">BN240*(1+(rRentIncrPct*(MOD(BO$8,12)=1))+(rExCapExRntInfl*(rExCapExRntInflMnth=BO$8)))*(BO$8&lt;=(MAX(rHoldPeriod,1)+fRvrYr)*12)</f>
        <v>0</v>
      </c>
      <c r="BP240" s="278" cm="1">
        <f t="array" aca="1" ref="BP240" ca="1">BO240*(1+(rRentIncrPct*(MOD(BP$8,12)=1))+(rExCapExRntInfl*(rExCapExRntInflMnth=BP$8)))*(BP$8&lt;=(MAX(rHoldPeriod,1)+fRvrYr)*12)</f>
        <v>0</v>
      </c>
      <c r="BQ240" s="278" cm="1">
        <f t="array" aca="1" ref="BQ240" ca="1">BP240*(1+(rRentIncrPct*(MOD(BQ$8,12)=1))+(rExCapExRntInfl*(rExCapExRntInflMnth=BQ$8)))*(BQ$8&lt;=(MAX(rHoldPeriod,1)+fRvrYr)*12)</f>
        <v>0</v>
      </c>
      <c r="BR240" s="278" cm="1">
        <f t="array" aca="1" ref="BR240" ca="1">BQ240*(1+(rRentIncrPct*(MOD(BR$8,12)=1))+(rExCapExRntInfl*(rExCapExRntInflMnth=BR$8)))*(BR$8&lt;=(MAX(rHoldPeriod,1)+fRvrYr)*12)</f>
        <v>0</v>
      </c>
      <c r="BS240" s="278" cm="1">
        <f t="array" aca="1" ref="BS240" ca="1">BR240*(1+(rRentIncrPct*(MOD(BS$8,12)=1))+(rExCapExRntInfl*(rExCapExRntInflMnth=BS$8)))*(BS$8&lt;=(MAX(rHoldPeriod,1)+fRvrYr)*12)</f>
        <v>0</v>
      </c>
      <c r="BT240" s="278" cm="1">
        <f t="array" aca="1" ref="BT240" ca="1">BS240*(1+(rRentIncrPct*(MOD(BT$8,12)=1))+(rExCapExRntInfl*(rExCapExRntInflMnth=BT$8)))*(BT$8&lt;=(MAX(rHoldPeriod,1)+fRvrYr)*12)</f>
        <v>0</v>
      </c>
      <c r="BU240" s="278" cm="1">
        <f t="array" aca="1" ref="BU240" ca="1">BT240*(1+(rRentIncrPct*(MOD(BU$8,12)=1))+(rExCapExRntInfl*(rExCapExRntInflMnth=BU$8)))*(BU$8&lt;=(MAX(rHoldPeriod,1)+fRvrYr)*12)</f>
        <v>0</v>
      </c>
      <c r="BV240" s="278" cm="1">
        <f t="array" aca="1" ref="BV240" ca="1">BU240*(1+(rRentIncrPct*(MOD(BV$8,12)=1))+(rExCapExRntInfl*(rExCapExRntInflMnth=BV$8)))*(BV$8&lt;=(MAX(rHoldPeriod,1)+fRvrYr)*12)</f>
        <v>0</v>
      </c>
      <c r="BW240" s="278" cm="1">
        <f t="array" aca="1" ref="BW240" ca="1">BV240*(1+(rRentIncrPct*(MOD(BW$8,12)=1))+(rExCapExRntInfl*(rExCapExRntInflMnth=BW$8)))*(BW$8&lt;=(MAX(rHoldPeriod,1)+fRvrYr)*12)</f>
        <v>0</v>
      </c>
      <c r="BX240" s="278" cm="1">
        <f t="array" aca="1" ref="BX240" ca="1">BW240*(1+(rRentIncrPct*(MOD(BX$8,12)=1))+(rExCapExRntInfl*(rExCapExRntInflMnth=BX$8)))*(BX$8&lt;=(MAX(rHoldPeriod,1)+fRvrYr)*12)</f>
        <v>0</v>
      </c>
      <c r="BY240" s="278" cm="1">
        <f t="array" aca="1" ref="BY240" ca="1">BX240*(1+(rRentIncrPct*(MOD(BY$8,12)=1))+(rExCapExRntInfl*(rExCapExRntInflMnth=BY$8)))*(BY$8&lt;=(MAX(rHoldPeriod,1)+fRvrYr)*12)</f>
        <v>0</v>
      </c>
      <c r="BZ240" s="278" cm="1">
        <f t="array" aca="1" ref="BZ240" ca="1">BY240*(1+(rRentIncrPct*(MOD(BZ$8,12)=1))+(rExCapExRntInfl*(rExCapExRntInflMnth=BZ$8)))*(BZ$8&lt;=(MAX(rHoldPeriod,1)+fRvrYr)*12)</f>
        <v>0</v>
      </c>
      <c r="CA240" s="278" cm="1">
        <f t="array" aca="1" ref="CA240" ca="1">BZ240*(1+(rRentIncrPct*(MOD(CA$8,12)=1))+(rExCapExRntInfl*(rExCapExRntInflMnth=CA$8)))*(CA$8&lt;=(MAX(rHoldPeriod,1)+fRvrYr)*12)</f>
        <v>0</v>
      </c>
      <c r="CB240" s="278" cm="1">
        <f t="array" aca="1" ref="CB240" ca="1">CA240*(1+(rRentIncrPct*(MOD(CB$8,12)=1))+(rExCapExRntInfl*(rExCapExRntInflMnth=CB$8)))*(CB$8&lt;=(MAX(rHoldPeriod,1)+fRvrYr)*12)</f>
        <v>0</v>
      </c>
      <c r="CC240" s="278" cm="1">
        <f t="array" aca="1" ref="CC240" ca="1">CB240*(1+(rRentIncrPct*(MOD(CC$8,12)=1))+(rExCapExRntInfl*(rExCapExRntInflMnth=CC$8)))*(CC$8&lt;=(MAX(rHoldPeriod,1)+fRvrYr)*12)</f>
        <v>0</v>
      </c>
      <c r="CD240" s="278" cm="1">
        <f t="array" aca="1" ref="CD240" ca="1">CC240*(1+(rRentIncrPct*(MOD(CD$8,12)=1))+(rExCapExRntInfl*(rExCapExRntInflMnth=CD$8)))*(CD$8&lt;=(MAX(rHoldPeriod,1)+fRvrYr)*12)</f>
        <v>0</v>
      </c>
      <c r="CE240" s="278" cm="1">
        <f t="array" aca="1" ref="CE240" ca="1">CD240*(1+(rRentIncrPct*(MOD(CE$8,12)=1))+(rExCapExRntInfl*(rExCapExRntInflMnth=CE$8)))*(CE$8&lt;=(MAX(rHoldPeriod,1)+fRvrYr)*12)</f>
        <v>0</v>
      </c>
      <c r="CF240" s="278" cm="1">
        <f t="array" aca="1" ref="CF240" ca="1">CE240*(1+(rRentIncrPct*(MOD(CF$8,12)=1))+(rExCapExRntInfl*(rExCapExRntInflMnth=CF$8)))*(CF$8&lt;=(MAX(rHoldPeriod,1)+fRvrYr)*12)</f>
        <v>0</v>
      </c>
      <c r="CG240" s="278" cm="1">
        <f t="array" aca="1" ref="CG240" ca="1">CF240*(1+(rRentIncrPct*(MOD(CG$8,12)=1))+(rExCapExRntInfl*(rExCapExRntInflMnth=CG$8)))*(CG$8&lt;=(MAX(rHoldPeriod,1)+fRvrYr)*12)</f>
        <v>0</v>
      </c>
      <c r="CH240" s="278" cm="1">
        <f t="array" aca="1" ref="CH240" ca="1">CG240*(1+(rRentIncrPct*(MOD(CH$8,12)=1))+(rExCapExRntInfl*(rExCapExRntInflMnth=CH$8)))*(CH$8&lt;=(MAX(rHoldPeriod,1)+fRvrYr)*12)</f>
        <v>0</v>
      </c>
      <c r="CI240" s="278" cm="1">
        <f t="array" aca="1" ref="CI240" ca="1">CH240*(1+(rRentIncrPct*(MOD(CI$8,12)=1))+(rExCapExRntInfl*(rExCapExRntInflMnth=CI$8)))*(CI$8&lt;=(MAX(rHoldPeriod,1)+fRvrYr)*12)</f>
        <v>0</v>
      </c>
      <c r="CJ240" s="278" cm="1">
        <f t="array" aca="1" ref="CJ240" ca="1">CI240*(1+(rRentIncrPct*(MOD(CJ$8,12)=1))+(rExCapExRntInfl*(rExCapExRntInflMnth=CJ$8)))*(CJ$8&lt;=(MAX(rHoldPeriod,1)+fRvrYr)*12)</f>
        <v>0</v>
      </c>
      <c r="CK240" s="278" cm="1">
        <f t="array" aca="1" ref="CK240" ca="1">CJ240*(1+(rRentIncrPct*(MOD(CK$8,12)=1))+(rExCapExRntInfl*(rExCapExRntInflMnth=CK$8)))*(CK$8&lt;=(MAX(rHoldPeriod,1)+fRvrYr)*12)</f>
        <v>0</v>
      </c>
      <c r="CL240" s="278" cm="1">
        <f t="array" aca="1" ref="CL240" ca="1">CK240*(1+(rRentIncrPct*(MOD(CL$8,12)=1))+(rExCapExRntInfl*(rExCapExRntInflMnth=CL$8)))*(CL$8&lt;=(MAX(rHoldPeriod,1)+fRvrYr)*12)</f>
        <v>0</v>
      </c>
      <c r="CM240" s="278" cm="1">
        <f t="array" aca="1" ref="CM240" ca="1">CL240*(1+(rRentIncrPct*(MOD(CM$8,12)=1))+(rExCapExRntInfl*(rExCapExRntInflMnth=CM$8)))*(CM$8&lt;=(MAX(rHoldPeriod,1)+fRvrYr)*12)</f>
        <v>0</v>
      </c>
      <c r="CN240" s="278" cm="1">
        <f t="array" aca="1" ref="CN240" ca="1">CM240*(1+(rRentIncrPct*(MOD(CN$8,12)=1))+(rExCapExRntInfl*(rExCapExRntInflMnth=CN$8)))*(CN$8&lt;=(MAX(rHoldPeriod,1)+fRvrYr)*12)</f>
        <v>0</v>
      </c>
      <c r="CO240" s="278" cm="1">
        <f t="array" aca="1" ref="CO240" ca="1">CN240*(1+(rRentIncrPct*(MOD(CO$8,12)=1))+(rExCapExRntInfl*(rExCapExRntInflMnth=CO$8)))*(CO$8&lt;=(MAX(rHoldPeriod,1)+fRvrYr)*12)</f>
        <v>0</v>
      </c>
      <c r="CP240" s="278" cm="1">
        <f t="array" aca="1" ref="CP240" ca="1">CO240*(1+(rRentIncrPct*(MOD(CP$8,12)=1))+(rExCapExRntInfl*(rExCapExRntInflMnth=CP$8)))*(CP$8&lt;=(MAX(rHoldPeriod,1)+fRvrYr)*12)</f>
        <v>0</v>
      </c>
      <c r="CQ240" s="278" cm="1">
        <f t="array" aca="1" ref="CQ240" ca="1">CP240*(1+(rRentIncrPct*(MOD(CQ$8,12)=1))+(rExCapExRntInfl*(rExCapExRntInflMnth=CQ$8)))*(CQ$8&lt;=(MAX(rHoldPeriod,1)+fRvrYr)*12)</f>
        <v>0</v>
      </c>
      <c r="CR240" s="278" cm="1">
        <f t="array" aca="1" ref="CR240" ca="1">CQ240*(1+(rRentIncrPct*(MOD(CR$8,12)=1))+(rExCapExRntInfl*(rExCapExRntInflMnth=CR$8)))*(CR$8&lt;=(MAX(rHoldPeriod,1)+fRvrYr)*12)</f>
        <v>0</v>
      </c>
      <c r="CS240" s="278" cm="1">
        <f t="array" aca="1" ref="CS240" ca="1">CR240*(1+(rRentIncrPct*(MOD(CS$8,12)=1))+(rExCapExRntInfl*(rExCapExRntInflMnth=CS$8)))*(CS$8&lt;=(MAX(rHoldPeriod,1)+fRvrYr)*12)</f>
        <v>0</v>
      </c>
      <c r="CT240" s="278" cm="1">
        <f t="array" aca="1" ref="CT240" ca="1">CS240*(1+(rRentIncrPct*(MOD(CT$8,12)=1))+(rExCapExRntInfl*(rExCapExRntInflMnth=CT$8)))*(CT$8&lt;=(MAX(rHoldPeriod,1)+fRvrYr)*12)</f>
        <v>0</v>
      </c>
      <c r="CU240" s="278" cm="1">
        <f t="array" aca="1" ref="CU240" ca="1">CT240*(1+(rRentIncrPct*(MOD(CU$8,12)=1))+(rExCapExRntInfl*(rExCapExRntInflMnth=CU$8)))*(CU$8&lt;=(MAX(rHoldPeriod,1)+fRvrYr)*12)</f>
        <v>0</v>
      </c>
      <c r="CV240" s="278" cm="1">
        <f t="array" aca="1" ref="CV240" ca="1">CU240*(1+(rRentIncrPct*(MOD(CV$8,12)=1))+(rExCapExRntInfl*(rExCapExRntInflMnth=CV$8)))*(CV$8&lt;=(MAX(rHoldPeriod,1)+fRvrYr)*12)</f>
        <v>0</v>
      </c>
      <c r="CW240" s="278" cm="1">
        <f t="array" aca="1" ref="CW240" ca="1">CV240*(1+(rRentIncrPct*(MOD(CW$8,12)=1))+(rExCapExRntInfl*(rExCapExRntInflMnth=CW$8)))*(CW$8&lt;=(MAX(rHoldPeriod,1)+fRvrYr)*12)</f>
        <v>0</v>
      </c>
      <c r="CX240" s="278" cm="1">
        <f t="array" aca="1" ref="CX240" ca="1">CW240*(1+(rRentIncrPct*(MOD(CX$8,12)=1))+(rExCapExRntInfl*(rExCapExRntInflMnth=CX$8)))*(CX$8&lt;=(MAX(rHoldPeriod,1)+fRvrYr)*12)</f>
        <v>0</v>
      </c>
      <c r="CY240" s="278" cm="1">
        <f t="array" aca="1" ref="CY240" ca="1">CX240*(1+(rRentIncrPct*(MOD(CY$8,12)=1))+(rExCapExRntInfl*(rExCapExRntInflMnth=CY$8)))*(CY$8&lt;=(MAX(rHoldPeriod,1)+fRvrYr)*12)</f>
        <v>0</v>
      </c>
      <c r="CZ240" s="278" cm="1">
        <f t="array" aca="1" ref="CZ240" ca="1">CY240*(1+(rRentIncrPct*(MOD(CZ$8,12)=1))+(rExCapExRntInfl*(rExCapExRntInflMnth=CZ$8)))*(CZ$8&lt;=(MAX(rHoldPeriod,1)+fRvrYr)*12)</f>
        <v>0</v>
      </c>
      <c r="DA240" s="278" cm="1">
        <f t="array" aca="1" ref="DA240" ca="1">CZ240*(1+(rRentIncrPct*(MOD(DA$8,12)=1))+(rExCapExRntInfl*(rExCapExRntInflMnth=DA$8)))*(DA$8&lt;=(MAX(rHoldPeriod,1)+fRvrYr)*12)</f>
        <v>0</v>
      </c>
      <c r="DB240" s="278" cm="1">
        <f t="array" aca="1" ref="DB240" ca="1">DA240*(1+(rRentIncrPct*(MOD(DB$8,12)=1))+(rExCapExRntInfl*(rExCapExRntInflMnth=DB$8)))*(DB$8&lt;=(MAX(rHoldPeriod,1)+fRvrYr)*12)</f>
        <v>0</v>
      </c>
      <c r="DC240" s="278" cm="1">
        <f t="array" aca="1" ref="DC240" ca="1">DB240*(1+(rRentIncrPct*(MOD(DC$8,12)=1))+(rExCapExRntInfl*(rExCapExRntInflMnth=DC$8)))*(DC$8&lt;=(MAX(rHoldPeriod,1)+fRvrYr)*12)</f>
        <v>0</v>
      </c>
      <c r="DD240" s="278" cm="1">
        <f t="array" aca="1" ref="DD240" ca="1">DC240*(1+(rRentIncrPct*(MOD(DD$8,12)=1))+(rExCapExRntInfl*(rExCapExRntInflMnth=DD$8)))*(DD$8&lt;=(MAX(rHoldPeriod,1)+fRvrYr)*12)</f>
        <v>0</v>
      </c>
      <c r="DE240" s="278" cm="1">
        <f t="array" aca="1" ref="DE240" ca="1">DD240*(1+(rRentIncrPct*(MOD(DE$8,12)=1))+(rExCapExRntInfl*(rExCapExRntInflMnth=DE$8)))*(DE$8&lt;=(MAX(rHoldPeriod,1)+fRvrYr)*12)</f>
        <v>0</v>
      </c>
      <c r="DF240" s="278" cm="1">
        <f t="array" aca="1" ref="DF240" ca="1">DE240*(1+(rRentIncrPct*(MOD(DF$8,12)=1))+(rExCapExRntInfl*(rExCapExRntInflMnth=DF$8)))*(DF$8&lt;=(MAX(rHoldPeriod,1)+fRvrYr)*12)</f>
        <v>0</v>
      </c>
      <c r="DG240" s="278" cm="1">
        <f t="array" aca="1" ref="DG240" ca="1">DF240*(1+(rRentIncrPct*(MOD(DG$8,12)=1))+(rExCapExRntInfl*(rExCapExRntInflMnth=DG$8)))*(DG$8&lt;=(MAX(rHoldPeriod,1)+fRvrYr)*12)</f>
        <v>0</v>
      </c>
      <c r="DH240" s="278" cm="1">
        <f t="array" aca="1" ref="DH240" ca="1">DG240*(1+(rRentIncrPct*(MOD(DH$8,12)=1))+(rExCapExRntInfl*(rExCapExRntInflMnth=DH$8)))*(DH$8&lt;=(MAX(rHoldPeriod,1)+fRvrYr)*12)</f>
        <v>0</v>
      </c>
      <c r="DI240" s="278" cm="1">
        <f t="array" aca="1" ref="DI240" ca="1">DH240*(1+(rRentIncrPct*(MOD(DI$8,12)=1))+(rExCapExRntInfl*(rExCapExRntInflMnth=DI$8)))*(DI$8&lt;=(MAX(rHoldPeriod,1)+fRvrYr)*12)</f>
        <v>0</v>
      </c>
      <c r="DJ240" s="278" cm="1">
        <f t="array" aca="1" ref="DJ240" ca="1">DI240*(1+(rRentIncrPct*(MOD(DJ$8,12)=1))+(rExCapExRntInfl*(rExCapExRntInflMnth=DJ$8)))*(DJ$8&lt;=(MAX(rHoldPeriod,1)+fRvrYr)*12)</f>
        <v>0</v>
      </c>
      <c r="DK240" s="278" cm="1">
        <f t="array" aca="1" ref="DK240" ca="1">DJ240*(1+(rRentIncrPct*(MOD(DK$8,12)=1))+(rExCapExRntInfl*(rExCapExRntInflMnth=DK$8)))*(DK$8&lt;=(MAX(rHoldPeriod,1)+fRvrYr)*12)</f>
        <v>0</v>
      </c>
      <c r="DL240" s="278" cm="1">
        <f t="array" aca="1" ref="DL240" ca="1">DK240*(1+(rRentIncrPct*(MOD(DL$8,12)=1))+(rExCapExRntInfl*(rExCapExRntInflMnth=DL$8)))*(DL$8&lt;=(MAX(rHoldPeriod,1)+fRvrYr)*12)</f>
        <v>0</v>
      </c>
      <c r="DM240" s="278" cm="1">
        <f t="array" aca="1" ref="DM240" ca="1">DL240*(1+(rRentIncrPct*(MOD(DM$8,12)=1))+(rExCapExRntInfl*(rExCapExRntInflMnth=DM$8)))*(DM$8&lt;=(MAX(rHoldPeriod,1)+fRvrYr)*12)</f>
        <v>0</v>
      </c>
      <c r="DN240" s="278" cm="1">
        <f t="array" aca="1" ref="DN240" ca="1">DM240*(1+(rRentIncrPct*(MOD(DN$8,12)=1))+(rExCapExRntInfl*(rExCapExRntInflMnth=DN$8)))*(DN$8&lt;=(MAX(rHoldPeriod,1)+fRvrYr)*12)</f>
        <v>0</v>
      </c>
      <c r="DO240" s="278" cm="1">
        <f t="array" aca="1" ref="DO240" ca="1">DN240*(1+(rRentIncrPct*(MOD(DO$8,12)=1))+(rExCapExRntInfl*(rExCapExRntInflMnth=DO$8)))*(DO$8&lt;=(MAX(rHoldPeriod,1)+fRvrYr)*12)</f>
        <v>0</v>
      </c>
      <c r="DP240" s="278" cm="1">
        <f t="array" aca="1" ref="DP240" ca="1">DO240*(1+(rRentIncrPct*(MOD(DP$8,12)=1))+(rExCapExRntInfl*(rExCapExRntInflMnth=DP$8)))*(DP$8&lt;=(MAX(rHoldPeriod,1)+fRvrYr)*12)</f>
        <v>0</v>
      </c>
      <c r="DQ240" s="278" cm="1">
        <f t="array" aca="1" ref="DQ240" ca="1">DP240*(1+(rRentIncrPct*(MOD(DQ$8,12)=1))+(rExCapExRntInfl*(rExCapExRntInflMnth=DQ$8)))*(DQ$8&lt;=(MAX(rHoldPeriod,1)+fRvrYr)*12)</f>
        <v>0</v>
      </c>
      <c r="DR240" s="278" cm="1">
        <f t="array" aca="1" ref="DR240" ca="1">DQ240*(1+(rRentIncrPct*(MOD(DR$8,12)=1))+(rExCapExRntInfl*(rExCapExRntInflMnth=DR$8)))*(DR$8&lt;=(MAX(rHoldPeriod,1)+fRvrYr)*12)</f>
        <v>0</v>
      </c>
      <c r="DS240" s="278" cm="1">
        <f t="array" aca="1" ref="DS240" ca="1">DR240*(1+(rRentIncrPct*(MOD(DS$8,12)=1))+(rExCapExRntInfl*(rExCapExRntInflMnth=DS$8)))*(DS$8&lt;=(MAX(rHoldPeriod,1)+fRvrYr)*12)</f>
        <v>0</v>
      </c>
      <c r="DT240" s="278" cm="1">
        <f t="array" aca="1" ref="DT240" ca="1">DS240*(1+(rRentIncrPct*(MOD(DT$8,12)=1))+(rExCapExRntInfl*(rExCapExRntInflMnth=DT$8)))*(DT$8&lt;=(MAX(rHoldPeriod,1)+fRvrYr)*12)</f>
        <v>0</v>
      </c>
      <c r="DU240" s="278" cm="1">
        <f t="array" aca="1" ref="DU240" ca="1">DT240*(1+(rRentIncrPct*(MOD(DU$8,12)=1))+(rExCapExRntInfl*(rExCapExRntInflMnth=DU$8)))*(DU$8&lt;=(MAX(rHoldPeriod,1)+fRvrYr)*12)</f>
        <v>0</v>
      </c>
      <c r="DV240" s="278" cm="1">
        <f t="array" aca="1" ref="DV240" ca="1">DU240*(1+(rRentIncrPct*(MOD(DV$8,12)=1))+(rExCapExRntInfl*(rExCapExRntInflMnth=DV$8)))*(DV$8&lt;=(MAX(rHoldPeriod,1)+fRvrYr)*12)</f>
        <v>0</v>
      </c>
      <c r="DW240" s="278" cm="1">
        <f t="array" aca="1" ref="DW240" ca="1">DV240*(1+(rRentIncrPct*(MOD(DW$8,12)=1))+(rExCapExRntInfl*(rExCapExRntInflMnth=DW$8)))*(DW$8&lt;=(MAX(rHoldPeriod,1)+fRvrYr)*12)</f>
        <v>0</v>
      </c>
      <c r="DX240" s="278" cm="1">
        <f t="array" aca="1" ref="DX240" ca="1">DW240*(1+(rRentIncrPct*(MOD(DX$8,12)=1))+(rExCapExRntInfl*(rExCapExRntInflMnth=DX$8)))*(DX$8&lt;=(MAX(rHoldPeriod,1)+fRvrYr)*12)</f>
        <v>0</v>
      </c>
      <c r="DY240" s="278" cm="1">
        <f t="array" aca="1" ref="DY240" ca="1">DX240*(1+(rRentIncrPct*(MOD(DY$8,12)=1))+(rExCapExRntInfl*(rExCapExRntInflMnth=DY$8)))*(DY$8&lt;=(MAX(rHoldPeriod,1)+fRvrYr)*12)</f>
        <v>0</v>
      </c>
      <c r="DZ240" s="278" cm="1">
        <f t="array" aca="1" ref="DZ240" ca="1">DY240*(1+(rRentIncrPct*(MOD(DZ$8,12)=1))+(rExCapExRntInfl*(rExCapExRntInflMnth=DZ$8)))*(DZ$8&lt;=(MAX(rHoldPeriod,1)+fRvrYr)*12)</f>
        <v>0</v>
      </c>
      <c r="EA240" s="278" cm="1">
        <f t="array" aca="1" ref="EA240" ca="1">DZ240*(1+(rRentIncrPct*(MOD(EA$8,12)=1))+(rExCapExRntInfl*(rExCapExRntInflMnth=EA$8)))*(EA$8&lt;=(MAX(rHoldPeriod,1)+fRvrYr)*12)</f>
        <v>0</v>
      </c>
      <c r="EB240" s="278" cm="1">
        <f t="array" aca="1" ref="EB240" ca="1">EA240*(1+(rRentIncrPct*(MOD(EB$8,12)=1))+(rExCapExRntInfl*(rExCapExRntInflMnth=EB$8)))*(EB$8&lt;=(MAX(rHoldPeriod,1)+fRvrYr)*12)</f>
        <v>0</v>
      </c>
      <c r="EC240" s="278" cm="1">
        <f t="array" aca="1" ref="EC240" ca="1">EB240*(1+(rRentIncrPct*(MOD(EC$8,12)=1))+(rExCapExRntInfl*(rExCapExRntInflMnth=EC$8)))*(EC$8&lt;=(MAX(rHoldPeriod,1)+fRvrYr)*12)</f>
        <v>0</v>
      </c>
      <c r="ED240" s="278" cm="1">
        <f t="array" aca="1" ref="ED240" ca="1">EC240*(1+(rRentIncrPct*(MOD(ED$8,12)=1))+(rExCapExRntInfl*(rExCapExRntInflMnth=ED$8)))*(ED$8&lt;=(MAX(rHoldPeriod,1)+fRvrYr)*12)</f>
        <v>0</v>
      </c>
      <c r="EE240" s="278" cm="1">
        <f t="array" aca="1" ref="EE240" ca="1">ED240*(1+(rRentIncrPct*(MOD(EE$8,12)=1))+(rExCapExRntInfl*(rExCapExRntInflMnth=EE$8)))*(EE$8&lt;=(MAX(rHoldPeriod,1)+fRvrYr)*12)</f>
        <v>0</v>
      </c>
      <c r="EF240" s="278" cm="1">
        <f t="array" aca="1" ref="EF240" ca="1">EE240*(1+(rRentIncrPct*(MOD(EF$8,12)=1))+(rExCapExRntInfl*(rExCapExRntInflMnth=EF$8)))*(EF$8&lt;=(MAX(rHoldPeriod,1)+fRvrYr)*12)</f>
        <v>0</v>
      </c>
      <c r="EG240" s="278" cm="1">
        <f t="array" aca="1" ref="EG240" ca="1">EF240*(1+(rRentIncrPct*(MOD(EG$8,12)=1))+(rExCapExRntInfl*(rExCapExRntInflMnth=EG$8)))*(EG$8&lt;=(MAX(rHoldPeriod,1)+fRvrYr)*12)</f>
        <v>0</v>
      </c>
      <c r="EH240" s="278" cm="1">
        <f t="array" aca="1" ref="EH240" ca="1">EG240*(1+(rRentIncrPct*(MOD(EH$8,12)=1))+(rExCapExRntInfl*(rExCapExRntInflMnth=EH$8)))*(EH$8&lt;=(MAX(rHoldPeriod,1)+fRvrYr)*12)</f>
        <v>0</v>
      </c>
      <c r="EI240" s="278" cm="1">
        <f t="array" aca="1" ref="EI240" ca="1">EH240*(1+(rRentIncrPct*(MOD(EI$8,12)=1))+(rExCapExRntInfl*(rExCapExRntInflMnth=EI$8)))*(EI$8&lt;=(MAX(rHoldPeriod,1)+fRvrYr)*12)</f>
        <v>0</v>
      </c>
      <c r="EJ240" s="278" cm="1">
        <f t="array" aca="1" ref="EJ240" ca="1">EI240*(1+(rRentIncrPct*(MOD(EJ$8,12)=1))+(rExCapExRntInfl*(rExCapExRntInflMnth=EJ$8)))*(EJ$8&lt;=(MAX(rHoldPeriod,1)+fRvrYr)*12)</f>
        <v>0</v>
      </c>
      <c r="EK240" s="278" cm="1">
        <f t="array" aca="1" ref="EK240" ca="1">EJ240*(1+(rRentIncrPct*(MOD(EK$8,12)=1))+(rExCapExRntInfl*(rExCapExRntInflMnth=EK$8)))*(EK$8&lt;=(MAX(rHoldPeriod,1)+fRvrYr)*12)</f>
        <v>0</v>
      </c>
      <c r="EL240" s="278" cm="1">
        <f t="array" aca="1" ref="EL240" ca="1">EK240*(1+(rRentIncrPct*(MOD(EL$8,12)=1))+(rExCapExRntInfl*(rExCapExRntInflMnth=EL$8)))*(EL$8&lt;=(MAX(rHoldPeriod,1)+fRvrYr)*12)</f>
        <v>0</v>
      </c>
      <c r="EM240" s="278" cm="1">
        <f t="array" aca="1" ref="EM240" ca="1">EL240*(1+(rRentIncrPct*(MOD(EM$8,12)=1))+(rExCapExRntInfl*(rExCapExRntInflMnth=EM$8)))*(EM$8&lt;=(MAX(rHoldPeriod,1)+fRvrYr)*12)</f>
        <v>0</v>
      </c>
      <c r="EN240" s="278" cm="1">
        <f t="array" aca="1" ref="EN240" ca="1">EM240*(1+(rRentIncrPct*(MOD(EN$8,12)=1))+(rExCapExRntInfl*(rExCapExRntInflMnth=EN$8)))*(EN$8&lt;=(MAX(rHoldPeriod,1)+fRvrYr)*12)</f>
        <v>0</v>
      </c>
      <c r="EO240" s="278" cm="1">
        <f t="array" aca="1" ref="EO240" ca="1">EN240*(1+(rRentIncrPct*(MOD(EO$8,12)=1))+(rExCapExRntInfl*(rExCapExRntInflMnth=EO$8)))*(EO$8&lt;=(MAX(rHoldPeriod,1)+fRvrYr)*12)</f>
        <v>0</v>
      </c>
      <c r="EP240" s="278" cm="1">
        <f t="array" aca="1" ref="EP240" ca="1">EO240*(1+(rRentIncrPct*(MOD(EP$8,12)=1))+(rExCapExRntInfl*(rExCapExRntInflMnth=EP$8)))*(EP$8&lt;=(MAX(rHoldPeriod,1)+fRvrYr)*12)</f>
        <v>0</v>
      </c>
      <c r="EQ240" s="278" cm="1">
        <f t="array" aca="1" ref="EQ240" ca="1">EP240*(1+(rRentIncrPct*(MOD(EQ$8,12)=1))+(rExCapExRntInfl*(rExCapExRntInflMnth=EQ$8)))*(EQ$8&lt;=(MAX(rHoldPeriod,1)+fRvrYr)*12)</f>
        <v>0</v>
      </c>
      <c r="ER240" s="278" cm="1">
        <f t="array" aca="1" ref="ER240" ca="1">EQ240*(1+(rRentIncrPct*(MOD(ER$8,12)=1))+(rExCapExRntInfl*(rExCapExRntInflMnth=ER$8)))*(ER$8&lt;=(MAX(rHoldPeriod,1)+fRvrYr)*12)</f>
        <v>0</v>
      </c>
      <c r="ES240" s="278" cm="1">
        <f t="array" aca="1" ref="ES240" ca="1">ER240*(1+(rRentIncrPct*(MOD(ES$8,12)=1))+(rExCapExRntInfl*(rExCapExRntInflMnth=ES$8)))*(ES$8&lt;=(MAX(rHoldPeriod,1)+fRvrYr)*12)</f>
        <v>0</v>
      </c>
    </row>
    <row r="241" spans="17:149" hidden="1" x14ac:dyDescent="0.2">
      <c r="Q241" s="275"/>
      <c r="R241" s="278">
        <f t="shared" si="501"/>
        <v>0</v>
      </c>
      <c r="S241" s="278" cm="1">
        <f t="array" aca="1" ref="S241" ca="1">R241*(1+(rRentIncrPct*(MOD(S$8,12)=1))+(rExCapExRntInfl*(rExCapExRntInflMnth=S$8)))*(S$8&lt;=(MAX(rHoldPeriod,1)+fRvrYr)*12)</f>
        <v>0</v>
      </c>
      <c r="T241" s="278" cm="1">
        <f t="array" aca="1" ref="T241" ca="1">S241*(1+(rRentIncrPct*(MOD(T$8,12)=1))+(rExCapExRntInfl*(rExCapExRntInflMnth=T$8)))*(T$8&lt;=(MAX(rHoldPeriod,1)+fRvrYr)*12)</f>
        <v>0</v>
      </c>
      <c r="U241" s="278" cm="1">
        <f t="array" aca="1" ref="U241" ca="1">T241*(1+(rRentIncrPct*(MOD(U$8,12)=1))+(rExCapExRntInfl*(rExCapExRntInflMnth=U$8)))*(U$8&lt;=(MAX(rHoldPeriod,1)+fRvrYr)*12)</f>
        <v>0</v>
      </c>
      <c r="V241" s="278" cm="1">
        <f t="array" aca="1" ref="V241" ca="1">U241*(1+(rRentIncrPct*(MOD(V$8,12)=1))+(rExCapExRntInfl*(rExCapExRntInflMnth=V$8)))*(V$8&lt;=(MAX(rHoldPeriod,1)+fRvrYr)*12)</f>
        <v>0</v>
      </c>
      <c r="W241" s="278" cm="1">
        <f t="array" aca="1" ref="W241" ca="1">V241*(1+(rRentIncrPct*(MOD(W$8,12)=1))+(rExCapExRntInfl*(rExCapExRntInflMnth=W$8)))*(W$8&lt;=(MAX(rHoldPeriod,1)+fRvrYr)*12)</f>
        <v>0</v>
      </c>
      <c r="X241" s="278" cm="1">
        <f t="array" aca="1" ref="X241" ca="1">W241*(1+(rRentIncrPct*(MOD(X$8,12)=1))+(rExCapExRntInfl*(rExCapExRntInflMnth=X$8)))*(X$8&lt;=(MAX(rHoldPeriod,1)+fRvrYr)*12)</f>
        <v>0</v>
      </c>
      <c r="Y241" s="278" cm="1">
        <f t="array" aca="1" ref="Y241" ca="1">X241*(1+(rRentIncrPct*(MOD(Y$8,12)=1))+(rExCapExRntInfl*(rExCapExRntInflMnth=Y$8)))*(Y$8&lt;=(MAX(rHoldPeriod,1)+fRvrYr)*12)</f>
        <v>0</v>
      </c>
      <c r="Z241" s="278" cm="1">
        <f t="array" aca="1" ref="Z241" ca="1">Y241*(1+(rRentIncrPct*(MOD(Z$8,12)=1))+(rExCapExRntInfl*(rExCapExRntInflMnth=Z$8)))*(Z$8&lt;=(MAX(rHoldPeriod,1)+fRvrYr)*12)</f>
        <v>0</v>
      </c>
      <c r="AA241" s="278" cm="1">
        <f t="array" aca="1" ref="AA241" ca="1">Z241*(1+(rRentIncrPct*(MOD(AA$8,12)=1))+(rExCapExRntInfl*(rExCapExRntInflMnth=AA$8)))*(AA$8&lt;=(MAX(rHoldPeriod,1)+fRvrYr)*12)</f>
        <v>0</v>
      </c>
      <c r="AB241" s="278" cm="1">
        <f t="array" aca="1" ref="AB241" ca="1">AA241*(1+(rRentIncrPct*(MOD(AB$8,12)=1))+(rExCapExRntInfl*(rExCapExRntInflMnth=AB$8)))*(AB$8&lt;=(MAX(rHoldPeriod,1)+fRvrYr)*12)</f>
        <v>0</v>
      </c>
      <c r="AC241" s="278" cm="1">
        <f t="array" aca="1" ref="AC241" ca="1">AB241*(1+(rRentIncrPct*(MOD(AC$8,12)=1))+(rExCapExRntInfl*(rExCapExRntInflMnth=AC$8)))*(AC$8&lt;=(MAX(rHoldPeriod,1)+fRvrYr)*12)</f>
        <v>0</v>
      </c>
      <c r="AD241" s="278" cm="1">
        <f t="array" aca="1" ref="AD241" ca="1">AC241*(1+(rRentIncrPct*(MOD(AD$8,12)=1))+(rExCapExRntInfl*(rExCapExRntInflMnth=AD$8)))*(AD$8&lt;=(MAX(rHoldPeriod,1)+fRvrYr)*12)</f>
        <v>0</v>
      </c>
      <c r="AE241" s="278" cm="1">
        <f t="array" aca="1" ref="AE241" ca="1">AD241*(1+(rRentIncrPct*(MOD(AE$8,12)=1))+(rExCapExRntInfl*(rExCapExRntInflMnth=AE$8)))*(AE$8&lt;=(MAX(rHoldPeriod,1)+fRvrYr)*12)</f>
        <v>0</v>
      </c>
      <c r="AF241" s="278" cm="1">
        <f t="array" aca="1" ref="AF241" ca="1">AE241*(1+(rRentIncrPct*(MOD(AF$8,12)=1))+(rExCapExRntInfl*(rExCapExRntInflMnth=AF$8)))*(AF$8&lt;=(MAX(rHoldPeriod,1)+fRvrYr)*12)</f>
        <v>0</v>
      </c>
      <c r="AG241" s="278" cm="1">
        <f t="array" aca="1" ref="AG241" ca="1">AF241*(1+(rRentIncrPct*(MOD(AG$8,12)=1))+(rExCapExRntInfl*(rExCapExRntInflMnth=AG$8)))*(AG$8&lt;=(MAX(rHoldPeriod,1)+fRvrYr)*12)</f>
        <v>0</v>
      </c>
      <c r="AH241" s="278" cm="1">
        <f t="array" aca="1" ref="AH241" ca="1">AG241*(1+(rRentIncrPct*(MOD(AH$8,12)=1))+(rExCapExRntInfl*(rExCapExRntInflMnth=AH$8)))*(AH$8&lt;=(MAX(rHoldPeriod,1)+fRvrYr)*12)</f>
        <v>0</v>
      </c>
      <c r="AI241" s="278" cm="1">
        <f t="array" aca="1" ref="AI241" ca="1">AH241*(1+(rRentIncrPct*(MOD(AI$8,12)=1))+(rExCapExRntInfl*(rExCapExRntInflMnth=AI$8)))*(AI$8&lt;=(MAX(rHoldPeriod,1)+fRvrYr)*12)</f>
        <v>0</v>
      </c>
      <c r="AJ241" s="278" cm="1">
        <f t="array" aca="1" ref="AJ241" ca="1">AI241*(1+(rRentIncrPct*(MOD(AJ$8,12)=1))+(rExCapExRntInfl*(rExCapExRntInflMnth=AJ$8)))*(AJ$8&lt;=(MAX(rHoldPeriod,1)+fRvrYr)*12)</f>
        <v>0</v>
      </c>
      <c r="AK241" s="278" cm="1">
        <f t="array" aca="1" ref="AK241" ca="1">AJ241*(1+(rRentIncrPct*(MOD(AK$8,12)=1))+(rExCapExRntInfl*(rExCapExRntInflMnth=AK$8)))*(AK$8&lt;=(MAX(rHoldPeriod,1)+fRvrYr)*12)</f>
        <v>0</v>
      </c>
      <c r="AL241" s="278" cm="1">
        <f t="array" aca="1" ref="AL241" ca="1">AK241*(1+(rRentIncrPct*(MOD(AL$8,12)=1))+(rExCapExRntInfl*(rExCapExRntInflMnth=AL$8)))*(AL$8&lt;=(MAX(rHoldPeriod,1)+fRvrYr)*12)</f>
        <v>0</v>
      </c>
      <c r="AM241" s="278" cm="1">
        <f t="array" aca="1" ref="AM241" ca="1">AL241*(1+(rRentIncrPct*(MOD(AM$8,12)=1))+(rExCapExRntInfl*(rExCapExRntInflMnth=AM$8)))*(AM$8&lt;=(MAX(rHoldPeriod,1)+fRvrYr)*12)</f>
        <v>0</v>
      </c>
      <c r="AN241" s="278" cm="1">
        <f t="array" aca="1" ref="AN241" ca="1">AM241*(1+(rRentIncrPct*(MOD(AN$8,12)=1))+(rExCapExRntInfl*(rExCapExRntInflMnth=AN$8)))*(AN$8&lt;=(MAX(rHoldPeriod,1)+fRvrYr)*12)</f>
        <v>0</v>
      </c>
      <c r="AO241" s="278" cm="1">
        <f t="array" aca="1" ref="AO241" ca="1">AN241*(1+(rRentIncrPct*(MOD(AO$8,12)=1))+(rExCapExRntInfl*(rExCapExRntInflMnth=AO$8)))*(AO$8&lt;=(MAX(rHoldPeriod,1)+fRvrYr)*12)</f>
        <v>0</v>
      </c>
      <c r="AP241" s="278" cm="1">
        <f t="array" aca="1" ref="AP241" ca="1">AO241*(1+(rRentIncrPct*(MOD(AP$8,12)=1))+(rExCapExRntInfl*(rExCapExRntInflMnth=AP$8)))*(AP$8&lt;=(MAX(rHoldPeriod,1)+fRvrYr)*12)</f>
        <v>0</v>
      </c>
      <c r="AQ241" s="278" cm="1">
        <f t="array" aca="1" ref="AQ241" ca="1">AP241*(1+(rRentIncrPct*(MOD(AQ$8,12)=1))+(rExCapExRntInfl*(rExCapExRntInflMnth=AQ$8)))*(AQ$8&lt;=(MAX(rHoldPeriod,1)+fRvrYr)*12)</f>
        <v>0</v>
      </c>
      <c r="AR241" s="278" cm="1">
        <f t="array" aca="1" ref="AR241" ca="1">AQ241*(1+(rRentIncrPct*(MOD(AR$8,12)=1))+(rExCapExRntInfl*(rExCapExRntInflMnth=AR$8)))*(AR$8&lt;=(MAX(rHoldPeriod,1)+fRvrYr)*12)</f>
        <v>0</v>
      </c>
      <c r="AS241" s="278" cm="1">
        <f t="array" aca="1" ref="AS241" ca="1">AR241*(1+(rRentIncrPct*(MOD(AS$8,12)=1))+(rExCapExRntInfl*(rExCapExRntInflMnth=AS$8)))*(AS$8&lt;=(MAX(rHoldPeriod,1)+fRvrYr)*12)</f>
        <v>0</v>
      </c>
      <c r="AT241" s="278" cm="1">
        <f t="array" aca="1" ref="AT241" ca="1">AS241*(1+(rRentIncrPct*(MOD(AT$8,12)=1))+(rExCapExRntInfl*(rExCapExRntInflMnth=AT$8)))*(AT$8&lt;=(MAX(rHoldPeriod,1)+fRvrYr)*12)</f>
        <v>0</v>
      </c>
      <c r="AU241" s="278" cm="1">
        <f t="array" aca="1" ref="AU241" ca="1">AT241*(1+(rRentIncrPct*(MOD(AU$8,12)=1))+(rExCapExRntInfl*(rExCapExRntInflMnth=AU$8)))*(AU$8&lt;=(MAX(rHoldPeriod,1)+fRvrYr)*12)</f>
        <v>0</v>
      </c>
      <c r="AV241" s="278" cm="1">
        <f t="array" aca="1" ref="AV241" ca="1">AU241*(1+(rRentIncrPct*(MOD(AV$8,12)=1))+(rExCapExRntInfl*(rExCapExRntInflMnth=AV$8)))*(AV$8&lt;=(MAX(rHoldPeriod,1)+fRvrYr)*12)</f>
        <v>0</v>
      </c>
      <c r="AW241" s="278" cm="1">
        <f t="array" aca="1" ref="AW241" ca="1">AV241*(1+(rRentIncrPct*(MOD(AW$8,12)=1))+(rExCapExRntInfl*(rExCapExRntInflMnth=AW$8)))*(AW$8&lt;=(MAX(rHoldPeriod,1)+fRvrYr)*12)</f>
        <v>0</v>
      </c>
      <c r="AX241" s="278" cm="1">
        <f t="array" aca="1" ref="AX241" ca="1">AW241*(1+(rRentIncrPct*(MOD(AX$8,12)=1))+(rExCapExRntInfl*(rExCapExRntInflMnth=AX$8)))*(AX$8&lt;=(MAX(rHoldPeriod,1)+fRvrYr)*12)</f>
        <v>0</v>
      </c>
      <c r="AY241" s="278" cm="1">
        <f t="array" aca="1" ref="AY241" ca="1">AX241*(1+(rRentIncrPct*(MOD(AY$8,12)=1))+(rExCapExRntInfl*(rExCapExRntInflMnth=AY$8)))*(AY$8&lt;=(MAX(rHoldPeriod,1)+fRvrYr)*12)</f>
        <v>0</v>
      </c>
      <c r="AZ241" s="278" cm="1">
        <f t="array" aca="1" ref="AZ241" ca="1">AY241*(1+(rRentIncrPct*(MOD(AZ$8,12)=1))+(rExCapExRntInfl*(rExCapExRntInflMnth=AZ$8)))*(AZ$8&lt;=(MAX(rHoldPeriod,1)+fRvrYr)*12)</f>
        <v>0</v>
      </c>
      <c r="BA241" s="278" cm="1">
        <f t="array" aca="1" ref="BA241" ca="1">AZ241*(1+(rRentIncrPct*(MOD(BA$8,12)=1))+(rExCapExRntInfl*(rExCapExRntInflMnth=BA$8)))*(BA$8&lt;=(MAX(rHoldPeriod,1)+fRvrYr)*12)</f>
        <v>0</v>
      </c>
      <c r="BB241" s="278" cm="1">
        <f t="array" aca="1" ref="BB241" ca="1">BA241*(1+(rRentIncrPct*(MOD(BB$8,12)=1))+(rExCapExRntInfl*(rExCapExRntInflMnth=BB$8)))*(BB$8&lt;=(MAX(rHoldPeriod,1)+fRvrYr)*12)</f>
        <v>0</v>
      </c>
      <c r="BC241" s="278" cm="1">
        <f t="array" aca="1" ref="BC241" ca="1">BB241*(1+(rRentIncrPct*(MOD(BC$8,12)=1))+(rExCapExRntInfl*(rExCapExRntInflMnth=BC$8)))*(BC$8&lt;=(MAX(rHoldPeriod,1)+fRvrYr)*12)</f>
        <v>0</v>
      </c>
      <c r="BD241" s="278" cm="1">
        <f t="array" aca="1" ref="BD241" ca="1">BC241*(1+(rRentIncrPct*(MOD(BD$8,12)=1))+(rExCapExRntInfl*(rExCapExRntInflMnth=BD$8)))*(BD$8&lt;=(MAX(rHoldPeriod,1)+fRvrYr)*12)</f>
        <v>0</v>
      </c>
      <c r="BE241" s="278" cm="1">
        <f t="array" aca="1" ref="BE241" ca="1">BD241*(1+(rRentIncrPct*(MOD(BE$8,12)=1))+(rExCapExRntInfl*(rExCapExRntInflMnth=BE$8)))*(BE$8&lt;=(MAX(rHoldPeriod,1)+fRvrYr)*12)</f>
        <v>0</v>
      </c>
      <c r="BF241" s="278" cm="1">
        <f t="array" aca="1" ref="BF241" ca="1">BE241*(1+(rRentIncrPct*(MOD(BF$8,12)=1))+(rExCapExRntInfl*(rExCapExRntInflMnth=BF$8)))*(BF$8&lt;=(MAX(rHoldPeriod,1)+fRvrYr)*12)</f>
        <v>0</v>
      </c>
      <c r="BG241" s="278" cm="1">
        <f t="array" aca="1" ref="BG241" ca="1">BF241*(1+(rRentIncrPct*(MOD(BG$8,12)=1))+(rExCapExRntInfl*(rExCapExRntInflMnth=BG$8)))*(BG$8&lt;=(MAX(rHoldPeriod,1)+fRvrYr)*12)</f>
        <v>0</v>
      </c>
      <c r="BH241" s="278" cm="1">
        <f t="array" aca="1" ref="BH241" ca="1">BG241*(1+(rRentIncrPct*(MOD(BH$8,12)=1))+(rExCapExRntInfl*(rExCapExRntInflMnth=BH$8)))*(BH$8&lt;=(MAX(rHoldPeriod,1)+fRvrYr)*12)</f>
        <v>0</v>
      </c>
      <c r="BI241" s="278" cm="1">
        <f t="array" aca="1" ref="BI241" ca="1">BH241*(1+(rRentIncrPct*(MOD(BI$8,12)=1))+(rExCapExRntInfl*(rExCapExRntInflMnth=BI$8)))*(BI$8&lt;=(MAX(rHoldPeriod,1)+fRvrYr)*12)</f>
        <v>0</v>
      </c>
      <c r="BJ241" s="278" cm="1">
        <f t="array" aca="1" ref="BJ241" ca="1">BI241*(1+(rRentIncrPct*(MOD(BJ$8,12)=1))+(rExCapExRntInfl*(rExCapExRntInflMnth=BJ$8)))*(BJ$8&lt;=(MAX(rHoldPeriod,1)+fRvrYr)*12)</f>
        <v>0</v>
      </c>
      <c r="BK241" s="278" cm="1">
        <f t="array" aca="1" ref="BK241" ca="1">BJ241*(1+(rRentIncrPct*(MOD(BK$8,12)=1))+(rExCapExRntInfl*(rExCapExRntInflMnth=BK$8)))*(BK$8&lt;=(MAX(rHoldPeriod,1)+fRvrYr)*12)</f>
        <v>0</v>
      </c>
      <c r="BL241" s="278" cm="1">
        <f t="array" aca="1" ref="BL241" ca="1">BK241*(1+(rRentIncrPct*(MOD(BL$8,12)=1))+(rExCapExRntInfl*(rExCapExRntInflMnth=BL$8)))*(BL$8&lt;=(MAX(rHoldPeriod,1)+fRvrYr)*12)</f>
        <v>0</v>
      </c>
      <c r="BM241" s="278" cm="1">
        <f t="array" aca="1" ref="BM241" ca="1">BL241*(1+(rRentIncrPct*(MOD(BM$8,12)=1))+(rExCapExRntInfl*(rExCapExRntInflMnth=BM$8)))*(BM$8&lt;=(MAX(rHoldPeriod,1)+fRvrYr)*12)</f>
        <v>0</v>
      </c>
      <c r="BN241" s="278" cm="1">
        <f t="array" aca="1" ref="BN241" ca="1">BM241*(1+(rRentIncrPct*(MOD(BN$8,12)=1))+(rExCapExRntInfl*(rExCapExRntInflMnth=BN$8)))*(BN$8&lt;=(MAX(rHoldPeriod,1)+fRvrYr)*12)</f>
        <v>0</v>
      </c>
      <c r="BO241" s="278" cm="1">
        <f t="array" aca="1" ref="BO241" ca="1">BN241*(1+(rRentIncrPct*(MOD(BO$8,12)=1))+(rExCapExRntInfl*(rExCapExRntInflMnth=BO$8)))*(BO$8&lt;=(MAX(rHoldPeriod,1)+fRvrYr)*12)</f>
        <v>0</v>
      </c>
      <c r="BP241" s="278" cm="1">
        <f t="array" aca="1" ref="BP241" ca="1">BO241*(1+(rRentIncrPct*(MOD(BP$8,12)=1))+(rExCapExRntInfl*(rExCapExRntInflMnth=BP$8)))*(BP$8&lt;=(MAX(rHoldPeriod,1)+fRvrYr)*12)</f>
        <v>0</v>
      </c>
      <c r="BQ241" s="278" cm="1">
        <f t="array" aca="1" ref="BQ241" ca="1">BP241*(1+(rRentIncrPct*(MOD(BQ$8,12)=1))+(rExCapExRntInfl*(rExCapExRntInflMnth=BQ$8)))*(BQ$8&lt;=(MAX(rHoldPeriod,1)+fRvrYr)*12)</f>
        <v>0</v>
      </c>
      <c r="BR241" s="278" cm="1">
        <f t="array" aca="1" ref="BR241" ca="1">BQ241*(1+(rRentIncrPct*(MOD(BR$8,12)=1))+(rExCapExRntInfl*(rExCapExRntInflMnth=BR$8)))*(BR$8&lt;=(MAX(rHoldPeriod,1)+fRvrYr)*12)</f>
        <v>0</v>
      </c>
      <c r="BS241" s="278" cm="1">
        <f t="array" aca="1" ref="BS241" ca="1">BR241*(1+(rRentIncrPct*(MOD(BS$8,12)=1))+(rExCapExRntInfl*(rExCapExRntInflMnth=BS$8)))*(BS$8&lt;=(MAX(rHoldPeriod,1)+fRvrYr)*12)</f>
        <v>0</v>
      </c>
      <c r="BT241" s="278" cm="1">
        <f t="array" aca="1" ref="BT241" ca="1">BS241*(1+(rRentIncrPct*(MOD(BT$8,12)=1))+(rExCapExRntInfl*(rExCapExRntInflMnth=BT$8)))*(BT$8&lt;=(MAX(rHoldPeriod,1)+fRvrYr)*12)</f>
        <v>0</v>
      </c>
      <c r="BU241" s="278" cm="1">
        <f t="array" aca="1" ref="BU241" ca="1">BT241*(1+(rRentIncrPct*(MOD(BU$8,12)=1))+(rExCapExRntInfl*(rExCapExRntInflMnth=BU$8)))*(BU$8&lt;=(MAX(rHoldPeriod,1)+fRvrYr)*12)</f>
        <v>0</v>
      </c>
      <c r="BV241" s="278" cm="1">
        <f t="array" aca="1" ref="BV241" ca="1">BU241*(1+(rRentIncrPct*(MOD(BV$8,12)=1))+(rExCapExRntInfl*(rExCapExRntInflMnth=BV$8)))*(BV$8&lt;=(MAX(rHoldPeriod,1)+fRvrYr)*12)</f>
        <v>0</v>
      </c>
      <c r="BW241" s="278" cm="1">
        <f t="array" aca="1" ref="BW241" ca="1">BV241*(1+(rRentIncrPct*(MOD(BW$8,12)=1))+(rExCapExRntInfl*(rExCapExRntInflMnth=BW$8)))*(BW$8&lt;=(MAX(rHoldPeriod,1)+fRvrYr)*12)</f>
        <v>0</v>
      </c>
      <c r="BX241" s="278" cm="1">
        <f t="array" aca="1" ref="BX241" ca="1">BW241*(1+(rRentIncrPct*(MOD(BX$8,12)=1))+(rExCapExRntInfl*(rExCapExRntInflMnth=BX$8)))*(BX$8&lt;=(MAX(rHoldPeriod,1)+fRvrYr)*12)</f>
        <v>0</v>
      </c>
      <c r="BY241" s="278" cm="1">
        <f t="array" aca="1" ref="BY241" ca="1">BX241*(1+(rRentIncrPct*(MOD(BY$8,12)=1))+(rExCapExRntInfl*(rExCapExRntInflMnth=BY$8)))*(BY$8&lt;=(MAX(rHoldPeriod,1)+fRvrYr)*12)</f>
        <v>0</v>
      </c>
      <c r="BZ241" s="278" cm="1">
        <f t="array" aca="1" ref="BZ241" ca="1">BY241*(1+(rRentIncrPct*(MOD(BZ$8,12)=1))+(rExCapExRntInfl*(rExCapExRntInflMnth=BZ$8)))*(BZ$8&lt;=(MAX(rHoldPeriod,1)+fRvrYr)*12)</f>
        <v>0</v>
      </c>
      <c r="CA241" s="278" cm="1">
        <f t="array" aca="1" ref="CA241" ca="1">BZ241*(1+(rRentIncrPct*(MOD(CA$8,12)=1))+(rExCapExRntInfl*(rExCapExRntInflMnth=CA$8)))*(CA$8&lt;=(MAX(rHoldPeriod,1)+fRvrYr)*12)</f>
        <v>0</v>
      </c>
      <c r="CB241" s="278" cm="1">
        <f t="array" aca="1" ref="CB241" ca="1">CA241*(1+(rRentIncrPct*(MOD(CB$8,12)=1))+(rExCapExRntInfl*(rExCapExRntInflMnth=CB$8)))*(CB$8&lt;=(MAX(rHoldPeriod,1)+fRvrYr)*12)</f>
        <v>0</v>
      </c>
      <c r="CC241" s="278" cm="1">
        <f t="array" aca="1" ref="CC241" ca="1">CB241*(1+(rRentIncrPct*(MOD(CC$8,12)=1))+(rExCapExRntInfl*(rExCapExRntInflMnth=CC$8)))*(CC$8&lt;=(MAX(rHoldPeriod,1)+fRvrYr)*12)</f>
        <v>0</v>
      </c>
      <c r="CD241" s="278" cm="1">
        <f t="array" aca="1" ref="CD241" ca="1">CC241*(1+(rRentIncrPct*(MOD(CD$8,12)=1))+(rExCapExRntInfl*(rExCapExRntInflMnth=CD$8)))*(CD$8&lt;=(MAX(rHoldPeriod,1)+fRvrYr)*12)</f>
        <v>0</v>
      </c>
      <c r="CE241" s="278" cm="1">
        <f t="array" aca="1" ref="CE241" ca="1">CD241*(1+(rRentIncrPct*(MOD(CE$8,12)=1))+(rExCapExRntInfl*(rExCapExRntInflMnth=CE$8)))*(CE$8&lt;=(MAX(rHoldPeriod,1)+fRvrYr)*12)</f>
        <v>0</v>
      </c>
      <c r="CF241" s="278" cm="1">
        <f t="array" aca="1" ref="CF241" ca="1">CE241*(1+(rRentIncrPct*(MOD(CF$8,12)=1))+(rExCapExRntInfl*(rExCapExRntInflMnth=CF$8)))*(CF$8&lt;=(MAX(rHoldPeriod,1)+fRvrYr)*12)</f>
        <v>0</v>
      </c>
      <c r="CG241" s="278" cm="1">
        <f t="array" aca="1" ref="CG241" ca="1">CF241*(1+(rRentIncrPct*(MOD(CG$8,12)=1))+(rExCapExRntInfl*(rExCapExRntInflMnth=CG$8)))*(CG$8&lt;=(MAX(rHoldPeriod,1)+fRvrYr)*12)</f>
        <v>0</v>
      </c>
      <c r="CH241" s="278" cm="1">
        <f t="array" aca="1" ref="CH241" ca="1">CG241*(1+(rRentIncrPct*(MOD(CH$8,12)=1))+(rExCapExRntInfl*(rExCapExRntInflMnth=CH$8)))*(CH$8&lt;=(MAX(rHoldPeriod,1)+fRvrYr)*12)</f>
        <v>0</v>
      </c>
      <c r="CI241" s="278" cm="1">
        <f t="array" aca="1" ref="CI241" ca="1">CH241*(1+(rRentIncrPct*(MOD(CI$8,12)=1))+(rExCapExRntInfl*(rExCapExRntInflMnth=CI$8)))*(CI$8&lt;=(MAX(rHoldPeriod,1)+fRvrYr)*12)</f>
        <v>0</v>
      </c>
      <c r="CJ241" s="278" cm="1">
        <f t="array" aca="1" ref="CJ241" ca="1">CI241*(1+(rRentIncrPct*(MOD(CJ$8,12)=1))+(rExCapExRntInfl*(rExCapExRntInflMnth=CJ$8)))*(CJ$8&lt;=(MAX(rHoldPeriod,1)+fRvrYr)*12)</f>
        <v>0</v>
      </c>
      <c r="CK241" s="278" cm="1">
        <f t="array" aca="1" ref="CK241" ca="1">CJ241*(1+(rRentIncrPct*(MOD(CK$8,12)=1))+(rExCapExRntInfl*(rExCapExRntInflMnth=CK$8)))*(CK$8&lt;=(MAX(rHoldPeriod,1)+fRvrYr)*12)</f>
        <v>0</v>
      </c>
      <c r="CL241" s="278" cm="1">
        <f t="array" aca="1" ref="CL241" ca="1">CK241*(1+(rRentIncrPct*(MOD(CL$8,12)=1))+(rExCapExRntInfl*(rExCapExRntInflMnth=CL$8)))*(CL$8&lt;=(MAX(rHoldPeriod,1)+fRvrYr)*12)</f>
        <v>0</v>
      </c>
      <c r="CM241" s="278" cm="1">
        <f t="array" aca="1" ref="CM241" ca="1">CL241*(1+(rRentIncrPct*(MOD(CM$8,12)=1))+(rExCapExRntInfl*(rExCapExRntInflMnth=CM$8)))*(CM$8&lt;=(MAX(rHoldPeriod,1)+fRvrYr)*12)</f>
        <v>0</v>
      </c>
      <c r="CN241" s="278" cm="1">
        <f t="array" aca="1" ref="CN241" ca="1">CM241*(1+(rRentIncrPct*(MOD(CN$8,12)=1))+(rExCapExRntInfl*(rExCapExRntInflMnth=CN$8)))*(CN$8&lt;=(MAX(rHoldPeriod,1)+fRvrYr)*12)</f>
        <v>0</v>
      </c>
      <c r="CO241" s="278" cm="1">
        <f t="array" aca="1" ref="CO241" ca="1">CN241*(1+(rRentIncrPct*(MOD(CO$8,12)=1))+(rExCapExRntInfl*(rExCapExRntInflMnth=CO$8)))*(CO$8&lt;=(MAX(rHoldPeriod,1)+fRvrYr)*12)</f>
        <v>0</v>
      </c>
      <c r="CP241" s="278" cm="1">
        <f t="array" aca="1" ref="CP241" ca="1">CO241*(1+(rRentIncrPct*(MOD(CP$8,12)=1))+(rExCapExRntInfl*(rExCapExRntInflMnth=CP$8)))*(CP$8&lt;=(MAX(rHoldPeriod,1)+fRvrYr)*12)</f>
        <v>0</v>
      </c>
      <c r="CQ241" s="278" cm="1">
        <f t="array" aca="1" ref="CQ241" ca="1">CP241*(1+(rRentIncrPct*(MOD(CQ$8,12)=1))+(rExCapExRntInfl*(rExCapExRntInflMnth=CQ$8)))*(CQ$8&lt;=(MAX(rHoldPeriod,1)+fRvrYr)*12)</f>
        <v>0</v>
      </c>
      <c r="CR241" s="278" cm="1">
        <f t="array" aca="1" ref="CR241" ca="1">CQ241*(1+(rRentIncrPct*(MOD(CR$8,12)=1))+(rExCapExRntInfl*(rExCapExRntInflMnth=CR$8)))*(CR$8&lt;=(MAX(rHoldPeriod,1)+fRvrYr)*12)</f>
        <v>0</v>
      </c>
      <c r="CS241" s="278" cm="1">
        <f t="array" aca="1" ref="CS241" ca="1">CR241*(1+(rRentIncrPct*(MOD(CS$8,12)=1))+(rExCapExRntInfl*(rExCapExRntInflMnth=CS$8)))*(CS$8&lt;=(MAX(rHoldPeriod,1)+fRvrYr)*12)</f>
        <v>0</v>
      </c>
      <c r="CT241" s="278" cm="1">
        <f t="array" aca="1" ref="CT241" ca="1">CS241*(1+(rRentIncrPct*(MOD(CT$8,12)=1))+(rExCapExRntInfl*(rExCapExRntInflMnth=CT$8)))*(CT$8&lt;=(MAX(rHoldPeriod,1)+fRvrYr)*12)</f>
        <v>0</v>
      </c>
      <c r="CU241" s="278" cm="1">
        <f t="array" aca="1" ref="CU241" ca="1">CT241*(1+(rRentIncrPct*(MOD(CU$8,12)=1))+(rExCapExRntInfl*(rExCapExRntInflMnth=CU$8)))*(CU$8&lt;=(MAX(rHoldPeriod,1)+fRvrYr)*12)</f>
        <v>0</v>
      </c>
      <c r="CV241" s="278" cm="1">
        <f t="array" aca="1" ref="CV241" ca="1">CU241*(1+(rRentIncrPct*(MOD(CV$8,12)=1))+(rExCapExRntInfl*(rExCapExRntInflMnth=CV$8)))*(CV$8&lt;=(MAX(rHoldPeriod,1)+fRvrYr)*12)</f>
        <v>0</v>
      </c>
      <c r="CW241" s="278" cm="1">
        <f t="array" aca="1" ref="CW241" ca="1">CV241*(1+(rRentIncrPct*(MOD(CW$8,12)=1))+(rExCapExRntInfl*(rExCapExRntInflMnth=CW$8)))*(CW$8&lt;=(MAX(rHoldPeriod,1)+fRvrYr)*12)</f>
        <v>0</v>
      </c>
      <c r="CX241" s="278" cm="1">
        <f t="array" aca="1" ref="CX241" ca="1">CW241*(1+(rRentIncrPct*(MOD(CX$8,12)=1))+(rExCapExRntInfl*(rExCapExRntInflMnth=CX$8)))*(CX$8&lt;=(MAX(rHoldPeriod,1)+fRvrYr)*12)</f>
        <v>0</v>
      </c>
      <c r="CY241" s="278" cm="1">
        <f t="array" aca="1" ref="CY241" ca="1">CX241*(1+(rRentIncrPct*(MOD(CY$8,12)=1))+(rExCapExRntInfl*(rExCapExRntInflMnth=CY$8)))*(CY$8&lt;=(MAX(rHoldPeriod,1)+fRvrYr)*12)</f>
        <v>0</v>
      </c>
      <c r="CZ241" s="278" cm="1">
        <f t="array" aca="1" ref="CZ241" ca="1">CY241*(1+(rRentIncrPct*(MOD(CZ$8,12)=1))+(rExCapExRntInfl*(rExCapExRntInflMnth=CZ$8)))*(CZ$8&lt;=(MAX(rHoldPeriod,1)+fRvrYr)*12)</f>
        <v>0</v>
      </c>
      <c r="DA241" s="278" cm="1">
        <f t="array" aca="1" ref="DA241" ca="1">CZ241*(1+(rRentIncrPct*(MOD(DA$8,12)=1))+(rExCapExRntInfl*(rExCapExRntInflMnth=DA$8)))*(DA$8&lt;=(MAX(rHoldPeriod,1)+fRvrYr)*12)</f>
        <v>0</v>
      </c>
      <c r="DB241" s="278" cm="1">
        <f t="array" aca="1" ref="DB241" ca="1">DA241*(1+(rRentIncrPct*(MOD(DB$8,12)=1))+(rExCapExRntInfl*(rExCapExRntInflMnth=DB$8)))*(DB$8&lt;=(MAX(rHoldPeriod,1)+fRvrYr)*12)</f>
        <v>0</v>
      </c>
      <c r="DC241" s="278" cm="1">
        <f t="array" aca="1" ref="DC241" ca="1">DB241*(1+(rRentIncrPct*(MOD(DC$8,12)=1))+(rExCapExRntInfl*(rExCapExRntInflMnth=DC$8)))*(DC$8&lt;=(MAX(rHoldPeriod,1)+fRvrYr)*12)</f>
        <v>0</v>
      </c>
      <c r="DD241" s="278" cm="1">
        <f t="array" aca="1" ref="DD241" ca="1">DC241*(1+(rRentIncrPct*(MOD(DD$8,12)=1))+(rExCapExRntInfl*(rExCapExRntInflMnth=DD$8)))*(DD$8&lt;=(MAX(rHoldPeriod,1)+fRvrYr)*12)</f>
        <v>0</v>
      </c>
      <c r="DE241" s="278" cm="1">
        <f t="array" aca="1" ref="DE241" ca="1">DD241*(1+(rRentIncrPct*(MOD(DE$8,12)=1))+(rExCapExRntInfl*(rExCapExRntInflMnth=DE$8)))*(DE$8&lt;=(MAX(rHoldPeriod,1)+fRvrYr)*12)</f>
        <v>0</v>
      </c>
      <c r="DF241" s="278" cm="1">
        <f t="array" aca="1" ref="DF241" ca="1">DE241*(1+(rRentIncrPct*(MOD(DF$8,12)=1))+(rExCapExRntInfl*(rExCapExRntInflMnth=DF$8)))*(DF$8&lt;=(MAX(rHoldPeriod,1)+fRvrYr)*12)</f>
        <v>0</v>
      </c>
      <c r="DG241" s="278" cm="1">
        <f t="array" aca="1" ref="DG241" ca="1">DF241*(1+(rRentIncrPct*(MOD(DG$8,12)=1))+(rExCapExRntInfl*(rExCapExRntInflMnth=DG$8)))*(DG$8&lt;=(MAX(rHoldPeriod,1)+fRvrYr)*12)</f>
        <v>0</v>
      </c>
      <c r="DH241" s="278" cm="1">
        <f t="array" aca="1" ref="DH241" ca="1">DG241*(1+(rRentIncrPct*(MOD(DH$8,12)=1))+(rExCapExRntInfl*(rExCapExRntInflMnth=DH$8)))*(DH$8&lt;=(MAX(rHoldPeriod,1)+fRvrYr)*12)</f>
        <v>0</v>
      </c>
      <c r="DI241" s="278" cm="1">
        <f t="array" aca="1" ref="DI241" ca="1">DH241*(1+(rRentIncrPct*(MOD(DI$8,12)=1))+(rExCapExRntInfl*(rExCapExRntInflMnth=DI$8)))*(DI$8&lt;=(MAX(rHoldPeriod,1)+fRvrYr)*12)</f>
        <v>0</v>
      </c>
      <c r="DJ241" s="278" cm="1">
        <f t="array" aca="1" ref="DJ241" ca="1">DI241*(1+(rRentIncrPct*(MOD(DJ$8,12)=1))+(rExCapExRntInfl*(rExCapExRntInflMnth=DJ$8)))*(DJ$8&lt;=(MAX(rHoldPeriod,1)+fRvrYr)*12)</f>
        <v>0</v>
      </c>
      <c r="DK241" s="278" cm="1">
        <f t="array" aca="1" ref="DK241" ca="1">DJ241*(1+(rRentIncrPct*(MOD(DK$8,12)=1))+(rExCapExRntInfl*(rExCapExRntInflMnth=DK$8)))*(DK$8&lt;=(MAX(rHoldPeriod,1)+fRvrYr)*12)</f>
        <v>0</v>
      </c>
      <c r="DL241" s="278" cm="1">
        <f t="array" aca="1" ref="DL241" ca="1">DK241*(1+(rRentIncrPct*(MOD(DL$8,12)=1))+(rExCapExRntInfl*(rExCapExRntInflMnth=DL$8)))*(DL$8&lt;=(MAX(rHoldPeriod,1)+fRvrYr)*12)</f>
        <v>0</v>
      </c>
      <c r="DM241" s="278" cm="1">
        <f t="array" aca="1" ref="DM241" ca="1">DL241*(1+(rRentIncrPct*(MOD(DM$8,12)=1))+(rExCapExRntInfl*(rExCapExRntInflMnth=DM$8)))*(DM$8&lt;=(MAX(rHoldPeriod,1)+fRvrYr)*12)</f>
        <v>0</v>
      </c>
      <c r="DN241" s="278" cm="1">
        <f t="array" aca="1" ref="DN241" ca="1">DM241*(1+(rRentIncrPct*(MOD(DN$8,12)=1))+(rExCapExRntInfl*(rExCapExRntInflMnth=DN$8)))*(DN$8&lt;=(MAX(rHoldPeriod,1)+fRvrYr)*12)</f>
        <v>0</v>
      </c>
      <c r="DO241" s="278" cm="1">
        <f t="array" aca="1" ref="DO241" ca="1">DN241*(1+(rRentIncrPct*(MOD(DO$8,12)=1))+(rExCapExRntInfl*(rExCapExRntInflMnth=DO$8)))*(DO$8&lt;=(MAX(rHoldPeriod,1)+fRvrYr)*12)</f>
        <v>0</v>
      </c>
      <c r="DP241" s="278" cm="1">
        <f t="array" aca="1" ref="DP241" ca="1">DO241*(1+(rRentIncrPct*(MOD(DP$8,12)=1))+(rExCapExRntInfl*(rExCapExRntInflMnth=DP$8)))*(DP$8&lt;=(MAX(rHoldPeriod,1)+fRvrYr)*12)</f>
        <v>0</v>
      </c>
      <c r="DQ241" s="278" cm="1">
        <f t="array" aca="1" ref="DQ241" ca="1">DP241*(1+(rRentIncrPct*(MOD(DQ$8,12)=1))+(rExCapExRntInfl*(rExCapExRntInflMnth=DQ$8)))*(DQ$8&lt;=(MAX(rHoldPeriod,1)+fRvrYr)*12)</f>
        <v>0</v>
      </c>
      <c r="DR241" s="278" cm="1">
        <f t="array" aca="1" ref="DR241" ca="1">DQ241*(1+(rRentIncrPct*(MOD(DR$8,12)=1))+(rExCapExRntInfl*(rExCapExRntInflMnth=DR$8)))*(DR$8&lt;=(MAX(rHoldPeriod,1)+fRvrYr)*12)</f>
        <v>0</v>
      </c>
      <c r="DS241" s="278" cm="1">
        <f t="array" aca="1" ref="DS241" ca="1">DR241*(1+(rRentIncrPct*(MOD(DS$8,12)=1))+(rExCapExRntInfl*(rExCapExRntInflMnth=DS$8)))*(DS$8&lt;=(MAX(rHoldPeriod,1)+fRvrYr)*12)</f>
        <v>0</v>
      </c>
      <c r="DT241" s="278" cm="1">
        <f t="array" aca="1" ref="DT241" ca="1">DS241*(1+(rRentIncrPct*(MOD(DT$8,12)=1))+(rExCapExRntInfl*(rExCapExRntInflMnth=DT$8)))*(DT$8&lt;=(MAX(rHoldPeriod,1)+fRvrYr)*12)</f>
        <v>0</v>
      </c>
      <c r="DU241" s="278" cm="1">
        <f t="array" aca="1" ref="DU241" ca="1">DT241*(1+(rRentIncrPct*(MOD(DU$8,12)=1))+(rExCapExRntInfl*(rExCapExRntInflMnth=DU$8)))*(DU$8&lt;=(MAX(rHoldPeriod,1)+fRvrYr)*12)</f>
        <v>0</v>
      </c>
      <c r="DV241" s="278" cm="1">
        <f t="array" aca="1" ref="DV241" ca="1">DU241*(1+(rRentIncrPct*(MOD(DV$8,12)=1))+(rExCapExRntInfl*(rExCapExRntInflMnth=DV$8)))*(DV$8&lt;=(MAX(rHoldPeriod,1)+fRvrYr)*12)</f>
        <v>0</v>
      </c>
      <c r="DW241" s="278" cm="1">
        <f t="array" aca="1" ref="DW241" ca="1">DV241*(1+(rRentIncrPct*(MOD(DW$8,12)=1))+(rExCapExRntInfl*(rExCapExRntInflMnth=DW$8)))*(DW$8&lt;=(MAX(rHoldPeriod,1)+fRvrYr)*12)</f>
        <v>0</v>
      </c>
      <c r="DX241" s="278" cm="1">
        <f t="array" aca="1" ref="DX241" ca="1">DW241*(1+(rRentIncrPct*(MOD(DX$8,12)=1))+(rExCapExRntInfl*(rExCapExRntInflMnth=DX$8)))*(DX$8&lt;=(MAX(rHoldPeriod,1)+fRvrYr)*12)</f>
        <v>0</v>
      </c>
      <c r="DY241" s="278" cm="1">
        <f t="array" aca="1" ref="DY241" ca="1">DX241*(1+(rRentIncrPct*(MOD(DY$8,12)=1))+(rExCapExRntInfl*(rExCapExRntInflMnth=DY$8)))*(DY$8&lt;=(MAX(rHoldPeriod,1)+fRvrYr)*12)</f>
        <v>0</v>
      </c>
      <c r="DZ241" s="278" cm="1">
        <f t="array" aca="1" ref="DZ241" ca="1">DY241*(1+(rRentIncrPct*(MOD(DZ$8,12)=1))+(rExCapExRntInfl*(rExCapExRntInflMnth=DZ$8)))*(DZ$8&lt;=(MAX(rHoldPeriod,1)+fRvrYr)*12)</f>
        <v>0</v>
      </c>
      <c r="EA241" s="278" cm="1">
        <f t="array" aca="1" ref="EA241" ca="1">DZ241*(1+(rRentIncrPct*(MOD(EA$8,12)=1))+(rExCapExRntInfl*(rExCapExRntInflMnth=EA$8)))*(EA$8&lt;=(MAX(rHoldPeriod,1)+fRvrYr)*12)</f>
        <v>0</v>
      </c>
      <c r="EB241" s="278" cm="1">
        <f t="array" aca="1" ref="EB241" ca="1">EA241*(1+(rRentIncrPct*(MOD(EB$8,12)=1))+(rExCapExRntInfl*(rExCapExRntInflMnth=EB$8)))*(EB$8&lt;=(MAX(rHoldPeriod,1)+fRvrYr)*12)</f>
        <v>0</v>
      </c>
      <c r="EC241" s="278" cm="1">
        <f t="array" aca="1" ref="EC241" ca="1">EB241*(1+(rRentIncrPct*(MOD(EC$8,12)=1))+(rExCapExRntInfl*(rExCapExRntInflMnth=EC$8)))*(EC$8&lt;=(MAX(rHoldPeriod,1)+fRvrYr)*12)</f>
        <v>0</v>
      </c>
      <c r="ED241" s="278" cm="1">
        <f t="array" aca="1" ref="ED241" ca="1">EC241*(1+(rRentIncrPct*(MOD(ED$8,12)=1))+(rExCapExRntInfl*(rExCapExRntInflMnth=ED$8)))*(ED$8&lt;=(MAX(rHoldPeriod,1)+fRvrYr)*12)</f>
        <v>0</v>
      </c>
      <c r="EE241" s="278" cm="1">
        <f t="array" aca="1" ref="EE241" ca="1">ED241*(1+(rRentIncrPct*(MOD(EE$8,12)=1))+(rExCapExRntInfl*(rExCapExRntInflMnth=EE$8)))*(EE$8&lt;=(MAX(rHoldPeriod,1)+fRvrYr)*12)</f>
        <v>0</v>
      </c>
      <c r="EF241" s="278" cm="1">
        <f t="array" aca="1" ref="EF241" ca="1">EE241*(1+(rRentIncrPct*(MOD(EF$8,12)=1))+(rExCapExRntInfl*(rExCapExRntInflMnth=EF$8)))*(EF$8&lt;=(MAX(rHoldPeriod,1)+fRvrYr)*12)</f>
        <v>0</v>
      </c>
      <c r="EG241" s="278" cm="1">
        <f t="array" aca="1" ref="EG241" ca="1">EF241*(1+(rRentIncrPct*(MOD(EG$8,12)=1))+(rExCapExRntInfl*(rExCapExRntInflMnth=EG$8)))*(EG$8&lt;=(MAX(rHoldPeriod,1)+fRvrYr)*12)</f>
        <v>0</v>
      </c>
      <c r="EH241" s="278" cm="1">
        <f t="array" aca="1" ref="EH241" ca="1">EG241*(1+(rRentIncrPct*(MOD(EH$8,12)=1))+(rExCapExRntInfl*(rExCapExRntInflMnth=EH$8)))*(EH$8&lt;=(MAX(rHoldPeriod,1)+fRvrYr)*12)</f>
        <v>0</v>
      </c>
      <c r="EI241" s="278" cm="1">
        <f t="array" aca="1" ref="EI241" ca="1">EH241*(1+(rRentIncrPct*(MOD(EI$8,12)=1))+(rExCapExRntInfl*(rExCapExRntInflMnth=EI$8)))*(EI$8&lt;=(MAX(rHoldPeriod,1)+fRvrYr)*12)</f>
        <v>0</v>
      </c>
      <c r="EJ241" s="278" cm="1">
        <f t="array" aca="1" ref="EJ241" ca="1">EI241*(1+(rRentIncrPct*(MOD(EJ$8,12)=1))+(rExCapExRntInfl*(rExCapExRntInflMnth=EJ$8)))*(EJ$8&lt;=(MAX(rHoldPeriod,1)+fRvrYr)*12)</f>
        <v>0</v>
      </c>
      <c r="EK241" s="278" cm="1">
        <f t="array" aca="1" ref="EK241" ca="1">EJ241*(1+(rRentIncrPct*(MOD(EK$8,12)=1))+(rExCapExRntInfl*(rExCapExRntInflMnth=EK$8)))*(EK$8&lt;=(MAX(rHoldPeriod,1)+fRvrYr)*12)</f>
        <v>0</v>
      </c>
      <c r="EL241" s="278" cm="1">
        <f t="array" aca="1" ref="EL241" ca="1">EK241*(1+(rRentIncrPct*(MOD(EL$8,12)=1))+(rExCapExRntInfl*(rExCapExRntInflMnth=EL$8)))*(EL$8&lt;=(MAX(rHoldPeriod,1)+fRvrYr)*12)</f>
        <v>0</v>
      </c>
      <c r="EM241" s="278" cm="1">
        <f t="array" aca="1" ref="EM241" ca="1">EL241*(1+(rRentIncrPct*(MOD(EM$8,12)=1))+(rExCapExRntInfl*(rExCapExRntInflMnth=EM$8)))*(EM$8&lt;=(MAX(rHoldPeriod,1)+fRvrYr)*12)</f>
        <v>0</v>
      </c>
      <c r="EN241" s="278" cm="1">
        <f t="array" aca="1" ref="EN241" ca="1">EM241*(1+(rRentIncrPct*(MOD(EN$8,12)=1))+(rExCapExRntInfl*(rExCapExRntInflMnth=EN$8)))*(EN$8&lt;=(MAX(rHoldPeriod,1)+fRvrYr)*12)</f>
        <v>0</v>
      </c>
      <c r="EO241" s="278" cm="1">
        <f t="array" aca="1" ref="EO241" ca="1">EN241*(1+(rRentIncrPct*(MOD(EO$8,12)=1))+(rExCapExRntInfl*(rExCapExRntInflMnth=EO$8)))*(EO$8&lt;=(MAX(rHoldPeriod,1)+fRvrYr)*12)</f>
        <v>0</v>
      </c>
      <c r="EP241" s="278" cm="1">
        <f t="array" aca="1" ref="EP241" ca="1">EO241*(1+(rRentIncrPct*(MOD(EP$8,12)=1))+(rExCapExRntInfl*(rExCapExRntInflMnth=EP$8)))*(EP$8&lt;=(MAX(rHoldPeriod,1)+fRvrYr)*12)</f>
        <v>0</v>
      </c>
      <c r="EQ241" s="278" cm="1">
        <f t="array" aca="1" ref="EQ241" ca="1">EP241*(1+(rRentIncrPct*(MOD(EQ$8,12)=1))+(rExCapExRntInfl*(rExCapExRntInflMnth=EQ$8)))*(EQ$8&lt;=(MAX(rHoldPeriod,1)+fRvrYr)*12)</f>
        <v>0</v>
      </c>
      <c r="ER241" s="278" cm="1">
        <f t="array" aca="1" ref="ER241" ca="1">EQ241*(1+(rRentIncrPct*(MOD(ER$8,12)=1))+(rExCapExRntInfl*(rExCapExRntInflMnth=ER$8)))*(ER$8&lt;=(MAX(rHoldPeriod,1)+fRvrYr)*12)</f>
        <v>0</v>
      </c>
      <c r="ES241" s="278" cm="1">
        <f t="array" aca="1" ref="ES241" ca="1">ER241*(1+(rRentIncrPct*(MOD(ES$8,12)=1))+(rExCapExRntInfl*(rExCapExRntInflMnth=ES$8)))*(ES$8&lt;=(MAX(rHoldPeriod,1)+fRvrYr)*12)</f>
        <v>0</v>
      </c>
    </row>
    <row r="242" spans="17:149" hidden="1" x14ac:dyDescent="0.2">
      <c r="Q242" s="275"/>
      <c r="R242" s="278">
        <f t="shared" si="501"/>
        <v>0</v>
      </c>
      <c r="S242" s="278" cm="1">
        <f t="array" aca="1" ref="S242" ca="1">R242*(1+(rRentIncrPct*(MOD(S$8,12)=1))+(rExCapExRntInfl*(rExCapExRntInflMnth=S$8)))*(S$8&lt;=(MAX(rHoldPeriod,1)+fRvrYr)*12)</f>
        <v>0</v>
      </c>
      <c r="T242" s="278" cm="1">
        <f t="array" aca="1" ref="T242" ca="1">S242*(1+(rRentIncrPct*(MOD(T$8,12)=1))+(rExCapExRntInfl*(rExCapExRntInflMnth=T$8)))*(T$8&lt;=(MAX(rHoldPeriod,1)+fRvrYr)*12)</f>
        <v>0</v>
      </c>
      <c r="U242" s="278" cm="1">
        <f t="array" aca="1" ref="U242" ca="1">T242*(1+(rRentIncrPct*(MOD(U$8,12)=1))+(rExCapExRntInfl*(rExCapExRntInflMnth=U$8)))*(U$8&lt;=(MAX(rHoldPeriod,1)+fRvrYr)*12)</f>
        <v>0</v>
      </c>
      <c r="V242" s="278" cm="1">
        <f t="array" aca="1" ref="V242" ca="1">U242*(1+(rRentIncrPct*(MOD(V$8,12)=1))+(rExCapExRntInfl*(rExCapExRntInflMnth=V$8)))*(V$8&lt;=(MAX(rHoldPeriod,1)+fRvrYr)*12)</f>
        <v>0</v>
      </c>
      <c r="W242" s="278" cm="1">
        <f t="array" aca="1" ref="W242" ca="1">V242*(1+(rRentIncrPct*(MOD(W$8,12)=1))+(rExCapExRntInfl*(rExCapExRntInflMnth=W$8)))*(W$8&lt;=(MAX(rHoldPeriod,1)+fRvrYr)*12)</f>
        <v>0</v>
      </c>
      <c r="X242" s="278" cm="1">
        <f t="array" aca="1" ref="X242" ca="1">W242*(1+(rRentIncrPct*(MOD(X$8,12)=1))+(rExCapExRntInfl*(rExCapExRntInflMnth=X$8)))*(X$8&lt;=(MAX(rHoldPeriod,1)+fRvrYr)*12)</f>
        <v>0</v>
      </c>
      <c r="Y242" s="278" cm="1">
        <f t="array" aca="1" ref="Y242" ca="1">X242*(1+(rRentIncrPct*(MOD(Y$8,12)=1))+(rExCapExRntInfl*(rExCapExRntInflMnth=Y$8)))*(Y$8&lt;=(MAX(rHoldPeriod,1)+fRvrYr)*12)</f>
        <v>0</v>
      </c>
      <c r="Z242" s="278" cm="1">
        <f t="array" aca="1" ref="Z242" ca="1">Y242*(1+(rRentIncrPct*(MOD(Z$8,12)=1))+(rExCapExRntInfl*(rExCapExRntInflMnth=Z$8)))*(Z$8&lt;=(MAX(rHoldPeriod,1)+fRvrYr)*12)</f>
        <v>0</v>
      </c>
      <c r="AA242" s="278" cm="1">
        <f t="array" aca="1" ref="AA242" ca="1">Z242*(1+(rRentIncrPct*(MOD(AA$8,12)=1))+(rExCapExRntInfl*(rExCapExRntInflMnth=AA$8)))*(AA$8&lt;=(MAX(rHoldPeriod,1)+fRvrYr)*12)</f>
        <v>0</v>
      </c>
      <c r="AB242" s="278" cm="1">
        <f t="array" aca="1" ref="AB242" ca="1">AA242*(1+(rRentIncrPct*(MOD(AB$8,12)=1))+(rExCapExRntInfl*(rExCapExRntInflMnth=AB$8)))*(AB$8&lt;=(MAX(rHoldPeriod,1)+fRvrYr)*12)</f>
        <v>0</v>
      </c>
      <c r="AC242" s="278" cm="1">
        <f t="array" aca="1" ref="AC242" ca="1">AB242*(1+(rRentIncrPct*(MOD(AC$8,12)=1))+(rExCapExRntInfl*(rExCapExRntInflMnth=AC$8)))*(AC$8&lt;=(MAX(rHoldPeriod,1)+fRvrYr)*12)</f>
        <v>0</v>
      </c>
      <c r="AD242" s="278" cm="1">
        <f t="array" aca="1" ref="AD242" ca="1">AC242*(1+(rRentIncrPct*(MOD(AD$8,12)=1))+(rExCapExRntInfl*(rExCapExRntInflMnth=AD$8)))*(AD$8&lt;=(MAX(rHoldPeriod,1)+fRvrYr)*12)</f>
        <v>0</v>
      </c>
      <c r="AE242" s="278" cm="1">
        <f t="array" aca="1" ref="AE242" ca="1">AD242*(1+(rRentIncrPct*(MOD(AE$8,12)=1))+(rExCapExRntInfl*(rExCapExRntInflMnth=AE$8)))*(AE$8&lt;=(MAX(rHoldPeriod,1)+fRvrYr)*12)</f>
        <v>0</v>
      </c>
      <c r="AF242" s="278" cm="1">
        <f t="array" aca="1" ref="AF242" ca="1">AE242*(1+(rRentIncrPct*(MOD(AF$8,12)=1))+(rExCapExRntInfl*(rExCapExRntInflMnth=AF$8)))*(AF$8&lt;=(MAX(rHoldPeriod,1)+fRvrYr)*12)</f>
        <v>0</v>
      </c>
      <c r="AG242" s="278" cm="1">
        <f t="array" aca="1" ref="AG242" ca="1">AF242*(1+(rRentIncrPct*(MOD(AG$8,12)=1))+(rExCapExRntInfl*(rExCapExRntInflMnth=AG$8)))*(AG$8&lt;=(MAX(rHoldPeriod,1)+fRvrYr)*12)</f>
        <v>0</v>
      </c>
      <c r="AH242" s="278" cm="1">
        <f t="array" aca="1" ref="AH242" ca="1">AG242*(1+(rRentIncrPct*(MOD(AH$8,12)=1))+(rExCapExRntInfl*(rExCapExRntInflMnth=AH$8)))*(AH$8&lt;=(MAX(rHoldPeriod,1)+fRvrYr)*12)</f>
        <v>0</v>
      </c>
      <c r="AI242" s="278" cm="1">
        <f t="array" aca="1" ref="AI242" ca="1">AH242*(1+(rRentIncrPct*(MOD(AI$8,12)=1))+(rExCapExRntInfl*(rExCapExRntInflMnth=AI$8)))*(AI$8&lt;=(MAX(rHoldPeriod,1)+fRvrYr)*12)</f>
        <v>0</v>
      </c>
      <c r="AJ242" s="278" cm="1">
        <f t="array" aca="1" ref="AJ242" ca="1">AI242*(1+(rRentIncrPct*(MOD(AJ$8,12)=1))+(rExCapExRntInfl*(rExCapExRntInflMnth=AJ$8)))*(AJ$8&lt;=(MAX(rHoldPeriod,1)+fRvrYr)*12)</f>
        <v>0</v>
      </c>
      <c r="AK242" s="278" cm="1">
        <f t="array" aca="1" ref="AK242" ca="1">AJ242*(1+(rRentIncrPct*(MOD(AK$8,12)=1))+(rExCapExRntInfl*(rExCapExRntInflMnth=AK$8)))*(AK$8&lt;=(MAX(rHoldPeriod,1)+fRvrYr)*12)</f>
        <v>0</v>
      </c>
      <c r="AL242" s="278" cm="1">
        <f t="array" aca="1" ref="AL242" ca="1">AK242*(1+(rRentIncrPct*(MOD(AL$8,12)=1))+(rExCapExRntInfl*(rExCapExRntInflMnth=AL$8)))*(AL$8&lt;=(MAX(rHoldPeriod,1)+fRvrYr)*12)</f>
        <v>0</v>
      </c>
      <c r="AM242" s="278" cm="1">
        <f t="array" aca="1" ref="AM242" ca="1">AL242*(1+(rRentIncrPct*(MOD(AM$8,12)=1))+(rExCapExRntInfl*(rExCapExRntInflMnth=AM$8)))*(AM$8&lt;=(MAX(rHoldPeriod,1)+fRvrYr)*12)</f>
        <v>0</v>
      </c>
      <c r="AN242" s="278" cm="1">
        <f t="array" aca="1" ref="AN242" ca="1">AM242*(1+(rRentIncrPct*(MOD(AN$8,12)=1))+(rExCapExRntInfl*(rExCapExRntInflMnth=AN$8)))*(AN$8&lt;=(MAX(rHoldPeriod,1)+fRvrYr)*12)</f>
        <v>0</v>
      </c>
      <c r="AO242" s="278" cm="1">
        <f t="array" aca="1" ref="AO242" ca="1">AN242*(1+(rRentIncrPct*(MOD(AO$8,12)=1))+(rExCapExRntInfl*(rExCapExRntInflMnth=AO$8)))*(AO$8&lt;=(MAX(rHoldPeriod,1)+fRvrYr)*12)</f>
        <v>0</v>
      </c>
      <c r="AP242" s="278" cm="1">
        <f t="array" aca="1" ref="AP242" ca="1">AO242*(1+(rRentIncrPct*(MOD(AP$8,12)=1))+(rExCapExRntInfl*(rExCapExRntInflMnth=AP$8)))*(AP$8&lt;=(MAX(rHoldPeriod,1)+fRvrYr)*12)</f>
        <v>0</v>
      </c>
      <c r="AQ242" s="278" cm="1">
        <f t="array" aca="1" ref="AQ242" ca="1">AP242*(1+(rRentIncrPct*(MOD(AQ$8,12)=1))+(rExCapExRntInfl*(rExCapExRntInflMnth=AQ$8)))*(AQ$8&lt;=(MAX(rHoldPeriod,1)+fRvrYr)*12)</f>
        <v>0</v>
      </c>
      <c r="AR242" s="278" cm="1">
        <f t="array" aca="1" ref="AR242" ca="1">AQ242*(1+(rRentIncrPct*(MOD(AR$8,12)=1))+(rExCapExRntInfl*(rExCapExRntInflMnth=AR$8)))*(AR$8&lt;=(MAX(rHoldPeriod,1)+fRvrYr)*12)</f>
        <v>0</v>
      </c>
      <c r="AS242" s="278" cm="1">
        <f t="array" aca="1" ref="AS242" ca="1">AR242*(1+(rRentIncrPct*(MOD(AS$8,12)=1))+(rExCapExRntInfl*(rExCapExRntInflMnth=AS$8)))*(AS$8&lt;=(MAX(rHoldPeriod,1)+fRvrYr)*12)</f>
        <v>0</v>
      </c>
      <c r="AT242" s="278" cm="1">
        <f t="array" aca="1" ref="AT242" ca="1">AS242*(1+(rRentIncrPct*(MOD(AT$8,12)=1))+(rExCapExRntInfl*(rExCapExRntInflMnth=AT$8)))*(AT$8&lt;=(MAX(rHoldPeriod,1)+fRvrYr)*12)</f>
        <v>0</v>
      </c>
      <c r="AU242" s="278" cm="1">
        <f t="array" aca="1" ref="AU242" ca="1">AT242*(1+(rRentIncrPct*(MOD(AU$8,12)=1))+(rExCapExRntInfl*(rExCapExRntInflMnth=AU$8)))*(AU$8&lt;=(MAX(rHoldPeriod,1)+fRvrYr)*12)</f>
        <v>0</v>
      </c>
      <c r="AV242" s="278" cm="1">
        <f t="array" aca="1" ref="AV242" ca="1">AU242*(1+(rRentIncrPct*(MOD(AV$8,12)=1))+(rExCapExRntInfl*(rExCapExRntInflMnth=AV$8)))*(AV$8&lt;=(MAX(rHoldPeriod,1)+fRvrYr)*12)</f>
        <v>0</v>
      </c>
      <c r="AW242" s="278" cm="1">
        <f t="array" aca="1" ref="AW242" ca="1">AV242*(1+(rRentIncrPct*(MOD(AW$8,12)=1))+(rExCapExRntInfl*(rExCapExRntInflMnth=AW$8)))*(AW$8&lt;=(MAX(rHoldPeriod,1)+fRvrYr)*12)</f>
        <v>0</v>
      </c>
      <c r="AX242" s="278" cm="1">
        <f t="array" aca="1" ref="AX242" ca="1">AW242*(1+(rRentIncrPct*(MOD(AX$8,12)=1))+(rExCapExRntInfl*(rExCapExRntInflMnth=AX$8)))*(AX$8&lt;=(MAX(rHoldPeriod,1)+fRvrYr)*12)</f>
        <v>0</v>
      </c>
      <c r="AY242" s="278" cm="1">
        <f t="array" aca="1" ref="AY242" ca="1">AX242*(1+(rRentIncrPct*(MOD(AY$8,12)=1))+(rExCapExRntInfl*(rExCapExRntInflMnth=AY$8)))*(AY$8&lt;=(MAX(rHoldPeriod,1)+fRvrYr)*12)</f>
        <v>0</v>
      </c>
      <c r="AZ242" s="278" cm="1">
        <f t="array" aca="1" ref="AZ242" ca="1">AY242*(1+(rRentIncrPct*(MOD(AZ$8,12)=1))+(rExCapExRntInfl*(rExCapExRntInflMnth=AZ$8)))*(AZ$8&lt;=(MAX(rHoldPeriod,1)+fRvrYr)*12)</f>
        <v>0</v>
      </c>
      <c r="BA242" s="278" cm="1">
        <f t="array" aca="1" ref="BA242" ca="1">AZ242*(1+(rRentIncrPct*(MOD(BA$8,12)=1))+(rExCapExRntInfl*(rExCapExRntInflMnth=BA$8)))*(BA$8&lt;=(MAX(rHoldPeriod,1)+fRvrYr)*12)</f>
        <v>0</v>
      </c>
      <c r="BB242" s="278" cm="1">
        <f t="array" aca="1" ref="BB242" ca="1">BA242*(1+(rRentIncrPct*(MOD(BB$8,12)=1))+(rExCapExRntInfl*(rExCapExRntInflMnth=BB$8)))*(BB$8&lt;=(MAX(rHoldPeriod,1)+fRvrYr)*12)</f>
        <v>0</v>
      </c>
      <c r="BC242" s="278" cm="1">
        <f t="array" aca="1" ref="BC242" ca="1">BB242*(1+(rRentIncrPct*(MOD(BC$8,12)=1))+(rExCapExRntInfl*(rExCapExRntInflMnth=BC$8)))*(BC$8&lt;=(MAX(rHoldPeriod,1)+fRvrYr)*12)</f>
        <v>0</v>
      </c>
      <c r="BD242" s="278" cm="1">
        <f t="array" aca="1" ref="BD242" ca="1">BC242*(1+(rRentIncrPct*(MOD(BD$8,12)=1))+(rExCapExRntInfl*(rExCapExRntInflMnth=BD$8)))*(BD$8&lt;=(MAX(rHoldPeriod,1)+fRvrYr)*12)</f>
        <v>0</v>
      </c>
      <c r="BE242" s="278" cm="1">
        <f t="array" aca="1" ref="BE242" ca="1">BD242*(1+(rRentIncrPct*(MOD(BE$8,12)=1))+(rExCapExRntInfl*(rExCapExRntInflMnth=BE$8)))*(BE$8&lt;=(MAX(rHoldPeriod,1)+fRvrYr)*12)</f>
        <v>0</v>
      </c>
      <c r="BF242" s="278" cm="1">
        <f t="array" aca="1" ref="BF242" ca="1">BE242*(1+(rRentIncrPct*(MOD(BF$8,12)=1))+(rExCapExRntInfl*(rExCapExRntInflMnth=BF$8)))*(BF$8&lt;=(MAX(rHoldPeriod,1)+fRvrYr)*12)</f>
        <v>0</v>
      </c>
      <c r="BG242" s="278" cm="1">
        <f t="array" aca="1" ref="BG242" ca="1">BF242*(1+(rRentIncrPct*(MOD(BG$8,12)=1))+(rExCapExRntInfl*(rExCapExRntInflMnth=BG$8)))*(BG$8&lt;=(MAX(rHoldPeriod,1)+fRvrYr)*12)</f>
        <v>0</v>
      </c>
      <c r="BH242" s="278" cm="1">
        <f t="array" aca="1" ref="BH242" ca="1">BG242*(1+(rRentIncrPct*(MOD(BH$8,12)=1))+(rExCapExRntInfl*(rExCapExRntInflMnth=BH$8)))*(BH$8&lt;=(MAX(rHoldPeriod,1)+fRvrYr)*12)</f>
        <v>0</v>
      </c>
      <c r="BI242" s="278" cm="1">
        <f t="array" aca="1" ref="BI242" ca="1">BH242*(1+(rRentIncrPct*(MOD(BI$8,12)=1))+(rExCapExRntInfl*(rExCapExRntInflMnth=BI$8)))*(BI$8&lt;=(MAX(rHoldPeriod,1)+fRvrYr)*12)</f>
        <v>0</v>
      </c>
      <c r="BJ242" s="278" cm="1">
        <f t="array" aca="1" ref="BJ242" ca="1">BI242*(1+(rRentIncrPct*(MOD(BJ$8,12)=1))+(rExCapExRntInfl*(rExCapExRntInflMnth=BJ$8)))*(BJ$8&lt;=(MAX(rHoldPeriod,1)+fRvrYr)*12)</f>
        <v>0</v>
      </c>
      <c r="BK242" s="278" cm="1">
        <f t="array" aca="1" ref="BK242" ca="1">BJ242*(1+(rRentIncrPct*(MOD(BK$8,12)=1))+(rExCapExRntInfl*(rExCapExRntInflMnth=BK$8)))*(BK$8&lt;=(MAX(rHoldPeriod,1)+fRvrYr)*12)</f>
        <v>0</v>
      </c>
      <c r="BL242" s="278" cm="1">
        <f t="array" aca="1" ref="BL242" ca="1">BK242*(1+(rRentIncrPct*(MOD(BL$8,12)=1))+(rExCapExRntInfl*(rExCapExRntInflMnth=BL$8)))*(BL$8&lt;=(MAX(rHoldPeriod,1)+fRvrYr)*12)</f>
        <v>0</v>
      </c>
      <c r="BM242" s="278" cm="1">
        <f t="array" aca="1" ref="BM242" ca="1">BL242*(1+(rRentIncrPct*(MOD(BM$8,12)=1))+(rExCapExRntInfl*(rExCapExRntInflMnth=BM$8)))*(BM$8&lt;=(MAX(rHoldPeriod,1)+fRvrYr)*12)</f>
        <v>0</v>
      </c>
      <c r="BN242" s="278" cm="1">
        <f t="array" aca="1" ref="BN242" ca="1">BM242*(1+(rRentIncrPct*(MOD(BN$8,12)=1))+(rExCapExRntInfl*(rExCapExRntInflMnth=BN$8)))*(BN$8&lt;=(MAX(rHoldPeriod,1)+fRvrYr)*12)</f>
        <v>0</v>
      </c>
      <c r="BO242" s="278" cm="1">
        <f t="array" aca="1" ref="BO242" ca="1">BN242*(1+(rRentIncrPct*(MOD(BO$8,12)=1))+(rExCapExRntInfl*(rExCapExRntInflMnth=BO$8)))*(BO$8&lt;=(MAX(rHoldPeriod,1)+fRvrYr)*12)</f>
        <v>0</v>
      </c>
      <c r="BP242" s="278" cm="1">
        <f t="array" aca="1" ref="BP242" ca="1">BO242*(1+(rRentIncrPct*(MOD(BP$8,12)=1))+(rExCapExRntInfl*(rExCapExRntInflMnth=BP$8)))*(BP$8&lt;=(MAX(rHoldPeriod,1)+fRvrYr)*12)</f>
        <v>0</v>
      </c>
      <c r="BQ242" s="278" cm="1">
        <f t="array" aca="1" ref="BQ242" ca="1">BP242*(1+(rRentIncrPct*(MOD(BQ$8,12)=1))+(rExCapExRntInfl*(rExCapExRntInflMnth=BQ$8)))*(BQ$8&lt;=(MAX(rHoldPeriod,1)+fRvrYr)*12)</f>
        <v>0</v>
      </c>
      <c r="BR242" s="278" cm="1">
        <f t="array" aca="1" ref="BR242" ca="1">BQ242*(1+(rRentIncrPct*(MOD(BR$8,12)=1))+(rExCapExRntInfl*(rExCapExRntInflMnth=BR$8)))*(BR$8&lt;=(MAX(rHoldPeriod,1)+fRvrYr)*12)</f>
        <v>0</v>
      </c>
      <c r="BS242" s="278" cm="1">
        <f t="array" aca="1" ref="BS242" ca="1">BR242*(1+(rRentIncrPct*(MOD(BS$8,12)=1))+(rExCapExRntInfl*(rExCapExRntInflMnth=BS$8)))*(BS$8&lt;=(MAX(rHoldPeriod,1)+fRvrYr)*12)</f>
        <v>0</v>
      </c>
      <c r="BT242" s="278" cm="1">
        <f t="array" aca="1" ref="BT242" ca="1">BS242*(1+(rRentIncrPct*(MOD(BT$8,12)=1))+(rExCapExRntInfl*(rExCapExRntInflMnth=BT$8)))*(BT$8&lt;=(MAX(rHoldPeriod,1)+fRvrYr)*12)</f>
        <v>0</v>
      </c>
      <c r="BU242" s="278" cm="1">
        <f t="array" aca="1" ref="BU242" ca="1">BT242*(1+(rRentIncrPct*(MOD(BU$8,12)=1))+(rExCapExRntInfl*(rExCapExRntInflMnth=BU$8)))*(BU$8&lt;=(MAX(rHoldPeriod,1)+fRvrYr)*12)</f>
        <v>0</v>
      </c>
      <c r="BV242" s="278" cm="1">
        <f t="array" aca="1" ref="BV242" ca="1">BU242*(1+(rRentIncrPct*(MOD(BV$8,12)=1))+(rExCapExRntInfl*(rExCapExRntInflMnth=BV$8)))*(BV$8&lt;=(MAX(rHoldPeriod,1)+fRvrYr)*12)</f>
        <v>0</v>
      </c>
      <c r="BW242" s="278" cm="1">
        <f t="array" aca="1" ref="BW242" ca="1">BV242*(1+(rRentIncrPct*(MOD(BW$8,12)=1))+(rExCapExRntInfl*(rExCapExRntInflMnth=BW$8)))*(BW$8&lt;=(MAX(rHoldPeriod,1)+fRvrYr)*12)</f>
        <v>0</v>
      </c>
      <c r="BX242" s="278" cm="1">
        <f t="array" aca="1" ref="BX242" ca="1">BW242*(1+(rRentIncrPct*(MOD(BX$8,12)=1))+(rExCapExRntInfl*(rExCapExRntInflMnth=BX$8)))*(BX$8&lt;=(MAX(rHoldPeriod,1)+fRvrYr)*12)</f>
        <v>0</v>
      </c>
      <c r="BY242" s="278" cm="1">
        <f t="array" aca="1" ref="BY242" ca="1">BX242*(1+(rRentIncrPct*(MOD(BY$8,12)=1))+(rExCapExRntInfl*(rExCapExRntInflMnth=BY$8)))*(BY$8&lt;=(MAX(rHoldPeriod,1)+fRvrYr)*12)</f>
        <v>0</v>
      </c>
      <c r="BZ242" s="278" cm="1">
        <f t="array" aca="1" ref="BZ242" ca="1">BY242*(1+(rRentIncrPct*(MOD(BZ$8,12)=1))+(rExCapExRntInfl*(rExCapExRntInflMnth=BZ$8)))*(BZ$8&lt;=(MAX(rHoldPeriod,1)+fRvrYr)*12)</f>
        <v>0</v>
      </c>
      <c r="CA242" s="278" cm="1">
        <f t="array" aca="1" ref="CA242" ca="1">BZ242*(1+(rRentIncrPct*(MOD(CA$8,12)=1))+(rExCapExRntInfl*(rExCapExRntInflMnth=CA$8)))*(CA$8&lt;=(MAX(rHoldPeriod,1)+fRvrYr)*12)</f>
        <v>0</v>
      </c>
      <c r="CB242" s="278" cm="1">
        <f t="array" aca="1" ref="CB242" ca="1">CA242*(1+(rRentIncrPct*(MOD(CB$8,12)=1))+(rExCapExRntInfl*(rExCapExRntInflMnth=CB$8)))*(CB$8&lt;=(MAX(rHoldPeriod,1)+fRvrYr)*12)</f>
        <v>0</v>
      </c>
      <c r="CC242" s="278" cm="1">
        <f t="array" aca="1" ref="CC242" ca="1">CB242*(1+(rRentIncrPct*(MOD(CC$8,12)=1))+(rExCapExRntInfl*(rExCapExRntInflMnth=CC$8)))*(CC$8&lt;=(MAX(rHoldPeriod,1)+fRvrYr)*12)</f>
        <v>0</v>
      </c>
      <c r="CD242" s="278" cm="1">
        <f t="array" aca="1" ref="CD242" ca="1">CC242*(1+(rRentIncrPct*(MOD(CD$8,12)=1))+(rExCapExRntInfl*(rExCapExRntInflMnth=CD$8)))*(CD$8&lt;=(MAX(rHoldPeriod,1)+fRvrYr)*12)</f>
        <v>0</v>
      </c>
      <c r="CE242" s="278" cm="1">
        <f t="array" aca="1" ref="CE242" ca="1">CD242*(1+(rRentIncrPct*(MOD(CE$8,12)=1))+(rExCapExRntInfl*(rExCapExRntInflMnth=CE$8)))*(CE$8&lt;=(MAX(rHoldPeriod,1)+fRvrYr)*12)</f>
        <v>0</v>
      </c>
      <c r="CF242" s="278" cm="1">
        <f t="array" aca="1" ref="CF242" ca="1">CE242*(1+(rRentIncrPct*(MOD(CF$8,12)=1))+(rExCapExRntInfl*(rExCapExRntInflMnth=CF$8)))*(CF$8&lt;=(MAX(rHoldPeriod,1)+fRvrYr)*12)</f>
        <v>0</v>
      </c>
      <c r="CG242" s="278" cm="1">
        <f t="array" aca="1" ref="CG242" ca="1">CF242*(1+(rRentIncrPct*(MOD(CG$8,12)=1))+(rExCapExRntInfl*(rExCapExRntInflMnth=CG$8)))*(CG$8&lt;=(MAX(rHoldPeriod,1)+fRvrYr)*12)</f>
        <v>0</v>
      </c>
      <c r="CH242" s="278" cm="1">
        <f t="array" aca="1" ref="CH242" ca="1">CG242*(1+(rRentIncrPct*(MOD(CH$8,12)=1))+(rExCapExRntInfl*(rExCapExRntInflMnth=CH$8)))*(CH$8&lt;=(MAX(rHoldPeriod,1)+fRvrYr)*12)</f>
        <v>0</v>
      </c>
      <c r="CI242" s="278" cm="1">
        <f t="array" aca="1" ref="CI242" ca="1">CH242*(1+(rRentIncrPct*(MOD(CI$8,12)=1))+(rExCapExRntInfl*(rExCapExRntInflMnth=CI$8)))*(CI$8&lt;=(MAX(rHoldPeriod,1)+fRvrYr)*12)</f>
        <v>0</v>
      </c>
      <c r="CJ242" s="278" cm="1">
        <f t="array" aca="1" ref="CJ242" ca="1">CI242*(1+(rRentIncrPct*(MOD(CJ$8,12)=1))+(rExCapExRntInfl*(rExCapExRntInflMnth=CJ$8)))*(CJ$8&lt;=(MAX(rHoldPeriod,1)+fRvrYr)*12)</f>
        <v>0</v>
      </c>
      <c r="CK242" s="278" cm="1">
        <f t="array" aca="1" ref="CK242" ca="1">CJ242*(1+(rRentIncrPct*(MOD(CK$8,12)=1))+(rExCapExRntInfl*(rExCapExRntInflMnth=CK$8)))*(CK$8&lt;=(MAX(rHoldPeriod,1)+fRvrYr)*12)</f>
        <v>0</v>
      </c>
      <c r="CL242" s="278" cm="1">
        <f t="array" aca="1" ref="CL242" ca="1">CK242*(1+(rRentIncrPct*(MOD(CL$8,12)=1))+(rExCapExRntInfl*(rExCapExRntInflMnth=CL$8)))*(CL$8&lt;=(MAX(rHoldPeriod,1)+fRvrYr)*12)</f>
        <v>0</v>
      </c>
      <c r="CM242" s="278" cm="1">
        <f t="array" aca="1" ref="CM242" ca="1">CL242*(1+(rRentIncrPct*(MOD(CM$8,12)=1))+(rExCapExRntInfl*(rExCapExRntInflMnth=CM$8)))*(CM$8&lt;=(MAX(rHoldPeriod,1)+fRvrYr)*12)</f>
        <v>0</v>
      </c>
      <c r="CN242" s="278" cm="1">
        <f t="array" aca="1" ref="CN242" ca="1">CM242*(1+(rRentIncrPct*(MOD(CN$8,12)=1))+(rExCapExRntInfl*(rExCapExRntInflMnth=CN$8)))*(CN$8&lt;=(MAX(rHoldPeriod,1)+fRvrYr)*12)</f>
        <v>0</v>
      </c>
      <c r="CO242" s="278" cm="1">
        <f t="array" aca="1" ref="CO242" ca="1">CN242*(1+(rRentIncrPct*(MOD(CO$8,12)=1))+(rExCapExRntInfl*(rExCapExRntInflMnth=CO$8)))*(CO$8&lt;=(MAX(rHoldPeriod,1)+fRvrYr)*12)</f>
        <v>0</v>
      </c>
      <c r="CP242" s="278" cm="1">
        <f t="array" aca="1" ref="CP242" ca="1">CO242*(1+(rRentIncrPct*(MOD(CP$8,12)=1))+(rExCapExRntInfl*(rExCapExRntInflMnth=CP$8)))*(CP$8&lt;=(MAX(rHoldPeriod,1)+fRvrYr)*12)</f>
        <v>0</v>
      </c>
      <c r="CQ242" s="278" cm="1">
        <f t="array" aca="1" ref="CQ242" ca="1">CP242*(1+(rRentIncrPct*(MOD(CQ$8,12)=1))+(rExCapExRntInfl*(rExCapExRntInflMnth=CQ$8)))*(CQ$8&lt;=(MAX(rHoldPeriod,1)+fRvrYr)*12)</f>
        <v>0</v>
      </c>
      <c r="CR242" s="278" cm="1">
        <f t="array" aca="1" ref="CR242" ca="1">CQ242*(1+(rRentIncrPct*(MOD(CR$8,12)=1))+(rExCapExRntInfl*(rExCapExRntInflMnth=CR$8)))*(CR$8&lt;=(MAX(rHoldPeriod,1)+fRvrYr)*12)</f>
        <v>0</v>
      </c>
      <c r="CS242" s="278" cm="1">
        <f t="array" aca="1" ref="CS242" ca="1">CR242*(1+(rRentIncrPct*(MOD(CS$8,12)=1))+(rExCapExRntInfl*(rExCapExRntInflMnth=CS$8)))*(CS$8&lt;=(MAX(rHoldPeriod,1)+fRvrYr)*12)</f>
        <v>0</v>
      </c>
      <c r="CT242" s="278" cm="1">
        <f t="array" aca="1" ref="CT242" ca="1">CS242*(1+(rRentIncrPct*(MOD(CT$8,12)=1))+(rExCapExRntInfl*(rExCapExRntInflMnth=CT$8)))*(CT$8&lt;=(MAX(rHoldPeriod,1)+fRvrYr)*12)</f>
        <v>0</v>
      </c>
      <c r="CU242" s="278" cm="1">
        <f t="array" aca="1" ref="CU242" ca="1">CT242*(1+(rRentIncrPct*(MOD(CU$8,12)=1))+(rExCapExRntInfl*(rExCapExRntInflMnth=CU$8)))*(CU$8&lt;=(MAX(rHoldPeriod,1)+fRvrYr)*12)</f>
        <v>0</v>
      </c>
      <c r="CV242" s="278" cm="1">
        <f t="array" aca="1" ref="CV242" ca="1">CU242*(1+(rRentIncrPct*(MOD(CV$8,12)=1))+(rExCapExRntInfl*(rExCapExRntInflMnth=CV$8)))*(CV$8&lt;=(MAX(rHoldPeriod,1)+fRvrYr)*12)</f>
        <v>0</v>
      </c>
      <c r="CW242" s="278" cm="1">
        <f t="array" aca="1" ref="CW242" ca="1">CV242*(1+(rRentIncrPct*(MOD(CW$8,12)=1))+(rExCapExRntInfl*(rExCapExRntInflMnth=CW$8)))*(CW$8&lt;=(MAX(rHoldPeriod,1)+fRvrYr)*12)</f>
        <v>0</v>
      </c>
      <c r="CX242" s="278" cm="1">
        <f t="array" aca="1" ref="CX242" ca="1">CW242*(1+(rRentIncrPct*(MOD(CX$8,12)=1))+(rExCapExRntInfl*(rExCapExRntInflMnth=CX$8)))*(CX$8&lt;=(MAX(rHoldPeriod,1)+fRvrYr)*12)</f>
        <v>0</v>
      </c>
      <c r="CY242" s="278" cm="1">
        <f t="array" aca="1" ref="CY242" ca="1">CX242*(1+(rRentIncrPct*(MOD(CY$8,12)=1))+(rExCapExRntInfl*(rExCapExRntInflMnth=CY$8)))*(CY$8&lt;=(MAX(rHoldPeriod,1)+fRvrYr)*12)</f>
        <v>0</v>
      </c>
      <c r="CZ242" s="278" cm="1">
        <f t="array" aca="1" ref="CZ242" ca="1">CY242*(1+(rRentIncrPct*(MOD(CZ$8,12)=1))+(rExCapExRntInfl*(rExCapExRntInflMnth=CZ$8)))*(CZ$8&lt;=(MAX(rHoldPeriod,1)+fRvrYr)*12)</f>
        <v>0</v>
      </c>
      <c r="DA242" s="278" cm="1">
        <f t="array" aca="1" ref="DA242" ca="1">CZ242*(1+(rRentIncrPct*(MOD(DA$8,12)=1))+(rExCapExRntInfl*(rExCapExRntInflMnth=DA$8)))*(DA$8&lt;=(MAX(rHoldPeriod,1)+fRvrYr)*12)</f>
        <v>0</v>
      </c>
      <c r="DB242" s="278" cm="1">
        <f t="array" aca="1" ref="DB242" ca="1">DA242*(1+(rRentIncrPct*(MOD(DB$8,12)=1))+(rExCapExRntInfl*(rExCapExRntInflMnth=DB$8)))*(DB$8&lt;=(MAX(rHoldPeriod,1)+fRvrYr)*12)</f>
        <v>0</v>
      </c>
      <c r="DC242" s="278" cm="1">
        <f t="array" aca="1" ref="DC242" ca="1">DB242*(1+(rRentIncrPct*(MOD(DC$8,12)=1))+(rExCapExRntInfl*(rExCapExRntInflMnth=DC$8)))*(DC$8&lt;=(MAX(rHoldPeriod,1)+fRvrYr)*12)</f>
        <v>0</v>
      </c>
      <c r="DD242" s="278" cm="1">
        <f t="array" aca="1" ref="DD242" ca="1">DC242*(1+(rRentIncrPct*(MOD(DD$8,12)=1))+(rExCapExRntInfl*(rExCapExRntInflMnth=DD$8)))*(DD$8&lt;=(MAX(rHoldPeriod,1)+fRvrYr)*12)</f>
        <v>0</v>
      </c>
      <c r="DE242" s="278" cm="1">
        <f t="array" aca="1" ref="DE242" ca="1">DD242*(1+(rRentIncrPct*(MOD(DE$8,12)=1))+(rExCapExRntInfl*(rExCapExRntInflMnth=DE$8)))*(DE$8&lt;=(MAX(rHoldPeriod,1)+fRvrYr)*12)</f>
        <v>0</v>
      </c>
      <c r="DF242" s="278" cm="1">
        <f t="array" aca="1" ref="DF242" ca="1">DE242*(1+(rRentIncrPct*(MOD(DF$8,12)=1))+(rExCapExRntInfl*(rExCapExRntInflMnth=DF$8)))*(DF$8&lt;=(MAX(rHoldPeriod,1)+fRvrYr)*12)</f>
        <v>0</v>
      </c>
      <c r="DG242" s="278" cm="1">
        <f t="array" aca="1" ref="DG242" ca="1">DF242*(1+(rRentIncrPct*(MOD(DG$8,12)=1))+(rExCapExRntInfl*(rExCapExRntInflMnth=DG$8)))*(DG$8&lt;=(MAX(rHoldPeriod,1)+fRvrYr)*12)</f>
        <v>0</v>
      </c>
      <c r="DH242" s="278" cm="1">
        <f t="array" aca="1" ref="DH242" ca="1">DG242*(1+(rRentIncrPct*(MOD(DH$8,12)=1))+(rExCapExRntInfl*(rExCapExRntInflMnth=DH$8)))*(DH$8&lt;=(MAX(rHoldPeriod,1)+fRvrYr)*12)</f>
        <v>0</v>
      </c>
      <c r="DI242" s="278" cm="1">
        <f t="array" aca="1" ref="DI242" ca="1">DH242*(1+(rRentIncrPct*(MOD(DI$8,12)=1))+(rExCapExRntInfl*(rExCapExRntInflMnth=DI$8)))*(DI$8&lt;=(MAX(rHoldPeriod,1)+fRvrYr)*12)</f>
        <v>0</v>
      </c>
      <c r="DJ242" s="278" cm="1">
        <f t="array" aca="1" ref="DJ242" ca="1">DI242*(1+(rRentIncrPct*(MOD(DJ$8,12)=1))+(rExCapExRntInfl*(rExCapExRntInflMnth=DJ$8)))*(DJ$8&lt;=(MAX(rHoldPeriod,1)+fRvrYr)*12)</f>
        <v>0</v>
      </c>
      <c r="DK242" s="278" cm="1">
        <f t="array" aca="1" ref="DK242" ca="1">DJ242*(1+(rRentIncrPct*(MOD(DK$8,12)=1))+(rExCapExRntInfl*(rExCapExRntInflMnth=DK$8)))*(DK$8&lt;=(MAX(rHoldPeriod,1)+fRvrYr)*12)</f>
        <v>0</v>
      </c>
      <c r="DL242" s="278" cm="1">
        <f t="array" aca="1" ref="DL242" ca="1">DK242*(1+(rRentIncrPct*(MOD(DL$8,12)=1))+(rExCapExRntInfl*(rExCapExRntInflMnth=DL$8)))*(DL$8&lt;=(MAX(rHoldPeriod,1)+fRvrYr)*12)</f>
        <v>0</v>
      </c>
      <c r="DM242" s="278" cm="1">
        <f t="array" aca="1" ref="DM242" ca="1">DL242*(1+(rRentIncrPct*(MOD(DM$8,12)=1))+(rExCapExRntInfl*(rExCapExRntInflMnth=DM$8)))*(DM$8&lt;=(MAX(rHoldPeriod,1)+fRvrYr)*12)</f>
        <v>0</v>
      </c>
      <c r="DN242" s="278" cm="1">
        <f t="array" aca="1" ref="DN242" ca="1">DM242*(1+(rRentIncrPct*(MOD(DN$8,12)=1))+(rExCapExRntInfl*(rExCapExRntInflMnth=DN$8)))*(DN$8&lt;=(MAX(rHoldPeriod,1)+fRvrYr)*12)</f>
        <v>0</v>
      </c>
      <c r="DO242" s="278" cm="1">
        <f t="array" aca="1" ref="DO242" ca="1">DN242*(1+(rRentIncrPct*(MOD(DO$8,12)=1))+(rExCapExRntInfl*(rExCapExRntInflMnth=DO$8)))*(DO$8&lt;=(MAX(rHoldPeriod,1)+fRvrYr)*12)</f>
        <v>0</v>
      </c>
      <c r="DP242" s="278" cm="1">
        <f t="array" aca="1" ref="DP242" ca="1">DO242*(1+(rRentIncrPct*(MOD(DP$8,12)=1))+(rExCapExRntInfl*(rExCapExRntInflMnth=DP$8)))*(DP$8&lt;=(MAX(rHoldPeriod,1)+fRvrYr)*12)</f>
        <v>0</v>
      </c>
      <c r="DQ242" s="278" cm="1">
        <f t="array" aca="1" ref="DQ242" ca="1">DP242*(1+(rRentIncrPct*(MOD(DQ$8,12)=1))+(rExCapExRntInfl*(rExCapExRntInflMnth=DQ$8)))*(DQ$8&lt;=(MAX(rHoldPeriod,1)+fRvrYr)*12)</f>
        <v>0</v>
      </c>
      <c r="DR242" s="278" cm="1">
        <f t="array" aca="1" ref="DR242" ca="1">DQ242*(1+(rRentIncrPct*(MOD(DR$8,12)=1))+(rExCapExRntInfl*(rExCapExRntInflMnth=DR$8)))*(DR$8&lt;=(MAX(rHoldPeriod,1)+fRvrYr)*12)</f>
        <v>0</v>
      </c>
      <c r="DS242" s="278" cm="1">
        <f t="array" aca="1" ref="DS242" ca="1">DR242*(1+(rRentIncrPct*(MOD(DS$8,12)=1))+(rExCapExRntInfl*(rExCapExRntInflMnth=DS$8)))*(DS$8&lt;=(MAX(rHoldPeriod,1)+fRvrYr)*12)</f>
        <v>0</v>
      </c>
      <c r="DT242" s="278" cm="1">
        <f t="array" aca="1" ref="DT242" ca="1">DS242*(1+(rRentIncrPct*(MOD(DT$8,12)=1))+(rExCapExRntInfl*(rExCapExRntInflMnth=DT$8)))*(DT$8&lt;=(MAX(rHoldPeriod,1)+fRvrYr)*12)</f>
        <v>0</v>
      </c>
      <c r="DU242" s="278" cm="1">
        <f t="array" aca="1" ref="DU242" ca="1">DT242*(1+(rRentIncrPct*(MOD(DU$8,12)=1))+(rExCapExRntInfl*(rExCapExRntInflMnth=DU$8)))*(DU$8&lt;=(MAX(rHoldPeriod,1)+fRvrYr)*12)</f>
        <v>0</v>
      </c>
      <c r="DV242" s="278" cm="1">
        <f t="array" aca="1" ref="DV242" ca="1">DU242*(1+(rRentIncrPct*(MOD(DV$8,12)=1))+(rExCapExRntInfl*(rExCapExRntInflMnth=DV$8)))*(DV$8&lt;=(MAX(rHoldPeriod,1)+fRvrYr)*12)</f>
        <v>0</v>
      </c>
      <c r="DW242" s="278" cm="1">
        <f t="array" aca="1" ref="DW242" ca="1">DV242*(1+(rRentIncrPct*(MOD(DW$8,12)=1))+(rExCapExRntInfl*(rExCapExRntInflMnth=DW$8)))*(DW$8&lt;=(MAX(rHoldPeriod,1)+fRvrYr)*12)</f>
        <v>0</v>
      </c>
      <c r="DX242" s="278" cm="1">
        <f t="array" aca="1" ref="DX242" ca="1">DW242*(1+(rRentIncrPct*(MOD(DX$8,12)=1))+(rExCapExRntInfl*(rExCapExRntInflMnth=DX$8)))*(DX$8&lt;=(MAX(rHoldPeriod,1)+fRvrYr)*12)</f>
        <v>0</v>
      </c>
      <c r="DY242" s="278" cm="1">
        <f t="array" aca="1" ref="DY242" ca="1">DX242*(1+(rRentIncrPct*(MOD(DY$8,12)=1))+(rExCapExRntInfl*(rExCapExRntInflMnth=DY$8)))*(DY$8&lt;=(MAX(rHoldPeriod,1)+fRvrYr)*12)</f>
        <v>0</v>
      </c>
      <c r="DZ242" s="278" cm="1">
        <f t="array" aca="1" ref="DZ242" ca="1">DY242*(1+(rRentIncrPct*(MOD(DZ$8,12)=1))+(rExCapExRntInfl*(rExCapExRntInflMnth=DZ$8)))*(DZ$8&lt;=(MAX(rHoldPeriod,1)+fRvrYr)*12)</f>
        <v>0</v>
      </c>
      <c r="EA242" s="278" cm="1">
        <f t="array" aca="1" ref="EA242" ca="1">DZ242*(1+(rRentIncrPct*(MOD(EA$8,12)=1))+(rExCapExRntInfl*(rExCapExRntInflMnth=EA$8)))*(EA$8&lt;=(MAX(rHoldPeriod,1)+fRvrYr)*12)</f>
        <v>0</v>
      </c>
      <c r="EB242" s="278" cm="1">
        <f t="array" aca="1" ref="EB242" ca="1">EA242*(1+(rRentIncrPct*(MOD(EB$8,12)=1))+(rExCapExRntInfl*(rExCapExRntInflMnth=EB$8)))*(EB$8&lt;=(MAX(rHoldPeriod,1)+fRvrYr)*12)</f>
        <v>0</v>
      </c>
      <c r="EC242" s="278" cm="1">
        <f t="array" aca="1" ref="EC242" ca="1">EB242*(1+(rRentIncrPct*(MOD(EC$8,12)=1))+(rExCapExRntInfl*(rExCapExRntInflMnth=EC$8)))*(EC$8&lt;=(MAX(rHoldPeriod,1)+fRvrYr)*12)</f>
        <v>0</v>
      </c>
      <c r="ED242" s="278" cm="1">
        <f t="array" aca="1" ref="ED242" ca="1">EC242*(1+(rRentIncrPct*(MOD(ED$8,12)=1))+(rExCapExRntInfl*(rExCapExRntInflMnth=ED$8)))*(ED$8&lt;=(MAX(rHoldPeriod,1)+fRvrYr)*12)</f>
        <v>0</v>
      </c>
      <c r="EE242" s="278" cm="1">
        <f t="array" aca="1" ref="EE242" ca="1">ED242*(1+(rRentIncrPct*(MOD(EE$8,12)=1))+(rExCapExRntInfl*(rExCapExRntInflMnth=EE$8)))*(EE$8&lt;=(MAX(rHoldPeriod,1)+fRvrYr)*12)</f>
        <v>0</v>
      </c>
      <c r="EF242" s="278" cm="1">
        <f t="array" aca="1" ref="EF242" ca="1">EE242*(1+(rRentIncrPct*(MOD(EF$8,12)=1))+(rExCapExRntInfl*(rExCapExRntInflMnth=EF$8)))*(EF$8&lt;=(MAX(rHoldPeriod,1)+fRvrYr)*12)</f>
        <v>0</v>
      </c>
      <c r="EG242" s="278" cm="1">
        <f t="array" aca="1" ref="EG242" ca="1">EF242*(1+(rRentIncrPct*(MOD(EG$8,12)=1))+(rExCapExRntInfl*(rExCapExRntInflMnth=EG$8)))*(EG$8&lt;=(MAX(rHoldPeriod,1)+fRvrYr)*12)</f>
        <v>0</v>
      </c>
      <c r="EH242" s="278" cm="1">
        <f t="array" aca="1" ref="EH242" ca="1">EG242*(1+(rRentIncrPct*(MOD(EH$8,12)=1))+(rExCapExRntInfl*(rExCapExRntInflMnth=EH$8)))*(EH$8&lt;=(MAX(rHoldPeriod,1)+fRvrYr)*12)</f>
        <v>0</v>
      </c>
      <c r="EI242" s="278" cm="1">
        <f t="array" aca="1" ref="EI242" ca="1">EH242*(1+(rRentIncrPct*(MOD(EI$8,12)=1))+(rExCapExRntInfl*(rExCapExRntInflMnth=EI$8)))*(EI$8&lt;=(MAX(rHoldPeriod,1)+fRvrYr)*12)</f>
        <v>0</v>
      </c>
      <c r="EJ242" s="278" cm="1">
        <f t="array" aca="1" ref="EJ242" ca="1">EI242*(1+(rRentIncrPct*(MOD(EJ$8,12)=1))+(rExCapExRntInfl*(rExCapExRntInflMnth=EJ$8)))*(EJ$8&lt;=(MAX(rHoldPeriod,1)+fRvrYr)*12)</f>
        <v>0</v>
      </c>
      <c r="EK242" s="278" cm="1">
        <f t="array" aca="1" ref="EK242" ca="1">EJ242*(1+(rRentIncrPct*(MOD(EK$8,12)=1))+(rExCapExRntInfl*(rExCapExRntInflMnth=EK$8)))*(EK$8&lt;=(MAX(rHoldPeriod,1)+fRvrYr)*12)</f>
        <v>0</v>
      </c>
      <c r="EL242" s="278" cm="1">
        <f t="array" aca="1" ref="EL242" ca="1">EK242*(1+(rRentIncrPct*(MOD(EL$8,12)=1))+(rExCapExRntInfl*(rExCapExRntInflMnth=EL$8)))*(EL$8&lt;=(MAX(rHoldPeriod,1)+fRvrYr)*12)</f>
        <v>0</v>
      </c>
      <c r="EM242" s="278" cm="1">
        <f t="array" aca="1" ref="EM242" ca="1">EL242*(1+(rRentIncrPct*(MOD(EM$8,12)=1))+(rExCapExRntInfl*(rExCapExRntInflMnth=EM$8)))*(EM$8&lt;=(MAX(rHoldPeriod,1)+fRvrYr)*12)</f>
        <v>0</v>
      </c>
      <c r="EN242" s="278" cm="1">
        <f t="array" aca="1" ref="EN242" ca="1">EM242*(1+(rRentIncrPct*(MOD(EN$8,12)=1))+(rExCapExRntInfl*(rExCapExRntInflMnth=EN$8)))*(EN$8&lt;=(MAX(rHoldPeriod,1)+fRvrYr)*12)</f>
        <v>0</v>
      </c>
      <c r="EO242" s="278" cm="1">
        <f t="array" aca="1" ref="EO242" ca="1">EN242*(1+(rRentIncrPct*(MOD(EO$8,12)=1))+(rExCapExRntInfl*(rExCapExRntInflMnth=EO$8)))*(EO$8&lt;=(MAX(rHoldPeriod,1)+fRvrYr)*12)</f>
        <v>0</v>
      </c>
      <c r="EP242" s="278" cm="1">
        <f t="array" aca="1" ref="EP242" ca="1">EO242*(1+(rRentIncrPct*(MOD(EP$8,12)=1))+(rExCapExRntInfl*(rExCapExRntInflMnth=EP$8)))*(EP$8&lt;=(MAX(rHoldPeriod,1)+fRvrYr)*12)</f>
        <v>0</v>
      </c>
      <c r="EQ242" s="278" cm="1">
        <f t="array" aca="1" ref="EQ242" ca="1">EP242*(1+(rRentIncrPct*(MOD(EQ$8,12)=1))+(rExCapExRntInfl*(rExCapExRntInflMnth=EQ$8)))*(EQ$8&lt;=(MAX(rHoldPeriod,1)+fRvrYr)*12)</f>
        <v>0</v>
      </c>
      <c r="ER242" s="278" cm="1">
        <f t="array" aca="1" ref="ER242" ca="1">EQ242*(1+(rRentIncrPct*(MOD(ER$8,12)=1))+(rExCapExRntInfl*(rExCapExRntInflMnth=ER$8)))*(ER$8&lt;=(MAX(rHoldPeriod,1)+fRvrYr)*12)</f>
        <v>0</v>
      </c>
      <c r="ES242" s="278" cm="1">
        <f t="array" aca="1" ref="ES242" ca="1">ER242*(1+(rRentIncrPct*(MOD(ES$8,12)=1))+(rExCapExRntInfl*(rExCapExRntInflMnth=ES$8)))*(ES$8&lt;=(MAX(rHoldPeriod,1)+fRvrYr)*12)</f>
        <v>0</v>
      </c>
    </row>
    <row r="243" spans="17:149" hidden="1" x14ac:dyDescent="0.2">
      <c r="Q243" s="275"/>
      <c r="R243" s="278">
        <f t="shared" si="501"/>
        <v>0</v>
      </c>
      <c r="S243" s="278" cm="1">
        <f t="array" aca="1" ref="S243" ca="1">R243*(1+(rRentIncrPct*(MOD(S$8,12)=1))+(rExCapExRntInfl*(rExCapExRntInflMnth=S$8)))*(S$8&lt;=(MAX(rHoldPeriod,1)+fRvrYr)*12)</f>
        <v>0</v>
      </c>
      <c r="T243" s="278" cm="1">
        <f t="array" aca="1" ref="T243" ca="1">S243*(1+(rRentIncrPct*(MOD(T$8,12)=1))+(rExCapExRntInfl*(rExCapExRntInflMnth=T$8)))*(T$8&lt;=(MAX(rHoldPeriod,1)+fRvrYr)*12)</f>
        <v>0</v>
      </c>
      <c r="U243" s="278" cm="1">
        <f t="array" aca="1" ref="U243" ca="1">T243*(1+(rRentIncrPct*(MOD(U$8,12)=1))+(rExCapExRntInfl*(rExCapExRntInflMnth=U$8)))*(U$8&lt;=(MAX(rHoldPeriod,1)+fRvrYr)*12)</f>
        <v>0</v>
      </c>
      <c r="V243" s="278" cm="1">
        <f t="array" aca="1" ref="V243" ca="1">U243*(1+(rRentIncrPct*(MOD(V$8,12)=1))+(rExCapExRntInfl*(rExCapExRntInflMnth=V$8)))*(V$8&lt;=(MAX(rHoldPeriod,1)+fRvrYr)*12)</f>
        <v>0</v>
      </c>
      <c r="W243" s="278" cm="1">
        <f t="array" aca="1" ref="W243" ca="1">V243*(1+(rRentIncrPct*(MOD(W$8,12)=1))+(rExCapExRntInfl*(rExCapExRntInflMnth=W$8)))*(W$8&lt;=(MAX(rHoldPeriod,1)+fRvrYr)*12)</f>
        <v>0</v>
      </c>
      <c r="X243" s="278" cm="1">
        <f t="array" aca="1" ref="X243" ca="1">W243*(1+(rRentIncrPct*(MOD(X$8,12)=1))+(rExCapExRntInfl*(rExCapExRntInflMnth=X$8)))*(X$8&lt;=(MAX(rHoldPeriod,1)+fRvrYr)*12)</f>
        <v>0</v>
      </c>
      <c r="Y243" s="278" cm="1">
        <f t="array" aca="1" ref="Y243" ca="1">X243*(1+(rRentIncrPct*(MOD(Y$8,12)=1))+(rExCapExRntInfl*(rExCapExRntInflMnth=Y$8)))*(Y$8&lt;=(MAX(rHoldPeriod,1)+fRvrYr)*12)</f>
        <v>0</v>
      </c>
      <c r="Z243" s="278" cm="1">
        <f t="array" aca="1" ref="Z243" ca="1">Y243*(1+(rRentIncrPct*(MOD(Z$8,12)=1))+(rExCapExRntInfl*(rExCapExRntInflMnth=Z$8)))*(Z$8&lt;=(MAX(rHoldPeriod,1)+fRvrYr)*12)</f>
        <v>0</v>
      </c>
      <c r="AA243" s="278" cm="1">
        <f t="array" aca="1" ref="AA243" ca="1">Z243*(1+(rRentIncrPct*(MOD(AA$8,12)=1))+(rExCapExRntInfl*(rExCapExRntInflMnth=AA$8)))*(AA$8&lt;=(MAX(rHoldPeriod,1)+fRvrYr)*12)</f>
        <v>0</v>
      </c>
      <c r="AB243" s="278" cm="1">
        <f t="array" aca="1" ref="AB243" ca="1">AA243*(1+(rRentIncrPct*(MOD(AB$8,12)=1))+(rExCapExRntInfl*(rExCapExRntInflMnth=AB$8)))*(AB$8&lt;=(MAX(rHoldPeriod,1)+fRvrYr)*12)</f>
        <v>0</v>
      </c>
      <c r="AC243" s="278" cm="1">
        <f t="array" aca="1" ref="AC243" ca="1">AB243*(1+(rRentIncrPct*(MOD(AC$8,12)=1))+(rExCapExRntInfl*(rExCapExRntInflMnth=AC$8)))*(AC$8&lt;=(MAX(rHoldPeriod,1)+fRvrYr)*12)</f>
        <v>0</v>
      </c>
      <c r="AD243" s="278" cm="1">
        <f t="array" aca="1" ref="AD243" ca="1">AC243*(1+(rRentIncrPct*(MOD(AD$8,12)=1))+(rExCapExRntInfl*(rExCapExRntInflMnth=AD$8)))*(AD$8&lt;=(MAX(rHoldPeriod,1)+fRvrYr)*12)</f>
        <v>0</v>
      </c>
      <c r="AE243" s="278" cm="1">
        <f t="array" aca="1" ref="AE243" ca="1">AD243*(1+(rRentIncrPct*(MOD(AE$8,12)=1))+(rExCapExRntInfl*(rExCapExRntInflMnth=AE$8)))*(AE$8&lt;=(MAX(rHoldPeriod,1)+fRvrYr)*12)</f>
        <v>0</v>
      </c>
      <c r="AF243" s="278" cm="1">
        <f t="array" aca="1" ref="AF243" ca="1">AE243*(1+(rRentIncrPct*(MOD(AF$8,12)=1))+(rExCapExRntInfl*(rExCapExRntInflMnth=AF$8)))*(AF$8&lt;=(MAX(rHoldPeriod,1)+fRvrYr)*12)</f>
        <v>0</v>
      </c>
      <c r="AG243" s="278" cm="1">
        <f t="array" aca="1" ref="AG243" ca="1">AF243*(1+(rRentIncrPct*(MOD(AG$8,12)=1))+(rExCapExRntInfl*(rExCapExRntInflMnth=AG$8)))*(AG$8&lt;=(MAX(rHoldPeriod,1)+fRvrYr)*12)</f>
        <v>0</v>
      </c>
      <c r="AH243" s="278" cm="1">
        <f t="array" aca="1" ref="AH243" ca="1">AG243*(1+(rRentIncrPct*(MOD(AH$8,12)=1))+(rExCapExRntInfl*(rExCapExRntInflMnth=AH$8)))*(AH$8&lt;=(MAX(rHoldPeriod,1)+fRvrYr)*12)</f>
        <v>0</v>
      </c>
      <c r="AI243" s="278" cm="1">
        <f t="array" aca="1" ref="AI243" ca="1">AH243*(1+(rRentIncrPct*(MOD(AI$8,12)=1))+(rExCapExRntInfl*(rExCapExRntInflMnth=AI$8)))*(AI$8&lt;=(MAX(rHoldPeriod,1)+fRvrYr)*12)</f>
        <v>0</v>
      </c>
      <c r="AJ243" s="278" cm="1">
        <f t="array" aca="1" ref="AJ243" ca="1">AI243*(1+(rRentIncrPct*(MOD(AJ$8,12)=1))+(rExCapExRntInfl*(rExCapExRntInflMnth=AJ$8)))*(AJ$8&lt;=(MAX(rHoldPeriod,1)+fRvrYr)*12)</f>
        <v>0</v>
      </c>
      <c r="AK243" s="278" cm="1">
        <f t="array" aca="1" ref="AK243" ca="1">AJ243*(1+(rRentIncrPct*(MOD(AK$8,12)=1))+(rExCapExRntInfl*(rExCapExRntInflMnth=AK$8)))*(AK$8&lt;=(MAX(rHoldPeriod,1)+fRvrYr)*12)</f>
        <v>0</v>
      </c>
      <c r="AL243" s="278" cm="1">
        <f t="array" aca="1" ref="AL243" ca="1">AK243*(1+(rRentIncrPct*(MOD(AL$8,12)=1))+(rExCapExRntInfl*(rExCapExRntInflMnth=AL$8)))*(AL$8&lt;=(MAX(rHoldPeriod,1)+fRvrYr)*12)</f>
        <v>0</v>
      </c>
      <c r="AM243" s="278" cm="1">
        <f t="array" aca="1" ref="AM243" ca="1">AL243*(1+(rRentIncrPct*(MOD(AM$8,12)=1))+(rExCapExRntInfl*(rExCapExRntInflMnth=AM$8)))*(AM$8&lt;=(MAX(rHoldPeriod,1)+fRvrYr)*12)</f>
        <v>0</v>
      </c>
      <c r="AN243" s="278" cm="1">
        <f t="array" aca="1" ref="AN243" ca="1">AM243*(1+(rRentIncrPct*(MOD(AN$8,12)=1))+(rExCapExRntInfl*(rExCapExRntInflMnth=AN$8)))*(AN$8&lt;=(MAX(rHoldPeriod,1)+fRvrYr)*12)</f>
        <v>0</v>
      </c>
      <c r="AO243" s="278" cm="1">
        <f t="array" aca="1" ref="AO243" ca="1">AN243*(1+(rRentIncrPct*(MOD(AO$8,12)=1))+(rExCapExRntInfl*(rExCapExRntInflMnth=AO$8)))*(AO$8&lt;=(MAX(rHoldPeriod,1)+fRvrYr)*12)</f>
        <v>0</v>
      </c>
      <c r="AP243" s="278" cm="1">
        <f t="array" aca="1" ref="AP243" ca="1">AO243*(1+(rRentIncrPct*(MOD(AP$8,12)=1))+(rExCapExRntInfl*(rExCapExRntInflMnth=AP$8)))*(AP$8&lt;=(MAX(rHoldPeriod,1)+fRvrYr)*12)</f>
        <v>0</v>
      </c>
      <c r="AQ243" s="278" cm="1">
        <f t="array" aca="1" ref="AQ243" ca="1">AP243*(1+(rRentIncrPct*(MOD(AQ$8,12)=1))+(rExCapExRntInfl*(rExCapExRntInflMnth=AQ$8)))*(AQ$8&lt;=(MAX(rHoldPeriod,1)+fRvrYr)*12)</f>
        <v>0</v>
      </c>
      <c r="AR243" s="278" cm="1">
        <f t="array" aca="1" ref="AR243" ca="1">AQ243*(1+(rRentIncrPct*(MOD(AR$8,12)=1))+(rExCapExRntInfl*(rExCapExRntInflMnth=AR$8)))*(AR$8&lt;=(MAX(rHoldPeriod,1)+fRvrYr)*12)</f>
        <v>0</v>
      </c>
      <c r="AS243" s="278" cm="1">
        <f t="array" aca="1" ref="AS243" ca="1">AR243*(1+(rRentIncrPct*(MOD(AS$8,12)=1))+(rExCapExRntInfl*(rExCapExRntInflMnth=AS$8)))*(AS$8&lt;=(MAX(rHoldPeriod,1)+fRvrYr)*12)</f>
        <v>0</v>
      </c>
      <c r="AT243" s="278" cm="1">
        <f t="array" aca="1" ref="AT243" ca="1">AS243*(1+(rRentIncrPct*(MOD(AT$8,12)=1))+(rExCapExRntInfl*(rExCapExRntInflMnth=AT$8)))*(AT$8&lt;=(MAX(rHoldPeriod,1)+fRvrYr)*12)</f>
        <v>0</v>
      </c>
      <c r="AU243" s="278" cm="1">
        <f t="array" aca="1" ref="AU243" ca="1">AT243*(1+(rRentIncrPct*(MOD(AU$8,12)=1))+(rExCapExRntInfl*(rExCapExRntInflMnth=AU$8)))*(AU$8&lt;=(MAX(rHoldPeriod,1)+fRvrYr)*12)</f>
        <v>0</v>
      </c>
      <c r="AV243" s="278" cm="1">
        <f t="array" aca="1" ref="AV243" ca="1">AU243*(1+(rRentIncrPct*(MOD(AV$8,12)=1))+(rExCapExRntInfl*(rExCapExRntInflMnth=AV$8)))*(AV$8&lt;=(MAX(rHoldPeriod,1)+fRvrYr)*12)</f>
        <v>0</v>
      </c>
      <c r="AW243" s="278" cm="1">
        <f t="array" aca="1" ref="AW243" ca="1">AV243*(1+(rRentIncrPct*(MOD(AW$8,12)=1))+(rExCapExRntInfl*(rExCapExRntInflMnth=AW$8)))*(AW$8&lt;=(MAX(rHoldPeriod,1)+fRvrYr)*12)</f>
        <v>0</v>
      </c>
      <c r="AX243" s="278" cm="1">
        <f t="array" aca="1" ref="AX243" ca="1">AW243*(1+(rRentIncrPct*(MOD(AX$8,12)=1))+(rExCapExRntInfl*(rExCapExRntInflMnth=AX$8)))*(AX$8&lt;=(MAX(rHoldPeriod,1)+fRvrYr)*12)</f>
        <v>0</v>
      </c>
      <c r="AY243" s="278" cm="1">
        <f t="array" aca="1" ref="AY243" ca="1">AX243*(1+(rRentIncrPct*(MOD(AY$8,12)=1))+(rExCapExRntInfl*(rExCapExRntInflMnth=AY$8)))*(AY$8&lt;=(MAX(rHoldPeriod,1)+fRvrYr)*12)</f>
        <v>0</v>
      </c>
      <c r="AZ243" s="278" cm="1">
        <f t="array" aca="1" ref="AZ243" ca="1">AY243*(1+(rRentIncrPct*(MOD(AZ$8,12)=1))+(rExCapExRntInfl*(rExCapExRntInflMnth=AZ$8)))*(AZ$8&lt;=(MAX(rHoldPeriod,1)+fRvrYr)*12)</f>
        <v>0</v>
      </c>
      <c r="BA243" s="278" cm="1">
        <f t="array" aca="1" ref="BA243" ca="1">AZ243*(1+(rRentIncrPct*(MOD(BA$8,12)=1))+(rExCapExRntInfl*(rExCapExRntInflMnth=BA$8)))*(BA$8&lt;=(MAX(rHoldPeriod,1)+fRvrYr)*12)</f>
        <v>0</v>
      </c>
      <c r="BB243" s="278" cm="1">
        <f t="array" aca="1" ref="BB243" ca="1">BA243*(1+(rRentIncrPct*(MOD(BB$8,12)=1))+(rExCapExRntInfl*(rExCapExRntInflMnth=BB$8)))*(BB$8&lt;=(MAX(rHoldPeriod,1)+fRvrYr)*12)</f>
        <v>0</v>
      </c>
      <c r="BC243" s="278" cm="1">
        <f t="array" aca="1" ref="BC243" ca="1">BB243*(1+(rRentIncrPct*(MOD(BC$8,12)=1))+(rExCapExRntInfl*(rExCapExRntInflMnth=BC$8)))*(BC$8&lt;=(MAX(rHoldPeriod,1)+fRvrYr)*12)</f>
        <v>0</v>
      </c>
      <c r="BD243" s="278" cm="1">
        <f t="array" aca="1" ref="BD243" ca="1">BC243*(1+(rRentIncrPct*(MOD(BD$8,12)=1))+(rExCapExRntInfl*(rExCapExRntInflMnth=BD$8)))*(BD$8&lt;=(MAX(rHoldPeriod,1)+fRvrYr)*12)</f>
        <v>0</v>
      </c>
      <c r="BE243" s="278" cm="1">
        <f t="array" aca="1" ref="BE243" ca="1">BD243*(1+(rRentIncrPct*(MOD(BE$8,12)=1))+(rExCapExRntInfl*(rExCapExRntInflMnth=BE$8)))*(BE$8&lt;=(MAX(rHoldPeriod,1)+fRvrYr)*12)</f>
        <v>0</v>
      </c>
      <c r="BF243" s="278" cm="1">
        <f t="array" aca="1" ref="BF243" ca="1">BE243*(1+(rRentIncrPct*(MOD(BF$8,12)=1))+(rExCapExRntInfl*(rExCapExRntInflMnth=BF$8)))*(BF$8&lt;=(MAX(rHoldPeriod,1)+fRvrYr)*12)</f>
        <v>0</v>
      </c>
      <c r="BG243" s="278" cm="1">
        <f t="array" aca="1" ref="BG243" ca="1">BF243*(1+(rRentIncrPct*(MOD(BG$8,12)=1))+(rExCapExRntInfl*(rExCapExRntInflMnth=BG$8)))*(BG$8&lt;=(MAX(rHoldPeriod,1)+fRvrYr)*12)</f>
        <v>0</v>
      </c>
      <c r="BH243" s="278" cm="1">
        <f t="array" aca="1" ref="BH243" ca="1">BG243*(1+(rRentIncrPct*(MOD(BH$8,12)=1))+(rExCapExRntInfl*(rExCapExRntInflMnth=BH$8)))*(BH$8&lt;=(MAX(rHoldPeriod,1)+fRvrYr)*12)</f>
        <v>0</v>
      </c>
      <c r="BI243" s="278" cm="1">
        <f t="array" aca="1" ref="BI243" ca="1">BH243*(1+(rRentIncrPct*(MOD(BI$8,12)=1))+(rExCapExRntInfl*(rExCapExRntInflMnth=BI$8)))*(BI$8&lt;=(MAX(rHoldPeriod,1)+fRvrYr)*12)</f>
        <v>0</v>
      </c>
      <c r="BJ243" s="278" cm="1">
        <f t="array" aca="1" ref="BJ243" ca="1">BI243*(1+(rRentIncrPct*(MOD(BJ$8,12)=1))+(rExCapExRntInfl*(rExCapExRntInflMnth=BJ$8)))*(BJ$8&lt;=(MAX(rHoldPeriod,1)+fRvrYr)*12)</f>
        <v>0</v>
      </c>
      <c r="BK243" s="278" cm="1">
        <f t="array" aca="1" ref="BK243" ca="1">BJ243*(1+(rRentIncrPct*(MOD(BK$8,12)=1))+(rExCapExRntInfl*(rExCapExRntInflMnth=BK$8)))*(BK$8&lt;=(MAX(rHoldPeriod,1)+fRvrYr)*12)</f>
        <v>0</v>
      </c>
      <c r="BL243" s="278" cm="1">
        <f t="array" aca="1" ref="BL243" ca="1">BK243*(1+(rRentIncrPct*(MOD(BL$8,12)=1))+(rExCapExRntInfl*(rExCapExRntInflMnth=BL$8)))*(BL$8&lt;=(MAX(rHoldPeriod,1)+fRvrYr)*12)</f>
        <v>0</v>
      </c>
      <c r="BM243" s="278" cm="1">
        <f t="array" aca="1" ref="BM243" ca="1">BL243*(1+(rRentIncrPct*(MOD(BM$8,12)=1))+(rExCapExRntInfl*(rExCapExRntInflMnth=BM$8)))*(BM$8&lt;=(MAX(rHoldPeriod,1)+fRvrYr)*12)</f>
        <v>0</v>
      </c>
      <c r="BN243" s="278" cm="1">
        <f t="array" aca="1" ref="BN243" ca="1">BM243*(1+(rRentIncrPct*(MOD(BN$8,12)=1))+(rExCapExRntInfl*(rExCapExRntInflMnth=BN$8)))*(BN$8&lt;=(MAX(rHoldPeriod,1)+fRvrYr)*12)</f>
        <v>0</v>
      </c>
      <c r="BO243" s="278" cm="1">
        <f t="array" aca="1" ref="BO243" ca="1">BN243*(1+(rRentIncrPct*(MOD(BO$8,12)=1))+(rExCapExRntInfl*(rExCapExRntInflMnth=BO$8)))*(BO$8&lt;=(MAX(rHoldPeriod,1)+fRvrYr)*12)</f>
        <v>0</v>
      </c>
      <c r="BP243" s="278" cm="1">
        <f t="array" aca="1" ref="BP243" ca="1">BO243*(1+(rRentIncrPct*(MOD(BP$8,12)=1))+(rExCapExRntInfl*(rExCapExRntInflMnth=BP$8)))*(BP$8&lt;=(MAX(rHoldPeriod,1)+fRvrYr)*12)</f>
        <v>0</v>
      </c>
      <c r="BQ243" s="278" cm="1">
        <f t="array" aca="1" ref="BQ243" ca="1">BP243*(1+(rRentIncrPct*(MOD(BQ$8,12)=1))+(rExCapExRntInfl*(rExCapExRntInflMnth=BQ$8)))*(BQ$8&lt;=(MAX(rHoldPeriod,1)+fRvrYr)*12)</f>
        <v>0</v>
      </c>
      <c r="BR243" s="278" cm="1">
        <f t="array" aca="1" ref="BR243" ca="1">BQ243*(1+(rRentIncrPct*(MOD(BR$8,12)=1))+(rExCapExRntInfl*(rExCapExRntInflMnth=BR$8)))*(BR$8&lt;=(MAX(rHoldPeriod,1)+fRvrYr)*12)</f>
        <v>0</v>
      </c>
      <c r="BS243" s="278" cm="1">
        <f t="array" aca="1" ref="BS243" ca="1">BR243*(1+(rRentIncrPct*(MOD(BS$8,12)=1))+(rExCapExRntInfl*(rExCapExRntInflMnth=BS$8)))*(BS$8&lt;=(MAX(rHoldPeriod,1)+fRvrYr)*12)</f>
        <v>0</v>
      </c>
      <c r="BT243" s="278" cm="1">
        <f t="array" aca="1" ref="BT243" ca="1">BS243*(1+(rRentIncrPct*(MOD(BT$8,12)=1))+(rExCapExRntInfl*(rExCapExRntInflMnth=BT$8)))*(BT$8&lt;=(MAX(rHoldPeriod,1)+fRvrYr)*12)</f>
        <v>0</v>
      </c>
      <c r="BU243" s="278" cm="1">
        <f t="array" aca="1" ref="BU243" ca="1">BT243*(1+(rRentIncrPct*(MOD(BU$8,12)=1))+(rExCapExRntInfl*(rExCapExRntInflMnth=BU$8)))*(BU$8&lt;=(MAX(rHoldPeriod,1)+fRvrYr)*12)</f>
        <v>0</v>
      </c>
      <c r="BV243" s="278" cm="1">
        <f t="array" aca="1" ref="BV243" ca="1">BU243*(1+(rRentIncrPct*(MOD(BV$8,12)=1))+(rExCapExRntInfl*(rExCapExRntInflMnth=BV$8)))*(BV$8&lt;=(MAX(rHoldPeriod,1)+fRvrYr)*12)</f>
        <v>0</v>
      </c>
      <c r="BW243" s="278" cm="1">
        <f t="array" aca="1" ref="BW243" ca="1">BV243*(1+(rRentIncrPct*(MOD(BW$8,12)=1))+(rExCapExRntInfl*(rExCapExRntInflMnth=BW$8)))*(BW$8&lt;=(MAX(rHoldPeriod,1)+fRvrYr)*12)</f>
        <v>0</v>
      </c>
      <c r="BX243" s="278" cm="1">
        <f t="array" aca="1" ref="BX243" ca="1">BW243*(1+(rRentIncrPct*(MOD(BX$8,12)=1))+(rExCapExRntInfl*(rExCapExRntInflMnth=BX$8)))*(BX$8&lt;=(MAX(rHoldPeriod,1)+fRvrYr)*12)</f>
        <v>0</v>
      </c>
      <c r="BY243" s="278" cm="1">
        <f t="array" aca="1" ref="BY243" ca="1">BX243*(1+(rRentIncrPct*(MOD(BY$8,12)=1))+(rExCapExRntInfl*(rExCapExRntInflMnth=BY$8)))*(BY$8&lt;=(MAX(rHoldPeriod,1)+fRvrYr)*12)</f>
        <v>0</v>
      </c>
      <c r="BZ243" s="278" cm="1">
        <f t="array" aca="1" ref="BZ243" ca="1">BY243*(1+(rRentIncrPct*(MOD(BZ$8,12)=1))+(rExCapExRntInfl*(rExCapExRntInflMnth=BZ$8)))*(BZ$8&lt;=(MAX(rHoldPeriod,1)+fRvrYr)*12)</f>
        <v>0</v>
      </c>
      <c r="CA243" s="278" cm="1">
        <f t="array" aca="1" ref="CA243" ca="1">BZ243*(1+(rRentIncrPct*(MOD(CA$8,12)=1))+(rExCapExRntInfl*(rExCapExRntInflMnth=CA$8)))*(CA$8&lt;=(MAX(rHoldPeriod,1)+fRvrYr)*12)</f>
        <v>0</v>
      </c>
      <c r="CB243" s="278" cm="1">
        <f t="array" aca="1" ref="CB243" ca="1">CA243*(1+(rRentIncrPct*(MOD(CB$8,12)=1))+(rExCapExRntInfl*(rExCapExRntInflMnth=CB$8)))*(CB$8&lt;=(MAX(rHoldPeriod,1)+fRvrYr)*12)</f>
        <v>0</v>
      </c>
      <c r="CC243" s="278" cm="1">
        <f t="array" aca="1" ref="CC243" ca="1">CB243*(1+(rRentIncrPct*(MOD(CC$8,12)=1))+(rExCapExRntInfl*(rExCapExRntInflMnth=CC$8)))*(CC$8&lt;=(MAX(rHoldPeriod,1)+fRvrYr)*12)</f>
        <v>0</v>
      </c>
      <c r="CD243" s="278" cm="1">
        <f t="array" aca="1" ref="CD243" ca="1">CC243*(1+(rRentIncrPct*(MOD(CD$8,12)=1))+(rExCapExRntInfl*(rExCapExRntInflMnth=CD$8)))*(CD$8&lt;=(MAX(rHoldPeriod,1)+fRvrYr)*12)</f>
        <v>0</v>
      </c>
      <c r="CE243" s="278" cm="1">
        <f t="array" aca="1" ref="CE243" ca="1">CD243*(1+(rRentIncrPct*(MOD(CE$8,12)=1))+(rExCapExRntInfl*(rExCapExRntInflMnth=CE$8)))*(CE$8&lt;=(MAX(rHoldPeriod,1)+fRvrYr)*12)</f>
        <v>0</v>
      </c>
      <c r="CF243" s="278" cm="1">
        <f t="array" aca="1" ref="CF243" ca="1">CE243*(1+(rRentIncrPct*(MOD(CF$8,12)=1))+(rExCapExRntInfl*(rExCapExRntInflMnth=CF$8)))*(CF$8&lt;=(MAX(rHoldPeriod,1)+fRvrYr)*12)</f>
        <v>0</v>
      </c>
      <c r="CG243" s="278" cm="1">
        <f t="array" aca="1" ref="CG243" ca="1">CF243*(1+(rRentIncrPct*(MOD(CG$8,12)=1))+(rExCapExRntInfl*(rExCapExRntInflMnth=CG$8)))*(CG$8&lt;=(MAX(rHoldPeriod,1)+fRvrYr)*12)</f>
        <v>0</v>
      </c>
      <c r="CH243" s="278" cm="1">
        <f t="array" aca="1" ref="CH243" ca="1">CG243*(1+(rRentIncrPct*(MOD(CH$8,12)=1))+(rExCapExRntInfl*(rExCapExRntInflMnth=CH$8)))*(CH$8&lt;=(MAX(rHoldPeriod,1)+fRvrYr)*12)</f>
        <v>0</v>
      </c>
      <c r="CI243" s="278" cm="1">
        <f t="array" aca="1" ref="CI243" ca="1">CH243*(1+(rRentIncrPct*(MOD(CI$8,12)=1))+(rExCapExRntInfl*(rExCapExRntInflMnth=CI$8)))*(CI$8&lt;=(MAX(rHoldPeriod,1)+fRvrYr)*12)</f>
        <v>0</v>
      </c>
      <c r="CJ243" s="278" cm="1">
        <f t="array" aca="1" ref="CJ243" ca="1">CI243*(1+(rRentIncrPct*(MOD(CJ$8,12)=1))+(rExCapExRntInfl*(rExCapExRntInflMnth=CJ$8)))*(CJ$8&lt;=(MAX(rHoldPeriod,1)+fRvrYr)*12)</f>
        <v>0</v>
      </c>
      <c r="CK243" s="278" cm="1">
        <f t="array" aca="1" ref="CK243" ca="1">CJ243*(1+(rRentIncrPct*(MOD(CK$8,12)=1))+(rExCapExRntInfl*(rExCapExRntInflMnth=CK$8)))*(CK$8&lt;=(MAX(rHoldPeriod,1)+fRvrYr)*12)</f>
        <v>0</v>
      </c>
      <c r="CL243" s="278" cm="1">
        <f t="array" aca="1" ref="CL243" ca="1">CK243*(1+(rRentIncrPct*(MOD(CL$8,12)=1))+(rExCapExRntInfl*(rExCapExRntInflMnth=CL$8)))*(CL$8&lt;=(MAX(rHoldPeriod,1)+fRvrYr)*12)</f>
        <v>0</v>
      </c>
      <c r="CM243" s="278" cm="1">
        <f t="array" aca="1" ref="CM243" ca="1">CL243*(1+(rRentIncrPct*(MOD(CM$8,12)=1))+(rExCapExRntInfl*(rExCapExRntInflMnth=CM$8)))*(CM$8&lt;=(MAX(rHoldPeriod,1)+fRvrYr)*12)</f>
        <v>0</v>
      </c>
      <c r="CN243" s="278" cm="1">
        <f t="array" aca="1" ref="CN243" ca="1">CM243*(1+(rRentIncrPct*(MOD(CN$8,12)=1))+(rExCapExRntInfl*(rExCapExRntInflMnth=CN$8)))*(CN$8&lt;=(MAX(rHoldPeriod,1)+fRvrYr)*12)</f>
        <v>0</v>
      </c>
      <c r="CO243" s="278" cm="1">
        <f t="array" aca="1" ref="CO243" ca="1">CN243*(1+(rRentIncrPct*(MOD(CO$8,12)=1))+(rExCapExRntInfl*(rExCapExRntInflMnth=CO$8)))*(CO$8&lt;=(MAX(rHoldPeriod,1)+fRvrYr)*12)</f>
        <v>0</v>
      </c>
      <c r="CP243" s="278" cm="1">
        <f t="array" aca="1" ref="CP243" ca="1">CO243*(1+(rRentIncrPct*(MOD(CP$8,12)=1))+(rExCapExRntInfl*(rExCapExRntInflMnth=CP$8)))*(CP$8&lt;=(MAX(rHoldPeriod,1)+fRvrYr)*12)</f>
        <v>0</v>
      </c>
      <c r="CQ243" s="278" cm="1">
        <f t="array" aca="1" ref="CQ243" ca="1">CP243*(1+(rRentIncrPct*(MOD(CQ$8,12)=1))+(rExCapExRntInfl*(rExCapExRntInflMnth=CQ$8)))*(CQ$8&lt;=(MAX(rHoldPeriod,1)+fRvrYr)*12)</f>
        <v>0</v>
      </c>
      <c r="CR243" s="278" cm="1">
        <f t="array" aca="1" ref="CR243" ca="1">CQ243*(1+(rRentIncrPct*(MOD(CR$8,12)=1))+(rExCapExRntInfl*(rExCapExRntInflMnth=CR$8)))*(CR$8&lt;=(MAX(rHoldPeriod,1)+fRvrYr)*12)</f>
        <v>0</v>
      </c>
      <c r="CS243" s="278" cm="1">
        <f t="array" aca="1" ref="CS243" ca="1">CR243*(1+(rRentIncrPct*(MOD(CS$8,12)=1))+(rExCapExRntInfl*(rExCapExRntInflMnth=CS$8)))*(CS$8&lt;=(MAX(rHoldPeriod,1)+fRvrYr)*12)</f>
        <v>0</v>
      </c>
      <c r="CT243" s="278" cm="1">
        <f t="array" aca="1" ref="CT243" ca="1">CS243*(1+(rRentIncrPct*(MOD(CT$8,12)=1))+(rExCapExRntInfl*(rExCapExRntInflMnth=CT$8)))*(CT$8&lt;=(MAX(rHoldPeriod,1)+fRvrYr)*12)</f>
        <v>0</v>
      </c>
      <c r="CU243" s="278" cm="1">
        <f t="array" aca="1" ref="CU243" ca="1">CT243*(1+(rRentIncrPct*(MOD(CU$8,12)=1))+(rExCapExRntInfl*(rExCapExRntInflMnth=CU$8)))*(CU$8&lt;=(MAX(rHoldPeriod,1)+fRvrYr)*12)</f>
        <v>0</v>
      </c>
      <c r="CV243" s="278" cm="1">
        <f t="array" aca="1" ref="CV243" ca="1">CU243*(1+(rRentIncrPct*(MOD(CV$8,12)=1))+(rExCapExRntInfl*(rExCapExRntInflMnth=CV$8)))*(CV$8&lt;=(MAX(rHoldPeriod,1)+fRvrYr)*12)</f>
        <v>0</v>
      </c>
      <c r="CW243" s="278" cm="1">
        <f t="array" aca="1" ref="CW243" ca="1">CV243*(1+(rRentIncrPct*(MOD(CW$8,12)=1))+(rExCapExRntInfl*(rExCapExRntInflMnth=CW$8)))*(CW$8&lt;=(MAX(rHoldPeriod,1)+fRvrYr)*12)</f>
        <v>0</v>
      </c>
      <c r="CX243" s="278" cm="1">
        <f t="array" aca="1" ref="CX243" ca="1">CW243*(1+(rRentIncrPct*(MOD(CX$8,12)=1))+(rExCapExRntInfl*(rExCapExRntInflMnth=CX$8)))*(CX$8&lt;=(MAX(rHoldPeriod,1)+fRvrYr)*12)</f>
        <v>0</v>
      </c>
      <c r="CY243" s="278" cm="1">
        <f t="array" aca="1" ref="CY243" ca="1">CX243*(1+(rRentIncrPct*(MOD(CY$8,12)=1))+(rExCapExRntInfl*(rExCapExRntInflMnth=CY$8)))*(CY$8&lt;=(MAX(rHoldPeriod,1)+fRvrYr)*12)</f>
        <v>0</v>
      </c>
      <c r="CZ243" s="278" cm="1">
        <f t="array" aca="1" ref="CZ243" ca="1">CY243*(1+(rRentIncrPct*(MOD(CZ$8,12)=1))+(rExCapExRntInfl*(rExCapExRntInflMnth=CZ$8)))*(CZ$8&lt;=(MAX(rHoldPeriod,1)+fRvrYr)*12)</f>
        <v>0</v>
      </c>
      <c r="DA243" s="278" cm="1">
        <f t="array" aca="1" ref="DA243" ca="1">CZ243*(1+(rRentIncrPct*(MOD(DA$8,12)=1))+(rExCapExRntInfl*(rExCapExRntInflMnth=DA$8)))*(DA$8&lt;=(MAX(rHoldPeriod,1)+fRvrYr)*12)</f>
        <v>0</v>
      </c>
      <c r="DB243" s="278" cm="1">
        <f t="array" aca="1" ref="DB243" ca="1">DA243*(1+(rRentIncrPct*(MOD(DB$8,12)=1))+(rExCapExRntInfl*(rExCapExRntInflMnth=DB$8)))*(DB$8&lt;=(MAX(rHoldPeriod,1)+fRvrYr)*12)</f>
        <v>0</v>
      </c>
      <c r="DC243" s="278" cm="1">
        <f t="array" aca="1" ref="DC243" ca="1">DB243*(1+(rRentIncrPct*(MOD(DC$8,12)=1))+(rExCapExRntInfl*(rExCapExRntInflMnth=DC$8)))*(DC$8&lt;=(MAX(rHoldPeriod,1)+fRvrYr)*12)</f>
        <v>0</v>
      </c>
      <c r="DD243" s="278" cm="1">
        <f t="array" aca="1" ref="DD243" ca="1">DC243*(1+(rRentIncrPct*(MOD(DD$8,12)=1))+(rExCapExRntInfl*(rExCapExRntInflMnth=DD$8)))*(DD$8&lt;=(MAX(rHoldPeriod,1)+fRvrYr)*12)</f>
        <v>0</v>
      </c>
      <c r="DE243" s="278" cm="1">
        <f t="array" aca="1" ref="DE243" ca="1">DD243*(1+(rRentIncrPct*(MOD(DE$8,12)=1))+(rExCapExRntInfl*(rExCapExRntInflMnth=DE$8)))*(DE$8&lt;=(MAX(rHoldPeriod,1)+fRvrYr)*12)</f>
        <v>0</v>
      </c>
      <c r="DF243" s="278" cm="1">
        <f t="array" aca="1" ref="DF243" ca="1">DE243*(1+(rRentIncrPct*(MOD(DF$8,12)=1))+(rExCapExRntInfl*(rExCapExRntInflMnth=DF$8)))*(DF$8&lt;=(MAX(rHoldPeriod,1)+fRvrYr)*12)</f>
        <v>0</v>
      </c>
      <c r="DG243" s="278" cm="1">
        <f t="array" aca="1" ref="DG243" ca="1">DF243*(1+(rRentIncrPct*(MOD(DG$8,12)=1))+(rExCapExRntInfl*(rExCapExRntInflMnth=DG$8)))*(DG$8&lt;=(MAX(rHoldPeriod,1)+fRvrYr)*12)</f>
        <v>0</v>
      </c>
      <c r="DH243" s="278" cm="1">
        <f t="array" aca="1" ref="DH243" ca="1">DG243*(1+(rRentIncrPct*(MOD(DH$8,12)=1))+(rExCapExRntInfl*(rExCapExRntInflMnth=DH$8)))*(DH$8&lt;=(MAX(rHoldPeriod,1)+fRvrYr)*12)</f>
        <v>0</v>
      </c>
      <c r="DI243" s="278" cm="1">
        <f t="array" aca="1" ref="DI243" ca="1">DH243*(1+(rRentIncrPct*(MOD(DI$8,12)=1))+(rExCapExRntInfl*(rExCapExRntInflMnth=DI$8)))*(DI$8&lt;=(MAX(rHoldPeriod,1)+fRvrYr)*12)</f>
        <v>0</v>
      </c>
      <c r="DJ243" s="278" cm="1">
        <f t="array" aca="1" ref="DJ243" ca="1">DI243*(1+(rRentIncrPct*(MOD(DJ$8,12)=1))+(rExCapExRntInfl*(rExCapExRntInflMnth=DJ$8)))*(DJ$8&lt;=(MAX(rHoldPeriod,1)+fRvrYr)*12)</f>
        <v>0</v>
      </c>
      <c r="DK243" s="278" cm="1">
        <f t="array" aca="1" ref="DK243" ca="1">DJ243*(1+(rRentIncrPct*(MOD(DK$8,12)=1))+(rExCapExRntInfl*(rExCapExRntInflMnth=DK$8)))*(DK$8&lt;=(MAX(rHoldPeriod,1)+fRvrYr)*12)</f>
        <v>0</v>
      </c>
      <c r="DL243" s="278" cm="1">
        <f t="array" aca="1" ref="DL243" ca="1">DK243*(1+(rRentIncrPct*(MOD(DL$8,12)=1))+(rExCapExRntInfl*(rExCapExRntInflMnth=DL$8)))*(DL$8&lt;=(MAX(rHoldPeriod,1)+fRvrYr)*12)</f>
        <v>0</v>
      </c>
      <c r="DM243" s="278" cm="1">
        <f t="array" aca="1" ref="DM243" ca="1">DL243*(1+(rRentIncrPct*(MOD(DM$8,12)=1))+(rExCapExRntInfl*(rExCapExRntInflMnth=DM$8)))*(DM$8&lt;=(MAX(rHoldPeriod,1)+fRvrYr)*12)</f>
        <v>0</v>
      </c>
      <c r="DN243" s="278" cm="1">
        <f t="array" aca="1" ref="DN243" ca="1">DM243*(1+(rRentIncrPct*(MOD(DN$8,12)=1))+(rExCapExRntInfl*(rExCapExRntInflMnth=DN$8)))*(DN$8&lt;=(MAX(rHoldPeriod,1)+fRvrYr)*12)</f>
        <v>0</v>
      </c>
      <c r="DO243" s="278" cm="1">
        <f t="array" aca="1" ref="DO243" ca="1">DN243*(1+(rRentIncrPct*(MOD(DO$8,12)=1))+(rExCapExRntInfl*(rExCapExRntInflMnth=DO$8)))*(DO$8&lt;=(MAX(rHoldPeriod,1)+fRvrYr)*12)</f>
        <v>0</v>
      </c>
      <c r="DP243" s="278" cm="1">
        <f t="array" aca="1" ref="DP243" ca="1">DO243*(1+(rRentIncrPct*(MOD(DP$8,12)=1))+(rExCapExRntInfl*(rExCapExRntInflMnth=DP$8)))*(DP$8&lt;=(MAX(rHoldPeriod,1)+fRvrYr)*12)</f>
        <v>0</v>
      </c>
      <c r="DQ243" s="278" cm="1">
        <f t="array" aca="1" ref="DQ243" ca="1">DP243*(1+(rRentIncrPct*(MOD(DQ$8,12)=1))+(rExCapExRntInfl*(rExCapExRntInflMnth=DQ$8)))*(DQ$8&lt;=(MAX(rHoldPeriod,1)+fRvrYr)*12)</f>
        <v>0</v>
      </c>
      <c r="DR243" s="278" cm="1">
        <f t="array" aca="1" ref="DR243" ca="1">DQ243*(1+(rRentIncrPct*(MOD(DR$8,12)=1))+(rExCapExRntInfl*(rExCapExRntInflMnth=DR$8)))*(DR$8&lt;=(MAX(rHoldPeriod,1)+fRvrYr)*12)</f>
        <v>0</v>
      </c>
      <c r="DS243" s="278" cm="1">
        <f t="array" aca="1" ref="DS243" ca="1">DR243*(1+(rRentIncrPct*(MOD(DS$8,12)=1))+(rExCapExRntInfl*(rExCapExRntInflMnth=DS$8)))*(DS$8&lt;=(MAX(rHoldPeriod,1)+fRvrYr)*12)</f>
        <v>0</v>
      </c>
      <c r="DT243" s="278" cm="1">
        <f t="array" aca="1" ref="DT243" ca="1">DS243*(1+(rRentIncrPct*(MOD(DT$8,12)=1))+(rExCapExRntInfl*(rExCapExRntInflMnth=DT$8)))*(DT$8&lt;=(MAX(rHoldPeriod,1)+fRvrYr)*12)</f>
        <v>0</v>
      </c>
      <c r="DU243" s="278" cm="1">
        <f t="array" aca="1" ref="DU243" ca="1">DT243*(1+(rRentIncrPct*(MOD(DU$8,12)=1))+(rExCapExRntInfl*(rExCapExRntInflMnth=DU$8)))*(DU$8&lt;=(MAX(rHoldPeriod,1)+fRvrYr)*12)</f>
        <v>0</v>
      </c>
      <c r="DV243" s="278" cm="1">
        <f t="array" aca="1" ref="DV243" ca="1">DU243*(1+(rRentIncrPct*(MOD(DV$8,12)=1))+(rExCapExRntInfl*(rExCapExRntInflMnth=DV$8)))*(DV$8&lt;=(MAX(rHoldPeriod,1)+fRvrYr)*12)</f>
        <v>0</v>
      </c>
      <c r="DW243" s="278" cm="1">
        <f t="array" aca="1" ref="DW243" ca="1">DV243*(1+(rRentIncrPct*(MOD(DW$8,12)=1))+(rExCapExRntInfl*(rExCapExRntInflMnth=DW$8)))*(DW$8&lt;=(MAX(rHoldPeriod,1)+fRvrYr)*12)</f>
        <v>0</v>
      </c>
      <c r="DX243" s="278" cm="1">
        <f t="array" aca="1" ref="DX243" ca="1">DW243*(1+(rRentIncrPct*(MOD(DX$8,12)=1))+(rExCapExRntInfl*(rExCapExRntInflMnth=DX$8)))*(DX$8&lt;=(MAX(rHoldPeriod,1)+fRvrYr)*12)</f>
        <v>0</v>
      </c>
      <c r="DY243" s="278" cm="1">
        <f t="array" aca="1" ref="DY243" ca="1">DX243*(1+(rRentIncrPct*(MOD(DY$8,12)=1))+(rExCapExRntInfl*(rExCapExRntInflMnth=DY$8)))*(DY$8&lt;=(MAX(rHoldPeriod,1)+fRvrYr)*12)</f>
        <v>0</v>
      </c>
      <c r="DZ243" s="278" cm="1">
        <f t="array" aca="1" ref="DZ243" ca="1">DY243*(1+(rRentIncrPct*(MOD(DZ$8,12)=1))+(rExCapExRntInfl*(rExCapExRntInflMnth=DZ$8)))*(DZ$8&lt;=(MAX(rHoldPeriod,1)+fRvrYr)*12)</f>
        <v>0</v>
      </c>
      <c r="EA243" s="278" cm="1">
        <f t="array" aca="1" ref="EA243" ca="1">DZ243*(1+(rRentIncrPct*(MOD(EA$8,12)=1))+(rExCapExRntInfl*(rExCapExRntInflMnth=EA$8)))*(EA$8&lt;=(MAX(rHoldPeriod,1)+fRvrYr)*12)</f>
        <v>0</v>
      </c>
      <c r="EB243" s="278" cm="1">
        <f t="array" aca="1" ref="EB243" ca="1">EA243*(1+(rRentIncrPct*(MOD(EB$8,12)=1))+(rExCapExRntInfl*(rExCapExRntInflMnth=EB$8)))*(EB$8&lt;=(MAX(rHoldPeriod,1)+fRvrYr)*12)</f>
        <v>0</v>
      </c>
      <c r="EC243" s="278" cm="1">
        <f t="array" aca="1" ref="EC243" ca="1">EB243*(1+(rRentIncrPct*(MOD(EC$8,12)=1))+(rExCapExRntInfl*(rExCapExRntInflMnth=EC$8)))*(EC$8&lt;=(MAX(rHoldPeriod,1)+fRvrYr)*12)</f>
        <v>0</v>
      </c>
      <c r="ED243" s="278" cm="1">
        <f t="array" aca="1" ref="ED243" ca="1">EC243*(1+(rRentIncrPct*(MOD(ED$8,12)=1))+(rExCapExRntInfl*(rExCapExRntInflMnth=ED$8)))*(ED$8&lt;=(MAX(rHoldPeriod,1)+fRvrYr)*12)</f>
        <v>0</v>
      </c>
      <c r="EE243" s="278" cm="1">
        <f t="array" aca="1" ref="EE243" ca="1">ED243*(1+(rRentIncrPct*(MOD(EE$8,12)=1))+(rExCapExRntInfl*(rExCapExRntInflMnth=EE$8)))*(EE$8&lt;=(MAX(rHoldPeriod,1)+fRvrYr)*12)</f>
        <v>0</v>
      </c>
      <c r="EF243" s="278" cm="1">
        <f t="array" aca="1" ref="EF243" ca="1">EE243*(1+(rRentIncrPct*(MOD(EF$8,12)=1))+(rExCapExRntInfl*(rExCapExRntInflMnth=EF$8)))*(EF$8&lt;=(MAX(rHoldPeriod,1)+fRvrYr)*12)</f>
        <v>0</v>
      </c>
      <c r="EG243" s="278" cm="1">
        <f t="array" aca="1" ref="EG243" ca="1">EF243*(1+(rRentIncrPct*(MOD(EG$8,12)=1))+(rExCapExRntInfl*(rExCapExRntInflMnth=EG$8)))*(EG$8&lt;=(MAX(rHoldPeriod,1)+fRvrYr)*12)</f>
        <v>0</v>
      </c>
      <c r="EH243" s="278" cm="1">
        <f t="array" aca="1" ref="EH243" ca="1">EG243*(1+(rRentIncrPct*(MOD(EH$8,12)=1))+(rExCapExRntInfl*(rExCapExRntInflMnth=EH$8)))*(EH$8&lt;=(MAX(rHoldPeriod,1)+fRvrYr)*12)</f>
        <v>0</v>
      </c>
      <c r="EI243" s="278" cm="1">
        <f t="array" aca="1" ref="EI243" ca="1">EH243*(1+(rRentIncrPct*(MOD(EI$8,12)=1))+(rExCapExRntInfl*(rExCapExRntInflMnth=EI$8)))*(EI$8&lt;=(MAX(rHoldPeriod,1)+fRvrYr)*12)</f>
        <v>0</v>
      </c>
      <c r="EJ243" s="278" cm="1">
        <f t="array" aca="1" ref="EJ243" ca="1">EI243*(1+(rRentIncrPct*(MOD(EJ$8,12)=1))+(rExCapExRntInfl*(rExCapExRntInflMnth=EJ$8)))*(EJ$8&lt;=(MAX(rHoldPeriod,1)+fRvrYr)*12)</f>
        <v>0</v>
      </c>
      <c r="EK243" s="278" cm="1">
        <f t="array" aca="1" ref="EK243" ca="1">EJ243*(1+(rRentIncrPct*(MOD(EK$8,12)=1))+(rExCapExRntInfl*(rExCapExRntInflMnth=EK$8)))*(EK$8&lt;=(MAX(rHoldPeriod,1)+fRvrYr)*12)</f>
        <v>0</v>
      </c>
      <c r="EL243" s="278" cm="1">
        <f t="array" aca="1" ref="EL243" ca="1">EK243*(1+(rRentIncrPct*(MOD(EL$8,12)=1))+(rExCapExRntInfl*(rExCapExRntInflMnth=EL$8)))*(EL$8&lt;=(MAX(rHoldPeriod,1)+fRvrYr)*12)</f>
        <v>0</v>
      </c>
      <c r="EM243" s="278" cm="1">
        <f t="array" aca="1" ref="EM243" ca="1">EL243*(1+(rRentIncrPct*(MOD(EM$8,12)=1))+(rExCapExRntInfl*(rExCapExRntInflMnth=EM$8)))*(EM$8&lt;=(MAX(rHoldPeriod,1)+fRvrYr)*12)</f>
        <v>0</v>
      </c>
      <c r="EN243" s="278" cm="1">
        <f t="array" aca="1" ref="EN243" ca="1">EM243*(1+(rRentIncrPct*(MOD(EN$8,12)=1))+(rExCapExRntInfl*(rExCapExRntInflMnth=EN$8)))*(EN$8&lt;=(MAX(rHoldPeriod,1)+fRvrYr)*12)</f>
        <v>0</v>
      </c>
      <c r="EO243" s="278" cm="1">
        <f t="array" aca="1" ref="EO243" ca="1">EN243*(1+(rRentIncrPct*(MOD(EO$8,12)=1))+(rExCapExRntInfl*(rExCapExRntInflMnth=EO$8)))*(EO$8&lt;=(MAX(rHoldPeriod,1)+fRvrYr)*12)</f>
        <v>0</v>
      </c>
      <c r="EP243" s="278" cm="1">
        <f t="array" aca="1" ref="EP243" ca="1">EO243*(1+(rRentIncrPct*(MOD(EP$8,12)=1))+(rExCapExRntInfl*(rExCapExRntInflMnth=EP$8)))*(EP$8&lt;=(MAX(rHoldPeriod,1)+fRvrYr)*12)</f>
        <v>0</v>
      </c>
      <c r="EQ243" s="278" cm="1">
        <f t="array" aca="1" ref="EQ243" ca="1">EP243*(1+(rRentIncrPct*(MOD(EQ$8,12)=1))+(rExCapExRntInfl*(rExCapExRntInflMnth=EQ$8)))*(EQ$8&lt;=(MAX(rHoldPeriod,1)+fRvrYr)*12)</f>
        <v>0</v>
      </c>
      <c r="ER243" s="278" cm="1">
        <f t="array" aca="1" ref="ER243" ca="1">EQ243*(1+(rRentIncrPct*(MOD(ER$8,12)=1))+(rExCapExRntInfl*(rExCapExRntInflMnth=ER$8)))*(ER$8&lt;=(MAX(rHoldPeriod,1)+fRvrYr)*12)</f>
        <v>0</v>
      </c>
      <c r="ES243" s="278" cm="1">
        <f t="array" aca="1" ref="ES243" ca="1">ER243*(1+(rRentIncrPct*(MOD(ES$8,12)=1))+(rExCapExRntInfl*(rExCapExRntInflMnth=ES$8)))*(ES$8&lt;=(MAX(rHoldPeriod,1)+fRvrYr)*12)</f>
        <v>0</v>
      </c>
    </row>
    <row r="244" spans="17:149" hidden="1" x14ac:dyDescent="0.2">
      <c r="Q244" s="275"/>
      <c r="R244" s="278">
        <f t="shared" si="501"/>
        <v>0</v>
      </c>
      <c r="S244" s="278" cm="1">
        <f t="array" aca="1" ref="S244" ca="1">R244*(1+(rRentIncrPct*(MOD(S$8,12)=1))+(rExCapExRntInfl*(rExCapExRntInflMnth=S$8)))*(S$8&lt;=(MAX(rHoldPeriod,1)+fRvrYr)*12)</f>
        <v>0</v>
      </c>
      <c r="T244" s="278" cm="1">
        <f t="array" aca="1" ref="T244" ca="1">S244*(1+(rRentIncrPct*(MOD(T$8,12)=1))+(rExCapExRntInfl*(rExCapExRntInflMnth=T$8)))*(T$8&lt;=(MAX(rHoldPeriod,1)+fRvrYr)*12)</f>
        <v>0</v>
      </c>
      <c r="U244" s="278" cm="1">
        <f t="array" aca="1" ref="U244" ca="1">T244*(1+(rRentIncrPct*(MOD(U$8,12)=1))+(rExCapExRntInfl*(rExCapExRntInflMnth=U$8)))*(U$8&lt;=(MAX(rHoldPeriod,1)+fRvrYr)*12)</f>
        <v>0</v>
      </c>
      <c r="V244" s="278" cm="1">
        <f t="array" aca="1" ref="V244" ca="1">U244*(1+(rRentIncrPct*(MOD(V$8,12)=1))+(rExCapExRntInfl*(rExCapExRntInflMnth=V$8)))*(V$8&lt;=(MAX(rHoldPeriod,1)+fRvrYr)*12)</f>
        <v>0</v>
      </c>
      <c r="W244" s="278" cm="1">
        <f t="array" aca="1" ref="W244" ca="1">V244*(1+(rRentIncrPct*(MOD(W$8,12)=1))+(rExCapExRntInfl*(rExCapExRntInflMnth=W$8)))*(W$8&lt;=(MAX(rHoldPeriod,1)+fRvrYr)*12)</f>
        <v>0</v>
      </c>
      <c r="X244" s="278" cm="1">
        <f t="array" aca="1" ref="X244" ca="1">W244*(1+(rRentIncrPct*(MOD(X$8,12)=1))+(rExCapExRntInfl*(rExCapExRntInflMnth=X$8)))*(X$8&lt;=(MAX(rHoldPeriod,1)+fRvrYr)*12)</f>
        <v>0</v>
      </c>
      <c r="Y244" s="278" cm="1">
        <f t="array" aca="1" ref="Y244" ca="1">X244*(1+(rRentIncrPct*(MOD(Y$8,12)=1))+(rExCapExRntInfl*(rExCapExRntInflMnth=Y$8)))*(Y$8&lt;=(MAX(rHoldPeriod,1)+fRvrYr)*12)</f>
        <v>0</v>
      </c>
      <c r="Z244" s="278" cm="1">
        <f t="array" aca="1" ref="Z244" ca="1">Y244*(1+(rRentIncrPct*(MOD(Z$8,12)=1))+(rExCapExRntInfl*(rExCapExRntInflMnth=Z$8)))*(Z$8&lt;=(MAX(rHoldPeriod,1)+fRvrYr)*12)</f>
        <v>0</v>
      </c>
      <c r="AA244" s="278" cm="1">
        <f t="array" aca="1" ref="AA244" ca="1">Z244*(1+(rRentIncrPct*(MOD(AA$8,12)=1))+(rExCapExRntInfl*(rExCapExRntInflMnth=AA$8)))*(AA$8&lt;=(MAX(rHoldPeriod,1)+fRvrYr)*12)</f>
        <v>0</v>
      </c>
      <c r="AB244" s="278" cm="1">
        <f t="array" aca="1" ref="AB244" ca="1">AA244*(1+(rRentIncrPct*(MOD(AB$8,12)=1))+(rExCapExRntInfl*(rExCapExRntInflMnth=AB$8)))*(AB$8&lt;=(MAX(rHoldPeriod,1)+fRvrYr)*12)</f>
        <v>0</v>
      </c>
      <c r="AC244" s="278" cm="1">
        <f t="array" aca="1" ref="AC244" ca="1">AB244*(1+(rRentIncrPct*(MOD(AC$8,12)=1))+(rExCapExRntInfl*(rExCapExRntInflMnth=AC$8)))*(AC$8&lt;=(MAX(rHoldPeriod,1)+fRvrYr)*12)</f>
        <v>0</v>
      </c>
      <c r="AD244" s="278" cm="1">
        <f t="array" aca="1" ref="AD244" ca="1">AC244*(1+(rRentIncrPct*(MOD(AD$8,12)=1))+(rExCapExRntInfl*(rExCapExRntInflMnth=AD$8)))*(AD$8&lt;=(MAX(rHoldPeriod,1)+fRvrYr)*12)</f>
        <v>0</v>
      </c>
      <c r="AE244" s="278" cm="1">
        <f t="array" aca="1" ref="AE244" ca="1">AD244*(1+(rRentIncrPct*(MOD(AE$8,12)=1))+(rExCapExRntInfl*(rExCapExRntInflMnth=AE$8)))*(AE$8&lt;=(MAX(rHoldPeriod,1)+fRvrYr)*12)</f>
        <v>0</v>
      </c>
      <c r="AF244" s="278" cm="1">
        <f t="array" aca="1" ref="AF244" ca="1">AE244*(1+(rRentIncrPct*(MOD(AF$8,12)=1))+(rExCapExRntInfl*(rExCapExRntInflMnth=AF$8)))*(AF$8&lt;=(MAX(rHoldPeriod,1)+fRvrYr)*12)</f>
        <v>0</v>
      </c>
      <c r="AG244" s="278" cm="1">
        <f t="array" aca="1" ref="AG244" ca="1">AF244*(1+(rRentIncrPct*(MOD(AG$8,12)=1))+(rExCapExRntInfl*(rExCapExRntInflMnth=AG$8)))*(AG$8&lt;=(MAX(rHoldPeriod,1)+fRvrYr)*12)</f>
        <v>0</v>
      </c>
      <c r="AH244" s="278" cm="1">
        <f t="array" aca="1" ref="AH244" ca="1">AG244*(1+(rRentIncrPct*(MOD(AH$8,12)=1))+(rExCapExRntInfl*(rExCapExRntInflMnth=AH$8)))*(AH$8&lt;=(MAX(rHoldPeriod,1)+fRvrYr)*12)</f>
        <v>0</v>
      </c>
      <c r="AI244" s="278" cm="1">
        <f t="array" aca="1" ref="AI244" ca="1">AH244*(1+(rRentIncrPct*(MOD(AI$8,12)=1))+(rExCapExRntInfl*(rExCapExRntInflMnth=AI$8)))*(AI$8&lt;=(MAX(rHoldPeriod,1)+fRvrYr)*12)</f>
        <v>0</v>
      </c>
      <c r="AJ244" s="278" cm="1">
        <f t="array" aca="1" ref="AJ244" ca="1">AI244*(1+(rRentIncrPct*(MOD(AJ$8,12)=1))+(rExCapExRntInfl*(rExCapExRntInflMnth=AJ$8)))*(AJ$8&lt;=(MAX(rHoldPeriod,1)+fRvrYr)*12)</f>
        <v>0</v>
      </c>
      <c r="AK244" s="278" cm="1">
        <f t="array" aca="1" ref="AK244" ca="1">AJ244*(1+(rRentIncrPct*(MOD(AK$8,12)=1))+(rExCapExRntInfl*(rExCapExRntInflMnth=AK$8)))*(AK$8&lt;=(MAX(rHoldPeriod,1)+fRvrYr)*12)</f>
        <v>0</v>
      </c>
      <c r="AL244" s="278" cm="1">
        <f t="array" aca="1" ref="AL244" ca="1">AK244*(1+(rRentIncrPct*(MOD(AL$8,12)=1))+(rExCapExRntInfl*(rExCapExRntInflMnth=AL$8)))*(AL$8&lt;=(MAX(rHoldPeriod,1)+fRvrYr)*12)</f>
        <v>0</v>
      </c>
      <c r="AM244" s="278" cm="1">
        <f t="array" aca="1" ref="AM244" ca="1">AL244*(1+(rRentIncrPct*(MOD(AM$8,12)=1))+(rExCapExRntInfl*(rExCapExRntInflMnth=AM$8)))*(AM$8&lt;=(MAX(rHoldPeriod,1)+fRvrYr)*12)</f>
        <v>0</v>
      </c>
      <c r="AN244" s="278" cm="1">
        <f t="array" aca="1" ref="AN244" ca="1">AM244*(1+(rRentIncrPct*(MOD(AN$8,12)=1))+(rExCapExRntInfl*(rExCapExRntInflMnth=AN$8)))*(AN$8&lt;=(MAX(rHoldPeriod,1)+fRvrYr)*12)</f>
        <v>0</v>
      </c>
      <c r="AO244" s="278" cm="1">
        <f t="array" aca="1" ref="AO244" ca="1">AN244*(1+(rRentIncrPct*(MOD(AO$8,12)=1))+(rExCapExRntInfl*(rExCapExRntInflMnth=AO$8)))*(AO$8&lt;=(MAX(rHoldPeriod,1)+fRvrYr)*12)</f>
        <v>0</v>
      </c>
      <c r="AP244" s="278" cm="1">
        <f t="array" aca="1" ref="AP244" ca="1">AO244*(1+(rRentIncrPct*(MOD(AP$8,12)=1))+(rExCapExRntInfl*(rExCapExRntInflMnth=AP$8)))*(AP$8&lt;=(MAX(rHoldPeriod,1)+fRvrYr)*12)</f>
        <v>0</v>
      </c>
      <c r="AQ244" s="278" cm="1">
        <f t="array" aca="1" ref="AQ244" ca="1">AP244*(1+(rRentIncrPct*(MOD(AQ$8,12)=1))+(rExCapExRntInfl*(rExCapExRntInflMnth=AQ$8)))*(AQ$8&lt;=(MAX(rHoldPeriod,1)+fRvrYr)*12)</f>
        <v>0</v>
      </c>
      <c r="AR244" s="278" cm="1">
        <f t="array" aca="1" ref="AR244" ca="1">AQ244*(1+(rRentIncrPct*(MOD(AR$8,12)=1))+(rExCapExRntInfl*(rExCapExRntInflMnth=AR$8)))*(AR$8&lt;=(MAX(rHoldPeriod,1)+fRvrYr)*12)</f>
        <v>0</v>
      </c>
      <c r="AS244" s="278" cm="1">
        <f t="array" aca="1" ref="AS244" ca="1">AR244*(1+(rRentIncrPct*(MOD(AS$8,12)=1))+(rExCapExRntInfl*(rExCapExRntInflMnth=AS$8)))*(AS$8&lt;=(MAX(rHoldPeriod,1)+fRvrYr)*12)</f>
        <v>0</v>
      </c>
      <c r="AT244" s="278" cm="1">
        <f t="array" aca="1" ref="AT244" ca="1">AS244*(1+(rRentIncrPct*(MOD(AT$8,12)=1))+(rExCapExRntInfl*(rExCapExRntInflMnth=AT$8)))*(AT$8&lt;=(MAX(rHoldPeriod,1)+fRvrYr)*12)</f>
        <v>0</v>
      </c>
      <c r="AU244" s="278" cm="1">
        <f t="array" aca="1" ref="AU244" ca="1">AT244*(1+(rRentIncrPct*(MOD(AU$8,12)=1))+(rExCapExRntInfl*(rExCapExRntInflMnth=AU$8)))*(AU$8&lt;=(MAX(rHoldPeriod,1)+fRvrYr)*12)</f>
        <v>0</v>
      </c>
      <c r="AV244" s="278" cm="1">
        <f t="array" aca="1" ref="AV244" ca="1">AU244*(1+(rRentIncrPct*(MOD(AV$8,12)=1))+(rExCapExRntInfl*(rExCapExRntInflMnth=AV$8)))*(AV$8&lt;=(MAX(rHoldPeriod,1)+fRvrYr)*12)</f>
        <v>0</v>
      </c>
      <c r="AW244" s="278" cm="1">
        <f t="array" aca="1" ref="AW244" ca="1">AV244*(1+(rRentIncrPct*(MOD(AW$8,12)=1))+(rExCapExRntInfl*(rExCapExRntInflMnth=AW$8)))*(AW$8&lt;=(MAX(rHoldPeriod,1)+fRvrYr)*12)</f>
        <v>0</v>
      </c>
      <c r="AX244" s="278" cm="1">
        <f t="array" aca="1" ref="AX244" ca="1">AW244*(1+(rRentIncrPct*(MOD(AX$8,12)=1))+(rExCapExRntInfl*(rExCapExRntInflMnth=AX$8)))*(AX$8&lt;=(MAX(rHoldPeriod,1)+fRvrYr)*12)</f>
        <v>0</v>
      </c>
      <c r="AY244" s="278" cm="1">
        <f t="array" aca="1" ref="AY244" ca="1">AX244*(1+(rRentIncrPct*(MOD(AY$8,12)=1))+(rExCapExRntInfl*(rExCapExRntInflMnth=AY$8)))*(AY$8&lt;=(MAX(rHoldPeriod,1)+fRvrYr)*12)</f>
        <v>0</v>
      </c>
      <c r="AZ244" s="278" cm="1">
        <f t="array" aca="1" ref="AZ244" ca="1">AY244*(1+(rRentIncrPct*(MOD(AZ$8,12)=1))+(rExCapExRntInfl*(rExCapExRntInflMnth=AZ$8)))*(AZ$8&lt;=(MAX(rHoldPeriod,1)+fRvrYr)*12)</f>
        <v>0</v>
      </c>
      <c r="BA244" s="278" cm="1">
        <f t="array" aca="1" ref="BA244" ca="1">AZ244*(1+(rRentIncrPct*(MOD(BA$8,12)=1))+(rExCapExRntInfl*(rExCapExRntInflMnth=BA$8)))*(BA$8&lt;=(MAX(rHoldPeriod,1)+fRvrYr)*12)</f>
        <v>0</v>
      </c>
      <c r="BB244" s="278" cm="1">
        <f t="array" aca="1" ref="BB244" ca="1">BA244*(1+(rRentIncrPct*(MOD(BB$8,12)=1))+(rExCapExRntInfl*(rExCapExRntInflMnth=BB$8)))*(BB$8&lt;=(MAX(rHoldPeriod,1)+fRvrYr)*12)</f>
        <v>0</v>
      </c>
      <c r="BC244" s="278" cm="1">
        <f t="array" aca="1" ref="BC244" ca="1">BB244*(1+(rRentIncrPct*(MOD(BC$8,12)=1))+(rExCapExRntInfl*(rExCapExRntInflMnth=BC$8)))*(BC$8&lt;=(MAX(rHoldPeriod,1)+fRvrYr)*12)</f>
        <v>0</v>
      </c>
      <c r="BD244" s="278" cm="1">
        <f t="array" aca="1" ref="BD244" ca="1">BC244*(1+(rRentIncrPct*(MOD(BD$8,12)=1))+(rExCapExRntInfl*(rExCapExRntInflMnth=BD$8)))*(BD$8&lt;=(MAX(rHoldPeriod,1)+fRvrYr)*12)</f>
        <v>0</v>
      </c>
      <c r="BE244" s="278" cm="1">
        <f t="array" aca="1" ref="BE244" ca="1">BD244*(1+(rRentIncrPct*(MOD(BE$8,12)=1))+(rExCapExRntInfl*(rExCapExRntInflMnth=BE$8)))*(BE$8&lt;=(MAX(rHoldPeriod,1)+fRvrYr)*12)</f>
        <v>0</v>
      </c>
      <c r="BF244" s="278" cm="1">
        <f t="array" aca="1" ref="BF244" ca="1">BE244*(1+(rRentIncrPct*(MOD(BF$8,12)=1))+(rExCapExRntInfl*(rExCapExRntInflMnth=BF$8)))*(BF$8&lt;=(MAX(rHoldPeriod,1)+fRvrYr)*12)</f>
        <v>0</v>
      </c>
      <c r="BG244" s="278" cm="1">
        <f t="array" aca="1" ref="BG244" ca="1">BF244*(1+(rRentIncrPct*(MOD(BG$8,12)=1))+(rExCapExRntInfl*(rExCapExRntInflMnth=BG$8)))*(BG$8&lt;=(MAX(rHoldPeriod,1)+fRvrYr)*12)</f>
        <v>0</v>
      </c>
      <c r="BH244" s="278" cm="1">
        <f t="array" aca="1" ref="BH244" ca="1">BG244*(1+(rRentIncrPct*(MOD(BH$8,12)=1))+(rExCapExRntInfl*(rExCapExRntInflMnth=BH$8)))*(BH$8&lt;=(MAX(rHoldPeriod,1)+fRvrYr)*12)</f>
        <v>0</v>
      </c>
      <c r="BI244" s="278" cm="1">
        <f t="array" aca="1" ref="BI244" ca="1">BH244*(1+(rRentIncrPct*(MOD(BI$8,12)=1))+(rExCapExRntInfl*(rExCapExRntInflMnth=BI$8)))*(BI$8&lt;=(MAX(rHoldPeriod,1)+fRvrYr)*12)</f>
        <v>0</v>
      </c>
      <c r="BJ244" s="278" cm="1">
        <f t="array" aca="1" ref="BJ244" ca="1">BI244*(1+(rRentIncrPct*(MOD(BJ$8,12)=1))+(rExCapExRntInfl*(rExCapExRntInflMnth=BJ$8)))*(BJ$8&lt;=(MAX(rHoldPeriod,1)+fRvrYr)*12)</f>
        <v>0</v>
      </c>
      <c r="BK244" s="278" cm="1">
        <f t="array" aca="1" ref="BK244" ca="1">BJ244*(1+(rRentIncrPct*(MOD(BK$8,12)=1))+(rExCapExRntInfl*(rExCapExRntInflMnth=BK$8)))*(BK$8&lt;=(MAX(rHoldPeriod,1)+fRvrYr)*12)</f>
        <v>0</v>
      </c>
      <c r="BL244" s="278" cm="1">
        <f t="array" aca="1" ref="BL244" ca="1">BK244*(1+(rRentIncrPct*(MOD(BL$8,12)=1))+(rExCapExRntInfl*(rExCapExRntInflMnth=BL$8)))*(BL$8&lt;=(MAX(rHoldPeriod,1)+fRvrYr)*12)</f>
        <v>0</v>
      </c>
      <c r="BM244" s="278" cm="1">
        <f t="array" aca="1" ref="BM244" ca="1">BL244*(1+(rRentIncrPct*(MOD(BM$8,12)=1))+(rExCapExRntInfl*(rExCapExRntInflMnth=BM$8)))*(BM$8&lt;=(MAX(rHoldPeriod,1)+fRvrYr)*12)</f>
        <v>0</v>
      </c>
      <c r="BN244" s="278" cm="1">
        <f t="array" aca="1" ref="BN244" ca="1">BM244*(1+(rRentIncrPct*(MOD(BN$8,12)=1))+(rExCapExRntInfl*(rExCapExRntInflMnth=BN$8)))*(BN$8&lt;=(MAX(rHoldPeriod,1)+fRvrYr)*12)</f>
        <v>0</v>
      </c>
      <c r="BO244" s="278" cm="1">
        <f t="array" aca="1" ref="BO244" ca="1">BN244*(1+(rRentIncrPct*(MOD(BO$8,12)=1))+(rExCapExRntInfl*(rExCapExRntInflMnth=BO$8)))*(BO$8&lt;=(MAX(rHoldPeriod,1)+fRvrYr)*12)</f>
        <v>0</v>
      </c>
      <c r="BP244" s="278" cm="1">
        <f t="array" aca="1" ref="BP244" ca="1">BO244*(1+(rRentIncrPct*(MOD(BP$8,12)=1))+(rExCapExRntInfl*(rExCapExRntInflMnth=BP$8)))*(BP$8&lt;=(MAX(rHoldPeriod,1)+fRvrYr)*12)</f>
        <v>0</v>
      </c>
      <c r="BQ244" s="278" cm="1">
        <f t="array" aca="1" ref="BQ244" ca="1">BP244*(1+(rRentIncrPct*(MOD(BQ$8,12)=1))+(rExCapExRntInfl*(rExCapExRntInflMnth=BQ$8)))*(BQ$8&lt;=(MAX(rHoldPeriod,1)+fRvrYr)*12)</f>
        <v>0</v>
      </c>
      <c r="BR244" s="278" cm="1">
        <f t="array" aca="1" ref="BR244" ca="1">BQ244*(1+(rRentIncrPct*(MOD(BR$8,12)=1))+(rExCapExRntInfl*(rExCapExRntInflMnth=BR$8)))*(BR$8&lt;=(MAX(rHoldPeriod,1)+fRvrYr)*12)</f>
        <v>0</v>
      </c>
      <c r="BS244" s="278" cm="1">
        <f t="array" aca="1" ref="BS244" ca="1">BR244*(1+(rRentIncrPct*(MOD(BS$8,12)=1))+(rExCapExRntInfl*(rExCapExRntInflMnth=BS$8)))*(BS$8&lt;=(MAX(rHoldPeriod,1)+fRvrYr)*12)</f>
        <v>0</v>
      </c>
      <c r="BT244" s="278" cm="1">
        <f t="array" aca="1" ref="BT244" ca="1">BS244*(1+(rRentIncrPct*(MOD(BT$8,12)=1))+(rExCapExRntInfl*(rExCapExRntInflMnth=BT$8)))*(BT$8&lt;=(MAX(rHoldPeriod,1)+fRvrYr)*12)</f>
        <v>0</v>
      </c>
      <c r="BU244" s="278" cm="1">
        <f t="array" aca="1" ref="BU244" ca="1">BT244*(1+(rRentIncrPct*(MOD(BU$8,12)=1))+(rExCapExRntInfl*(rExCapExRntInflMnth=BU$8)))*(BU$8&lt;=(MAX(rHoldPeriod,1)+fRvrYr)*12)</f>
        <v>0</v>
      </c>
      <c r="BV244" s="278" cm="1">
        <f t="array" aca="1" ref="BV244" ca="1">BU244*(1+(rRentIncrPct*(MOD(BV$8,12)=1))+(rExCapExRntInfl*(rExCapExRntInflMnth=BV$8)))*(BV$8&lt;=(MAX(rHoldPeriod,1)+fRvrYr)*12)</f>
        <v>0</v>
      </c>
      <c r="BW244" s="278" cm="1">
        <f t="array" aca="1" ref="BW244" ca="1">BV244*(1+(rRentIncrPct*(MOD(BW$8,12)=1))+(rExCapExRntInfl*(rExCapExRntInflMnth=BW$8)))*(BW$8&lt;=(MAX(rHoldPeriod,1)+fRvrYr)*12)</f>
        <v>0</v>
      </c>
      <c r="BX244" s="278" cm="1">
        <f t="array" aca="1" ref="BX244" ca="1">BW244*(1+(rRentIncrPct*(MOD(BX$8,12)=1))+(rExCapExRntInfl*(rExCapExRntInflMnth=BX$8)))*(BX$8&lt;=(MAX(rHoldPeriod,1)+fRvrYr)*12)</f>
        <v>0</v>
      </c>
      <c r="BY244" s="278" cm="1">
        <f t="array" aca="1" ref="BY244" ca="1">BX244*(1+(rRentIncrPct*(MOD(BY$8,12)=1))+(rExCapExRntInfl*(rExCapExRntInflMnth=BY$8)))*(BY$8&lt;=(MAX(rHoldPeriod,1)+fRvrYr)*12)</f>
        <v>0</v>
      </c>
      <c r="BZ244" s="278" cm="1">
        <f t="array" aca="1" ref="BZ244" ca="1">BY244*(1+(rRentIncrPct*(MOD(BZ$8,12)=1))+(rExCapExRntInfl*(rExCapExRntInflMnth=BZ$8)))*(BZ$8&lt;=(MAX(rHoldPeriod,1)+fRvrYr)*12)</f>
        <v>0</v>
      </c>
      <c r="CA244" s="278" cm="1">
        <f t="array" aca="1" ref="CA244" ca="1">BZ244*(1+(rRentIncrPct*(MOD(CA$8,12)=1))+(rExCapExRntInfl*(rExCapExRntInflMnth=CA$8)))*(CA$8&lt;=(MAX(rHoldPeriod,1)+fRvrYr)*12)</f>
        <v>0</v>
      </c>
      <c r="CB244" s="278" cm="1">
        <f t="array" aca="1" ref="CB244" ca="1">CA244*(1+(rRentIncrPct*(MOD(CB$8,12)=1))+(rExCapExRntInfl*(rExCapExRntInflMnth=CB$8)))*(CB$8&lt;=(MAX(rHoldPeriod,1)+fRvrYr)*12)</f>
        <v>0</v>
      </c>
      <c r="CC244" s="278" cm="1">
        <f t="array" aca="1" ref="CC244" ca="1">CB244*(1+(rRentIncrPct*(MOD(CC$8,12)=1))+(rExCapExRntInfl*(rExCapExRntInflMnth=CC$8)))*(CC$8&lt;=(MAX(rHoldPeriod,1)+fRvrYr)*12)</f>
        <v>0</v>
      </c>
      <c r="CD244" s="278" cm="1">
        <f t="array" aca="1" ref="CD244" ca="1">CC244*(1+(rRentIncrPct*(MOD(CD$8,12)=1))+(rExCapExRntInfl*(rExCapExRntInflMnth=CD$8)))*(CD$8&lt;=(MAX(rHoldPeriod,1)+fRvrYr)*12)</f>
        <v>0</v>
      </c>
      <c r="CE244" s="278" cm="1">
        <f t="array" aca="1" ref="CE244" ca="1">CD244*(1+(rRentIncrPct*(MOD(CE$8,12)=1))+(rExCapExRntInfl*(rExCapExRntInflMnth=CE$8)))*(CE$8&lt;=(MAX(rHoldPeriod,1)+fRvrYr)*12)</f>
        <v>0</v>
      </c>
      <c r="CF244" s="278" cm="1">
        <f t="array" aca="1" ref="CF244" ca="1">CE244*(1+(rRentIncrPct*(MOD(CF$8,12)=1))+(rExCapExRntInfl*(rExCapExRntInflMnth=CF$8)))*(CF$8&lt;=(MAX(rHoldPeriod,1)+fRvrYr)*12)</f>
        <v>0</v>
      </c>
      <c r="CG244" s="278" cm="1">
        <f t="array" aca="1" ref="CG244" ca="1">CF244*(1+(rRentIncrPct*(MOD(CG$8,12)=1))+(rExCapExRntInfl*(rExCapExRntInflMnth=CG$8)))*(CG$8&lt;=(MAX(rHoldPeriod,1)+fRvrYr)*12)</f>
        <v>0</v>
      </c>
      <c r="CH244" s="278" cm="1">
        <f t="array" aca="1" ref="CH244" ca="1">CG244*(1+(rRentIncrPct*(MOD(CH$8,12)=1))+(rExCapExRntInfl*(rExCapExRntInflMnth=CH$8)))*(CH$8&lt;=(MAX(rHoldPeriod,1)+fRvrYr)*12)</f>
        <v>0</v>
      </c>
      <c r="CI244" s="278" cm="1">
        <f t="array" aca="1" ref="CI244" ca="1">CH244*(1+(rRentIncrPct*(MOD(CI$8,12)=1))+(rExCapExRntInfl*(rExCapExRntInflMnth=CI$8)))*(CI$8&lt;=(MAX(rHoldPeriod,1)+fRvrYr)*12)</f>
        <v>0</v>
      </c>
      <c r="CJ244" s="278" cm="1">
        <f t="array" aca="1" ref="CJ244" ca="1">CI244*(1+(rRentIncrPct*(MOD(CJ$8,12)=1))+(rExCapExRntInfl*(rExCapExRntInflMnth=CJ$8)))*(CJ$8&lt;=(MAX(rHoldPeriod,1)+fRvrYr)*12)</f>
        <v>0</v>
      </c>
      <c r="CK244" s="278" cm="1">
        <f t="array" aca="1" ref="CK244" ca="1">CJ244*(1+(rRentIncrPct*(MOD(CK$8,12)=1))+(rExCapExRntInfl*(rExCapExRntInflMnth=CK$8)))*(CK$8&lt;=(MAX(rHoldPeriod,1)+fRvrYr)*12)</f>
        <v>0</v>
      </c>
      <c r="CL244" s="278" cm="1">
        <f t="array" aca="1" ref="CL244" ca="1">CK244*(1+(rRentIncrPct*(MOD(CL$8,12)=1))+(rExCapExRntInfl*(rExCapExRntInflMnth=CL$8)))*(CL$8&lt;=(MAX(rHoldPeriod,1)+fRvrYr)*12)</f>
        <v>0</v>
      </c>
      <c r="CM244" s="278" cm="1">
        <f t="array" aca="1" ref="CM244" ca="1">CL244*(1+(rRentIncrPct*(MOD(CM$8,12)=1))+(rExCapExRntInfl*(rExCapExRntInflMnth=CM$8)))*(CM$8&lt;=(MAX(rHoldPeriod,1)+fRvrYr)*12)</f>
        <v>0</v>
      </c>
      <c r="CN244" s="278" cm="1">
        <f t="array" aca="1" ref="CN244" ca="1">CM244*(1+(rRentIncrPct*(MOD(CN$8,12)=1))+(rExCapExRntInfl*(rExCapExRntInflMnth=CN$8)))*(CN$8&lt;=(MAX(rHoldPeriod,1)+fRvrYr)*12)</f>
        <v>0</v>
      </c>
      <c r="CO244" s="278" cm="1">
        <f t="array" aca="1" ref="CO244" ca="1">CN244*(1+(rRentIncrPct*(MOD(CO$8,12)=1))+(rExCapExRntInfl*(rExCapExRntInflMnth=CO$8)))*(CO$8&lt;=(MAX(rHoldPeriod,1)+fRvrYr)*12)</f>
        <v>0</v>
      </c>
      <c r="CP244" s="278" cm="1">
        <f t="array" aca="1" ref="CP244" ca="1">CO244*(1+(rRentIncrPct*(MOD(CP$8,12)=1))+(rExCapExRntInfl*(rExCapExRntInflMnth=CP$8)))*(CP$8&lt;=(MAX(rHoldPeriod,1)+fRvrYr)*12)</f>
        <v>0</v>
      </c>
      <c r="CQ244" s="278" cm="1">
        <f t="array" aca="1" ref="CQ244" ca="1">CP244*(1+(rRentIncrPct*(MOD(CQ$8,12)=1))+(rExCapExRntInfl*(rExCapExRntInflMnth=CQ$8)))*(CQ$8&lt;=(MAX(rHoldPeriod,1)+fRvrYr)*12)</f>
        <v>0</v>
      </c>
      <c r="CR244" s="278" cm="1">
        <f t="array" aca="1" ref="CR244" ca="1">CQ244*(1+(rRentIncrPct*(MOD(CR$8,12)=1))+(rExCapExRntInfl*(rExCapExRntInflMnth=CR$8)))*(CR$8&lt;=(MAX(rHoldPeriod,1)+fRvrYr)*12)</f>
        <v>0</v>
      </c>
      <c r="CS244" s="278" cm="1">
        <f t="array" aca="1" ref="CS244" ca="1">CR244*(1+(rRentIncrPct*(MOD(CS$8,12)=1))+(rExCapExRntInfl*(rExCapExRntInflMnth=CS$8)))*(CS$8&lt;=(MAX(rHoldPeriod,1)+fRvrYr)*12)</f>
        <v>0</v>
      </c>
      <c r="CT244" s="278" cm="1">
        <f t="array" aca="1" ref="CT244" ca="1">CS244*(1+(rRentIncrPct*(MOD(CT$8,12)=1))+(rExCapExRntInfl*(rExCapExRntInflMnth=CT$8)))*(CT$8&lt;=(MAX(rHoldPeriod,1)+fRvrYr)*12)</f>
        <v>0</v>
      </c>
      <c r="CU244" s="278" cm="1">
        <f t="array" aca="1" ref="CU244" ca="1">CT244*(1+(rRentIncrPct*(MOD(CU$8,12)=1))+(rExCapExRntInfl*(rExCapExRntInflMnth=CU$8)))*(CU$8&lt;=(MAX(rHoldPeriod,1)+fRvrYr)*12)</f>
        <v>0</v>
      </c>
      <c r="CV244" s="278" cm="1">
        <f t="array" aca="1" ref="CV244" ca="1">CU244*(1+(rRentIncrPct*(MOD(CV$8,12)=1))+(rExCapExRntInfl*(rExCapExRntInflMnth=CV$8)))*(CV$8&lt;=(MAX(rHoldPeriod,1)+fRvrYr)*12)</f>
        <v>0</v>
      </c>
      <c r="CW244" s="278" cm="1">
        <f t="array" aca="1" ref="CW244" ca="1">CV244*(1+(rRentIncrPct*(MOD(CW$8,12)=1))+(rExCapExRntInfl*(rExCapExRntInflMnth=CW$8)))*(CW$8&lt;=(MAX(rHoldPeriod,1)+fRvrYr)*12)</f>
        <v>0</v>
      </c>
      <c r="CX244" s="278" cm="1">
        <f t="array" aca="1" ref="CX244" ca="1">CW244*(1+(rRentIncrPct*(MOD(CX$8,12)=1))+(rExCapExRntInfl*(rExCapExRntInflMnth=CX$8)))*(CX$8&lt;=(MAX(rHoldPeriod,1)+fRvrYr)*12)</f>
        <v>0</v>
      </c>
      <c r="CY244" s="278" cm="1">
        <f t="array" aca="1" ref="CY244" ca="1">CX244*(1+(rRentIncrPct*(MOD(CY$8,12)=1))+(rExCapExRntInfl*(rExCapExRntInflMnth=CY$8)))*(CY$8&lt;=(MAX(rHoldPeriod,1)+fRvrYr)*12)</f>
        <v>0</v>
      </c>
      <c r="CZ244" s="278" cm="1">
        <f t="array" aca="1" ref="CZ244" ca="1">CY244*(1+(rRentIncrPct*(MOD(CZ$8,12)=1))+(rExCapExRntInfl*(rExCapExRntInflMnth=CZ$8)))*(CZ$8&lt;=(MAX(rHoldPeriod,1)+fRvrYr)*12)</f>
        <v>0</v>
      </c>
      <c r="DA244" s="278" cm="1">
        <f t="array" aca="1" ref="DA244" ca="1">CZ244*(1+(rRentIncrPct*(MOD(DA$8,12)=1))+(rExCapExRntInfl*(rExCapExRntInflMnth=DA$8)))*(DA$8&lt;=(MAX(rHoldPeriod,1)+fRvrYr)*12)</f>
        <v>0</v>
      </c>
      <c r="DB244" s="278" cm="1">
        <f t="array" aca="1" ref="DB244" ca="1">DA244*(1+(rRentIncrPct*(MOD(DB$8,12)=1))+(rExCapExRntInfl*(rExCapExRntInflMnth=DB$8)))*(DB$8&lt;=(MAX(rHoldPeriod,1)+fRvrYr)*12)</f>
        <v>0</v>
      </c>
      <c r="DC244" s="278" cm="1">
        <f t="array" aca="1" ref="DC244" ca="1">DB244*(1+(rRentIncrPct*(MOD(DC$8,12)=1))+(rExCapExRntInfl*(rExCapExRntInflMnth=DC$8)))*(DC$8&lt;=(MAX(rHoldPeriod,1)+fRvrYr)*12)</f>
        <v>0</v>
      </c>
      <c r="DD244" s="278" cm="1">
        <f t="array" aca="1" ref="DD244" ca="1">DC244*(1+(rRentIncrPct*(MOD(DD$8,12)=1))+(rExCapExRntInfl*(rExCapExRntInflMnth=DD$8)))*(DD$8&lt;=(MAX(rHoldPeriod,1)+fRvrYr)*12)</f>
        <v>0</v>
      </c>
      <c r="DE244" s="278" cm="1">
        <f t="array" aca="1" ref="DE244" ca="1">DD244*(1+(rRentIncrPct*(MOD(DE$8,12)=1))+(rExCapExRntInfl*(rExCapExRntInflMnth=DE$8)))*(DE$8&lt;=(MAX(rHoldPeriod,1)+fRvrYr)*12)</f>
        <v>0</v>
      </c>
      <c r="DF244" s="278" cm="1">
        <f t="array" aca="1" ref="DF244" ca="1">DE244*(1+(rRentIncrPct*(MOD(DF$8,12)=1))+(rExCapExRntInfl*(rExCapExRntInflMnth=DF$8)))*(DF$8&lt;=(MAX(rHoldPeriod,1)+fRvrYr)*12)</f>
        <v>0</v>
      </c>
      <c r="DG244" s="278" cm="1">
        <f t="array" aca="1" ref="DG244" ca="1">DF244*(1+(rRentIncrPct*(MOD(DG$8,12)=1))+(rExCapExRntInfl*(rExCapExRntInflMnth=DG$8)))*(DG$8&lt;=(MAX(rHoldPeriod,1)+fRvrYr)*12)</f>
        <v>0</v>
      </c>
      <c r="DH244" s="278" cm="1">
        <f t="array" aca="1" ref="DH244" ca="1">DG244*(1+(rRentIncrPct*(MOD(DH$8,12)=1))+(rExCapExRntInfl*(rExCapExRntInflMnth=DH$8)))*(DH$8&lt;=(MAX(rHoldPeriod,1)+fRvrYr)*12)</f>
        <v>0</v>
      </c>
      <c r="DI244" s="278" cm="1">
        <f t="array" aca="1" ref="DI244" ca="1">DH244*(1+(rRentIncrPct*(MOD(DI$8,12)=1))+(rExCapExRntInfl*(rExCapExRntInflMnth=DI$8)))*(DI$8&lt;=(MAX(rHoldPeriod,1)+fRvrYr)*12)</f>
        <v>0</v>
      </c>
      <c r="DJ244" s="278" cm="1">
        <f t="array" aca="1" ref="DJ244" ca="1">DI244*(1+(rRentIncrPct*(MOD(DJ$8,12)=1))+(rExCapExRntInfl*(rExCapExRntInflMnth=DJ$8)))*(DJ$8&lt;=(MAX(rHoldPeriod,1)+fRvrYr)*12)</f>
        <v>0</v>
      </c>
      <c r="DK244" s="278" cm="1">
        <f t="array" aca="1" ref="DK244" ca="1">DJ244*(1+(rRentIncrPct*(MOD(DK$8,12)=1))+(rExCapExRntInfl*(rExCapExRntInflMnth=DK$8)))*(DK$8&lt;=(MAX(rHoldPeriod,1)+fRvrYr)*12)</f>
        <v>0</v>
      </c>
      <c r="DL244" s="278" cm="1">
        <f t="array" aca="1" ref="DL244" ca="1">DK244*(1+(rRentIncrPct*(MOD(DL$8,12)=1))+(rExCapExRntInfl*(rExCapExRntInflMnth=DL$8)))*(DL$8&lt;=(MAX(rHoldPeriod,1)+fRvrYr)*12)</f>
        <v>0</v>
      </c>
      <c r="DM244" s="278" cm="1">
        <f t="array" aca="1" ref="DM244" ca="1">DL244*(1+(rRentIncrPct*(MOD(DM$8,12)=1))+(rExCapExRntInfl*(rExCapExRntInflMnth=DM$8)))*(DM$8&lt;=(MAX(rHoldPeriod,1)+fRvrYr)*12)</f>
        <v>0</v>
      </c>
      <c r="DN244" s="278" cm="1">
        <f t="array" aca="1" ref="DN244" ca="1">DM244*(1+(rRentIncrPct*(MOD(DN$8,12)=1))+(rExCapExRntInfl*(rExCapExRntInflMnth=DN$8)))*(DN$8&lt;=(MAX(rHoldPeriod,1)+fRvrYr)*12)</f>
        <v>0</v>
      </c>
      <c r="DO244" s="278" cm="1">
        <f t="array" aca="1" ref="DO244" ca="1">DN244*(1+(rRentIncrPct*(MOD(DO$8,12)=1))+(rExCapExRntInfl*(rExCapExRntInflMnth=DO$8)))*(DO$8&lt;=(MAX(rHoldPeriod,1)+fRvrYr)*12)</f>
        <v>0</v>
      </c>
      <c r="DP244" s="278" cm="1">
        <f t="array" aca="1" ref="DP244" ca="1">DO244*(1+(rRentIncrPct*(MOD(DP$8,12)=1))+(rExCapExRntInfl*(rExCapExRntInflMnth=DP$8)))*(DP$8&lt;=(MAX(rHoldPeriod,1)+fRvrYr)*12)</f>
        <v>0</v>
      </c>
      <c r="DQ244" s="278" cm="1">
        <f t="array" aca="1" ref="DQ244" ca="1">DP244*(1+(rRentIncrPct*(MOD(DQ$8,12)=1))+(rExCapExRntInfl*(rExCapExRntInflMnth=DQ$8)))*(DQ$8&lt;=(MAX(rHoldPeriod,1)+fRvrYr)*12)</f>
        <v>0</v>
      </c>
      <c r="DR244" s="278" cm="1">
        <f t="array" aca="1" ref="DR244" ca="1">DQ244*(1+(rRentIncrPct*(MOD(DR$8,12)=1))+(rExCapExRntInfl*(rExCapExRntInflMnth=DR$8)))*(DR$8&lt;=(MAX(rHoldPeriod,1)+fRvrYr)*12)</f>
        <v>0</v>
      </c>
      <c r="DS244" s="278" cm="1">
        <f t="array" aca="1" ref="DS244" ca="1">DR244*(1+(rRentIncrPct*(MOD(DS$8,12)=1))+(rExCapExRntInfl*(rExCapExRntInflMnth=DS$8)))*(DS$8&lt;=(MAX(rHoldPeriod,1)+fRvrYr)*12)</f>
        <v>0</v>
      </c>
      <c r="DT244" s="278" cm="1">
        <f t="array" aca="1" ref="DT244" ca="1">DS244*(1+(rRentIncrPct*(MOD(DT$8,12)=1))+(rExCapExRntInfl*(rExCapExRntInflMnth=DT$8)))*(DT$8&lt;=(MAX(rHoldPeriod,1)+fRvrYr)*12)</f>
        <v>0</v>
      </c>
      <c r="DU244" s="278" cm="1">
        <f t="array" aca="1" ref="DU244" ca="1">DT244*(1+(rRentIncrPct*(MOD(DU$8,12)=1))+(rExCapExRntInfl*(rExCapExRntInflMnth=DU$8)))*(DU$8&lt;=(MAX(rHoldPeriod,1)+fRvrYr)*12)</f>
        <v>0</v>
      </c>
      <c r="DV244" s="278" cm="1">
        <f t="array" aca="1" ref="DV244" ca="1">DU244*(1+(rRentIncrPct*(MOD(DV$8,12)=1))+(rExCapExRntInfl*(rExCapExRntInflMnth=DV$8)))*(DV$8&lt;=(MAX(rHoldPeriod,1)+fRvrYr)*12)</f>
        <v>0</v>
      </c>
      <c r="DW244" s="278" cm="1">
        <f t="array" aca="1" ref="DW244" ca="1">DV244*(1+(rRentIncrPct*(MOD(DW$8,12)=1))+(rExCapExRntInfl*(rExCapExRntInflMnth=DW$8)))*(DW$8&lt;=(MAX(rHoldPeriod,1)+fRvrYr)*12)</f>
        <v>0</v>
      </c>
      <c r="DX244" s="278" cm="1">
        <f t="array" aca="1" ref="DX244" ca="1">DW244*(1+(rRentIncrPct*(MOD(DX$8,12)=1))+(rExCapExRntInfl*(rExCapExRntInflMnth=DX$8)))*(DX$8&lt;=(MAX(rHoldPeriod,1)+fRvrYr)*12)</f>
        <v>0</v>
      </c>
      <c r="DY244" s="278" cm="1">
        <f t="array" aca="1" ref="DY244" ca="1">DX244*(1+(rRentIncrPct*(MOD(DY$8,12)=1))+(rExCapExRntInfl*(rExCapExRntInflMnth=DY$8)))*(DY$8&lt;=(MAX(rHoldPeriod,1)+fRvrYr)*12)</f>
        <v>0</v>
      </c>
      <c r="DZ244" s="278" cm="1">
        <f t="array" aca="1" ref="DZ244" ca="1">DY244*(1+(rRentIncrPct*(MOD(DZ$8,12)=1))+(rExCapExRntInfl*(rExCapExRntInflMnth=DZ$8)))*(DZ$8&lt;=(MAX(rHoldPeriod,1)+fRvrYr)*12)</f>
        <v>0</v>
      </c>
      <c r="EA244" s="278" cm="1">
        <f t="array" aca="1" ref="EA244" ca="1">DZ244*(1+(rRentIncrPct*(MOD(EA$8,12)=1))+(rExCapExRntInfl*(rExCapExRntInflMnth=EA$8)))*(EA$8&lt;=(MAX(rHoldPeriod,1)+fRvrYr)*12)</f>
        <v>0</v>
      </c>
      <c r="EB244" s="278" cm="1">
        <f t="array" aca="1" ref="EB244" ca="1">EA244*(1+(rRentIncrPct*(MOD(EB$8,12)=1))+(rExCapExRntInfl*(rExCapExRntInflMnth=EB$8)))*(EB$8&lt;=(MAX(rHoldPeriod,1)+fRvrYr)*12)</f>
        <v>0</v>
      </c>
      <c r="EC244" s="278" cm="1">
        <f t="array" aca="1" ref="EC244" ca="1">EB244*(1+(rRentIncrPct*(MOD(EC$8,12)=1))+(rExCapExRntInfl*(rExCapExRntInflMnth=EC$8)))*(EC$8&lt;=(MAX(rHoldPeriod,1)+fRvrYr)*12)</f>
        <v>0</v>
      </c>
      <c r="ED244" s="278" cm="1">
        <f t="array" aca="1" ref="ED244" ca="1">EC244*(1+(rRentIncrPct*(MOD(ED$8,12)=1))+(rExCapExRntInfl*(rExCapExRntInflMnth=ED$8)))*(ED$8&lt;=(MAX(rHoldPeriod,1)+fRvrYr)*12)</f>
        <v>0</v>
      </c>
      <c r="EE244" s="278" cm="1">
        <f t="array" aca="1" ref="EE244" ca="1">ED244*(1+(rRentIncrPct*(MOD(EE$8,12)=1))+(rExCapExRntInfl*(rExCapExRntInflMnth=EE$8)))*(EE$8&lt;=(MAX(rHoldPeriod,1)+fRvrYr)*12)</f>
        <v>0</v>
      </c>
      <c r="EF244" s="278" cm="1">
        <f t="array" aca="1" ref="EF244" ca="1">EE244*(1+(rRentIncrPct*(MOD(EF$8,12)=1))+(rExCapExRntInfl*(rExCapExRntInflMnth=EF$8)))*(EF$8&lt;=(MAX(rHoldPeriod,1)+fRvrYr)*12)</f>
        <v>0</v>
      </c>
      <c r="EG244" s="278" cm="1">
        <f t="array" aca="1" ref="EG244" ca="1">EF244*(1+(rRentIncrPct*(MOD(EG$8,12)=1))+(rExCapExRntInfl*(rExCapExRntInflMnth=EG$8)))*(EG$8&lt;=(MAX(rHoldPeriod,1)+fRvrYr)*12)</f>
        <v>0</v>
      </c>
      <c r="EH244" s="278" cm="1">
        <f t="array" aca="1" ref="EH244" ca="1">EG244*(1+(rRentIncrPct*(MOD(EH$8,12)=1))+(rExCapExRntInfl*(rExCapExRntInflMnth=EH$8)))*(EH$8&lt;=(MAX(rHoldPeriod,1)+fRvrYr)*12)</f>
        <v>0</v>
      </c>
      <c r="EI244" s="278" cm="1">
        <f t="array" aca="1" ref="EI244" ca="1">EH244*(1+(rRentIncrPct*(MOD(EI$8,12)=1))+(rExCapExRntInfl*(rExCapExRntInflMnth=EI$8)))*(EI$8&lt;=(MAX(rHoldPeriod,1)+fRvrYr)*12)</f>
        <v>0</v>
      </c>
      <c r="EJ244" s="278" cm="1">
        <f t="array" aca="1" ref="EJ244" ca="1">EI244*(1+(rRentIncrPct*(MOD(EJ$8,12)=1))+(rExCapExRntInfl*(rExCapExRntInflMnth=EJ$8)))*(EJ$8&lt;=(MAX(rHoldPeriod,1)+fRvrYr)*12)</f>
        <v>0</v>
      </c>
      <c r="EK244" s="278" cm="1">
        <f t="array" aca="1" ref="EK244" ca="1">EJ244*(1+(rRentIncrPct*(MOD(EK$8,12)=1))+(rExCapExRntInfl*(rExCapExRntInflMnth=EK$8)))*(EK$8&lt;=(MAX(rHoldPeriod,1)+fRvrYr)*12)</f>
        <v>0</v>
      </c>
      <c r="EL244" s="278" cm="1">
        <f t="array" aca="1" ref="EL244" ca="1">EK244*(1+(rRentIncrPct*(MOD(EL$8,12)=1))+(rExCapExRntInfl*(rExCapExRntInflMnth=EL$8)))*(EL$8&lt;=(MAX(rHoldPeriod,1)+fRvrYr)*12)</f>
        <v>0</v>
      </c>
      <c r="EM244" s="278" cm="1">
        <f t="array" aca="1" ref="EM244" ca="1">EL244*(1+(rRentIncrPct*(MOD(EM$8,12)=1))+(rExCapExRntInfl*(rExCapExRntInflMnth=EM$8)))*(EM$8&lt;=(MAX(rHoldPeriod,1)+fRvrYr)*12)</f>
        <v>0</v>
      </c>
      <c r="EN244" s="278" cm="1">
        <f t="array" aca="1" ref="EN244" ca="1">EM244*(1+(rRentIncrPct*(MOD(EN$8,12)=1))+(rExCapExRntInfl*(rExCapExRntInflMnth=EN$8)))*(EN$8&lt;=(MAX(rHoldPeriod,1)+fRvrYr)*12)</f>
        <v>0</v>
      </c>
      <c r="EO244" s="278" cm="1">
        <f t="array" aca="1" ref="EO244" ca="1">EN244*(1+(rRentIncrPct*(MOD(EO$8,12)=1))+(rExCapExRntInfl*(rExCapExRntInflMnth=EO$8)))*(EO$8&lt;=(MAX(rHoldPeriod,1)+fRvrYr)*12)</f>
        <v>0</v>
      </c>
      <c r="EP244" s="278" cm="1">
        <f t="array" aca="1" ref="EP244" ca="1">EO244*(1+(rRentIncrPct*(MOD(EP$8,12)=1))+(rExCapExRntInfl*(rExCapExRntInflMnth=EP$8)))*(EP$8&lt;=(MAX(rHoldPeriod,1)+fRvrYr)*12)</f>
        <v>0</v>
      </c>
      <c r="EQ244" s="278" cm="1">
        <f t="array" aca="1" ref="EQ244" ca="1">EP244*(1+(rRentIncrPct*(MOD(EQ$8,12)=1))+(rExCapExRntInfl*(rExCapExRntInflMnth=EQ$8)))*(EQ$8&lt;=(MAX(rHoldPeriod,1)+fRvrYr)*12)</f>
        <v>0</v>
      </c>
      <c r="ER244" s="278" cm="1">
        <f t="array" aca="1" ref="ER244" ca="1">EQ244*(1+(rRentIncrPct*(MOD(ER$8,12)=1))+(rExCapExRntInfl*(rExCapExRntInflMnth=ER$8)))*(ER$8&lt;=(MAX(rHoldPeriod,1)+fRvrYr)*12)</f>
        <v>0</v>
      </c>
      <c r="ES244" s="278" cm="1">
        <f t="array" aca="1" ref="ES244" ca="1">ER244*(1+(rRentIncrPct*(MOD(ES$8,12)=1))+(rExCapExRntInfl*(rExCapExRntInflMnth=ES$8)))*(ES$8&lt;=(MAX(rHoldPeriod,1)+fRvrYr)*12)</f>
        <v>0</v>
      </c>
    </row>
    <row r="245" spans="17:149" hidden="1" x14ac:dyDescent="0.2">
      <c r="Q245" s="275"/>
      <c r="R245" s="278">
        <f t="shared" si="501"/>
        <v>0</v>
      </c>
      <c r="S245" s="278" cm="1">
        <f t="array" aca="1" ref="S245" ca="1">R245*(1+(rRentIncrPct*(MOD(S$8,12)=1))+(rExCapExRntInfl*(rExCapExRntInflMnth=S$8)))*(S$8&lt;=(MAX(rHoldPeriod,1)+fRvrYr)*12)</f>
        <v>0</v>
      </c>
      <c r="T245" s="278" cm="1">
        <f t="array" aca="1" ref="T245" ca="1">S245*(1+(rRentIncrPct*(MOD(T$8,12)=1))+(rExCapExRntInfl*(rExCapExRntInflMnth=T$8)))*(T$8&lt;=(MAX(rHoldPeriod,1)+fRvrYr)*12)</f>
        <v>0</v>
      </c>
      <c r="U245" s="278" cm="1">
        <f t="array" aca="1" ref="U245" ca="1">T245*(1+(rRentIncrPct*(MOD(U$8,12)=1))+(rExCapExRntInfl*(rExCapExRntInflMnth=U$8)))*(U$8&lt;=(MAX(rHoldPeriod,1)+fRvrYr)*12)</f>
        <v>0</v>
      </c>
      <c r="V245" s="278" cm="1">
        <f t="array" aca="1" ref="V245" ca="1">U245*(1+(rRentIncrPct*(MOD(V$8,12)=1))+(rExCapExRntInfl*(rExCapExRntInflMnth=V$8)))*(V$8&lt;=(MAX(rHoldPeriod,1)+fRvrYr)*12)</f>
        <v>0</v>
      </c>
      <c r="W245" s="278" cm="1">
        <f t="array" aca="1" ref="W245" ca="1">V245*(1+(rRentIncrPct*(MOD(W$8,12)=1))+(rExCapExRntInfl*(rExCapExRntInflMnth=W$8)))*(W$8&lt;=(MAX(rHoldPeriod,1)+fRvrYr)*12)</f>
        <v>0</v>
      </c>
      <c r="X245" s="278" cm="1">
        <f t="array" aca="1" ref="X245" ca="1">W245*(1+(rRentIncrPct*(MOD(X$8,12)=1))+(rExCapExRntInfl*(rExCapExRntInflMnth=X$8)))*(X$8&lt;=(MAX(rHoldPeriod,1)+fRvrYr)*12)</f>
        <v>0</v>
      </c>
      <c r="Y245" s="278" cm="1">
        <f t="array" aca="1" ref="Y245" ca="1">X245*(1+(rRentIncrPct*(MOD(Y$8,12)=1))+(rExCapExRntInfl*(rExCapExRntInflMnth=Y$8)))*(Y$8&lt;=(MAX(rHoldPeriod,1)+fRvrYr)*12)</f>
        <v>0</v>
      </c>
      <c r="Z245" s="278" cm="1">
        <f t="array" aca="1" ref="Z245" ca="1">Y245*(1+(rRentIncrPct*(MOD(Z$8,12)=1))+(rExCapExRntInfl*(rExCapExRntInflMnth=Z$8)))*(Z$8&lt;=(MAX(rHoldPeriod,1)+fRvrYr)*12)</f>
        <v>0</v>
      </c>
      <c r="AA245" s="278" cm="1">
        <f t="array" aca="1" ref="AA245" ca="1">Z245*(1+(rRentIncrPct*(MOD(AA$8,12)=1))+(rExCapExRntInfl*(rExCapExRntInflMnth=AA$8)))*(AA$8&lt;=(MAX(rHoldPeriod,1)+fRvrYr)*12)</f>
        <v>0</v>
      </c>
      <c r="AB245" s="278" cm="1">
        <f t="array" aca="1" ref="AB245" ca="1">AA245*(1+(rRentIncrPct*(MOD(AB$8,12)=1))+(rExCapExRntInfl*(rExCapExRntInflMnth=AB$8)))*(AB$8&lt;=(MAX(rHoldPeriod,1)+fRvrYr)*12)</f>
        <v>0</v>
      </c>
      <c r="AC245" s="278" cm="1">
        <f t="array" aca="1" ref="AC245" ca="1">AB245*(1+(rRentIncrPct*(MOD(AC$8,12)=1))+(rExCapExRntInfl*(rExCapExRntInflMnth=AC$8)))*(AC$8&lt;=(MAX(rHoldPeriod,1)+fRvrYr)*12)</f>
        <v>0</v>
      </c>
      <c r="AD245" s="278" cm="1">
        <f t="array" aca="1" ref="AD245" ca="1">AC245*(1+(rRentIncrPct*(MOD(AD$8,12)=1))+(rExCapExRntInfl*(rExCapExRntInflMnth=AD$8)))*(AD$8&lt;=(MAX(rHoldPeriod,1)+fRvrYr)*12)</f>
        <v>0</v>
      </c>
      <c r="AE245" s="278" cm="1">
        <f t="array" aca="1" ref="AE245" ca="1">AD245*(1+(rRentIncrPct*(MOD(AE$8,12)=1))+(rExCapExRntInfl*(rExCapExRntInflMnth=AE$8)))*(AE$8&lt;=(MAX(rHoldPeriod,1)+fRvrYr)*12)</f>
        <v>0</v>
      </c>
      <c r="AF245" s="278" cm="1">
        <f t="array" aca="1" ref="AF245" ca="1">AE245*(1+(rRentIncrPct*(MOD(AF$8,12)=1))+(rExCapExRntInfl*(rExCapExRntInflMnth=AF$8)))*(AF$8&lt;=(MAX(rHoldPeriod,1)+fRvrYr)*12)</f>
        <v>0</v>
      </c>
      <c r="AG245" s="278" cm="1">
        <f t="array" aca="1" ref="AG245" ca="1">AF245*(1+(rRentIncrPct*(MOD(AG$8,12)=1))+(rExCapExRntInfl*(rExCapExRntInflMnth=AG$8)))*(AG$8&lt;=(MAX(rHoldPeriod,1)+fRvrYr)*12)</f>
        <v>0</v>
      </c>
      <c r="AH245" s="278" cm="1">
        <f t="array" aca="1" ref="AH245" ca="1">AG245*(1+(rRentIncrPct*(MOD(AH$8,12)=1))+(rExCapExRntInfl*(rExCapExRntInflMnth=AH$8)))*(AH$8&lt;=(MAX(rHoldPeriod,1)+fRvrYr)*12)</f>
        <v>0</v>
      </c>
      <c r="AI245" s="278" cm="1">
        <f t="array" aca="1" ref="AI245" ca="1">AH245*(1+(rRentIncrPct*(MOD(AI$8,12)=1))+(rExCapExRntInfl*(rExCapExRntInflMnth=AI$8)))*(AI$8&lt;=(MAX(rHoldPeriod,1)+fRvrYr)*12)</f>
        <v>0</v>
      </c>
      <c r="AJ245" s="278" cm="1">
        <f t="array" aca="1" ref="AJ245" ca="1">AI245*(1+(rRentIncrPct*(MOD(AJ$8,12)=1))+(rExCapExRntInfl*(rExCapExRntInflMnth=AJ$8)))*(AJ$8&lt;=(MAX(rHoldPeriod,1)+fRvrYr)*12)</f>
        <v>0</v>
      </c>
      <c r="AK245" s="278" cm="1">
        <f t="array" aca="1" ref="AK245" ca="1">AJ245*(1+(rRentIncrPct*(MOD(AK$8,12)=1))+(rExCapExRntInfl*(rExCapExRntInflMnth=AK$8)))*(AK$8&lt;=(MAX(rHoldPeriod,1)+fRvrYr)*12)</f>
        <v>0</v>
      </c>
      <c r="AL245" s="278" cm="1">
        <f t="array" aca="1" ref="AL245" ca="1">AK245*(1+(rRentIncrPct*(MOD(AL$8,12)=1))+(rExCapExRntInfl*(rExCapExRntInflMnth=AL$8)))*(AL$8&lt;=(MAX(rHoldPeriod,1)+fRvrYr)*12)</f>
        <v>0</v>
      </c>
      <c r="AM245" s="278" cm="1">
        <f t="array" aca="1" ref="AM245" ca="1">AL245*(1+(rRentIncrPct*(MOD(AM$8,12)=1))+(rExCapExRntInfl*(rExCapExRntInflMnth=AM$8)))*(AM$8&lt;=(MAX(rHoldPeriod,1)+fRvrYr)*12)</f>
        <v>0</v>
      </c>
      <c r="AN245" s="278" cm="1">
        <f t="array" aca="1" ref="AN245" ca="1">AM245*(1+(rRentIncrPct*(MOD(AN$8,12)=1))+(rExCapExRntInfl*(rExCapExRntInflMnth=AN$8)))*(AN$8&lt;=(MAX(rHoldPeriod,1)+fRvrYr)*12)</f>
        <v>0</v>
      </c>
      <c r="AO245" s="278" cm="1">
        <f t="array" aca="1" ref="AO245" ca="1">AN245*(1+(rRentIncrPct*(MOD(AO$8,12)=1))+(rExCapExRntInfl*(rExCapExRntInflMnth=AO$8)))*(AO$8&lt;=(MAX(rHoldPeriod,1)+fRvrYr)*12)</f>
        <v>0</v>
      </c>
      <c r="AP245" s="278" cm="1">
        <f t="array" aca="1" ref="AP245" ca="1">AO245*(1+(rRentIncrPct*(MOD(AP$8,12)=1))+(rExCapExRntInfl*(rExCapExRntInflMnth=AP$8)))*(AP$8&lt;=(MAX(rHoldPeriod,1)+fRvrYr)*12)</f>
        <v>0</v>
      </c>
      <c r="AQ245" s="278" cm="1">
        <f t="array" aca="1" ref="AQ245" ca="1">AP245*(1+(rRentIncrPct*(MOD(AQ$8,12)=1))+(rExCapExRntInfl*(rExCapExRntInflMnth=AQ$8)))*(AQ$8&lt;=(MAX(rHoldPeriod,1)+fRvrYr)*12)</f>
        <v>0</v>
      </c>
      <c r="AR245" s="278" cm="1">
        <f t="array" aca="1" ref="AR245" ca="1">AQ245*(1+(rRentIncrPct*(MOD(AR$8,12)=1))+(rExCapExRntInfl*(rExCapExRntInflMnth=AR$8)))*(AR$8&lt;=(MAX(rHoldPeriod,1)+fRvrYr)*12)</f>
        <v>0</v>
      </c>
      <c r="AS245" s="278" cm="1">
        <f t="array" aca="1" ref="AS245" ca="1">AR245*(1+(rRentIncrPct*(MOD(AS$8,12)=1))+(rExCapExRntInfl*(rExCapExRntInflMnth=AS$8)))*(AS$8&lt;=(MAX(rHoldPeriod,1)+fRvrYr)*12)</f>
        <v>0</v>
      </c>
      <c r="AT245" s="278" cm="1">
        <f t="array" aca="1" ref="AT245" ca="1">AS245*(1+(rRentIncrPct*(MOD(AT$8,12)=1))+(rExCapExRntInfl*(rExCapExRntInflMnth=AT$8)))*(AT$8&lt;=(MAX(rHoldPeriod,1)+fRvrYr)*12)</f>
        <v>0</v>
      </c>
      <c r="AU245" s="278" cm="1">
        <f t="array" aca="1" ref="AU245" ca="1">AT245*(1+(rRentIncrPct*(MOD(AU$8,12)=1))+(rExCapExRntInfl*(rExCapExRntInflMnth=AU$8)))*(AU$8&lt;=(MAX(rHoldPeriod,1)+fRvrYr)*12)</f>
        <v>0</v>
      </c>
      <c r="AV245" s="278" cm="1">
        <f t="array" aca="1" ref="AV245" ca="1">AU245*(1+(rRentIncrPct*(MOD(AV$8,12)=1))+(rExCapExRntInfl*(rExCapExRntInflMnth=AV$8)))*(AV$8&lt;=(MAX(rHoldPeriod,1)+fRvrYr)*12)</f>
        <v>0</v>
      </c>
      <c r="AW245" s="278" cm="1">
        <f t="array" aca="1" ref="AW245" ca="1">AV245*(1+(rRentIncrPct*(MOD(AW$8,12)=1))+(rExCapExRntInfl*(rExCapExRntInflMnth=AW$8)))*(AW$8&lt;=(MAX(rHoldPeriod,1)+fRvrYr)*12)</f>
        <v>0</v>
      </c>
      <c r="AX245" s="278" cm="1">
        <f t="array" aca="1" ref="AX245" ca="1">AW245*(1+(rRentIncrPct*(MOD(AX$8,12)=1))+(rExCapExRntInfl*(rExCapExRntInflMnth=AX$8)))*(AX$8&lt;=(MAX(rHoldPeriod,1)+fRvrYr)*12)</f>
        <v>0</v>
      </c>
      <c r="AY245" s="278" cm="1">
        <f t="array" aca="1" ref="AY245" ca="1">AX245*(1+(rRentIncrPct*(MOD(AY$8,12)=1))+(rExCapExRntInfl*(rExCapExRntInflMnth=AY$8)))*(AY$8&lt;=(MAX(rHoldPeriod,1)+fRvrYr)*12)</f>
        <v>0</v>
      </c>
      <c r="AZ245" s="278" cm="1">
        <f t="array" aca="1" ref="AZ245" ca="1">AY245*(1+(rRentIncrPct*(MOD(AZ$8,12)=1))+(rExCapExRntInfl*(rExCapExRntInflMnth=AZ$8)))*(AZ$8&lt;=(MAX(rHoldPeriod,1)+fRvrYr)*12)</f>
        <v>0</v>
      </c>
      <c r="BA245" s="278" cm="1">
        <f t="array" aca="1" ref="BA245" ca="1">AZ245*(1+(rRentIncrPct*(MOD(BA$8,12)=1))+(rExCapExRntInfl*(rExCapExRntInflMnth=BA$8)))*(BA$8&lt;=(MAX(rHoldPeriod,1)+fRvrYr)*12)</f>
        <v>0</v>
      </c>
      <c r="BB245" s="278" cm="1">
        <f t="array" aca="1" ref="BB245" ca="1">BA245*(1+(rRentIncrPct*(MOD(BB$8,12)=1))+(rExCapExRntInfl*(rExCapExRntInflMnth=BB$8)))*(BB$8&lt;=(MAX(rHoldPeriod,1)+fRvrYr)*12)</f>
        <v>0</v>
      </c>
      <c r="BC245" s="278" cm="1">
        <f t="array" aca="1" ref="BC245" ca="1">BB245*(1+(rRentIncrPct*(MOD(BC$8,12)=1))+(rExCapExRntInfl*(rExCapExRntInflMnth=BC$8)))*(BC$8&lt;=(MAX(rHoldPeriod,1)+fRvrYr)*12)</f>
        <v>0</v>
      </c>
      <c r="BD245" s="278" cm="1">
        <f t="array" aca="1" ref="BD245" ca="1">BC245*(1+(rRentIncrPct*(MOD(BD$8,12)=1))+(rExCapExRntInfl*(rExCapExRntInflMnth=BD$8)))*(BD$8&lt;=(MAX(rHoldPeriod,1)+fRvrYr)*12)</f>
        <v>0</v>
      </c>
      <c r="BE245" s="278" cm="1">
        <f t="array" aca="1" ref="BE245" ca="1">BD245*(1+(rRentIncrPct*(MOD(BE$8,12)=1))+(rExCapExRntInfl*(rExCapExRntInflMnth=BE$8)))*(BE$8&lt;=(MAX(rHoldPeriod,1)+fRvrYr)*12)</f>
        <v>0</v>
      </c>
      <c r="BF245" s="278" cm="1">
        <f t="array" aca="1" ref="BF245" ca="1">BE245*(1+(rRentIncrPct*(MOD(BF$8,12)=1))+(rExCapExRntInfl*(rExCapExRntInflMnth=BF$8)))*(BF$8&lt;=(MAX(rHoldPeriod,1)+fRvrYr)*12)</f>
        <v>0</v>
      </c>
      <c r="BG245" s="278" cm="1">
        <f t="array" aca="1" ref="BG245" ca="1">BF245*(1+(rRentIncrPct*(MOD(BG$8,12)=1))+(rExCapExRntInfl*(rExCapExRntInflMnth=BG$8)))*(BG$8&lt;=(MAX(rHoldPeriod,1)+fRvrYr)*12)</f>
        <v>0</v>
      </c>
      <c r="BH245" s="278" cm="1">
        <f t="array" aca="1" ref="BH245" ca="1">BG245*(1+(rRentIncrPct*(MOD(BH$8,12)=1))+(rExCapExRntInfl*(rExCapExRntInflMnth=BH$8)))*(BH$8&lt;=(MAX(rHoldPeriod,1)+fRvrYr)*12)</f>
        <v>0</v>
      </c>
      <c r="BI245" s="278" cm="1">
        <f t="array" aca="1" ref="BI245" ca="1">BH245*(1+(rRentIncrPct*(MOD(BI$8,12)=1))+(rExCapExRntInfl*(rExCapExRntInflMnth=BI$8)))*(BI$8&lt;=(MAX(rHoldPeriod,1)+fRvrYr)*12)</f>
        <v>0</v>
      </c>
      <c r="BJ245" s="278" cm="1">
        <f t="array" aca="1" ref="BJ245" ca="1">BI245*(1+(rRentIncrPct*(MOD(BJ$8,12)=1))+(rExCapExRntInfl*(rExCapExRntInflMnth=BJ$8)))*(BJ$8&lt;=(MAX(rHoldPeriod,1)+fRvrYr)*12)</f>
        <v>0</v>
      </c>
      <c r="BK245" s="278" cm="1">
        <f t="array" aca="1" ref="BK245" ca="1">BJ245*(1+(rRentIncrPct*(MOD(BK$8,12)=1))+(rExCapExRntInfl*(rExCapExRntInflMnth=BK$8)))*(BK$8&lt;=(MAX(rHoldPeriod,1)+fRvrYr)*12)</f>
        <v>0</v>
      </c>
      <c r="BL245" s="278" cm="1">
        <f t="array" aca="1" ref="BL245" ca="1">BK245*(1+(rRentIncrPct*(MOD(BL$8,12)=1))+(rExCapExRntInfl*(rExCapExRntInflMnth=BL$8)))*(BL$8&lt;=(MAX(rHoldPeriod,1)+fRvrYr)*12)</f>
        <v>0</v>
      </c>
      <c r="BM245" s="278" cm="1">
        <f t="array" aca="1" ref="BM245" ca="1">BL245*(1+(rRentIncrPct*(MOD(BM$8,12)=1))+(rExCapExRntInfl*(rExCapExRntInflMnth=BM$8)))*(BM$8&lt;=(MAX(rHoldPeriod,1)+fRvrYr)*12)</f>
        <v>0</v>
      </c>
      <c r="BN245" s="278" cm="1">
        <f t="array" aca="1" ref="BN245" ca="1">BM245*(1+(rRentIncrPct*(MOD(BN$8,12)=1))+(rExCapExRntInfl*(rExCapExRntInflMnth=BN$8)))*(BN$8&lt;=(MAX(rHoldPeriod,1)+fRvrYr)*12)</f>
        <v>0</v>
      </c>
      <c r="BO245" s="278" cm="1">
        <f t="array" aca="1" ref="BO245" ca="1">BN245*(1+(rRentIncrPct*(MOD(BO$8,12)=1))+(rExCapExRntInfl*(rExCapExRntInflMnth=BO$8)))*(BO$8&lt;=(MAX(rHoldPeriod,1)+fRvrYr)*12)</f>
        <v>0</v>
      </c>
      <c r="BP245" s="278" cm="1">
        <f t="array" aca="1" ref="BP245" ca="1">BO245*(1+(rRentIncrPct*(MOD(BP$8,12)=1))+(rExCapExRntInfl*(rExCapExRntInflMnth=BP$8)))*(BP$8&lt;=(MAX(rHoldPeriod,1)+fRvrYr)*12)</f>
        <v>0</v>
      </c>
      <c r="BQ245" s="278" cm="1">
        <f t="array" aca="1" ref="BQ245" ca="1">BP245*(1+(rRentIncrPct*(MOD(BQ$8,12)=1))+(rExCapExRntInfl*(rExCapExRntInflMnth=BQ$8)))*(BQ$8&lt;=(MAX(rHoldPeriod,1)+fRvrYr)*12)</f>
        <v>0</v>
      </c>
      <c r="BR245" s="278" cm="1">
        <f t="array" aca="1" ref="BR245" ca="1">BQ245*(1+(rRentIncrPct*(MOD(BR$8,12)=1))+(rExCapExRntInfl*(rExCapExRntInflMnth=BR$8)))*(BR$8&lt;=(MAX(rHoldPeriod,1)+fRvrYr)*12)</f>
        <v>0</v>
      </c>
      <c r="BS245" s="278" cm="1">
        <f t="array" aca="1" ref="BS245" ca="1">BR245*(1+(rRentIncrPct*(MOD(BS$8,12)=1))+(rExCapExRntInfl*(rExCapExRntInflMnth=BS$8)))*(BS$8&lt;=(MAX(rHoldPeriod,1)+fRvrYr)*12)</f>
        <v>0</v>
      </c>
      <c r="BT245" s="278" cm="1">
        <f t="array" aca="1" ref="BT245" ca="1">BS245*(1+(rRentIncrPct*(MOD(BT$8,12)=1))+(rExCapExRntInfl*(rExCapExRntInflMnth=BT$8)))*(BT$8&lt;=(MAX(rHoldPeriod,1)+fRvrYr)*12)</f>
        <v>0</v>
      </c>
      <c r="BU245" s="278" cm="1">
        <f t="array" aca="1" ref="BU245" ca="1">BT245*(1+(rRentIncrPct*(MOD(BU$8,12)=1))+(rExCapExRntInfl*(rExCapExRntInflMnth=BU$8)))*(BU$8&lt;=(MAX(rHoldPeriod,1)+fRvrYr)*12)</f>
        <v>0</v>
      </c>
      <c r="BV245" s="278" cm="1">
        <f t="array" aca="1" ref="BV245" ca="1">BU245*(1+(rRentIncrPct*(MOD(BV$8,12)=1))+(rExCapExRntInfl*(rExCapExRntInflMnth=BV$8)))*(BV$8&lt;=(MAX(rHoldPeriod,1)+fRvrYr)*12)</f>
        <v>0</v>
      </c>
      <c r="BW245" s="278" cm="1">
        <f t="array" aca="1" ref="BW245" ca="1">BV245*(1+(rRentIncrPct*(MOD(BW$8,12)=1))+(rExCapExRntInfl*(rExCapExRntInflMnth=BW$8)))*(BW$8&lt;=(MAX(rHoldPeriod,1)+fRvrYr)*12)</f>
        <v>0</v>
      </c>
      <c r="BX245" s="278" cm="1">
        <f t="array" aca="1" ref="BX245" ca="1">BW245*(1+(rRentIncrPct*(MOD(BX$8,12)=1))+(rExCapExRntInfl*(rExCapExRntInflMnth=BX$8)))*(BX$8&lt;=(MAX(rHoldPeriod,1)+fRvrYr)*12)</f>
        <v>0</v>
      </c>
      <c r="BY245" s="278" cm="1">
        <f t="array" aca="1" ref="BY245" ca="1">BX245*(1+(rRentIncrPct*(MOD(BY$8,12)=1))+(rExCapExRntInfl*(rExCapExRntInflMnth=BY$8)))*(BY$8&lt;=(MAX(rHoldPeriod,1)+fRvrYr)*12)</f>
        <v>0</v>
      </c>
      <c r="BZ245" s="278" cm="1">
        <f t="array" aca="1" ref="BZ245" ca="1">BY245*(1+(rRentIncrPct*(MOD(BZ$8,12)=1))+(rExCapExRntInfl*(rExCapExRntInflMnth=BZ$8)))*(BZ$8&lt;=(MAX(rHoldPeriod,1)+fRvrYr)*12)</f>
        <v>0</v>
      </c>
      <c r="CA245" s="278" cm="1">
        <f t="array" aca="1" ref="CA245" ca="1">BZ245*(1+(rRentIncrPct*(MOD(CA$8,12)=1))+(rExCapExRntInfl*(rExCapExRntInflMnth=CA$8)))*(CA$8&lt;=(MAX(rHoldPeriod,1)+fRvrYr)*12)</f>
        <v>0</v>
      </c>
      <c r="CB245" s="278" cm="1">
        <f t="array" aca="1" ref="CB245" ca="1">CA245*(1+(rRentIncrPct*(MOD(CB$8,12)=1))+(rExCapExRntInfl*(rExCapExRntInflMnth=CB$8)))*(CB$8&lt;=(MAX(rHoldPeriod,1)+fRvrYr)*12)</f>
        <v>0</v>
      </c>
      <c r="CC245" s="278" cm="1">
        <f t="array" aca="1" ref="CC245" ca="1">CB245*(1+(rRentIncrPct*(MOD(CC$8,12)=1))+(rExCapExRntInfl*(rExCapExRntInflMnth=CC$8)))*(CC$8&lt;=(MAX(rHoldPeriod,1)+fRvrYr)*12)</f>
        <v>0</v>
      </c>
      <c r="CD245" s="278" cm="1">
        <f t="array" aca="1" ref="CD245" ca="1">CC245*(1+(rRentIncrPct*(MOD(CD$8,12)=1))+(rExCapExRntInfl*(rExCapExRntInflMnth=CD$8)))*(CD$8&lt;=(MAX(rHoldPeriod,1)+fRvrYr)*12)</f>
        <v>0</v>
      </c>
      <c r="CE245" s="278" cm="1">
        <f t="array" aca="1" ref="CE245" ca="1">CD245*(1+(rRentIncrPct*(MOD(CE$8,12)=1))+(rExCapExRntInfl*(rExCapExRntInflMnth=CE$8)))*(CE$8&lt;=(MAX(rHoldPeriod,1)+fRvrYr)*12)</f>
        <v>0</v>
      </c>
      <c r="CF245" s="278" cm="1">
        <f t="array" aca="1" ref="CF245" ca="1">CE245*(1+(rRentIncrPct*(MOD(CF$8,12)=1))+(rExCapExRntInfl*(rExCapExRntInflMnth=CF$8)))*(CF$8&lt;=(MAX(rHoldPeriod,1)+fRvrYr)*12)</f>
        <v>0</v>
      </c>
      <c r="CG245" s="278" cm="1">
        <f t="array" aca="1" ref="CG245" ca="1">CF245*(1+(rRentIncrPct*(MOD(CG$8,12)=1))+(rExCapExRntInfl*(rExCapExRntInflMnth=CG$8)))*(CG$8&lt;=(MAX(rHoldPeriod,1)+fRvrYr)*12)</f>
        <v>0</v>
      </c>
      <c r="CH245" s="278" cm="1">
        <f t="array" aca="1" ref="CH245" ca="1">CG245*(1+(rRentIncrPct*(MOD(CH$8,12)=1))+(rExCapExRntInfl*(rExCapExRntInflMnth=CH$8)))*(CH$8&lt;=(MAX(rHoldPeriod,1)+fRvrYr)*12)</f>
        <v>0</v>
      </c>
      <c r="CI245" s="278" cm="1">
        <f t="array" aca="1" ref="CI245" ca="1">CH245*(1+(rRentIncrPct*(MOD(CI$8,12)=1))+(rExCapExRntInfl*(rExCapExRntInflMnth=CI$8)))*(CI$8&lt;=(MAX(rHoldPeriod,1)+fRvrYr)*12)</f>
        <v>0</v>
      </c>
      <c r="CJ245" s="278" cm="1">
        <f t="array" aca="1" ref="CJ245" ca="1">CI245*(1+(rRentIncrPct*(MOD(CJ$8,12)=1))+(rExCapExRntInfl*(rExCapExRntInflMnth=CJ$8)))*(CJ$8&lt;=(MAX(rHoldPeriod,1)+fRvrYr)*12)</f>
        <v>0</v>
      </c>
      <c r="CK245" s="278" cm="1">
        <f t="array" aca="1" ref="CK245" ca="1">CJ245*(1+(rRentIncrPct*(MOD(CK$8,12)=1))+(rExCapExRntInfl*(rExCapExRntInflMnth=CK$8)))*(CK$8&lt;=(MAX(rHoldPeriod,1)+fRvrYr)*12)</f>
        <v>0</v>
      </c>
      <c r="CL245" s="278" cm="1">
        <f t="array" aca="1" ref="CL245" ca="1">CK245*(1+(rRentIncrPct*(MOD(CL$8,12)=1))+(rExCapExRntInfl*(rExCapExRntInflMnth=CL$8)))*(CL$8&lt;=(MAX(rHoldPeriod,1)+fRvrYr)*12)</f>
        <v>0</v>
      </c>
      <c r="CM245" s="278" cm="1">
        <f t="array" aca="1" ref="CM245" ca="1">CL245*(1+(rRentIncrPct*(MOD(CM$8,12)=1))+(rExCapExRntInfl*(rExCapExRntInflMnth=CM$8)))*(CM$8&lt;=(MAX(rHoldPeriod,1)+fRvrYr)*12)</f>
        <v>0</v>
      </c>
      <c r="CN245" s="278" cm="1">
        <f t="array" aca="1" ref="CN245" ca="1">CM245*(1+(rRentIncrPct*(MOD(CN$8,12)=1))+(rExCapExRntInfl*(rExCapExRntInflMnth=CN$8)))*(CN$8&lt;=(MAX(rHoldPeriod,1)+fRvrYr)*12)</f>
        <v>0</v>
      </c>
      <c r="CO245" s="278" cm="1">
        <f t="array" aca="1" ref="CO245" ca="1">CN245*(1+(rRentIncrPct*(MOD(CO$8,12)=1))+(rExCapExRntInfl*(rExCapExRntInflMnth=CO$8)))*(CO$8&lt;=(MAX(rHoldPeriod,1)+fRvrYr)*12)</f>
        <v>0</v>
      </c>
      <c r="CP245" s="278" cm="1">
        <f t="array" aca="1" ref="CP245" ca="1">CO245*(1+(rRentIncrPct*(MOD(CP$8,12)=1))+(rExCapExRntInfl*(rExCapExRntInflMnth=CP$8)))*(CP$8&lt;=(MAX(rHoldPeriod,1)+fRvrYr)*12)</f>
        <v>0</v>
      </c>
      <c r="CQ245" s="278" cm="1">
        <f t="array" aca="1" ref="CQ245" ca="1">CP245*(1+(rRentIncrPct*(MOD(CQ$8,12)=1))+(rExCapExRntInfl*(rExCapExRntInflMnth=CQ$8)))*(CQ$8&lt;=(MAX(rHoldPeriod,1)+fRvrYr)*12)</f>
        <v>0</v>
      </c>
      <c r="CR245" s="278" cm="1">
        <f t="array" aca="1" ref="CR245" ca="1">CQ245*(1+(rRentIncrPct*(MOD(CR$8,12)=1))+(rExCapExRntInfl*(rExCapExRntInflMnth=CR$8)))*(CR$8&lt;=(MAX(rHoldPeriod,1)+fRvrYr)*12)</f>
        <v>0</v>
      </c>
      <c r="CS245" s="278" cm="1">
        <f t="array" aca="1" ref="CS245" ca="1">CR245*(1+(rRentIncrPct*(MOD(CS$8,12)=1))+(rExCapExRntInfl*(rExCapExRntInflMnth=CS$8)))*(CS$8&lt;=(MAX(rHoldPeriod,1)+fRvrYr)*12)</f>
        <v>0</v>
      </c>
      <c r="CT245" s="278" cm="1">
        <f t="array" aca="1" ref="CT245" ca="1">CS245*(1+(rRentIncrPct*(MOD(CT$8,12)=1))+(rExCapExRntInfl*(rExCapExRntInflMnth=CT$8)))*(CT$8&lt;=(MAX(rHoldPeriod,1)+fRvrYr)*12)</f>
        <v>0</v>
      </c>
      <c r="CU245" s="278" cm="1">
        <f t="array" aca="1" ref="CU245" ca="1">CT245*(1+(rRentIncrPct*(MOD(CU$8,12)=1))+(rExCapExRntInfl*(rExCapExRntInflMnth=CU$8)))*(CU$8&lt;=(MAX(rHoldPeriod,1)+fRvrYr)*12)</f>
        <v>0</v>
      </c>
      <c r="CV245" s="278" cm="1">
        <f t="array" aca="1" ref="CV245" ca="1">CU245*(1+(rRentIncrPct*(MOD(CV$8,12)=1))+(rExCapExRntInfl*(rExCapExRntInflMnth=CV$8)))*(CV$8&lt;=(MAX(rHoldPeriod,1)+fRvrYr)*12)</f>
        <v>0</v>
      </c>
      <c r="CW245" s="278" cm="1">
        <f t="array" aca="1" ref="CW245" ca="1">CV245*(1+(rRentIncrPct*(MOD(CW$8,12)=1))+(rExCapExRntInfl*(rExCapExRntInflMnth=CW$8)))*(CW$8&lt;=(MAX(rHoldPeriod,1)+fRvrYr)*12)</f>
        <v>0</v>
      </c>
      <c r="CX245" s="278" cm="1">
        <f t="array" aca="1" ref="CX245" ca="1">CW245*(1+(rRentIncrPct*(MOD(CX$8,12)=1))+(rExCapExRntInfl*(rExCapExRntInflMnth=CX$8)))*(CX$8&lt;=(MAX(rHoldPeriod,1)+fRvrYr)*12)</f>
        <v>0</v>
      </c>
      <c r="CY245" s="278" cm="1">
        <f t="array" aca="1" ref="CY245" ca="1">CX245*(1+(rRentIncrPct*(MOD(CY$8,12)=1))+(rExCapExRntInfl*(rExCapExRntInflMnth=CY$8)))*(CY$8&lt;=(MAX(rHoldPeriod,1)+fRvrYr)*12)</f>
        <v>0</v>
      </c>
      <c r="CZ245" s="278" cm="1">
        <f t="array" aca="1" ref="CZ245" ca="1">CY245*(1+(rRentIncrPct*(MOD(CZ$8,12)=1))+(rExCapExRntInfl*(rExCapExRntInflMnth=CZ$8)))*(CZ$8&lt;=(MAX(rHoldPeriod,1)+fRvrYr)*12)</f>
        <v>0</v>
      </c>
      <c r="DA245" s="278" cm="1">
        <f t="array" aca="1" ref="DA245" ca="1">CZ245*(1+(rRentIncrPct*(MOD(DA$8,12)=1))+(rExCapExRntInfl*(rExCapExRntInflMnth=DA$8)))*(DA$8&lt;=(MAX(rHoldPeriod,1)+fRvrYr)*12)</f>
        <v>0</v>
      </c>
      <c r="DB245" s="278" cm="1">
        <f t="array" aca="1" ref="DB245" ca="1">DA245*(1+(rRentIncrPct*(MOD(DB$8,12)=1))+(rExCapExRntInfl*(rExCapExRntInflMnth=DB$8)))*(DB$8&lt;=(MAX(rHoldPeriod,1)+fRvrYr)*12)</f>
        <v>0</v>
      </c>
      <c r="DC245" s="278" cm="1">
        <f t="array" aca="1" ref="DC245" ca="1">DB245*(1+(rRentIncrPct*(MOD(DC$8,12)=1))+(rExCapExRntInfl*(rExCapExRntInflMnth=DC$8)))*(DC$8&lt;=(MAX(rHoldPeriod,1)+fRvrYr)*12)</f>
        <v>0</v>
      </c>
      <c r="DD245" s="278" cm="1">
        <f t="array" aca="1" ref="DD245" ca="1">DC245*(1+(rRentIncrPct*(MOD(DD$8,12)=1))+(rExCapExRntInfl*(rExCapExRntInflMnth=DD$8)))*(DD$8&lt;=(MAX(rHoldPeriod,1)+fRvrYr)*12)</f>
        <v>0</v>
      </c>
      <c r="DE245" s="278" cm="1">
        <f t="array" aca="1" ref="DE245" ca="1">DD245*(1+(rRentIncrPct*(MOD(DE$8,12)=1))+(rExCapExRntInfl*(rExCapExRntInflMnth=DE$8)))*(DE$8&lt;=(MAX(rHoldPeriod,1)+fRvrYr)*12)</f>
        <v>0</v>
      </c>
      <c r="DF245" s="278" cm="1">
        <f t="array" aca="1" ref="DF245" ca="1">DE245*(1+(rRentIncrPct*(MOD(DF$8,12)=1))+(rExCapExRntInfl*(rExCapExRntInflMnth=DF$8)))*(DF$8&lt;=(MAX(rHoldPeriod,1)+fRvrYr)*12)</f>
        <v>0</v>
      </c>
      <c r="DG245" s="278" cm="1">
        <f t="array" aca="1" ref="DG245" ca="1">DF245*(1+(rRentIncrPct*(MOD(DG$8,12)=1))+(rExCapExRntInfl*(rExCapExRntInflMnth=DG$8)))*(DG$8&lt;=(MAX(rHoldPeriod,1)+fRvrYr)*12)</f>
        <v>0</v>
      </c>
      <c r="DH245" s="278" cm="1">
        <f t="array" aca="1" ref="DH245" ca="1">DG245*(1+(rRentIncrPct*(MOD(DH$8,12)=1))+(rExCapExRntInfl*(rExCapExRntInflMnth=DH$8)))*(DH$8&lt;=(MAX(rHoldPeriod,1)+fRvrYr)*12)</f>
        <v>0</v>
      </c>
      <c r="DI245" s="278" cm="1">
        <f t="array" aca="1" ref="DI245" ca="1">DH245*(1+(rRentIncrPct*(MOD(DI$8,12)=1))+(rExCapExRntInfl*(rExCapExRntInflMnth=DI$8)))*(DI$8&lt;=(MAX(rHoldPeriod,1)+fRvrYr)*12)</f>
        <v>0</v>
      </c>
      <c r="DJ245" s="278" cm="1">
        <f t="array" aca="1" ref="DJ245" ca="1">DI245*(1+(rRentIncrPct*(MOD(DJ$8,12)=1))+(rExCapExRntInfl*(rExCapExRntInflMnth=DJ$8)))*(DJ$8&lt;=(MAX(rHoldPeriod,1)+fRvrYr)*12)</f>
        <v>0</v>
      </c>
      <c r="DK245" s="278" cm="1">
        <f t="array" aca="1" ref="DK245" ca="1">DJ245*(1+(rRentIncrPct*(MOD(DK$8,12)=1))+(rExCapExRntInfl*(rExCapExRntInflMnth=DK$8)))*(DK$8&lt;=(MAX(rHoldPeriod,1)+fRvrYr)*12)</f>
        <v>0</v>
      </c>
      <c r="DL245" s="278" cm="1">
        <f t="array" aca="1" ref="DL245" ca="1">DK245*(1+(rRentIncrPct*(MOD(DL$8,12)=1))+(rExCapExRntInfl*(rExCapExRntInflMnth=DL$8)))*(DL$8&lt;=(MAX(rHoldPeriod,1)+fRvrYr)*12)</f>
        <v>0</v>
      </c>
      <c r="DM245" s="278" cm="1">
        <f t="array" aca="1" ref="DM245" ca="1">DL245*(1+(rRentIncrPct*(MOD(DM$8,12)=1))+(rExCapExRntInfl*(rExCapExRntInflMnth=DM$8)))*(DM$8&lt;=(MAX(rHoldPeriod,1)+fRvrYr)*12)</f>
        <v>0</v>
      </c>
      <c r="DN245" s="278" cm="1">
        <f t="array" aca="1" ref="DN245" ca="1">DM245*(1+(rRentIncrPct*(MOD(DN$8,12)=1))+(rExCapExRntInfl*(rExCapExRntInflMnth=DN$8)))*(DN$8&lt;=(MAX(rHoldPeriod,1)+fRvrYr)*12)</f>
        <v>0</v>
      </c>
      <c r="DO245" s="278" cm="1">
        <f t="array" aca="1" ref="DO245" ca="1">DN245*(1+(rRentIncrPct*(MOD(DO$8,12)=1))+(rExCapExRntInfl*(rExCapExRntInflMnth=DO$8)))*(DO$8&lt;=(MAX(rHoldPeriod,1)+fRvrYr)*12)</f>
        <v>0</v>
      </c>
      <c r="DP245" s="278" cm="1">
        <f t="array" aca="1" ref="DP245" ca="1">DO245*(1+(rRentIncrPct*(MOD(DP$8,12)=1))+(rExCapExRntInfl*(rExCapExRntInflMnth=DP$8)))*(DP$8&lt;=(MAX(rHoldPeriod,1)+fRvrYr)*12)</f>
        <v>0</v>
      </c>
      <c r="DQ245" s="278" cm="1">
        <f t="array" aca="1" ref="DQ245" ca="1">DP245*(1+(rRentIncrPct*(MOD(DQ$8,12)=1))+(rExCapExRntInfl*(rExCapExRntInflMnth=DQ$8)))*(DQ$8&lt;=(MAX(rHoldPeriod,1)+fRvrYr)*12)</f>
        <v>0</v>
      </c>
      <c r="DR245" s="278" cm="1">
        <f t="array" aca="1" ref="DR245" ca="1">DQ245*(1+(rRentIncrPct*(MOD(DR$8,12)=1))+(rExCapExRntInfl*(rExCapExRntInflMnth=DR$8)))*(DR$8&lt;=(MAX(rHoldPeriod,1)+fRvrYr)*12)</f>
        <v>0</v>
      </c>
      <c r="DS245" s="278" cm="1">
        <f t="array" aca="1" ref="DS245" ca="1">DR245*(1+(rRentIncrPct*(MOD(DS$8,12)=1))+(rExCapExRntInfl*(rExCapExRntInflMnth=DS$8)))*(DS$8&lt;=(MAX(rHoldPeriod,1)+fRvrYr)*12)</f>
        <v>0</v>
      </c>
      <c r="DT245" s="278" cm="1">
        <f t="array" aca="1" ref="DT245" ca="1">DS245*(1+(rRentIncrPct*(MOD(DT$8,12)=1))+(rExCapExRntInfl*(rExCapExRntInflMnth=DT$8)))*(DT$8&lt;=(MAX(rHoldPeriod,1)+fRvrYr)*12)</f>
        <v>0</v>
      </c>
      <c r="DU245" s="278" cm="1">
        <f t="array" aca="1" ref="DU245" ca="1">DT245*(1+(rRentIncrPct*(MOD(DU$8,12)=1))+(rExCapExRntInfl*(rExCapExRntInflMnth=DU$8)))*(DU$8&lt;=(MAX(rHoldPeriod,1)+fRvrYr)*12)</f>
        <v>0</v>
      </c>
      <c r="DV245" s="278" cm="1">
        <f t="array" aca="1" ref="DV245" ca="1">DU245*(1+(rRentIncrPct*(MOD(DV$8,12)=1))+(rExCapExRntInfl*(rExCapExRntInflMnth=DV$8)))*(DV$8&lt;=(MAX(rHoldPeriod,1)+fRvrYr)*12)</f>
        <v>0</v>
      </c>
      <c r="DW245" s="278" cm="1">
        <f t="array" aca="1" ref="DW245" ca="1">DV245*(1+(rRentIncrPct*(MOD(DW$8,12)=1))+(rExCapExRntInfl*(rExCapExRntInflMnth=DW$8)))*(DW$8&lt;=(MAX(rHoldPeriod,1)+fRvrYr)*12)</f>
        <v>0</v>
      </c>
      <c r="DX245" s="278" cm="1">
        <f t="array" aca="1" ref="DX245" ca="1">DW245*(1+(rRentIncrPct*(MOD(DX$8,12)=1))+(rExCapExRntInfl*(rExCapExRntInflMnth=DX$8)))*(DX$8&lt;=(MAX(rHoldPeriod,1)+fRvrYr)*12)</f>
        <v>0</v>
      </c>
      <c r="DY245" s="278" cm="1">
        <f t="array" aca="1" ref="DY245" ca="1">DX245*(1+(rRentIncrPct*(MOD(DY$8,12)=1))+(rExCapExRntInfl*(rExCapExRntInflMnth=DY$8)))*(DY$8&lt;=(MAX(rHoldPeriod,1)+fRvrYr)*12)</f>
        <v>0</v>
      </c>
      <c r="DZ245" s="278" cm="1">
        <f t="array" aca="1" ref="DZ245" ca="1">DY245*(1+(rRentIncrPct*(MOD(DZ$8,12)=1))+(rExCapExRntInfl*(rExCapExRntInflMnth=DZ$8)))*(DZ$8&lt;=(MAX(rHoldPeriod,1)+fRvrYr)*12)</f>
        <v>0</v>
      </c>
      <c r="EA245" s="278" cm="1">
        <f t="array" aca="1" ref="EA245" ca="1">DZ245*(1+(rRentIncrPct*(MOD(EA$8,12)=1))+(rExCapExRntInfl*(rExCapExRntInflMnth=EA$8)))*(EA$8&lt;=(MAX(rHoldPeriod,1)+fRvrYr)*12)</f>
        <v>0</v>
      </c>
      <c r="EB245" s="278" cm="1">
        <f t="array" aca="1" ref="EB245" ca="1">EA245*(1+(rRentIncrPct*(MOD(EB$8,12)=1))+(rExCapExRntInfl*(rExCapExRntInflMnth=EB$8)))*(EB$8&lt;=(MAX(rHoldPeriod,1)+fRvrYr)*12)</f>
        <v>0</v>
      </c>
      <c r="EC245" s="278" cm="1">
        <f t="array" aca="1" ref="EC245" ca="1">EB245*(1+(rRentIncrPct*(MOD(EC$8,12)=1))+(rExCapExRntInfl*(rExCapExRntInflMnth=EC$8)))*(EC$8&lt;=(MAX(rHoldPeriod,1)+fRvrYr)*12)</f>
        <v>0</v>
      </c>
      <c r="ED245" s="278" cm="1">
        <f t="array" aca="1" ref="ED245" ca="1">EC245*(1+(rRentIncrPct*(MOD(ED$8,12)=1))+(rExCapExRntInfl*(rExCapExRntInflMnth=ED$8)))*(ED$8&lt;=(MAX(rHoldPeriod,1)+fRvrYr)*12)</f>
        <v>0</v>
      </c>
      <c r="EE245" s="278" cm="1">
        <f t="array" aca="1" ref="EE245" ca="1">ED245*(1+(rRentIncrPct*(MOD(EE$8,12)=1))+(rExCapExRntInfl*(rExCapExRntInflMnth=EE$8)))*(EE$8&lt;=(MAX(rHoldPeriod,1)+fRvrYr)*12)</f>
        <v>0</v>
      </c>
      <c r="EF245" s="278" cm="1">
        <f t="array" aca="1" ref="EF245" ca="1">EE245*(1+(rRentIncrPct*(MOD(EF$8,12)=1))+(rExCapExRntInfl*(rExCapExRntInflMnth=EF$8)))*(EF$8&lt;=(MAX(rHoldPeriod,1)+fRvrYr)*12)</f>
        <v>0</v>
      </c>
      <c r="EG245" s="278" cm="1">
        <f t="array" aca="1" ref="EG245" ca="1">EF245*(1+(rRentIncrPct*(MOD(EG$8,12)=1))+(rExCapExRntInfl*(rExCapExRntInflMnth=EG$8)))*(EG$8&lt;=(MAX(rHoldPeriod,1)+fRvrYr)*12)</f>
        <v>0</v>
      </c>
      <c r="EH245" s="278" cm="1">
        <f t="array" aca="1" ref="EH245" ca="1">EG245*(1+(rRentIncrPct*(MOD(EH$8,12)=1))+(rExCapExRntInfl*(rExCapExRntInflMnth=EH$8)))*(EH$8&lt;=(MAX(rHoldPeriod,1)+fRvrYr)*12)</f>
        <v>0</v>
      </c>
      <c r="EI245" s="278" cm="1">
        <f t="array" aca="1" ref="EI245" ca="1">EH245*(1+(rRentIncrPct*(MOD(EI$8,12)=1))+(rExCapExRntInfl*(rExCapExRntInflMnth=EI$8)))*(EI$8&lt;=(MAX(rHoldPeriod,1)+fRvrYr)*12)</f>
        <v>0</v>
      </c>
      <c r="EJ245" s="278" cm="1">
        <f t="array" aca="1" ref="EJ245" ca="1">EI245*(1+(rRentIncrPct*(MOD(EJ$8,12)=1))+(rExCapExRntInfl*(rExCapExRntInflMnth=EJ$8)))*(EJ$8&lt;=(MAX(rHoldPeriod,1)+fRvrYr)*12)</f>
        <v>0</v>
      </c>
      <c r="EK245" s="278" cm="1">
        <f t="array" aca="1" ref="EK245" ca="1">EJ245*(1+(rRentIncrPct*(MOD(EK$8,12)=1))+(rExCapExRntInfl*(rExCapExRntInflMnth=EK$8)))*(EK$8&lt;=(MAX(rHoldPeriod,1)+fRvrYr)*12)</f>
        <v>0</v>
      </c>
      <c r="EL245" s="278" cm="1">
        <f t="array" aca="1" ref="EL245" ca="1">EK245*(1+(rRentIncrPct*(MOD(EL$8,12)=1))+(rExCapExRntInfl*(rExCapExRntInflMnth=EL$8)))*(EL$8&lt;=(MAX(rHoldPeriod,1)+fRvrYr)*12)</f>
        <v>0</v>
      </c>
      <c r="EM245" s="278" cm="1">
        <f t="array" aca="1" ref="EM245" ca="1">EL245*(1+(rRentIncrPct*(MOD(EM$8,12)=1))+(rExCapExRntInfl*(rExCapExRntInflMnth=EM$8)))*(EM$8&lt;=(MAX(rHoldPeriod,1)+fRvrYr)*12)</f>
        <v>0</v>
      </c>
      <c r="EN245" s="278" cm="1">
        <f t="array" aca="1" ref="EN245" ca="1">EM245*(1+(rRentIncrPct*(MOD(EN$8,12)=1))+(rExCapExRntInfl*(rExCapExRntInflMnth=EN$8)))*(EN$8&lt;=(MAX(rHoldPeriod,1)+fRvrYr)*12)</f>
        <v>0</v>
      </c>
      <c r="EO245" s="278" cm="1">
        <f t="array" aca="1" ref="EO245" ca="1">EN245*(1+(rRentIncrPct*(MOD(EO$8,12)=1))+(rExCapExRntInfl*(rExCapExRntInflMnth=EO$8)))*(EO$8&lt;=(MAX(rHoldPeriod,1)+fRvrYr)*12)</f>
        <v>0</v>
      </c>
      <c r="EP245" s="278" cm="1">
        <f t="array" aca="1" ref="EP245" ca="1">EO245*(1+(rRentIncrPct*(MOD(EP$8,12)=1))+(rExCapExRntInfl*(rExCapExRntInflMnth=EP$8)))*(EP$8&lt;=(MAX(rHoldPeriod,1)+fRvrYr)*12)</f>
        <v>0</v>
      </c>
      <c r="EQ245" s="278" cm="1">
        <f t="array" aca="1" ref="EQ245" ca="1">EP245*(1+(rRentIncrPct*(MOD(EQ$8,12)=1))+(rExCapExRntInfl*(rExCapExRntInflMnth=EQ$8)))*(EQ$8&lt;=(MAX(rHoldPeriod,1)+fRvrYr)*12)</f>
        <v>0</v>
      </c>
      <c r="ER245" s="278" cm="1">
        <f t="array" aca="1" ref="ER245" ca="1">EQ245*(1+(rRentIncrPct*(MOD(ER$8,12)=1))+(rExCapExRntInfl*(rExCapExRntInflMnth=ER$8)))*(ER$8&lt;=(MAX(rHoldPeriod,1)+fRvrYr)*12)</f>
        <v>0</v>
      </c>
      <c r="ES245" s="278" cm="1">
        <f t="array" aca="1" ref="ES245" ca="1">ER245*(1+(rRentIncrPct*(MOD(ES$8,12)=1))+(rExCapExRntInfl*(rExCapExRntInflMnth=ES$8)))*(ES$8&lt;=(MAX(rHoldPeriod,1)+fRvrYr)*12)</f>
        <v>0</v>
      </c>
    </row>
    <row r="246" spans="17:149" hidden="1" x14ac:dyDescent="0.2">
      <c r="Q246" s="275"/>
      <c r="R246" s="278">
        <f t="shared" si="501"/>
        <v>0</v>
      </c>
      <c r="S246" s="278" cm="1">
        <f t="array" aca="1" ref="S246" ca="1">R246*(1+(rRentIncrPct*(MOD(S$8,12)=1))+(rExCapExRntInfl*(rExCapExRntInflMnth=S$8)))*(S$8&lt;=(MAX(rHoldPeriod,1)+fRvrYr)*12)</f>
        <v>0</v>
      </c>
      <c r="T246" s="278" cm="1">
        <f t="array" aca="1" ref="T246" ca="1">S246*(1+(rRentIncrPct*(MOD(T$8,12)=1))+(rExCapExRntInfl*(rExCapExRntInflMnth=T$8)))*(T$8&lt;=(MAX(rHoldPeriod,1)+fRvrYr)*12)</f>
        <v>0</v>
      </c>
      <c r="U246" s="278" cm="1">
        <f t="array" aca="1" ref="U246" ca="1">T246*(1+(rRentIncrPct*(MOD(U$8,12)=1))+(rExCapExRntInfl*(rExCapExRntInflMnth=U$8)))*(U$8&lt;=(MAX(rHoldPeriod,1)+fRvrYr)*12)</f>
        <v>0</v>
      </c>
      <c r="V246" s="278" cm="1">
        <f t="array" aca="1" ref="V246" ca="1">U246*(1+(rRentIncrPct*(MOD(V$8,12)=1))+(rExCapExRntInfl*(rExCapExRntInflMnth=V$8)))*(V$8&lt;=(MAX(rHoldPeriod,1)+fRvrYr)*12)</f>
        <v>0</v>
      </c>
      <c r="W246" s="278" cm="1">
        <f t="array" aca="1" ref="W246" ca="1">V246*(1+(rRentIncrPct*(MOD(W$8,12)=1))+(rExCapExRntInfl*(rExCapExRntInflMnth=W$8)))*(W$8&lt;=(MAX(rHoldPeriod,1)+fRvrYr)*12)</f>
        <v>0</v>
      </c>
      <c r="X246" s="278" cm="1">
        <f t="array" aca="1" ref="X246" ca="1">W246*(1+(rRentIncrPct*(MOD(X$8,12)=1))+(rExCapExRntInfl*(rExCapExRntInflMnth=X$8)))*(X$8&lt;=(MAX(rHoldPeriod,1)+fRvrYr)*12)</f>
        <v>0</v>
      </c>
      <c r="Y246" s="278" cm="1">
        <f t="array" aca="1" ref="Y246" ca="1">X246*(1+(rRentIncrPct*(MOD(Y$8,12)=1))+(rExCapExRntInfl*(rExCapExRntInflMnth=Y$8)))*(Y$8&lt;=(MAX(rHoldPeriod,1)+fRvrYr)*12)</f>
        <v>0</v>
      </c>
      <c r="Z246" s="278" cm="1">
        <f t="array" aca="1" ref="Z246" ca="1">Y246*(1+(rRentIncrPct*(MOD(Z$8,12)=1))+(rExCapExRntInfl*(rExCapExRntInflMnth=Z$8)))*(Z$8&lt;=(MAX(rHoldPeriod,1)+fRvrYr)*12)</f>
        <v>0</v>
      </c>
      <c r="AA246" s="278" cm="1">
        <f t="array" aca="1" ref="AA246" ca="1">Z246*(1+(rRentIncrPct*(MOD(AA$8,12)=1))+(rExCapExRntInfl*(rExCapExRntInflMnth=AA$8)))*(AA$8&lt;=(MAX(rHoldPeriod,1)+fRvrYr)*12)</f>
        <v>0</v>
      </c>
      <c r="AB246" s="278" cm="1">
        <f t="array" aca="1" ref="AB246" ca="1">AA246*(1+(rRentIncrPct*(MOD(AB$8,12)=1))+(rExCapExRntInfl*(rExCapExRntInflMnth=AB$8)))*(AB$8&lt;=(MAX(rHoldPeriod,1)+fRvrYr)*12)</f>
        <v>0</v>
      </c>
      <c r="AC246" s="278" cm="1">
        <f t="array" aca="1" ref="AC246" ca="1">AB246*(1+(rRentIncrPct*(MOD(AC$8,12)=1))+(rExCapExRntInfl*(rExCapExRntInflMnth=AC$8)))*(AC$8&lt;=(MAX(rHoldPeriod,1)+fRvrYr)*12)</f>
        <v>0</v>
      </c>
      <c r="AD246" s="278" cm="1">
        <f t="array" aca="1" ref="AD246" ca="1">AC246*(1+(rRentIncrPct*(MOD(AD$8,12)=1))+(rExCapExRntInfl*(rExCapExRntInflMnth=AD$8)))*(AD$8&lt;=(MAX(rHoldPeriod,1)+fRvrYr)*12)</f>
        <v>0</v>
      </c>
      <c r="AE246" s="278" cm="1">
        <f t="array" aca="1" ref="AE246" ca="1">AD246*(1+(rRentIncrPct*(MOD(AE$8,12)=1))+(rExCapExRntInfl*(rExCapExRntInflMnth=AE$8)))*(AE$8&lt;=(MAX(rHoldPeriod,1)+fRvrYr)*12)</f>
        <v>0</v>
      </c>
      <c r="AF246" s="278" cm="1">
        <f t="array" aca="1" ref="AF246" ca="1">AE246*(1+(rRentIncrPct*(MOD(AF$8,12)=1))+(rExCapExRntInfl*(rExCapExRntInflMnth=AF$8)))*(AF$8&lt;=(MAX(rHoldPeriod,1)+fRvrYr)*12)</f>
        <v>0</v>
      </c>
      <c r="AG246" s="278" cm="1">
        <f t="array" aca="1" ref="AG246" ca="1">AF246*(1+(rRentIncrPct*(MOD(AG$8,12)=1))+(rExCapExRntInfl*(rExCapExRntInflMnth=AG$8)))*(AG$8&lt;=(MAX(rHoldPeriod,1)+fRvrYr)*12)</f>
        <v>0</v>
      </c>
      <c r="AH246" s="278" cm="1">
        <f t="array" aca="1" ref="AH246" ca="1">AG246*(1+(rRentIncrPct*(MOD(AH$8,12)=1))+(rExCapExRntInfl*(rExCapExRntInflMnth=AH$8)))*(AH$8&lt;=(MAX(rHoldPeriod,1)+fRvrYr)*12)</f>
        <v>0</v>
      </c>
      <c r="AI246" s="278" cm="1">
        <f t="array" aca="1" ref="AI246" ca="1">AH246*(1+(rRentIncrPct*(MOD(AI$8,12)=1))+(rExCapExRntInfl*(rExCapExRntInflMnth=AI$8)))*(AI$8&lt;=(MAX(rHoldPeriod,1)+fRvrYr)*12)</f>
        <v>0</v>
      </c>
      <c r="AJ246" s="278" cm="1">
        <f t="array" aca="1" ref="AJ246" ca="1">AI246*(1+(rRentIncrPct*(MOD(AJ$8,12)=1))+(rExCapExRntInfl*(rExCapExRntInflMnth=AJ$8)))*(AJ$8&lt;=(MAX(rHoldPeriod,1)+fRvrYr)*12)</f>
        <v>0</v>
      </c>
      <c r="AK246" s="278" cm="1">
        <f t="array" aca="1" ref="AK246" ca="1">AJ246*(1+(rRentIncrPct*(MOD(AK$8,12)=1))+(rExCapExRntInfl*(rExCapExRntInflMnth=AK$8)))*(AK$8&lt;=(MAX(rHoldPeriod,1)+fRvrYr)*12)</f>
        <v>0</v>
      </c>
      <c r="AL246" s="278" cm="1">
        <f t="array" aca="1" ref="AL246" ca="1">AK246*(1+(rRentIncrPct*(MOD(AL$8,12)=1))+(rExCapExRntInfl*(rExCapExRntInflMnth=AL$8)))*(AL$8&lt;=(MAX(rHoldPeriod,1)+fRvrYr)*12)</f>
        <v>0</v>
      </c>
      <c r="AM246" s="278" cm="1">
        <f t="array" aca="1" ref="AM246" ca="1">AL246*(1+(rRentIncrPct*(MOD(AM$8,12)=1))+(rExCapExRntInfl*(rExCapExRntInflMnth=AM$8)))*(AM$8&lt;=(MAX(rHoldPeriod,1)+fRvrYr)*12)</f>
        <v>0</v>
      </c>
      <c r="AN246" s="278" cm="1">
        <f t="array" aca="1" ref="AN246" ca="1">AM246*(1+(rRentIncrPct*(MOD(AN$8,12)=1))+(rExCapExRntInfl*(rExCapExRntInflMnth=AN$8)))*(AN$8&lt;=(MAX(rHoldPeriod,1)+fRvrYr)*12)</f>
        <v>0</v>
      </c>
      <c r="AO246" s="278" cm="1">
        <f t="array" aca="1" ref="AO246" ca="1">AN246*(1+(rRentIncrPct*(MOD(AO$8,12)=1))+(rExCapExRntInfl*(rExCapExRntInflMnth=AO$8)))*(AO$8&lt;=(MAX(rHoldPeriod,1)+fRvrYr)*12)</f>
        <v>0</v>
      </c>
      <c r="AP246" s="278" cm="1">
        <f t="array" aca="1" ref="AP246" ca="1">AO246*(1+(rRentIncrPct*(MOD(AP$8,12)=1))+(rExCapExRntInfl*(rExCapExRntInflMnth=AP$8)))*(AP$8&lt;=(MAX(rHoldPeriod,1)+fRvrYr)*12)</f>
        <v>0</v>
      </c>
      <c r="AQ246" s="278" cm="1">
        <f t="array" aca="1" ref="AQ246" ca="1">AP246*(1+(rRentIncrPct*(MOD(AQ$8,12)=1))+(rExCapExRntInfl*(rExCapExRntInflMnth=AQ$8)))*(AQ$8&lt;=(MAX(rHoldPeriod,1)+fRvrYr)*12)</f>
        <v>0</v>
      </c>
      <c r="AR246" s="278" cm="1">
        <f t="array" aca="1" ref="AR246" ca="1">AQ246*(1+(rRentIncrPct*(MOD(AR$8,12)=1))+(rExCapExRntInfl*(rExCapExRntInflMnth=AR$8)))*(AR$8&lt;=(MAX(rHoldPeriod,1)+fRvrYr)*12)</f>
        <v>0</v>
      </c>
      <c r="AS246" s="278" cm="1">
        <f t="array" aca="1" ref="AS246" ca="1">AR246*(1+(rRentIncrPct*(MOD(AS$8,12)=1))+(rExCapExRntInfl*(rExCapExRntInflMnth=AS$8)))*(AS$8&lt;=(MAX(rHoldPeriod,1)+fRvrYr)*12)</f>
        <v>0</v>
      </c>
      <c r="AT246" s="278" cm="1">
        <f t="array" aca="1" ref="AT246" ca="1">AS246*(1+(rRentIncrPct*(MOD(AT$8,12)=1))+(rExCapExRntInfl*(rExCapExRntInflMnth=AT$8)))*(AT$8&lt;=(MAX(rHoldPeriod,1)+fRvrYr)*12)</f>
        <v>0</v>
      </c>
      <c r="AU246" s="278" cm="1">
        <f t="array" aca="1" ref="AU246" ca="1">AT246*(1+(rRentIncrPct*(MOD(AU$8,12)=1))+(rExCapExRntInfl*(rExCapExRntInflMnth=AU$8)))*(AU$8&lt;=(MAX(rHoldPeriod,1)+fRvrYr)*12)</f>
        <v>0</v>
      </c>
      <c r="AV246" s="278" cm="1">
        <f t="array" aca="1" ref="AV246" ca="1">AU246*(1+(rRentIncrPct*(MOD(AV$8,12)=1))+(rExCapExRntInfl*(rExCapExRntInflMnth=AV$8)))*(AV$8&lt;=(MAX(rHoldPeriod,1)+fRvrYr)*12)</f>
        <v>0</v>
      </c>
      <c r="AW246" s="278" cm="1">
        <f t="array" aca="1" ref="AW246" ca="1">AV246*(1+(rRentIncrPct*(MOD(AW$8,12)=1))+(rExCapExRntInfl*(rExCapExRntInflMnth=AW$8)))*(AW$8&lt;=(MAX(rHoldPeriod,1)+fRvrYr)*12)</f>
        <v>0</v>
      </c>
      <c r="AX246" s="278" cm="1">
        <f t="array" aca="1" ref="AX246" ca="1">AW246*(1+(rRentIncrPct*(MOD(AX$8,12)=1))+(rExCapExRntInfl*(rExCapExRntInflMnth=AX$8)))*(AX$8&lt;=(MAX(rHoldPeriod,1)+fRvrYr)*12)</f>
        <v>0</v>
      </c>
      <c r="AY246" s="278" cm="1">
        <f t="array" aca="1" ref="AY246" ca="1">AX246*(1+(rRentIncrPct*(MOD(AY$8,12)=1))+(rExCapExRntInfl*(rExCapExRntInflMnth=AY$8)))*(AY$8&lt;=(MAX(rHoldPeriod,1)+fRvrYr)*12)</f>
        <v>0</v>
      </c>
      <c r="AZ246" s="278" cm="1">
        <f t="array" aca="1" ref="AZ246" ca="1">AY246*(1+(rRentIncrPct*(MOD(AZ$8,12)=1))+(rExCapExRntInfl*(rExCapExRntInflMnth=AZ$8)))*(AZ$8&lt;=(MAX(rHoldPeriod,1)+fRvrYr)*12)</f>
        <v>0</v>
      </c>
      <c r="BA246" s="278" cm="1">
        <f t="array" aca="1" ref="BA246" ca="1">AZ246*(1+(rRentIncrPct*(MOD(BA$8,12)=1))+(rExCapExRntInfl*(rExCapExRntInflMnth=BA$8)))*(BA$8&lt;=(MAX(rHoldPeriod,1)+fRvrYr)*12)</f>
        <v>0</v>
      </c>
      <c r="BB246" s="278" cm="1">
        <f t="array" aca="1" ref="BB246" ca="1">BA246*(1+(rRentIncrPct*(MOD(BB$8,12)=1))+(rExCapExRntInfl*(rExCapExRntInflMnth=BB$8)))*(BB$8&lt;=(MAX(rHoldPeriod,1)+fRvrYr)*12)</f>
        <v>0</v>
      </c>
      <c r="BC246" s="278" cm="1">
        <f t="array" aca="1" ref="BC246" ca="1">BB246*(1+(rRentIncrPct*(MOD(BC$8,12)=1))+(rExCapExRntInfl*(rExCapExRntInflMnth=BC$8)))*(BC$8&lt;=(MAX(rHoldPeriod,1)+fRvrYr)*12)</f>
        <v>0</v>
      </c>
      <c r="BD246" s="278" cm="1">
        <f t="array" aca="1" ref="BD246" ca="1">BC246*(1+(rRentIncrPct*(MOD(BD$8,12)=1))+(rExCapExRntInfl*(rExCapExRntInflMnth=BD$8)))*(BD$8&lt;=(MAX(rHoldPeriod,1)+fRvrYr)*12)</f>
        <v>0</v>
      </c>
      <c r="BE246" s="278" cm="1">
        <f t="array" aca="1" ref="BE246" ca="1">BD246*(1+(rRentIncrPct*(MOD(BE$8,12)=1))+(rExCapExRntInfl*(rExCapExRntInflMnth=BE$8)))*(BE$8&lt;=(MAX(rHoldPeriod,1)+fRvrYr)*12)</f>
        <v>0</v>
      </c>
      <c r="BF246" s="278" cm="1">
        <f t="array" aca="1" ref="BF246" ca="1">BE246*(1+(rRentIncrPct*(MOD(BF$8,12)=1))+(rExCapExRntInfl*(rExCapExRntInflMnth=BF$8)))*(BF$8&lt;=(MAX(rHoldPeriod,1)+fRvrYr)*12)</f>
        <v>0</v>
      </c>
      <c r="BG246" s="278" cm="1">
        <f t="array" aca="1" ref="BG246" ca="1">BF246*(1+(rRentIncrPct*(MOD(BG$8,12)=1))+(rExCapExRntInfl*(rExCapExRntInflMnth=BG$8)))*(BG$8&lt;=(MAX(rHoldPeriod,1)+fRvrYr)*12)</f>
        <v>0</v>
      </c>
      <c r="BH246" s="278" cm="1">
        <f t="array" aca="1" ref="BH246" ca="1">BG246*(1+(rRentIncrPct*(MOD(BH$8,12)=1))+(rExCapExRntInfl*(rExCapExRntInflMnth=BH$8)))*(BH$8&lt;=(MAX(rHoldPeriod,1)+fRvrYr)*12)</f>
        <v>0</v>
      </c>
      <c r="BI246" s="278" cm="1">
        <f t="array" aca="1" ref="BI246" ca="1">BH246*(1+(rRentIncrPct*(MOD(BI$8,12)=1))+(rExCapExRntInfl*(rExCapExRntInflMnth=BI$8)))*(BI$8&lt;=(MAX(rHoldPeriod,1)+fRvrYr)*12)</f>
        <v>0</v>
      </c>
      <c r="BJ246" s="278" cm="1">
        <f t="array" aca="1" ref="BJ246" ca="1">BI246*(1+(rRentIncrPct*(MOD(BJ$8,12)=1))+(rExCapExRntInfl*(rExCapExRntInflMnth=BJ$8)))*(BJ$8&lt;=(MAX(rHoldPeriod,1)+fRvrYr)*12)</f>
        <v>0</v>
      </c>
      <c r="BK246" s="278" cm="1">
        <f t="array" aca="1" ref="BK246" ca="1">BJ246*(1+(rRentIncrPct*(MOD(BK$8,12)=1))+(rExCapExRntInfl*(rExCapExRntInflMnth=BK$8)))*(BK$8&lt;=(MAX(rHoldPeriod,1)+fRvrYr)*12)</f>
        <v>0</v>
      </c>
      <c r="BL246" s="278" cm="1">
        <f t="array" aca="1" ref="BL246" ca="1">BK246*(1+(rRentIncrPct*(MOD(BL$8,12)=1))+(rExCapExRntInfl*(rExCapExRntInflMnth=BL$8)))*(BL$8&lt;=(MAX(rHoldPeriod,1)+fRvrYr)*12)</f>
        <v>0</v>
      </c>
      <c r="BM246" s="278" cm="1">
        <f t="array" aca="1" ref="BM246" ca="1">BL246*(1+(rRentIncrPct*(MOD(BM$8,12)=1))+(rExCapExRntInfl*(rExCapExRntInflMnth=BM$8)))*(BM$8&lt;=(MAX(rHoldPeriod,1)+fRvrYr)*12)</f>
        <v>0</v>
      </c>
      <c r="BN246" s="278" cm="1">
        <f t="array" aca="1" ref="BN246" ca="1">BM246*(1+(rRentIncrPct*(MOD(BN$8,12)=1))+(rExCapExRntInfl*(rExCapExRntInflMnth=BN$8)))*(BN$8&lt;=(MAX(rHoldPeriod,1)+fRvrYr)*12)</f>
        <v>0</v>
      </c>
      <c r="BO246" s="278" cm="1">
        <f t="array" aca="1" ref="BO246" ca="1">BN246*(1+(rRentIncrPct*(MOD(BO$8,12)=1))+(rExCapExRntInfl*(rExCapExRntInflMnth=BO$8)))*(BO$8&lt;=(MAX(rHoldPeriod,1)+fRvrYr)*12)</f>
        <v>0</v>
      </c>
      <c r="BP246" s="278" cm="1">
        <f t="array" aca="1" ref="BP246" ca="1">BO246*(1+(rRentIncrPct*(MOD(BP$8,12)=1))+(rExCapExRntInfl*(rExCapExRntInflMnth=BP$8)))*(BP$8&lt;=(MAX(rHoldPeriod,1)+fRvrYr)*12)</f>
        <v>0</v>
      </c>
      <c r="BQ246" s="278" cm="1">
        <f t="array" aca="1" ref="BQ246" ca="1">BP246*(1+(rRentIncrPct*(MOD(BQ$8,12)=1))+(rExCapExRntInfl*(rExCapExRntInflMnth=BQ$8)))*(BQ$8&lt;=(MAX(rHoldPeriod,1)+fRvrYr)*12)</f>
        <v>0</v>
      </c>
      <c r="BR246" s="278" cm="1">
        <f t="array" aca="1" ref="BR246" ca="1">BQ246*(1+(rRentIncrPct*(MOD(BR$8,12)=1))+(rExCapExRntInfl*(rExCapExRntInflMnth=BR$8)))*(BR$8&lt;=(MAX(rHoldPeriod,1)+fRvrYr)*12)</f>
        <v>0</v>
      </c>
      <c r="BS246" s="278" cm="1">
        <f t="array" aca="1" ref="BS246" ca="1">BR246*(1+(rRentIncrPct*(MOD(BS$8,12)=1))+(rExCapExRntInfl*(rExCapExRntInflMnth=BS$8)))*(BS$8&lt;=(MAX(rHoldPeriod,1)+fRvrYr)*12)</f>
        <v>0</v>
      </c>
      <c r="BT246" s="278" cm="1">
        <f t="array" aca="1" ref="BT246" ca="1">BS246*(1+(rRentIncrPct*(MOD(BT$8,12)=1))+(rExCapExRntInfl*(rExCapExRntInflMnth=BT$8)))*(BT$8&lt;=(MAX(rHoldPeriod,1)+fRvrYr)*12)</f>
        <v>0</v>
      </c>
      <c r="BU246" s="278" cm="1">
        <f t="array" aca="1" ref="BU246" ca="1">BT246*(1+(rRentIncrPct*(MOD(BU$8,12)=1))+(rExCapExRntInfl*(rExCapExRntInflMnth=BU$8)))*(BU$8&lt;=(MAX(rHoldPeriod,1)+fRvrYr)*12)</f>
        <v>0</v>
      </c>
      <c r="BV246" s="278" cm="1">
        <f t="array" aca="1" ref="BV246" ca="1">BU246*(1+(rRentIncrPct*(MOD(BV$8,12)=1))+(rExCapExRntInfl*(rExCapExRntInflMnth=BV$8)))*(BV$8&lt;=(MAX(rHoldPeriod,1)+fRvrYr)*12)</f>
        <v>0</v>
      </c>
      <c r="BW246" s="278" cm="1">
        <f t="array" aca="1" ref="BW246" ca="1">BV246*(1+(rRentIncrPct*(MOD(BW$8,12)=1))+(rExCapExRntInfl*(rExCapExRntInflMnth=BW$8)))*(BW$8&lt;=(MAX(rHoldPeriod,1)+fRvrYr)*12)</f>
        <v>0</v>
      </c>
      <c r="BX246" s="278" cm="1">
        <f t="array" aca="1" ref="BX246" ca="1">BW246*(1+(rRentIncrPct*(MOD(BX$8,12)=1))+(rExCapExRntInfl*(rExCapExRntInflMnth=BX$8)))*(BX$8&lt;=(MAX(rHoldPeriod,1)+fRvrYr)*12)</f>
        <v>0</v>
      </c>
      <c r="BY246" s="278" cm="1">
        <f t="array" aca="1" ref="BY246" ca="1">BX246*(1+(rRentIncrPct*(MOD(BY$8,12)=1))+(rExCapExRntInfl*(rExCapExRntInflMnth=BY$8)))*(BY$8&lt;=(MAX(rHoldPeriod,1)+fRvrYr)*12)</f>
        <v>0</v>
      </c>
      <c r="BZ246" s="278" cm="1">
        <f t="array" aca="1" ref="BZ246" ca="1">BY246*(1+(rRentIncrPct*(MOD(BZ$8,12)=1))+(rExCapExRntInfl*(rExCapExRntInflMnth=BZ$8)))*(BZ$8&lt;=(MAX(rHoldPeriod,1)+fRvrYr)*12)</f>
        <v>0</v>
      </c>
      <c r="CA246" s="278" cm="1">
        <f t="array" aca="1" ref="CA246" ca="1">BZ246*(1+(rRentIncrPct*(MOD(CA$8,12)=1))+(rExCapExRntInfl*(rExCapExRntInflMnth=CA$8)))*(CA$8&lt;=(MAX(rHoldPeriod,1)+fRvrYr)*12)</f>
        <v>0</v>
      </c>
      <c r="CB246" s="278" cm="1">
        <f t="array" aca="1" ref="CB246" ca="1">CA246*(1+(rRentIncrPct*(MOD(CB$8,12)=1))+(rExCapExRntInfl*(rExCapExRntInflMnth=CB$8)))*(CB$8&lt;=(MAX(rHoldPeriod,1)+fRvrYr)*12)</f>
        <v>0</v>
      </c>
      <c r="CC246" s="278" cm="1">
        <f t="array" aca="1" ref="CC246" ca="1">CB246*(1+(rRentIncrPct*(MOD(CC$8,12)=1))+(rExCapExRntInfl*(rExCapExRntInflMnth=CC$8)))*(CC$8&lt;=(MAX(rHoldPeriod,1)+fRvrYr)*12)</f>
        <v>0</v>
      </c>
      <c r="CD246" s="278" cm="1">
        <f t="array" aca="1" ref="CD246" ca="1">CC246*(1+(rRentIncrPct*(MOD(CD$8,12)=1))+(rExCapExRntInfl*(rExCapExRntInflMnth=CD$8)))*(CD$8&lt;=(MAX(rHoldPeriod,1)+fRvrYr)*12)</f>
        <v>0</v>
      </c>
      <c r="CE246" s="278" cm="1">
        <f t="array" aca="1" ref="CE246" ca="1">CD246*(1+(rRentIncrPct*(MOD(CE$8,12)=1))+(rExCapExRntInfl*(rExCapExRntInflMnth=CE$8)))*(CE$8&lt;=(MAX(rHoldPeriod,1)+fRvrYr)*12)</f>
        <v>0</v>
      </c>
      <c r="CF246" s="278" cm="1">
        <f t="array" aca="1" ref="CF246" ca="1">CE246*(1+(rRentIncrPct*(MOD(CF$8,12)=1))+(rExCapExRntInfl*(rExCapExRntInflMnth=CF$8)))*(CF$8&lt;=(MAX(rHoldPeriod,1)+fRvrYr)*12)</f>
        <v>0</v>
      </c>
      <c r="CG246" s="278" cm="1">
        <f t="array" aca="1" ref="CG246" ca="1">CF246*(1+(rRentIncrPct*(MOD(CG$8,12)=1))+(rExCapExRntInfl*(rExCapExRntInflMnth=CG$8)))*(CG$8&lt;=(MAX(rHoldPeriod,1)+fRvrYr)*12)</f>
        <v>0</v>
      </c>
      <c r="CH246" s="278" cm="1">
        <f t="array" aca="1" ref="CH246" ca="1">CG246*(1+(rRentIncrPct*(MOD(CH$8,12)=1))+(rExCapExRntInfl*(rExCapExRntInflMnth=CH$8)))*(CH$8&lt;=(MAX(rHoldPeriod,1)+fRvrYr)*12)</f>
        <v>0</v>
      </c>
      <c r="CI246" s="278" cm="1">
        <f t="array" aca="1" ref="CI246" ca="1">CH246*(1+(rRentIncrPct*(MOD(CI$8,12)=1))+(rExCapExRntInfl*(rExCapExRntInflMnth=CI$8)))*(CI$8&lt;=(MAX(rHoldPeriod,1)+fRvrYr)*12)</f>
        <v>0</v>
      </c>
      <c r="CJ246" s="278" cm="1">
        <f t="array" aca="1" ref="CJ246" ca="1">CI246*(1+(rRentIncrPct*(MOD(CJ$8,12)=1))+(rExCapExRntInfl*(rExCapExRntInflMnth=CJ$8)))*(CJ$8&lt;=(MAX(rHoldPeriod,1)+fRvrYr)*12)</f>
        <v>0</v>
      </c>
      <c r="CK246" s="278" cm="1">
        <f t="array" aca="1" ref="CK246" ca="1">CJ246*(1+(rRentIncrPct*(MOD(CK$8,12)=1))+(rExCapExRntInfl*(rExCapExRntInflMnth=CK$8)))*(CK$8&lt;=(MAX(rHoldPeriod,1)+fRvrYr)*12)</f>
        <v>0</v>
      </c>
      <c r="CL246" s="278" cm="1">
        <f t="array" aca="1" ref="CL246" ca="1">CK246*(1+(rRentIncrPct*(MOD(CL$8,12)=1))+(rExCapExRntInfl*(rExCapExRntInflMnth=CL$8)))*(CL$8&lt;=(MAX(rHoldPeriod,1)+fRvrYr)*12)</f>
        <v>0</v>
      </c>
      <c r="CM246" s="278" cm="1">
        <f t="array" aca="1" ref="CM246" ca="1">CL246*(1+(rRentIncrPct*(MOD(CM$8,12)=1))+(rExCapExRntInfl*(rExCapExRntInflMnth=CM$8)))*(CM$8&lt;=(MAX(rHoldPeriod,1)+fRvrYr)*12)</f>
        <v>0</v>
      </c>
      <c r="CN246" s="278" cm="1">
        <f t="array" aca="1" ref="CN246" ca="1">CM246*(1+(rRentIncrPct*(MOD(CN$8,12)=1))+(rExCapExRntInfl*(rExCapExRntInflMnth=CN$8)))*(CN$8&lt;=(MAX(rHoldPeriod,1)+fRvrYr)*12)</f>
        <v>0</v>
      </c>
      <c r="CO246" s="278" cm="1">
        <f t="array" aca="1" ref="CO246" ca="1">CN246*(1+(rRentIncrPct*(MOD(CO$8,12)=1))+(rExCapExRntInfl*(rExCapExRntInflMnth=CO$8)))*(CO$8&lt;=(MAX(rHoldPeriod,1)+fRvrYr)*12)</f>
        <v>0</v>
      </c>
      <c r="CP246" s="278" cm="1">
        <f t="array" aca="1" ref="CP246" ca="1">CO246*(1+(rRentIncrPct*(MOD(CP$8,12)=1))+(rExCapExRntInfl*(rExCapExRntInflMnth=CP$8)))*(CP$8&lt;=(MAX(rHoldPeriod,1)+fRvrYr)*12)</f>
        <v>0</v>
      </c>
      <c r="CQ246" s="278" cm="1">
        <f t="array" aca="1" ref="CQ246" ca="1">CP246*(1+(rRentIncrPct*(MOD(CQ$8,12)=1))+(rExCapExRntInfl*(rExCapExRntInflMnth=CQ$8)))*(CQ$8&lt;=(MAX(rHoldPeriod,1)+fRvrYr)*12)</f>
        <v>0</v>
      </c>
      <c r="CR246" s="278" cm="1">
        <f t="array" aca="1" ref="CR246" ca="1">CQ246*(1+(rRentIncrPct*(MOD(CR$8,12)=1))+(rExCapExRntInfl*(rExCapExRntInflMnth=CR$8)))*(CR$8&lt;=(MAX(rHoldPeriod,1)+fRvrYr)*12)</f>
        <v>0</v>
      </c>
      <c r="CS246" s="278" cm="1">
        <f t="array" aca="1" ref="CS246" ca="1">CR246*(1+(rRentIncrPct*(MOD(CS$8,12)=1))+(rExCapExRntInfl*(rExCapExRntInflMnth=CS$8)))*(CS$8&lt;=(MAX(rHoldPeriod,1)+fRvrYr)*12)</f>
        <v>0</v>
      </c>
      <c r="CT246" s="278" cm="1">
        <f t="array" aca="1" ref="CT246" ca="1">CS246*(1+(rRentIncrPct*(MOD(CT$8,12)=1))+(rExCapExRntInfl*(rExCapExRntInflMnth=CT$8)))*(CT$8&lt;=(MAX(rHoldPeriod,1)+fRvrYr)*12)</f>
        <v>0</v>
      </c>
      <c r="CU246" s="278" cm="1">
        <f t="array" aca="1" ref="CU246" ca="1">CT246*(1+(rRentIncrPct*(MOD(CU$8,12)=1))+(rExCapExRntInfl*(rExCapExRntInflMnth=CU$8)))*(CU$8&lt;=(MAX(rHoldPeriod,1)+fRvrYr)*12)</f>
        <v>0</v>
      </c>
      <c r="CV246" s="278" cm="1">
        <f t="array" aca="1" ref="CV246" ca="1">CU246*(1+(rRentIncrPct*(MOD(CV$8,12)=1))+(rExCapExRntInfl*(rExCapExRntInflMnth=CV$8)))*(CV$8&lt;=(MAX(rHoldPeriod,1)+fRvrYr)*12)</f>
        <v>0</v>
      </c>
      <c r="CW246" s="278" cm="1">
        <f t="array" aca="1" ref="CW246" ca="1">CV246*(1+(rRentIncrPct*(MOD(CW$8,12)=1))+(rExCapExRntInfl*(rExCapExRntInflMnth=CW$8)))*(CW$8&lt;=(MAX(rHoldPeriod,1)+fRvrYr)*12)</f>
        <v>0</v>
      </c>
      <c r="CX246" s="278" cm="1">
        <f t="array" aca="1" ref="CX246" ca="1">CW246*(1+(rRentIncrPct*(MOD(CX$8,12)=1))+(rExCapExRntInfl*(rExCapExRntInflMnth=CX$8)))*(CX$8&lt;=(MAX(rHoldPeriod,1)+fRvrYr)*12)</f>
        <v>0</v>
      </c>
      <c r="CY246" s="278" cm="1">
        <f t="array" aca="1" ref="CY246" ca="1">CX246*(1+(rRentIncrPct*(MOD(CY$8,12)=1))+(rExCapExRntInfl*(rExCapExRntInflMnth=CY$8)))*(CY$8&lt;=(MAX(rHoldPeriod,1)+fRvrYr)*12)</f>
        <v>0</v>
      </c>
      <c r="CZ246" s="278" cm="1">
        <f t="array" aca="1" ref="CZ246" ca="1">CY246*(1+(rRentIncrPct*(MOD(CZ$8,12)=1))+(rExCapExRntInfl*(rExCapExRntInflMnth=CZ$8)))*(CZ$8&lt;=(MAX(rHoldPeriod,1)+fRvrYr)*12)</f>
        <v>0</v>
      </c>
      <c r="DA246" s="278" cm="1">
        <f t="array" aca="1" ref="DA246" ca="1">CZ246*(1+(rRentIncrPct*(MOD(DA$8,12)=1))+(rExCapExRntInfl*(rExCapExRntInflMnth=DA$8)))*(DA$8&lt;=(MAX(rHoldPeriod,1)+fRvrYr)*12)</f>
        <v>0</v>
      </c>
      <c r="DB246" s="278" cm="1">
        <f t="array" aca="1" ref="DB246" ca="1">DA246*(1+(rRentIncrPct*(MOD(DB$8,12)=1))+(rExCapExRntInfl*(rExCapExRntInflMnth=DB$8)))*(DB$8&lt;=(MAX(rHoldPeriod,1)+fRvrYr)*12)</f>
        <v>0</v>
      </c>
      <c r="DC246" s="278" cm="1">
        <f t="array" aca="1" ref="DC246" ca="1">DB246*(1+(rRentIncrPct*(MOD(DC$8,12)=1))+(rExCapExRntInfl*(rExCapExRntInflMnth=DC$8)))*(DC$8&lt;=(MAX(rHoldPeriod,1)+fRvrYr)*12)</f>
        <v>0</v>
      </c>
      <c r="DD246" s="278" cm="1">
        <f t="array" aca="1" ref="DD246" ca="1">DC246*(1+(rRentIncrPct*(MOD(DD$8,12)=1))+(rExCapExRntInfl*(rExCapExRntInflMnth=DD$8)))*(DD$8&lt;=(MAX(rHoldPeriod,1)+fRvrYr)*12)</f>
        <v>0</v>
      </c>
      <c r="DE246" s="278" cm="1">
        <f t="array" aca="1" ref="DE246" ca="1">DD246*(1+(rRentIncrPct*(MOD(DE$8,12)=1))+(rExCapExRntInfl*(rExCapExRntInflMnth=DE$8)))*(DE$8&lt;=(MAX(rHoldPeriod,1)+fRvrYr)*12)</f>
        <v>0</v>
      </c>
      <c r="DF246" s="278" cm="1">
        <f t="array" aca="1" ref="DF246" ca="1">DE246*(1+(rRentIncrPct*(MOD(DF$8,12)=1))+(rExCapExRntInfl*(rExCapExRntInflMnth=DF$8)))*(DF$8&lt;=(MAX(rHoldPeriod,1)+fRvrYr)*12)</f>
        <v>0</v>
      </c>
      <c r="DG246" s="278" cm="1">
        <f t="array" aca="1" ref="DG246" ca="1">DF246*(1+(rRentIncrPct*(MOD(DG$8,12)=1))+(rExCapExRntInfl*(rExCapExRntInflMnth=DG$8)))*(DG$8&lt;=(MAX(rHoldPeriod,1)+fRvrYr)*12)</f>
        <v>0</v>
      </c>
      <c r="DH246" s="278" cm="1">
        <f t="array" aca="1" ref="DH246" ca="1">DG246*(1+(rRentIncrPct*(MOD(DH$8,12)=1))+(rExCapExRntInfl*(rExCapExRntInflMnth=DH$8)))*(DH$8&lt;=(MAX(rHoldPeriod,1)+fRvrYr)*12)</f>
        <v>0</v>
      </c>
      <c r="DI246" s="278" cm="1">
        <f t="array" aca="1" ref="DI246" ca="1">DH246*(1+(rRentIncrPct*(MOD(DI$8,12)=1))+(rExCapExRntInfl*(rExCapExRntInflMnth=DI$8)))*(DI$8&lt;=(MAX(rHoldPeriod,1)+fRvrYr)*12)</f>
        <v>0</v>
      </c>
      <c r="DJ246" s="278" cm="1">
        <f t="array" aca="1" ref="DJ246" ca="1">DI246*(1+(rRentIncrPct*(MOD(DJ$8,12)=1))+(rExCapExRntInfl*(rExCapExRntInflMnth=DJ$8)))*(DJ$8&lt;=(MAX(rHoldPeriod,1)+fRvrYr)*12)</f>
        <v>0</v>
      </c>
      <c r="DK246" s="278" cm="1">
        <f t="array" aca="1" ref="DK246" ca="1">DJ246*(1+(rRentIncrPct*(MOD(DK$8,12)=1))+(rExCapExRntInfl*(rExCapExRntInflMnth=DK$8)))*(DK$8&lt;=(MAX(rHoldPeriod,1)+fRvrYr)*12)</f>
        <v>0</v>
      </c>
      <c r="DL246" s="278" cm="1">
        <f t="array" aca="1" ref="DL246" ca="1">DK246*(1+(rRentIncrPct*(MOD(DL$8,12)=1))+(rExCapExRntInfl*(rExCapExRntInflMnth=DL$8)))*(DL$8&lt;=(MAX(rHoldPeriod,1)+fRvrYr)*12)</f>
        <v>0</v>
      </c>
      <c r="DM246" s="278" cm="1">
        <f t="array" aca="1" ref="DM246" ca="1">DL246*(1+(rRentIncrPct*(MOD(DM$8,12)=1))+(rExCapExRntInfl*(rExCapExRntInflMnth=DM$8)))*(DM$8&lt;=(MAX(rHoldPeriod,1)+fRvrYr)*12)</f>
        <v>0</v>
      </c>
      <c r="DN246" s="278" cm="1">
        <f t="array" aca="1" ref="DN246" ca="1">DM246*(1+(rRentIncrPct*(MOD(DN$8,12)=1))+(rExCapExRntInfl*(rExCapExRntInflMnth=DN$8)))*(DN$8&lt;=(MAX(rHoldPeriod,1)+fRvrYr)*12)</f>
        <v>0</v>
      </c>
      <c r="DO246" s="278" cm="1">
        <f t="array" aca="1" ref="DO246" ca="1">DN246*(1+(rRentIncrPct*(MOD(DO$8,12)=1))+(rExCapExRntInfl*(rExCapExRntInflMnth=DO$8)))*(DO$8&lt;=(MAX(rHoldPeriod,1)+fRvrYr)*12)</f>
        <v>0</v>
      </c>
      <c r="DP246" s="278" cm="1">
        <f t="array" aca="1" ref="DP246" ca="1">DO246*(1+(rRentIncrPct*(MOD(DP$8,12)=1))+(rExCapExRntInfl*(rExCapExRntInflMnth=DP$8)))*(DP$8&lt;=(MAX(rHoldPeriod,1)+fRvrYr)*12)</f>
        <v>0</v>
      </c>
      <c r="DQ246" s="278" cm="1">
        <f t="array" aca="1" ref="DQ246" ca="1">DP246*(1+(rRentIncrPct*(MOD(DQ$8,12)=1))+(rExCapExRntInfl*(rExCapExRntInflMnth=DQ$8)))*(DQ$8&lt;=(MAX(rHoldPeriod,1)+fRvrYr)*12)</f>
        <v>0</v>
      </c>
      <c r="DR246" s="278" cm="1">
        <f t="array" aca="1" ref="DR246" ca="1">DQ246*(1+(rRentIncrPct*(MOD(DR$8,12)=1))+(rExCapExRntInfl*(rExCapExRntInflMnth=DR$8)))*(DR$8&lt;=(MAX(rHoldPeriod,1)+fRvrYr)*12)</f>
        <v>0</v>
      </c>
      <c r="DS246" s="278" cm="1">
        <f t="array" aca="1" ref="DS246" ca="1">DR246*(1+(rRentIncrPct*(MOD(DS$8,12)=1))+(rExCapExRntInfl*(rExCapExRntInflMnth=DS$8)))*(DS$8&lt;=(MAX(rHoldPeriod,1)+fRvrYr)*12)</f>
        <v>0</v>
      </c>
      <c r="DT246" s="278" cm="1">
        <f t="array" aca="1" ref="DT246" ca="1">DS246*(1+(rRentIncrPct*(MOD(DT$8,12)=1))+(rExCapExRntInfl*(rExCapExRntInflMnth=DT$8)))*(DT$8&lt;=(MAX(rHoldPeriod,1)+fRvrYr)*12)</f>
        <v>0</v>
      </c>
      <c r="DU246" s="278" cm="1">
        <f t="array" aca="1" ref="DU246" ca="1">DT246*(1+(rRentIncrPct*(MOD(DU$8,12)=1))+(rExCapExRntInfl*(rExCapExRntInflMnth=DU$8)))*(DU$8&lt;=(MAX(rHoldPeriod,1)+fRvrYr)*12)</f>
        <v>0</v>
      </c>
      <c r="DV246" s="278" cm="1">
        <f t="array" aca="1" ref="DV246" ca="1">DU246*(1+(rRentIncrPct*(MOD(DV$8,12)=1))+(rExCapExRntInfl*(rExCapExRntInflMnth=DV$8)))*(DV$8&lt;=(MAX(rHoldPeriod,1)+fRvrYr)*12)</f>
        <v>0</v>
      </c>
      <c r="DW246" s="278" cm="1">
        <f t="array" aca="1" ref="DW246" ca="1">DV246*(1+(rRentIncrPct*(MOD(DW$8,12)=1))+(rExCapExRntInfl*(rExCapExRntInflMnth=DW$8)))*(DW$8&lt;=(MAX(rHoldPeriod,1)+fRvrYr)*12)</f>
        <v>0</v>
      </c>
      <c r="DX246" s="278" cm="1">
        <f t="array" aca="1" ref="DX246" ca="1">DW246*(1+(rRentIncrPct*(MOD(DX$8,12)=1))+(rExCapExRntInfl*(rExCapExRntInflMnth=DX$8)))*(DX$8&lt;=(MAX(rHoldPeriod,1)+fRvrYr)*12)</f>
        <v>0</v>
      </c>
      <c r="DY246" s="278" cm="1">
        <f t="array" aca="1" ref="DY246" ca="1">DX246*(1+(rRentIncrPct*(MOD(DY$8,12)=1))+(rExCapExRntInfl*(rExCapExRntInflMnth=DY$8)))*(DY$8&lt;=(MAX(rHoldPeriod,1)+fRvrYr)*12)</f>
        <v>0</v>
      </c>
      <c r="DZ246" s="278" cm="1">
        <f t="array" aca="1" ref="DZ246" ca="1">DY246*(1+(rRentIncrPct*(MOD(DZ$8,12)=1))+(rExCapExRntInfl*(rExCapExRntInflMnth=DZ$8)))*(DZ$8&lt;=(MAX(rHoldPeriod,1)+fRvrYr)*12)</f>
        <v>0</v>
      </c>
      <c r="EA246" s="278" cm="1">
        <f t="array" aca="1" ref="EA246" ca="1">DZ246*(1+(rRentIncrPct*(MOD(EA$8,12)=1))+(rExCapExRntInfl*(rExCapExRntInflMnth=EA$8)))*(EA$8&lt;=(MAX(rHoldPeriod,1)+fRvrYr)*12)</f>
        <v>0</v>
      </c>
      <c r="EB246" s="278" cm="1">
        <f t="array" aca="1" ref="EB246" ca="1">EA246*(1+(rRentIncrPct*(MOD(EB$8,12)=1))+(rExCapExRntInfl*(rExCapExRntInflMnth=EB$8)))*(EB$8&lt;=(MAX(rHoldPeriod,1)+fRvrYr)*12)</f>
        <v>0</v>
      </c>
      <c r="EC246" s="278" cm="1">
        <f t="array" aca="1" ref="EC246" ca="1">EB246*(1+(rRentIncrPct*(MOD(EC$8,12)=1))+(rExCapExRntInfl*(rExCapExRntInflMnth=EC$8)))*(EC$8&lt;=(MAX(rHoldPeriod,1)+fRvrYr)*12)</f>
        <v>0</v>
      </c>
      <c r="ED246" s="278" cm="1">
        <f t="array" aca="1" ref="ED246" ca="1">EC246*(1+(rRentIncrPct*(MOD(ED$8,12)=1))+(rExCapExRntInfl*(rExCapExRntInflMnth=ED$8)))*(ED$8&lt;=(MAX(rHoldPeriod,1)+fRvrYr)*12)</f>
        <v>0</v>
      </c>
      <c r="EE246" s="278" cm="1">
        <f t="array" aca="1" ref="EE246" ca="1">ED246*(1+(rRentIncrPct*(MOD(EE$8,12)=1))+(rExCapExRntInfl*(rExCapExRntInflMnth=EE$8)))*(EE$8&lt;=(MAX(rHoldPeriod,1)+fRvrYr)*12)</f>
        <v>0</v>
      </c>
      <c r="EF246" s="278" cm="1">
        <f t="array" aca="1" ref="EF246" ca="1">EE246*(1+(rRentIncrPct*(MOD(EF$8,12)=1))+(rExCapExRntInfl*(rExCapExRntInflMnth=EF$8)))*(EF$8&lt;=(MAX(rHoldPeriod,1)+fRvrYr)*12)</f>
        <v>0</v>
      </c>
      <c r="EG246" s="278" cm="1">
        <f t="array" aca="1" ref="EG246" ca="1">EF246*(1+(rRentIncrPct*(MOD(EG$8,12)=1))+(rExCapExRntInfl*(rExCapExRntInflMnth=EG$8)))*(EG$8&lt;=(MAX(rHoldPeriod,1)+fRvrYr)*12)</f>
        <v>0</v>
      </c>
      <c r="EH246" s="278" cm="1">
        <f t="array" aca="1" ref="EH246" ca="1">EG246*(1+(rRentIncrPct*(MOD(EH$8,12)=1))+(rExCapExRntInfl*(rExCapExRntInflMnth=EH$8)))*(EH$8&lt;=(MAX(rHoldPeriod,1)+fRvrYr)*12)</f>
        <v>0</v>
      </c>
      <c r="EI246" s="278" cm="1">
        <f t="array" aca="1" ref="EI246" ca="1">EH246*(1+(rRentIncrPct*(MOD(EI$8,12)=1))+(rExCapExRntInfl*(rExCapExRntInflMnth=EI$8)))*(EI$8&lt;=(MAX(rHoldPeriod,1)+fRvrYr)*12)</f>
        <v>0</v>
      </c>
      <c r="EJ246" s="278" cm="1">
        <f t="array" aca="1" ref="EJ246" ca="1">EI246*(1+(rRentIncrPct*(MOD(EJ$8,12)=1))+(rExCapExRntInfl*(rExCapExRntInflMnth=EJ$8)))*(EJ$8&lt;=(MAX(rHoldPeriod,1)+fRvrYr)*12)</f>
        <v>0</v>
      </c>
      <c r="EK246" s="278" cm="1">
        <f t="array" aca="1" ref="EK246" ca="1">EJ246*(1+(rRentIncrPct*(MOD(EK$8,12)=1))+(rExCapExRntInfl*(rExCapExRntInflMnth=EK$8)))*(EK$8&lt;=(MAX(rHoldPeriod,1)+fRvrYr)*12)</f>
        <v>0</v>
      </c>
      <c r="EL246" s="278" cm="1">
        <f t="array" aca="1" ref="EL246" ca="1">EK246*(1+(rRentIncrPct*(MOD(EL$8,12)=1))+(rExCapExRntInfl*(rExCapExRntInflMnth=EL$8)))*(EL$8&lt;=(MAX(rHoldPeriod,1)+fRvrYr)*12)</f>
        <v>0</v>
      </c>
      <c r="EM246" s="278" cm="1">
        <f t="array" aca="1" ref="EM246" ca="1">EL246*(1+(rRentIncrPct*(MOD(EM$8,12)=1))+(rExCapExRntInfl*(rExCapExRntInflMnth=EM$8)))*(EM$8&lt;=(MAX(rHoldPeriod,1)+fRvrYr)*12)</f>
        <v>0</v>
      </c>
      <c r="EN246" s="278" cm="1">
        <f t="array" aca="1" ref="EN246" ca="1">EM246*(1+(rRentIncrPct*(MOD(EN$8,12)=1))+(rExCapExRntInfl*(rExCapExRntInflMnth=EN$8)))*(EN$8&lt;=(MAX(rHoldPeriod,1)+fRvrYr)*12)</f>
        <v>0</v>
      </c>
      <c r="EO246" s="278" cm="1">
        <f t="array" aca="1" ref="EO246" ca="1">EN246*(1+(rRentIncrPct*(MOD(EO$8,12)=1))+(rExCapExRntInfl*(rExCapExRntInflMnth=EO$8)))*(EO$8&lt;=(MAX(rHoldPeriod,1)+fRvrYr)*12)</f>
        <v>0</v>
      </c>
      <c r="EP246" s="278" cm="1">
        <f t="array" aca="1" ref="EP246" ca="1">EO246*(1+(rRentIncrPct*(MOD(EP$8,12)=1))+(rExCapExRntInfl*(rExCapExRntInflMnth=EP$8)))*(EP$8&lt;=(MAX(rHoldPeriod,1)+fRvrYr)*12)</f>
        <v>0</v>
      </c>
      <c r="EQ246" s="278" cm="1">
        <f t="array" aca="1" ref="EQ246" ca="1">EP246*(1+(rRentIncrPct*(MOD(EQ$8,12)=1))+(rExCapExRntInfl*(rExCapExRntInflMnth=EQ$8)))*(EQ$8&lt;=(MAX(rHoldPeriod,1)+fRvrYr)*12)</f>
        <v>0</v>
      </c>
      <c r="ER246" s="278" cm="1">
        <f t="array" aca="1" ref="ER246" ca="1">EQ246*(1+(rRentIncrPct*(MOD(ER$8,12)=1))+(rExCapExRntInfl*(rExCapExRntInflMnth=ER$8)))*(ER$8&lt;=(MAX(rHoldPeriod,1)+fRvrYr)*12)</f>
        <v>0</v>
      </c>
      <c r="ES246" s="278" cm="1">
        <f t="array" aca="1" ref="ES246" ca="1">ER246*(1+(rRentIncrPct*(MOD(ES$8,12)=1))+(rExCapExRntInfl*(rExCapExRntInflMnth=ES$8)))*(ES$8&lt;=(MAX(rHoldPeriod,1)+fRvrYr)*12)</f>
        <v>0</v>
      </c>
    </row>
    <row r="247" spans="17:149" hidden="1" x14ac:dyDescent="0.2">
      <c r="Q247" s="275"/>
      <c r="R247" s="278">
        <f t="shared" si="501"/>
        <v>0</v>
      </c>
      <c r="S247" s="278" cm="1">
        <f t="array" aca="1" ref="S247" ca="1">R247*(1+(rRentIncrPct*(MOD(S$8,12)=1))+(rExCapExRntInfl*(rExCapExRntInflMnth=S$8)))*(S$8&lt;=(MAX(rHoldPeriod,1)+fRvrYr)*12)</f>
        <v>0</v>
      </c>
      <c r="T247" s="278" cm="1">
        <f t="array" aca="1" ref="T247" ca="1">S247*(1+(rRentIncrPct*(MOD(T$8,12)=1))+(rExCapExRntInfl*(rExCapExRntInflMnth=T$8)))*(T$8&lt;=(MAX(rHoldPeriod,1)+fRvrYr)*12)</f>
        <v>0</v>
      </c>
      <c r="U247" s="278" cm="1">
        <f t="array" aca="1" ref="U247" ca="1">T247*(1+(rRentIncrPct*(MOD(U$8,12)=1))+(rExCapExRntInfl*(rExCapExRntInflMnth=U$8)))*(U$8&lt;=(MAX(rHoldPeriod,1)+fRvrYr)*12)</f>
        <v>0</v>
      </c>
      <c r="V247" s="278" cm="1">
        <f t="array" aca="1" ref="V247" ca="1">U247*(1+(rRentIncrPct*(MOD(V$8,12)=1))+(rExCapExRntInfl*(rExCapExRntInflMnth=V$8)))*(V$8&lt;=(MAX(rHoldPeriod,1)+fRvrYr)*12)</f>
        <v>0</v>
      </c>
      <c r="W247" s="278" cm="1">
        <f t="array" aca="1" ref="W247" ca="1">V247*(1+(rRentIncrPct*(MOD(W$8,12)=1))+(rExCapExRntInfl*(rExCapExRntInflMnth=W$8)))*(W$8&lt;=(MAX(rHoldPeriod,1)+fRvrYr)*12)</f>
        <v>0</v>
      </c>
      <c r="X247" s="278" cm="1">
        <f t="array" aca="1" ref="X247" ca="1">W247*(1+(rRentIncrPct*(MOD(X$8,12)=1))+(rExCapExRntInfl*(rExCapExRntInflMnth=X$8)))*(X$8&lt;=(MAX(rHoldPeriod,1)+fRvrYr)*12)</f>
        <v>0</v>
      </c>
      <c r="Y247" s="278" cm="1">
        <f t="array" aca="1" ref="Y247" ca="1">X247*(1+(rRentIncrPct*(MOD(Y$8,12)=1))+(rExCapExRntInfl*(rExCapExRntInflMnth=Y$8)))*(Y$8&lt;=(MAX(rHoldPeriod,1)+fRvrYr)*12)</f>
        <v>0</v>
      </c>
      <c r="Z247" s="278" cm="1">
        <f t="array" aca="1" ref="Z247" ca="1">Y247*(1+(rRentIncrPct*(MOD(Z$8,12)=1))+(rExCapExRntInfl*(rExCapExRntInflMnth=Z$8)))*(Z$8&lt;=(MAX(rHoldPeriod,1)+fRvrYr)*12)</f>
        <v>0</v>
      </c>
      <c r="AA247" s="278" cm="1">
        <f t="array" aca="1" ref="AA247" ca="1">Z247*(1+(rRentIncrPct*(MOD(AA$8,12)=1))+(rExCapExRntInfl*(rExCapExRntInflMnth=AA$8)))*(AA$8&lt;=(MAX(rHoldPeriod,1)+fRvrYr)*12)</f>
        <v>0</v>
      </c>
      <c r="AB247" s="278" cm="1">
        <f t="array" aca="1" ref="AB247" ca="1">AA247*(1+(rRentIncrPct*(MOD(AB$8,12)=1))+(rExCapExRntInfl*(rExCapExRntInflMnth=AB$8)))*(AB$8&lt;=(MAX(rHoldPeriod,1)+fRvrYr)*12)</f>
        <v>0</v>
      </c>
      <c r="AC247" s="278" cm="1">
        <f t="array" aca="1" ref="AC247" ca="1">AB247*(1+(rRentIncrPct*(MOD(AC$8,12)=1))+(rExCapExRntInfl*(rExCapExRntInflMnth=AC$8)))*(AC$8&lt;=(MAX(rHoldPeriod,1)+fRvrYr)*12)</f>
        <v>0</v>
      </c>
      <c r="AD247" s="278" cm="1">
        <f t="array" aca="1" ref="AD247" ca="1">AC247*(1+(rRentIncrPct*(MOD(AD$8,12)=1))+(rExCapExRntInfl*(rExCapExRntInflMnth=AD$8)))*(AD$8&lt;=(MAX(rHoldPeriod,1)+fRvrYr)*12)</f>
        <v>0</v>
      </c>
      <c r="AE247" s="278" cm="1">
        <f t="array" aca="1" ref="AE247" ca="1">AD247*(1+(rRentIncrPct*(MOD(AE$8,12)=1))+(rExCapExRntInfl*(rExCapExRntInflMnth=AE$8)))*(AE$8&lt;=(MAX(rHoldPeriod,1)+fRvrYr)*12)</f>
        <v>0</v>
      </c>
      <c r="AF247" s="278" cm="1">
        <f t="array" aca="1" ref="AF247" ca="1">AE247*(1+(rRentIncrPct*(MOD(AF$8,12)=1))+(rExCapExRntInfl*(rExCapExRntInflMnth=AF$8)))*(AF$8&lt;=(MAX(rHoldPeriod,1)+fRvrYr)*12)</f>
        <v>0</v>
      </c>
      <c r="AG247" s="278" cm="1">
        <f t="array" aca="1" ref="AG247" ca="1">AF247*(1+(rRentIncrPct*(MOD(AG$8,12)=1))+(rExCapExRntInfl*(rExCapExRntInflMnth=AG$8)))*(AG$8&lt;=(MAX(rHoldPeriod,1)+fRvrYr)*12)</f>
        <v>0</v>
      </c>
      <c r="AH247" s="278" cm="1">
        <f t="array" aca="1" ref="AH247" ca="1">AG247*(1+(rRentIncrPct*(MOD(AH$8,12)=1))+(rExCapExRntInfl*(rExCapExRntInflMnth=AH$8)))*(AH$8&lt;=(MAX(rHoldPeriod,1)+fRvrYr)*12)</f>
        <v>0</v>
      </c>
      <c r="AI247" s="278" cm="1">
        <f t="array" aca="1" ref="AI247" ca="1">AH247*(1+(rRentIncrPct*(MOD(AI$8,12)=1))+(rExCapExRntInfl*(rExCapExRntInflMnth=AI$8)))*(AI$8&lt;=(MAX(rHoldPeriod,1)+fRvrYr)*12)</f>
        <v>0</v>
      </c>
      <c r="AJ247" s="278" cm="1">
        <f t="array" aca="1" ref="AJ247" ca="1">AI247*(1+(rRentIncrPct*(MOD(AJ$8,12)=1))+(rExCapExRntInfl*(rExCapExRntInflMnth=AJ$8)))*(AJ$8&lt;=(MAX(rHoldPeriod,1)+fRvrYr)*12)</f>
        <v>0</v>
      </c>
      <c r="AK247" s="278" cm="1">
        <f t="array" aca="1" ref="AK247" ca="1">AJ247*(1+(rRentIncrPct*(MOD(AK$8,12)=1))+(rExCapExRntInfl*(rExCapExRntInflMnth=AK$8)))*(AK$8&lt;=(MAX(rHoldPeriod,1)+fRvrYr)*12)</f>
        <v>0</v>
      </c>
      <c r="AL247" s="278" cm="1">
        <f t="array" aca="1" ref="AL247" ca="1">AK247*(1+(rRentIncrPct*(MOD(AL$8,12)=1))+(rExCapExRntInfl*(rExCapExRntInflMnth=AL$8)))*(AL$8&lt;=(MAX(rHoldPeriod,1)+fRvrYr)*12)</f>
        <v>0</v>
      </c>
      <c r="AM247" s="278" cm="1">
        <f t="array" aca="1" ref="AM247" ca="1">AL247*(1+(rRentIncrPct*(MOD(AM$8,12)=1))+(rExCapExRntInfl*(rExCapExRntInflMnth=AM$8)))*(AM$8&lt;=(MAX(rHoldPeriod,1)+fRvrYr)*12)</f>
        <v>0</v>
      </c>
      <c r="AN247" s="278" cm="1">
        <f t="array" aca="1" ref="AN247" ca="1">AM247*(1+(rRentIncrPct*(MOD(AN$8,12)=1))+(rExCapExRntInfl*(rExCapExRntInflMnth=AN$8)))*(AN$8&lt;=(MAX(rHoldPeriod,1)+fRvrYr)*12)</f>
        <v>0</v>
      </c>
      <c r="AO247" s="278" cm="1">
        <f t="array" aca="1" ref="AO247" ca="1">AN247*(1+(rRentIncrPct*(MOD(AO$8,12)=1))+(rExCapExRntInfl*(rExCapExRntInflMnth=AO$8)))*(AO$8&lt;=(MAX(rHoldPeriod,1)+fRvrYr)*12)</f>
        <v>0</v>
      </c>
      <c r="AP247" s="278" cm="1">
        <f t="array" aca="1" ref="AP247" ca="1">AO247*(1+(rRentIncrPct*(MOD(AP$8,12)=1))+(rExCapExRntInfl*(rExCapExRntInflMnth=AP$8)))*(AP$8&lt;=(MAX(rHoldPeriod,1)+fRvrYr)*12)</f>
        <v>0</v>
      </c>
      <c r="AQ247" s="278" cm="1">
        <f t="array" aca="1" ref="AQ247" ca="1">AP247*(1+(rRentIncrPct*(MOD(AQ$8,12)=1))+(rExCapExRntInfl*(rExCapExRntInflMnth=AQ$8)))*(AQ$8&lt;=(MAX(rHoldPeriod,1)+fRvrYr)*12)</f>
        <v>0</v>
      </c>
      <c r="AR247" s="278" cm="1">
        <f t="array" aca="1" ref="AR247" ca="1">AQ247*(1+(rRentIncrPct*(MOD(AR$8,12)=1))+(rExCapExRntInfl*(rExCapExRntInflMnth=AR$8)))*(AR$8&lt;=(MAX(rHoldPeriod,1)+fRvrYr)*12)</f>
        <v>0</v>
      </c>
      <c r="AS247" s="278" cm="1">
        <f t="array" aca="1" ref="AS247" ca="1">AR247*(1+(rRentIncrPct*(MOD(AS$8,12)=1))+(rExCapExRntInfl*(rExCapExRntInflMnth=AS$8)))*(AS$8&lt;=(MAX(rHoldPeriod,1)+fRvrYr)*12)</f>
        <v>0</v>
      </c>
      <c r="AT247" s="278" cm="1">
        <f t="array" aca="1" ref="AT247" ca="1">AS247*(1+(rRentIncrPct*(MOD(AT$8,12)=1))+(rExCapExRntInfl*(rExCapExRntInflMnth=AT$8)))*(AT$8&lt;=(MAX(rHoldPeriod,1)+fRvrYr)*12)</f>
        <v>0</v>
      </c>
      <c r="AU247" s="278" cm="1">
        <f t="array" aca="1" ref="AU247" ca="1">AT247*(1+(rRentIncrPct*(MOD(AU$8,12)=1))+(rExCapExRntInfl*(rExCapExRntInflMnth=AU$8)))*(AU$8&lt;=(MAX(rHoldPeriod,1)+fRvrYr)*12)</f>
        <v>0</v>
      </c>
      <c r="AV247" s="278" cm="1">
        <f t="array" aca="1" ref="AV247" ca="1">AU247*(1+(rRentIncrPct*(MOD(AV$8,12)=1))+(rExCapExRntInfl*(rExCapExRntInflMnth=AV$8)))*(AV$8&lt;=(MAX(rHoldPeriod,1)+fRvrYr)*12)</f>
        <v>0</v>
      </c>
      <c r="AW247" s="278" cm="1">
        <f t="array" aca="1" ref="AW247" ca="1">AV247*(1+(rRentIncrPct*(MOD(AW$8,12)=1))+(rExCapExRntInfl*(rExCapExRntInflMnth=AW$8)))*(AW$8&lt;=(MAX(rHoldPeriod,1)+fRvrYr)*12)</f>
        <v>0</v>
      </c>
      <c r="AX247" s="278" cm="1">
        <f t="array" aca="1" ref="AX247" ca="1">AW247*(1+(rRentIncrPct*(MOD(AX$8,12)=1))+(rExCapExRntInfl*(rExCapExRntInflMnth=AX$8)))*(AX$8&lt;=(MAX(rHoldPeriod,1)+fRvrYr)*12)</f>
        <v>0</v>
      </c>
      <c r="AY247" s="278" cm="1">
        <f t="array" aca="1" ref="AY247" ca="1">AX247*(1+(rRentIncrPct*(MOD(AY$8,12)=1))+(rExCapExRntInfl*(rExCapExRntInflMnth=AY$8)))*(AY$8&lt;=(MAX(rHoldPeriod,1)+fRvrYr)*12)</f>
        <v>0</v>
      </c>
      <c r="AZ247" s="278" cm="1">
        <f t="array" aca="1" ref="AZ247" ca="1">AY247*(1+(rRentIncrPct*(MOD(AZ$8,12)=1))+(rExCapExRntInfl*(rExCapExRntInflMnth=AZ$8)))*(AZ$8&lt;=(MAX(rHoldPeriod,1)+fRvrYr)*12)</f>
        <v>0</v>
      </c>
      <c r="BA247" s="278" cm="1">
        <f t="array" aca="1" ref="BA247" ca="1">AZ247*(1+(rRentIncrPct*(MOD(BA$8,12)=1))+(rExCapExRntInfl*(rExCapExRntInflMnth=BA$8)))*(BA$8&lt;=(MAX(rHoldPeriod,1)+fRvrYr)*12)</f>
        <v>0</v>
      </c>
      <c r="BB247" s="278" cm="1">
        <f t="array" aca="1" ref="BB247" ca="1">BA247*(1+(rRentIncrPct*(MOD(BB$8,12)=1))+(rExCapExRntInfl*(rExCapExRntInflMnth=BB$8)))*(BB$8&lt;=(MAX(rHoldPeriod,1)+fRvrYr)*12)</f>
        <v>0</v>
      </c>
      <c r="BC247" s="278" cm="1">
        <f t="array" aca="1" ref="BC247" ca="1">BB247*(1+(rRentIncrPct*(MOD(BC$8,12)=1))+(rExCapExRntInfl*(rExCapExRntInflMnth=BC$8)))*(BC$8&lt;=(MAX(rHoldPeriod,1)+fRvrYr)*12)</f>
        <v>0</v>
      </c>
      <c r="BD247" s="278" cm="1">
        <f t="array" aca="1" ref="BD247" ca="1">BC247*(1+(rRentIncrPct*(MOD(BD$8,12)=1))+(rExCapExRntInfl*(rExCapExRntInflMnth=BD$8)))*(BD$8&lt;=(MAX(rHoldPeriod,1)+fRvrYr)*12)</f>
        <v>0</v>
      </c>
      <c r="BE247" s="278" cm="1">
        <f t="array" aca="1" ref="BE247" ca="1">BD247*(1+(rRentIncrPct*(MOD(BE$8,12)=1))+(rExCapExRntInfl*(rExCapExRntInflMnth=BE$8)))*(BE$8&lt;=(MAX(rHoldPeriod,1)+fRvrYr)*12)</f>
        <v>0</v>
      </c>
      <c r="BF247" s="278" cm="1">
        <f t="array" aca="1" ref="BF247" ca="1">BE247*(1+(rRentIncrPct*(MOD(BF$8,12)=1))+(rExCapExRntInfl*(rExCapExRntInflMnth=BF$8)))*(BF$8&lt;=(MAX(rHoldPeriod,1)+fRvrYr)*12)</f>
        <v>0</v>
      </c>
      <c r="BG247" s="278" cm="1">
        <f t="array" aca="1" ref="BG247" ca="1">BF247*(1+(rRentIncrPct*(MOD(BG$8,12)=1))+(rExCapExRntInfl*(rExCapExRntInflMnth=BG$8)))*(BG$8&lt;=(MAX(rHoldPeriod,1)+fRvrYr)*12)</f>
        <v>0</v>
      </c>
      <c r="BH247" s="278" cm="1">
        <f t="array" aca="1" ref="BH247" ca="1">BG247*(1+(rRentIncrPct*(MOD(BH$8,12)=1))+(rExCapExRntInfl*(rExCapExRntInflMnth=BH$8)))*(BH$8&lt;=(MAX(rHoldPeriod,1)+fRvrYr)*12)</f>
        <v>0</v>
      </c>
      <c r="BI247" s="278" cm="1">
        <f t="array" aca="1" ref="BI247" ca="1">BH247*(1+(rRentIncrPct*(MOD(BI$8,12)=1))+(rExCapExRntInfl*(rExCapExRntInflMnth=BI$8)))*(BI$8&lt;=(MAX(rHoldPeriod,1)+fRvrYr)*12)</f>
        <v>0</v>
      </c>
      <c r="BJ247" s="278" cm="1">
        <f t="array" aca="1" ref="BJ247" ca="1">BI247*(1+(rRentIncrPct*(MOD(BJ$8,12)=1))+(rExCapExRntInfl*(rExCapExRntInflMnth=BJ$8)))*(BJ$8&lt;=(MAX(rHoldPeriod,1)+fRvrYr)*12)</f>
        <v>0</v>
      </c>
      <c r="BK247" s="278" cm="1">
        <f t="array" aca="1" ref="BK247" ca="1">BJ247*(1+(rRentIncrPct*(MOD(BK$8,12)=1))+(rExCapExRntInfl*(rExCapExRntInflMnth=BK$8)))*(BK$8&lt;=(MAX(rHoldPeriod,1)+fRvrYr)*12)</f>
        <v>0</v>
      </c>
      <c r="BL247" s="278" cm="1">
        <f t="array" aca="1" ref="BL247" ca="1">BK247*(1+(rRentIncrPct*(MOD(BL$8,12)=1))+(rExCapExRntInfl*(rExCapExRntInflMnth=BL$8)))*(BL$8&lt;=(MAX(rHoldPeriod,1)+fRvrYr)*12)</f>
        <v>0</v>
      </c>
      <c r="BM247" s="278" cm="1">
        <f t="array" aca="1" ref="BM247" ca="1">BL247*(1+(rRentIncrPct*(MOD(BM$8,12)=1))+(rExCapExRntInfl*(rExCapExRntInflMnth=BM$8)))*(BM$8&lt;=(MAX(rHoldPeriod,1)+fRvrYr)*12)</f>
        <v>0</v>
      </c>
      <c r="BN247" s="278" cm="1">
        <f t="array" aca="1" ref="BN247" ca="1">BM247*(1+(rRentIncrPct*(MOD(BN$8,12)=1))+(rExCapExRntInfl*(rExCapExRntInflMnth=BN$8)))*(BN$8&lt;=(MAX(rHoldPeriod,1)+fRvrYr)*12)</f>
        <v>0</v>
      </c>
      <c r="BO247" s="278" cm="1">
        <f t="array" aca="1" ref="BO247" ca="1">BN247*(1+(rRentIncrPct*(MOD(BO$8,12)=1))+(rExCapExRntInfl*(rExCapExRntInflMnth=BO$8)))*(BO$8&lt;=(MAX(rHoldPeriod,1)+fRvrYr)*12)</f>
        <v>0</v>
      </c>
      <c r="BP247" s="278" cm="1">
        <f t="array" aca="1" ref="BP247" ca="1">BO247*(1+(rRentIncrPct*(MOD(BP$8,12)=1))+(rExCapExRntInfl*(rExCapExRntInflMnth=BP$8)))*(BP$8&lt;=(MAX(rHoldPeriod,1)+fRvrYr)*12)</f>
        <v>0</v>
      </c>
      <c r="BQ247" s="278" cm="1">
        <f t="array" aca="1" ref="BQ247" ca="1">BP247*(1+(rRentIncrPct*(MOD(BQ$8,12)=1))+(rExCapExRntInfl*(rExCapExRntInflMnth=BQ$8)))*(BQ$8&lt;=(MAX(rHoldPeriod,1)+fRvrYr)*12)</f>
        <v>0</v>
      </c>
      <c r="BR247" s="278" cm="1">
        <f t="array" aca="1" ref="BR247" ca="1">BQ247*(1+(rRentIncrPct*(MOD(BR$8,12)=1))+(rExCapExRntInfl*(rExCapExRntInflMnth=BR$8)))*(BR$8&lt;=(MAX(rHoldPeriod,1)+fRvrYr)*12)</f>
        <v>0</v>
      </c>
      <c r="BS247" s="278" cm="1">
        <f t="array" aca="1" ref="BS247" ca="1">BR247*(1+(rRentIncrPct*(MOD(BS$8,12)=1))+(rExCapExRntInfl*(rExCapExRntInflMnth=BS$8)))*(BS$8&lt;=(MAX(rHoldPeriod,1)+fRvrYr)*12)</f>
        <v>0</v>
      </c>
      <c r="BT247" s="278" cm="1">
        <f t="array" aca="1" ref="BT247" ca="1">BS247*(1+(rRentIncrPct*(MOD(BT$8,12)=1))+(rExCapExRntInfl*(rExCapExRntInflMnth=BT$8)))*(BT$8&lt;=(MAX(rHoldPeriod,1)+fRvrYr)*12)</f>
        <v>0</v>
      </c>
      <c r="BU247" s="278" cm="1">
        <f t="array" aca="1" ref="BU247" ca="1">BT247*(1+(rRentIncrPct*(MOD(BU$8,12)=1))+(rExCapExRntInfl*(rExCapExRntInflMnth=BU$8)))*(BU$8&lt;=(MAX(rHoldPeriod,1)+fRvrYr)*12)</f>
        <v>0</v>
      </c>
      <c r="BV247" s="278" cm="1">
        <f t="array" aca="1" ref="BV247" ca="1">BU247*(1+(rRentIncrPct*(MOD(BV$8,12)=1))+(rExCapExRntInfl*(rExCapExRntInflMnth=BV$8)))*(BV$8&lt;=(MAX(rHoldPeriod,1)+fRvrYr)*12)</f>
        <v>0</v>
      </c>
      <c r="BW247" s="278" cm="1">
        <f t="array" aca="1" ref="BW247" ca="1">BV247*(1+(rRentIncrPct*(MOD(BW$8,12)=1))+(rExCapExRntInfl*(rExCapExRntInflMnth=BW$8)))*(BW$8&lt;=(MAX(rHoldPeriod,1)+fRvrYr)*12)</f>
        <v>0</v>
      </c>
      <c r="BX247" s="278" cm="1">
        <f t="array" aca="1" ref="BX247" ca="1">BW247*(1+(rRentIncrPct*(MOD(BX$8,12)=1))+(rExCapExRntInfl*(rExCapExRntInflMnth=BX$8)))*(BX$8&lt;=(MAX(rHoldPeriod,1)+fRvrYr)*12)</f>
        <v>0</v>
      </c>
      <c r="BY247" s="278" cm="1">
        <f t="array" aca="1" ref="BY247" ca="1">BX247*(1+(rRentIncrPct*(MOD(BY$8,12)=1))+(rExCapExRntInfl*(rExCapExRntInflMnth=BY$8)))*(BY$8&lt;=(MAX(rHoldPeriod,1)+fRvrYr)*12)</f>
        <v>0</v>
      </c>
      <c r="BZ247" s="278" cm="1">
        <f t="array" aca="1" ref="BZ247" ca="1">BY247*(1+(rRentIncrPct*(MOD(BZ$8,12)=1))+(rExCapExRntInfl*(rExCapExRntInflMnth=BZ$8)))*(BZ$8&lt;=(MAX(rHoldPeriod,1)+fRvrYr)*12)</f>
        <v>0</v>
      </c>
      <c r="CA247" s="278" cm="1">
        <f t="array" aca="1" ref="CA247" ca="1">BZ247*(1+(rRentIncrPct*(MOD(CA$8,12)=1))+(rExCapExRntInfl*(rExCapExRntInflMnth=CA$8)))*(CA$8&lt;=(MAX(rHoldPeriod,1)+fRvrYr)*12)</f>
        <v>0</v>
      </c>
      <c r="CB247" s="278" cm="1">
        <f t="array" aca="1" ref="CB247" ca="1">CA247*(1+(rRentIncrPct*(MOD(CB$8,12)=1))+(rExCapExRntInfl*(rExCapExRntInflMnth=CB$8)))*(CB$8&lt;=(MAX(rHoldPeriod,1)+fRvrYr)*12)</f>
        <v>0</v>
      </c>
      <c r="CC247" s="278" cm="1">
        <f t="array" aca="1" ref="CC247" ca="1">CB247*(1+(rRentIncrPct*(MOD(CC$8,12)=1))+(rExCapExRntInfl*(rExCapExRntInflMnth=CC$8)))*(CC$8&lt;=(MAX(rHoldPeriod,1)+fRvrYr)*12)</f>
        <v>0</v>
      </c>
      <c r="CD247" s="278" cm="1">
        <f t="array" aca="1" ref="CD247" ca="1">CC247*(1+(rRentIncrPct*(MOD(CD$8,12)=1))+(rExCapExRntInfl*(rExCapExRntInflMnth=CD$8)))*(CD$8&lt;=(MAX(rHoldPeriod,1)+fRvrYr)*12)</f>
        <v>0</v>
      </c>
      <c r="CE247" s="278" cm="1">
        <f t="array" aca="1" ref="CE247" ca="1">CD247*(1+(rRentIncrPct*(MOD(CE$8,12)=1))+(rExCapExRntInfl*(rExCapExRntInflMnth=CE$8)))*(CE$8&lt;=(MAX(rHoldPeriod,1)+fRvrYr)*12)</f>
        <v>0</v>
      </c>
      <c r="CF247" s="278" cm="1">
        <f t="array" aca="1" ref="CF247" ca="1">CE247*(1+(rRentIncrPct*(MOD(CF$8,12)=1))+(rExCapExRntInfl*(rExCapExRntInflMnth=CF$8)))*(CF$8&lt;=(MAX(rHoldPeriod,1)+fRvrYr)*12)</f>
        <v>0</v>
      </c>
      <c r="CG247" s="278" cm="1">
        <f t="array" aca="1" ref="CG247" ca="1">CF247*(1+(rRentIncrPct*(MOD(CG$8,12)=1))+(rExCapExRntInfl*(rExCapExRntInflMnth=CG$8)))*(CG$8&lt;=(MAX(rHoldPeriod,1)+fRvrYr)*12)</f>
        <v>0</v>
      </c>
      <c r="CH247" s="278" cm="1">
        <f t="array" aca="1" ref="CH247" ca="1">CG247*(1+(rRentIncrPct*(MOD(CH$8,12)=1))+(rExCapExRntInfl*(rExCapExRntInflMnth=CH$8)))*(CH$8&lt;=(MAX(rHoldPeriod,1)+fRvrYr)*12)</f>
        <v>0</v>
      </c>
      <c r="CI247" s="278" cm="1">
        <f t="array" aca="1" ref="CI247" ca="1">CH247*(1+(rRentIncrPct*(MOD(CI$8,12)=1))+(rExCapExRntInfl*(rExCapExRntInflMnth=CI$8)))*(CI$8&lt;=(MAX(rHoldPeriod,1)+fRvrYr)*12)</f>
        <v>0</v>
      </c>
      <c r="CJ247" s="278" cm="1">
        <f t="array" aca="1" ref="CJ247" ca="1">CI247*(1+(rRentIncrPct*(MOD(CJ$8,12)=1))+(rExCapExRntInfl*(rExCapExRntInflMnth=CJ$8)))*(CJ$8&lt;=(MAX(rHoldPeriod,1)+fRvrYr)*12)</f>
        <v>0</v>
      </c>
      <c r="CK247" s="278" cm="1">
        <f t="array" aca="1" ref="CK247" ca="1">CJ247*(1+(rRentIncrPct*(MOD(CK$8,12)=1))+(rExCapExRntInfl*(rExCapExRntInflMnth=CK$8)))*(CK$8&lt;=(MAX(rHoldPeriod,1)+fRvrYr)*12)</f>
        <v>0</v>
      </c>
      <c r="CL247" s="278" cm="1">
        <f t="array" aca="1" ref="CL247" ca="1">CK247*(1+(rRentIncrPct*(MOD(CL$8,12)=1))+(rExCapExRntInfl*(rExCapExRntInflMnth=CL$8)))*(CL$8&lt;=(MAX(rHoldPeriod,1)+fRvrYr)*12)</f>
        <v>0</v>
      </c>
      <c r="CM247" s="278" cm="1">
        <f t="array" aca="1" ref="CM247" ca="1">CL247*(1+(rRentIncrPct*(MOD(CM$8,12)=1))+(rExCapExRntInfl*(rExCapExRntInflMnth=CM$8)))*(CM$8&lt;=(MAX(rHoldPeriod,1)+fRvrYr)*12)</f>
        <v>0</v>
      </c>
      <c r="CN247" s="278" cm="1">
        <f t="array" aca="1" ref="CN247" ca="1">CM247*(1+(rRentIncrPct*(MOD(CN$8,12)=1))+(rExCapExRntInfl*(rExCapExRntInflMnth=CN$8)))*(CN$8&lt;=(MAX(rHoldPeriod,1)+fRvrYr)*12)</f>
        <v>0</v>
      </c>
      <c r="CO247" s="278" cm="1">
        <f t="array" aca="1" ref="CO247" ca="1">CN247*(1+(rRentIncrPct*(MOD(CO$8,12)=1))+(rExCapExRntInfl*(rExCapExRntInflMnth=CO$8)))*(CO$8&lt;=(MAX(rHoldPeriod,1)+fRvrYr)*12)</f>
        <v>0</v>
      </c>
      <c r="CP247" s="278" cm="1">
        <f t="array" aca="1" ref="CP247" ca="1">CO247*(1+(rRentIncrPct*(MOD(CP$8,12)=1))+(rExCapExRntInfl*(rExCapExRntInflMnth=CP$8)))*(CP$8&lt;=(MAX(rHoldPeriod,1)+fRvrYr)*12)</f>
        <v>0</v>
      </c>
      <c r="CQ247" s="278" cm="1">
        <f t="array" aca="1" ref="CQ247" ca="1">CP247*(1+(rRentIncrPct*(MOD(CQ$8,12)=1))+(rExCapExRntInfl*(rExCapExRntInflMnth=CQ$8)))*(CQ$8&lt;=(MAX(rHoldPeriod,1)+fRvrYr)*12)</f>
        <v>0</v>
      </c>
      <c r="CR247" s="278" cm="1">
        <f t="array" aca="1" ref="CR247" ca="1">CQ247*(1+(rRentIncrPct*(MOD(CR$8,12)=1))+(rExCapExRntInfl*(rExCapExRntInflMnth=CR$8)))*(CR$8&lt;=(MAX(rHoldPeriod,1)+fRvrYr)*12)</f>
        <v>0</v>
      </c>
      <c r="CS247" s="278" cm="1">
        <f t="array" aca="1" ref="CS247" ca="1">CR247*(1+(rRentIncrPct*(MOD(CS$8,12)=1))+(rExCapExRntInfl*(rExCapExRntInflMnth=CS$8)))*(CS$8&lt;=(MAX(rHoldPeriod,1)+fRvrYr)*12)</f>
        <v>0</v>
      </c>
      <c r="CT247" s="278" cm="1">
        <f t="array" aca="1" ref="CT247" ca="1">CS247*(1+(rRentIncrPct*(MOD(CT$8,12)=1))+(rExCapExRntInfl*(rExCapExRntInflMnth=CT$8)))*(CT$8&lt;=(MAX(rHoldPeriod,1)+fRvrYr)*12)</f>
        <v>0</v>
      </c>
      <c r="CU247" s="278" cm="1">
        <f t="array" aca="1" ref="CU247" ca="1">CT247*(1+(rRentIncrPct*(MOD(CU$8,12)=1))+(rExCapExRntInfl*(rExCapExRntInflMnth=CU$8)))*(CU$8&lt;=(MAX(rHoldPeriod,1)+fRvrYr)*12)</f>
        <v>0</v>
      </c>
      <c r="CV247" s="278" cm="1">
        <f t="array" aca="1" ref="CV247" ca="1">CU247*(1+(rRentIncrPct*(MOD(CV$8,12)=1))+(rExCapExRntInfl*(rExCapExRntInflMnth=CV$8)))*(CV$8&lt;=(MAX(rHoldPeriod,1)+fRvrYr)*12)</f>
        <v>0</v>
      </c>
      <c r="CW247" s="278" cm="1">
        <f t="array" aca="1" ref="CW247" ca="1">CV247*(1+(rRentIncrPct*(MOD(CW$8,12)=1))+(rExCapExRntInfl*(rExCapExRntInflMnth=CW$8)))*(CW$8&lt;=(MAX(rHoldPeriod,1)+fRvrYr)*12)</f>
        <v>0</v>
      </c>
      <c r="CX247" s="278" cm="1">
        <f t="array" aca="1" ref="CX247" ca="1">CW247*(1+(rRentIncrPct*(MOD(CX$8,12)=1))+(rExCapExRntInfl*(rExCapExRntInflMnth=CX$8)))*(CX$8&lt;=(MAX(rHoldPeriod,1)+fRvrYr)*12)</f>
        <v>0</v>
      </c>
      <c r="CY247" s="278" cm="1">
        <f t="array" aca="1" ref="CY247" ca="1">CX247*(1+(rRentIncrPct*(MOD(CY$8,12)=1))+(rExCapExRntInfl*(rExCapExRntInflMnth=CY$8)))*(CY$8&lt;=(MAX(rHoldPeriod,1)+fRvrYr)*12)</f>
        <v>0</v>
      </c>
      <c r="CZ247" s="278" cm="1">
        <f t="array" aca="1" ref="CZ247" ca="1">CY247*(1+(rRentIncrPct*(MOD(CZ$8,12)=1))+(rExCapExRntInfl*(rExCapExRntInflMnth=CZ$8)))*(CZ$8&lt;=(MAX(rHoldPeriod,1)+fRvrYr)*12)</f>
        <v>0</v>
      </c>
      <c r="DA247" s="278" cm="1">
        <f t="array" aca="1" ref="DA247" ca="1">CZ247*(1+(rRentIncrPct*(MOD(DA$8,12)=1))+(rExCapExRntInfl*(rExCapExRntInflMnth=DA$8)))*(DA$8&lt;=(MAX(rHoldPeriod,1)+fRvrYr)*12)</f>
        <v>0</v>
      </c>
      <c r="DB247" s="278" cm="1">
        <f t="array" aca="1" ref="DB247" ca="1">DA247*(1+(rRentIncrPct*(MOD(DB$8,12)=1))+(rExCapExRntInfl*(rExCapExRntInflMnth=DB$8)))*(DB$8&lt;=(MAX(rHoldPeriod,1)+fRvrYr)*12)</f>
        <v>0</v>
      </c>
      <c r="DC247" s="278" cm="1">
        <f t="array" aca="1" ref="DC247" ca="1">DB247*(1+(rRentIncrPct*(MOD(DC$8,12)=1))+(rExCapExRntInfl*(rExCapExRntInflMnth=DC$8)))*(DC$8&lt;=(MAX(rHoldPeriod,1)+fRvrYr)*12)</f>
        <v>0</v>
      </c>
      <c r="DD247" s="278" cm="1">
        <f t="array" aca="1" ref="DD247" ca="1">DC247*(1+(rRentIncrPct*(MOD(DD$8,12)=1))+(rExCapExRntInfl*(rExCapExRntInflMnth=DD$8)))*(DD$8&lt;=(MAX(rHoldPeriod,1)+fRvrYr)*12)</f>
        <v>0</v>
      </c>
      <c r="DE247" s="278" cm="1">
        <f t="array" aca="1" ref="DE247" ca="1">DD247*(1+(rRentIncrPct*(MOD(DE$8,12)=1))+(rExCapExRntInfl*(rExCapExRntInflMnth=DE$8)))*(DE$8&lt;=(MAX(rHoldPeriod,1)+fRvrYr)*12)</f>
        <v>0</v>
      </c>
      <c r="DF247" s="278" cm="1">
        <f t="array" aca="1" ref="DF247" ca="1">DE247*(1+(rRentIncrPct*(MOD(DF$8,12)=1))+(rExCapExRntInfl*(rExCapExRntInflMnth=DF$8)))*(DF$8&lt;=(MAX(rHoldPeriod,1)+fRvrYr)*12)</f>
        <v>0</v>
      </c>
      <c r="DG247" s="278" cm="1">
        <f t="array" aca="1" ref="DG247" ca="1">DF247*(1+(rRentIncrPct*(MOD(DG$8,12)=1))+(rExCapExRntInfl*(rExCapExRntInflMnth=DG$8)))*(DG$8&lt;=(MAX(rHoldPeriod,1)+fRvrYr)*12)</f>
        <v>0</v>
      </c>
      <c r="DH247" s="278" cm="1">
        <f t="array" aca="1" ref="DH247" ca="1">DG247*(1+(rRentIncrPct*(MOD(DH$8,12)=1))+(rExCapExRntInfl*(rExCapExRntInflMnth=DH$8)))*(DH$8&lt;=(MAX(rHoldPeriod,1)+fRvrYr)*12)</f>
        <v>0</v>
      </c>
      <c r="DI247" s="278" cm="1">
        <f t="array" aca="1" ref="DI247" ca="1">DH247*(1+(rRentIncrPct*(MOD(DI$8,12)=1))+(rExCapExRntInfl*(rExCapExRntInflMnth=DI$8)))*(DI$8&lt;=(MAX(rHoldPeriod,1)+fRvrYr)*12)</f>
        <v>0</v>
      </c>
      <c r="DJ247" s="278" cm="1">
        <f t="array" aca="1" ref="DJ247" ca="1">DI247*(1+(rRentIncrPct*(MOD(DJ$8,12)=1))+(rExCapExRntInfl*(rExCapExRntInflMnth=DJ$8)))*(DJ$8&lt;=(MAX(rHoldPeriod,1)+fRvrYr)*12)</f>
        <v>0</v>
      </c>
      <c r="DK247" s="278" cm="1">
        <f t="array" aca="1" ref="DK247" ca="1">DJ247*(1+(rRentIncrPct*(MOD(DK$8,12)=1))+(rExCapExRntInfl*(rExCapExRntInflMnth=DK$8)))*(DK$8&lt;=(MAX(rHoldPeriod,1)+fRvrYr)*12)</f>
        <v>0</v>
      </c>
      <c r="DL247" s="278" cm="1">
        <f t="array" aca="1" ref="DL247" ca="1">DK247*(1+(rRentIncrPct*(MOD(DL$8,12)=1))+(rExCapExRntInfl*(rExCapExRntInflMnth=DL$8)))*(DL$8&lt;=(MAX(rHoldPeriod,1)+fRvrYr)*12)</f>
        <v>0</v>
      </c>
      <c r="DM247" s="278" cm="1">
        <f t="array" aca="1" ref="DM247" ca="1">DL247*(1+(rRentIncrPct*(MOD(DM$8,12)=1))+(rExCapExRntInfl*(rExCapExRntInflMnth=DM$8)))*(DM$8&lt;=(MAX(rHoldPeriod,1)+fRvrYr)*12)</f>
        <v>0</v>
      </c>
      <c r="DN247" s="278" cm="1">
        <f t="array" aca="1" ref="DN247" ca="1">DM247*(1+(rRentIncrPct*(MOD(DN$8,12)=1))+(rExCapExRntInfl*(rExCapExRntInflMnth=DN$8)))*(DN$8&lt;=(MAX(rHoldPeriod,1)+fRvrYr)*12)</f>
        <v>0</v>
      </c>
      <c r="DO247" s="278" cm="1">
        <f t="array" aca="1" ref="DO247" ca="1">DN247*(1+(rRentIncrPct*(MOD(DO$8,12)=1))+(rExCapExRntInfl*(rExCapExRntInflMnth=DO$8)))*(DO$8&lt;=(MAX(rHoldPeriod,1)+fRvrYr)*12)</f>
        <v>0</v>
      </c>
      <c r="DP247" s="278" cm="1">
        <f t="array" aca="1" ref="DP247" ca="1">DO247*(1+(rRentIncrPct*(MOD(DP$8,12)=1))+(rExCapExRntInfl*(rExCapExRntInflMnth=DP$8)))*(DP$8&lt;=(MAX(rHoldPeriod,1)+fRvrYr)*12)</f>
        <v>0</v>
      </c>
      <c r="DQ247" s="278" cm="1">
        <f t="array" aca="1" ref="DQ247" ca="1">DP247*(1+(rRentIncrPct*(MOD(DQ$8,12)=1))+(rExCapExRntInfl*(rExCapExRntInflMnth=DQ$8)))*(DQ$8&lt;=(MAX(rHoldPeriod,1)+fRvrYr)*12)</f>
        <v>0</v>
      </c>
      <c r="DR247" s="278" cm="1">
        <f t="array" aca="1" ref="DR247" ca="1">DQ247*(1+(rRentIncrPct*(MOD(DR$8,12)=1))+(rExCapExRntInfl*(rExCapExRntInflMnth=DR$8)))*(DR$8&lt;=(MAX(rHoldPeriod,1)+fRvrYr)*12)</f>
        <v>0</v>
      </c>
      <c r="DS247" s="278" cm="1">
        <f t="array" aca="1" ref="DS247" ca="1">DR247*(1+(rRentIncrPct*(MOD(DS$8,12)=1))+(rExCapExRntInfl*(rExCapExRntInflMnth=DS$8)))*(DS$8&lt;=(MAX(rHoldPeriod,1)+fRvrYr)*12)</f>
        <v>0</v>
      </c>
      <c r="DT247" s="278" cm="1">
        <f t="array" aca="1" ref="DT247" ca="1">DS247*(1+(rRentIncrPct*(MOD(DT$8,12)=1))+(rExCapExRntInfl*(rExCapExRntInflMnth=DT$8)))*(DT$8&lt;=(MAX(rHoldPeriod,1)+fRvrYr)*12)</f>
        <v>0</v>
      </c>
      <c r="DU247" s="278" cm="1">
        <f t="array" aca="1" ref="DU247" ca="1">DT247*(1+(rRentIncrPct*(MOD(DU$8,12)=1))+(rExCapExRntInfl*(rExCapExRntInflMnth=DU$8)))*(DU$8&lt;=(MAX(rHoldPeriod,1)+fRvrYr)*12)</f>
        <v>0</v>
      </c>
      <c r="DV247" s="278" cm="1">
        <f t="array" aca="1" ref="DV247" ca="1">DU247*(1+(rRentIncrPct*(MOD(DV$8,12)=1))+(rExCapExRntInfl*(rExCapExRntInflMnth=DV$8)))*(DV$8&lt;=(MAX(rHoldPeriod,1)+fRvrYr)*12)</f>
        <v>0</v>
      </c>
      <c r="DW247" s="278" cm="1">
        <f t="array" aca="1" ref="DW247" ca="1">DV247*(1+(rRentIncrPct*(MOD(DW$8,12)=1))+(rExCapExRntInfl*(rExCapExRntInflMnth=DW$8)))*(DW$8&lt;=(MAX(rHoldPeriod,1)+fRvrYr)*12)</f>
        <v>0</v>
      </c>
      <c r="DX247" s="278" cm="1">
        <f t="array" aca="1" ref="DX247" ca="1">DW247*(1+(rRentIncrPct*(MOD(DX$8,12)=1))+(rExCapExRntInfl*(rExCapExRntInflMnth=DX$8)))*(DX$8&lt;=(MAX(rHoldPeriod,1)+fRvrYr)*12)</f>
        <v>0</v>
      </c>
      <c r="DY247" s="278" cm="1">
        <f t="array" aca="1" ref="DY247" ca="1">DX247*(1+(rRentIncrPct*(MOD(DY$8,12)=1))+(rExCapExRntInfl*(rExCapExRntInflMnth=DY$8)))*(DY$8&lt;=(MAX(rHoldPeriod,1)+fRvrYr)*12)</f>
        <v>0</v>
      </c>
      <c r="DZ247" s="278" cm="1">
        <f t="array" aca="1" ref="DZ247" ca="1">DY247*(1+(rRentIncrPct*(MOD(DZ$8,12)=1))+(rExCapExRntInfl*(rExCapExRntInflMnth=DZ$8)))*(DZ$8&lt;=(MAX(rHoldPeriod,1)+fRvrYr)*12)</f>
        <v>0</v>
      </c>
      <c r="EA247" s="278" cm="1">
        <f t="array" aca="1" ref="EA247" ca="1">DZ247*(1+(rRentIncrPct*(MOD(EA$8,12)=1))+(rExCapExRntInfl*(rExCapExRntInflMnth=EA$8)))*(EA$8&lt;=(MAX(rHoldPeriod,1)+fRvrYr)*12)</f>
        <v>0</v>
      </c>
      <c r="EB247" s="278" cm="1">
        <f t="array" aca="1" ref="EB247" ca="1">EA247*(1+(rRentIncrPct*(MOD(EB$8,12)=1))+(rExCapExRntInfl*(rExCapExRntInflMnth=EB$8)))*(EB$8&lt;=(MAX(rHoldPeriod,1)+fRvrYr)*12)</f>
        <v>0</v>
      </c>
      <c r="EC247" s="278" cm="1">
        <f t="array" aca="1" ref="EC247" ca="1">EB247*(1+(rRentIncrPct*(MOD(EC$8,12)=1))+(rExCapExRntInfl*(rExCapExRntInflMnth=EC$8)))*(EC$8&lt;=(MAX(rHoldPeriod,1)+fRvrYr)*12)</f>
        <v>0</v>
      </c>
      <c r="ED247" s="278" cm="1">
        <f t="array" aca="1" ref="ED247" ca="1">EC247*(1+(rRentIncrPct*(MOD(ED$8,12)=1))+(rExCapExRntInfl*(rExCapExRntInflMnth=ED$8)))*(ED$8&lt;=(MAX(rHoldPeriod,1)+fRvrYr)*12)</f>
        <v>0</v>
      </c>
      <c r="EE247" s="278" cm="1">
        <f t="array" aca="1" ref="EE247" ca="1">ED247*(1+(rRentIncrPct*(MOD(EE$8,12)=1))+(rExCapExRntInfl*(rExCapExRntInflMnth=EE$8)))*(EE$8&lt;=(MAX(rHoldPeriod,1)+fRvrYr)*12)</f>
        <v>0</v>
      </c>
      <c r="EF247" s="278" cm="1">
        <f t="array" aca="1" ref="EF247" ca="1">EE247*(1+(rRentIncrPct*(MOD(EF$8,12)=1))+(rExCapExRntInfl*(rExCapExRntInflMnth=EF$8)))*(EF$8&lt;=(MAX(rHoldPeriod,1)+fRvrYr)*12)</f>
        <v>0</v>
      </c>
      <c r="EG247" s="278" cm="1">
        <f t="array" aca="1" ref="EG247" ca="1">EF247*(1+(rRentIncrPct*(MOD(EG$8,12)=1))+(rExCapExRntInfl*(rExCapExRntInflMnth=EG$8)))*(EG$8&lt;=(MAX(rHoldPeriod,1)+fRvrYr)*12)</f>
        <v>0</v>
      </c>
      <c r="EH247" s="278" cm="1">
        <f t="array" aca="1" ref="EH247" ca="1">EG247*(1+(rRentIncrPct*(MOD(EH$8,12)=1))+(rExCapExRntInfl*(rExCapExRntInflMnth=EH$8)))*(EH$8&lt;=(MAX(rHoldPeriod,1)+fRvrYr)*12)</f>
        <v>0</v>
      </c>
      <c r="EI247" s="278" cm="1">
        <f t="array" aca="1" ref="EI247" ca="1">EH247*(1+(rRentIncrPct*(MOD(EI$8,12)=1))+(rExCapExRntInfl*(rExCapExRntInflMnth=EI$8)))*(EI$8&lt;=(MAX(rHoldPeriod,1)+fRvrYr)*12)</f>
        <v>0</v>
      </c>
      <c r="EJ247" s="278" cm="1">
        <f t="array" aca="1" ref="EJ247" ca="1">EI247*(1+(rRentIncrPct*(MOD(EJ$8,12)=1))+(rExCapExRntInfl*(rExCapExRntInflMnth=EJ$8)))*(EJ$8&lt;=(MAX(rHoldPeriod,1)+fRvrYr)*12)</f>
        <v>0</v>
      </c>
      <c r="EK247" s="278" cm="1">
        <f t="array" aca="1" ref="EK247" ca="1">EJ247*(1+(rRentIncrPct*(MOD(EK$8,12)=1))+(rExCapExRntInfl*(rExCapExRntInflMnth=EK$8)))*(EK$8&lt;=(MAX(rHoldPeriod,1)+fRvrYr)*12)</f>
        <v>0</v>
      </c>
      <c r="EL247" s="278" cm="1">
        <f t="array" aca="1" ref="EL247" ca="1">EK247*(1+(rRentIncrPct*(MOD(EL$8,12)=1))+(rExCapExRntInfl*(rExCapExRntInflMnth=EL$8)))*(EL$8&lt;=(MAX(rHoldPeriod,1)+fRvrYr)*12)</f>
        <v>0</v>
      </c>
      <c r="EM247" s="278" cm="1">
        <f t="array" aca="1" ref="EM247" ca="1">EL247*(1+(rRentIncrPct*(MOD(EM$8,12)=1))+(rExCapExRntInfl*(rExCapExRntInflMnth=EM$8)))*(EM$8&lt;=(MAX(rHoldPeriod,1)+fRvrYr)*12)</f>
        <v>0</v>
      </c>
      <c r="EN247" s="278" cm="1">
        <f t="array" aca="1" ref="EN247" ca="1">EM247*(1+(rRentIncrPct*(MOD(EN$8,12)=1))+(rExCapExRntInfl*(rExCapExRntInflMnth=EN$8)))*(EN$8&lt;=(MAX(rHoldPeriod,1)+fRvrYr)*12)</f>
        <v>0</v>
      </c>
      <c r="EO247" s="278" cm="1">
        <f t="array" aca="1" ref="EO247" ca="1">EN247*(1+(rRentIncrPct*(MOD(EO$8,12)=1))+(rExCapExRntInfl*(rExCapExRntInflMnth=EO$8)))*(EO$8&lt;=(MAX(rHoldPeriod,1)+fRvrYr)*12)</f>
        <v>0</v>
      </c>
      <c r="EP247" s="278" cm="1">
        <f t="array" aca="1" ref="EP247" ca="1">EO247*(1+(rRentIncrPct*(MOD(EP$8,12)=1))+(rExCapExRntInfl*(rExCapExRntInflMnth=EP$8)))*(EP$8&lt;=(MAX(rHoldPeriod,1)+fRvrYr)*12)</f>
        <v>0</v>
      </c>
      <c r="EQ247" s="278" cm="1">
        <f t="array" aca="1" ref="EQ247" ca="1">EP247*(1+(rRentIncrPct*(MOD(EQ$8,12)=1))+(rExCapExRntInfl*(rExCapExRntInflMnth=EQ$8)))*(EQ$8&lt;=(MAX(rHoldPeriod,1)+fRvrYr)*12)</f>
        <v>0</v>
      </c>
      <c r="ER247" s="278" cm="1">
        <f t="array" aca="1" ref="ER247" ca="1">EQ247*(1+(rRentIncrPct*(MOD(ER$8,12)=1))+(rExCapExRntInfl*(rExCapExRntInflMnth=ER$8)))*(ER$8&lt;=(MAX(rHoldPeriod,1)+fRvrYr)*12)</f>
        <v>0</v>
      </c>
      <c r="ES247" s="278" cm="1">
        <f t="array" aca="1" ref="ES247" ca="1">ER247*(1+(rRentIncrPct*(MOD(ES$8,12)=1))+(rExCapExRntInfl*(rExCapExRntInflMnth=ES$8)))*(ES$8&lt;=(MAX(rHoldPeriod,1)+fRvrYr)*12)</f>
        <v>0</v>
      </c>
    </row>
    <row r="248" spans="17:149" hidden="1" x14ac:dyDescent="0.2">
      <c r="Q248" s="275"/>
      <c r="R248" s="278">
        <f t="shared" si="501"/>
        <v>0</v>
      </c>
      <c r="S248" s="278" cm="1">
        <f t="array" aca="1" ref="S248" ca="1">R248*(1+(rRentIncrPct*(MOD(S$8,12)=1))+(rExCapExRntInfl*(rExCapExRntInflMnth=S$8)))*(S$8&lt;=(MAX(rHoldPeriod,1)+fRvrYr)*12)</f>
        <v>0</v>
      </c>
      <c r="T248" s="278" cm="1">
        <f t="array" aca="1" ref="T248" ca="1">S248*(1+(rRentIncrPct*(MOD(T$8,12)=1))+(rExCapExRntInfl*(rExCapExRntInflMnth=T$8)))*(T$8&lt;=(MAX(rHoldPeriod,1)+fRvrYr)*12)</f>
        <v>0</v>
      </c>
      <c r="U248" s="278" cm="1">
        <f t="array" aca="1" ref="U248" ca="1">T248*(1+(rRentIncrPct*(MOD(U$8,12)=1))+(rExCapExRntInfl*(rExCapExRntInflMnth=U$8)))*(U$8&lt;=(MAX(rHoldPeriod,1)+fRvrYr)*12)</f>
        <v>0</v>
      </c>
      <c r="V248" s="278" cm="1">
        <f t="array" aca="1" ref="V248" ca="1">U248*(1+(rRentIncrPct*(MOD(V$8,12)=1))+(rExCapExRntInfl*(rExCapExRntInflMnth=V$8)))*(V$8&lt;=(MAX(rHoldPeriod,1)+fRvrYr)*12)</f>
        <v>0</v>
      </c>
      <c r="W248" s="278" cm="1">
        <f t="array" aca="1" ref="W248" ca="1">V248*(1+(rRentIncrPct*(MOD(W$8,12)=1))+(rExCapExRntInfl*(rExCapExRntInflMnth=W$8)))*(W$8&lt;=(MAX(rHoldPeriod,1)+fRvrYr)*12)</f>
        <v>0</v>
      </c>
      <c r="X248" s="278" cm="1">
        <f t="array" aca="1" ref="X248" ca="1">W248*(1+(rRentIncrPct*(MOD(X$8,12)=1))+(rExCapExRntInfl*(rExCapExRntInflMnth=X$8)))*(X$8&lt;=(MAX(rHoldPeriod,1)+fRvrYr)*12)</f>
        <v>0</v>
      </c>
      <c r="Y248" s="278" cm="1">
        <f t="array" aca="1" ref="Y248" ca="1">X248*(1+(rRentIncrPct*(MOD(Y$8,12)=1))+(rExCapExRntInfl*(rExCapExRntInflMnth=Y$8)))*(Y$8&lt;=(MAX(rHoldPeriod,1)+fRvrYr)*12)</f>
        <v>0</v>
      </c>
      <c r="Z248" s="278" cm="1">
        <f t="array" aca="1" ref="Z248" ca="1">Y248*(1+(rRentIncrPct*(MOD(Z$8,12)=1))+(rExCapExRntInfl*(rExCapExRntInflMnth=Z$8)))*(Z$8&lt;=(MAX(rHoldPeriod,1)+fRvrYr)*12)</f>
        <v>0</v>
      </c>
      <c r="AA248" s="278" cm="1">
        <f t="array" aca="1" ref="AA248" ca="1">Z248*(1+(rRentIncrPct*(MOD(AA$8,12)=1))+(rExCapExRntInfl*(rExCapExRntInflMnth=AA$8)))*(AA$8&lt;=(MAX(rHoldPeriod,1)+fRvrYr)*12)</f>
        <v>0</v>
      </c>
      <c r="AB248" s="278" cm="1">
        <f t="array" aca="1" ref="AB248" ca="1">AA248*(1+(rRentIncrPct*(MOD(AB$8,12)=1))+(rExCapExRntInfl*(rExCapExRntInflMnth=AB$8)))*(AB$8&lt;=(MAX(rHoldPeriod,1)+fRvrYr)*12)</f>
        <v>0</v>
      </c>
      <c r="AC248" s="278" cm="1">
        <f t="array" aca="1" ref="AC248" ca="1">AB248*(1+(rRentIncrPct*(MOD(AC$8,12)=1))+(rExCapExRntInfl*(rExCapExRntInflMnth=AC$8)))*(AC$8&lt;=(MAX(rHoldPeriod,1)+fRvrYr)*12)</f>
        <v>0</v>
      </c>
      <c r="AD248" s="278" cm="1">
        <f t="array" aca="1" ref="AD248" ca="1">AC248*(1+(rRentIncrPct*(MOD(AD$8,12)=1))+(rExCapExRntInfl*(rExCapExRntInflMnth=AD$8)))*(AD$8&lt;=(MAX(rHoldPeriod,1)+fRvrYr)*12)</f>
        <v>0</v>
      </c>
      <c r="AE248" s="278" cm="1">
        <f t="array" aca="1" ref="AE248" ca="1">AD248*(1+(rRentIncrPct*(MOD(AE$8,12)=1))+(rExCapExRntInfl*(rExCapExRntInflMnth=AE$8)))*(AE$8&lt;=(MAX(rHoldPeriod,1)+fRvrYr)*12)</f>
        <v>0</v>
      </c>
      <c r="AF248" s="278" cm="1">
        <f t="array" aca="1" ref="AF248" ca="1">AE248*(1+(rRentIncrPct*(MOD(AF$8,12)=1))+(rExCapExRntInfl*(rExCapExRntInflMnth=AF$8)))*(AF$8&lt;=(MAX(rHoldPeriod,1)+fRvrYr)*12)</f>
        <v>0</v>
      </c>
      <c r="AG248" s="278" cm="1">
        <f t="array" aca="1" ref="AG248" ca="1">AF248*(1+(rRentIncrPct*(MOD(AG$8,12)=1))+(rExCapExRntInfl*(rExCapExRntInflMnth=AG$8)))*(AG$8&lt;=(MAX(rHoldPeriod,1)+fRvrYr)*12)</f>
        <v>0</v>
      </c>
      <c r="AH248" s="278" cm="1">
        <f t="array" aca="1" ref="AH248" ca="1">AG248*(1+(rRentIncrPct*(MOD(AH$8,12)=1))+(rExCapExRntInfl*(rExCapExRntInflMnth=AH$8)))*(AH$8&lt;=(MAX(rHoldPeriod,1)+fRvrYr)*12)</f>
        <v>0</v>
      </c>
      <c r="AI248" s="278" cm="1">
        <f t="array" aca="1" ref="AI248" ca="1">AH248*(1+(rRentIncrPct*(MOD(AI$8,12)=1))+(rExCapExRntInfl*(rExCapExRntInflMnth=AI$8)))*(AI$8&lt;=(MAX(rHoldPeriod,1)+fRvrYr)*12)</f>
        <v>0</v>
      </c>
      <c r="AJ248" s="278" cm="1">
        <f t="array" aca="1" ref="AJ248" ca="1">AI248*(1+(rRentIncrPct*(MOD(AJ$8,12)=1))+(rExCapExRntInfl*(rExCapExRntInflMnth=AJ$8)))*(AJ$8&lt;=(MAX(rHoldPeriod,1)+fRvrYr)*12)</f>
        <v>0</v>
      </c>
      <c r="AK248" s="278" cm="1">
        <f t="array" aca="1" ref="AK248" ca="1">AJ248*(1+(rRentIncrPct*(MOD(AK$8,12)=1))+(rExCapExRntInfl*(rExCapExRntInflMnth=AK$8)))*(AK$8&lt;=(MAX(rHoldPeriod,1)+fRvrYr)*12)</f>
        <v>0</v>
      </c>
      <c r="AL248" s="278" cm="1">
        <f t="array" aca="1" ref="AL248" ca="1">AK248*(1+(rRentIncrPct*(MOD(AL$8,12)=1))+(rExCapExRntInfl*(rExCapExRntInflMnth=AL$8)))*(AL$8&lt;=(MAX(rHoldPeriod,1)+fRvrYr)*12)</f>
        <v>0</v>
      </c>
      <c r="AM248" s="278" cm="1">
        <f t="array" aca="1" ref="AM248" ca="1">AL248*(1+(rRentIncrPct*(MOD(AM$8,12)=1))+(rExCapExRntInfl*(rExCapExRntInflMnth=AM$8)))*(AM$8&lt;=(MAX(rHoldPeriod,1)+fRvrYr)*12)</f>
        <v>0</v>
      </c>
      <c r="AN248" s="278" cm="1">
        <f t="array" aca="1" ref="AN248" ca="1">AM248*(1+(rRentIncrPct*(MOD(AN$8,12)=1))+(rExCapExRntInfl*(rExCapExRntInflMnth=AN$8)))*(AN$8&lt;=(MAX(rHoldPeriod,1)+fRvrYr)*12)</f>
        <v>0</v>
      </c>
      <c r="AO248" s="278" cm="1">
        <f t="array" aca="1" ref="AO248" ca="1">AN248*(1+(rRentIncrPct*(MOD(AO$8,12)=1))+(rExCapExRntInfl*(rExCapExRntInflMnth=AO$8)))*(AO$8&lt;=(MAX(rHoldPeriod,1)+fRvrYr)*12)</f>
        <v>0</v>
      </c>
      <c r="AP248" s="278" cm="1">
        <f t="array" aca="1" ref="AP248" ca="1">AO248*(1+(rRentIncrPct*(MOD(AP$8,12)=1))+(rExCapExRntInfl*(rExCapExRntInflMnth=AP$8)))*(AP$8&lt;=(MAX(rHoldPeriod,1)+fRvrYr)*12)</f>
        <v>0</v>
      </c>
      <c r="AQ248" s="278" cm="1">
        <f t="array" aca="1" ref="AQ248" ca="1">AP248*(1+(rRentIncrPct*(MOD(AQ$8,12)=1))+(rExCapExRntInfl*(rExCapExRntInflMnth=AQ$8)))*(AQ$8&lt;=(MAX(rHoldPeriod,1)+fRvrYr)*12)</f>
        <v>0</v>
      </c>
      <c r="AR248" s="278" cm="1">
        <f t="array" aca="1" ref="AR248" ca="1">AQ248*(1+(rRentIncrPct*(MOD(AR$8,12)=1))+(rExCapExRntInfl*(rExCapExRntInflMnth=AR$8)))*(AR$8&lt;=(MAX(rHoldPeriod,1)+fRvrYr)*12)</f>
        <v>0</v>
      </c>
      <c r="AS248" s="278" cm="1">
        <f t="array" aca="1" ref="AS248" ca="1">AR248*(1+(rRentIncrPct*(MOD(AS$8,12)=1))+(rExCapExRntInfl*(rExCapExRntInflMnth=AS$8)))*(AS$8&lt;=(MAX(rHoldPeriod,1)+fRvrYr)*12)</f>
        <v>0</v>
      </c>
      <c r="AT248" s="278" cm="1">
        <f t="array" aca="1" ref="AT248" ca="1">AS248*(1+(rRentIncrPct*(MOD(AT$8,12)=1))+(rExCapExRntInfl*(rExCapExRntInflMnth=AT$8)))*(AT$8&lt;=(MAX(rHoldPeriod,1)+fRvrYr)*12)</f>
        <v>0</v>
      </c>
      <c r="AU248" s="278" cm="1">
        <f t="array" aca="1" ref="AU248" ca="1">AT248*(1+(rRentIncrPct*(MOD(AU$8,12)=1))+(rExCapExRntInfl*(rExCapExRntInflMnth=AU$8)))*(AU$8&lt;=(MAX(rHoldPeriod,1)+fRvrYr)*12)</f>
        <v>0</v>
      </c>
      <c r="AV248" s="278" cm="1">
        <f t="array" aca="1" ref="AV248" ca="1">AU248*(1+(rRentIncrPct*(MOD(AV$8,12)=1))+(rExCapExRntInfl*(rExCapExRntInflMnth=AV$8)))*(AV$8&lt;=(MAX(rHoldPeriod,1)+fRvrYr)*12)</f>
        <v>0</v>
      </c>
      <c r="AW248" s="278" cm="1">
        <f t="array" aca="1" ref="AW248" ca="1">AV248*(1+(rRentIncrPct*(MOD(AW$8,12)=1))+(rExCapExRntInfl*(rExCapExRntInflMnth=AW$8)))*(AW$8&lt;=(MAX(rHoldPeriod,1)+fRvrYr)*12)</f>
        <v>0</v>
      </c>
      <c r="AX248" s="278" cm="1">
        <f t="array" aca="1" ref="AX248" ca="1">AW248*(1+(rRentIncrPct*(MOD(AX$8,12)=1))+(rExCapExRntInfl*(rExCapExRntInflMnth=AX$8)))*(AX$8&lt;=(MAX(rHoldPeriod,1)+fRvrYr)*12)</f>
        <v>0</v>
      </c>
      <c r="AY248" s="278" cm="1">
        <f t="array" aca="1" ref="AY248" ca="1">AX248*(1+(rRentIncrPct*(MOD(AY$8,12)=1))+(rExCapExRntInfl*(rExCapExRntInflMnth=AY$8)))*(AY$8&lt;=(MAX(rHoldPeriod,1)+fRvrYr)*12)</f>
        <v>0</v>
      </c>
      <c r="AZ248" s="278" cm="1">
        <f t="array" aca="1" ref="AZ248" ca="1">AY248*(1+(rRentIncrPct*(MOD(AZ$8,12)=1))+(rExCapExRntInfl*(rExCapExRntInflMnth=AZ$8)))*(AZ$8&lt;=(MAX(rHoldPeriod,1)+fRvrYr)*12)</f>
        <v>0</v>
      </c>
      <c r="BA248" s="278" cm="1">
        <f t="array" aca="1" ref="BA248" ca="1">AZ248*(1+(rRentIncrPct*(MOD(BA$8,12)=1))+(rExCapExRntInfl*(rExCapExRntInflMnth=BA$8)))*(BA$8&lt;=(MAX(rHoldPeriod,1)+fRvrYr)*12)</f>
        <v>0</v>
      </c>
      <c r="BB248" s="278" cm="1">
        <f t="array" aca="1" ref="BB248" ca="1">BA248*(1+(rRentIncrPct*(MOD(BB$8,12)=1))+(rExCapExRntInfl*(rExCapExRntInflMnth=BB$8)))*(BB$8&lt;=(MAX(rHoldPeriod,1)+fRvrYr)*12)</f>
        <v>0</v>
      </c>
      <c r="BC248" s="278" cm="1">
        <f t="array" aca="1" ref="BC248" ca="1">BB248*(1+(rRentIncrPct*(MOD(BC$8,12)=1))+(rExCapExRntInfl*(rExCapExRntInflMnth=BC$8)))*(BC$8&lt;=(MAX(rHoldPeriod,1)+fRvrYr)*12)</f>
        <v>0</v>
      </c>
      <c r="BD248" s="278" cm="1">
        <f t="array" aca="1" ref="BD248" ca="1">BC248*(1+(rRentIncrPct*(MOD(BD$8,12)=1))+(rExCapExRntInfl*(rExCapExRntInflMnth=BD$8)))*(BD$8&lt;=(MAX(rHoldPeriod,1)+fRvrYr)*12)</f>
        <v>0</v>
      </c>
      <c r="BE248" s="278" cm="1">
        <f t="array" aca="1" ref="BE248" ca="1">BD248*(1+(rRentIncrPct*(MOD(BE$8,12)=1))+(rExCapExRntInfl*(rExCapExRntInflMnth=BE$8)))*(BE$8&lt;=(MAX(rHoldPeriod,1)+fRvrYr)*12)</f>
        <v>0</v>
      </c>
      <c r="BF248" s="278" cm="1">
        <f t="array" aca="1" ref="BF248" ca="1">BE248*(1+(rRentIncrPct*(MOD(BF$8,12)=1))+(rExCapExRntInfl*(rExCapExRntInflMnth=BF$8)))*(BF$8&lt;=(MAX(rHoldPeriod,1)+fRvrYr)*12)</f>
        <v>0</v>
      </c>
      <c r="BG248" s="278" cm="1">
        <f t="array" aca="1" ref="BG248" ca="1">BF248*(1+(rRentIncrPct*(MOD(BG$8,12)=1))+(rExCapExRntInfl*(rExCapExRntInflMnth=BG$8)))*(BG$8&lt;=(MAX(rHoldPeriod,1)+fRvrYr)*12)</f>
        <v>0</v>
      </c>
      <c r="BH248" s="278" cm="1">
        <f t="array" aca="1" ref="BH248" ca="1">BG248*(1+(rRentIncrPct*(MOD(BH$8,12)=1))+(rExCapExRntInfl*(rExCapExRntInflMnth=BH$8)))*(BH$8&lt;=(MAX(rHoldPeriod,1)+fRvrYr)*12)</f>
        <v>0</v>
      </c>
      <c r="BI248" s="278" cm="1">
        <f t="array" aca="1" ref="BI248" ca="1">BH248*(1+(rRentIncrPct*(MOD(BI$8,12)=1))+(rExCapExRntInfl*(rExCapExRntInflMnth=BI$8)))*(BI$8&lt;=(MAX(rHoldPeriod,1)+fRvrYr)*12)</f>
        <v>0</v>
      </c>
      <c r="BJ248" s="278" cm="1">
        <f t="array" aca="1" ref="BJ248" ca="1">BI248*(1+(rRentIncrPct*(MOD(BJ$8,12)=1))+(rExCapExRntInfl*(rExCapExRntInflMnth=BJ$8)))*(BJ$8&lt;=(MAX(rHoldPeriod,1)+fRvrYr)*12)</f>
        <v>0</v>
      </c>
      <c r="BK248" s="278" cm="1">
        <f t="array" aca="1" ref="BK248" ca="1">BJ248*(1+(rRentIncrPct*(MOD(BK$8,12)=1))+(rExCapExRntInfl*(rExCapExRntInflMnth=BK$8)))*(BK$8&lt;=(MAX(rHoldPeriod,1)+fRvrYr)*12)</f>
        <v>0</v>
      </c>
      <c r="BL248" s="278" cm="1">
        <f t="array" aca="1" ref="BL248" ca="1">BK248*(1+(rRentIncrPct*(MOD(BL$8,12)=1))+(rExCapExRntInfl*(rExCapExRntInflMnth=BL$8)))*(BL$8&lt;=(MAX(rHoldPeriod,1)+fRvrYr)*12)</f>
        <v>0</v>
      </c>
      <c r="BM248" s="278" cm="1">
        <f t="array" aca="1" ref="BM248" ca="1">BL248*(1+(rRentIncrPct*(MOD(BM$8,12)=1))+(rExCapExRntInfl*(rExCapExRntInflMnth=BM$8)))*(BM$8&lt;=(MAX(rHoldPeriod,1)+fRvrYr)*12)</f>
        <v>0</v>
      </c>
      <c r="BN248" s="278" cm="1">
        <f t="array" aca="1" ref="BN248" ca="1">BM248*(1+(rRentIncrPct*(MOD(BN$8,12)=1))+(rExCapExRntInfl*(rExCapExRntInflMnth=BN$8)))*(BN$8&lt;=(MAX(rHoldPeriod,1)+fRvrYr)*12)</f>
        <v>0</v>
      </c>
      <c r="BO248" s="278" cm="1">
        <f t="array" aca="1" ref="BO248" ca="1">BN248*(1+(rRentIncrPct*(MOD(BO$8,12)=1))+(rExCapExRntInfl*(rExCapExRntInflMnth=BO$8)))*(BO$8&lt;=(MAX(rHoldPeriod,1)+fRvrYr)*12)</f>
        <v>0</v>
      </c>
      <c r="BP248" s="278" cm="1">
        <f t="array" aca="1" ref="BP248" ca="1">BO248*(1+(rRentIncrPct*(MOD(BP$8,12)=1))+(rExCapExRntInfl*(rExCapExRntInflMnth=BP$8)))*(BP$8&lt;=(MAX(rHoldPeriod,1)+fRvrYr)*12)</f>
        <v>0</v>
      </c>
      <c r="BQ248" s="278" cm="1">
        <f t="array" aca="1" ref="BQ248" ca="1">BP248*(1+(rRentIncrPct*(MOD(BQ$8,12)=1))+(rExCapExRntInfl*(rExCapExRntInflMnth=BQ$8)))*(BQ$8&lt;=(MAX(rHoldPeriod,1)+fRvrYr)*12)</f>
        <v>0</v>
      </c>
      <c r="BR248" s="278" cm="1">
        <f t="array" aca="1" ref="BR248" ca="1">BQ248*(1+(rRentIncrPct*(MOD(BR$8,12)=1))+(rExCapExRntInfl*(rExCapExRntInflMnth=BR$8)))*(BR$8&lt;=(MAX(rHoldPeriod,1)+fRvrYr)*12)</f>
        <v>0</v>
      </c>
      <c r="BS248" s="278" cm="1">
        <f t="array" aca="1" ref="BS248" ca="1">BR248*(1+(rRentIncrPct*(MOD(BS$8,12)=1))+(rExCapExRntInfl*(rExCapExRntInflMnth=BS$8)))*(BS$8&lt;=(MAX(rHoldPeriod,1)+fRvrYr)*12)</f>
        <v>0</v>
      </c>
      <c r="BT248" s="278" cm="1">
        <f t="array" aca="1" ref="BT248" ca="1">BS248*(1+(rRentIncrPct*(MOD(BT$8,12)=1))+(rExCapExRntInfl*(rExCapExRntInflMnth=BT$8)))*(BT$8&lt;=(MAX(rHoldPeriod,1)+fRvrYr)*12)</f>
        <v>0</v>
      </c>
      <c r="BU248" s="278" cm="1">
        <f t="array" aca="1" ref="BU248" ca="1">BT248*(1+(rRentIncrPct*(MOD(BU$8,12)=1))+(rExCapExRntInfl*(rExCapExRntInflMnth=BU$8)))*(BU$8&lt;=(MAX(rHoldPeriod,1)+fRvrYr)*12)</f>
        <v>0</v>
      </c>
      <c r="BV248" s="278" cm="1">
        <f t="array" aca="1" ref="BV248" ca="1">BU248*(1+(rRentIncrPct*(MOD(BV$8,12)=1))+(rExCapExRntInfl*(rExCapExRntInflMnth=BV$8)))*(BV$8&lt;=(MAX(rHoldPeriod,1)+fRvrYr)*12)</f>
        <v>0</v>
      </c>
      <c r="BW248" s="278" cm="1">
        <f t="array" aca="1" ref="BW248" ca="1">BV248*(1+(rRentIncrPct*(MOD(BW$8,12)=1))+(rExCapExRntInfl*(rExCapExRntInflMnth=BW$8)))*(BW$8&lt;=(MAX(rHoldPeriod,1)+fRvrYr)*12)</f>
        <v>0</v>
      </c>
      <c r="BX248" s="278" cm="1">
        <f t="array" aca="1" ref="BX248" ca="1">BW248*(1+(rRentIncrPct*(MOD(BX$8,12)=1))+(rExCapExRntInfl*(rExCapExRntInflMnth=BX$8)))*(BX$8&lt;=(MAX(rHoldPeriod,1)+fRvrYr)*12)</f>
        <v>0</v>
      </c>
      <c r="BY248" s="278" cm="1">
        <f t="array" aca="1" ref="BY248" ca="1">BX248*(1+(rRentIncrPct*(MOD(BY$8,12)=1))+(rExCapExRntInfl*(rExCapExRntInflMnth=BY$8)))*(BY$8&lt;=(MAX(rHoldPeriod,1)+fRvrYr)*12)</f>
        <v>0</v>
      </c>
      <c r="BZ248" s="278" cm="1">
        <f t="array" aca="1" ref="BZ248" ca="1">BY248*(1+(rRentIncrPct*(MOD(BZ$8,12)=1))+(rExCapExRntInfl*(rExCapExRntInflMnth=BZ$8)))*(BZ$8&lt;=(MAX(rHoldPeriod,1)+fRvrYr)*12)</f>
        <v>0</v>
      </c>
      <c r="CA248" s="278" cm="1">
        <f t="array" aca="1" ref="CA248" ca="1">BZ248*(1+(rRentIncrPct*(MOD(CA$8,12)=1))+(rExCapExRntInfl*(rExCapExRntInflMnth=CA$8)))*(CA$8&lt;=(MAX(rHoldPeriod,1)+fRvrYr)*12)</f>
        <v>0</v>
      </c>
      <c r="CB248" s="278" cm="1">
        <f t="array" aca="1" ref="CB248" ca="1">CA248*(1+(rRentIncrPct*(MOD(CB$8,12)=1))+(rExCapExRntInfl*(rExCapExRntInflMnth=CB$8)))*(CB$8&lt;=(MAX(rHoldPeriod,1)+fRvrYr)*12)</f>
        <v>0</v>
      </c>
      <c r="CC248" s="278" cm="1">
        <f t="array" aca="1" ref="CC248" ca="1">CB248*(1+(rRentIncrPct*(MOD(CC$8,12)=1))+(rExCapExRntInfl*(rExCapExRntInflMnth=CC$8)))*(CC$8&lt;=(MAX(rHoldPeriod,1)+fRvrYr)*12)</f>
        <v>0</v>
      </c>
      <c r="CD248" s="278" cm="1">
        <f t="array" aca="1" ref="CD248" ca="1">CC248*(1+(rRentIncrPct*(MOD(CD$8,12)=1))+(rExCapExRntInfl*(rExCapExRntInflMnth=CD$8)))*(CD$8&lt;=(MAX(rHoldPeriod,1)+fRvrYr)*12)</f>
        <v>0</v>
      </c>
      <c r="CE248" s="278" cm="1">
        <f t="array" aca="1" ref="CE248" ca="1">CD248*(1+(rRentIncrPct*(MOD(CE$8,12)=1))+(rExCapExRntInfl*(rExCapExRntInflMnth=CE$8)))*(CE$8&lt;=(MAX(rHoldPeriod,1)+fRvrYr)*12)</f>
        <v>0</v>
      </c>
      <c r="CF248" s="278" cm="1">
        <f t="array" aca="1" ref="CF248" ca="1">CE248*(1+(rRentIncrPct*(MOD(CF$8,12)=1))+(rExCapExRntInfl*(rExCapExRntInflMnth=CF$8)))*(CF$8&lt;=(MAX(rHoldPeriod,1)+fRvrYr)*12)</f>
        <v>0</v>
      </c>
      <c r="CG248" s="278" cm="1">
        <f t="array" aca="1" ref="CG248" ca="1">CF248*(1+(rRentIncrPct*(MOD(CG$8,12)=1))+(rExCapExRntInfl*(rExCapExRntInflMnth=CG$8)))*(CG$8&lt;=(MAX(rHoldPeriod,1)+fRvrYr)*12)</f>
        <v>0</v>
      </c>
      <c r="CH248" s="278" cm="1">
        <f t="array" aca="1" ref="CH248" ca="1">CG248*(1+(rRentIncrPct*(MOD(CH$8,12)=1))+(rExCapExRntInfl*(rExCapExRntInflMnth=CH$8)))*(CH$8&lt;=(MAX(rHoldPeriod,1)+fRvrYr)*12)</f>
        <v>0</v>
      </c>
      <c r="CI248" s="278" cm="1">
        <f t="array" aca="1" ref="CI248" ca="1">CH248*(1+(rRentIncrPct*(MOD(CI$8,12)=1))+(rExCapExRntInfl*(rExCapExRntInflMnth=CI$8)))*(CI$8&lt;=(MAX(rHoldPeriod,1)+fRvrYr)*12)</f>
        <v>0</v>
      </c>
      <c r="CJ248" s="278" cm="1">
        <f t="array" aca="1" ref="CJ248" ca="1">CI248*(1+(rRentIncrPct*(MOD(CJ$8,12)=1))+(rExCapExRntInfl*(rExCapExRntInflMnth=CJ$8)))*(CJ$8&lt;=(MAX(rHoldPeriod,1)+fRvrYr)*12)</f>
        <v>0</v>
      </c>
      <c r="CK248" s="278" cm="1">
        <f t="array" aca="1" ref="CK248" ca="1">CJ248*(1+(rRentIncrPct*(MOD(CK$8,12)=1))+(rExCapExRntInfl*(rExCapExRntInflMnth=CK$8)))*(CK$8&lt;=(MAX(rHoldPeriod,1)+fRvrYr)*12)</f>
        <v>0</v>
      </c>
      <c r="CL248" s="278" cm="1">
        <f t="array" aca="1" ref="CL248" ca="1">CK248*(1+(rRentIncrPct*(MOD(CL$8,12)=1))+(rExCapExRntInfl*(rExCapExRntInflMnth=CL$8)))*(CL$8&lt;=(MAX(rHoldPeriod,1)+fRvrYr)*12)</f>
        <v>0</v>
      </c>
      <c r="CM248" s="278" cm="1">
        <f t="array" aca="1" ref="CM248" ca="1">CL248*(1+(rRentIncrPct*(MOD(CM$8,12)=1))+(rExCapExRntInfl*(rExCapExRntInflMnth=CM$8)))*(CM$8&lt;=(MAX(rHoldPeriod,1)+fRvrYr)*12)</f>
        <v>0</v>
      </c>
      <c r="CN248" s="278" cm="1">
        <f t="array" aca="1" ref="CN248" ca="1">CM248*(1+(rRentIncrPct*(MOD(CN$8,12)=1))+(rExCapExRntInfl*(rExCapExRntInflMnth=CN$8)))*(CN$8&lt;=(MAX(rHoldPeriod,1)+fRvrYr)*12)</f>
        <v>0</v>
      </c>
      <c r="CO248" s="278" cm="1">
        <f t="array" aca="1" ref="CO248" ca="1">CN248*(1+(rRentIncrPct*(MOD(CO$8,12)=1))+(rExCapExRntInfl*(rExCapExRntInflMnth=CO$8)))*(CO$8&lt;=(MAX(rHoldPeriod,1)+fRvrYr)*12)</f>
        <v>0</v>
      </c>
      <c r="CP248" s="278" cm="1">
        <f t="array" aca="1" ref="CP248" ca="1">CO248*(1+(rRentIncrPct*(MOD(CP$8,12)=1))+(rExCapExRntInfl*(rExCapExRntInflMnth=CP$8)))*(CP$8&lt;=(MAX(rHoldPeriod,1)+fRvrYr)*12)</f>
        <v>0</v>
      </c>
      <c r="CQ248" s="278" cm="1">
        <f t="array" aca="1" ref="CQ248" ca="1">CP248*(1+(rRentIncrPct*(MOD(CQ$8,12)=1))+(rExCapExRntInfl*(rExCapExRntInflMnth=CQ$8)))*(CQ$8&lt;=(MAX(rHoldPeriod,1)+fRvrYr)*12)</f>
        <v>0</v>
      </c>
      <c r="CR248" s="278" cm="1">
        <f t="array" aca="1" ref="CR248" ca="1">CQ248*(1+(rRentIncrPct*(MOD(CR$8,12)=1))+(rExCapExRntInfl*(rExCapExRntInflMnth=CR$8)))*(CR$8&lt;=(MAX(rHoldPeriod,1)+fRvrYr)*12)</f>
        <v>0</v>
      </c>
      <c r="CS248" s="278" cm="1">
        <f t="array" aca="1" ref="CS248" ca="1">CR248*(1+(rRentIncrPct*(MOD(CS$8,12)=1))+(rExCapExRntInfl*(rExCapExRntInflMnth=CS$8)))*(CS$8&lt;=(MAX(rHoldPeriod,1)+fRvrYr)*12)</f>
        <v>0</v>
      </c>
      <c r="CT248" s="278" cm="1">
        <f t="array" aca="1" ref="CT248" ca="1">CS248*(1+(rRentIncrPct*(MOD(CT$8,12)=1))+(rExCapExRntInfl*(rExCapExRntInflMnth=CT$8)))*(CT$8&lt;=(MAX(rHoldPeriod,1)+fRvrYr)*12)</f>
        <v>0</v>
      </c>
      <c r="CU248" s="278" cm="1">
        <f t="array" aca="1" ref="CU248" ca="1">CT248*(1+(rRentIncrPct*(MOD(CU$8,12)=1))+(rExCapExRntInfl*(rExCapExRntInflMnth=CU$8)))*(CU$8&lt;=(MAX(rHoldPeriod,1)+fRvrYr)*12)</f>
        <v>0</v>
      </c>
      <c r="CV248" s="278" cm="1">
        <f t="array" aca="1" ref="CV248" ca="1">CU248*(1+(rRentIncrPct*(MOD(CV$8,12)=1))+(rExCapExRntInfl*(rExCapExRntInflMnth=CV$8)))*(CV$8&lt;=(MAX(rHoldPeriod,1)+fRvrYr)*12)</f>
        <v>0</v>
      </c>
      <c r="CW248" s="278" cm="1">
        <f t="array" aca="1" ref="CW248" ca="1">CV248*(1+(rRentIncrPct*(MOD(CW$8,12)=1))+(rExCapExRntInfl*(rExCapExRntInflMnth=CW$8)))*(CW$8&lt;=(MAX(rHoldPeriod,1)+fRvrYr)*12)</f>
        <v>0</v>
      </c>
      <c r="CX248" s="278" cm="1">
        <f t="array" aca="1" ref="CX248" ca="1">CW248*(1+(rRentIncrPct*(MOD(CX$8,12)=1))+(rExCapExRntInfl*(rExCapExRntInflMnth=CX$8)))*(CX$8&lt;=(MAX(rHoldPeriod,1)+fRvrYr)*12)</f>
        <v>0</v>
      </c>
      <c r="CY248" s="278" cm="1">
        <f t="array" aca="1" ref="CY248" ca="1">CX248*(1+(rRentIncrPct*(MOD(CY$8,12)=1))+(rExCapExRntInfl*(rExCapExRntInflMnth=CY$8)))*(CY$8&lt;=(MAX(rHoldPeriod,1)+fRvrYr)*12)</f>
        <v>0</v>
      </c>
      <c r="CZ248" s="278" cm="1">
        <f t="array" aca="1" ref="CZ248" ca="1">CY248*(1+(rRentIncrPct*(MOD(CZ$8,12)=1))+(rExCapExRntInfl*(rExCapExRntInflMnth=CZ$8)))*(CZ$8&lt;=(MAX(rHoldPeriod,1)+fRvrYr)*12)</f>
        <v>0</v>
      </c>
      <c r="DA248" s="278" cm="1">
        <f t="array" aca="1" ref="DA248" ca="1">CZ248*(1+(rRentIncrPct*(MOD(DA$8,12)=1))+(rExCapExRntInfl*(rExCapExRntInflMnth=DA$8)))*(DA$8&lt;=(MAX(rHoldPeriod,1)+fRvrYr)*12)</f>
        <v>0</v>
      </c>
      <c r="DB248" s="278" cm="1">
        <f t="array" aca="1" ref="DB248" ca="1">DA248*(1+(rRentIncrPct*(MOD(DB$8,12)=1))+(rExCapExRntInfl*(rExCapExRntInflMnth=DB$8)))*(DB$8&lt;=(MAX(rHoldPeriod,1)+fRvrYr)*12)</f>
        <v>0</v>
      </c>
      <c r="DC248" s="278" cm="1">
        <f t="array" aca="1" ref="DC248" ca="1">DB248*(1+(rRentIncrPct*(MOD(DC$8,12)=1))+(rExCapExRntInfl*(rExCapExRntInflMnth=DC$8)))*(DC$8&lt;=(MAX(rHoldPeriod,1)+fRvrYr)*12)</f>
        <v>0</v>
      </c>
      <c r="DD248" s="278" cm="1">
        <f t="array" aca="1" ref="DD248" ca="1">DC248*(1+(rRentIncrPct*(MOD(DD$8,12)=1))+(rExCapExRntInfl*(rExCapExRntInflMnth=DD$8)))*(DD$8&lt;=(MAX(rHoldPeriod,1)+fRvrYr)*12)</f>
        <v>0</v>
      </c>
      <c r="DE248" s="278" cm="1">
        <f t="array" aca="1" ref="DE248" ca="1">DD248*(1+(rRentIncrPct*(MOD(DE$8,12)=1))+(rExCapExRntInfl*(rExCapExRntInflMnth=DE$8)))*(DE$8&lt;=(MAX(rHoldPeriod,1)+fRvrYr)*12)</f>
        <v>0</v>
      </c>
      <c r="DF248" s="278" cm="1">
        <f t="array" aca="1" ref="DF248" ca="1">DE248*(1+(rRentIncrPct*(MOD(DF$8,12)=1))+(rExCapExRntInfl*(rExCapExRntInflMnth=DF$8)))*(DF$8&lt;=(MAX(rHoldPeriod,1)+fRvrYr)*12)</f>
        <v>0</v>
      </c>
      <c r="DG248" s="278" cm="1">
        <f t="array" aca="1" ref="DG248" ca="1">DF248*(1+(rRentIncrPct*(MOD(DG$8,12)=1))+(rExCapExRntInfl*(rExCapExRntInflMnth=DG$8)))*(DG$8&lt;=(MAX(rHoldPeriod,1)+fRvrYr)*12)</f>
        <v>0</v>
      </c>
      <c r="DH248" s="278" cm="1">
        <f t="array" aca="1" ref="DH248" ca="1">DG248*(1+(rRentIncrPct*(MOD(DH$8,12)=1))+(rExCapExRntInfl*(rExCapExRntInflMnth=DH$8)))*(DH$8&lt;=(MAX(rHoldPeriod,1)+fRvrYr)*12)</f>
        <v>0</v>
      </c>
      <c r="DI248" s="278" cm="1">
        <f t="array" aca="1" ref="DI248" ca="1">DH248*(1+(rRentIncrPct*(MOD(DI$8,12)=1))+(rExCapExRntInfl*(rExCapExRntInflMnth=DI$8)))*(DI$8&lt;=(MAX(rHoldPeriod,1)+fRvrYr)*12)</f>
        <v>0</v>
      </c>
      <c r="DJ248" s="278" cm="1">
        <f t="array" aca="1" ref="DJ248" ca="1">DI248*(1+(rRentIncrPct*(MOD(DJ$8,12)=1))+(rExCapExRntInfl*(rExCapExRntInflMnth=DJ$8)))*(DJ$8&lt;=(MAX(rHoldPeriod,1)+fRvrYr)*12)</f>
        <v>0</v>
      </c>
      <c r="DK248" s="278" cm="1">
        <f t="array" aca="1" ref="DK248" ca="1">DJ248*(1+(rRentIncrPct*(MOD(DK$8,12)=1))+(rExCapExRntInfl*(rExCapExRntInflMnth=DK$8)))*(DK$8&lt;=(MAX(rHoldPeriod,1)+fRvrYr)*12)</f>
        <v>0</v>
      </c>
      <c r="DL248" s="278" cm="1">
        <f t="array" aca="1" ref="DL248" ca="1">DK248*(1+(rRentIncrPct*(MOD(DL$8,12)=1))+(rExCapExRntInfl*(rExCapExRntInflMnth=DL$8)))*(DL$8&lt;=(MAX(rHoldPeriod,1)+fRvrYr)*12)</f>
        <v>0</v>
      </c>
      <c r="DM248" s="278" cm="1">
        <f t="array" aca="1" ref="DM248" ca="1">DL248*(1+(rRentIncrPct*(MOD(DM$8,12)=1))+(rExCapExRntInfl*(rExCapExRntInflMnth=DM$8)))*(DM$8&lt;=(MAX(rHoldPeriod,1)+fRvrYr)*12)</f>
        <v>0</v>
      </c>
      <c r="DN248" s="278" cm="1">
        <f t="array" aca="1" ref="DN248" ca="1">DM248*(1+(rRentIncrPct*(MOD(DN$8,12)=1))+(rExCapExRntInfl*(rExCapExRntInflMnth=DN$8)))*(DN$8&lt;=(MAX(rHoldPeriod,1)+fRvrYr)*12)</f>
        <v>0</v>
      </c>
      <c r="DO248" s="278" cm="1">
        <f t="array" aca="1" ref="DO248" ca="1">DN248*(1+(rRentIncrPct*(MOD(DO$8,12)=1))+(rExCapExRntInfl*(rExCapExRntInflMnth=DO$8)))*(DO$8&lt;=(MAX(rHoldPeriod,1)+fRvrYr)*12)</f>
        <v>0</v>
      </c>
      <c r="DP248" s="278" cm="1">
        <f t="array" aca="1" ref="DP248" ca="1">DO248*(1+(rRentIncrPct*(MOD(DP$8,12)=1))+(rExCapExRntInfl*(rExCapExRntInflMnth=DP$8)))*(DP$8&lt;=(MAX(rHoldPeriod,1)+fRvrYr)*12)</f>
        <v>0</v>
      </c>
      <c r="DQ248" s="278" cm="1">
        <f t="array" aca="1" ref="DQ248" ca="1">DP248*(1+(rRentIncrPct*(MOD(DQ$8,12)=1))+(rExCapExRntInfl*(rExCapExRntInflMnth=DQ$8)))*(DQ$8&lt;=(MAX(rHoldPeriod,1)+fRvrYr)*12)</f>
        <v>0</v>
      </c>
      <c r="DR248" s="278" cm="1">
        <f t="array" aca="1" ref="DR248" ca="1">DQ248*(1+(rRentIncrPct*(MOD(DR$8,12)=1))+(rExCapExRntInfl*(rExCapExRntInflMnth=DR$8)))*(DR$8&lt;=(MAX(rHoldPeriod,1)+fRvrYr)*12)</f>
        <v>0</v>
      </c>
      <c r="DS248" s="278" cm="1">
        <f t="array" aca="1" ref="DS248" ca="1">DR248*(1+(rRentIncrPct*(MOD(DS$8,12)=1))+(rExCapExRntInfl*(rExCapExRntInflMnth=DS$8)))*(DS$8&lt;=(MAX(rHoldPeriod,1)+fRvrYr)*12)</f>
        <v>0</v>
      </c>
      <c r="DT248" s="278" cm="1">
        <f t="array" aca="1" ref="DT248" ca="1">DS248*(1+(rRentIncrPct*(MOD(DT$8,12)=1))+(rExCapExRntInfl*(rExCapExRntInflMnth=DT$8)))*(DT$8&lt;=(MAX(rHoldPeriod,1)+fRvrYr)*12)</f>
        <v>0</v>
      </c>
      <c r="DU248" s="278" cm="1">
        <f t="array" aca="1" ref="DU248" ca="1">DT248*(1+(rRentIncrPct*(MOD(DU$8,12)=1))+(rExCapExRntInfl*(rExCapExRntInflMnth=DU$8)))*(DU$8&lt;=(MAX(rHoldPeriod,1)+fRvrYr)*12)</f>
        <v>0</v>
      </c>
      <c r="DV248" s="278" cm="1">
        <f t="array" aca="1" ref="DV248" ca="1">DU248*(1+(rRentIncrPct*(MOD(DV$8,12)=1))+(rExCapExRntInfl*(rExCapExRntInflMnth=DV$8)))*(DV$8&lt;=(MAX(rHoldPeriod,1)+fRvrYr)*12)</f>
        <v>0</v>
      </c>
      <c r="DW248" s="278" cm="1">
        <f t="array" aca="1" ref="DW248" ca="1">DV248*(1+(rRentIncrPct*(MOD(DW$8,12)=1))+(rExCapExRntInfl*(rExCapExRntInflMnth=DW$8)))*(DW$8&lt;=(MAX(rHoldPeriod,1)+fRvrYr)*12)</f>
        <v>0</v>
      </c>
      <c r="DX248" s="278" cm="1">
        <f t="array" aca="1" ref="DX248" ca="1">DW248*(1+(rRentIncrPct*(MOD(DX$8,12)=1))+(rExCapExRntInfl*(rExCapExRntInflMnth=DX$8)))*(DX$8&lt;=(MAX(rHoldPeriod,1)+fRvrYr)*12)</f>
        <v>0</v>
      </c>
      <c r="DY248" s="278" cm="1">
        <f t="array" aca="1" ref="DY248" ca="1">DX248*(1+(rRentIncrPct*(MOD(DY$8,12)=1))+(rExCapExRntInfl*(rExCapExRntInflMnth=DY$8)))*(DY$8&lt;=(MAX(rHoldPeriod,1)+fRvrYr)*12)</f>
        <v>0</v>
      </c>
      <c r="DZ248" s="278" cm="1">
        <f t="array" aca="1" ref="DZ248" ca="1">DY248*(1+(rRentIncrPct*(MOD(DZ$8,12)=1))+(rExCapExRntInfl*(rExCapExRntInflMnth=DZ$8)))*(DZ$8&lt;=(MAX(rHoldPeriod,1)+fRvrYr)*12)</f>
        <v>0</v>
      </c>
      <c r="EA248" s="278" cm="1">
        <f t="array" aca="1" ref="EA248" ca="1">DZ248*(1+(rRentIncrPct*(MOD(EA$8,12)=1))+(rExCapExRntInfl*(rExCapExRntInflMnth=EA$8)))*(EA$8&lt;=(MAX(rHoldPeriod,1)+fRvrYr)*12)</f>
        <v>0</v>
      </c>
      <c r="EB248" s="278" cm="1">
        <f t="array" aca="1" ref="EB248" ca="1">EA248*(1+(rRentIncrPct*(MOD(EB$8,12)=1))+(rExCapExRntInfl*(rExCapExRntInflMnth=EB$8)))*(EB$8&lt;=(MAX(rHoldPeriod,1)+fRvrYr)*12)</f>
        <v>0</v>
      </c>
      <c r="EC248" s="278" cm="1">
        <f t="array" aca="1" ref="EC248" ca="1">EB248*(1+(rRentIncrPct*(MOD(EC$8,12)=1))+(rExCapExRntInfl*(rExCapExRntInflMnth=EC$8)))*(EC$8&lt;=(MAX(rHoldPeriod,1)+fRvrYr)*12)</f>
        <v>0</v>
      </c>
      <c r="ED248" s="278" cm="1">
        <f t="array" aca="1" ref="ED248" ca="1">EC248*(1+(rRentIncrPct*(MOD(ED$8,12)=1))+(rExCapExRntInfl*(rExCapExRntInflMnth=ED$8)))*(ED$8&lt;=(MAX(rHoldPeriod,1)+fRvrYr)*12)</f>
        <v>0</v>
      </c>
      <c r="EE248" s="278" cm="1">
        <f t="array" aca="1" ref="EE248" ca="1">ED248*(1+(rRentIncrPct*(MOD(EE$8,12)=1))+(rExCapExRntInfl*(rExCapExRntInflMnth=EE$8)))*(EE$8&lt;=(MAX(rHoldPeriod,1)+fRvrYr)*12)</f>
        <v>0</v>
      </c>
      <c r="EF248" s="278" cm="1">
        <f t="array" aca="1" ref="EF248" ca="1">EE248*(1+(rRentIncrPct*(MOD(EF$8,12)=1))+(rExCapExRntInfl*(rExCapExRntInflMnth=EF$8)))*(EF$8&lt;=(MAX(rHoldPeriod,1)+fRvrYr)*12)</f>
        <v>0</v>
      </c>
      <c r="EG248" s="278" cm="1">
        <f t="array" aca="1" ref="EG248" ca="1">EF248*(1+(rRentIncrPct*(MOD(EG$8,12)=1))+(rExCapExRntInfl*(rExCapExRntInflMnth=EG$8)))*(EG$8&lt;=(MAX(rHoldPeriod,1)+fRvrYr)*12)</f>
        <v>0</v>
      </c>
      <c r="EH248" s="278" cm="1">
        <f t="array" aca="1" ref="EH248" ca="1">EG248*(1+(rRentIncrPct*(MOD(EH$8,12)=1))+(rExCapExRntInfl*(rExCapExRntInflMnth=EH$8)))*(EH$8&lt;=(MAX(rHoldPeriod,1)+fRvrYr)*12)</f>
        <v>0</v>
      </c>
      <c r="EI248" s="278" cm="1">
        <f t="array" aca="1" ref="EI248" ca="1">EH248*(1+(rRentIncrPct*(MOD(EI$8,12)=1))+(rExCapExRntInfl*(rExCapExRntInflMnth=EI$8)))*(EI$8&lt;=(MAX(rHoldPeriod,1)+fRvrYr)*12)</f>
        <v>0</v>
      </c>
      <c r="EJ248" s="278" cm="1">
        <f t="array" aca="1" ref="EJ248" ca="1">EI248*(1+(rRentIncrPct*(MOD(EJ$8,12)=1))+(rExCapExRntInfl*(rExCapExRntInflMnth=EJ$8)))*(EJ$8&lt;=(MAX(rHoldPeriod,1)+fRvrYr)*12)</f>
        <v>0</v>
      </c>
      <c r="EK248" s="278" cm="1">
        <f t="array" aca="1" ref="EK248" ca="1">EJ248*(1+(rRentIncrPct*(MOD(EK$8,12)=1))+(rExCapExRntInfl*(rExCapExRntInflMnth=EK$8)))*(EK$8&lt;=(MAX(rHoldPeriod,1)+fRvrYr)*12)</f>
        <v>0</v>
      </c>
      <c r="EL248" s="278" cm="1">
        <f t="array" aca="1" ref="EL248" ca="1">EK248*(1+(rRentIncrPct*(MOD(EL$8,12)=1))+(rExCapExRntInfl*(rExCapExRntInflMnth=EL$8)))*(EL$8&lt;=(MAX(rHoldPeriod,1)+fRvrYr)*12)</f>
        <v>0</v>
      </c>
      <c r="EM248" s="278" cm="1">
        <f t="array" aca="1" ref="EM248" ca="1">EL248*(1+(rRentIncrPct*(MOD(EM$8,12)=1))+(rExCapExRntInfl*(rExCapExRntInflMnth=EM$8)))*(EM$8&lt;=(MAX(rHoldPeriod,1)+fRvrYr)*12)</f>
        <v>0</v>
      </c>
      <c r="EN248" s="278" cm="1">
        <f t="array" aca="1" ref="EN248" ca="1">EM248*(1+(rRentIncrPct*(MOD(EN$8,12)=1))+(rExCapExRntInfl*(rExCapExRntInflMnth=EN$8)))*(EN$8&lt;=(MAX(rHoldPeriod,1)+fRvrYr)*12)</f>
        <v>0</v>
      </c>
      <c r="EO248" s="278" cm="1">
        <f t="array" aca="1" ref="EO248" ca="1">EN248*(1+(rRentIncrPct*(MOD(EO$8,12)=1))+(rExCapExRntInfl*(rExCapExRntInflMnth=EO$8)))*(EO$8&lt;=(MAX(rHoldPeriod,1)+fRvrYr)*12)</f>
        <v>0</v>
      </c>
      <c r="EP248" s="278" cm="1">
        <f t="array" aca="1" ref="EP248" ca="1">EO248*(1+(rRentIncrPct*(MOD(EP$8,12)=1))+(rExCapExRntInfl*(rExCapExRntInflMnth=EP$8)))*(EP$8&lt;=(MAX(rHoldPeriod,1)+fRvrYr)*12)</f>
        <v>0</v>
      </c>
      <c r="EQ248" s="278" cm="1">
        <f t="array" aca="1" ref="EQ248" ca="1">EP248*(1+(rRentIncrPct*(MOD(EQ$8,12)=1))+(rExCapExRntInfl*(rExCapExRntInflMnth=EQ$8)))*(EQ$8&lt;=(MAX(rHoldPeriod,1)+fRvrYr)*12)</f>
        <v>0</v>
      </c>
      <c r="ER248" s="278" cm="1">
        <f t="array" aca="1" ref="ER248" ca="1">EQ248*(1+(rRentIncrPct*(MOD(ER$8,12)=1))+(rExCapExRntInfl*(rExCapExRntInflMnth=ER$8)))*(ER$8&lt;=(MAX(rHoldPeriod,1)+fRvrYr)*12)</f>
        <v>0</v>
      </c>
      <c r="ES248" s="278" cm="1">
        <f t="array" aca="1" ref="ES248" ca="1">ER248*(1+(rRentIncrPct*(MOD(ES$8,12)=1))+(rExCapExRntInfl*(rExCapExRntInflMnth=ES$8)))*(ES$8&lt;=(MAX(rHoldPeriod,1)+fRvrYr)*12)</f>
        <v>0</v>
      </c>
    </row>
    <row r="249" spans="17:149" hidden="1" x14ac:dyDescent="0.2">
      <c r="Q249" s="275"/>
      <c r="R249" s="278">
        <f t="shared" si="501"/>
        <v>0</v>
      </c>
      <c r="S249" s="278" cm="1">
        <f t="array" aca="1" ref="S249" ca="1">R249*(1+(rRentIncrPct*(MOD(S$8,12)=1))+(rExCapExRntInfl*(rExCapExRntInflMnth=S$8)))*(S$8&lt;=(MAX(rHoldPeriod,1)+fRvrYr)*12)</f>
        <v>0</v>
      </c>
      <c r="T249" s="278" cm="1">
        <f t="array" aca="1" ref="T249" ca="1">S249*(1+(rRentIncrPct*(MOD(T$8,12)=1))+(rExCapExRntInfl*(rExCapExRntInflMnth=T$8)))*(T$8&lt;=(MAX(rHoldPeriod,1)+fRvrYr)*12)</f>
        <v>0</v>
      </c>
      <c r="U249" s="278" cm="1">
        <f t="array" aca="1" ref="U249" ca="1">T249*(1+(rRentIncrPct*(MOD(U$8,12)=1))+(rExCapExRntInfl*(rExCapExRntInflMnth=U$8)))*(U$8&lt;=(MAX(rHoldPeriod,1)+fRvrYr)*12)</f>
        <v>0</v>
      </c>
      <c r="V249" s="278" cm="1">
        <f t="array" aca="1" ref="V249" ca="1">U249*(1+(rRentIncrPct*(MOD(V$8,12)=1))+(rExCapExRntInfl*(rExCapExRntInflMnth=V$8)))*(V$8&lt;=(MAX(rHoldPeriod,1)+fRvrYr)*12)</f>
        <v>0</v>
      </c>
      <c r="W249" s="278" cm="1">
        <f t="array" aca="1" ref="W249" ca="1">V249*(1+(rRentIncrPct*(MOD(W$8,12)=1))+(rExCapExRntInfl*(rExCapExRntInflMnth=W$8)))*(W$8&lt;=(MAX(rHoldPeriod,1)+fRvrYr)*12)</f>
        <v>0</v>
      </c>
      <c r="X249" s="278" cm="1">
        <f t="array" aca="1" ref="X249" ca="1">W249*(1+(rRentIncrPct*(MOD(X$8,12)=1))+(rExCapExRntInfl*(rExCapExRntInflMnth=X$8)))*(X$8&lt;=(MAX(rHoldPeriod,1)+fRvrYr)*12)</f>
        <v>0</v>
      </c>
      <c r="Y249" s="278" cm="1">
        <f t="array" aca="1" ref="Y249" ca="1">X249*(1+(rRentIncrPct*(MOD(Y$8,12)=1))+(rExCapExRntInfl*(rExCapExRntInflMnth=Y$8)))*(Y$8&lt;=(MAX(rHoldPeriod,1)+fRvrYr)*12)</f>
        <v>0</v>
      </c>
      <c r="Z249" s="278" cm="1">
        <f t="array" aca="1" ref="Z249" ca="1">Y249*(1+(rRentIncrPct*(MOD(Z$8,12)=1))+(rExCapExRntInfl*(rExCapExRntInflMnth=Z$8)))*(Z$8&lt;=(MAX(rHoldPeriod,1)+fRvrYr)*12)</f>
        <v>0</v>
      </c>
      <c r="AA249" s="278" cm="1">
        <f t="array" aca="1" ref="AA249" ca="1">Z249*(1+(rRentIncrPct*(MOD(AA$8,12)=1))+(rExCapExRntInfl*(rExCapExRntInflMnth=AA$8)))*(AA$8&lt;=(MAX(rHoldPeriod,1)+fRvrYr)*12)</f>
        <v>0</v>
      </c>
      <c r="AB249" s="278" cm="1">
        <f t="array" aca="1" ref="AB249" ca="1">AA249*(1+(rRentIncrPct*(MOD(AB$8,12)=1))+(rExCapExRntInfl*(rExCapExRntInflMnth=AB$8)))*(AB$8&lt;=(MAX(rHoldPeriod,1)+fRvrYr)*12)</f>
        <v>0</v>
      </c>
      <c r="AC249" s="278" cm="1">
        <f t="array" aca="1" ref="AC249" ca="1">AB249*(1+(rRentIncrPct*(MOD(AC$8,12)=1))+(rExCapExRntInfl*(rExCapExRntInflMnth=AC$8)))*(AC$8&lt;=(MAX(rHoldPeriod,1)+fRvrYr)*12)</f>
        <v>0</v>
      </c>
      <c r="AD249" s="278" cm="1">
        <f t="array" aca="1" ref="AD249" ca="1">AC249*(1+(rRentIncrPct*(MOD(AD$8,12)=1))+(rExCapExRntInfl*(rExCapExRntInflMnth=AD$8)))*(AD$8&lt;=(MAX(rHoldPeriod,1)+fRvrYr)*12)</f>
        <v>0</v>
      </c>
      <c r="AE249" s="278" cm="1">
        <f t="array" aca="1" ref="AE249" ca="1">AD249*(1+(rRentIncrPct*(MOD(AE$8,12)=1))+(rExCapExRntInfl*(rExCapExRntInflMnth=AE$8)))*(AE$8&lt;=(MAX(rHoldPeriod,1)+fRvrYr)*12)</f>
        <v>0</v>
      </c>
      <c r="AF249" s="278" cm="1">
        <f t="array" aca="1" ref="AF249" ca="1">AE249*(1+(rRentIncrPct*(MOD(AF$8,12)=1))+(rExCapExRntInfl*(rExCapExRntInflMnth=AF$8)))*(AF$8&lt;=(MAX(rHoldPeriod,1)+fRvrYr)*12)</f>
        <v>0</v>
      </c>
      <c r="AG249" s="278" cm="1">
        <f t="array" aca="1" ref="AG249" ca="1">AF249*(1+(rRentIncrPct*(MOD(AG$8,12)=1))+(rExCapExRntInfl*(rExCapExRntInflMnth=AG$8)))*(AG$8&lt;=(MAX(rHoldPeriod,1)+fRvrYr)*12)</f>
        <v>0</v>
      </c>
      <c r="AH249" s="278" cm="1">
        <f t="array" aca="1" ref="AH249" ca="1">AG249*(1+(rRentIncrPct*(MOD(AH$8,12)=1))+(rExCapExRntInfl*(rExCapExRntInflMnth=AH$8)))*(AH$8&lt;=(MAX(rHoldPeriod,1)+fRvrYr)*12)</f>
        <v>0</v>
      </c>
      <c r="AI249" s="278" cm="1">
        <f t="array" aca="1" ref="AI249" ca="1">AH249*(1+(rRentIncrPct*(MOD(AI$8,12)=1))+(rExCapExRntInfl*(rExCapExRntInflMnth=AI$8)))*(AI$8&lt;=(MAX(rHoldPeriod,1)+fRvrYr)*12)</f>
        <v>0</v>
      </c>
      <c r="AJ249" s="278" cm="1">
        <f t="array" aca="1" ref="AJ249" ca="1">AI249*(1+(rRentIncrPct*(MOD(AJ$8,12)=1))+(rExCapExRntInfl*(rExCapExRntInflMnth=AJ$8)))*(AJ$8&lt;=(MAX(rHoldPeriod,1)+fRvrYr)*12)</f>
        <v>0</v>
      </c>
      <c r="AK249" s="278" cm="1">
        <f t="array" aca="1" ref="AK249" ca="1">AJ249*(1+(rRentIncrPct*(MOD(AK$8,12)=1))+(rExCapExRntInfl*(rExCapExRntInflMnth=AK$8)))*(AK$8&lt;=(MAX(rHoldPeriod,1)+fRvrYr)*12)</f>
        <v>0</v>
      </c>
      <c r="AL249" s="278" cm="1">
        <f t="array" aca="1" ref="AL249" ca="1">AK249*(1+(rRentIncrPct*(MOD(AL$8,12)=1))+(rExCapExRntInfl*(rExCapExRntInflMnth=AL$8)))*(AL$8&lt;=(MAX(rHoldPeriod,1)+fRvrYr)*12)</f>
        <v>0</v>
      </c>
      <c r="AM249" s="278" cm="1">
        <f t="array" aca="1" ref="AM249" ca="1">AL249*(1+(rRentIncrPct*(MOD(AM$8,12)=1))+(rExCapExRntInfl*(rExCapExRntInflMnth=AM$8)))*(AM$8&lt;=(MAX(rHoldPeriod,1)+fRvrYr)*12)</f>
        <v>0</v>
      </c>
      <c r="AN249" s="278" cm="1">
        <f t="array" aca="1" ref="AN249" ca="1">AM249*(1+(rRentIncrPct*(MOD(AN$8,12)=1))+(rExCapExRntInfl*(rExCapExRntInflMnth=AN$8)))*(AN$8&lt;=(MAX(rHoldPeriod,1)+fRvrYr)*12)</f>
        <v>0</v>
      </c>
      <c r="AO249" s="278" cm="1">
        <f t="array" aca="1" ref="AO249" ca="1">AN249*(1+(rRentIncrPct*(MOD(AO$8,12)=1))+(rExCapExRntInfl*(rExCapExRntInflMnth=AO$8)))*(AO$8&lt;=(MAX(rHoldPeriod,1)+fRvrYr)*12)</f>
        <v>0</v>
      </c>
      <c r="AP249" s="278" cm="1">
        <f t="array" aca="1" ref="AP249" ca="1">AO249*(1+(rRentIncrPct*(MOD(AP$8,12)=1))+(rExCapExRntInfl*(rExCapExRntInflMnth=AP$8)))*(AP$8&lt;=(MAX(rHoldPeriod,1)+fRvrYr)*12)</f>
        <v>0</v>
      </c>
      <c r="AQ249" s="278" cm="1">
        <f t="array" aca="1" ref="AQ249" ca="1">AP249*(1+(rRentIncrPct*(MOD(AQ$8,12)=1))+(rExCapExRntInfl*(rExCapExRntInflMnth=AQ$8)))*(AQ$8&lt;=(MAX(rHoldPeriod,1)+fRvrYr)*12)</f>
        <v>0</v>
      </c>
      <c r="AR249" s="278" cm="1">
        <f t="array" aca="1" ref="AR249" ca="1">AQ249*(1+(rRentIncrPct*(MOD(AR$8,12)=1))+(rExCapExRntInfl*(rExCapExRntInflMnth=AR$8)))*(AR$8&lt;=(MAX(rHoldPeriod,1)+fRvrYr)*12)</f>
        <v>0</v>
      </c>
      <c r="AS249" s="278" cm="1">
        <f t="array" aca="1" ref="AS249" ca="1">AR249*(1+(rRentIncrPct*(MOD(AS$8,12)=1))+(rExCapExRntInfl*(rExCapExRntInflMnth=AS$8)))*(AS$8&lt;=(MAX(rHoldPeriod,1)+fRvrYr)*12)</f>
        <v>0</v>
      </c>
      <c r="AT249" s="278" cm="1">
        <f t="array" aca="1" ref="AT249" ca="1">AS249*(1+(rRentIncrPct*(MOD(AT$8,12)=1))+(rExCapExRntInfl*(rExCapExRntInflMnth=AT$8)))*(AT$8&lt;=(MAX(rHoldPeriod,1)+fRvrYr)*12)</f>
        <v>0</v>
      </c>
      <c r="AU249" s="278" cm="1">
        <f t="array" aca="1" ref="AU249" ca="1">AT249*(1+(rRentIncrPct*(MOD(AU$8,12)=1))+(rExCapExRntInfl*(rExCapExRntInflMnth=AU$8)))*(AU$8&lt;=(MAX(rHoldPeriod,1)+fRvrYr)*12)</f>
        <v>0</v>
      </c>
      <c r="AV249" s="278" cm="1">
        <f t="array" aca="1" ref="AV249" ca="1">AU249*(1+(rRentIncrPct*(MOD(AV$8,12)=1))+(rExCapExRntInfl*(rExCapExRntInflMnth=AV$8)))*(AV$8&lt;=(MAX(rHoldPeriod,1)+fRvrYr)*12)</f>
        <v>0</v>
      </c>
      <c r="AW249" s="278" cm="1">
        <f t="array" aca="1" ref="AW249" ca="1">AV249*(1+(rRentIncrPct*(MOD(AW$8,12)=1))+(rExCapExRntInfl*(rExCapExRntInflMnth=AW$8)))*(AW$8&lt;=(MAX(rHoldPeriod,1)+fRvrYr)*12)</f>
        <v>0</v>
      </c>
      <c r="AX249" s="278" cm="1">
        <f t="array" aca="1" ref="AX249" ca="1">AW249*(1+(rRentIncrPct*(MOD(AX$8,12)=1))+(rExCapExRntInfl*(rExCapExRntInflMnth=AX$8)))*(AX$8&lt;=(MAX(rHoldPeriod,1)+fRvrYr)*12)</f>
        <v>0</v>
      </c>
      <c r="AY249" s="278" cm="1">
        <f t="array" aca="1" ref="AY249" ca="1">AX249*(1+(rRentIncrPct*(MOD(AY$8,12)=1))+(rExCapExRntInfl*(rExCapExRntInflMnth=AY$8)))*(AY$8&lt;=(MAX(rHoldPeriod,1)+fRvrYr)*12)</f>
        <v>0</v>
      </c>
      <c r="AZ249" s="278" cm="1">
        <f t="array" aca="1" ref="AZ249" ca="1">AY249*(1+(rRentIncrPct*(MOD(AZ$8,12)=1))+(rExCapExRntInfl*(rExCapExRntInflMnth=AZ$8)))*(AZ$8&lt;=(MAX(rHoldPeriod,1)+fRvrYr)*12)</f>
        <v>0</v>
      </c>
      <c r="BA249" s="278" cm="1">
        <f t="array" aca="1" ref="BA249" ca="1">AZ249*(1+(rRentIncrPct*(MOD(BA$8,12)=1))+(rExCapExRntInfl*(rExCapExRntInflMnth=BA$8)))*(BA$8&lt;=(MAX(rHoldPeriod,1)+fRvrYr)*12)</f>
        <v>0</v>
      </c>
      <c r="BB249" s="278" cm="1">
        <f t="array" aca="1" ref="BB249" ca="1">BA249*(1+(rRentIncrPct*(MOD(BB$8,12)=1))+(rExCapExRntInfl*(rExCapExRntInflMnth=BB$8)))*(BB$8&lt;=(MAX(rHoldPeriod,1)+fRvrYr)*12)</f>
        <v>0</v>
      </c>
      <c r="BC249" s="278" cm="1">
        <f t="array" aca="1" ref="BC249" ca="1">BB249*(1+(rRentIncrPct*(MOD(BC$8,12)=1))+(rExCapExRntInfl*(rExCapExRntInflMnth=BC$8)))*(BC$8&lt;=(MAX(rHoldPeriod,1)+fRvrYr)*12)</f>
        <v>0</v>
      </c>
      <c r="BD249" s="278" cm="1">
        <f t="array" aca="1" ref="BD249" ca="1">BC249*(1+(rRentIncrPct*(MOD(BD$8,12)=1))+(rExCapExRntInfl*(rExCapExRntInflMnth=BD$8)))*(BD$8&lt;=(MAX(rHoldPeriod,1)+fRvrYr)*12)</f>
        <v>0</v>
      </c>
      <c r="BE249" s="278" cm="1">
        <f t="array" aca="1" ref="BE249" ca="1">BD249*(1+(rRentIncrPct*(MOD(BE$8,12)=1))+(rExCapExRntInfl*(rExCapExRntInflMnth=BE$8)))*(BE$8&lt;=(MAX(rHoldPeriod,1)+fRvrYr)*12)</f>
        <v>0</v>
      </c>
      <c r="BF249" s="278" cm="1">
        <f t="array" aca="1" ref="BF249" ca="1">BE249*(1+(rRentIncrPct*(MOD(BF$8,12)=1))+(rExCapExRntInfl*(rExCapExRntInflMnth=BF$8)))*(BF$8&lt;=(MAX(rHoldPeriod,1)+fRvrYr)*12)</f>
        <v>0</v>
      </c>
      <c r="BG249" s="278" cm="1">
        <f t="array" aca="1" ref="BG249" ca="1">BF249*(1+(rRentIncrPct*(MOD(BG$8,12)=1))+(rExCapExRntInfl*(rExCapExRntInflMnth=BG$8)))*(BG$8&lt;=(MAX(rHoldPeriod,1)+fRvrYr)*12)</f>
        <v>0</v>
      </c>
      <c r="BH249" s="278" cm="1">
        <f t="array" aca="1" ref="BH249" ca="1">BG249*(1+(rRentIncrPct*(MOD(BH$8,12)=1))+(rExCapExRntInfl*(rExCapExRntInflMnth=BH$8)))*(BH$8&lt;=(MAX(rHoldPeriod,1)+fRvrYr)*12)</f>
        <v>0</v>
      </c>
      <c r="BI249" s="278" cm="1">
        <f t="array" aca="1" ref="BI249" ca="1">BH249*(1+(rRentIncrPct*(MOD(BI$8,12)=1))+(rExCapExRntInfl*(rExCapExRntInflMnth=BI$8)))*(BI$8&lt;=(MAX(rHoldPeriod,1)+fRvrYr)*12)</f>
        <v>0</v>
      </c>
      <c r="BJ249" s="278" cm="1">
        <f t="array" aca="1" ref="BJ249" ca="1">BI249*(1+(rRentIncrPct*(MOD(BJ$8,12)=1))+(rExCapExRntInfl*(rExCapExRntInflMnth=BJ$8)))*(BJ$8&lt;=(MAX(rHoldPeriod,1)+fRvrYr)*12)</f>
        <v>0</v>
      </c>
      <c r="BK249" s="278" cm="1">
        <f t="array" aca="1" ref="BK249" ca="1">BJ249*(1+(rRentIncrPct*(MOD(BK$8,12)=1))+(rExCapExRntInfl*(rExCapExRntInflMnth=BK$8)))*(BK$8&lt;=(MAX(rHoldPeriod,1)+fRvrYr)*12)</f>
        <v>0</v>
      </c>
      <c r="BL249" s="278" cm="1">
        <f t="array" aca="1" ref="BL249" ca="1">BK249*(1+(rRentIncrPct*(MOD(BL$8,12)=1))+(rExCapExRntInfl*(rExCapExRntInflMnth=BL$8)))*(BL$8&lt;=(MAX(rHoldPeriod,1)+fRvrYr)*12)</f>
        <v>0</v>
      </c>
      <c r="BM249" s="278" cm="1">
        <f t="array" aca="1" ref="BM249" ca="1">BL249*(1+(rRentIncrPct*(MOD(BM$8,12)=1))+(rExCapExRntInfl*(rExCapExRntInflMnth=BM$8)))*(BM$8&lt;=(MAX(rHoldPeriod,1)+fRvrYr)*12)</f>
        <v>0</v>
      </c>
      <c r="BN249" s="278" cm="1">
        <f t="array" aca="1" ref="BN249" ca="1">BM249*(1+(rRentIncrPct*(MOD(BN$8,12)=1))+(rExCapExRntInfl*(rExCapExRntInflMnth=BN$8)))*(BN$8&lt;=(MAX(rHoldPeriod,1)+fRvrYr)*12)</f>
        <v>0</v>
      </c>
      <c r="BO249" s="278" cm="1">
        <f t="array" aca="1" ref="BO249" ca="1">BN249*(1+(rRentIncrPct*(MOD(BO$8,12)=1))+(rExCapExRntInfl*(rExCapExRntInflMnth=BO$8)))*(BO$8&lt;=(MAX(rHoldPeriod,1)+fRvrYr)*12)</f>
        <v>0</v>
      </c>
      <c r="BP249" s="278" cm="1">
        <f t="array" aca="1" ref="BP249" ca="1">BO249*(1+(rRentIncrPct*(MOD(BP$8,12)=1))+(rExCapExRntInfl*(rExCapExRntInflMnth=BP$8)))*(BP$8&lt;=(MAX(rHoldPeriod,1)+fRvrYr)*12)</f>
        <v>0</v>
      </c>
      <c r="BQ249" s="278" cm="1">
        <f t="array" aca="1" ref="BQ249" ca="1">BP249*(1+(rRentIncrPct*(MOD(BQ$8,12)=1))+(rExCapExRntInfl*(rExCapExRntInflMnth=BQ$8)))*(BQ$8&lt;=(MAX(rHoldPeriod,1)+fRvrYr)*12)</f>
        <v>0</v>
      </c>
      <c r="BR249" s="278" cm="1">
        <f t="array" aca="1" ref="BR249" ca="1">BQ249*(1+(rRentIncrPct*(MOD(BR$8,12)=1))+(rExCapExRntInfl*(rExCapExRntInflMnth=BR$8)))*(BR$8&lt;=(MAX(rHoldPeriod,1)+fRvrYr)*12)</f>
        <v>0</v>
      </c>
      <c r="BS249" s="278" cm="1">
        <f t="array" aca="1" ref="BS249" ca="1">BR249*(1+(rRentIncrPct*(MOD(BS$8,12)=1))+(rExCapExRntInfl*(rExCapExRntInflMnth=BS$8)))*(BS$8&lt;=(MAX(rHoldPeriod,1)+fRvrYr)*12)</f>
        <v>0</v>
      </c>
      <c r="BT249" s="278" cm="1">
        <f t="array" aca="1" ref="BT249" ca="1">BS249*(1+(rRentIncrPct*(MOD(BT$8,12)=1))+(rExCapExRntInfl*(rExCapExRntInflMnth=BT$8)))*(BT$8&lt;=(MAX(rHoldPeriod,1)+fRvrYr)*12)</f>
        <v>0</v>
      </c>
      <c r="BU249" s="278" cm="1">
        <f t="array" aca="1" ref="BU249" ca="1">BT249*(1+(rRentIncrPct*(MOD(BU$8,12)=1))+(rExCapExRntInfl*(rExCapExRntInflMnth=BU$8)))*(BU$8&lt;=(MAX(rHoldPeriod,1)+fRvrYr)*12)</f>
        <v>0</v>
      </c>
      <c r="BV249" s="278" cm="1">
        <f t="array" aca="1" ref="BV249" ca="1">BU249*(1+(rRentIncrPct*(MOD(BV$8,12)=1))+(rExCapExRntInfl*(rExCapExRntInflMnth=BV$8)))*(BV$8&lt;=(MAX(rHoldPeriod,1)+fRvrYr)*12)</f>
        <v>0</v>
      </c>
      <c r="BW249" s="278" cm="1">
        <f t="array" aca="1" ref="BW249" ca="1">BV249*(1+(rRentIncrPct*(MOD(BW$8,12)=1))+(rExCapExRntInfl*(rExCapExRntInflMnth=BW$8)))*(BW$8&lt;=(MAX(rHoldPeriod,1)+fRvrYr)*12)</f>
        <v>0</v>
      </c>
      <c r="BX249" s="278" cm="1">
        <f t="array" aca="1" ref="BX249" ca="1">BW249*(1+(rRentIncrPct*(MOD(BX$8,12)=1))+(rExCapExRntInfl*(rExCapExRntInflMnth=BX$8)))*(BX$8&lt;=(MAX(rHoldPeriod,1)+fRvrYr)*12)</f>
        <v>0</v>
      </c>
      <c r="BY249" s="278" cm="1">
        <f t="array" aca="1" ref="BY249" ca="1">BX249*(1+(rRentIncrPct*(MOD(BY$8,12)=1))+(rExCapExRntInfl*(rExCapExRntInflMnth=BY$8)))*(BY$8&lt;=(MAX(rHoldPeriod,1)+fRvrYr)*12)</f>
        <v>0</v>
      </c>
      <c r="BZ249" s="278" cm="1">
        <f t="array" aca="1" ref="BZ249" ca="1">BY249*(1+(rRentIncrPct*(MOD(BZ$8,12)=1))+(rExCapExRntInfl*(rExCapExRntInflMnth=BZ$8)))*(BZ$8&lt;=(MAX(rHoldPeriod,1)+fRvrYr)*12)</f>
        <v>0</v>
      </c>
      <c r="CA249" s="278" cm="1">
        <f t="array" aca="1" ref="CA249" ca="1">BZ249*(1+(rRentIncrPct*(MOD(CA$8,12)=1))+(rExCapExRntInfl*(rExCapExRntInflMnth=CA$8)))*(CA$8&lt;=(MAX(rHoldPeriod,1)+fRvrYr)*12)</f>
        <v>0</v>
      </c>
      <c r="CB249" s="278" cm="1">
        <f t="array" aca="1" ref="CB249" ca="1">CA249*(1+(rRentIncrPct*(MOD(CB$8,12)=1))+(rExCapExRntInfl*(rExCapExRntInflMnth=CB$8)))*(CB$8&lt;=(MAX(rHoldPeriod,1)+fRvrYr)*12)</f>
        <v>0</v>
      </c>
      <c r="CC249" s="278" cm="1">
        <f t="array" aca="1" ref="CC249" ca="1">CB249*(1+(rRentIncrPct*(MOD(CC$8,12)=1))+(rExCapExRntInfl*(rExCapExRntInflMnth=CC$8)))*(CC$8&lt;=(MAX(rHoldPeriod,1)+fRvrYr)*12)</f>
        <v>0</v>
      </c>
      <c r="CD249" s="278" cm="1">
        <f t="array" aca="1" ref="CD249" ca="1">CC249*(1+(rRentIncrPct*(MOD(CD$8,12)=1))+(rExCapExRntInfl*(rExCapExRntInflMnth=CD$8)))*(CD$8&lt;=(MAX(rHoldPeriod,1)+fRvrYr)*12)</f>
        <v>0</v>
      </c>
      <c r="CE249" s="278" cm="1">
        <f t="array" aca="1" ref="CE249" ca="1">CD249*(1+(rRentIncrPct*(MOD(CE$8,12)=1))+(rExCapExRntInfl*(rExCapExRntInflMnth=CE$8)))*(CE$8&lt;=(MAX(rHoldPeriod,1)+fRvrYr)*12)</f>
        <v>0</v>
      </c>
      <c r="CF249" s="278" cm="1">
        <f t="array" aca="1" ref="CF249" ca="1">CE249*(1+(rRentIncrPct*(MOD(CF$8,12)=1))+(rExCapExRntInfl*(rExCapExRntInflMnth=CF$8)))*(CF$8&lt;=(MAX(rHoldPeriod,1)+fRvrYr)*12)</f>
        <v>0</v>
      </c>
      <c r="CG249" s="278" cm="1">
        <f t="array" aca="1" ref="CG249" ca="1">CF249*(1+(rRentIncrPct*(MOD(CG$8,12)=1))+(rExCapExRntInfl*(rExCapExRntInflMnth=CG$8)))*(CG$8&lt;=(MAX(rHoldPeriod,1)+fRvrYr)*12)</f>
        <v>0</v>
      </c>
      <c r="CH249" s="278" cm="1">
        <f t="array" aca="1" ref="CH249" ca="1">CG249*(1+(rRentIncrPct*(MOD(CH$8,12)=1))+(rExCapExRntInfl*(rExCapExRntInflMnth=CH$8)))*(CH$8&lt;=(MAX(rHoldPeriod,1)+fRvrYr)*12)</f>
        <v>0</v>
      </c>
      <c r="CI249" s="278" cm="1">
        <f t="array" aca="1" ref="CI249" ca="1">CH249*(1+(rRentIncrPct*(MOD(CI$8,12)=1))+(rExCapExRntInfl*(rExCapExRntInflMnth=CI$8)))*(CI$8&lt;=(MAX(rHoldPeriod,1)+fRvrYr)*12)</f>
        <v>0</v>
      </c>
      <c r="CJ249" s="278" cm="1">
        <f t="array" aca="1" ref="CJ249" ca="1">CI249*(1+(rRentIncrPct*(MOD(CJ$8,12)=1))+(rExCapExRntInfl*(rExCapExRntInflMnth=CJ$8)))*(CJ$8&lt;=(MAX(rHoldPeriod,1)+fRvrYr)*12)</f>
        <v>0</v>
      </c>
      <c r="CK249" s="278" cm="1">
        <f t="array" aca="1" ref="CK249" ca="1">CJ249*(1+(rRentIncrPct*(MOD(CK$8,12)=1))+(rExCapExRntInfl*(rExCapExRntInflMnth=CK$8)))*(CK$8&lt;=(MAX(rHoldPeriod,1)+fRvrYr)*12)</f>
        <v>0</v>
      </c>
      <c r="CL249" s="278" cm="1">
        <f t="array" aca="1" ref="CL249" ca="1">CK249*(1+(rRentIncrPct*(MOD(CL$8,12)=1))+(rExCapExRntInfl*(rExCapExRntInflMnth=CL$8)))*(CL$8&lt;=(MAX(rHoldPeriod,1)+fRvrYr)*12)</f>
        <v>0</v>
      </c>
      <c r="CM249" s="278" cm="1">
        <f t="array" aca="1" ref="CM249" ca="1">CL249*(1+(rRentIncrPct*(MOD(CM$8,12)=1))+(rExCapExRntInfl*(rExCapExRntInflMnth=CM$8)))*(CM$8&lt;=(MAX(rHoldPeriod,1)+fRvrYr)*12)</f>
        <v>0</v>
      </c>
      <c r="CN249" s="278" cm="1">
        <f t="array" aca="1" ref="CN249" ca="1">CM249*(1+(rRentIncrPct*(MOD(CN$8,12)=1))+(rExCapExRntInfl*(rExCapExRntInflMnth=CN$8)))*(CN$8&lt;=(MAX(rHoldPeriod,1)+fRvrYr)*12)</f>
        <v>0</v>
      </c>
      <c r="CO249" s="278" cm="1">
        <f t="array" aca="1" ref="CO249" ca="1">CN249*(1+(rRentIncrPct*(MOD(CO$8,12)=1))+(rExCapExRntInfl*(rExCapExRntInflMnth=CO$8)))*(CO$8&lt;=(MAX(rHoldPeriod,1)+fRvrYr)*12)</f>
        <v>0</v>
      </c>
      <c r="CP249" s="278" cm="1">
        <f t="array" aca="1" ref="CP249" ca="1">CO249*(1+(rRentIncrPct*(MOD(CP$8,12)=1))+(rExCapExRntInfl*(rExCapExRntInflMnth=CP$8)))*(CP$8&lt;=(MAX(rHoldPeriod,1)+fRvrYr)*12)</f>
        <v>0</v>
      </c>
      <c r="CQ249" s="278" cm="1">
        <f t="array" aca="1" ref="CQ249" ca="1">CP249*(1+(rRentIncrPct*(MOD(CQ$8,12)=1))+(rExCapExRntInfl*(rExCapExRntInflMnth=CQ$8)))*(CQ$8&lt;=(MAX(rHoldPeriod,1)+fRvrYr)*12)</f>
        <v>0</v>
      </c>
      <c r="CR249" s="278" cm="1">
        <f t="array" aca="1" ref="CR249" ca="1">CQ249*(1+(rRentIncrPct*(MOD(CR$8,12)=1))+(rExCapExRntInfl*(rExCapExRntInflMnth=CR$8)))*(CR$8&lt;=(MAX(rHoldPeriod,1)+fRvrYr)*12)</f>
        <v>0</v>
      </c>
      <c r="CS249" s="278" cm="1">
        <f t="array" aca="1" ref="CS249" ca="1">CR249*(1+(rRentIncrPct*(MOD(CS$8,12)=1))+(rExCapExRntInfl*(rExCapExRntInflMnth=CS$8)))*(CS$8&lt;=(MAX(rHoldPeriod,1)+fRvrYr)*12)</f>
        <v>0</v>
      </c>
      <c r="CT249" s="278" cm="1">
        <f t="array" aca="1" ref="CT249" ca="1">CS249*(1+(rRentIncrPct*(MOD(CT$8,12)=1))+(rExCapExRntInfl*(rExCapExRntInflMnth=CT$8)))*(CT$8&lt;=(MAX(rHoldPeriod,1)+fRvrYr)*12)</f>
        <v>0</v>
      </c>
      <c r="CU249" s="278" cm="1">
        <f t="array" aca="1" ref="CU249" ca="1">CT249*(1+(rRentIncrPct*(MOD(CU$8,12)=1))+(rExCapExRntInfl*(rExCapExRntInflMnth=CU$8)))*(CU$8&lt;=(MAX(rHoldPeriod,1)+fRvrYr)*12)</f>
        <v>0</v>
      </c>
      <c r="CV249" s="278" cm="1">
        <f t="array" aca="1" ref="CV249" ca="1">CU249*(1+(rRentIncrPct*(MOD(CV$8,12)=1))+(rExCapExRntInfl*(rExCapExRntInflMnth=CV$8)))*(CV$8&lt;=(MAX(rHoldPeriod,1)+fRvrYr)*12)</f>
        <v>0</v>
      </c>
      <c r="CW249" s="278" cm="1">
        <f t="array" aca="1" ref="CW249" ca="1">CV249*(1+(rRentIncrPct*(MOD(CW$8,12)=1))+(rExCapExRntInfl*(rExCapExRntInflMnth=CW$8)))*(CW$8&lt;=(MAX(rHoldPeriod,1)+fRvrYr)*12)</f>
        <v>0</v>
      </c>
      <c r="CX249" s="278" cm="1">
        <f t="array" aca="1" ref="CX249" ca="1">CW249*(1+(rRentIncrPct*(MOD(CX$8,12)=1))+(rExCapExRntInfl*(rExCapExRntInflMnth=CX$8)))*(CX$8&lt;=(MAX(rHoldPeriod,1)+fRvrYr)*12)</f>
        <v>0</v>
      </c>
      <c r="CY249" s="278" cm="1">
        <f t="array" aca="1" ref="CY249" ca="1">CX249*(1+(rRentIncrPct*(MOD(CY$8,12)=1))+(rExCapExRntInfl*(rExCapExRntInflMnth=CY$8)))*(CY$8&lt;=(MAX(rHoldPeriod,1)+fRvrYr)*12)</f>
        <v>0</v>
      </c>
      <c r="CZ249" s="278" cm="1">
        <f t="array" aca="1" ref="CZ249" ca="1">CY249*(1+(rRentIncrPct*(MOD(CZ$8,12)=1))+(rExCapExRntInfl*(rExCapExRntInflMnth=CZ$8)))*(CZ$8&lt;=(MAX(rHoldPeriod,1)+fRvrYr)*12)</f>
        <v>0</v>
      </c>
      <c r="DA249" s="278" cm="1">
        <f t="array" aca="1" ref="DA249" ca="1">CZ249*(1+(rRentIncrPct*(MOD(DA$8,12)=1))+(rExCapExRntInfl*(rExCapExRntInflMnth=DA$8)))*(DA$8&lt;=(MAX(rHoldPeriod,1)+fRvrYr)*12)</f>
        <v>0</v>
      </c>
      <c r="DB249" s="278" cm="1">
        <f t="array" aca="1" ref="DB249" ca="1">DA249*(1+(rRentIncrPct*(MOD(DB$8,12)=1))+(rExCapExRntInfl*(rExCapExRntInflMnth=DB$8)))*(DB$8&lt;=(MAX(rHoldPeriod,1)+fRvrYr)*12)</f>
        <v>0</v>
      </c>
      <c r="DC249" s="278" cm="1">
        <f t="array" aca="1" ref="DC249" ca="1">DB249*(1+(rRentIncrPct*(MOD(DC$8,12)=1))+(rExCapExRntInfl*(rExCapExRntInflMnth=DC$8)))*(DC$8&lt;=(MAX(rHoldPeriod,1)+fRvrYr)*12)</f>
        <v>0</v>
      </c>
      <c r="DD249" s="278" cm="1">
        <f t="array" aca="1" ref="DD249" ca="1">DC249*(1+(rRentIncrPct*(MOD(DD$8,12)=1))+(rExCapExRntInfl*(rExCapExRntInflMnth=DD$8)))*(DD$8&lt;=(MAX(rHoldPeriod,1)+fRvrYr)*12)</f>
        <v>0</v>
      </c>
      <c r="DE249" s="278" cm="1">
        <f t="array" aca="1" ref="DE249" ca="1">DD249*(1+(rRentIncrPct*(MOD(DE$8,12)=1))+(rExCapExRntInfl*(rExCapExRntInflMnth=DE$8)))*(DE$8&lt;=(MAX(rHoldPeriod,1)+fRvrYr)*12)</f>
        <v>0</v>
      </c>
      <c r="DF249" s="278" cm="1">
        <f t="array" aca="1" ref="DF249" ca="1">DE249*(1+(rRentIncrPct*(MOD(DF$8,12)=1))+(rExCapExRntInfl*(rExCapExRntInflMnth=DF$8)))*(DF$8&lt;=(MAX(rHoldPeriod,1)+fRvrYr)*12)</f>
        <v>0</v>
      </c>
      <c r="DG249" s="278" cm="1">
        <f t="array" aca="1" ref="DG249" ca="1">DF249*(1+(rRentIncrPct*(MOD(DG$8,12)=1))+(rExCapExRntInfl*(rExCapExRntInflMnth=DG$8)))*(DG$8&lt;=(MAX(rHoldPeriod,1)+fRvrYr)*12)</f>
        <v>0</v>
      </c>
      <c r="DH249" s="278" cm="1">
        <f t="array" aca="1" ref="DH249" ca="1">DG249*(1+(rRentIncrPct*(MOD(DH$8,12)=1))+(rExCapExRntInfl*(rExCapExRntInflMnth=DH$8)))*(DH$8&lt;=(MAX(rHoldPeriod,1)+fRvrYr)*12)</f>
        <v>0</v>
      </c>
      <c r="DI249" s="278" cm="1">
        <f t="array" aca="1" ref="DI249" ca="1">DH249*(1+(rRentIncrPct*(MOD(DI$8,12)=1))+(rExCapExRntInfl*(rExCapExRntInflMnth=DI$8)))*(DI$8&lt;=(MAX(rHoldPeriod,1)+fRvrYr)*12)</f>
        <v>0</v>
      </c>
      <c r="DJ249" s="278" cm="1">
        <f t="array" aca="1" ref="DJ249" ca="1">DI249*(1+(rRentIncrPct*(MOD(DJ$8,12)=1))+(rExCapExRntInfl*(rExCapExRntInflMnth=DJ$8)))*(DJ$8&lt;=(MAX(rHoldPeriod,1)+fRvrYr)*12)</f>
        <v>0</v>
      </c>
      <c r="DK249" s="278" cm="1">
        <f t="array" aca="1" ref="DK249" ca="1">DJ249*(1+(rRentIncrPct*(MOD(DK$8,12)=1))+(rExCapExRntInfl*(rExCapExRntInflMnth=DK$8)))*(DK$8&lt;=(MAX(rHoldPeriod,1)+fRvrYr)*12)</f>
        <v>0</v>
      </c>
      <c r="DL249" s="278" cm="1">
        <f t="array" aca="1" ref="DL249" ca="1">DK249*(1+(rRentIncrPct*(MOD(DL$8,12)=1))+(rExCapExRntInfl*(rExCapExRntInflMnth=DL$8)))*(DL$8&lt;=(MAX(rHoldPeriod,1)+fRvrYr)*12)</f>
        <v>0</v>
      </c>
      <c r="DM249" s="278" cm="1">
        <f t="array" aca="1" ref="DM249" ca="1">DL249*(1+(rRentIncrPct*(MOD(DM$8,12)=1))+(rExCapExRntInfl*(rExCapExRntInflMnth=DM$8)))*(DM$8&lt;=(MAX(rHoldPeriod,1)+fRvrYr)*12)</f>
        <v>0</v>
      </c>
      <c r="DN249" s="278" cm="1">
        <f t="array" aca="1" ref="DN249" ca="1">DM249*(1+(rRentIncrPct*(MOD(DN$8,12)=1))+(rExCapExRntInfl*(rExCapExRntInflMnth=DN$8)))*(DN$8&lt;=(MAX(rHoldPeriod,1)+fRvrYr)*12)</f>
        <v>0</v>
      </c>
      <c r="DO249" s="278" cm="1">
        <f t="array" aca="1" ref="DO249" ca="1">DN249*(1+(rRentIncrPct*(MOD(DO$8,12)=1))+(rExCapExRntInfl*(rExCapExRntInflMnth=DO$8)))*(DO$8&lt;=(MAX(rHoldPeriod,1)+fRvrYr)*12)</f>
        <v>0</v>
      </c>
      <c r="DP249" s="278" cm="1">
        <f t="array" aca="1" ref="DP249" ca="1">DO249*(1+(rRentIncrPct*(MOD(DP$8,12)=1))+(rExCapExRntInfl*(rExCapExRntInflMnth=DP$8)))*(DP$8&lt;=(MAX(rHoldPeriod,1)+fRvrYr)*12)</f>
        <v>0</v>
      </c>
      <c r="DQ249" s="278" cm="1">
        <f t="array" aca="1" ref="DQ249" ca="1">DP249*(1+(rRentIncrPct*(MOD(DQ$8,12)=1))+(rExCapExRntInfl*(rExCapExRntInflMnth=DQ$8)))*(DQ$8&lt;=(MAX(rHoldPeriod,1)+fRvrYr)*12)</f>
        <v>0</v>
      </c>
      <c r="DR249" s="278" cm="1">
        <f t="array" aca="1" ref="DR249" ca="1">DQ249*(1+(rRentIncrPct*(MOD(DR$8,12)=1))+(rExCapExRntInfl*(rExCapExRntInflMnth=DR$8)))*(DR$8&lt;=(MAX(rHoldPeriod,1)+fRvrYr)*12)</f>
        <v>0</v>
      </c>
      <c r="DS249" s="278" cm="1">
        <f t="array" aca="1" ref="DS249" ca="1">DR249*(1+(rRentIncrPct*(MOD(DS$8,12)=1))+(rExCapExRntInfl*(rExCapExRntInflMnth=DS$8)))*(DS$8&lt;=(MAX(rHoldPeriod,1)+fRvrYr)*12)</f>
        <v>0</v>
      </c>
      <c r="DT249" s="278" cm="1">
        <f t="array" aca="1" ref="DT249" ca="1">DS249*(1+(rRentIncrPct*(MOD(DT$8,12)=1))+(rExCapExRntInfl*(rExCapExRntInflMnth=DT$8)))*(DT$8&lt;=(MAX(rHoldPeriod,1)+fRvrYr)*12)</f>
        <v>0</v>
      </c>
      <c r="DU249" s="278" cm="1">
        <f t="array" aca="1" ref="DU249" ca="1">DT249*(1+(rRentIncrPct*(MOD(DU$8,12)=1))+(rExCapExRntInfl*(rExCapExRntInflMnth=DU$8)))*(DU$8&lt;=(MAX(rHoldPeriod,1)+fRvrYr)*12)</f>
        <v>0</v>
      </c>
      <c r="DV249" s="278" cm="1">
        <f t="array" aca="1" ref="DV249" ca="1">DU249*(1+(rRentIncrPct*(MOD(DV$8,12)=1))+(rExCapExRntInfl*(rExCapExRntInflMnth=DV$8)))*(DV$8&lt;=(MAX(rHoldPeriod,1)+fRvrYr)*12)</f>
        <v>0</v>
      </c>
      <c r="DW249" s="278" cm="1">
        <f t="array" aca="1" ref="DW249" ca="1">DV249*(1+(rRentIncrPct*(MOD(DW$8,12)=1))+(rExCapExRntInfl*(rExCapExRntInflMnth=DW$8)))*(DW$8&lt;=(MAX(rHoldPeriod,1)+fRvrYr)*12)</f>
        <v>0</v>
      </c>
      <c r="DX249" s="278" cm="1">
        <f t="array" aca="1" ref="DX249" ca="1">DW249*(1+(rRentIncrPct*(MOD(DX$8,12)=1))+(rExCapExRntInfl*(rExCapExRntInflMnth=DX$8)))*(DX$8&lt;=(MAX(rHoldPeriod,1)+fRvrYr)*12)</f>
        <v>0</v>
      </c>
      <c r="DY249" s="278" cm="1">
        <f t="array" aca="1" ref="DY249" ca="1">DX249*(1+(rRentIncrPct*(MOD(DY$8,12)=1))+(rExCapExRntInfl*(rExCapExRntInflMnth=DY$8)))*(DY$8&lt;=(MAX(rHoldPeriod,1)+fRvrYr)*12)</f>
        <v>0</v>
      </c>
      <c r="DZ249" s="278" cm="1">
        <f t="array" aca="1" ref="DZ249" ca="1">DY249*(1+(rRentIncrPct*(MOD(DZ$8,12)=1))+(rExCapExRntInfl*(rExCapExRntInflMnth=DZ$8)))*(DZ$8&lt;=(MAX(rHoldPeriod,1)+fRvrYr)*12)</f>
        <v>0</v>
      </c>
      <c r="EA249" s="278" cm="1">
        <f t="array" aca="1" ref="EA249" ca="1">DZ249*(1+(rRentIncrPct*(MOD(EA$8,12)=1))+(rExCapExRntInfl*(rExCapExRntInflMnth=EA$8)))*(EA$8&lt;=(MAX(rHoldPeriod,1)+fRvrYr)*12)</f>
        <v>0</v>
      </c>
      <c r="EB249" s="278" cm="1">
        <f t="array" aca="1" ref="EB249" ca="1">EA249*(1+(rRentIncrPct*(MOD(EB$8,12)=1))+(rExCapExRntInfl*(rExCapExRntInflMnth=EB$8)))*(EB$8&lt;=(MAX(rHoldPeriod,1)+fRvrYr)*12)</f>
        <v>0</v>
      </c>
      <c r="EC249" s="278" cm="1">
        <f t="array" aca="1" ref="EC249" ca="1">EB249*(1+(rRentIncrPct*(MOD(EC$8,12)=1))+(rExCapExRntInfl*(rExCapExRntInflMnth=EC$8)))*(EC$8&lt;=(MAX(rHoldPeriod,1)+fRvrYr)*12)</f>
        <v>0</v>
      </c>
      <c r="ED249" s="278" cm="1">
        <f t="array" aca="1" ref="ED249" ca="1">EC249*(1+(rRentIncrPct*(MOD(ED$8,12)=1))+(rExCapExRntInfl*(rExCapExRntInflMnth=ED$8)))*(ED$8&lt;=(MAX(rHoldPeriod,1)+fRvrYr)*12)</f>
        <v>0</v>
      </c>
      <c r="EE249" s="278" cm="1">
        <f t="array" aca="1" ref="EE249" ca="1">ED249*(1+(rRentIncrPct*(MOD(EE$8,12)=1))+(rExCapExRntInfl*(rExCapExRntInflMnth=EE$8)))*(EE$8&lt;=(MAX(rHoldPeriod,1)+fRvrYr)*12)</f>
        <v>0</v>
      </c>
      <c r="EF249" s="278" cm="1">
        <f t="array" aca="1" ref="EF249" ca="1">EE249*(1+(rRentIncrPct*(MOD(EF$8,12)=1))+(rExCapExRntInfl*(rExCapExRntInflMnth=EF$8)))*(EF$8&lt;=(MAX(rHoldPeriod,1)+fRvrYr)*12)</f>
        <v>0</v>
      </c>
      <c r="EG249" s="278" cm="1">
        <f t="array" aca="1" ref="EG249" ca="1">EF249*(1+(rRentIncrPct*(MOD(EG$8,12)=1))+(rExCapExRntInfl*(rExCapExRntInflMnth=EG$8)))*(EG$8&lt;=(MAX(rHoldPeriod,1)+fRvrYr)*12)</f>
        <v>0</v>
      </c>
      <c r="EH249" s="278" cm="1">
        <f t="array" aca="1" ref="EH249" ca="1">EG249*(1+(rRentIncrPct*(MOD(EH$8,12)=1))+(rExCapExRntInfl*(rExCapExRntInflMnth=EH$8)))*(EH$8&lt;=(MAX(rHoldPeriod,1)+fRvrYr)*12)</f>
        <v>0</v>
      </c>
      <c r="EI249" s="278" cm="1">
        <f t="array" aca="1" ref="EI249" ca="1">EH249*(1+(rRentIncrPct*(MOD(EI$8,12)=1))+(rExCapExRntInfl*(rExCapExRntInflMnth=EI$8)))*(EI$8&lt;=(MAX(rHoldPeriod,1)+fRvrYr)*12)</f>
        <v>0</v>
      </c>
      <c r="EJ249" s="278" cm="1">
        <f t="array" aca="1" ref="EJ249" ca="1">EI249*(1+(rRentIncrPct*(MOD(EJ$8,12)=1))+(rExCapExRntInfl*(rExCapExRntInflMnth=EJ$8)))*(EJ$8&lt;=(MAX(rHoldPeriod,1)+fRvrYr)*12)</f>
        <v>0</v>
      </c>
      <c r="EK249" s="278" cm="1">
        <f t="array" aca="1" ref="EK249" ca="1">EJ249*(1+(rRentIncrPct*(MOD(EK$8,12)=1))+(rExCapExRntInfl*(rExCapExRntInflMnth=EK$8)))*(EK$8&lt;=(MAX(rHoldPeriod,1)+fRvrYr)*12)</f>
        <v>0</v>
      </c>
      <c r="EL249" s="278" cm="1">
        <f t="array" aca="1" ref="EL249" ca="1">EK249*(1+(rRentIncrPct*(MOD(EL$8,12)=1))+(rExCapExRntInfl*(rExCapExRntInflMnth=EL$8)))*(EL$8&lt;=(MAX(rHoldPeriod,1)+fRvrYr)*12)</f>
        <v>0</v>
      </c>
      <c r="EM249" s="278" cm="1">
        <f t="array" aca="1" ref="EM249" ca="1">EL249*(1+(rRentIncrPct*(MOD(EM$8,12)=1))+(rExCapExRntInfl*(rExCapExRntInflMnth=EM$8)))*(EM$8&lt;=(MAX(rHoldPeriod,1)+fRvrYr)*12)</f>
        <v>0</v>
      </c>
      <c r="EN249" s="278" cm="1">
        <f t="array" aca="1" ref="EN249" ca="1">EM249*(1+(rRentIncrPct*(MOD(EN$8,12)=1))+(rExCapExRntInfl*(rExCapExRntInflMnth=EN$8)))*(EN$8&lt;=(MAX(rHoldPeriod,1)+fRvrYr)*12)</f>
        <v>0</v>
      </c>
      <c r="EO249" s="278" cm="1">
        <f t="array" aca="1" ref="EO249" ca="1">EN249*(1+(rRentIncrPct*(MOD(EO$8,12)=1))+(rExCapExRntInfl*(rExCapExRntInflMnth=EO$8)))*(EO$8&lt;=(MAX(rHoldPeriod,1)+fRvrYr)*12)</f>
        <v>0</v>
      </c>
      <c r="EP249" s="278" cm="1">
        <f t="array" aca="1" ref="EP249" ca="1">EO249*(1+(rRentIncrPct*(MOD(EP$8,12)=1))+(rExCapExRntInfl*(rExCapExRntInflMnth=EP$8)))*(EP$8&lt;=(MAX(rHoldPeriod,1)+fRvrYr)*12)</f>
        <v>0</v>
      </c>
      <c r="EQ249" s="278" cm="1">
        <f t="array" aca="1" ref="EQ249" ca="1">EP249*(1+(rRentIncrPct*(MOD(EQ$8,12)=1))+(rExCapExRntInfl*(rExCapExRntInflMnth=EQ$8)))*(EQ$8&lt;=(MAX(rHoldPeriod,1)+fRvrYr)*12)</f>
        <v>0</v>
      </c>
      <c r="ER249" s="278" cm="1">
        <f t="array" aca="1" ref="ER249" ca="1">EQ249*(1+(rRentIncrPct*(MOD(ER$8,12)=1))+(rExCapExRntInfl*(rExCapExRntInflMnth=ER$8)))*(ER$8&lt;=(MAX(rHoldPeriod,1)+fRvrYr)*12)</f>
        <v>0</v>
      </c>
      <c r="ES249" s="278" cm="1">
        <f t="array" aca="1" ref="ES249" ca="1">ER249*(1+(rRentIncrPct*(MOD(ES$8,12)=1))+(rExCapExRntInfl*(rExCapExRntInflMnth=ES$8)))*(ES$8&lt;=(MAX(rHoldPeriod,1)+fRvrYr)*12)</f>
        <v>0</v>
      </c>
    </row>
    <row r="250" spans="17:149" hidden="1" x14ac:dyDescent="0.2">
      <c r="Q250" s="275"/>
      <c r="R250" s="278">
        <f t="shared" si="501"/>
        <v>0</v>
      </c>
      <c r="S250" s="278" cm="1">
        <f t="array" aca="1" ref="S250" ca="1">R250*(1+(rRentIncrPct*(MOD(S$8,12)=1))+(rExCapExRntInfl*(rExCapExRntInflMnth=S$8)))*(S$8&lt;=(MAX(rHoldPeriod,1)+fRvrYr)*12)</f>
        <v>0</v>
      </c>
      <c r="T250" s="278" cm="1">
        <f t="array" aca="1" ref="T250" ca="1">S250*(1+(rRentIncrPct*(MOD(T$8,12)=1))+(rExCapExRntInfl*(rExCapExRntInflMnth=T$8)))*(T$8&lt;=(MAX(rHoldPeriod,1)+fRvrYr)*12)</f>
        <v>0</v>
      </c>
      <c r="U250" s="278" cm="1">
        <f t="array" aca="1" ref="U250" ca="1">T250*(1+(rRentIncrPct*(MOD(U$8,12)=1))+(rExCapExRntInfl*(rExCapExRntInflMnth=U$8)))*(U$8&lt;=(MAX(rHoldPeriod,1)+fRvrYr)*12)</f>
        <v>0</v>
      </c>
      <c r="V250" s="278" cm="1">
        <f t="array" aca="1" ref="V250" ca="1">U250*(1+(rRentIncrPct*(MOD(V$8,12)=1))+(rExCapExRntInfl*(rExCapExRntInflMnth=V$8)))*(V$8&lt;=(MAX(rHoldPeriod,1)+fRvrYr)*12)</f>
        <v>0</v>
      </c>
      <c r="W250" s="278" cm="1">
        <f t="array" aca="1" ref="W250" ca="1">V250*(1+(rRentIncrPct*(MOD(W$8,12)=1))+(rExCapExRntInfl*(rExCapExRntInflMnth=W$8)))*(W$8&lt;=(MAX(rHoldPeriod,1)+fRvrYr)*12)</f>
        <v>0</v>
      </c>
      <c r="X250" s="278" cm="1">
        <f t="array" aca="1" ref="X250" ca="1">W250*(1+(rRentIncrPct*(MOD(X$8,12)=1))+(rExCapExRntInfl*(rExCapExRntInflMnth=X$8)))*(X$8&lt;=(MAX(rHoldPeriod,1)+fRvrYr)*12)</f>
        <v>0</v>
      </c>
      <c r="Y250" s="278" cm="1">
        <f t="array" aca="1" ref="Y250" ca="1">X250*(1+(rRentIncrPct*(MOD(Y$8,12)=1))+(rExCapExRntInfl*(rExCapExRntInflMnth=Y$8)))*(Y$8&lt;=(MAX(rHoldPeriod,1)+fRvrYr)*12)</f>
        <v>0</v>
      </c>
      <c r="Z250" s="278" cm="1">
        <f t="array" aca="1" ref="Z250" ca="1">Y250*(1+(rRentIncrPct*(MOD(Z$8,12)=1))+(rExCapExRntInfl*(rExCapExRntInflMnth=Z$8)))*(Z$8&lt;=(MAX(rHoldPeriod,1)+fRvrYr)*12)</f>
        <v>0</v>
      </c>
      <c r="AA250" s="278" cm="1">
        <f t="array" aca="1" ref="AA250" ca="1">Z250*(1+(rRentIncrPct*(MOD(AA$8,12)=1))+(rExCapExRntInfl*(rExCapExRntInflMnth=AA$8)))*(AA$8&lt;=(MAX(rHoldPeriod,1)+fRvrYr)*12)</f>
        <v>0</v>
      </c>
      <c r="AB250" s="278" cm="1">
        <f t="array" aca="1" ref="AB250" ca="1">AA250*(1+(rRentIncrPct*(MOD(AB$8,12)=1))+(rExCapExRntInfl*(rExCapExRntInflMnth=AB$8)))*(AB$8&lt;=(MAX(rHoldPeriod,1)+fRvrYr)*12)</f>
        <v>0</v>
      </c>
      <c r="AC250" s="278" cm="1">
        <f t="array" aca="1" ref="AC250" ca="1">AB250*(1+(rRentIncrPct*(MOD(AC$8,12)=1))+(rExCapExRntInfl*(rExCapExRntInflMnth=AC$8)))*(AC$8&lt;=(MAX(rHoldPeriod,1)+fRvrYr)*12)</f>
        <v>0</v>
      </c>
      <c r="AD250" s="278" cm="1">
        <f t="array" aca="1" ref="AD250" ca="1">AC250*(1+(rRentIncrPct*(MOD(AD$8,12)=1))+(rExCapExRntInfl*(rExCapExRntInflMnth=AD$8)))*(AD$8&lt;=(MAX(rHoldPeriod,1)+fRvrYr)*12)</f>
        <v>0</v>
      </c>
      <c r="AE250" s="278" cm="1">
        <f t="array" aca="1" ref="AE250" ca="1">AD250*(1+(rRentIncrPct*(MOD(AE$8,12)=1))+(rExCapExRntInfl*(rExCapExRntInflMnth=AE$8)))*(AE$8&lt;=(MAX(rHoldPeriod,1)+fRvrYr)*12)</f>
        <v>0</v>
      </c>
      <c r="AF250" s="278" cm="1">
        <f t="array" aca="1" ref="AF250" ca="1">AE250*(1+(rRentIncrPct*(MOD(AF$8,12)=1))+(rExCapExRntInfl*(rExCapExRntInflMnth=AF$8)))*(AF$8&lt;=(MAX(rHoldPeriod,1)+fRvrYr)*12)</f>
        <v>0</v>
      </c>
      <c r="AG250" s="278" cm="1">
        <f t="array" aca="1" ref="AG250" ca="1">AF250*(1+(rRentIncrPct*(MOD(AG$8,12)=1))+(rExCapExRntInfl*(rExCapExRntInflMnth=AG$8)))*(AG$8&lt;=(MAX(rHoldPeriod,1)+fRvrYr)*12)</f>
        <v>0</v>
      </c>
      <c r="AH250" s="278" cm="1">
        <f t="array" aca="1" ref="AH250" ca="1">AG250*(1+(rRentIncrPct*(MOD(AH$8,12)=1))+(rExCapExRntInfl*(rExCapExRntInflMnth=AH$8)))*(AH$8&lt;=(MAX(rHoldPeriod,1)+fRvrYr)*12)</f>
        <v>0</v>
      </c>
      <c r="AI250" s="278" cm="1">
        <f t="array" aca="1" ref="AI250" ca="1">AH250*(1+(rRentIncrPct*(MOD(AI$8,12)=1))+(rExCapExRntInfl*(rExCapExRntInflMnth=AI$8)))*(AI$8&lt;=(MAX(rHoldPeriod,1)+fRvrYr)*12)</f>
        <v>0</v>
      </c>
      <c r="AJ250" s="278" cm="1">
        <f t="array" aca="1" ref="AJ250" ca="1">AI250*(1+(rRentIncrPct*(MOD(AJ$8,12)=1))+(rExCapExRntInfl*(rExCapExRntInflMnth=AJ$8)))*(AJ$8&lt;=(MAX(rHoldPeriod,1)+fRvrYr)*12)</f>
        <v>0</v>
      </c>
      <c r="AK250" s="278" cm="1">
        <f t="array" aca="1" ref="AK250" ca="1">AJ250*(1+(rRentIncrPct*(MOD(AK$8,12)=1))+(rExCapExRntInfl*(rExCapExRntInflMnth=AK$8)))*(AK$8&lt;=(MAX(rHoldPeriod,1)+fRvrYr)*12)</f>
        <v>0</v>
      </c>
      <c r="AL250" s="278" cm="1">
        <f t="array" aca="1" ref="AL250" ca="1">AK250*(1+(rRentIncrPct*(MOD(AL$8,12)=1))+(rExCapExRntInfl*(rExCapExRntInflMnth=AL$8)))*(AL$8&lt;=(MAX(rHoldPeriod,1)+fRvrYr)*12)</f>
        <v>0</v>
      </c>
      <c r="AM250" s="278" cm="1">
        <f t="array" aca="1" ref="AM250" ca="1">AL250*(1+(rRentIncrPct*(MOD(AM$8,12)=1))+(rExCapExRntInfl*(rExCapExRntInflMnth=AM$8)))*(AM$8&lt;=(MAX(rHoldPeriod,1)+fRvrYr)*12)</f>
        <v>0</v>
      </c>
      <c r="AN250" s="278" cm="1">
        <f t="array" aca="1" ref="AN250" ca="1">AM250*(1+(rRentIncrPct*(MOD(AN$8,12)=1))+(rExCapExRntInfl*(rExCapExRntInflMnth=AN$8)))*(AN$8&lt;=(MAX(rHoldPeriod,1)+fRvrYr)*12)</f>
        <v>0</v>
      </c>
      <c r="AO250" s="278" cm="1">
        <f t="array" aca="1" ref="AO250" ca="1">AN250*(1+(rRentIncrPct*(MOD(AO$8,12)=1))+(rExCapExRntInfl*(rExCapExRntInflMnth=AO$8)))*(AO$8&lt;=(MAX(rHoldPeriod,1)+fRvrYr)*12)</f>
        <v>0</v>
      </c>
      <c r="AP250" s="278" cm="1">
        <f t="array" aca="1" ref="AP250" ca="1">AO250*(1+(rRentIncrPct*(MOD(AP$8,12)=1))+(rExCapExRntInfl*(rExCapExRntInflMnth=AP$8)))*(AP$8&lt;=(MAX(rHoldPeriod,1)+fRvrYr)*12)</f>
        <v>0</v>
      </c>
      <c r="AQ250" s="278" cm="1">
        <f t="array" aca="1" ref="AQ250" ca="1">AP250*(1+(rRentIncrPct*(MOD(AQ$8,12)=1))+(rExCapExRntInfl*(rExCapExRntInflMnth=AQ$8)))*(AQ$8&lt;=(MAX(rHoldPeriod,1)+fRvrYr)*12)</f>
        <v>0</v>
      </c>
      <c r="AR250" s="278" cm="1">
        <f t="array" aca="1" ref="AR250" ca="1">AQ250*(1+(rRentIncrPct*(MOD(AR$8,12)=1))+(rExCapExRntInfl*(rExCapExRntInflMnth=AR$8)))*(AR$8&lt;=(MAX(rHoldPeriod,1)+fRvrYr)*12)</f>
        <v>0</v>
      </c>
      <c r="AS250" s="278" cm="1">
        <f t="array" aca="1" ref="AS250" ca="1">AR250*(1+(rRentIncrPct*(MOD(AS$8,12)=1))+(rExCapExRntInfl*(rExCapExRntInflMnth=AS$8)))*(AS$8&lt;=(MAX(rHoldPeriod,1)+fRvrYr)*12)</f>
        <v>0</v>
      </c>
      <c r="AT250" s="278" cm="1">
        <f t="array" aca="1" ref="AT250" ca="1">AS250*(1+(rRentIncrPct*(MOD(AT$8,12)=1))+(rExCapExRntInfl*(rExCapExRntInflMnth=AT$8)))*(AT$8&lt;=(MAX(rHoldPeriod,1)+fRvrYr)*12)</f>
        <v>0</v>
      </c>
      <c r="AU250" s="278" cm="1">
        <f t="array" aca="1" ref="AU250" ca="1">AT250*(1+(rRentIncrPct*(MOD(AU$8,12)=1))+(rExCapExRntInfl*(rExCapExRntInflMnth=AU$8)))*(AU$8&lt;=(MAX(rHoldPeriod,1)+fRvrYr)*12)</f>
        <v>0</v>
      </c>
      <c r="AV250" s="278" cm="1">
        <f t="array" aca="1" ref="AV250" ca="1">AU250*(1+(rRentIncrPct*(MOD(AV$8,12)=1))+(rExCapExRntInfl*(rExCapExRntInflMnth=AV$8)))*(AV$8&lt;=(MAX(rHoldPeriod,1)+fRvrYr)*12)</f>
        <v>0</v>
      </c>
      <c r="AW250" s="278" cm="1">
        <f t="array" aca="1" ref="AW250" ca="1">AV250*(1+(rRentIncrPct*(MOD(AW$8,12)=1))+(rExCapExRntInfl*(rExCapExRntInflMnth=AW$8)))*(AW$8&lt;=(MAX(rHoldPeriod,1)+fRvrYr)*12)</f>
        <v>0</v>
      </c>
      <c r="AX250" s="278" cm="1">
        <f t="array" aca="1" ref="AX250" ca="1">AW250*(1+(rRentIncrPct*(MOD(AX$8,12)=1))+(rExCapExRntInfl*(rExCapExRntInflMnth=AX$8)))*(AX$8&lt;=(MAX(rHoldPeriod,1)+fRvrYr)*12)</f>
        <v>0</v>
      </c>
      <c r="AY250" s="278" cm="1">
        <f t="array" aca="1" ref="AY250" ca="1">AX250*(1+(rRentIncrPct*(MOD(AY$8,12)=1))+(rExCapExRntInfl*(rExCapExRntInflMnth=AY$8)))*(AY$8&lt;=(MAX(rHoldPeriod,1)+fRvrYr)*12)</f>
        <v>0</v>
      </c>
      <c r="AZ250" s="278" cm="1">
        <f t="array" aca="1" ref="AZ250" ca="1">AY250*(1+(rRentIncrPct*(MOD(AZ$8,12)=1))+(rExCapExRntInfl*(rExCapExRntInflMnth=AZ$8)))*(AZ$8&lt;=(MAX(rHoldPeriod,1)+fRvrYr)*12)</f>
        <v>0</v>
      </c>
      <c r="BA250" s="278" cm="1">
        <f t="array" aca="1" ref="BA250" ca="1">AZ250*(1+(rRentIncrPct*(MOD(BA$8,12)=1))+(rExCapExRntInfl*(rExCapExRntInflMnth=BA$8)))*(BA$8&lt;=(MAX(rHoldPeriod,1)+fRvrYr)*12)</f>
        <v>0</v>
      </c>
      <c r="BB250" s="278" cm="1">
        <f t="array" aca="1" ref="BB250" ca="1">BA250*(1+(rRentIncrPct*(MOD(BB$8,12)=1))+(rExCapExRntInfl*(rExCapExRntInflMnth=BB$8)))*(BB$8&lt;=(MAX(rHoldPeriod,1)+fRvrYr)*12)</f>
        <v>0</v>
      </c>
      <c r="BC250" s="278" cm="1">
        <f t="array" aca="1" ref="BC250" ca="1">BB250*(1+(rRentIncrPct*(MOD(BC$8,12)=1))+(rExCapExRntInfl*(rExCapExRntInflMnth=BC$8)))*(BC$8&lt;=(MAX(rHoldPeriod,1)+fRvrYr)*12)</f>
        <v>0</v>
      </c>
      <c r="BD250" s="278" cm="1">
        <f t="array" aca="1" ref="BD250" ca="1">BC250*(1+(rRentIncrPct*(MOD(BD$8,12)=1))+(rExCapExRntInfl*(rExCapExRntInflMnth=BD$8)))*(BD$8&lt;=(MAX(rHoldPeriod,1)+fRvrYr)*12)</f>
        <v>0</v>
      </c>
      <c r="BE250" s="278" cm="1">
        <f t="array" aca="1" ref="BE250" ca="1">BD250*(1+(rRentIncrPct*(MOD(BE$8,12)=1))+(rExCapExRntInfl*(rExCapExRntInflMnth=BE$8)))*(BE$8&lt;=(MAX(rHoldPeriod,1)+fRvrYr)*12)</f>
        <v>0</v>
      </c>
      <c r="BF250" s="278" cm="1">
        <f t="array" aca="1" ref="BF250" ca="1">BE250*(1+(rRentIncrPct*(MOD(BF$8,12)=1))+(rExCapExRntInfl*(rExCapExRntInflMnth=BF$8)))*(BF$8&lt;=(MAX(rHoldPeriod,1)+fRvrYr)*12)</f>
        <v>0</v>
      </c>
      <c r="BG250" s="278" cm="1">
        <f t="array" aca="1" ref="BG250" ca="1">BF250*(1+(rRentIncrPct*(MOD(BG$8,12)=1))+(rExCapExRntInfl*(rExCapExRntInflMnth=BG$8)))*(BG$8&lt;=(MAX(rHoldPeriod,1)+fRvrYr)*12)</f>
        <v>0</v>
      </c>
      <c r="BH250" s="278" cm="1">
        <f t="array" aca="1" ref="BH250" ca="1">BG250*(1+(rRentIncrPct*(MOD(BH$8,12)=1))+(rExCapExRntInfl*(rExCapExRntInflMnth=BH$8)))*(BH$8&lt;=(MAX(rHoldPeriod,1)+fRvrYr)*12)</f>
        <v>0</v>
      </c>
      <c r="BI250" s="278" cm="1">
        <f t="array" aca="1" ref="BI250" ca="1">BH250*(1+(rRentIncrPct*(MOD(BI$8,12)=1))+(rExCapExRntInfl*(rExCapExRntInflMnth=BI$8)))*(BI$8&lt;=(MAX(rHoldPeriod,1)+fRvrYr)*12)</f>
        <v>0</v>
      </c>
      <c r="BJ250" s="278" cm="1">
        <f t="array" aca="1" ref="BJ250" ca="1">BI250*(1+(rRentIncrPct*(MOD(BJ$8,12)=1))+(rExCapExRntInfl*(rExCapExRntInflMnth=BJ$8)))*(BJ$8&lt;=(MAX(rHoldPeriod,1)+fRvrYr)*12)</f>
        <v>0</v>
      </c>
      <c r="BK250" s="278" cm="1">
        <f t="array" aca="1" ref="BK250" ca="1">BJ250*(1+(rRentIncrPct*(MOD(BK$8,12)=1))+(rExCapExRntInfl*(rExCapExRntInflMnth=BK$8)))*(BK$8&lt;=(MAX(rHoldPeriod,1)+fRvrYr)*12)</f>
        <v>0</v>
      </c>
      <c r="BL250" s="278" cm="1">
        <f t="array" aca="1" ref="BL250" ca="1">BK250*(1+(rRentIncrPct*(MOD(BL$8,12)=1))+(rExCapExRntInfl*(rExCapExRntInflMnth=BL$8)))*(BL$8&lt;=(MAX(rHoldPeriod,1)+fRvrYr)*12)</f>
        <v>0</v>
      </c>
      <c r="BM250" s="278" cm="1">
        <f t="array" aca="1" ref="BM250" ca="1">BL250*(1+(rRentIncrPct*(MOD(BM$8,12)=1))+(rExCapExRntInfl*(rExCapExRntInflMnth=BM$8)))*(BM$8&lt;=(MAX(rHoldPeriod,1)+fRvrYr)*12)</f>
        <v>0</v>
      </c>
      <c r="BN250" s="278" cm="1">
        <f t="array" aca="1" ref="BN250" ca="1">BM250*(1+(rRentIncrPct*(MOD(BN$8,12)=1))+(rExCapExRntInfl*(rExCapExRntInflMnth=BN$8)))*(BN$8&lt;=(MAX(rHoldPeriod,1)+fRvrYr)*12)</f>
        <v>0</v>
      </c>
      <c r="BO250" s="278" cm="1">
        <f t="array" aca="1" ref="BO250" ca="1">BN250*(1+(rRentIncrPct*(MOD(BO$8,12)=1))+(rExCapExRntInfl*(rExCapExRntInflMnth=BO$8)))*(BO$8&lt;=(MAX(rHoldPeriod,1)+fRvrYr)*12)</f>
        <v>0</v>
      </c>
      <c r="BP250" s="278" cm="1">
        <f t="array" aca="1" ref="BP250" ca="1">BO250*(1+(rRentIncrPct*(MOD(BP$8,12)=1))+(rExCapExRntInfl*(rExCapExRntInflMnth=BP$8)))*(BP$8&lt;=(MAX(rHoldPeriod,1)+fRvrYr)*12)</f>
        <v>0</v>
      </c>
      <c r="BQ250" s="278" cm="1">
        <f t="array" aca="1" ref="BQ250" ca="1">BP250*(1+(rRentIncrPct*(MOD(BQ$8,12)=1))+(rExCapExRntInfl*(rExCapExRntInflMnth=BQ$8)))*(BQ$8&lt;=(MAX(rHoldPeriod,1)+fRvrYr)*12)</f>
        <v>0</v>
      </c>
      <c r="BR250" s="278" cm="1">
        <f t="array" aca="1" ref="BR250" ca="1">BQ250*(1+(rRentIncrPct*(MOD(BR$8,12)=1))+(rExCapExRntInfl*(rExCapExRntInflMnth=BR$8)))*(BR$8&lt;=(MAX(rHoldPeriod,1)+fRvrYr)*12)</f>
        <v>0</v>
      </c>
      <c r="BS250" s="278" cm="1">
        <f t="array" aca="1" ref="BS250" ca="1">BR250*(1+(rRentIncrPct*(MOD(BS$8,12)=1))+(rExCapExRntInfl*(rExCapExRntInflMnth=BS$8)))*(BS$8&lt;=(MAX(rHoldPeriod,1)+fRvrYr)*12)</f>
        <v>0</v>
      </c>
      <c r="BT250" s="278" cm="1">
        <f t="array" aca="1" ref="BT250" ca="1">BS250*(1+(rRentIncrPct*(MOD(BT$8,12)=1))+(rExCapExRntInfl*(rExCapExRntInflMnth=BT$8)))*(BT$8&lt;=(MAX(rHoldPeriod,1)+fRvrYr)*12)</f>
        <v>0</v>
      </c>
      <c r="BU250" s="278" cm="1">
        <f t="array" aca="1" ref="BU250" ca="1">BT250*(1+(rRentIncrPct*(MOD(BU$8,12)=1))+(rExCapExRntInfl*(rExCapExRntInflMnth=BU$8)))*(BU$8&lt;=(MAX(rHoldPeriod,1)+fRvrYr)*12)</f>
        <v>0</v>
      </c>
      <c r="BV250" s="278" cm="1">
        <f t="array" aca="1" ref="BV250" ca="1">BU250*(1+(rRentIncrPct*(MOD(BV$8,12)=1))+(rExCapExRntInfl*(rExCapExRntInflMnth=BV$8)))*(BV$8&lt;=(MAX(rHoldPeriod,1)+fRvrYr)*12)</f>
        <v>0</v>
      </c>
      <c r="BW250" s="278" cm="1">
        <f t="array" aca="1" ref="BW250" ca="1">BV250*(1+(rRentIncrPct*(MOD(BW$8,12)=1))+(rExCapExRntInfl*(rExCapExRntInflMnth=BW$8)))*(BW$8&lt;=(MAX(rHoldPeriod,1)+fRvrYr)*12)</f>
        <v>0</v>
      </c>
      <c r="BX250" s="278" cm="1">
        <f t="array" aca="1" ref="BX250" ca="1">BW250*(1+(rRentIncrPct*(MOD(BX$8,12)=1))+(rExCapExRntInfl*(rExCapExRntInflMnth=BX$8)))*(BX$8&lt;=(MAX(rHoldPeriod,1)+fRvrYr)*12)</f>
        <v>0</v>
      </c>
      <c r="BY250" s="278" cm="1">
        <f t="array" aca="1" ref="BY250" ca="1">BX250*(1+(rRentIncrPct*(MOD(BY$8,12)=1))+(rExCapExRntInfl*(rExCapExRntInflMnth=BY$8)))*(BY$8&lt;=(MAX(rHoldPeriod,1)+fRvrYr)*12)</f>
        <v>0</v>
      </c>
      <c r="BZ250" s="278" cm="1">
        <f t="array" aca="1" ref="BZ250" ca="1">BY250*(1+(rRentIncrPct*(MOD(BZ$8,12)=1))+(rExCapExRntInfl*(rExCapExRntInflMnth=BZ$8)))*(BZ$8&lt;=(MAX(rHoldPeriod,1)+fRvrYr)*12)</f>
        <v>0</v>
      </c>
      <c r="CA250" s="278" cm="1">
        <f t="array" aca="1" ref="CA250" ca="1">BZ250*(1+(rRentIncrPct*(MOD(CA$8,12)=1))+(rExCapExRntInfl*(rExCapExRntInflMnth=CA$8)))*(CA$8&lt;=(MAX(rHoldPeriod,1)+fRvrYr)*12)</f>
        <v>0</v>
      </c>
      <c r="CB250" s="278" cm="1">
        <f t="array" aca="1" ref="CB250" ca="1">CA250*(1+(rRentIncrPct*(MOD(CB$8,12)=1))+(rExCapExRntInfl*(rExCapExRntInflMnth=CB$8)))*(CB$8&lt;=(MAX(rHoldPeriod,1)+fRvrYr)*12)</f>
        <v>0</v>
      </c>
      <c r="CC250" s="278" cm="1">
        <f t="array" aca="1" ref="CC250" ca="1">CB250*(1+(rRentIncrPct*(MOD(CC$8,12)=1))+(rExCapExRntInfl*(rExCapExRntInflMnth=CC$8)))*(CC$8&lt;=(MAX(rHoldPeriod,1)+fRvrYr)*12)</f>
        <v>0</v>
      </c>
      <c r="CD250" s="278" cm="1">
        <f t="array" aca="1" ref="CD250" ca="1">CC250*(1+(rRentIncrPct*(MOD(CD$8,12)=1))+(rExCapExRntInfl*(rExCapExRntInflMnth=CD$8)))*(CD$8&lt;=(MAX(rHoldPeriod,1)+fRvrYr)*12)</f>
        <v>0</v>
      </c>
      <c r="CE250" s="278" cm="1">
        <f t="array" aca="1" ref="CE250" ca="1">CD250*(1+(rRentIncrPct*(MOD(CE$8,12)=1))+(rExCapExRntInfl*(rExCapExRntInflMnth=CE$8)))*(CE$8&lt;=(MAX(rHoldPeriod,1)+fRvrYr)*12)</f>
        <v>0</v>
      </c>
      <c r="CF250" s="278" cm="1">
        <f t="array" aca="1" ref="CF250" ca="1">CE250*(1+(rRentIncrPct*(MOD(CF$8,12)=1))+(rExCapExRntInfl*(rExCapExRntInflMnth=CF$8)))*(CF$8&lt;=(MAX(rHoldPeriod,1)+fRvrYr)*12)</f>
        <v>0</v>
      </c>
      <c r="CG250" s="278" cm="1">
        <f t="array" aca="1" ref="CG250" ca="1">CF250*(1+(rRentIncrPct*(MOD(CG$8,12)=1))+(rExCapExRntInfl*(rExCapExRntInflMnth=CG$8)))*(CG$8&lt;=(MAX(rHoldPeriod,1)+fRvrYr)*12)</f>
        <v>0</v>
      </c>
      <c r="CH250" s="278" cm="1">
        <f t="array" aca="1" ref="CH250" ca="1">CG250*(1+(rRentIncrPct*(MOD(CH$8,12)=1))+(rExCapExRntInfl*(rExCapExRntInflMnth=CH$8)))*(CH$8&lt;=(MAX(rHoldPeriod,1)+fRvrYr)*12)</f>
        <v>0</v>
      </c>
      <c r="CI250" s="278" cm="1">
        <f t="array" aca="1" ref="CI250" ca="1">CH250*(1+(rRentIncrPct*(MOD(CI$8,12)=1))+(rExCapExRntInfl*(rExCapExRntInflMnth=CI$8)))*(CI$8&lt;=(MAX(rHoldPeriod,1)+fRvrYr)*12)</f>
        <v>0</v>
      </c>
      <c r="CJ250" s="278" cm="1">
        <f t="array" aca="1" ref="CJ250" ca="1">CI250*(1+(rRentIncrPct*(MOD(CJ$8,12)=1))+(rExCapExRntInfl*(rExCapExRntInflMnth=CJ$8)))*(CJ$8&lt;=(MAX(rHoldPeriod,1)+fRvrYr)*12)</f>
        <v>0</v>
      </c>
      <c r="CK250" s="278" cm="1">
        <f t="array" aca="1" ref="CK250" ca="1">CJ250*(1+(rRentIncrPct*(MOD(CK$8,12)=1))+(rExCapExRntInfl*(rExCapExRntInflMnth=CK$8)))*(CK$8&lt;=(MAX(rHoldPeriod,1)+fRvrYr)*12)</f>
        <v>0</v>
      </c>
      <c r="CL250" s="278" cm="1">
        <f t="array" aca="1" ref="CL250" ca="1">CK250*(1+(rRentIncrPct*(MOD(CL$8,12)=1))+(rExCapExRntInfl*(rExCapExRntInflMnth=CL$8)))*(CL$8&lt;=(MAX(rHoldPeriod,1)+fRvrYr)*12)</f>
        <v>0</v>
      </c>
      <c r="CM250" s="278" cm="1">
        <f t="array" aca="1" ref="CM250" ca="1">CL250*(1+(rRentIncrPct*(MOD(CM$8,12)=1))+(rExCapExRntInfl*(rExCapExRntInflMnth=CM$8)))*(CM$8&lt;=(MAX(rHoldPeriod,1)+fRvrYr)*12)</f>
        <v>0</v>
      </c>
      <c r="CN250" s="278" cm="1">
        <f t="array" aca="1" ref="CN250" ca="1">CM250*(1+(rRentIncrPct*(MOD(CN$8,12)=1))+(rExCapExRntInfl*(rExCapExRntInflMnth=CN$8)))*(CN$8&lt;=(MAX(rHoldPeriod,1)+fRvrYr)*12)</f>
        <v>0</v>
      </c>
      <c r="CO250" s="278" cm="1">
        <f t="array" aca="1" ref="CO250" ca="1">CN250*(1+(rRentIncrPct*(MOD(CO$8,12)=1))+(rExCapExRntInfl*(rExCapExRntInflMnth=CO$8)))*(CO$8&lt;=(MAX(rHoldPeriod,1)+fRvrYr)*12)</f>
        <v>0</v>
      </c>
      <c r="CP250" s="278" cm="1">
        <f t="array" aca="1" ref="CP250" ca="1">CO250*(1+(rRentIncrPct*(MOD(CP$8,12)=1))+(rExCapExRntInfl*(rExCapExRntInflMnth=CP$8)))*(CP$8&lt;=(MAX(rHoldPeriod,1)+fRvrYr)*12)</f>
        <v>0</v>
      </c>
      <c r="CQ250" s="278" cm="1">
        <f t="array" aca="1" ref="CQ250" ca="1">CP250*(1+(rRentIncrPct*(MOD(CQ$8,12)=1))+(rExCapExRntInfl*(rExCapExRntInflMnth=CQ$8)))*(CQ$8&lt;=(MAX(rHoldPeriod,1)+fRvrYr)*12)</f>
        <v>0</v>
      </c>
      <c r="CR250" s="278" cm="1">
        <f t="array" aca="1" ref="CR250" ca="1">CQ250*(1+(rRentIncrPct*(MOD(CR$8,12)=1))+(rExCapExRntInfl*(rExCapExRntInflMnth=CR$8)))*(CR$8&lt;=(MAX(rHoldPeriod,1)+fRvrYr)*12)</f>
        <v>0</v>
      </c>
      <c r="CS250" s="278" cm="1">
        <f t="array" aca="1" ref="CS250" ca="1">CR250*(1+(rRentIncrPct*(MOD(CS$8,12)=1))+(rExCapExRntInfl*(rExCapExRntInflMnth=CS$8)))*(CS$8&lt;=(MAX(rHoldPeriod,1)+fRvrYr)*12)</f>
        <v>0</v>
      </c>
      <c r="CT250" s="278" cm="1">
        <f t="array" aca="1" ref="CT250" ca="1">CS250*(1+(rRentIncrPct*(MOD(CT$8,12)=1))+(rExCapExRntInfl*(rExCapExRntInflMnth=CT$8)))*(CT$8&lt;=(MAX(rHoldPeriod,1)+fRvrYr)*12)</f>
        <v>0</v>
      </c>
      <c r="CU250" s="278" cm="1">
        <f t="array" aca="1" ref="CU250" ca="1">CT250*(1+(rRentIncrPct*(MOD(CU$8,12)=1))+(rExCapExRntInfl*(rExCapExRntInflMnth=CU$8)))*(CU$8&lt;=(MAX(rHoldPeriod,1)+fRvrYr)*12)</f>
        <v>0</v>
      </c>
      <c r="CV250" s="278" cm="1">
        <f t="array" aca="1" ref="CV250" ca="1">CU250*(1+(rRentIncrPct*(MOD(CV$8,12)=1))+(rExCapExRntInfl*(rExCapExRntInflMnth=CV$8)))*(CV$8&lt;=(MAX(rHoldPeriod,1)+fRvrYr)*12)</f>
        <v>0</v>
      </c>
      <c r="CW250" s="278" cm="1">
        <f t="array" aca="1" ref="CW250" ca="1">CV250*(1+(rRentIncrPct*(MOD(CW$8,12)=1))+(rExCapExRntInfl*(rExCapExRntInflMnth=CW$8)))*(CW$8&lt;=(MAX(rHoldPeriod,1)+fRvrYr)*12)</f>
        <v>0</v>
      </c>
      <c r="CX250" s="278" cm="1">
        <f t="array" aca="1" ref="CX250" ca="1">CW250*(1+(rRentIncrPct*(MOD(CX$8,12)=1))+(rExCapExRntInfl*(rExCapExRntInflMnth=CX$8)))*(CX$8&lt;=(MAX(rHoldPeriod,1)+fRvrYr)*12)</f>
        <v>0</v>
      </c>
      <c r="CY250" s="278" cm="1">
        <f t="array" aca="1" ref="CY250" ca="1">CX250*(1+(rRentIncrPct*(MOD(CY$8,12)=1))+(rExCapExRntInfl*(rExCapExRntInflMnth=CY$8)))*(CY$8&lt;=(MAX(rHoldPeriod,1)+fRvrYr)*12)</f>
        <v>0</v>
      </c>
      <c r="CZ250" s="278" cm="1">
        <f t="array" aca="1" ref="CZ250" ca="1">CY250*(1+(rRentIncrPct*(MOD(CZ$8,12)=1))+(rExCapExRntInfl*(rExCapExRntInflMnth=CZ$8)))*(CZ$8&lt;=(MAX(rHoldPeriod,1)+fRvrYr)*12)</f>
        <v>0</v>
      </c>
      <c r="DA250" s="278" cm="1">
        <f t="array" aca="1" ref="DA250" ca="1">CZ250*(1+(rRentIncrPct*(MOD(DA$8,12)=1))+(rExCapExRntInfl*(rExCapExRntInflMnth=DA$8)))*(DA$8&lt;=(MAX(rHoldPeriod,1)+fRvrYr)*12)</f>
        <v>0</v>
      </c>
      <c r="DB250" s="278" cm="1">
        <f t="array" aca="1" ref="DB250" ca="1">DA250*(1+(rRentIncrPct*(MOD(DB$8,12)=1))+(rExCapExRntInfl*(rExCapExRntInflMnth=DB$8)))*(DB$8&lt;=(MAX(rHoldPeriod,1)+fRvrYr)*12)</f>
        <v>0</v>
      </c>
      <c r="DC250" s="278" cm="1">
        <f t="array" aca="1" ref="DC250" ca="1">DB250*(1+(rRentIncrPct*(MOD(DC$8,12)=1))+(rExCapExRntInfl*(rExCapExRntInflMnth=DC$8)))*(DC$8&lt;=(MAX(rHoldPeriod,1)+fRvrYr)*12)</f>
        <v>0</v>
      </c>
      <c r="DD250" s="278" cm="1">
        <f t="array" aca="1" ref="DD250" ca="1">DC250*(1+(rRentIncrPct*(MOD(DD$8,12)=1))+(rExCapExRntInfl*(rExCapExRntInflMnth=DD$8)))*(DD$8&lt;=(MAX(rHoldPeriod,1)+fRvrYr)*12)</f>
        <v>0</v>
      </c>
      <c r="DE250" s="278" cm="1">
        <f t="array" aca="1" ref="DE250" ca="1">DD250*(1+(rRentIncrPct*(MOD(DE$8,12)=1))+(rExCapExRntInfl*(rExCapExRntInflMnth=DE$8)))*(DE$8&lt;=(MAX(rHoldPeriod,1)+fRvrYr)*12)</f>
        <v>0</v>
      </c>
      <c r="DF250" s="278" cm="1">
        <f t="array" aca="1" ref="DF250" ca="1">DE250*(1+(rRentIncrPct*(MOD(DF$8,12)=1))+(rExCapExRntInfl*(rExCapExRntInflMnth=DF$8)))*(DF$8&lt;=(MAX(rHoldPeriod,1)+fRvrYr)*12)</f>
        <v>0</v>
      </c>
      <c r="DG250" s="278" cm="1">
        <f t="array" aca="1" ref="DG250" ca="1">DF250*(1+(rRentIncrPct*(MOD(DG$8,12)=1))+(rExCapExRntInfl*(rExCapExRntInflMnth=DG$8)))*(DG$8&lt;=(MAX(rHoldPeriod,1)+fRvrYr)*12)</f>
        <v>0</v>
      </c>
      <c r="DH250" s="278" cm="1">
        <f t="array" aca="1" ref="DH250" ca="1">DG250*(1+(rRentIncrPct*(MOD(DH$8,12)=1))+(rExCapExRntInfl*(rExCapExRntInflMnth=DH$8)))*(DH$8&lt;=(MAX(rHoldPeriod,1)+fRvrYr)*12)</f>
        <v>0</v>
      </c>
      <c r="DI250" s="278" cm="1">
        <f t="array" aca="1" ref="DI250" ca="1">DH250*(1+(rRentIncrPct*(MOD(DI$8,12)=1))+(rExCapExRntInfl*(rExCapExRntInflMnth=DI$8)))*(DI$8&lt;=(MAX(rHoldPeriod,1)+fRvrYr)*12)</f>
        <v>0</v>
      </c>
      <c r="DJ250" s="278" cm="1">
        <f t="array" aca="1" ref="DJ250" ca="1">DI250*(1+(rRentIncrPct*(MOD(DJ$8,12)=1))+(rExCapExRntInfl*(rExCapExRntInflMnth=DJ$8)))*(DJ$8&lt;=(MAX(rHoldPeriod,1)+fRvrYr)*12)</f>
        <v>0</v>
      </c>
      <c r="DK250" s="278" cm="1">
        <f t="array" aca="1" ref="DK250" ca="1">DJ250*(1+(rRentIncrPct*(MOD(DK$8,12)=1))+(rExCapExRntInfl*(rExCapExRntInflMnth=DK$8)))*(DK$8&lt;=(MAX(rHoldPeriod,1)+fRvrYr)*12)</f>
        <v>0</v>
      </c>
      <c r="DL250" s="278" cm="1">
        <f t="array" aca="1" ref="DL250" ca="1">DK250*(1+(rRentIncrPct*(MOD(DL$8,12)=1))+(rExCapExRntInfl*(rExCapExRntInflMnth=DL$8)))*(DL$8&lt;=(MAX(rHoldPeriod,1)+fRvrYr)*12)</f>
        <v>0</v>
      </c>
      <c r="DM250" s="278" cm="1">
        <f t="array" aca="1" ref="DM250" ca="1">DL250*(1+(rRentIncrPct*(MOD(DM$8,12)=1))+(rExCapExRntInfl*(rExCapExRntInflMnth=DM$8)))*(DM$8&lt;=(MAX(rHoldPeriod,1)+fRvrYr)*12)</f>
        <v>0</v>
      </c>
      <c r="DN250" s="278" cm="1">
        <f t="array" aca="1" ref="DN250" ca="1">DM250*(1+(rRentIncrPct*(MOD(DN$8,12)=1))+(rExCapExRntInfl*(rExCapExRntInflMnth=DN$8)))*(DN$8&lt;=(MAX(rHoldPeriod,1)+fRvrYr)*12)</f>
        <v>0</v>
      </c>
      <c r="DO250" s="278" cm="1">
        <f t="array" aca="1" ref="DO250" ca="1">DN250*(1+(rRentIncrPct*(MOD(DO$8,12)=1))+(rExCapExRntInfl*(rExCapExRntInflMnth=DO$8)))*(DO$8&lt;=(MAX(rHoldPeriod,1)+fRvrYr)*12)</f>
        <v>0</v>
      </c>
      <c r="DP250" s="278" cm="1">
        <f t="array" aca="1" ref="DP250" ca="1">DO250*(1+(rRentIncrPct*(MOD(DP$8,12)=1))+(rExCapExRntInfl*(rExCapExRntInflMnth=DP$8)))*(DP$8&lt;=(MAX(rHoldPeriod,1)+fRvrYr)*12)</f>
        <v>0</v>
      </c>
      <c r="DQ250" s="278" cm="1">
        <f t="array" aca="1" ref="DQ250" ca="1">DP250*(1+(rRentIncrPct*(MOD(DQ$8,12)=1))+(rExCapExRntInfl*(rExCapExRntInflMnth=DQ$8)))*(DQ$8&lt;=(MAX(rHoldPeriod,1)+fRvrYr)*12)</f>
        <v>0</v>
      </c>
      <c r="DR250" s="278" cm="1">
        <f t="array" aca="1" ref="DR250" ca="1">DQ250*(1+(rRentIncrPct*(MOD(DR$8,12)=1))+(rExCapExRntInfl*(rExCapExRntInflMnth=DR$8)))*(DR$8&lt;=(MAX(rHoldPeriod,1)+fRvrYr)*12)</f>
        <v>0</v>
      </c>
      <c r="DS250" s="278" cm="1">
        <f t="array" aca="1" ref="DS250" ca="1">DR250*(1+(rRentIncrPct*(MOD(DS$8,12)=1))+(rExCapExRntInfl*(rExCapExRntInflMnth=DS$8)))*(DS$8&lt;=(MAX(rHoldPeriod,1)+fRvrYr)*12)</f>
        <v>0</v>
      </c>
      <c r="DT250" s="278" cm="1">
        <f t="array" aca="1" ref="DT250" ca="1">DS250*(1+(rRentIncrPct*(MOD(DT$8,12)=1))+(rExCapExRntInfl*(rExCapExRntInflMnth=DT$8)))*(DT$8&lt;=(MAX(rHoldPeriod,1)+fRvrYr)*12)</f>
        <v>0</v>
      </c>
      <c r="DU250" s="278" cm="1">
        <f t="array" aca="1" ref="DU250" ca="1">DT250*(1+(rRentIncrPct*(MOD(DU$8,12)=1))+(rExCapExRntInfl*(rExCapExRntInflMnth=DU$8)))*(DU$8&lt;=(MAX(rHoldPeriod,1)+fRvrYr)*12)</f>
        <v>0</v>
      </c>
      <c r="DV250" s="278" cm="1">
        <f t="array" aca="1" ref="DV250" ca="1">DU250*(1+(rRentIncrPct*(MOD(DV$8,12)=1))+(rExCapExRntInfl*(rExCapExRntInflMnth=DV$8)))*(DV$8&lt;=(MAX(rHoldPeriod,1)+fRvrYr)*12)</f>
        <v>0</v>
      </c>
      <c r="DW250" s="278" cm="1">
        <f t="array" aca="1" ref="DW250" ca="1">DV250*(1+(rRentIncrPct*(MOD(DW$8,12)=1))+(rExCapExRntInfl*(rExCapExRntInflMnth=DW$8)))*(DW$8&lt;=(MAX(rHoldPeriod,1)+fRvrYr)*12)</f>
        <v>0</v>
      </c>
      <c r="DX250" s="278" cm="1">
        <f t="array" aca="1" ref="DX250" ca="1">DW250*(1+(rRentIncrPct*(MOD(DX$8,12)=1))+(rExCapExRntInfl*(rExCapExRntInflMnth=DX$8)))*(DX$8&lt;=(MAX(rHoldPeriod,1)+fRvrYr)*12)</f>
        <v>0</v>
      </c>
      <c r="DY250" s="278" cm="1">
        <f t="array" aca="1" ref="DY250" ca="1">DX250*(1+(rRentIncrPct*(MOD(DY$8,12)=1))+(rExCapExRntInfl*(rExCapExRntInflMnth=DY$8)))*(DY$8&lt;=(MAX(rHoldPeriod,1)+fRvrYr)*12)</f>
        <v>0</v>
      </c>
      <c r="DZ250" s="278" cm="1">
        <f t="array" aca="1" ref="DZ250" ca="1">DY250*(1+(rRentIncrPct*(MOD(DZ$8,12)=1))+(rExCapExRntInfl*(rExCapExRntInflMnth=DZ$8)))*(DZ$8&lt;=(MAX(rHoldPeriod,1)+fRvrYr)*12)</f>
        <v>0</v>
      </c>
      <c r="EA250" s="278" cm="1">
        <f t="array" aca="1" ref="EA250" ca="1">DZ250*(1+(rRentIncrPct*(MOD(EA$8,12)=1))+(rExCapExRntInfl*(rExCapExRntInflMnth=EA$8)))*(EA$8&lt;=(MAX(rHoldPeriod,1)+fRvrYr)*12)</f>
        <v>0</v>
      </c>
      <c r="EB250" s="278" cm="1">
        <f t="array" aca="1" ref="EB250" ca="1">EA250*(1+(rRentIncrPct*(MOD(EB$8,12)=1))+(rExCapExRntInfl*(rExCapExRntInflMnth=EB$8)))*(EB$8&lt;=(MAX(rHoldPeriod,1)+fRvrYr)*12)</f>
        <v>0</v>
      </c>
      <c r="EC250" s="278" cm="1">
        <f t="array" aca="1" ref="EC250" ca="1">EB250*(1+(rRentIncrPct*(MOD(EC$8,12)=1))+(rExCapExRntInfl*(rExCapExRntInflMnth=EC$8)))*(EC$8&lt;=(MAX(rHoldPeriod,1)+fRvrYr)*12)</f>
        <v>0</v>
      </c>
      <c r="ED250" s="278" cm="1">
        <f t="array" aca="1" ref="ED250" ca="1">EC250*(1+(rRentIncrPct*(MOD(ED$8,12)=1))+(rExCapExRntInfl*(rExCapExRntInflMnth=ED$8)))*(ED$8&lt;=(MAX(rHoldPeriod,1)+fRvrYr)*12)</f>
        <v>0</v>
      </c>
      <c r="EE250" s="278" cm="1">
        <f t="array" aca="1" ref="EE250" ca="1">ED250*(1+(rRentIncrPct*(MOD(EE$8,12)=1))+(rExCapExRntInfl*(rExCapExRntInflMnth=EE$8)))*(EE$8&lt;=(MAX(rHoldPeriod,1)+fRvrYr)*12)</f>
        <v>0</v>
      </c>
      <c r="EF250" s="278" cm="1">
        <f t="array" aca="1" ref="EF250" ca="1">EE250*(1+(rRentIncrPct*(MOD(EF$8,12)=1))+(rExCapExRntInfl*(rExCapExRntInflMnth=EF$8)))*(EF$8&lt;=(MAX(rHoldPeriod,1)+fRvrYr)*12)</f>
        <v>0</v>
      </c>
      <c r="EG250" s="278" cm="1">
        <f t="array" aca="1" ref="EG250" ca="1">EF250*(1+(rRentIncrPct*(MOD(EG$8,12)=1))+(rExCapExRntInfl*(rExCapExRntInflMnth=EG$8)))*(EG$8&lt;=(MAX(rHoldPeriod,1)+fRvrYr)*12)</f>
        <v>0</v>
      </c>
      <c r="EH250" s="278" cm="1">
        <f t="array" aca="1" ref="EH250" ca="1">EG250*(1+(rRentIncrPct*(MOD(EH$8,12)=1))+(rExCapExRntInfl*(rExCapExRntInflMnth=EH$8)))*(EH$8&lt;=(MAX(rHoldPeriod,1)+fRvrYr)*12)</f>
        <v>0</v>
      </c>
      <c r="EI250" s="278" cm="1">
        <f t="array" aca="1" ref="EI250" ca="1">EH250*(1+(rRentIncrPct*(MOD(EI$8,12)=1))+(rExCapExRntInfl*(rExCapExRntInflMnth=EI$8)))*(EI$8&lt;=(MAX(rHoldPeriod,1)+fRvrYr)*12)</f>
        <v>0</v>
      </c>
      <c r="EJ250" s="278" cm="1">
        <f t="array" aca="1" ref="EJ250" ca="1">EI250*(1+(rRentIncrPct*(MOD(EJ$8,12)=1))+(rExCapExRntInfl*(rExCapExRntInflMnth=EJ$8)))*(EJ$8&lt;=(MAX(rHoldPeriod,1)+fRvrYr)*12)</f>
        <v>0</v>
      </c>
      <c r="EK250" s="278" cm="1">
        <f t="array" aca="1" ref="EK250" ca="1">EJ250*(1+(rRentIncrPct*(MOD(EK$8,12)=1))+(rExCapExRntInfl*(rExCapExRntInflMnth=EK$8)))*(EK$8&lt;=(MAX(rHoldPeriod,1)+fRvrYr)*12)</f>
        <v>0</v>
      </c>
      <c r="EL250" s="278" cm="1">
        <f t="array" aca="1" ref="EL250" ca="1">EK250*(1+(rRentIncrPct*(MOD(EL$8,12)=1))+(rExCapExRntInfl*(rExCapExRntInflMnth=EL$8)))*(EL$8&lt;=(MAX(rHoldPeriod,1)+fRvrYr)*12)</f>
        <v>0</v>
      </c>
      <c r="EM250" s="278" cm="1">
        <f t="array" aca="1" ref="EM250" ca="1">EL250*(1+(rRentIncrPct*(MOD(EM$8,12)=1))+(rExCapExRntInfl*(rExCapExRntInflMnth=EM$8)))*(EM$8&lt;=(MAX(rHoldPeriod,1)+fRvrYr)*12)</f>
        <v>0</v>
      </c>
      <c r="EN250" s="278" cm="1">
        <f t="array" aca="1" ref="EN250" ca="1">EM250*(1+(rRentIncrPct*(MOD(EN$8,12)=1))+(rExCapExRntInfl*(rExCapExRntInflMnth=EN$8)))*(EN$8&lt;=(MAX(rHoldPeriod,1)+fRvrYr)*12)</f>
        <v>0</v>
      </c>
      <c r="EO250" s="278" cm="1">
        <f t="array" aca="1" ref="EO250" ca="1">EN250*(1+(rRentIncrPct*(MOD(EO$8,12)=1))+(rExCapExRntInfl*(rExCapExRntInflMnth=EO$8)))*(EO$8&lt;=(MAX(rHoldPeriod,1)+fRvrYr)*12)</f>
        <v>0</v>
      </c>
      <c r="EP250" s="278" cm="1">
        <f t="array" aca="1" ref="EP250" ca="1">EO250*(1+(rRentIncrPct*(MOD(EP$8,12)=1))+(rExCapExRntInfl*(rExCapExRntInflMnth=EP$8)))*(EP$8&lt;=(MAX(rHoldPeriod,1)+fRvrYr)*12)</f>
        <v>0</v>
      </c>
      <c r="EQ250" s="278" cm="1">
        <f t="array" aca="1" ref="EQ250" ca="1">EP250*(1+(rRentIncrPct*(MOD(EQ$8,12)=1))+(rExCapExRntInfl*(rExCapExRntInflMnth=EQ$8)))*(EQ$8&lt;=(MAX(rHoldPeriod,1)+fRvrYr)*12)</f>
        <v>0</v>
      </c>
      <c r="ER250" s="278" cm="1">
        <f t="array" aca="1" ref="ER250" ca="1">EQ250*(1+(rRentIncrPct*(MOD(ER$8,12)=1))+(rExCapExRntInfl*(rExCapExRntInflMnth=ER$8)))*(ER$8&lt;=(MAX(rHoldPeriod,1)+fRvrYr)*12)</f>
        <v>0</v>
      </c>
      <c r="ES250" s="278" cm="1">
        <f t="array" aca="1" ref="ES250" ca="1">ER250*(1+(rRentIncrPct*(MOD(ES$8,12)=1))+(rExCapExRntInfl*(rExCapExRntInflMnth=ES$8)))*(ES$8&lt;=(MAX(rHoldPeriod,1)+fRvrYr)*12)</f>
        <v>0</v>
      </c>
    </row>
    <row r="251" spans="17:149" hidden="1" x14ac:dyDescent="0.2">
      <c r="Q251" s="275"/>
      <c r="R251" s="278">
        <f t="shared" si="501"/>
        <v>0</v>
      </c>
      <c r="S251" s="278" cm="1">
        <f t="array" aca="1" ref="S251" ca="1">R251*(1+(rRentIncrPct*(MOD(S$8,12)=1))+(rExCapExRntInfl*(rExCapExRntInflMnth=S$8)))*(S$8&lt;=(MAX(rHoldPeriod,1)+fRvrYr)*12)</f>
        <v>0</v>
      </c>
      <c r="T251" s="278" cm="1">
        <f t="array" aca="1" ref="T251" ca="1">S251*(1+(rRentIncrPct*(MOD(T$8,12)=1))+(rExCapExRntInfl*(rExCapExRntInflMnth=T$8)))*(T$8&lt;=(MAX(rHoldPeriod,1)+fRvrYr)*12)</f>
        <v>0</v>
      </c>
      <c r="U251" s="278" cm="1">
        <f t="array" aca="1" ref="U251" ca="1">T251*(1+(rRentIncrPct*(MOD(U$8,12)=1))+(rExCapExRntInfl*(rExCapExRntInflMnth=U$8)))*(U$8&lt;=(MAX(rHoldPeriod,1)+fRvrYr)*12)</f>
        <v>0</v>
      </c>
      <c r="V251" s="278" cm="1">
        <f t="array" aca="1" ref="V251" ca="1">U251*(1+(rRentIncrPct*(MOD(V$8,12)=1))+(rExCapExRntInfl*(rExCapExRntInflMnth=V$8)))*(V$8&lt;=(MAX(rHoldPeriod,1)+fRvrYr)*12)</f>
        <v>0</v>
      </c>
      <c r="W251" s="278" cm="1">
        <f t="array" aca="1" ref="W251" ca="1">V251*(1+(rRentIncrPct*(MOD(W$8,12)=1))+(rExCapExRntInfl*(rExCapExRntInflMnth=W$8)))*(W$8&lt;=(MAX(rHoldPeriod,1)+fRvrYr)*12)</f>
        <v>0</v>
      </c>
      <c r="X251" s="278" cm="1">
        <f t="array" aca="1" ref="X251" ca="1">W251*(1+(rRentIncrPct*(MOD(X$8,12)=1))+(rExCapExRntInfl*(rExCapExRntInflMnth=X$8)))*(X$8&lt;=(MAX(rHoldPeriod,1)+fRvrYr)*12)</f>
        <v>0</v>
      </c>
      <c r="Y251" s="278" cm="1">
        <f t="array" aca="1" ref="Y251" ca="1">X251*(1+(rRentIncrPct*(MOD(Y$8,12)=1))+(rExCapExRntInfl*(rExCapExRntInflMnth=Y$8)))*(Y$8&lt;=(MAX(rHoldPeriod,1)+fRvrYr)*12)</f>
        <v>0</v>
      </c>
      <c r="Z251" s="278" cm="1">
        <f t="array" aca="1" ref="Z251" ca="1">Y251*(1+(rRentIncrPct*(MOD(Z$8,12)=1))+(rExCapExRntInfl*(rExCapExRntInflMnth=Z$8)))*(Z$8&lt;=(MAX(rHoldPeriod,1)+fRvrYr)*12)</f>
        <v>0</v>
      </c>
      <c r="AA251" s="278" cm="1">
        <f t="array" aca="1" ref="AA251" ca="1">Z251*(1+(rRentIncrPct*(MOD(AA$8,12)=1))+(rExCapExRntInfl*(rExCapExRntInflMnth=AA$8)))*(AA$8&lt;=(MAX(rHoldPeriod,1)+fRvrYr)*12)</f>
        <v>0</v>
      </c>
      <c r="AB251" s="278" cm="1">
        <f t="array" aca="1" ref="AB251" ca="1">AA251*(1+(rRentIncrPct*(MOD(AB$8,12)=1))+(rExCapExRntInfl*(rExCapExRntInflMnth=AB$8)))*(AB$8&lt;=(MAX(rHoldPeriod,1)+fRvrYr)*12)</f>
        <v>0</v>
      </c>
      <c r="AC251" s="278" cm="1">
        <f t="array" aca="1" ref="AC251" ca="1">AB251*(1+(rRentIncrPct*(MOD(AC$8,12)=1))+(rExCapExRntInfl*(rExCapExRntInflMnth=AC$8)))*(AC$8&lt;=(MAX(rHoldPeriod,1)+fRvrYr)*12)</f>
        <v>0</v>
      </c>
      <c r="AD251" s="278" cm="1">
        <f t="array" aca="1" ref="AD251" ca="1">AC251*(1+(rRentIncrPct*(MOD(AD$8,12)=1))+(rExCapExRntInfl*(rExCapExRntInflMnth=AD$8)))*(AD$8&lt;=(MAX(rHoldPeriod,1)+fRvrYr)*12)</f>
        <v>0</v>
      </c>
      <c r="AE251" s="278" cm="1">
        <f t="array" aca="1" ref="AE251" ca="1">AD251*(1+(rRentIncrPct*(MOD(AE$8,12)=1))+(rExCapExRntInfl*(rExCapExRntInflMnth=AE$8)))*(AE$8&lt;=(MAX(rHoldPeriod,1)+fRvrYr)*12)</f>
        <v>0</v>
      </c>
      <c r="AF251" s="278" cm="1">
        <f t="array" aca="1" ref="AF251" ca="1">AE251*(1+(rRentIncrPct*(MOD(AF$8,12)=1))+(rExCapExRntInfl*(rExCapExRntInflMnth=AF$8)))*(AF$8&lt;=(MAX(rHoldPeriod,1)+fRvrYr)*12)</f>
        <v>0</v>
      </c>
      <c r="AG251" s="278" cm="1">
        <f t="array" aca="1" ref="AG251" ca="1">AF251*(1+(rRentIncrPct*(MOD(AG$8,12)=1))+(rExCapExRntInfl*(rExCapExRntInflMnth=AG$8)))*(AG$8&lt;=(MAX(rHoldPeriod,1)+fRvrYr)*12)</f>
        <v>0</v>
      </c>
      <c r="AH251" s="278" cm="1">
        <f t="array" aca="1" ref="AH251" ca="1">AG251*(1+(rRentIncrPct*(MOD(AH$8,12)=1))+(rExCapExRntInfl*(rExCapExRntInflMnth=AH$8)))*(AH$8&lt;=(MAX(rHoldPeriod,1)+fRvrYr)*12)</f>
        <v>0</v>
      </c>
      <c r="AI251" s="278" cm="1">
        <f t="array" aca="1" ref="AI251" ca="1">AH251*(1+(rRentIncrPct*(MOD(AI$8,12)=1))+(rExCapExRntInfl*(rExCapExRntInflMnth=AI$8)))*(AI$8&lt;=(MAX(rHoldPeriod,1)+fRvrYr)*12)</f>
        <v>0</v>
      </c>
      <c r="AJ251" s="278" cm="1">
        <f t="array" aca="1" ref="AJ251" ca="1">AI251*(1+(rRentIncrPct*(MOD(AJ$8,12)=1))+(rExCapExRntInfl*(rExCapExRntInflMnth=AJ$8)))*(AJ$8&lt;=(MAX(rHoldPeriod,1)+fRvrYr)*12)</f>
        <v>0</v>
      </c>
      <c r="AK251" s="278" cm="1">
        <f t="array" aca="1" ref="AK251" ca="1">AJ251*(1+(rRentIncrPct*(MOD(AK$8,12)=1))+(rExCapExRntInfl*(rExCapExRntInflMnth=AK$8)))*(AK$8&lt;=(MAX(rHoldPeriod,1)+fRvrYr)*12)</f>
        <v>0</v>
      </c>
      <c r="AL251" s="278" cm="1">
        <f t="array" aca="1" ref="AL251" ca="1">AK251*(1+(rRentIncrPct*(MOD(AL$8,12)=1))+(rExCapExRntInfl*(rExCapExRntInflMnth=AL$8)))*(AL$8&lt;=(MAX(rHoldPeriod,1)+fRvrYr)*12)</f>
        <v>0</v>
      </c>
      <c r="AM251" s="278" cm="1">
        <f t="array" aca="1" ref="AM251" ca="1">AL251*(1+(rRentIncrPct*(MOD(AM$8,12)=1))+(rExCapExRntInfl*(rExCapExRntInflMnth=AM$8)))*(AM$8&lt;=(MAX(rHoldPeriod,1)+fRvrYr)*12)</f>
        <v>0</v>
      </c>
      <c r="AN251" s="278" cm="1">
        <f t="array" aca="1" ref="AN251" ca="1">AM251*(1+(rRentIncrPct*(MOD(AN$8,12)=1))+(rExCapExRntInfl*(rExCapExRntInflMnth=AN$8)))*(AN$8&lt;=(MAX(rHoldPeriod,1)+fRvrYr)*12)</f>
        <v>0</v>
      </c>
      <c r="AO251" s="278" cm="1">
        <f t="array" aca="1" ref="AO251" ca="1">AN251*(1+(rRentIncrPct*(MOD(AO$8,12)=1))+(rExCapExRntInfl*(rExCapExRntInflMnth=AO$8)))*(AO$8&lt;=(MAX(rHoldPeriod,1)+fRvrYr)*12)</f>
        <v>0</v>
      </c>
      <c r="AP251" s="278" cm="1">
        <f t="array" aca="1" ref="AP251" ca="1">AO251*(1+(rRentIncrPct*(MOD(AP$8,12)=1))+(rExCapExRntInfl*(rExCapExRntInflMnth=AP$8)))*(AP$8&lt;=(MAX(rHoldPeriod,1)+fRvrYr)*12)</f>
        <v>0</v>
      </c>
      <c r="AQ251" s="278" cm="1">
        <f t="array" aca="1" ref="AQ251" ca="1">AP251*(1+(rRentIncrPct*(MOD(AQ$8,12)=1))+(rExCapExRntInfl*(rExCapExRntInflMnth=AQ$8)))*(AQ$8&lt;=(MAX(rHoldPeriod,1)+fRvrYr)*12)</f>
        <v>0</v>
      </c>
      <c r="AR251" s="278" cm="1">
        <f t="array" aca="1" ref="AR251" ca="1">AQ251*(1+(rRentIncrPct*(MOD(AR$8,12)=1))+(rExCapExRntInfl*(rExCapExRntInflMnth=AR$8)))*(AR$8&lt;=(MAX(rHoldPeriod,1)+fRvrYr)*12)</f>
        <v>0</v>
      </c>
      <c r="AS251" s="278" cm="1">
        <f t="array" aca="1" ref="AS251" ca="1">AR251*(1+(rRentIncrPct*(MOD(AS$8,12)=1))+(rExCapExRntInfl*(rExCapExRntInflMnth=AS$8)))*(AS$8&lt;=(MAX(rHoldPeriod,1)+fRvrYr)*12)</f>
        <v>0</v>
      </c>
      <c r="AT251" s="278" cm="1">
        <f t="array" aca="1" ref="AT251" ca="1">AS251*(1+(rRentIncrPct*(MOD(AT$8,12)=1))+(rExCapExRntInfl*(rExCapExRntInflMnth=AT$8)))*(AT$8&lt;=(MAX(rHoldPeriod,1)+fRvrYr)*12)</f>
        <v>0</v>
      </c>
      <c r="AU251" s="278" cm="1">
        <f t="array" aca="1" ref="AU251" ca="1">AT251*(1+(rRentIncrPct*(MOD(AU$8,12)=1))+(rExCapExRntInfl*(rExCapExRntInflMnth=AU$8)))*(AU$8&lt;=(MAX(rHoldPeriod,1)+fRvrYr)*12)</f>
        <v>0</v>
      </c>
      <c r="AV251" s="278" cm="1">
        <f t="array" aca="1" ref="AV251" ca="1">AU251*(1+(rRentIncrPct*(MOD(AV$8,12)=1))+(rExCapExRntInfl*(rExCapExRntInflMnth=AV$8)))*(AV$8&lt;=(MAX(rHoldPeriod,1)+fRvrYr)*12)</f>
        <v>0</v>
      </c>
      <c r="AW251" s="278" cm="1">
        <f t="array" aca="1" ref="AW251" ca="1">AV251*(1+(rRentIncrPct*(MOD(AW$8,12)=1))+(rExCapExRntInfl*(rExCapExRntInflMnth=AW$8)))*(AW$8&lt;=(MAX(rHoldPeriod,1)+fRvrYr)*12)</f>
        <v>0</v>
      </c>
      <c r="AX251" s="278" cm="1">
        <f t="array" aca="1" ref="AX251" ca="1">AW251*(1+(rRentIncrPct*(MOD(AX$8,12)=1))+(rExCapExRntInfl*(rExCapExRntInflMnth=AX$8)))*(AX$8&lt;=(MAX(rHoldPeriod,1)+fRvrYr)*12)</f>
        <v>0</v>
      </c>
      <c r="AY251" s="278" cm="1">
        <f t="array" aca="1" ref="AY251" ca="1">AX251*(1+(rRentIncrPct*(MOD(AY$8,12)=1))+(rExCapExRntInfl*(rExCapExRntInflMnth=AY$8)))*(AY$8&lt;=(MAX(rHoldPeriod,1)+fRvrYr)*12)</f>
        <v>0</v>
      </c>
      <c r="AZ251" s="278" cm="1">
        <f t="array" aca="1" ref="AZ251" ca="1">AY251*(1+(rRentIncrPct*(MOD(AZ$8,12)=1))+(rExCapExRntInfl*(rExCapExRntInflMnth=AZ$8)))*(AZ$8&lt;=(MAX(rHoldPeriod,1)+fRvrYr)*12)</f>
        <v>0</v>
      </c>
      <c r="BA251" s="278" cm="1">
        <f t="array" aca="1" ref="BA251" ca="1">AZ251*(1+(rRentIncrPct*(MOD(BA$8,12)=1))+(rExCapExRntInfl*(rExCapExRntInflMnth=BA$8)))*(BA$8&lt;=(MAX(rHoldPeriod,1)+fRvrYr)*12)</f>
        <v>0</v>
      </c>
      <c r="BB251" s="278" cm="1">
        <f t="array" aca="1" ref="BB251" ca="1">BA251*(1+(rRentIncrPct*(MOD(BB$8,12)=1))+(rExCapExRntInfl*(rExCapExRntInflMnth=BB$8)))*(BB$8&lt;=(MAX(rHoldPeriod,1)+fRvrYr)*12)</f>
        <v>0</v>
      </c>
      <c r="BC251" s="278" cm="1">
        <f t="array" aca="1" ref="BC251" ca="1">BB251*(1+(rRentIncrPct*(MOD(BC$8,12)=1))+(rExCapExRntInfl*(rExCapExRntInflMnth=BC$8)))*(BC$8&lt;=(MAX(rHoldPeriod,1)+fRvrYr)*12)</f>
        <v>0</v>
      </c>
      <c r="BD251" s="278" cm="1">
        <f t="array" aca="1" ref="BD251" ca="1">BC251*(1+(rRentIncrPct*(MOD(BD$8,12)=1))+(rExCapExRntInfl*(rExCapExRntInflMnth=BD$8)))*(BD$8&lt;=(MAX(rHoldPeriod,1)+fRvrYr)*12)</f>
        <v>0</v>
      </c>
      <c r="BE251" s="278" cm="1">
        <f t="array" aca="1" ref="BE251" ca="1">BD251*(1+(rRentIncrPct*(MOD(BE$8,12)=1))+(rExCapExRntInfl*(rExCapExRntInflMnth=BE$8)))*(BE$8&lt;=(MAX(rHoldPeriod,1)+fRvrYr)*12)</f>
        <v>0</v>
      </c>
      <c r="BF251" s="278" cm="1">
        <f t="array" aca="1" ref="BF251" ca="1">BE251*(1+(rRentIncrPct*(MOD(BF$8,12)=1))+(rExCapExRntInfl*(rExCapExRntInflMnth=BF$8)))*(BF$8&lt;=(MAX(rHoldPeriod,1)+fRvrYr)*12)</f>
        <v>0</v>
      </c>
      <c r="BG251" s="278" cm="1">
        <f t="array" aca="1" ref="BG251" ca="1">BF251*(1+(rRentIncrPct*(MOD(BG$8,12)=1))+(rExCapExRntInfl*(rExCapExRntInflMnth=BG$8)))*(BG$8&lt;=(MAX(rHoldPeriod,1)+fRvrYr)*12)</f>
        <v>0</v>
      </c>
      <c r="BH251" s="278" cm="1">
        <f t="array" aca="1" ref="BH251" ca="1">BG251*(1+(rRentIncrPct*(MOD(BH$8,12)=1))+(rExCapExRntInfl*(rExCapExRntInflMnth=BH$8)))*(BH$8&lt;=(MAX(rHoldPeriod,1)+fRvrYr)*12)</f>
        <v>0</v>
      </c>
      <c r="BI251" s="278" cm="1">
        <f t="array" aca="1" ref="BI251" ca="1">BH251*(1+(rRentIncrPct*(MOD(BI$8,12)=1))+(rExCapExRntInfl*(rExCapExRntInflMnth=BI$8)))*(BI$8&lt;=(MAX(rHoldPeriod,1)+fRvrYr)*12)</f>
        <v>0</v>
      </c>
      <c r="BJ251" s="278" cm="1">
        <f t="array" aca="1" ref="BJ251" ca="1">BI251*(1+(rRentIncrPct*(MOD(BJ$8,12)=1))+(rExCapExRntInfl*(rExCapExRntInflMnth=BJ$8)))*(BJ$8&lt;=(MAX(rHoldPeriod,1)+fRvrYr)*12)</f>
        <v>0</v>
      </c>
      <c r="BK251" s="278" cm="1">
        <f t="array" aca="1" ref="BK251" ca="1">BJ251*(1+(rRentIncrPct*(MOD(BK$8,12)=1))+(rExCapExRntInfl*(rExCapExRntInflMnth=BK$8)))*(BK$8&lt;=(MAX(rHoldPeriod,1)+fRvrYr)*12)</f>
        <v>0</v>
      </c>
      <c r="BL251" s="278" cm="1">
        <f t="array" aca="1" ref="BL251" ca="1">BK251*(1+(rRentIncrPct*(MOD(BL$8,12)=1))+(rExCapExRntInfl*(rExCapExRntInflMnth=BL$8)))*(BL$8&lt;=(MAX(rHoldPeriod,1)+fRvrYr)*12)</f>
        <v>0</v>
      </c>
      <c r="BM251" s="278" cm="1">
        <f t="array" aca="1" ref="BM251" ca="1">BL251*(1+(rRentIncrPct*(MOD(BM$8,12)=1))+(rExCapExRntInfl*(rExCapExRntInflMnth=BM$8)))*(BM$8&lt;=(MAX(rHoldPeriod,1)+fRvrYr)*12)</f>
        <v>0</v>
      </c>
      <c r="BN251" s="278" cm="1">
        <f t="array" aca="1" ref="BN251" ca="1">BM251*(1+(rRentIncrPct*(MOD(BN$8,12)=1))+(rExCapExRntInfl*(rExCapExRntInflMnth=BN$8)))*(BN$8&lt;=(MAX(rHoldPeriod,1)+fRvrYr)*12)</f>
        <v>0</v>
      </c>
      <c r="BO251" s="278" cm="1">
        <f t="array" aca="1" ref="BO251" ca="1">BN251*(1+(rRentIncrPct*(MOD(BO$8,12)=1))+(rExCapExRntInfl*(rExCapExRntInflMnth=BO$8)))*(BO$8&lt;=(MAX(rHoldPeriod,1)+fRvrYr)*12)</f>
        <v>0</v>
      </c>
      <c r="BP251" s="278" cm="1">
        <f t="array" aca="1" ref="BP251" ca="1">BO251*(1+(rRentIncrPct*(MOD(BP$8,12)=1))+(rExCapExRntInfl*(rExCapExRntInflMnth=BP$8)))*(BP$8&lt;=(MAX(rHoldPeriod,1)+fRvrYr)*12)</f>
        <v>0</v>
      </c>
      <c r="BQ251" s="278" cm="1">
        <f t="array" aca="1" ref="BQ251" ca="1">BP251*(1+(rRentIncrPct*(MOD(BQ$8,12)=1))+(rExCapExRntInfl*(rExCapExRntInflMnth=BQ$8)))*(BQ$8&lt;=(MAX(rHoldPeriod,1)+fRvrYr)*12)</f>
        <v>0</v>
      </c>
      <c r="BR251" s="278" cm="1">
        <f t="array" aca="1" ref="BR251" ca="1">BQ251*(1+(rRentIncrPct*(MOD(BR$8,12)=1))+(rExCapExRntInfl*(rExCapExRntInflMnth=BR$8)))*(BR$8&lt;=(MAX(rHoldPeriod,1)+fRvrYr)*12)</f>
        <v>0</v>
      </c>
      <c r="BS251" s="278" cm="1">
        <f t="array" aca="1" ref="BS251" ca="1">BR251*(1+(rRentIncrPct*(MOD(BS$8,12)=1))+(rExCapExRntInfl*(rExCapExRntInflMnth=BS$8)))*(BS$8&lt;=(MAX(rHoldPeriod,1)+fRvrYr)*12)</f>
        <v>0</v>
      </c>
      <c r="BT251" s="278" cm="1">
        <f t="array" aca="1" ref="BT251" ca="1">BS251*(1+(rRentIncrPct*(MOD(BT$8,12)=1))+(rExCapExRntInfl*(rExCapExRntInflMnth=BT$8)))*(BT$8&lt;=(MAX(rHoldPeriod,1)+fRvrYr)*12)</f>
        <v>0</v>
      </c>
      <c r="BU251" s="278" cm="1">
        <f t="array" aca="1" ref="BU251" ca="1">BT251*(1+(rRentIncrPct*(MOD(BU$8,12)=1))+(rExCapExRntInfl*(rExCapExRntInflMnth=BU$8)))*(BU$8&lt;=(MAX(rHoldPeriod,1)+fRvrYr)*12)</f>
        <v>0</v>
      </c>
      <c r="BV251" s="278" cm="1">
        <f t="array" aca="1" ref="BV251" ca="1">BU251*(1+(rRentIncrPct*(MOD(BV$8,12)=1))+(rExCapExRntInfl*(rExCapExRntInflMnth=BV$8)))*(BV$8&lt;=(MAX(rHoldPeriod,1)+fRvrYr)*12)</f>
        <v>0</v>
      </c>
      <c r="BW251" s="278" cm="1">
        <f t="array" aca="1" ref="BW251" ca="1">BV251*(1+(rRentIncrPct*(MOD(BW$8,12)=1))+(rExCapExRntInfl*(rExCapExRntInflMnth=BW$8)))*(BW$8&lt;=(MAX(rHoldPeriod,1)+fRvrYr)*12)</f>
        <v>0</v>
      </c>
      <c r="BX251" s="278" cm="1">
        <f t="array" aca="1" ref="BX251" ca="1">BW251*(1+(rRentIncrPct*(MOD(BX$8,12)=1))+(rExCapExRntInfl*(rExCapExRntInflMnth=BX$8)))*(BX$8&lt;=(MAX(rHoldPeriod,1)+fRvrYr)*12)</f>
        <v>0</v>
      </c>
      <c r="BY251" s="278" cm="1">
        <f t="array" aca="1" ref="BY251" ca="1">BX251*(1+(rRentIncrPct*(MOD(BY$8,12)=1))+(rExCapExRntInfl*(rExCapExRntInflMnth=BY$8)))*(BY$8&lt;=(MAX(rHoldPeriod,1)+fRvrYr)*12)</f>
        <v>0</v>
      </c>
      <c r="BZ251" s="278" cm="1">
        <f t="array" aca="1" ref="BZ251" ca="1">BY251*(1+(rRentIncrPct*(MOD(BZ$8,12)=1))+(rExCapExRntInfl*(rExCapExRntInflMnth=BZ$8)))*(BZ$8&lt;=(MAX(rHoldPeriod,1)+fRvrYr)*12)</f>
        <v>0</v>
      </c>
      <c r="CA251" s="278" cm="1">
        <f t="array" aca="1" ref="CA251" ca="1">BZ251*(1+(rRentIncrPct*(MOD(CA$8,12)=1))+(rExCapExRntInfl*(rExCapExRntInflMnth=CA$8)))*(CA$8&lt;=(MAX(rHoldPeriod,1)+fRvrYr)*12)</f>
        <v>0</v>
      </c>
      <c r="CB251" s="278" cm="1">
        <f t="array" aca="1" ref="CB251" ca="1">CA251*(1+(rRentIncrPct*(MOD(CB$8,12)=1))+(rExCapExRntInfl*(rExCapExRntInflMnth=CB$8)))*(CB$8&lt;=(MAX(rHoldPeriod,1)+fRvrYr)*12)</f>
        <v>0</v>
      </c>
      <c r="CC251" s="278" cm="1">
        <f t="array" aca="1" ref="CC251" ca="1">CB251*(1+(rRentIncrPct*(MOD(CC$8,12)=1))+(rExCapExRntInfl*(rExCapExRntInflMnth=CC$8)))*(CC$8&lt;=(MAX(rHoldPeriod,1)+fRvrYr)*12)</f>
        <v>0</v>
      </c>
      <c r="CD251" s="278" cm="1">
        <f t="array" aca="1" ref="CD251" ca="1">CC251*(1+(rRentIncrPct*(MOD(CD$8,12)=1))+(rExCapExRntInfl*(rExCapExRntInflMnth=CD$8)))*(CD$8&lt;=(MAX(rHoldPeriod,1)+fRvrYr)*12)</f>
        <v>0</v>
      </c>
      <c r="CE251" s="278" cm="1">
        <f t="array" aca="1" ref="CE251" ca="1">CD251*(1+(rRentIncrPct*(MOD(CE$8,12)=1))+(rExCapExRntInfl*(rExCapExRntInflMnth=CE$8)))*(CE$8&lt;=(MAX(rHoldPeriod,1)+fRvrYr)*12)</f>
        <v>0</v>
      </c>
      <c r="CF251" s="278" cm="1">
        <f t="array" aca="1" ref="CF251" ca="1">CE251*(1+(rRentIncrPct*(MOD(CF$8,12)=1))+(rExCapExRntInfl*(rExCapExRntInflMnth=CF$8)))*(CF$8&lt;=(MAX(rHoldPeriod,1)+fRvrYr)*12)</f>
        <v>0</v>
      </c>
      <c r="CG251" s="278" cm="1">
        <f t="array" aca="1" ref="CG251" ca="1">CF251*(1+(rRentIncrPct*(MOD(CG$8,12)=1))+(rExCapExRntInfl*(rExCapExRntInflMnth=CG$8)))*(CG$8&lt;=(MAX(rHoldPeriod,1)+fRvrYr)*12)</f>
        <v>0</v>
      </c>
      <c r="CH251" s="278" cm="1">
        <f t="array" aca="1" ref="CH251" ca="1">CG251*(1+(rRentIncrPct*(MOD(CH$8,12)=1))+(rExCapExRntInfl*(rExCapExRntInflMnth=CH$8)))*(CH$8&lt;=(MAX(rHoldPeriod,1)+fRvrYr)*12)</f>
        <v>0</v>
      </c>
      <c r="CI251" s="278" cm="1">
        <f t="array" aca="1" ref="CI251" ca="1">CH251*(1+(rRentIncrPct*(MOD(CI$8,12)=1))+(rExCapExRntInfl*(rExCapExRntInflMnth=CI$8)))*(CI$8&lt;=(MAX(rHoldPeriod,1)+fRvrYr)*12)</f>
        <v>0</v>
      </c>
      <c r="CJ251" s="278" cm="1">
        <f t="array" aca="1" ref="CJ251" ca="1">CI251*(1+(rRentIncrPct*(MOD(CJ$8,12)=1))+(rExCapExRntInfl*(rExCapExRntInflMnth=CJ$8)))*(CJ$8&lt;=(MAX(rHoldPeriod,1)+fRvrYr)*12)</f>
        <v>0</v>
      </c>
      <c r="CK251" s="278" cm="1">
        <f t="array" aca="1" ref="CK251" ca="1">CJ251*(1+(rRentIncrPct*(MOD(CK$8,12)=1))+(rExCapExRntInfl*(rExCapExRntInflMnth=CK$8)))*(CK$8&lt;=(MAX(rHoldPeriod,1)+fRvrYr)*12)</f>
        <v>0</v>
      </c>
      <c r="CL251" s="278" cm="1">
        <f t="array" aca="1" ref="CL251" ca="1">CK251*(1+(rRentIncrPct*(MOD(CL$8,12)=1))+(rExCapExRntInfl*(rExCapExRntInflMnth=CL$8)))*(CL$8&lt;=(MAX(rHoldPeriod,1)+fRvrYr)*12)</f>
        <v>0</v>
      </c>
      <c r="CM251" s="278" cm="1">
        <f t="array" aca="1" ref="CM251" ca="1">CL251*(1+(rRentIncrPct*(MOD(CM$8,12)=1))+(rExCapExRntInfl*(rExCapExRntInflMnth=CM$8)))*(CM$8&lt;=(MAX(rHoldPeriod,1)+fRvrYr)*12)</f>
        <v>0</v>
      </c>
      <c r="CN251" s="278" cm="1">
        <f t="array" aca="1" ref="CN251" ca="1">CM251*(1+(rRentIncrPct*(MOD(CN$8,12)=1))+(rExCapExRntInfl*(rExCapExRntInflMnth=CN$8)))*(CN$8&lt;=(MAX(rHoldPeriod,1)+fRvrYr)*12)</f>
        <v>0</v>
      </c>
      <c r="CO251" s="278" cm="1">
        <f t="array" aca="1" ref="CO251" ca="1">CN251*(1+(rRentIncrPct*(MOD(CO$8,12)=1))+(rExCapExRntInfl*(rExCapExRntInflMnth=CO$8)))*(CO$8&lt;=(MAX(rHoldPeriod,1)+fRvrYr)*12)</f>
        <v>0</v>
      </c>
      <c r="CP251" s="278" cm="1">
        <f t="array" aca="1" ref="CP251" ca="1">CO251*(1+(rRentIncrPct*(MOD(CP$8,12)=1))+(rExCapExRntInfl*(rExCapExRntInflMnth=CP$8)))*(CP$8&lt;=(MAX(rHoldPeriod,1)+fRvrYr)*12)</f>
        <v>0</v>
      </c>
      <c r="CQ251" s="278" cm="1">
        <f t="array" aca="1" ref="CQ251" ca="1">CP251*(1+(rRentIncrPct*(MOD(CQ$8,12)=1))+(rExCapExRntInfl*(rExCapExRntInflMnth=CQ$8)))*(CQ$8&lt;=(MAX(rHoldPeriod,1)+fRvrYr)*12)</f>
        <v>0</v>
      </c>
      <c r="CR251" s="278" cm="1">
        <f t="array" aca="1" ref="CR251" ca="1">CQ251*(1+(rRentIncrPct*(MOD(CR$8,12)=1))+(rExCapExRntInfl*(rExCapExRntInflMnth=CR$8)))*(CR$8&lt;=(MAX(rHoldPeriod,1)+fRvrYr)*12)</f>
        <v>0</v>
      </c>
      <c r="CS251" s="278" cm="1">
        <f t="array" aca="1" ref="CS251" ca="1">CR251*(1+(rRentIncrPct*(MOD(CS$8,12)=1))+(rExCapExRntInfl*(rExCapExRntInflMnth=CS$8)))*(CS$8&lt;=(MAX(rHoldPeriod,1)+fRvrYr)*12)</f>
        <v>0</v>
      </c>
      <c r="CT251" s="278" cm="1">
        <f t="array" aca="1" ref="CT251" ca="1">CS251*(1+(rRentIncrPct*(MOD(CT$8,12)=1))+(rExCapExRntInfl*(rExCapExRntInflMnth=CT$8)))*(CT$8&lt;=(MAX(rHoldPeriod,1)+fRvrYr)*12)</f>
        <v>0</v>
      </c>
      <c r="CU251" s="278" cm="1">
        <f t="array" aca="1" ref="CU251" ca="1">CT251*(1+(rRentIncrPct*(MOD(CU$8,12)=1))+(rExCapExRntInfl*(rExCapExRntInflMnth=CU$8)))*(CU$8&lt;=(MAX(rHoldPeriod,1)+fRvrYr)*12)</f>
        <v>0</v>
      </c>
      <c r="CV251" s="278" cm="1">
        <f t="array" aca="1" ref="CV251" ca="1">CU251*(1+(rRentIncrPct*(MOD(CV$8,12)=1))+(rExCapExRntInfl*(rExCapExRntInflMnth=CV$8)))*(CV$8&lt;=(MAX(rHoldPeriod,1)+fRvrYr)*12)</f>
        <v>0</v>
      </c>
      <c r="CW251" s="278" cm="1">
        <f t="array" aca="1" ref="CW251" ca="1">CV251*(1+(rRentIncrPct*(MOD(CW$8,12)=1))+(rExCapExRntInfl*(rExCapExRntInflMnth=CW$8)))*(CW$8&lt;=(MAX(rHoldPeriod,1)+fRvrYr)*12)</f>
        <v>0</v>
      </c>
      <c r="CX251" s="278" cm="1">
        <f t="array" aca="1" ref="CX251" ca="1">CW251*(1+(rRentIncrPct*(MOD(CX$8,12)=1))+(rExCapExRntInfl*(rExCapExRntInflMnth=CX$8)))*(CX$8&lt;=(MAX(rHoldPeriod,1)+fRvrYr)*12)</f>
        <v>0</v>
      </c>
      <c r="CY251" s="278" cm="1">
        <f t="array" aca="1" ref="CY251" ca="1">CX251*(1+(rRentIncrPct*(MOD(CY$8,12)=1))+(rExCapExRntInfl*(rExCapExRntInflMnth=CY$8)))*(CY$8&lt;=(MAX(rHoldPeriod,1)+fRvrYr)*12)</f>
        <v>0</v>
      </c>
      <c r="CZ251" s="278" cm="1">
        <f t="array" aca="1" ref="CZ251" ca="1">CY251*(1+(rRentIncrPct*(MOD(CZ$8,12)=1))+(rExCapExRntInfl*(rExCapExRntInflMnth=CZ$8)))*(CZ$8&lt;=(MAX(rHoldPeriod,1)+fRvrYr)*12)</f>
        <v>0</v>
      </c>
      <c r="DA251" s="278" cm="1">
        <f t="array" aca="1" ref="DA251" ca="1">CZ251*(1+(rRentIncrPct*(MOD(DA$8,12)=1))+(rExCapExRntInfl*(rExCapExRntInflMnth=DA$8)))*(DA$8&lt;=(MAX(rHoldPeriod,1)+fRvrYr)*12)</f>
        <v>0</v>
      </c>
      <c r="DB251" s="278" cm="1">
        <f t="array" aca="1" ref="DB251" ca="1">DA251*(1+(rRentIncrPct*(MOD(DB$8,12)=1))+(rExCapExRntInfl*(rExCapExRntInflMnth=DB$8)))*(DB$8&lt;=(MAX(rHoldPeriod,1)+fRvrYr)*12)</f>
        <v>0</v>
      </c>
      <c r="DC251" s="278" cm="1">
        <f t="array" aca="1" ref="DC251" ca="1">DB251*(1+(rRentIncrPct*(MOD(DC$8,12)=1))+(rExCapExRntInfl*(rExCapExRntInflMnth=DC$8)))*(DC$8&lt;=(MAX(rHoldPeriod,1)+fRvrYr)*12)</f>
        <v>0</v>
      </c>
      <c r="DD251" s="278" cm="1">
        <f t="array" aca="1" ref="DD251" ca="1">DC251*(1+(rRentIncrPct*(MOD(DD$8,12)=1))+(rExCapExRntInfl*(rExCapExRntInflMnth=DD$8)))*(DD$8&lt;=(MAX(rHoldPeriod,1)+fRvrYr)*12)</f>
        <v>0</v>
      </c>
      <c r="DE251" s="278" cm="1">
        <f t="array" aca="1" ref="DE251" ca="1">DD251*(1+(rRentIncrPct*(MOD(DE$8,12)=1))+(rExCapExRntInfl*(rExCapExRntInflMnth=DE$8)))*(DE$8&lt;=(MAX(rHoldPeriod,1)+fRvrYr)*12)</f>
        <v>0</v>
      </c>
      <c r="DF251" s="278" cm="1">
        <f t="array" aca="1" ref="DF251" ca="1">DE251*(1+(rRentIncrPct*(MOD(DF$8,12)=1))+(rExCapExRntInfl*(rExCapExRntInflMnth=DF$8)))*(DF$8&lt;=(MAX(rHoldPeriod,1)+fRvrYr)*12)</f>
        <v>0</v>
      </c>
      <c r="DG251" s="278" cm="1">
        <f t="array" aca="1" ref="DG251" ca="1">DF251*(1+(rRentIncrPct*(MOD(DG$8,12)=1))+(rExCapExRntInfl*(rExCapExRntInflMnth=DG$8)))*(DG$8&lt;=(MAX(rHoldPeriod,1)+fRvrYr)*12)</f>
        <v>0</v>
      </c>
      <c r="DH251" s="278" cm="1">
        <f t="array" aca="1" ref="DH251" ca="1">DG251*(1+(rRentIncrPct*(MOD(DH$8,12)=1))+(rExCapExRntInfl*(rExCapExRntInflMnth=DH$8)))*(DH$8&lt;=(MAX(rHoldPeriod,1)+fRvrYr)*12)</f>
        <v>0</v>
      </c>
      <c r="DI251" s="278" cm="1">
        <f t="array" aca="1" ref="DI251" ca="1">DH251*(1+(rRentIncrPct*(MOD(DI$8,12)=1))+(rExCapExRntInfl*(rExCapExRntInflMnth=DI$8)))*(DI$8&lt;=(MAX(rHoldPeriod,1)+fRvrYr)*12)</f>
        <v>0</v>
      </c>
      <c r="DJ251" s="278" cm="1">
        <f t="array" aca="1" ref="DJ251" ca="1">DI251*(1+(rRentIncrPct*(MOD(DJ$8,12)=1))+(rExCapExRntInfl*(rExCapExRntInflMnth=DJ$8)))*(DJ$8&lt;=(MAX(rHoldPeriod,1)+fRvrYr)*12)</f>
        <v>0</v>
      </c>
      <c r="DK251" s="278" cm="1">
        <f t="array" aca="1" ref="DK251" ca="1">DJ251*(1+(rRentIncrPct*(MOD(DK$8,12)=1))+(rExCapExRntInfl*(rExCapExRntInflMnth=DK$8)))*(DK$8&lt;=(MAX(rHoldPeriod,1)+fRvrYr)*12)</f>
        <v>0</v>
      </c>
      <c r="DL251" s="278" cm="1">
        <f t="array" aca="1" ref="DL251" ca="1">DK251*(1+(rRentIncrPct*(MOD(DL$8,12)=1))+(rExCapExRntInfl*(rExCapExRntInflMnth=DL$8)))*(DL$8&lt;=(MAX(rHoldPeriod,1)+fRvrYr)*12)</f>
        <v>0</v>
      </c>
      <c r="DM251" s="278" cm="1">
        <f t="array" aca="1" ref="DM251" ca="1">DL251*(1+(rRentIncrPct*(MOD(DM$8,12)=1))+(rExCapExRntInfl*(rExCapExRntInflMnth=DM$8)))*(DM$8&lt;=(MAX(rHoldPeriod,1)+fRvrYr)*12)</f>
        <v>0</v>
      </c>
      <c r="DN251" s="278" cm="1">
        <f t="array" aca="1" ref="DN251" ca="1">DM251*(1+(rRentIncrPct*(MOD(DN$8,12)=1))+(rExCapExRntInfl*(rExCapExRntInflMnth=DN$8)))*(DN$8&lt;=(MAX(rHoldPeriod,1)+fRvrYr)*12)</f>
        <v>0</v>
      </c>
      <c r="DO251" s="278" cm="1">
        <f t="array" aca="1" ref="DO251" ca="1">DN251*(1+(rRentIncrPct*(MOD(DO$8,12)=1))+(rExCapExRntInfl*(rExCapExRntInflMnth=DO$8)))*(DO$8&lt;=(MAX(rHoldPeriod,1)+fRvrYr)*12)</f>
        <v>0</v>
      </c>
      <c r="DP251" s="278" cm="1">
        <f t="array" aca="1" ref="DP251" ca="1">DO251*(1+(rRentIncrPct*(MOD(DP$8,12)=1))+(rExCapExRntInfl*(rExCapExRntInflMnth=DP$8)))*(DP$8&lt;=(MAX(rHoldPeriod,1)+fRvrYr)*12)</f>
        <v>0</v>
      </c>
      <c r="DQ251" s="278" cm="1">
        <f t="array" aca="1" ref="DQ251" ca="1">DP251*(1+(rRentIncrPct*(MOD(DQ$8,12)=1))+(rExCapExRntInfl*(rExCapExRntInflMnth=DQ$8)))*(DQ$8&lt;=(MAX(rHoldPeriod,1)+fRvrYr)*12)</f>
        <v>0</v>
      </c>
      <c r="DR251" s="278" cm="1">
        <f t="array" aca="1" ref="DR251" ca="1">DQ251*(1+(rRentIncrPct*(MOD(DR$8,12)=1))+(rExCapExRntInfl*(rExCapExRntInflMnth=DR$8)))*(DR$8&lt;=(MAX(rHoldPeriod,1)+fRvrYr)*12)</f>
        <v>0</v>
      </c>
      <c r="DS251" s="278" cm="1">
        <f t="array" aca="1" ref="DS251" ca="1">DR251*(1+(rRentIncrPct*(MOD(DS$8,12)=1))+(rExCapExRntInfl*(rExCapExRntInflMnth=DS$8)))*(DS$8&lt;=(MAX(rHoldPeriod,1)+fRvrYr)*12)</f>
        <v>0</v>
      </c>
      <c r="DT251" s="278" cm="1">
        <f t="array" aca="1" ref="DT251" ca="1">DS251*(1+(rRentIncrPct*(MOD(DT$8,12)=1))+(rExCapExRntInfl*(rExCapExRntInflMnth=DT$8)))*(DT$8&lt;=(MAX(rHoldPeriod,1)+fRvrYr)*12)</f>
        <v>0</v>
      </c>
      <c r="DU251" s="278" cm="1">
        <f t="array" aca="1" ref="DU251" ca="1">DT251*(1+(rRentIncrPct*(MOD(DU$8,12)=1))+(rExCapExRntInfl*(rExCapExRntInflMnth=DU$8)))*(DU$8&lt;=(MAX(rHoldPeriod,1)+fRvrYr)*12)</f>
        <v>0</v>
      </c>
      <c r="DV251" s="278" cm="1">
        <f t="array" aca="1" ref="DV251" ca="1">DU251*(1+(rRentIncrPct*(MOD(DV$8,12)=1))+(rExCapExRntInfl*(rExCapExRntInflMnth=DV$8)))*(DV$8&lt;=(MAX(rHoldPeriod,1)+fRvrYr)*12)</f>
        <v>0</v>
      </c>
      <c r="DW251" s="278" cm="1">
        <f t="array" aca="1" ref="DW251" ca="1">DV251*(1+(rRentIncrPct*(MOD(DW$8,12)=1))+(rExCapExRntInfl*(rExCapExRntInflMnth=DW$8)))*(DW$8&lt;=(MAX(rHoldPeriod,1)+fRvrYr)*12)</f>
        <v>0</v>
      </c>
      <c r="DX251" s="278" cm="1">
        <f t="array" aca="1" ref="DX251" ca="1">DW251*(1+(rRentIncrPct*(MOD(DX$8,12)=1))+(rExCapExRntInfl*(rExCapExRntInflMnth=DX$8)))*(DX$8&lt;=(MAX(rHoldPeriod,1)+fRvrYr)*12)</f>
        <v>0</v>
      </c>
      <c r="DY251" s="278" cm="1">
        <f t="array" aca="1" ref="DY251" ca="1">DX251*(1+(rRentIncrPct*(MOD(DY$8,12)=1))+(rExCapExRntInfl*(rExCapExRntInflMnth=DY$8)))*(DY$8&lt;=(MAX(rHoldPeriod,1)+fRvrYr)*12)</f>
        <v>0</v>
      </c>
      <c r="DZ251" s="278" cm="1">
        <f t="array" aca="1" ref="DZ251" ca="1">DY251*(1+(rRentIncrPct*(MOD(DZ$8,12)=1))+(rExCapExRntInfl*(rExCapExRntInflMnth=DZ$8)))*(DZ$8&lt;=(MAX(rHoldPeriod,1)+fRvrYr)*12)</f>
        <v>0</v>
      </c>
      <c r="EA251" s="278" cm="1">
        <f t="array" aca="1" ref="EA251" ca="1">DZ251*(1+(rRentIncrPct*(MOD(EA$8,12)=1))+(rExCapExRntInfl*(rExCapExRntInflMnth=EA$8)))*(EA$8&lt;=(MAX(rHoldPeriod,1)+fRvrYr)*12)</f>
        <v>0</v>
      </c>
      <c r="EB251" s="278" cm="1">
        <f t="array" aca="1" ref="EB251" ca="1">EA251*(1+(rRentIncrPct*(MOD(EB$8,12)=1))+(rExCapExRntInfl*(rExCapExRntInflMnth=EB$8)))*(EB$8&lt;=(MAX(rHoldPeriod,1)+fRvrYr)*12)</f>
        <v>0</v>
      </c>
      <c r="EC251" s="278" cm="1">
        <f t="array" aca="1" ref="EC251" ca="1">EB251*(1+(rRentIncrPct*(MOD(EC$8,12)=1))+(rExCapExRntInfl*(rExCapExRntInflMnth=EC$8)))*(EC$8&lt;=(MAX(rHoldPeriod,1)+fRvrYr)*12)</f>
        <v>0</v>
      </c>
      <c r="ED251" s="278" cm="1">
        <f t="array" aca="1" ref="ED251" ca="1">EC251*(1+(rRentIncrPct*(MOD(ED$8,12)=1))+(rExCapExRntInfl*(rExCapExRntInflMnth=ED$8)))*(ED$8&lt;=(MAX(rHoldPeriod,1)+fRvrYr)*12)</f>
        <v>0</v>
      </c>
      <c r="EE251" s="278" cm="1">
        <f t="array" aca="1" ref="EE251" ca="1">ED251*(1+(rRentIncrPct*(MOD(EE$8,12)=1))+(rExCapExRntInfl*(rExCapExRntInflMnth=EE$8)))*(EE$8&lt;=(MAX(rHoldPeriod,1)+fRvrYr)*12)</f>
        <v>0</v>
      </c>
      <c r="EF251" s="278" cm="1">
        <f t="array" aca="1" ref="EF251" ca="1">EE251*(1+(rRentIncrPct*(MOD(EF$8,12)=1))+(rExCapExRntInfl*(rExCapExRntInflMnth=EF$8)))*(EF$8&lt;=(MAX(rHoldPeriod,1)+fRvrYr)*12)</f>
        <v>0</v>
      </c>
      <c r="EG251" s="278" cm="1">
        <f t="array" aca="1" ref="EG251" ca="1">EF251*(1+(rRentIncrPct*(MOD(EG$8,12)=1))+(rExCapExRntInfl*(rExCapExRntInflMnth=EG$8)))*(EG$8&lt;=(MAX(rHoldPeriod,1)+fRvrYr)*12)</f>
        <v>0</v>
      </c>
      <c r="EH251" s="278" cm="1">
        <f t="array" aca="1" ref="EH251" ca="1">EG251*(1+(rRentIncrPct*(MOD(EH$8,12)=1))+(rExCapExRntInfl*(rExCapExRntInflMnth=EH$8)))*(EH$8&lt;=(MAX(rHoldPeriod,1)+fRvrYr)*12)</f>
        <v>0</v>
      </c>
      <c r="EI251" s="278" cm="1">
        <f t="array" aca="1" ref="EI251" ca="1">EH251*(1+(rRentIncrPct*(MOD(EI$8,12)=1))+(rExCapExRntInfl*(rExCapExRntInflMnth=EI$8)))*(EI$8&lt;=(MAX(rHoldPeriod,1)+fRvrYr)*12)</f>
        <v>0</v>
      </c>
      <c r="EJ251" s="278" cm="1">
        <f t="array" aca="1" ref="EJ251" ca="1">EI251*(1+(rRentIncrPct*(MOD(EJ$8,12)=1))+(rExCapExRntInfl*(rExCapExRntInflMnth=EJ$8)))*(EJ$8&lt;=(MAX(rHoldPeriod,1)+fRvrYr)*12)</f>
        <v>0</v>
      </c>
      <c r="EK251" s="278" cm="1">
        <f t="array" aca="1" ref="EK251" ca="1">EJ251*(1+(rRentIncrPct*(MOD(EK$8,12)=1))+(rExCapExRntInfl*(rExCapExRntInflMnth=EK$8)))*(EK$8&lt;=(MAX(rHoldPeriod,1)+fRvrYr)*12)</f>
        <v>0</v>
      </c>
      <c r="EL251" s="278" cm="1">
        <f t="array" aca="1" ref="EL251" ca="1">EK251*(1+(rRentIncrPct*(MOD(EL$8,12)=1))+(rExCapExRntInfl*(rExCapExRntInflMnth=EL$8)))*(EL$8&lt;=(MAX(rHoldPeriod,1)+fRvrYr)*12)</f>
        <v>0</v>
      </c>
      <c r="EM251" s="278" cm="1">
        <f t="array" aca="1" ref="EM251" ca="1">EL251*(1+(rRentIncrPct*(MOD(EM$8,12)=1))+(rExCapExRntInfl*(rExCapExRntInflMnth=EM$8)))*(EM$8&lt;=(MAX(rHoldPeriod,1)+fRvrYr)*12)</f>
        <v>0</v>
      </c>
      <c r="EN251" s="278" cm="1">
        <f t="array" aca="1" ref="EN251" ca="1">EM251*(1+(rRentIncrPct*(MOD(EN$8,12)=1))+(rExCapExRntInfl*(rExCapExRntInflMnth=EN$8)))*(EN$8&lt;=(MAX(rHoldPeriod,1)+fRvrYr)*12)</f>
        <v>0</v>
      </c>
      <c r="EO251" s="278" cm="1">
        <f t="array" aca="1" ref="EO251" ca="1">EN251*(1+(rRentIncrPct*(MOD(EO$8,12)=1))+(rExCapExRntInfl*(rExCapExRntInflMnth=EO$8)))*(EO$8&lt;=(MAX(rHoldPeriod,1)+fRvrYr)*12)</f>
        <v>0</v>
      </c>
      <c r="EP251" s="278" cm="1">
        <f t="array" aca="1" ref="EP251" ca="1">EO251*(1+(rRentIncrPct*(MOD(EP$8,12)=1))+(rExCapExRntInfl*(rExCapExRntInflMnth=EP$8)))*(EP$8&lt;=(MAX(rHoldPeriod,1)+fRvrYr)*12)</f>
        <v>0</v>
      </c>
      <c r="EQ251" s="278" cm="1">
        <f t="array" aca="1" ref="EQ251" ca="1">EP251*(1+(rRentIncrPct*(MOD(EQ$8,12)=1))+(rExCapExRntInfl*(rExCapExRntInflMnth=EQ$8)))*(EQ$8&lt;=(MAX(rHoldPeriod,1)+fRvrYr)*12)</f>
        <v>0</v>
      </c>
      <c r="ER251" s="278" cm="1">
        <f t="array" aca="1" ref="ER251" ca="1">EQ251*(1+(rRentIncrPct*(MOD(ER$8,12)=1))+(rExCapExRntInfl*(rExCapExRntInflMnth=ER$8)))*(ER$8&lt;=(MAX(rHoldPeriod,1)+fRvrYr)*12)</f>
        <v>0</v>
      </c>
      <c r="ES251" s="278" cm="1">
        <f t="array" aca="1" ref="ES251" ca="1">ER251*(1+(rRentIncrPct*(MOD(ES$8,12)=1))+(rExCapExRntInfl*(rExCapExRntInflMnth=ES$8)))*(ES$8&lt;=(MAX(rHoldPeriod,1)+fRvrYr)*12)</f>
        <v>0</v>
      </c>
    </row>
    <row r="252" spans="17:149" hidden="1" x14ac:dyDescent="0.2">
      <c r="Q252" s="275"/>
      <c r="R252" s="278">
        <f t="shared" si="501"/>
        <v>0</v>
      </c>
      <c r="S252" s="278" cm="1">
        <f t="array" aca="1" ref="S252" ca="1">R252*(1+(rRentIncrPct*(MOD(S$8,12)=1))+(rExCapExRntInfl*(rExCapExRntInflMnth=S$8)))*(S$8&lt;=(MAX(rHoldPeriod,1)+fRvrYr)*12)</f>
        <v>0</v>
      </c>
      <c r="T252" s="278" cm="1">
        <f t="array" aca="1" ref="T252" ca="1">S252*(1+(rRentIncrPct*(MOD(T$8,12)=1))+(rExCapExRntInfl*(rExCapExRntInflMnth=T$8)))*(T$8&lt;=(MAX(rHoldPeriod,1)+fRvrYr)*12)</f>
        <v>0</v>
      </c>
      <c r="U252" s="278" cm="1">
        <f t="array" aca="1" ref="U252" ca="1">T252*(1+(rRentIncrPct*(MOD(U$8,12)=1))+(rExCapExRntInfl*(rExCapExRntInflMnth=U$8)))*(U$8&lt;=(MAX(rHoldPeriod,1)+fRvrYr)*12)</f>
        <v>0</v>
      </c>
      <c r="V252" s="278" cm="1">
        <f t="array" aca="1" ref="V252" ca="1">U252*(1+(rRentIncrPct*(MOD(V$8,12)=1))+(rExCapExRntInfl*(rExCapExRntInflMnth=V$8)))*(V$8&lt;=(MAX(rHoldPeriod,1)+fRvrYr)*12)</f>
        <v>0</v>
      </c>
      <c r="W252" s="278" cm="1">
        <f t="array" aca="1" ref="W252" ca="1">V252*(1+(rRentIncrPct*(MOD(W$8,12)=1))+(rExCapExRntInfl*(rExCapExRntInflMnth=W$8)))*(W$8&lt;=(MAX(rHoldPeriod,1)+fRvrYr)*12)</f>
        <v>0</v>
      </c>
      <c r="X252" s="278" cm="1">
        <f t="array" aca="1" ref="X252" ca="1">W252*(1+(rRentIncrPct*(MOD(X$8,12)=1))+(rExCapExRntInfl*(rExCapExRntInflMnth=X$8)))*(X$8&lt;=(MAX(rHoldPeriod,1)+fRvrYr)*12)</f>
        <v>0</v>
      </c>
      <c r="Y252" s="278" cm="1">
        <f t="array" aca="1" ref="Y252" ca="1">X252*(1+(rRentIncrPct*(MOD(Y$8,12)=1))+(rExCapExRntInfl*(rExCapExRntInflMnth=Y$8)))*(Y$8&lt;=(MAX(rHoldPeriod,1)+fRvrYr)*12)</f>
        <v>0</v>
      </c>
      <c r="Z252" s="278" cm="1">
        <f t="array" aca="1" ref="Z252" ca="1">Y252*(1+(rRentIncrPct*(MOD(Z$8,12)=1))+(rExCapExRntInfl*(rExCapExRntInflMnth=Z$8)))*(Z$8&lt;=(MAX(rHoldPeriod,1)+fRvrYr)*12)</f>
        <v>0</v>
      </c>
      <c r="AA252" s="278" cm="1">
        <f t="array" aca="1" ref="AA252" ca="1">Z252*(1+(rRentIncrPct*(MOD(AA$8,12)=1))+(rExCapExRntInfl*(rExCapExRntInflMnth=AA$8)))*(AA$8&lt;=(MAX(rHoldPeriod,1)+fRvrYr)*12)</f>
        <v>0</v>
      </c>
      <c r="AB252" s="278" cm="1">
        <f t="array" aca="1" ref="AB252" ca="1">AA252*(1+(rRentIncrPct*(MOD(AB$8,12)=1))+(rExCapExRntInfl*(rExCapExRntInflMnth=AB$8)))*(AB$8&lt;=(MAX(rHoldPeriod,1)+fRvrYr)*12)</f>
        <v>0</v>
      </c>
      <c r="AC252" s="278" cm="1">
        <f t="array" aca="1" ref="AC252" ca="1">AB252*(1+(rRentIncrPct*(MOD(AC$8,12)=1))+(rExCapExRntInfl*(rExCapExRntInflMnth=AC$8)))*(AC$8&lt;=(MAX(rHoldPeriod,1)+fRvrYr)*12)</f>
        <v>0</v>
      </c>
      <c r="AD252" s="278" cm="1">
        <f t="array" aca="1" ref="AD252" ca="1">AC252*(1+(rRentIncrPct*(MOD(AD$8,12)=1))+(rExCapExRntInfl*(rExCapExRntInflMnth=AD$8)))*(AD$8&lt;=(MAX(rHoldPeriod,1)+fRvrYr)*12)</f>
        <v>0</v>
      </c>
      <c r="AE252" s="278" cm="1">
        <f t="array" aca="1" ref="AE252" ca="1">AD252*(1+(rRentIncrPct*(MOD(AE$8,12)=1))+(rExCapExRntInfl*(rExCapExRntInflMnth=AE$8)))*(AE$8&lt;=(MAX(rHoldPeriod,1)+fRvrYr)*12)</f>
        <v>0</v>
      </c>
      <c r="AF252" s="278" cm="1">
        <f t="array" aca="1" ref="AF252" ca="1">AE252*(1+(rRentIncrPct*(MOD(AF$8,12)=1))+(rExCapExRntInfl*(rExCapExRntInflMnth=AF$8)))*(AF$8&lt;=(MAX(rHoldPeriod,1)+fRvrYr)*12)</f>
        <v>0</v>
      </c>
      <c r="AG252" s="278" cm="1">
        <f t="array" aca="1" ref="AG252" ca="1">AF252*(1+(rRentIncrPct*(MOD(AG$8,12)=1))+(rExCapExRntInfl*(rExCapExRntInflMnth=AG$8)))*(AG$8&lt;=(MAX(rHoldPeriod,1)+fRvrYr)*12)</f>
        <v>0</v>
      </c>
      <c r="AH252" s="278" cm="1">
        <f t="array" aca="1" ref="AH252" ca="1">AG252*(1+(rRentIncrPct*(MOD(AH$8,12)=1))+(rExCapExRntInfl*(rExCapExRntInflMnth=AH$8)))*(AH$8&lt;=(MAX(rHoldPeriod,1)+fRvrYr)*12)</f>
        <v>0</v>
      </c>
      <c r="AI252" s="278" cm="1">
        <f t="array" aca="1" ref="AI252" ca="1">AH252*(1+(rRentIncrPct*(MOD(AI$8,12)=1))+(rExCapExRntInfl*(rExCapExRntInflMnth=AI$8)))*(AI$8&lt;=(MAX(rHoldPeriod,1)+fRvrYr)*12)</f>
        <v>0</v>
      </c>
      <c r="AJ252" s="278" cm="1">
        <f t="array" aca="1" ref="AJ252" ca="1">AI252*(1+(rRentIncrPct*(MOD(AJ$8,12)=1))+(rExCapExRntInfl*(rExCapExRntInflMnth=AJ$8)))*(AJ$8&lt;=(MAX(rHoldPeriod,1)+fRvrYr)*12)</f>
        <v>0</v>
      </c>
      <c r="AK252" s="278" cm="1">
        <f t="array" aca="1" ref="AK252" ca="1">AJ252*(1+(rRentIncrPct*(MOD(AK$8,12)=1))+(rExCapExRntInfl*(rExCapExRntInflMnth=AK$8)))*(AK$8&lt;=(MAX(rHoldPeriod,1)+fRvrYr)*12)</f>
        <v>0</v>
      </c>
      <c r="AL252" s="278" cm="1">
        <f t="array" aca="1" ref="AL252" ca="1">AK252*(1+(rRentIncrPct*(MOD(AL$8,12)=1))+(rExCapExRntInfl*(rExCapExRntInflMnth=AL$8)))*(AL$8&lt;=(MAX(rHoldPeriod,1)+fRvrYr)*12)</f>
        <v>0</v>
      </c>
      <c r="AM252" s="278" cm="1">
        <f t="array" aca="1" ref="AM252" ca="1">AL252*(1+(rRentIncrPct*(MOD(AM$8,12)=1))+(rExCapExRntInfl*(rExCapExRntInflMnth=AM$8)))*(AM$8&lt;=(MAX(rHoldPeriod,1)+fRvrYr)*12)</f>
        <v>0</v>
      </c>
      <c r="AN252" s="278" cm="1">
        <f t="array" aca="1" ref="AN252" ca="1">AM252*(1+(rRentIncrPct*(MOD(AN$8,12)=1))+(rExCapExRntInfl*(rExCapExRntInflMnth=AN$8)))*(AN$8&lt;=(MAX(rHoldPeriod,1)+fRvrYr)*12)</f>
        <v>0</v>
      </c>
      <c r="AO252" s="278" cm="1">
        <f t="array" aca="1" ref="AO252" ca="1">AN252*(1+(rRentIncrPct*(MOD(AO$8,12)=1))+(rExCapExRntInfl*(rExCapExRntInflMnth=AO$8)))*(AO$8&lt;=(MAX(rHoldPeriod,1)+fRvrYr)*12)</f>
        <v>0</v>
      </c>
      <c r="AP252" s="278" cm="1">
        <f t="array" aca="1" ref="AP252" ca="1">AO252*(1+(rRentIncrPct*(MOD(AP$8,12)=1))+(rExCapExRntInfl*(rExCapExRntInflMnth=AP$8)))*(AP$8&lt;=(MAX(rHoldPeriod,1)+fRvrYr)*12)</f>
        <v>0</v>
      </c>
      <c r="AQ252" s="278" cm="1">
        <f t="array" aca="1" ref="AQ252" ca="1">AP252*(1+(rRentIncrPct*(MOD(AQ$8,12)=1))+(rExCapExRntInfl*(rExCapExRntInflMnth=AQ$8)))*(AQ$8&lt;=(MAX(rHoldPeriod,1)+fRvrYr)*12)</f>
        <v>0</v>
      </c>
      <c r="AR252" s="278" cm="1">
        <f t="array" aca="1" ref="AR252" ca="1">AQ252*(1+(rRentIncrPct*(MOD(AR$8,12)=1))+(rExCapExRntInfl*(rExCapExRntInflMnth=AR$8)))*(AR$8&lt;=(MAX(rHoldPeriod,1)+fRvrYr)*12)</f>
        <v>0</v>
      </c>
      <c r="AS252" s="278" cm="1">
        <f t="array" aca="1" ref="AS252" ca="1">AR252*(1+(rRentIncrPct*(MOD(AS$8,12)=1))+(rExCapExRntInfl*(rExCapExRntInflMnth=AS$8)))*(AS$8&lt;=(MAX(rHoldPeriod,1)+fRvrYr)*12)</f>
        <v>0</v>
      </c>
      <c r="AT252" s="278" cm="1">
        <f t="array" aca="1" ref="AT252" ca="1">AS252*(1+(rRentIncrPct*(MOD(AT$8,12)=1))+(rExCapExRntInfl*(rExCapExRntInflMnth=AT$8)))*(AT$8&lt;=(MAX(rHoldPeriod,1)+fRvrYr)*12)</f>
        <v>0</v>
      </c>
      <c r="AU252" s="278" cm="1">
        <f t="array" aca="1" ref="AU252" ca="1">AT252*(1+(rRentIncrPct*(MOD(AU$8,12)=1))+(rExCapExRntInfl*(rExCapExRntInflMnth=AU$8)))*(AU$8&lt;=(MAX(rHoldPeriod,1)+fRvrYr)*12)</f>
        <v>0</v>
      </c>
      <c r="AV252" s="278" cm="1">
        <f t="array" aca="1" ref="AV252" ca="1">AU252*(1+(rRentIncrPct*(MOD(AV$8,12)=1))+(rExCapExRntInfl*(rExCapExRntInflMnth=AV$8)))*(AV$8&lt;=(MAX(rHoldPeriod,1)+fRvrYr)*12)</f>
        <v>0</v>
      </c>
      <c r="AW252" s="278" cm="1">
        <f t="array" aca="1" ref="AW252" ca="1">AV252*(1+(rRentIncrPct*(MOD(AW$8,12)=1))+(rExCapExRntInfl*(rExCapExRntInflMnth=AW$8)))*(AW$8&lt;=(MAX(rHoldPeriod,1)+fRvrYr)*12)</f>
        <v>0</v>
      </c>
      <c r="AX252" s="278" cm="1">
        <f t="array" aca="1" ref="AX252" ca="1">AW252*(1+(rRentIncrPct*(MOD(AX$8,12)=1))+(rExCapExRntInfl*(rExCapExRntInflMnth=AX$8)))*(AX$8&lt;=(MAX(rHoldPeriod,1)+fRvrYr)*12)</f>
        <v>0</v>
      </c>
      <c r="AY252" s="278" cm="1">
        <f t="array" aca="1" ref="AY252" ca="1">AX252*(1+(rRentIncrPct*(MOD(AY$8,12)=1))+(rExCapExRntInfl*(rExCapExRntInflMnth=AY$8)))*(AY$8&lt;=(MAX(rHoldPeriod,1)+fRvrYr)*12)</f>
        <v>0</v>
      </c>
      <c r="AZ252" s="278" cm="1">
        <f t="array" aca="1" ref="AZ252" ca="1">AY252*(1+(rRentIncrPct*(MOD(AZ$8,12)=1))+(rExCapExRntInfl*(rExCapExRntInflMnth=AZ$8)))*(AZ$8&lt;=(MAX(rHoldPeriod,1)+fRvrYr)*12)</f>
        <v>0</v>
      </c>
      <c r="BA252" s="278" cm="1">
        <f t="array" aca="1" ref="BA252" ca="1">AZ252*(1+(rRentIncrPct*(MOD(BA$8,12)=1))+(rExCapExRntInfl*(rExCapExRntInflMnth=BA$8)))*(BA$8&lt;=(MAX(rHoldPeriod,1)+fRvrYr)*12)</f>
        <v>0</v>
      </c>
      <c r="BB252" s="278" cm="1">
        <f t="array" aca="1" ref="BB252" ca="1">BA252*(1+(rRentIncrPct*(MOD(BB$8,12)=1))+(rExCapExRntInfl*(rExCapExRntInflMnth=BB$8)))*(BB$8&lt;=(MAX(rHoldPeriod,1)+fRvrYr)*12)</f>
        <v>0</v>
      </c>
      <c r="BC252" s="278" cm="1">
        <f t="array" aca="1" ref="BC252" ca="1">BB252*(1+(rRentIncrPct*(MOD(BC$8,12)=1))+(rExCapExRntInfl*(rExCapExRntInflMnth=BC$8)))*(BC$8&lt;=(MAX(rHoldPeriod,1)+fRvrYr)*12)</f>
        <v>0</v>
      </c>
      <c r="BD252" s="278" cm="1">
        <f t="array" aca="1" ref="BD252" ca="1">BC252*(1+(rRentIncrPct*(MOD(BD$8,12)=1))+(rExCapExRntInfl*(rExCapExRntInflMnth=BD$8)))*(BD$8&lt;=(MAX(rHoldPeriod,1)+fRvrYr)*12)</f>
        <v>0</v>
      </c>
      <c r="BE252" s="278" cm="1">
        <f t="array" aca="1" ref="BE252" ca="1">BD252*(1+(rRentIncrPct*(MOD(BE$8,12)=1))+(rExCapExRntInfl*(rExCapExRntInflMnth=BE$8)))*(BE$8&lt;=(MAX(rHoldPeriod,1)+fRvrYr)*12)</f>
        <v>0</v>
      </c>
      <c r="BF252" s="278" cm="1">
        <f t="array" aca="1" ref="BF252" ca="1">BE252*(1+(rRentIncrPct*(MOD(BF$8,12)=1))+(rExCapExRntInfl*(rExCapExRntInflMnth=BF$8)))*(BF$8&lt;=(MAX(rHoldPeriod,1)+fRvrYr)*12)</f>
        <v>0</v>
      </c>
      <c r="BG252" s="278" cm="1">
        <f t="array" aca="1" ref="BG252" ca="1">BF252*(1+(rRentIncrPct*(MOD(BG$8,12)=1))+(rExCapExRntInfl*(rExCapExRntInflMnth=BG$8)))*(BG$8&lt;=(MAX(rHoldPeriod,1)+fRvrYr)*12)</f>
        <v>0</v>
      </c>
      <c r="BH252" s="278" cm="1">
        <f t="array" aca="1" ref="BH252" ca="1">BG252*(1+(rRentIncrPct*(MOD(BH$8,12)=1))+(rExCapExRntInfl*(rExCapExRntInflMnth=BH$8)))*(BH$8&lt;=(MAX(rHoldPeriod,1)+fRvrYr)*12)</f>
        <v>0</v>
      </c>
      <c r="BI252" s="278" cm="1">
        <f t="array" aca="1" ref="BI252" ca="1">BH252*(1+(rRentIncrPct*(MOD(BI$8,12)=1))+(rExCapExRntInfl*(rExCapExRntInflMnth=BI$8)))*(BI$8&lt;=(MAX(rHoldPeriod,1)+fRvrYr)*12)</f>
        <v>0</v>
      </c>
      <c r="BJ252" s="278" cm="1">
        <f t="array" aca="1" ref="BJ252" ca="1">BI252*(1+(rRentIncrPct*(MOD(BJ$8,12)=1))+(rExCapExRntInfl*(rExCapExRntInflMnth=BJ$8)))*(BJ$8&lt;=(MAX(rHoldPeriod,1)+fRvrYr)*12)</f>
        <v>0</v>
      </c>
      <c r="BK252" s="278" cm="1">
        <f t="array" aca="1" ref="BK252" ca="1">BJ252*(1+(rRentIncrPct*(MOD(BK$8,12)=1))+(rExCapExRntInfl*(rExCapExRntInflMnth=BK$8)))*(BK$8&lt;=(MAX(rHoldPeriod,1)+fRvrYr)*12)</f>
        <v>0</v>
      </c>
      <c r="BL252" s="278" cm="1">
        <f t="array" aca="1" ref="BL252" ca="1">BK252*(1+(rRentIncrPct*(MOD(BL$8,12)=1))+(rExCapExRntInfl*(rExCapExRntInflMnth=BL$8)))*(BL$8&lt;=(MAX(rHoldPeriod,1)+fRvrYr)*12)</f>
        <v>0</v>
      </c>
      <c r="BM252" s="278" cm="1">
        <f t="array" aca="1" ref="BM252" ca="1">BL252*(1+(rRentIncrPct*(MOD(BM$8,12)=1))+(rExCapExRntInfl*(rExCapExRntInflMnth=BM$8)))*(BM$8&lt;=(MAX(rHoldPeriod,1)+fRvrYr)*12)</f>
        <v>0</v>
      </c>
      <c r="BN252" s="278" cm="1">
        <f t="array" aca="1" ref="BN252" ca="1">BM252*(1+(rRentIncrPct*(MOD(BN$8,12)=1))+(rExCapExRntInfl*(rExCapExRntInflMnth=BN$8)))*(BN$8&lt;=(MAX(rHoldPeriod,1)+fRvrYr)*12)</f>
        <v>0</v>
      </c>
      <c r="BO252" s="278" cm="1">
        <f t="array" aca="1" ref="BO252" ca="1">BN252*(1+(rRentIncrPct*(MOD(BO$8,12)=1))+(rExCapExRntInfl*(rExCapExRntInflMnth=BO$8)))*(BO$8&lt;=(MAX(rHoldPeriod,1)+fRvrYr)*12)</f>
        <v>0</v>
      </c>
      <c r="BP252" s="278" cm="1">
        <f t="array" aca="1" ref="BP252" ca="1">BO252*(1+(rRentIncrPct*(MOD(BP$8,12)=1))+(rExCapExRntInfl*(rExCapExRntInflMnth=BP$8)))*(BP$8&lt;=(MAX(rHoldPeriod,1)+fRvrYr)*12)</f>
        <v>0</v>
      </c>
      <c r="BQ252" s="278" cm="1">
        <f t="array" aca="1" ref="BQ252" ca="1">BP252*(1+(rRentIncrPct*(MOD(BQ$8,12)=1))+(rExCapExRntInfl*(rExCapExRntInflMnth=BQ$8)))*(BQ$8&lt;=(MAX(rHoldPeriod,1)+fRvrYr)*12)</f>
        <v>0</v>
      </c>
      <c r="BR252" s="278" cm="1">
        <f t="array" aca="1" ref="BR252" ca="1">BQ252*(1+(rRentIncrPct*(MOD(BR$8,12)=1))+(rExCapExRntInfl*(rExCapExRntInflMnth=BR$8)))*(BR$8&lt;=(MAX(rHoldPeriod,1)+fRvrYr)*12)</f>
        <v>0</v>
      </c>
      <c r="BS252" s="278" cm="1">
        <f t="array" aca="1" ref="BS252" ca="1">BR252*(1+(rRentIncrPct*(MOD(BS$8,12)=1))+(rExCapExRntInfl*(rExCapExRntInflMnth=BS$8)))*(BS$8&lt;=(MAX(rHoldPeriod,1)+fRvrYr)*12)</f>
        <v>0</v>
      </c>
      <c r="BT252" s="278" cm="1">
        <f t="array" aca="1" ref="BT252" ca="1">BS252*(1+(rRentIncrPct*(MOD(BT$8,12)=1))+(rExCapExRntInfl*(rExCapExRntInflMnth=BT$8)))*(BT$8&lt;=(MAX(rHoldPeriod,1)+fRvrYr)*12)</f>
        <v>0</v>
      </c>
      <c r="BU252" s="278" cm="1">
        <f t="array" aca="1" ref="BU252" ca="1">BT252*(1+(rRentIncrPct*(MOD(BU$8,12)=1))+(rExCapExRntInfl*(rExCapExRntInflMnth=BU$8)))*(BU$8&lt;=(MAX(rHoldPeriod,1)+fRvrYr)*12)</f>
        <v>0</v>
      </c>
      <c r="BV252" s="278" cm="1">
        <f t="array" aca="1" ref="BV252" ca="1">BU252*(1+(rRentIncrPct*(MOD(BV$8,12)=1))+(rExCapExRntInfl*(rExCapExRntInflMnth=BV$8)))*(BV$8&lt;=(MAX(rHoldPeriod,1)+fRvrYr)*12)</f>
        <v>0</v>
      </c>
      <c r="BW252" s="278" cm="1">
        <f t="array" aca="1" ref="BW252" ca="1">BV252*(1+(rRentIncrPct*(MOD(BW$8,12)=1))+(rExCapExRntInfl*(rExCapExRntInflMnth=BW$8)))*(BW$8&lt;=(MAX(rHoldPeriod,1)+fRvrYr)*12)</f>
        <v>0</v>
      </c>
      <c r="BX252" s="278" cm="1">
        <f t="array" aca="1" ref="BX252" ca="1">BW252*(1+(rRentIncrPct*(MOD(BX$8,12)=1))+(rExCapExRntInfl*(rExCapExRntInflMnth=BX$8)))*(BX$8&lt;=(MAX(rHoldPeriod,1)+fRvrYr)*12)</f>
        <v>0</v>
      </c>
      <c r="BY252" s="278" cm="1">
        <f t="array" aca="1" ref="BY252" ca="1">BX252*(1+(rRentIncrPct*(MOD(BY$8,12)=1))+(rExCapExRntInfl*(rExCapExRntInflMnth=BY$8)))*(BY$8&lt;=(MAX(rHoldPeriod,1)+fRvrYr)*12)</f>
        <v>0</v>
      </c>
      <c r="BZ252" s="278" cm="1">
        <f t="array" aca="1" ref="BZ252" ca="1">BY252*(1+(rRentIncrPct*(MOD(BZ$8,12)=1))+(rExCapExRntInfl*(rExCapExRntInflMnth=BZ$8)))*(BZ$8&lt;=(MAX(rHoldPeriod,1)+fRvrYr)*12)</f>
        <v>0</v>
      </c>
      <c r="CA252" s="278" cm="1">
        <f t="array" aca="1" ref="CA252" ca="1">BZ252*(1+(rRentIncrPct*(MOD(CA$8,12)=1))+(rExCapExRntInfl*(rExCapExRntInflMnth=CA$8)))*(CA$8&lt;=(MAX(rHoldPeriod,1)+fRvrYr)*12)</f>
        <v>0</v>
      </c>
      <c r="CB252" s="278" cm="1">
        <f t="array" aca="1" ref="CB252" ca="1">CA252*(1+(rRentIncrPct*(MOD(CB$8,12)=1))+(rExCapExRntInfl*(rExCapExRntInflMnth=CB$8)))*(CB$8&lt;=(MAX(rHoldPeriod,1)+fRvrYr)*12)</f>
        <v>0</v>
      </c>
      <c r="CC252" s="278" cm="1">
        <f t="array" aca="1" ref="CC252" ca="1">CB252*(1+(rRentIncrPct*(MOD(CC$8,12)=1))+(rExCapExRntInfl*(rExCapExRntInflMnth=CC$8)))*(CC$8&lt;=(MAX(rHoldPeriod,1)+fRvrYr)*12)</f>
        <v>0</v>
      </c>
      <c r="CD252" s="278" cm="1">
        <f t="array" aca="1" ref="CD252" ca="1">CC252*(1+(rRentIncrPct*(MOD(CD$8,12)=1))+(rExCapExRntInfl*(rExCapExRntInflMnth=CD$8)))*(CD$8&lt;=(MAX(rHoldPeriod,1)+fRvrYr)*12)</f>
        <v>0</v>
      </c>
      <c r="CE252" s="278" cm="1">
        <f t="array" aca="1" ref="CE252" ca="1">CD252*(1+(rRentIncrPct*(MOD(CE$8,12)=1))+(rExCapExRntInfl*(rExCapExRntInflMnth=CE$8)))*(CE$8&lt;=(MAX(rHoldPeriod,1)+fRvrYr)*12)</f>
        <v>0</v>
      </c>
      <c r="CF252" s="278" cm="1">
        <f t="array" aca="1" ref="CF252" ca="1">CE252*(1+(rRentIncrPct*(MOD(CF$8,12)=1))+(rExCapExRntInfl*(rExCapExRntInflMnth=CF$8)))*(CF$8&lt;=(MAX(rHoldPeriod,1)+fRvrYr)*12)</f>
        <v>0</v>
      </c>
      <c r="CG252" s="278" cm="1">
        <f t="array" aca="1" ref="CG252" ca="1">CF252*(1+(rRentIncrPct*(MOD(CG$8,12)=1))+(rExCapExRntInfl*(rExCapExRntInflMnth=CG$8)))*(CG$8&lt;=(MAX(rHoldPeriod,1)+fRvrYr)*12)</f>
        <v>0</v>
      </c>
      <c r="CH252" s="278" cm="1">
        <f t="array" aca="1" ref="CH252" ca="1">CG252*(1+(rRentIncrPct*(MOD(CH$8,12)=1))+(rExCapExRntInfl*(rExCapExRntInflMnth=CH$8)))*(CH$8&lt;=(MAX(rHoldPeriod,1)+fRvrYr)*12)</f>
        <v>0</v>
      </c>
      <c r="CI252" s="278" cm="1">
        <f t="array" aca="1" ref="CI252" ca="1">CH252*(1+(rRentIncrPct*(MOD(CI$8,12)=1))+(rExCapExRntInfl*(rExCapExRntInflMnth=CI$8)))*(CI$8&lt;=(MAX(rHoldPeriod,1)+fRvrYr)*12)</f>
        <v>0</v>
      </c>
      <c r="CJ252" s="278" cm="1">
        <f t="array" aca="1" ref="CJ252" ca="1">CI252*(1+(rRentIncrPct*(MOD(CJ$8,12)=1))+(rExCapExRntInfl*(rExCapExRntInflMnth=CJ$8)))*(CJ$8&lt;=(MAX(rHoldPeriod,1)+fRvrYr)*12)</f>
        <v>0</v>
      </c>
      <c r="CK252" s="278" cm="1">
        <f t="array" aca="1" ref="CK252" ca="1">CJ252*(1+(rRentIncrPct*(MOD(CK$8,12)=1))+(rExCapExRntInfl*(rExCapExRntInflMnth=CK$8)))*(CK$8&lt;=(MAX(rHoldPeriod,1)+fRvrYr)*12)</f>
        <v>0</v>
      </c>
      <c r="CL252" s="278" cm="1">
        <f t="array" aca="1" ref="CL252" ca="1">CK252*(1+(rRentIncrPct*(MOD(CL$8,12)=1))+(rExCapExRntInfl*(rExCapExRntInflMnth=CL$8)))*(CL$8&lt;=(MAX(rHoldPeriod,1)+fRvrYr)*12)</f>
        <v>0</v>
      </c>
      <c r="CM252" s="278" cm="1">
        <f t="array" aca="1" ref="CM252" ca="1">CL252*(1+(rRentIncrPct*(MOD(CM$8,12)=1))+(rExCapExRntInfl*(rExCapExRntInflMnth=CM$8)))*(CM$8&lt;=(MAX(rHoldPeriod,1)+fRvrYr)*12)</f>
        <v>0</v>
      </c>
      <c r="CN252" s="278" cm="1">
        <f t="array" aca="1" ref="CN252" ca="1">CM252*(1+(rRentIncrPct*(MOD(CN$8,12)=1))+(rExCapExRntInfl*(rExCapExRntInflMnth=CN$8)))*(CN$8&lt;=(MAX(rHoldPeriod,1)+fRvrYr)*12)</f>
        <v>0</v>
      </c>
      <c r="CO252" s="278" cm="1">
        <f t="array" aca="1" ref="CO252" ca="1">CN252*(1+(rRentIncrPct*(MOD(CO$8,12)=1))+(rExCapExRntInfl*(rExCapExRntInflMnth=CO$8)))*(CO$8&lt;=(MAX(rHoldPeriod,1)+fRvrYr)*12)</f>
        <v>0</v>
      </c>
      <c r="CP252" s="278" cm="1">
        <f t="array" aca="1" ref="CP252" ca="1">CO252*(1+(rRentIncrPct*(MOD(CP$8,12)=1))+(rExCapExRntInfl*(rExCapExRntInflMnth=CP$8)))*(CP$8&lt;=(MAX(rHoldPeriod,1)+fRvrYr)*12)</f>
        <v>0</v>
      </c>
      <c r="CQ252" s="278" cm="1">
        <f t="array" aca="1" ref="CQ252" ca="1">CP252*(1+(rRentIncrPct*(MOD(CQ$8,12)=1))+(rExCapExRntInfl*(rExCapExRntInflMnth=CQ$8)))*(CQ$8&lt;=(MAX(rHoldPeriod,1)+fRvrYr)*12)</f>
        <v>0</v>
      </c>
      <c r="CR252" s="278" cm="1">
        <f t="array" aca="1" ref="CR252" ca="1">CQ252*(1+(rRentIncrPct*(MOD(CR$8,12)=1))+(rExCapExRntInfl*(rExCapExRntInflMnth=CR$8)))*(CR$8&lt;=(MAX(rHoldPeriod,1)+fRvrYr)*12)</f>
        <v>0</v>
      </c>
      <c r="CS252" s="278" cm="1">
        <f t="array" aca="1" ref="CS252" ca="1">CR252*(1+(rRentIncrPct*(MOD(CS$8,12)=1))+(rExCapExRntInfl*(rExCapExRntInflMnth=CS$8)))*(CS$8&lt;=(MAX(rHoldPeriod,1)+fRvrYr)*12)</f>
        <v>0</v>
      </c>
      <c r="CT252" s="278" cm="1">
        <f t="array" aca="1" ref="CT252" ca="1">CS252*(1+(rRentIncrPct*(MOD(CT$8,12)=1))+(rExCapExRntInfl*(rExCapExRntInflMnth=CT$8)))*(CT$8&lt;=(MAX(rHoldPeriod,1)+fRvrYr)*12)</f>
        <v>0</v>
      </c>
      <c r="CU252" s="278" cm="1">
        <f t="array" aca="1" ref="CU252" ca="1">CT252*(1+(rRentIncrPct*(MOD(CU$8,12)=1))+(rExCapExRntInfl*(rExCapExRntInflMnth=CU$8)))*(CU$8&lt;=(MAX(rHoldPeriod,1)+fRvrYr)*12)</f>
        <v>0</v>
      </c>
      <c r="CV252" s="278" cm="1">
        <f t="array" aca="1" ref="CV252" ca="1">CU252*(1+(rRentIncrPct*(MOD(CV$8,12)=1))+(rExCapExRntInfl*(rExCapExRntInflMnth=CV$8)))*(CV$8&lt;=(MAX(rHoldPeriod,1)+fRvrYr)*12)</f>
        <v>0</v>
      </c>
      <c r="CW252" s="278" cm="1">
        <f t="array" aca="1" ref="CW252" ca="1">CV252*(1+(rRentIncrPct*(MOD(CW$8,12)=1))+(rExCapExRntInfl*(rExCapExRntInflMnth=CW$8)))*(CW$8&lt;=(MAX(rHoldPeriod,1)+fRvrYr)*12)</f>
        <v>0</v>
      </c>
      <c r="CX252" s="278" cm="1">
        <f t="array" aca="1" ref="CX252" ca="1">CW252*(1+(rRentIncrPct*(MOD(CX$8,12)=1))+(rExCapExRntInfl*(rExCapExRntInflMnth=CX$8)))*(CX$8&lt;=(MAX(rHoldPeriod,1)+fRvrYr)*12)</f>
        <v>0</v>
      </c>
      <c r="CY252" s="278" cm="1">
        <f t="array" aca="1" ref="CY252" ca="1">CX252*(1+(rRentIncrPct*(MOD(CY$8,12)=1))+(rExCapExRntInfl*(rExCapExRntInflMnth=CY$8)))*(CY$8&lt;=(MAX(rHoldPeriod,1)+fRvrYr)*12)</f>
        <v>0</v>
      </c>
      <c r="CZ252" s="278" cm="1">
        <f t="array" aca="1" ref="CZ252" ca="1">CY252*(1+(rRentIncrPct*(MOD(CZ$8,12)=1))+(rExCapExRntInfl*(rExCapExRntInflMnth=CZ$8)))*(CZ$8&lt;=(MAX(rHoldPeriod,1)+fRvrYr)*12)</f>
        <v>0</v>
      </c>
      <c r="DA252" s="278" cm="1">
        <f t="array" aca="1" ref="DA252" ca="1">CZ252*(1+(rRentIncrPct*(MOD(DA$8,12)=1))+(rExCapExRntInfl*(rExCapExRntInflMnth=DA$8)))*(DA$8&lt;=(MAX(rHoldPeriod,1)+fRvrYr)*12)</f>
        <v>0</v>
      </c>
      <c r="DB252" s="278" cm="1">
        <f t="array" aca="1" ref="DB252" ca="1">DA252*(1+(rRentIncrPct*(MOD(DB$8,12)=1))+(rExCapExRntInfl*(rExCapExRntInflMnth=DB$8)))*(DB$8&lt;=(MAX(rHoldPeriod,1)+fRvrYr)*12)</f>
        <v>0</v>
      </c>
      <c r="DC252" s="278" cm="1">
        <f t="array" aca="1" ref="DC252" ca="1">DB252*(1+(rRentIncrPct*(MOD(DC$8,12)=1))+(rExCapExRntInfl*(rExCapExRntInflMnth=DC$8)))*(DC$8&lt;=(MAX(rHoldPeriod,1)+fRvrYr)*12)</f>
        <v>0</v>
      </c>
      <c r="DD252" s="278" cm="1">
        <f t="array" aca="1" ref="DD252" ca="1">DC252*(1+(rRentIncrPct*(MOD(DD$8,12)=1))+(rExCapExRntInfl*(rExCapExRntInflMnth=DD$8)))*(DD$8&lt;=(MAX(rHoldPeriod,1)+fRvrYr)*12)</f>
        <v>0</v>
      </c>
      <c r="DE252" s="278" cm="1">
        <f t="array" aca="1" ref="DE252" ca="1">DD252*(1+(rRentIncrPct*(MOD(DE$8,12)=1))+(rExCapExRntInfl*(rExCapExRntInflMnth=DE$8)))*(DE$8&lt;=(MAX(rHoldPeriod,1)+fRvrYr)*12)</f>
        <v>0</v>
      </c>
      <c r="DF252" s="278" cm="1">
        <f t="array" aca="1" ref="DF252" ca="1">DE252*(1+(rRentIncrPct*(MOD(DF$8,12)=1))+(rExCapExRntInfl*(rExCapExRntInflMnth=DF$8)))*(DF$8&lt;=(MAX(rHoldPeriod,1)+fRvrYr)*12)</f>
        <v>0</v>
      </c>
      <c r="DG252" s="278" cm="1">
        <f t="array" aca="1" ref="DG252" ca="1">DF252*(1+(rRentIncrPct*(MOD(DG$8,12)=1))+(rExCapExRntInfl*(rExCapExRntInflMnth=DG$8)))*(DG$8&lt;=(MAX(rHoldPeriod,1)+fRvrYr)*12)</f>
        <v>0</v>
      </c>
      <c r="DH252" s="278" cm="1">
        <f t="array" aca="1" ref="DH252" ca="1">DG252*(1+(rRentIncrPct*(MOD(DH$8,12)=1))+(rExCapExRntInfl*(rExCapExRntInflMnth=DH$8)))*(DH$8&lt;=(MAX(rHoldPeriod,1)+fRvrYr)*12)</f>
        <v>0</v>
      </c>
      <c r="DI252" s="278" cm="1">
        <f t="array" aca="1" ref="DI252" ca="1">DH252*(1+(rRentIncrPct*(MOD(DI$8,12)=1))+(rExCapExRntInfl*(rExCapExRntInflMnth=DI$8)))*(DI$8&lt;=(MAX(rHoldPeriod,1)+fRvrYr)*12)</f>
        <v>0</v>
      </c>
      <c r="DJ252" s="278" cm="1">
        <f t="array" aca="1" ref="DJ252" ca="1">DI252*(1+(rRentIncrPct*(MOD(DJ$8,12)=1))+(rExCapExRntInfl*(rExCapExRntInflMnth=DJ$8)))*(DJ$8&lt;=(MAX(rHoldPeriod,1)+fRvrYr)*12)</f>
        <v>0</v>
      </c>
      <c r="DK252" s="278" cm="1">
        <f t="array" aca="1" ref="DK252" ca="1">DJ252*(1+(rRentIncrPct*(MOD(DK$8,12)=1))+(rExCapExRntInfl*(rExCapExRntInflMnth=DK$8)))*(DK$8&lt;=(MAX(rHoldPeriod,1)+fRvrYr)*12)</f>
        <v>0</v>
      </c>
      <c r="DL252" s="278" cm="1">
        <f t="array" aca="1" ref="DL252" ca="1">DK252*(1+(rRentIncrPct*(MOD(DL$8,12)=1))+(rExCapExRntInfl*(rExCapExRntInflMnth=DL$8)))*(DL$8&lt;=(MAX(rHoldPeriod,1)+fRvrYr)*12)</f>
        <v>0</v>
      </c>
      <c r="DM252" s="278" cm="1">
        <f t="array" aca="1" ref="DM252" ca="1">DL252*(1+(rRentIncrPct*(MOD(DM$8,12)=1))+(rExCapExRntInfl*(rExCapExRntInflMnth=DM$8)))*(DM$8&lt;=(MAX(rHoldPeriod,1)+fRvrYr)*12)</f>
        <v>0</v>
      </c>
      <c r="DN252" s="278" cm="1">
        <f t="array" aca="1" ref="DN252" ca="1">DM252*(1+(rRentIncrPct*(MOD(DN$8,12)=1))+(rExCapExRntInfl*(rExCapExRntInflMnth=DN$8)))*(DN$8&lt;=(MAX(rHoldPeriod,1)+fRvrYr)*12)</f>
        <v>0</v>
      </c>
      <c r="DO252" s="278" cm="1">
        <f t="array" aca="1" ref="DO252" ca="1">DN252*(1+(rRentIncrPct*(MOD(DO$8,12)=1))+(rExCapExRntInfl*(rExCapExRntInflMnth=DO$8)))*(DO$8&lt;=(MAX(rHoldPeriod,1)+fRvrYr)*12)</f>
        <v>0</v>
      </c>
      <c r="DP252" s="278" cm="1">
        <f t="array" aca="1" ref="DP252" ca="1">DO252*(1+(rRentIncrPct*(MOD(DP$8,12)=1))+(rExCapExRntInfl*(rExCapExRntInflMnth=DP$8)))*(DP$8&lt;=(MAX(rHoldPeriod,1)+fRvrYr)*12)</f>
        <v>0</v>
      </c>
      <c r="DQ252" s="278" cm="1">
        <f t="array" aca="1" ref="DQ252" ca="1">DP252*(1+(rRentIncrPct*(MOD(DQ$8,12)=1))+(rExCapExRntInfl*(rExCapExRntInflMnth=DQ$8)))*(DQ$8&lt;=(MAX(rHoldPeriod,1)+fRvrYr)*12)</f>
        <v>0</v>
      </c>
      <c r="DR252" s="278" cm="1">
        <f t="array" aca="1" ref="DR252" ca="1">DQ252*(1+(rRentIncrPct*(MOD(DR$8,12)=1))+(rExCapExRntInfl*(rExCapExRntInflMnth=DR$8)))*(DR$8&lt;=(MAX(rHoldPeriod,1)+fRvrYr)*12)</f>
        <v>0</v>
      </c>
      <c r="DS252" s="278" cm="1">
        <f t="array" aca="1" ref="DS252" ca="1">DR252*(1+(rRentIncrPct*(MOD(DS$8,12)=1))+(rExCapExRntInfl*(rExCapExRntInflMnth=DS$8)))*(DS$8&lt;=(MAX(rHoldPeriod,1)+fRvrYr)*12)</f>
        <v>0</v>
      </c>
      <c r="DT252" s="278" cm="1">
        <f t="array" aca="1" ref="DT252" ca="1">DS252*(1+(rRentIncrPct*(MOD(DT$8,12)=1))+(rExCapExRntInfl*(rExCapExRntInflMnth=DT$8)))*(DT$8&lt;=(MAX(rHoldPeriod,1)+fRvrYr)*12)</f>
        <v>0</v>
      </c>
      <c r="DU252" s="278" cm="1">
        <f t="array" aca="1" ref="DU252" ca="1">DT252*(1+(rRentIncrPct*(MOD(DU$8,12)=1))+(rExCapExRntInfl*(rExCapExRntInflMnth=DU$8)))*(DU$8&lt;=(MAX(rHoldPeriod,1)+fRvrYr)*12)</f>
        <v>0</v>
      </c>
      <c r="DV252" s="278" cm="1">
        <f t="array" aca="1" ref="DV252" ca="1">DU252*(1+(rRentIncrPct*(MOD(DV$8,12)=1))+(rExCapExRntInfl*(rExCapExRntInflMnth=DV$8)))*(DV$8&lt;=(MAX(rHoldPeriod,1)+fRvrYr)*12)</f>
        <v>0</v>
      </c>
      <c r="DW252" s="278" cm="1">
        <f t="array" aca="1" ref="DW252" ca="1">DV252*(1+(rRentIncrPct*(MOD(DW$8,12)=1))+(rExCapExRntInfl*(rExCapExRntInflMnth=DW$8)))*(DW$8&lt;=(MAX(rHoldPeriod,1)+fRvrYr)*12)</f>
        <v>0</v>
      </c>
      <c r="DX252" s="278" cm="1">
        <f t="array" aca="1" ref="DX252" ca="1">DW252*(1+(rRentIncrPct*(MOD(DX$8,12)=1))+(rExCapExRntInfl*(rExCapExRntInflMnth=DX$8)))*(DX$8&lt;=(MAX(rHoldPeriod,1)+fRvrYr)*12)</f>
        <v>0</v>
      </c>
      <c r="DY252" s="278" cm="1">
        <f t="array" aca="1" ref="DY252" ca="1">DX252*(1+(rRentIncrPct*(MOD(DY$8,12)=1))+(rExCapExRntInfl*(rExCapExRntInflMnth=DY$8)))*(DY$8&lt;=(MAX(rHoldPeriod,1)+fRvrYr)*12)</f>
        <v>0</v>
      </c>
      <c r="DZ252" s="278" cm="1">
        <f t="array" aca="1" ref="DZ252" ca="1">DY252*(1+(rRentIncrPct*(MOD(DZ$8,12)=1))+(rExCapExRntInfl*(rExCapExRntInflMnth=DZ$8)))*(DZ$8&lt;=(MAX(rHoldPeriod,1)+fRvrYr)*12)</f>
        <v>0</v>
      </c>
      <c r="EA252" s="278" cm="1">
        <f t="array" aca="1" ref="EA252" ca="1">DZ252*(1+(rRentIncrPct*(MOD(EA$8,12)=1))+(rExCapExRntInfl*(rExCapExRntInflMnth=EA$8)))*(EA$8&lt;=(MAX(rHoldPeriod,1)+fRvrYr)*12)</f>
        <v>0</v>
      </c>
      <c r="EB252" s="278" cm="1">
        <f t="array" aca="1" ref="EB252" ca="1">EA252*(1+(rRentIncrPct*(MOD(EB$8,12)=1))+(rExCapExRntInfl*(rExCapExRntInflMnth=EB$8)))*(EB$8&lt;=(MAX(rHoldPeriod,1)+fRvrYr)*12)</f>
        <v>0</v>
      </c>
      <c r="EC252" s="278" cm="1">
        <f t="array" aca="1" ref="EC252" ca="1">EB252*(1+(rRentIncrPct*(MOD(EC$8,12)=1))+(rExCapExRntInfl*(rExCapExRntInflMnth=EC$8)))*(EC$8&lt;=(MAX(rHoldPeriod,1)+fRvrYr)*12)</f>
        <v>0</v>
      </c>
      <c r="ED252" s="278" cm="1">
        <f t="array" aca="1" ref="ED252" ca="1">EC252*(1+(rRentIncrPct*(MOD(ED$8,12)=1))+(rExCapExRntInfl*(rExCapExRntInflMnth=ED$8)))*(ED$8&lt;=(MAX(rHoldPeriod,1)+fRvrYr)*12)</f>
        <v>0</v>
      </c>
      <c r="EE252" s="278" cm="1">
        <f t="array" aca="1" ref="EE252" ca="1">ED252*(1+(rRentIncrPct*(MOD(EE$8,12)=1))+(rExCapExRntInfl*(rExCapExRntInflMnth=EE$8)))*(EE$8&lt;=(MAX(rHoldPeriod,1)+fRvrYr)*12)</f>
        <v>0</v>
      </c>
      <c r="EF252" s="278" cm="1">
        <f t="array" aca="1" ref="EF252" ca="1">EE252*(1+(rRentIncrPct*(MOD(EF$8,12)=1))+(rExCapExRntInfl*(rExCapExRntInflMnth=EF$8)))*(EF$8&lt;=(MAX(rHoldPeriod,1)+fRvrYr)*12)</f>
        <v>0</v>
      </c>
      <c r="EG252" s="278" cm="1">
        <f t="array" aca="1" ref="EG252" ca="1">EF252*(1+(rRentIncrPct*(MOD(EG$8,12)=1))+(rExCapExRntInfl*(rExCapExRntInflMnth=EG$8)))*(EG$8&lt;=(MAX(rHoldPeriod,1)+fRvrYr)*12)</f>
        <v>0</v>
      </c>
      <c r="EH252" s="278" cm="1">
        <f t="array" aca="1" ref="EH252" ca="1">EG252*(1+(rRentIncrPct*(MOD(EH$8,12)=1))+(rExCapExRntInfl*(rExCapExRntInflMnth=EH$8)))*(EH$8&lt;=(MAX(rHoldPeriod,1)+fRvrYr)*12)</f>
        <v>0</v>
      </c>
      <c r="EI252" s="278" cm="1">
        <f t="array" aca="1" ref="EI252" ca="1">EH252*(1+(rRentIncrPct*(MOD(EI$8,12)=1))+(rExCapExRntInfl*(rExCapExRntInflMnth=EI$8)))*(EI$8&lt;=(MAX(rHoldPeriod,1)+fRvrYr)*12)</f>
        <v>0</v>
      </c>
      <c r="EJ252" s="278" cm="1">
        <f t="array" aca="1" ref="EJ252" ca="1">EI252*(1+(rRentIncrPct*(MOD(EJ$8,12)=1))+(rExCapExRntInfl*(rExCapExRntInflMnth=EJ$8)))*(EJ$8&lt;=(MAX(rHoldPeriod,1)+fRvrYr)*12)</f>
        <v>0</v>
      </c>
      <c r="EK252" s="278" cm="1">
        <f t="array" aca="1" ref="EK252" ca="1">EJ252*(1+(rRentIncrPct*(MOD(EK$8,12)=1))+(rExCapExRntInfl*(rExCapExRntInflMnth=EK$8)))*(EK$8&lt;=(MAX(rHoldPeriod,1)+fRvrYr)*12)</f>
        <v>0</v>
      </c>
      <c r="EL252" s="278" cm="1">
        <f t="array" aca="1" ref="EL252" ca="1">EK252*(1+(rRentIncrPct*(MOD(EL$8,12)=1))+(rExCapExRntInfl*(rExCapExRntInflMnth=EL$8)))*(EL$8&lt;=(MAX(rHoldPeriod,1)+fRvrYr)*12)</f>
        <v>0</v>
      </c>
      <c r="EM252" s="278" cm="1">
        <f t="array" aca="1" ref="EM252" ca="1">EL252*(1+(rRentIncrPct*(MOD(EM$8,12)=1))+(rExCapExRntInfl*(rExCapExRntInflMnth=EM$8)))*(EM$8&lt;=(MAX(rHoldPeriod,1)+fRvrYr)*12)</f>
        <v>0</v>
      </c>
      <c r="EN252" s="278" cm="1">
        <f t="array" aca="1" ref="EN252" ca="1">EM252*(1+(rRentIncrPct*(MOD(EN$8,12)=1))+(rExCapExRntInfl*(rExCapExRntInflMnth=EN$8)))*(EN$8&lt;=(MAX(rHoldPeriod,1)+fRvrYr)*12)</f>
        <v>0</v>
      </c>
      <c r="EO252" s="278" cm="1">
        <f t="array" aca="1" ref="EO252" ca="1">EN252*(1+(rRentIncrPct*(MOD(EO$8,12)=1))+(rExCapExRntInfl*(rExCapExRntInflMnth=EO$8)))*(EO$8&lt;=(MAX(rHoldPeriod,1)+fRvrYr)*12)</f>
        <v>0</v>
      </c>
      <c r="EP252" s="278" cm="1">
        <f t="array" aca="1" ref="EP252" ca="1">EO252*(1+(rRentIncrPct*(MOD(EP$8,12)=1))+(rExCapExRntInfl*(rExCapExRntInflMnth=EP$8)))*(EP$8&lt;=(MAX(rHoldPeriod,1)+fRvrYr)*12)</f>
        <v>0</v>
      </c>
      <c r="EQ252" s="278" cm="1">
        <f t="array" aca="1" ref="EQ252" ca="1">EP252*(1+(rRentIncrPct*(MOD(EQ$8,12)=1))+(rExCapExRntInfl*(rExCapExRntInflMnth=EQ$8)))*(EQ$8&lt;=(MAX(rHoldPeriod,1)+fRvrYr)*12)</f>
        <v>0</v>
      </c>
      <c r="ER252" s="278" cm="1">
        <f t="array" aca="1" ref="ER252" ca="1">EQ252*(1+(rRentIncrPct*(MOD(ER$8,12)=1))+(rExCapExRntInfl*(rExCapExRntInflMnth=ER$8)))*(ER$8&lt;=(MAX(rHoldPeriod,1)+fRvrYr)*12)</f>
        <v>0</v>
      </c>
      <c r="ES252" s="278" cm="1">
        <f t="array" aca="1" ref="ES252" ca="1">ER252*(1+(rRentIncrPct*(MOD(ES$8,12)=1))+(rExCapExRntInfl*(rExCapExRntInflMnth=ES$8)))*(ES$8&lt;=(MAX(rHoldPeriod,1)+fRvrYr)*12)</f>
        <v>0</v>
      </c>
    </row>
    <row r="253" spans="17:149" hidden="1" x14ac:dyDescent="0.2">
      <c r="Q253" s="275"/>
      <c r="R253" s="278">
        <f t="shared" si="501"/>
        <v>0</v>
      </c>
      <c r="S253" s="278" cm="1">
        <f t="array" aca="1" ref="S253" ca="1">R253*(1+(rRentIncrPct*(MOD(S$8,12)=1))+(rExCapExRntInfl*(rExCapExRntInflMnth=S$8)))*(S$8&lt;=(MAX(rHoldPeriod,1)+fRvrYr)*12)</f>
        <v>0</v>
      </c>
      <c r="T253" s="278" cm="1">
        <f t="array" aca="1" ref="T253" ca="1">S253*(1+(rRentIncrPct*(MOD(T$8,12)=1))+(rExCapExRntInfl*(rExCapExRntInflMnth=T$8)))*(T$8&lt;=(MAX(rHoldPeriod,1)+fRvrYr)*12)</f>
        <v>0</v>
      </c>
      <c r="U253" s="278" cm="1">
        <f t="array" aca="1" ref="U253" ca="1">T253*(1+(rRentIncrPct*(MOD(U$8,12)=1))+(rExCapExRntInfl*(rExCapExRntInflMnth=U$8)))*(U$8&lt;=(MAX(rHoldPeriod,1)+fRvrYr)*12)</f>
        <v>0</v>
      </c>
      <c r="V253" s="278" cm="1">
        <f t="array" aca="1" ref="V253" ca="1">U253*(1+(rRentIncrPct*(MOD(V$8,12)=1))+(rExCapExRntInfl*(rExCapExRntInflMnth=V$8)))*(V$8&lt;=(MAX(rHoldPeriod,1)+fRvrYr)*12)</f>
        <v>0</v>
      </c>
      <c r="W253" s="278" cm="1">
        <f t="array" aca="1" ref="W253" ca="1">V253*(1+(rRentIncrPct*(MOD(W$8,12)=1))+(rExCapExRntInfl*(rExCapExRntInflMnth=W$8)))*(W$8&lt;=(MAX(rHoldPeriod,1)+fRvrYr)*12)</f>
        <v>0</v>
      </c>
      <c r="X253" s="278" cm="1">
        <f t="array" aca="1" ref="X253" ca="1">W253*(1+(rRentIncrPct*(MOD(X$8,12)=1))+(rExCapExRntInfl*(rExCapExRntInflMnth=X$8)))*(X$8&lt;=(MAX(rHoldPeriod,1)+fRvrYr)*12)</f>
        <v>0</v>
      </c>
      <c r="Y253" s="278" cm="1">
        <f t="array" aca="1" ref="Y253" ca="1">X253*(1+(rRentIncrPct*(MOD(Y$8,12)=1))+(rExCapExRntInfl*(rExCapExRntInflMnth=Y$8)))*(Y$8&lt;=(MAX(rHoldPeriod,1)+fRvrYr)*12)</f>
        <v>0</v>
      </c>
      <c r="Z253" s="278" cm="1">
        <f t="array" aca="1" ref="Z253" ca="1">Y253*(1+(rRentIncrPct*(MOD(Z$8,12)=1))+(rExCapExRntInfl*(rExCapExRntInflMnth=Z$8)))*(Z$8&lt;=(MAX(rHoldPeriod,1)+fRvrYr)*12)</f>
        <v>0</v>
      </c>
      <c r="AA253" s="278" cm="1">
        <f t="array" aca="1" ref="AA253" ca="1">Z253*(1+(rRentIncrPct*(MOD(AA$8,12)=1))+(rExCapExRntInfl*(rExCapExRntInflMnth=AA$8)))*(AA$8&lt;=(MAX(rHoldPeriod,1)+fRvrYr)*12)</f>
        <v>0</v>
      </c>
      <c r="AB253" s="278" cm="1">
        <f t="array" aca="1" ref="AB253" ca="1">AA253*(1+(rRentIncrPct*(MOD(AB$8,12)=1))+(rExCapExRntInfl*(rExCapExRntInflMnth=AB$8)))*(AB$8&lt;=(MAX(rHoldPeriod,1)+fRvrYr)*12)</f>
        <v>0</v>
      </c>
      <c r="AC253" s="278" cm="1">
        <f t="array" aca="1" ref="AC253" ca="1">AB253*(1+(rRentIncrPct*(MOD(AC$8,12)=1))+(rExCapExRntInfl*(rExCapExRntInflMnth=AC$8)))*(AC$8&lt;=(MAX(rHoldPeriod,1)+fRvrYr)*12)</f>
        <v>0</v>
      </c>
      <c r="AD253" s="278" cm="1">
        <f t="array" aca="1" ref="AD253" ca="1">AC253*(1+(rRentIncrPct*(MOD(AD$8,12)=1))+(rExCapExRntInfl*(rExCapExRntInflMnth=AD$8)))*(AD$8&lt;=(MAX(rHoldPeriod,1)+fRvrYr)*12)</f>
        <v>0</v>
      </c>
      <c r="AE253" s="278" cm="1">
        <f t="array" aca="1" ref="AE253" ca="1">AD253*(1+(rRentIncrPct*(MOD(AE$8,12)=1))+(rExCapExRntInfl*(rExCapExRntInflMnth=AE$8)))*(AE$8&lt;=(MAX(rHoldPeriod,1)+fRvrYr)*12)</f>
        <v>0</v>
      </c>
      <c r="AF253" s="278" cm="1">
        <f t="array" aca="1" ref="AF253" ca="1">AE253*(1+(rRentIncrPct*(MOD(AF$8,12)=1))+(rExCapExRntInfl*(rExCapExRntInflMnth=AF$8)))*(AF$8&lt;=(MAX(rHoldPeriod,1)+fRvrYr)*12)</f>
        <v>0</v>
      </c>
      <c r="AG253" s="278" cm="1">
        <f t="array" aca="1" ref="AG253" ca="1">AF253*(1+(rRentIncrPct*(MOD(AG$8,12)=1))+(rExCapExRntInfl*(rExCapExRntInflMnth=AG$8)))*(AG$8&lt;=(MAX(rHoldPeriod,1)+fRvrYr)*12)</f>
        <v>0</v>
      </c>
      <c r="AH253" s="278" cm="1">
        <f t="array" aca="1" ref="AH253" ca="1">AG253*(1+(rRentIncrPct*(MOD(AH$8,12)=1))+(rExCapExRntInfl*(rExCapExRntInflMnth=AH$8)))*(AH$8&lt;=(MAX(rHoldPeriod,1)+fRvrYr)*12)</f>
        <v>0</v>
      </c>
      <c r="AI253" s="278" cm="1">
        <f t="array" aca="1" ref="AI253" ca="1">AH253*(1+(rRentIncrPct*(MOD(AI$8,12)=1))+(rExCapExRntInfl*(rExCapExRntInflMnth=AI$8)))*(AI$8&lt;=(MAX(rHoldPeriod,1)+fRvrYr)*12)</f>
        <v>0</v>
      </c>
      <c r="AJ253" s="278" cm="1">
        <f t="array" aca="1" ref="AJ253" ca="1">AI253*(1+(rRentIncrPct*(MOD(AJ$8,12)=1))+(rExCapExRntInfl*(rExCapExRntInflMnth=AJ$8)))*(AJ$8&lt;=(MAX(rHoldPeriod,1)+fRvrYr)*12)</f>
        <v>0</v>
      </c>
      <c r="AK253" s="278" cm="1">
        <f t="array" aca="1" ref="AK253" ca="1">AJ253*(1+(rRentIncrPct*(MOD(AK$8,12)=1))+(rExCapExRntInfl*(rExCapExRntInflMnth=AK$8)))*(AK$8&lt;=(MAX(rHoldPeriod,1)+fRvrYr)*12)</f>
        <v>0</v>
      </c>
      <c r="AL253" s="278" cm="1">
        <f t="array" aca="1" ref="AL253" ca="1">AK253*(1+(rRentIncrPct*(MOD(AL$8,12)=1))+(rExCapExRntInfl*(rExCapExRntInflMnth=AL$8)))*(AL$8&lt;=(MAX(rHoldPeriod,1)+fRvrYr)*12)</f>
        <v>0</v>
      </c>
      <c r="AM253" s="278" cm="1">
        <f t="array" aca="1" ref="AM253" ca="1">AL253*(1+(rRentIncrPct*(MOD(AM$8,12)=1))+(rExCapExRntInfl*(rExCapExRntInflMnth=AM$8)))*(AM$8&lt;=(MAX(rHoldPeriod,1)+fRvrYr)*12)</f>
        <v>0</v>
      </c>
      <c r="AN253" s="278" cm="1">
        <f t="array" aca="1" ref="AN253" ca="1">AM253*(1+(rRentIncrPct*(MOD(AN$8,12)=1))+(rExCapExRntInfl*(rExCapExRntInflMnth=AN$8)))*(AN$8&lt;=(MAX(rHoldPeriod,1)+fRvrYr)*12)</f>
        <v>0</v>
      </c>
      <c r="AO253" s="278" cm="1">
        <f t="array" aca="1" ref="AO253" ca="1">AN253*(1+(rRentIncrPct*(MOD(AO$8,12)=1))+(rExCapExRntInfl*(rExCapExRntInflMnth=AO$8)))*(AO$8&lt;=(MAX(rHoldPeriod,1)+fRvrYr)*12)</f>
        <v>0</v>
      </c>
      <c r="AP253" s="278" cm="1">
        <f t="array" aca="1" ref="AP253" ca="1">AO253*(1+(rRentIncrPct*(MOD(AP$8,12)=1))+(rExCapExRntInfl*(rExCapExRntInflMnth=AP$8)))*(AP$8&lt;=(MAX(rHoldPeriod,1)+fRvrYr)*12)</f>
        <v>0</v>
      </c>
      <c r="AQ253" s="278" cm="1">
        <f t="array" aca="1" ref="AQ253" ca="1">AP253*(1+(rRentIncrPct*(MOD(AQ$8,12)=1))+(rExCapExRntInfl*(rExCapExRntInflMnth=AQ$8)))*(AQ$8&lt;=(MAX(rHoldPeriod,1)+fRvrYr)*12)</f>
        <v>0</v>
      </c>
      <c r="AR253" s="278" cm="1">
        <f t="array" aca="1" ref="AR253" ca="1">AQ253*(1+(rRentIncrPct*(MOD(AR$8,12)=1))+(rExCapExRntInfl*(rExCapExRntInflMnth=AR$8)))*(AR$8&lt;=(MAX(rHoldPeriod,1)+fRvrYr)*12)</f>
        <v>0</v>
      </c>
      <c r="AS253" s="278" cm="1">
        <f t="array" aca="1" ref="AS253" ca="1">AR253*(1+(rRentIncrPct*(MOD(AS$8,12)=1))+(rExCapExRntInfl*(rExCapExRntInflMnth=AS$8)))*(AS$8&lt;=(MAX(rHoldPeriod,1)+fRvrYr)*12)</f>
        <v>0</v>
      </c>
      <c r="AT253" s="278" cm="1">
        <f t="array" aca="1" ref="AT253" ca="1">AS253*(1+(rRentIncrPct*(MOD(AT$8,12)=1))+(rExCapExRntInfl*(rExCapExRntInflMnth=AT$8)))*(AT$8&lt;=(MAX(rHoldPeriod,1)+fRvrYr)*12)</f>
        <v>0</v>
      </c>
      <c r="AU253" s="278" cm="1">
        <f t="array" aca="1" ref="AU253" ca="1">AT253*(1+(rRentIncrPct*(MOD(AU$8,12)=1))+(rExCapExRntInfl*(rExCapExRntInflMnth=AU$8)))*(AU$8&lt;=(MAX(rHoldPeriod,1)+fRvrYr)*12)</f>
        <v>0</v>
      </c>
      <c r="AV253" s="278" cm="1">
        <f t="array" aca="1" ref="AV253" ca="1">AU253*(1+(rRentIncrPct*(MOD(AV$8,12)=1))+(rExCapExRntInfl*(rExCapExRntInflMnth=AV$8)))*(AV$8&lt;=(MAX(rHoldPeriod,1)+fRvrYr)*12)</f>
        <v>0</v>
      </c>
      <c r="AW253" s="278" cm="1">
        <f t="array" aca="1" ref="AW253" ca="1">AV253*(1+(rRentIncrPct*(MOD(AW$8,12)=1))+(rExCapExRntInfl*(rExCapExRntInflMnth=AW$8)))*(AW$8&lt;=(MAX(rHoldPeriod,1)+fRvrYr)*12)</f>
        <v>0</v>
      </c>
      <c r="AX253" s="278" cm="1">
        <f t="array" aca="1" ref="AX253" ca="1">AW253*(1+(rRentIncrPct*(MOD(AX$8,12)=1))+(rExCapExRntInfl*(rExCapExRntInflMnth=AX$8)))*(AX$8&lt;=(MAX(rHoldPeriod,1)+fRvrYr)*12)</f>
        <v>0</v>
      </c>
      <c r="AY253" s="278" cm="1">
        <f t="array" aca="1" ref="AY253" ca="1">AX253*(1+(rRentIncrPct*(MOD(AY$8,12)=1))+(rExCapExRntInfl*(rExCapExRntInflMnth=AY$8)))*(AY$8&lt;=(MAX(rHoldPeriod,1)+fRvrYr)*12)</f>
        <v>0</v>
      </c>
      <c r="AZ253" s="278" cm="1">
        <f t="array" aca="1" ref="AZ253" ca="1">AY253*(1+(rRentIncrPct*(MOD(AZ$8,12)=1))+(rExCapExRntInfl*(rExCapExRntInflMnth=AZ$8)))*(AZ$8&lt;=(MAX(rHoldPeriod,1)+fRvrYr)*12)</f>
        <v>0</v>
      </c>
      <c r="BA253" s="278" cm="1">
        <f t="array" aca="1" ref="BA253" ca="1">AZ253*(1+(rRentIncrPct*(MOD(BA$8,12)=1))+(rExCapExRntInfl*(rExCapExRntInflMnth=BA$8)))*(BA$8&lt;=(MAX(rHoldPeriod,1)+fRvrYr)*12)</f>
        <v>0</v>
      </c>
      <c r="BB253" s="278" cm="1">
        <f t="array" aca="1" ref="BB253" ca="1">BA253*(1+(rRentIncrPct*(MOD(BB$8,12)=1))+(rExCapExRntInfl*(rExCapExRntInflMnth=BB$8)))*(BB$8&lt;=(MAX(rHoldPeriod,1)+fRvrYr)*12)</f>
        <v>0</v>
      </c>
      <c r="BC253" s="278" cm="1">
        <f t="array" aca="1" ref="BC253" ca="1">BB253*(1+(rRentIncrPct*(MOD(BC$8,12)=1))+(rExCapExRntInfl*(rExCapExRntInflMnth=BC$8)))*(BC$8&lt;=(MAX(rHoldPeriod,1)+fRvrYr)*12)</f>
        <v>0</v>
      </c>
      <c r="BD253" s="278" cm="1">
        <f t="array" aca="1" ref="BD253" ca="1">BC253*(1+(rRentIncrPct*(MOD(BD$8,12)=1))+(rExCapExRntInfl*(rExCapExRntInflMnth=BD$8)))*(BD$8&lt;=(MAX(rHoldPeriod,1)+fRvrYr)*12)</f>
        <v>0</v>
      </c>
      <c r="BE253" s="278" cm="1">
        <f t="array" aca="1" ref="BE253" ca="1">BD253*(1+(rRentIncrPct*(MOD(BE$8,12)=1))+(rExCapExRntInfl*(rExCapExRntInflMnth=BE$8)))*(BE$8&lt;=(MAX(rHoldPeriod,1)+fRvrYr)*12)</f>
        <v>0</v>
      </c>
      <c r="BF253" s="278" cm="1">
        <f t="array" aca="1" ref="BF253" ca="1">BE253*(1+(rRentIncrPct*(MOD(BF$8,12)=1))+(rExCapExRntInfl*(rExCapExRntInflMnth=BF$8)))*(BF$8&lt;=(MAX(rHoldPeriod,1)+fRvrYr)*12)</f>
        <v>0</v>
      </c>
      <c r="BG253" s="278" cm="1">
        <f t="array" aca="1" ref="BG253" ca="1">BF253*(1+(rRentIncrPct*(MOD(BG$8,12)=1))+(rExCapExRntInfl*(rExCapExRntInflMnth=BG$8)))*(BG$8&lt;=(MAX(rHoldPeriod,1)+fRvrYr)*12)</f>
        <v>0</v>
      </c>
      <c r="BH253" s="278" cm="1">
        <f t="array" aca="1" ref="BH253" ca="1">BG253*(1+(rRentIncrPct*(MOD(BH$8,12)=1))+(rExCapExRntInfl*(rExCapExRntInflMnth=BH$8)))*(BH$8&lt;=(MAX(rHoldPeriod,1)+fRvrYr)*12)</f>
        <v>0</v>
      </c>
      <c r="BI253" s="278" cm="1">
        <f t="array" aca="1" ref="BI253" ca="1">BH253*(1+(rRentIncrPct*(MOD(BI$8,12)=1))+(rExCapExRntInfl*(rExCapExRntInflMnth=BI$8)))*(BI$8&lt;=(MAX(rHoldPeriod,1)+fRvrYr)*12)</f>
        <v>0</v>
      </c>
      <c r="BJ253" s="278" cm="1">
        <f t="array" aca="1" ref="BJ253" ca="1">BI253*(1+(rRentIncrPct*(MOD(BJ$8,12)=1))+(rExCapExRntInfl*(rExCapExRntInflMnth=BJ$8)))*(BJ$8&lt;=(MAX(rHoldPeriod,1)+fRvrYr)*12)</f>
        <v>0</v>
      </c>
      <c r="BK253" s="278" cm="1">
        <f t="array" aca="1" ref="BK253" ca="1">BJ253*(1+(rRentIncrPct*(MOD(BK$8,12)=1))+(rExCapExRntInfl*(rExCapExRntInflMnth=BK$8)))*(BK$8&lt;=(MAX(rHoldPeriod,1)+fRvrYr)*12)</f>
        <v>0</v>
      </c>
      <c r="BL253" s="278" cm="1">
        <f t="array" aca="1" ref="BL253" ca="1">BK253*(1+(rRentIncrPct*(MOD(BL$8,12)=1))+(rExCapExRntInfl*(rExCapExRntInflMnth=BL$8)))*(BL$8&lt;=(MAX(rHoldPeriod,1)+fRvrYr)*12)</f>
        <v>0</v>
      </c>
      <c r="BM253" s="278" cm="1">
        <f t="array" aca="1" ref="BM253" ca="1">BL253*(1+(rRentIncrPct*(MOD(BM$8,12)=1))+(rExCapExRntInfl*(rExCapExRntInflMnth=BM$8)))*(BM$8&lt;=(MAX(rHoldPeriod,1)+fRvrYr)*12)</f>
        <v>0</v>
      </c>
      <c r="BN253" s="278" cm="1">
        <f t="array" aca="1" ref="BN253" ca="1">BM253*(1+(rRentIncrPct*(MOD(BN$8,12)=1))+(rExCapExRntInfl*(rExCapExRntInflMnth=BN$8)))*(BN$8&lt;=(MAX(rHoldPeriod,1)+fRvrYr)*12)</f>
        <v>0</v>
      </c>
      <c r="BO253" s="278" cm="1">
        <f t="array" aca="1" ref="BO253" ca="1">BN253*(1+(rRentIncrPct*(MOD(BO$8,12)=1))+(rExCapExRntInfl*(rExCapExRntInflMnth=BO$8)))*(BO$8&lt;=(MAX(rHoldPeriod,1)+fRvrYr)*12)</f>
        <v>0</v>
      </c>
      <c r="BP253" s="278" cm="1">
        <f t="array" aca="1" ref="BP253" ca="1">BO253*(1+(rRentIncrPct*(MOD(BP$8,12)=1))+(rExCapExRntInfl*(rExCapExRntInflMnth=BP$8)))*(BP$8&lt;=(MAX(rHoldPeriod,1)+fRvrYr)*12)</f>
        <v>0</v>
      </c>
      <c r="BQ253" s="278" cm="1">
        <f t="array" aca="1" ref="BQ253" ca="1">BP253*(1+(rRentIncrPct*(MOD(BQ$8,12)=1))+(rExCapExRntInfl*(rExCapExRntInflMnth=BQ$8)))*(BQ$8&lt;=(MAX(rHoldPeriod,1)+fRvrYr)*12)</f>
        <v>0</v>
      </c>
      <c r="BR253" s="278" cm="1">
        <f t="array" aca="1" ref="BR253" ca="1">BQ253*(1+(rRentIncrPct*(MOD(BR$8,12)=1))+(rExCapExRntInfl*(rExCapExRntInflMnth=BR$8)))*(BR$8&lt;=(MAX(rHoldPeriod,1)+fRvrYr)*12)</f>
        <v>0</v>
      </c>
      <c r="BS253" s="278" cm="1">
        <f t="array" aca="1" ref="BS253" ca="1">BR253*(1+(rRentIncrPct*(MOD(BS$8,12)=1))+(rExCapExRntInfl*(rExCapExRntInflMnth=BS$8)))*(BS$8&lt;=(MAX(rHoldPeriod,1)+fRvrYr)*12)</f>
        <v>0</v>
      </c>
      <c r="BT253" s="278" cm="1">
        <f t="array" aca="1" ref="BT253" ca="1">BS253*(1+(rRentIncrPct*(MOD(BT$8,12)=1))+(rExCapExRntInfl*(rExCapExRntInflMnth=BT$8)))*(BT$8&lt;=(MAX(rHoldPeriod,1)+fRvrYr)*12)</f>
        <v>0</v>
      </c>
      <c r="BU253" s="278" cm="1">
        <f t="array" aca="1" ref="BU253" ca="1">BT253*(1+(rRentIncrPct*(MOD(BU$8,12)=1))+(rExCapExRntInfl*(rExCapExRntInflMnth=BU$8)))*(BU$8&lt;=(MAX(rHoldPeriod,1)+fRvrYr)*12)</f>
        <v>0</v>
      </c>
      <c r="BV253" s="278" cm="1">
        <f t="array" aca="1" ref="BV253" ca="1">BU253*(1+(rRentIncrPct*(MOD(BV$8,12)=1))+(rExCapExRntInfl*(rExCapExRntInflMnth=BV$8)))*(BV$8&lt;=(MAX(rHoldPeriod,1)+fRvrYr)*12)</f>
        <v>0</v>
      </c>
      <c r="BW253" s="278" cm="1">
        <f t="array" aca="1" ref="BW253" ca="1">BV253*(1+(rRentIncrPct*(MOD(BW$8,12)=1))+(rExCapExRntInfl*(rExCapExRntInflMnth=BW$8)))*(BW$8&lt;=(MAX(rHoldPeriod,1)+fRvrYr)*12)</f>
        <v>0</v>
      </c>
      <c r="BX253" s="278" cm="1">
        <f t="array" aca="1" ref="BX253" ca="1">BW253*(1+(rRentIncrPct*(MOD(BX$8,12)=1))+(rExCapExRntInfl*(rExCapExRntInflMnth=BX$8)))*(BX$8&lt;=(MAX(rHoldPeriod,1)+fRvrYr)*12)</f>
        <v>0</v>
      </c>
      <c r="BY253" s="278" cm="1">
        <f t="array" aca="1" ref="BY253" ca="1">BX253*(1+(rRentIncrPct*(MOD(BY$8,12)=1))+(rExCapExRntInfl*(rExCapExRntInflMnth=BY$8)))*(BY$8&lt;=(MAX(rHoldPeriod,1)+fRvrYr)*12)</f>
        <v>0</v>
      </c>
      <c r="BZ253" s="278" cm="1">
        <f t="array" aca="1" ref="BZ253" ca="1">BY253*(1+(rRentIncrPct*(MOD(BZ$8,12)=1))+(rExCapExRntInfl*(rExCapExRntInflMnth=BZ$8)))*(BZ$8&lt;=(MAX(rHoldPeriod,1)+fRvrYr)*12)</f>
        <v>0</v>
      </c>
      <c r="CA253" s="278" cm="1">
        <f t="array" aca="1" ref="CA253" ca="1">BZ253*(1+(rRentIncrPct*(MOD(CA$8,12)=1))+(rExCapExRntInfl*(rExCapExRntInflMnth=CA$8)))*(CA$8&lt;=(MAX(rHoldPeriod,1)+fRvrYr)*12)</f>
        <v>0</v>
      </c>
      <c r="CB253" s="278" cm="1">
        <f t="array" aca="1" ref="CB253" ca="1">CA253*(1+(rRentIncrPct*(MOD(CB$8,12)=1))+(rExCapExRntInfl*(rExCapExRntInflMnth=CB$8)))*(CB$8&lt;=(MAX(rHoldPeriod,1)+fRvrYr)*12)</f>
        <v>0</v>
      </c>
      <c r="CC253" s="278" cm="1">
        <f t="array" aca="1" ref="CC253" ca="1">CB253*(1+(rRentIncrPct*(MOD(CC$8,12)=1))+(rExCapExRntInfl*(rExCapExRntInflMnth=CC$8)))*(CC$8&lt;=(MAX(rHoldPeriod,1)+fRvrYr)*12)</f>
        <v>0</v>
      </c>
      <c r="CD253" s="278" cm="1">
        <f t="array" aca="1" ref="CD253" ca="1">CC253*(1+(rRentIncrPct*(MOD(CD$8,12)=1))+(rExCapExRntInfl*(rExCapExRntInflMnth=CD$8)))*(CD$8&lt;=(MAX(rHoldPeriod,1)+fRvrYr)*12)</f>
        <v>0</v>
      </c>
      <c r="CE253" s="278" cm="1">
        <f t="array" aca="1" ref="CE253" ca="1">CD253*(1+(rRentIncrPct*(MOD(CE$8,12)=1))+(rExCapExRntInfl*(rExCapExRntInflMnth=CE$8)))*(CE$8&lt;=(MAX(rHoldPeriod,1)+fRvrYr)*12)</f>
        <v>0</v>
      </c>
      <c r="CF253" s="278" cm="1">
        <f t="array" aca="1" ref="CF253" ca="1">CE253*(1+(rRentIncrPct*(MOD(CF$8,12)=1))+(rExCapExRntInfl*(rExCapExRntInflMnth=CF$8)))*(CF$8&lt;=(MAX(rHoldPeriod,1)+fRvrYr)*12)</f>
        <v>0</v>
      </c>
      <c r="CG253" s="278" cm="1">
        <f t="array" aca="1" ref="CG253" ca="1">CF253*(1+(rRentIncrPct*(MOD(CG$8,12)=1))+(rExCapExRntInfl*(rExCapExRntInflMnth=CG$8)))*(CG$8&lt;=(MAX(rHoldPeriod,1)+fRvrYr)*12)</f>
        <v>0</v>
      </c>
      <c r="CH253" s="278" cm="1">
        <f t="array" aca="1" ref="CH253" ca="1">CG253*(1+(rRentIncrPct*(MOD(CH$8,12)=1))+(rExCapExRntInfl*(rExCapExRntInflMnth=CH$8)))*(CH$8&lt;=(MAX(rHoldPeriod,1)+fRvrYr)*12)</f>
        <v>0</v>
      </c>
      <c r="CI253" s="278" cm="1">
        <f t="array" aca="1" ref="CI253" ca="1">CH253*(1+(rRentIncrPct*(MOD(CI$8,12)=1))+(rExCapExRntInfl*(rExCapExRntInflMnth=CI$8)))*(CI$8&lt;=(MAX(rHoldPeriod,1)+fRvrYr)*12)</f>
        <v>0</v>
      </c>
      <c r="CJ253" s="278" cm="1">
        <f t="array" aca="1" ref="CJ253" ca="1">CI253*(1+(rRentIncrPct*(MOD(CJ$8,12)=1))+(rExCapExRntInfl*(rExCapExRntInflMnth=CJ$8)))*(CJ$8&lt;=(MAX(rHoldPeriod,1)+fRvrYr)*12)</f>
        <v>0</v>
      </c>
      <c r="CK253" s="278" cm="1">
        <f t="array" aca="1" ref="CK253" ca="1">CJ253*(1+(rRentIncrPct*(MOD(CK$8,12)=1))+(rExCapExRntInfl*(rExCapExRntInflMnth=CK$8)))*(CK$8&lt;=(MAX(rHoldPeriod,1)+fRvrYr)*12)</f>
        <v>0</v>
      </c>
      <c r="CL253" s="278" cm="1">
        <f t="array" aca="1" ref="CL253" ca="1">CK253*(1+(rRentIncrPct*(MOD(CL$8,12)=1))+(rExCapExRntInfl*(rExCapExRntInflMnth=CL$8)))*(CL$8&lt;=(MAX(rHoldPeriod,1)+fRvrYr)*12)</f>
        <v>0</v>
      </c>
      <c r="CM253" s="278" cm="1">
        <f t="array" aca="1" ref="CM253" ca="1">CL253*(1+(rRentIncrPct*(MOD(CM$8,12)=1))+(rExCapExRntInfl*(rExCapExRntInflMnth=CM$8)))*(CM$8&lt;=(MAX(rHoldPeriod,1)+fRvrYr)*12)</f>
        <v>0</v>
      </c>
      <c r="CN253" s="278" cm="1">
        <f t="array" aca="1" ref="CN253" ca="1">CM253*(1+(rRentIncrPct*(MOD(CN$8,12)=1))+(rExCapExRntInfl*(rExCapExRntInflMnth=CN$8)))*(CN$8&lt;=(MAX(rHoldPeriod,1)+fRvrYr)*12)</f>
        <v>0</v>
      </c>
      <c r="CO253" s="278" cm="1">
        <f t="array" aca="1" ref="CO253" ca="1">CN253*(1+(rRentIncrPct*(MOD(CO$8,12)=1))+(rExCapExRntInfl*(rExCapExRntInflMnth=CO$8)))*(CO$8&lt;=(MAX(rHoldPeriod,1)+fRvrYr)*12)</f>
        <v>0</v>
      </c>
      <c r="CP253" s="278" cm="1">
        <f t="array" aca="1" ref="CP253" ca="1">CO253*(1+(rRentIncrPct*(MOD(CP$8,12)=1))+(rExCapExRntInfl*(rExCapExRntInflMnth=CP$8)))*(CP$8&lt;=(MAX(rHoldPeriod,1)+fRvrYr)*12)</f>
        <v>0</v>
      </c>
      <c r="CQ253" s="278" cm="1">
        <f t="array" aca="1" ref="CQ253" ca="1">CP253*(1+(rRentIncrPct*(MOD(CQ$8,12)=1))+(rExCapExRntInfl*(rExCapExRntInflMnth=CQ$8)))*(CQ$8&lt;=(MAX(rHoldPeriod,1)+fRvrYr)*12)</f>
        <v>0</v>
      </c>
      <c r="CR253" s="278" cm="1">
        <f t="array" aca="1" ref="CR253" ca="1">CQ253*(1+(rRentIncrPct*(MOD(CR$8,12)=1))+(rExCapExRntInfl*(rExCapExRntInflMnth=CR$8)))*(CR$8&lt;=(MAX(rHoldPeriod,1)+fRvrYr)*12)</f>
        <v>0</v>
      </c>
      <c r="CS253" s="278" cm="1">
        <f t="array" aca="1" ref="CS253" ca="1">CR253*(1+(rRentIncrPct*(MOD(CS$8,12)=1))+(rExCapExRntInfl*(rExCapExRntInflMnth=CS$8)))*(CS$8&lt;=(MAX(rHoldPeriod,1)+fRvrYr)*12)</f>
        <v>0</v>
      </c>
      <c r="CT253" s="278" cm="1">
        <f t="array" aca="1" ref="CT253" ca="1">CS253*(1+(rRentIncrPct*(MOD(CT$8,12)=1))+(rExCapExRntInfl*(rExCapExRntInflMnth=CT$8)))*(CT$8&lt;=(MAX(rHoldPeriod,1)+fRvrYr)*12)</f>
        <v>0</v>
      </c>
      <c r="CU253" s="278" cm="1">
        <f t="array" aca="1" ref="CU253" ca="1">CT253*(1+(rRentIncrPct*(MOD(CU$8,12)=1))+(rExCapExRntInfl*(rExCapExRntInflMnth=CU$8)))*(CU$8&lt;=(MAX(rHoldPeriod,1)+fRvrYr)*12)</f>
        <v>0</v>
      </c>
      <c r="CV253" s="278" cm="1">
        <f t="array" aca="1" ref="CV253" ca="1">CU253*(1+(rRentIncrPct*(MOD(CV$8,12)=1))+(rExCapExRntInfl*(rExCapExRntInflMnth=CV$8)))*(CV$8&lt;=(MAX(rHoldPeriod,1)+fRvrYr)*12)</f>
        <v>0</v>
      </c>
      <c r="CW253" s="278" cm="1">
        <f t="array" aca="1" ref="CW253" ca="1">CV253*(1+(rRentIncrPct*(MOD(CW$8,12)=1))+(rExCapExRntInfl*(rExCapExRntInflMnth=CW$8)))*(CW$8&lt;=(MAX(rHoldPeriod,1)+fRvrYr)*12)</f>
        <v>0</v>
      </c>
      <c r="CX253" s="278" cm="1">
        <f t="array" aca="1" ref="CX253" ca="1">CW253*(1+(rRentIncrPct*(MOD(CX$8,12)=1))+(rExCapExRntInfl*(rExCapExRntInflMnth=CX$8)))*(CX$8&lt;=(MAX(rHoldPeriod,1)+fRvrYr)*12)</f>
        <v>0</v>
      </c>
      <c r="CY253" s="278" cm="1">
        <f t="array" aca="1" ref="CY253" ca="1">CX253*(1+(rRentIncrPct*(MOD(CY$8,12)=1))+(rExCapExRntInfl*(rExCapExRntInflMnth=CY$8)))*(CY$8&lt;=(MAX(rHoldPeriod,1)+fRvrYr)*12)</f>
        <v>0</v>
      </c>
      <c r="CZ253" s="278" cm="1">
        <f t="array" aca="1" ref="CZ253" ca="1">CY253*(1+(rRentIncrPct*(MOD(CZ$8,12)=1))+(rExCapExRntInfl*(rExCapExRntInflMnth=CZ$8)))*(CZ$8&lt;=(MAX(rHoldPeriod,1)+fRvrYr)*12)</f>
        <v>0</v>
      </c>
      <c r="DA253" s="278" cm="1">
        <f t="array" aca="1" ref="DA253" ca="1">CZ253*(1+(rRentIncrPct*(MOD(DA$8,12)=1))+(rExCapExRntInfl*(rExCapExRntInflMnth=DA$8)))*(DA$8&lt;=(MAX(rHoldPeriod,1)+fRvrYr)*12)</f>
        <v>0</v>
      </c>
      <c r="DB253" s="278" cm="1">
        <f t="array" aca="1" ref="DB253" ca="1">DA253*(1+(rRentIncrPct*(MOD(DB$8,12)=1))+(rExCapExRntInfl*(rExCapExRntInflMnth=DB$8)))*(DB$8&lt;=(MAX(rHoldPeriod,1)+fRvrYr)*12)</f>
        <v>0</v>
      </c>
      <c r="DC253" s="278" cm="1">
        <f t="array" aca="1" ref="DC253" ca="1">DB253*(1+(rRentIncrPct*(MOD(DC$8,12)=1))+(rExCapExRntInfl*(rExCapExRntInflMnth=DC$8)))*(DC$8&lt;=(MAX(rHoldPeriod,1)+fRvrYr)*12)</f>
        <v>0</v>
      </c>
      <c r="DD253" s="278" cm="1">
        <f t="array" aca="1" ref="DD253" ca="1">DC253*(1+(rRentIncrPct*(MOD(DD$8,12)=1))+(rExCapExRntInfl*(rExCapExRntInflMnth=DD$8)))*(DD$8&lt;=(MAX(rHoldPeriod,1)+fRvrYr)*12)</f>
        <v>0</v>
      </c>
      <c r="DE253" s="278" cm="1">
        <f t="array" aca="1" ref="DE253" ca="1">DD253*(1+(rRentIncrPct*(MOD(DE$8,12)=1))+(rExCapExRntInfl*(rExCapExRntInflMnth=DE$8)))*(DE$8&lt;=(MAX(rHoldPeriod,1)+fRvrYr)*12)</f>
        <v>0</v>
      </c>
      <c r="DF253" s="278" cm="1">
        <f t="array" aca="1" ref="DF253" ca="1">DE253*(1+(rRentIncrPct*(MOD(DF$8,12)=1))+(rExCapExRntInfl*(rExCapExRntInflMnth=DF$8)))*(DF$8&lt;=(MAX(rHoldPeriod,1)+fRvrYr)*12)</f>
        <v>0</v>
      </c>
      <c r="DG253" s="278" cm="1">
        <f t="array" aca="1" ref="DG253" ca="1">DF253*(1+(rRentIncrPct*(MOD(DG$8,12)=1))+(rExCapExRntInfl*(rExCapExRntInflMnth=DG$8)))*(DG$8&lt;=(MAX(rHoldPeriod,1)+fRvrYr)*12)</f>
        <v>0</v>
      </c>
      <c r="DH253" s="278" cm="1">
        <f t="array" aca="1" ref="DH253" ca="1">DG253*(1+(rRentIncrPct*(MOD(DH$8,12)=1))+(rExCapExRntInfl*(rExCapExRntInflMnth=DH$8)))*(DH$8&lt;=(MAX(rHoldPeriod,1)+fRvrYr)*12)</f>
        <v>0</v>
      </c>
      <c r="DI253" s="278" cm="1">
        <f t="array" aca="1" ref="DI253" ca="1">DH253*(1+(rRentIncrPct*(MOD(DI$8,12)=1))+(rExCapExRntInfl*(rExCapExRntInflMnth=DI$8)))*(DI$8&lt;=(MAX(rHoldPeriod,1)+fRvrYr)*12)</f>
        <v>0</v>
      </c>
      <c r="DJ253" s="278" cm="1">
        <f t="array" aca="1" ref="DJ253" ca="1">DI253*(1+(rRentIncrPct*(MOD(DJ$8,12)=1))+(rExCapExRntInfl*(rExCapExRntInflMnth=DJ$8)))*(DJ$8&lt;=(MAX(rHoldPeriod,1)+fRvrYr)*12)</f>
        <v>0</v>
      </c>
      <c r="DK253" s="278" cm="1">
        <f t="array" aca="1" ref="DK253" ca="1">DJ253*(1+(rRentIncrPct*(MOD(DK$8,12)=1))+(rExCapExRntInfl*(rExCapExRntInflMnth=DK$8)))*(DK$8&lt;=(MAX(rHoldPeriod,1)+fRvrYr)*12)</f>
        <v>0</v>
      </c>
      <c r="DL253" s="278" cm="1">
        <f t="array" aca="1" ref="DL253" ca="1">DK253*(1+(rRentIncrPct*(MOD(DL$8,12)=1))+(rExCapExRntInfl*(rExCapExRntInflMnth=DL$8)))*(DL$8&lt;=(MAX(rHoldPeriod,1)+fRvrYr)*12)</f>
        <v>0</v>
      </c>
      <c r="DM253" s="278" cm="1">
        <f t="array" aca="1" ref="DM253" ca="1">DL253*(1+(rRentIncrPct*(MOD(DM$8,12)=1))+(rExCapExRntInfl*(rExCapExRntInflMnth=DM$8)))*(DM$8&lt;=(MAX(rHoldPeriod,1)+fRvrYr)*12)</f>
        <v>0</v>
      </c>
      <c r="DN253" s="278" cm="1">
        <f t="array" aca="1" ref="DN253" ca="1">DM253*(1+(rRentIncrPct*(MOD(DN$8,12)=1))+(rExCapExRntInfl*(rExCapExRntInflMnth=DN$8)))*(DN$8&lt;=(MAX(rHoldPeriod,1)+fRvrYr)*12)</f>
        <v>0</v>
      </c>
      <c r="DO253" s="278" cm="1">
        <f t="array" aca="1" ref="DO253" ca="1">DN253*(1+(rRentIncrPct*(MOD(DO$8,12)=1))+(rExCapExRntInfl*(rExCapExRntInflMnth=DO$8)))*(DO$8&lt;=(MAX(rHoldPeriod,1)+fRvrYr)*12)</f>
        <v>0</v>
      </c>
      <c r="DP253" s="278" cm="1">
        <f t="array" aca="1" ref="DP253" ca="1">DO253*(1+(rRentIncrPct*(MOD(DP$8,12)=1))+(rExCapExRntInfl*(rExCapExRntInflMnth=DP$8)))*(DP$8&lt;=(MAX(rHoldPeriod,1)+fRvrYr)*12)</f>
        <v>0</v>
      </c>
      <c r="DQ253" s="278" cm="1">
        <f t="array" aca="1" ref="DQ253" ca="1">DP253*(1+(rRentIncrPct*(MOD(DQ$8,12)=1))+(rExCapExRntInfl*(rExCapExRntInflMnth=DQ$8)))*(DQ$8&lt;=(MAX(rHoldPeriod,1)+fRvrYr)*12)</f>
        <v>0</v>
      </c>
      <c r="DR253" s="278" cm="1">
        <f t="array" aca="1" ref="DR253" ca="1">DQ253*(1+(rRentIncrPct*(MOD(DR$8,12)=1))+(rExCapExRntInfl*(rExCapExRntInflMnth=DR$8)))*(DR$8&lt;=(MAX(rHoldPeriod,1)+fRvrYr)*12)</f>
        <v>0</v>
      </c>
      <c r="DS253" s="278" cm="1">
        <f t="array" aca="1" ref="DS253" ca="1">DR253*(1+(rRentIncrPct*(MOD(DS$8,12)=1))+(rExCapExRntInfl*(rExCapExRntInflMnth=DS$8)))*(DS$8&lt;=(MAX(rHoldPeriod,1)+fRvrYr)*12)</f>
        <v>0</v>
      </c>
      <c r="DT253" s="278" cm="1">
        <f t="array" aca="1" ref="DT253" ca="1">DS253*(1+(rRentIncrPct*(MOD(DT$8,12)=1))+(rExCapExRntInfl*(rExCapExRntInflMnth=DT$8)))*(DT$8&lt;=(MAX(rHoldPeriod,1)+fRvrYr)*12)</f>
        <v>0</v>
      </c>
      <c r="DU253" s="278" cm="1">
        <f t="array" aca="1" ref="DU253" ca="1">DT253*(1+(rRentIncrPct*(MOD(DU$8,12)=1))+(rExCapExRntInfl*(rExCapExRntInflMnth=DU$8)))*(DU$8&lt;=(MAX(rHoldPeriod,1)+fRvrYr)*12)</f>
        <v>0</v>
      </c>
      <c r="DV253" s="278" cm="1">
        <f t="array" aca="1" ref="DV253" ca="1">DU253*(1+(rRentIncrPct*(MOD(DV$8,12)=1))+(rExCapExRntInfl*(rExCapExRntInflMnth=DV$8)))*(DV$8&lt;=(MAX(rHoldPeriod,1)+fRvrYr)*12)</f>
        <v>0</v>
      </c>
      <c r="DW253" s="278" cm="1">
        <f t="array" aca="1" ref="DW253" ca="1">DV253*(1+(rRentIncrPct*(MOD(DW$8,12)=1))+(rExCapExRntInfl*(rExCapExRntInflMnth=DW$8)))*(DW$8&lt;=(MAX(rHoldPeriod,1)+fRvrYr)*12)</f>
        <v>0</v>
      </c>
      <c r="DX253" s="278" cm="1">
        <f t="array" aca="1" ref="DX253" ca="1">DW253*(1+(rRentIncrPct*(MOD(DX$8,12)=1))+(rExCapExRntInfl*(rExCapExRntInflMnth=DX$8)))*(DX$8&lt;=(MAX(rHoldPeriod,1)+fRvrYr)*12)</f>
        <v>0</v>
      </c>
      <c r="DY253" s="278" cm="1">
        <f t="array" aca="1" ref="DY253" ca="1">DX253*(1+(rRentIncrPct*(MOD(DY$8,12)=1))+(rExCapExRntInfl*(rExCapExRntInflMnth=DY$8)))*(DY$8&lt;=(MAX(rHoldPeriod,1)+fRvrYr)*12)</f>
        <v>0</v>
      </c>
      <c r="DZ253" s="278" cm="1">
        <f t="array" aca="1" ref="DZ253" ca="1">DY253*(1+(rRentIncrPct*(MOD(DZ$8,12)=1))+(rExCapExRntInfl*(rExCapExRntInflMnth=DZ$8)))*(DZ$8&lt;=(MAX(rHoldPeriod,1)+fRvrYr)*12)</f>
        <v>0</v>
      </c>
      <c r="EA253" s="278" cm="1">
        <f t="array" aca="1" ref="EA253" ca="1">DZ253*(1+(rRentIncrPct*(MOD(EA$8,12)=1))+(rExCapExRntInfl*(rExCapExRntInflMnth=EA$8)))*(EA$8&lt;=(MAX(rHoldPeriod,1)+fRvrYr)*12)</f>
        <v>0</v>
      </c>
      <c r="EB253" s="278" cm="1">
        <f t="array" aca="1" ref="EB253" ca="1">EA253*(1+(rRentIncrPct*(MOD(EB$8,12)=1))+(rExCapExRntInfl*(rExCapExRntInflMnth=EB$8)))*(EB$8&lt;=(MAX(rHoldPeriod,1)+fRvrYr)*12)</f>
        <v>0</v>
      </c>
      <c r="EC253" s="278" cm="1">
        <f t="array" aca="1" ref="EC253" ca="1">EB253*(1+(rRentIncrPct*(MOD(EC$8,12)=1))+(rExCapExRntInfl*(rExCapExRntInflMnth=EC$8)))*(EC$8&lt;=(MAX(rHoldPeriod,1)+fRvrYr)*12)</f>
        <v>0</v>
      </c>
      <c r="ED253" s="278" cm="1">
        <f t="array" aca="1" ref="ED253" ca="1">EC253*(1+(rRentIncrPct*(MOD(ED$8,12)=1))+(rExCapExRntInfl*(rExCapExRntInflMnth=ED$8)))*(ED$8&lt;=(MAX(rHoldPeriod,1)+fRvrYr)*12)</f>
        <v>0</v>
      </c>
      <c r="EE253" s="278" cm="1">
        <f t="array" aca="1" ref="EE253" ca="1">ED253*(1+(rRentIncrPct*(MOD(EE$8,12)=1))+(rExCapExRntInfl*(rExCapExRntInflMnth=EE$8)))*(EE$8&lt;=(MAX(rHoldPeriod,1)+fRvrYr)*12)</f>
        <v>0</v>
      </c>
      <c r="EF253" s="278" cm="1">
        <f t="array" aca="1" ref="EF253" ca="1">EE253*(1+(rRentIncrPct*(MOD(EF$8,12)=1))+(rExCapExRntInfl*(rExCapExRntInflMnth=EF$8)))*(EF$8&lt;=(MAX(rHoldPeriod,1)+fRvrYr)*12)</f>
        <v>0</v>
      </c>
      <c r="EG253" s="278" cm="1">
        <f t="array" aca="1" ref="EG253" ca="1">EF253*(1+(rRentIncrPct*(MOD(EG$8,12)=1))+(rExCapExRntInfl*(rExCapExRntInflMnth=EG$8)))*(EG$8&lt;=(MAX(rHoldPeriod,1)+fRvrYr)*12)</f>
        <v>0</v>
      </c>
      <c r="EH253" s="278" cm="1">
        <f t="array" aca="1" ref="EH253" ca="1">EG253*(1+(rRentIncrPct*(MOD(EH$8,12)=1))+(rExCapExRntInfl*(rExCapExRntInflMnth=EH$8)))*(EH$8&lt;=(MAX(rHoldPeriod,1)+fRvrYr)*12)</f>
        <v>0</v>
      </c>
      <c r="EI253" s="278" cm="1">
        <f t="array" aca="1" ref="EI253" ca="1">EH253*(1+(rRentIncrPct*(MOD(EI$8,12)=1))+(rExCapExRntInfl*(rExCapExRntInflMnth=EI$8)))*(EI$8&lt;=(MAX(rHoldPeriod,1)+fRvrYr)*12)</f>
        <v>0</v>
      </c>
      <c r="EJ253" s="278" cm="1">
        <f t="array" aca="1" ref="EJ253" ca="1">EI253*(1+(rRentIncrPct*(MOD(EJ$8,12)=1))+(rExCapExRntInfl*(rExCapExRntInflMnth=EJ$8)))*(EJ$8&lt;=(MAX(rHoldPeriod,1)+fRvrYr)*12)</f>
        <v>0</v>
      </c>
      <c r="EK253" s="278" cm="1">
        <f t="array" aca="1" ref="EK253" ca="1">EJ253*(1+(rRentIncrPct*(MOD(EK$8,12)=1))+(rExCapExRntInfl*(rExCapExRntInflMnth=EK$8)))*(EK$8&lt;=(MAX(rHoldPeriod,1)+fRvrYr)*12)</f>
        <v>0</v>
      </c>
      <c r="EL253" s="278" cm="1">
        <f t="array" aca="1" ref="EL253" ca="1">EK253*(1+(rRentIncrPct*(MOD(EL$8,12)=1))+(rExCapExRntInfl*(rExCapExRntInflMnth=EL$8)))*(EL$8&lt;=(MAX(rHoldPeriod,1)+fRvrYr)*12)</f>
        <v>0</v>
      </c>
      <c r="EM253" s="278" cm="1">
        <f t="array" aca="1" ref="EM253" ca="1">EL253*(1+(rRentIncrPct*(MOD(EM$8,12)=1))+(rExCapExRntInfl*(rExCapExRntInflMnth=EM$8)))*(EM$8&lt;=(MAX(rHoldPeriod,1)+fRvrYr)*12)</f>
        <v>0</v>
      </c>
      <c r="EN253" s="278" cm="1">
        <f t="array" aca="1" ref="EN253" ca="1">EM253*(1+(rRentIncrPct*(MOD(EN$8,12)=1))+(rExCapExRntInfl*(rExCapExRntInflMnth=EN$8)))*(EN$8&lt;=(MAX(rHoldPeriod,1)+fRvrYr)*12)</f>
        <v>0</v>
      </c>
      <c r="EO253" s="278" cm="1">
        <f t="array" aca="1" ref="EO253" ca="1">EN253*(1+(rRentIncrPct*(MOD(EO$8,12)=1))+(rExCapExRntInfl*(rExCapExRntInflMnth=EO$8)))*(EO$8&lt;=(MAX(rHoldPeriod,1)+fRvrYr)*12)</f>
        <v>0</v>
      </c>
      <c r="EP253" s="278" cm="1">
        <f t="array" aca="1" ref="EP253" ca="1">EO253*(1+(rRentIncrPct*(MOD(EP$8,12)=1))+(rExCapExRntInfl*(rExCapExRntInflMnth=EP$8)))*(EP$8&lt;=(MAX(rHoldPeriod,1)+fRvrYr)*12)</f>
        <v>0</v>
      </c>
      <c r="EQ253" s="278" cm="1">
        <f t="array" aca="1" ref="EQ253" ca="1">EP253*(1+(rRentIncrPct*(MOD(EQ$8,12)=1))+(rExCapExRntInfl*(rExCapExRntInflMnth=EQ$8)))*(EQ$8&lt;=(MAX(rHoldPeriod,1)+fRvrYr)*12)</f>
        <v>0</v>
      </c>
      <c r="ER253" s="278" cm="1">
        <f t="array" aca="1" ref="ER253" ca="1">EQ253*(1+(rRentIncrPct*(MOD(ER$8,12)=1))+(rExCapExRntInfl*(rExCapExRntInflMnth=ER$8)))*(ER$8&lt;=(MAX(rHoldPeriod,1)+fRvrYr)*12)</f>
        <v>0</v>
      </c>
      <c r="ES253" s="278" cm="1">
        <f t="array" aca="1" ref="ES253" ca="1">ER253*(1+(rRentIncrPct*(MOD(ES$8,12)=1))+(rExCapExRntInfl*(rExCapExRntInflMnth=ES$8)))*(ES$8&lt;=(MAX(rHoldPeriod,1)+fRvrYr)*12)</f>
        <v>0</v>
      </c>
    </row>
    <row r="254" spans="17:149" hidden="1" x14ac:dyDescent="0.2">
      <c r="Q254" s="275"/>
      <c r="R254" s="278">
        <f t="shared" si="501"/>
        <v>0</v>
      </c>
      <c r="S254" s="278" cm="1">
        <f t="array" aca="1" ref="S254" ca="1">R254*(1+(rRentIncrPct*(MOD(S$8,12)=1))+(rExCapExRntInfl*(rExCapExRntInflMnth=S$8)))*(S$8&lt;=(MAX(rHoldPeriod,1)+fRvrYr)*12)</f>
        <v>0</v>
      </c>
      <c r="T254" s="278" cm="1">
        <f t="array" aca="1" ref="T254" ca="1">S254*(1+(rRentIncrPct*(MOD(T$8,12)=1))+(rExCapExRntInfl*(rExCapExRntInflMnth=T$8)))*(T$8&lt;=(MAX(rHoldPeriod,1)+fRvrYr)*12)</f>
        <v>0</v>
      </c>
      <c r="U254" s="278" cm="1">
        <f t="array" aca="1" ref="U254" ca="1">T254*(1+(rRentIncrPct*(MOD(U$8,12)=1))+(rExCapExRntInfl*(rExCapExRntInflMnth=U$8)))*(U$8&lt;=(MAX(rHoldPeriod,1)+fRvrYr)*12)</f>
        <v>0</v>
      </c>
      <c r="V254" s="278" cm="1">
        <f t="array" aca="1" ref="V254" ca="1">U254*(1+(rRentIncrPct*(MOD(V$8,12)=1))+(rExCapExRntInfl*(rExCapExRntInflMnth=V$8)))*(V$8&lt;=(MAX(rHoldPeriod,1)+fRvrYr)*12)</f>
        <v>0</v>
      </c>
      <c r="W254" s="278" cm="1">
        <f t="array" aca="1" ref="W254" ca="1">V254*(1+(rRentIncrPct*(MOD(W$8,12)=1))+(rExCapExRntInfl*(rExCapExRntInflMnth=W$8)))*(W$8&lt;=(MAX(rHoldPeriod,1)+fRvrYr)*12)</f>
        <v>0</v>
      </c>
      <c r="X254" s="278" cm="1">
        <f t="array" aca="1" ref="X254" ca="1">W254*(1+(rRentIncrPct*(MOD(X$8,12)=1))+(rExCapExRntInfl*(rExCapExRntInflMnth=X$8)))*(X$8&lt;=(MAX(rHoldPeriod,1)+fRvrYr)*12)</f>
        <v>0</v>
      </c>
      <c r="Y254" s="278" cm="1">
        <f t="array" aca="1" ref="Y254" ca="1">X254*(1+(rRentIncrPct*(MOD(Y$8,12)=1))+(rExCapExRntInfl*(rExCapExRntInflMnth=Y$8)))*(Y$8&lt;=(MAX(rHoldPeriod,1)+fRvrYr)*12)</f>
        <v>0</v>
      </c>
      <c r="Z254" s="278" cm="1">
        <f t="array" aca="1" ref="Z254" ca="1">Y254*(1+(rRentIncrPct*(MOD(Z$8,12)=1))+(rExCapExRntInfl*(rExCapExRntInflMnth=Z$8)))*(Z$8&lt;=(MAX(rHoldPeriod,1)+fRvrYr)*12)</f>
        <v>0</v>
      </c>
      <c r="AA254" s="278" cm="1">
        <f t="array" aca="1" ref="AA254" ca="1">Z254*(1+(rRentIncrPct*(MOD(AA$8,12)=1))+(rExCapExRntInfl*(rExCapExRntInflMnth=AA$8)))*(AA$8&lt;=(MAX(rHoldPeriod,1)+fRvrYr)*12)</f>
        <v>0</v>
      </c>
      <c r="AB254" s="278" cm="1">
        <f t="array" aca="1" ref="AB254" ca="1">AA254*(1+(rRentIncrPct*(MOD(AB$8,12)=1))+(rExCapExRntInfl*(rExCapExRntInflMnth=AB$8)))*(AB$8&lt;=(MAX(rHoldPeriod,1)+fRvrYr)*12)</f>
        <v>0</v>
      </c>
      <c r="AC254" s="278" cm="1">
        <f t="array" aca="1" ref="AC254" ca="1">AB254*(1+(rRentIncrPct*(MOD(AC$8,12)=1))+(rExCapExRntInfl*(rExCapExRntInflMnth=AC$8)))*(AC$8&lt;=(MAX(rHoldPeriod,1)+fRvrYr)*12)</f>
        <v>0</v>
      </c>
      <c r="AD254" s="278" cm="1">
        <f t="array" aca="1" ref="AD254" ca="1">AC254*(1+(rRentIncrPct*(MOD(AD$8,12)=1))+(rExCapExRntInfl*(rExCapExRntInflMnth=AD$8)))*(AD$8&lt;=(MAX(rHoldPeriod,1)+fRvrYr)*12)</f>
        <v>0</v>
      </c>
      <c r="AE254" s="278" cm="1">
        <f t="array" aca="1" ref="AE254" ca="1">AD254*(1+(rRentIncrPct*(MOD(AE$8,12)=1))+(rExCapExRntInfl*(rExCapExRntInflMnth=AE$8)))*(AE$8&lt;=(MAX(rHoldPeriod,1)+fRvrYr)*12)</f>
        <v>0</v>
      </c>
      <c r="AF254" s="278" cm="1">
        <f t="array" aca="1" ref="AF254" ca="1">AE254*(1+(rRentIncrPct*(MOD(AF$8,12)=1))+(rExCapExRntInfl*(rExCapExRntInflMnth=AF$8)))*(AF$8&lt;=(MAX(rHoldPeriod,1)+fRvrYr)*12)</f>
        <v>0</v>
      </c>
      <c r="AG254" s="278" cm="1">
        <f t="array" aca="1" ref="AG254" ca="1">AF254*(1+(rRentIncrPct*(MOD(AG$8,12)=1))+(rExCapExRntInfl*(rExCapExRntInflMnth=AG$8)))*(AG$8&lt;=(MAX(rHoldPeriod,1)+fRvrYr)*12)</f>
        <v>0</v>
      </c>
      <c r="AH254" s="278" cm="1">
        <f t="array" aca="1" ref="AH254" ca="1">AG254*(1+(rRentIncrPct*(MOD(AH$8,12)=1))+(rExCapExRntInfl*(rExCapExRntInflMnth=AH$8)))*(AH$8&lt;=(MAX(rHoldPeriod,1)+fRvrYr)*12)</f>
        <v>0</v>
      </c>
      <c r="AI254" s="278" cm="1">
        <f t="array" aca="1" ref="AI254" ca="1">AH254*(1+(rRentIncrPct*(MOD(AI$8,12)=1))+(rExCapExRntInfl*(rExCapExRntInflMnth=AI$8)))*(AI$8&lt;=(MAX(rHoldPeriod,1)+fRvrYr)*12)</f>
        <v>0</v>
      </c>
      <c r="AJ254" s="278" cm="1">
        <f t="array" aca="1" ref="AJ254" ca="1">AI254*(1+(rRentIncrPct*(MOD(AJ$8,12)=1))+(rExCapExRntInfl*(rExCapExRntInflMnth=AJ$8)))*(AJ$8&lt;=(MAX(rHoldPeriod,1)+fRvrYr)*12)</f>
        <v>0</v>
      </c>
      <c r="AK254" s="278" cm="1">
        <f t="array" aca="1" ref="AK254" ca="1">AJ254*(1+(rRentIncrPct*(MOD(AK$8,12)=1))+(rExCapExRntInfl*(rExCapExRntInflMnth=AK$8)))*(AK$8&lt;=(MAX(rHoldPeriod,1)+fRvrYr)*12)</f>
        <v>0</v>
      </c>
      <c r="AL254" s="278" cm="1">
        <f t="array" aca="1" ref="AL254" ca="1">AK254*(1+(rRentIncrPct*(MOD(AL$8,12)=1))+(rExCapExRntInfl*(rExCapExRntInflMnth=AL$8)))*(AL$8&lt;=(MAX(rHoldPeriod,1)+fRvrYr)*12)</f>
        <v>0</v>
      </c>
      <c r="AM254" s="278" cm="1">
        <f t="array" aca="1" ref="AM254" ca="1">AL254*(1+(rRentIncrPct*(MOD(AM$8,12)=1))+(rExCapExRntInfl*(rExCapExRntInflMnth=AM$8)))*(AM$8&lt;=(MAX(rHoldPeriod,1)+fRvrYr)*12)</f>
        <v>0</v>
      </c>
      <c r="AN254" s="278" cm="1">
        <f t="array" aca="1" ref="AN254" ca="1">AM254*(1+(rRentIncrPct*(MOD(AN$8,12)=1))+(rExCapExRntInfl*(rExCapExRntInflMnth=AN$8)))*(AN$8&lt;=(MAX(rHoldPeriod,1)+fRvrYr)*12)</f>
        <v>0</v>
      </c>
      <c r="AO254" s="278" cm="1">
        <f t="array" aca="1" ref="AO254" ca="1">AN254*(1+(rRentIncrPct*(MOD(AO$8,12)=1))+(rExCapExRntInfl*(rExCapExRntInflMnth=AO$8)))*(AO$8&lt;=(MAX(rHoldPeriod,1)+fRvrYr)*12)</f>
        <v>0</v>
      </c>
      <c r="AP254" s="278" cm="1">
        <f t="array" aca="1" ref="AP254" ca="1">AO254*(1+(rRentIncrPct*(MOD(AP$8,12)=1))+(rExCapExRntInfl*(rExCapExRntInflMnth=AP$8)))*(AP$8&lt;=(MAX(rHoldPeriod,1)+fRvrYr)*12)</f>
        <v>0</v>
      </c>
      <c r="AQ254" s="278" cm="1">
        <f t="array" aca="1" ref="AQ254" ca="1">AP254*(1+(rRentIncrPct*(MOD(AQ$8,12)=1))+(rExCapExRntInfl*(rExCapExRntInflMnth=AQ$8)))*(AQ$8&lt;=(MAX(rHoldPeriod,1)+fRvrYr)*12)</f>
        <v>0</v>
      </c>
      <c r="AR254" s="278" cm="1">
        <f t="array" aca="1" ref="AR254" ca="1">AQ254*(1+(rRentIncrPct*(MOD(AR$8,12)=1))+(rExCapExRntInfl*(rExCapExRntInflMnth=AR$8)))*(AR$8&lt;=(MAX(rHoldPeriod,1)+fRvrYr)*12)</f>
        <v>0</v>
      </c>
      <c r="AS254" s="278" cm="1">
        <f t="array" aca="1" ref="AS254" ca="1">AR254*(1+(rRentIncrPct*(MOD(AS$8,12)=1))+(rExCapExRntInfl*(rExCapExRntInflMnth=AS$8)))*(AS$8&lt;=(MAX(rHoldPeriod,1)+fRvrYr)*12)</f>
        <v>0</v>
      </c>
      <c r="AT254" s="278" cm="1">
        <f t="array" aca="1" ref="AT254" ca="1">AS254*(1+(rRentIncrPct*(MOD(AT$8,12)=1))+(rExCapExRntInfl*(rExCapExRntInflMnth=AT$8)))*(AT$8&lt;=(MAX(rHoldPeriod,1)+fRvrYr)*12)</f>
        <v>0</v>
      </c>
      <c r="AU254" s="278" cm="1">
        <f t="array" aca="1" ref="AU254" ca="1">AT254*(1+(rRentIncrPct*(MOD(AU$8,12)=1))+(rExCapExRntInfl*(rExCapExRntInflMnth=AU$8)))*(AU$8&lt;=(MAX(rHoldPeriod,1)+fRvrYr)*12)</f>
        <v>0</v>
      </c>
      <c r="AV254" s="278" cm="1">
        <f t="array" aca="1" ref="AV254" ca="1">AU254*(1+(rRentIncrPct*(MOD(AV$8,12)=1))+(rExCapExRntInfl*(rExCapExRntInflMnth=AV$8)))*(AV$8&lt;=(MAX(rHoldPeriod,1)+fRvrYr)*12)</f>
        <v>0</v>
      </c>
      <c r="AW254" s="278" cm="1">
        <f t="array" aca="1" ref="AW254" ca="1">AV254*(1+(rRentIncrPct*(MOD(AW$8,12)=1))+(rExCapExRntInfl*(rExCapExRntInflMnth=AW$8)))*(AW$8&lt;=(MAX(rHoldPeriod,1)+fRvrYr)*12)</f>
        <v>0</v>
      </c>
      <c r="AX254" s="278" cm="1">
        <f t="array" aca="1" ref="AX254" ca="1">AW254*(1+(rRentIncrPct*(MOD(AX$8,12)=1))+(rExCapExRntInfl*(rExCapExRntInflMnth=AX$8)))*(AX$8&lt;=(MAX(rHoldPeriod,1)+fRvrYr)*12)</f>
        <v>0</v>
      </c>
      <c r="AY254" s="278" cm="1">
        <f t="array" aca="1" ref="AY254" ca="1">AX254*(1+(rRentIncrPct*(MOD(AY$8,12)=1))+(rExCapExRntInfl*(rExCapExRntInflMnth=AY$8)))*(AY$8&lt;=(MAX(rHoldPeriod,1)+fRvrYr)*12)</f>
        <v>0</v>
      </c>
      <c r="AZ254" s="278" cm="1">
        <f t="array" aca="1" ref="AZ254" ca="1">AY254*(1+(rRentIncrPct*(MOD(AZ$8,12)=1))+(rExCapExRntInfl*(rExCapExRntInflMnth=AZ$8)))*(AZ$8&lt;=(MAX(rHoldPeriod,1)+fRvrYr)*12)</f>
        <v>0</v>
      </c>
      <c r="BA254" s="278" cm="1">
        <f t="array" aca="1" ref="BA254" ca="1">AZ254*(1+(rRentIncrPct*(MOD(BA$8,12)=1))+(rExCapExRntInfl*(rExCapExRntInflMnth=BA$8)))*(BA$8&lt;=(MAX(rHoldPeriod,1)+fRvrYr)*12)</f>
        <v>0</v>
      </c>
      <c r="BB254" s="278" cm="1">
        <f t="array" aca="1" ref="BB254" ca="1">BA254*(1+(rRentIncrPct*(MOD(BB$8,12)=1))+(rExCapExRntInfl*(rExCapExRntInflMnth=BB$8)))*(BB$8&lt;=(MAX(rHoldPeriod,1)+fRvrYr)*12)</f>
        <v>0</v>
      </c>
      <c r="BC254" s="278" cm="1">
        <f t="array" aca="1" ref="BC254" ca="1">BB254*(1+(rRentIncrPct*(MOD(BC$8,12)=1))+(rExCapExRntInfl*(rExCapExRntInflMnth=BC$8)))*(BC$8&lt;=(MAX(rHoldPeriod,1)+fRvrYr)*12)</f>
        <v>0</v>
      </c>
      <c r="BD254" s="278" cm="1">
        <f t="array" aca="1" ref="BD254" ca="1">BC254*(1+(rRentIncrPct*(MOD(BD$8,12)=1))+(rExCapExRntInfl*(rExCapExRntInflMnth=BD$8)))*(BD$8&lt;=(MAX(rHoldPeriod,1)+fRvrYr)*12)</f>
        <v>0</v>
      </c>
      <c r="BE254" s="278" cm="1">
        <f t="array" aca="1" ref="BE254" ca="1">BD254*(1+(rRentIncrPct*(MOD(BE$8,12)=1))+(rExCapExRntInfl*(rExCapExRntInflMnth=BE$8)))*(BE$8&lt;=(MAX(rHoldPeriod,1)+fRvrYr)*12)</f>
        <v>0</v>
      </c>
      <c r="BF254" s="278" cm="1">
        <f t="array" aca="1" ref="BF254" ca="1">BE254*(1+(rRentIncrPct*(MOD(BF$8,12)=1))+(rExCapExRntInfl*(rExCapExRntInflMnth=BF$8)))*(BF$8&lt;=(MAX(rHoldPeriod,1)+fRvrYr)*12)</f>
        <v>0</v>
      </c>
      <c r="BG254" s="278" cm="1">
        <f t="array" aca="1" ref="BG254" ca="1">BF254*(1+(rRentIncrPct*(MOD(BG$8,12)=1))+(rExCapExRntInfl*(rExCapExRntInflMnth=BG$8)))*(BG$8&lt;=(MAX(rHoldPeriod,1)+fRvrYr)*12)</f>
        <v>0</v>
      </c>
      <c r="BH254" s="278" cm="1">
        <f t="array" aca="1" ref="BH254" ca="1">BG254*(1+(rRentIncrPct*(MOD(BH$8,12)=1))+(rExCapExRntInfl*(rExCapExRntInflMnth=BH$8)))*(BH$8&lt;=(MAX(rHoldPeriod,1)+fRvrYr)*12)</f>
        <v>0</v>
      </c>
      <c r="BI254" s="278" cm="1">
        <f t="array" aca="1" ref="BI254" ca="1">BH254*(1+(rRentIncrPct*(MOD(BI$8,12)=1))+(rExCapExRntInfl*(rExCapExRntInflMnth=BI$8)))*(BI$8&lt;=(MAX(rHoldPeriod,1)+fRvrYr)*12)</f>
        <v>0</v>
      </c>
      <c r="BJ254" s="278" cm="1">
        <f t="array" aca="1" ref="BJ254" ca="1">BI254*(1+(rRentIncrPct*(MOD(BJ$8,12)=1))+(rExCapExRntInfl*(rExCapExRntInflMnth=BJ$8)))*(BJ$8&lt;=(MAX(rHoldPeriod,1)+fRvrYr)*12)</f>
        <v>0</v>
      </c>
      <c r="BK254" s="278" cm="1">
        <f t="array" aca="1" ref="BK254" ca="1">BJ254*(1+(rRentIncrPct*(MOD(BK$8,12)=1))+(rExCapExRntInfl*(rExCapExRntInflMnth=BK$8)))*(BK$8&lt;=(MAX(rHoldPeriod,1)+fRvrYr)*12)</f>
        <v>0</v>
      </c>
      <c r="BL254" s="278" cm="1">
        <f t="array" aca="1" ref="BL254" ca="1">BK254*(1+(rRentIncrPct*(MOD(BL$8,12)=1))+(rExCapExRntInfl*(rExCapExRntInflMnth=BL$8)))*(BL$8&lt;=(MAX(rHoldPeriod,1)+fRvrYr)*12)</f>
        <v>0</v>
      </c>
      <c r="BM254" s="278" cm="1">
        <f t="array" aca="1" ref="BM254" ca="1">BL254*(1+(rRentIncrPct*(MOD(BM$8,12)=1))+(rExCapExRntInfl*(rExCapExRntInflMnth=BM$8)))*(BM$8&lt;=(MAX(rHoldPeriod,1)+fRvrYr)*12)</f>
        <v>0</v>
      </c>
      <c r="BN254" s="278" cm="1">
        <f t="array" aca="1" ref="BN254" ca="1">BM254*(1+(rRentIncrPct*(MOD(BN$8,12)=1))+(rExCapExRntInfl*(rExCapExRntInflMnth=BN$8)))*(BN$8&lt;=(MAX(rHoldPeriod,1)+fRvrYr)*12)</f>
        <v>0</v>
      </c>
      <c r="BO254" s="278" cm="1">
        <f t="array" aca="1" ref="BO254" ca="1">BN254*(1+(rRentIncrPct*(MOD(BO$8,12)=1))+(rExCapExRntInfl*(rExCapExRntInflMnth=BO$8)))*(BO$8&lt;=(MAX(rHoldPeriod,1)+fRvrYr)*12)</f>
        <v>0</v>
      </c>
      <c r="BP254" s="278" cm="1">
        <f t="array" aca="1" ref="BP254" ca="1">BO254*(1+(rRentIncrPct*(MOD(BP$8,12)=1))+(rExCapExRntInfl*(rExCapExRntInflMnth=BP$8)))*(BP$8&lt;=(MAX(rHoldPeriod,1)+fRvrYr)*12)</f>
        <v>0</v>
      </c>
      <c r="BQ254" s="278" cm="1">
        <f t="array" aca="1" ref="BQ254" ca="1">BP254*(1+(rRentIncrPct*(MOD(BQ$8,12)=1))+(rExCapExRntInfl*(rExCapExRntInflMnth=BQ$8)))*(BQ$8&lt;=(MAX(rHoldPeriod,1)+fRvrYr)*12)</f>
        <v>0</v>
      </c>
      <c r="BR254" s="278" cm="1">
        <f t="array" aca="1" ref="BR254" ca="1">BQ254*(1+(rRentIncrPct*(MOD(BR$8,12)=1))+(rExCapExRntInfl*(rExCapExRntInflMnth=BR$8)))*(BR$8&lt;=(MAX(rHoldPeriod,1)+fRvrYr)*12)</f>
        <v>0</v>
      </c>
      <c r="BS254" s="278" cm="1">
        <f t="array" aca="1" ref="BS254" ca="1">BR254*(1+(rRentIncrPct*(MOD(BS$8,12)=1))+(rExCapExRntInfl*(rExCapExRntInflMnth=BS$8)))*(BS$8&lt;=(MAX(rHoldPeriod,1)+fRvrYr)*12)</f>
        <v>0</v>
      </c>
      <c r="BT254" s="278" cm="1">
        <f t="array" aca="1" ref="BT254" ca="1">BS254*(1+(rRentIncrPct*(MOD(BT$8,12)=1))+(rExCapExRntInfl*(rExCapExRntInflMnth=BT$8)))*(BT$8&lt;=(MAX(rHoldPeriod,1)+fRvrYr)*12)</f>
        <v>0</v>
      </c>
      <c r="BU254" s="278" cm="1">
        <f t="array" aca="1" ref="BU254" ca="1">BT254*(1+(rRentIncrPct*(MOD(BU$8,12)=1))+(rExCapExRntInfl*(rExCapExRntInflMnth=BU$8)))*(BU$8&lt;=(MAX(rHoldPeriod,1)+fRvrYr)*12)</f>
        <v>0</v>
      </c>
      <c r="BV254" s="278" cm="1">
        <f t="array" aca="1" ref="BV254" ca="1">BU254*(1+(rRentIncrPct*(MOD(BV$8,12)=1))+(rExCapExRntInfl*(rExCapExRntInflMnth=BV$8)))*(BV$8&lt;=(MAX(rHoldPeriod,1)+fRvrYr)*12)</f>
        <v>0</v>
      </c>
      <c r="BW254" s="278" cm="1">
        <f t="array" aca="1" ref="BW254" ca="1">BV254*(1+(rRentIncrPct*(MOD(BW$8,12)=1))+(rExCapExRntInfl*(rExCapExRntInflMnth=BW$8)))*(BW$8&lt;=(MAX(rHoldPeriod,1)+fRvrYr)*12)</f>
        <v>0</v>
      </c>
      <c r="BX254" s="278" cm="1">
        <f t="array" aca="1" ref="BX254" ca="1">BW254*(1+(rRentIncrPct*(MOD(BX$8,12)=1))+(rExCapExRntInfl*(rExCapExRntInflMnth=BX$8)))*(BX$8&lt;=(MAX(rHoldPeriod,1)+fRvrYr)*12)</f>
        <v>0</v>
      </c>
      <c r="BY254" s="278" cm="1">
        <f t="array" aca="1" ref="BY254" ca="1">BX254*(1+(rRentIncrPct*(MOD(BY$8,12)=1))+(rExCapExRntInfl*(rExCapExRntInflMnth=BY$8)))*(BY$8&lt;=(MAX(rHoldPeriod,1)+fRvrYr)*12)</f>
        <v>0</v>
      </c>
      <c r="BZ254" s="278" cm="1">
        <f t="array" aca="1" ref="BZ254" ca="1">BY254*(1+(rRentIncrPct*(MOD(BZ$8,12)=1))+(rExCapExRntInfl*(rExCapExRntInflMnth=BZ$8)))*(BZ$8&lt;=(MAX(rHoldPeriod,1)+fRvrYr)*12)</f>
        <v>0</v>
      </c>
      <c r="CA254" s="278" cm="1">
        <f t="array" aca="1" ref="CA254" ca="1">BZ254*(1+(rRentIncrPct*(MOD(CA$8,12)=1))+(rExCapExRntInfl*(rExCapExRntInflMnth=CA$8)))*(CA$8&lt;=(MAX(rHoldPeriod,1)+fRvrYr)*12)</f>
        <v>0</v>
      </c>
      <c r="CB254" s="278" cm="1">
        <f t="array" aca="1" ref="CB254" ca="1">CA254*(1+(rRentIncrPct*(MOD(CB$8,12)=1))+(rExCapExRntInfl*(rExCapExRntInflMnth=CB$8)))*(CB$8&lt;=(MAX(rHoldPeriod,1)+fRvrYr)*12)</f>
        <v>0</v>
      </c>
      <c r="CC254" s="278" cm="1">
        <f t="array" aca="1" ref="CC254" ca="1">CB254*(1+(rRentIncrPct*(MOD(CC$8,12)=1))+(rExCapExRntInfl*(rExCapExRntInflMnth=CC$8)))*(CC$8&lt;=(MAX(rHoldPeriod,1)+fRvrYr)*12)</f>
        <v>0</v>
      </c>
      <c r="CD254" s="278" cm="1">
        <f t="array" aca="1" ref="CD254" ca="1">CC254*(1+(rRentIncrPct*(MOD(CD$8,12)=1))+(rExCapExRntInfl*(rExCapExRntInflMnth=CD$8)))*(CD$8&lt;=(MAX(rHoldPeriod,1)+fRvrYr)*12)</f>
        <v>0</v>
      </c>
      <c r="CE254" s="278" cm="1">
        <f t="array" aca="1" ref="CE254" ca="1">CD254*(1+(rRentIncrPct*(MOD(CE$8,12)=1))+(rExCapExRntInfl*(rExCapExRntInflMnth=CE$8)))*(CE$8&lt;=(MAX(rHoldPeriod,1)+fRvrYr)*12)</f>
        <v>0</v>
      </c>
      <c r="CF254" s="278" cm="1">
        <f t="array" aca="1" ref="CF254" ca="1">CE254*(1+(rRentIncrPct*(MOD(CF$8,12)=1))+(rExCapExRntInfl*(rExCapExRntInflMnth=CF$8)))*(CF$8&lt;=(MAX(rHoldPeriod,1)+fRvrYr)*12)</f>
        <v>0</v>
      </c>
      <c r="CG254" s="278" cm="1">
        <f t="array" aca="1" ref="CG254" ca="1">CF254*(1+(rRentIncrPct*(MOD(CG$8,12)=1))+(rExCapExRntInfl*(rExCapExRntInflMnth=CG$8)))*(CG$8&lt;=(MAX(rHoldPeriod,1)+fRvrYr)*12)</f>
        <v>0</v>
      </c>
      <c r="CH254" s="278" cm="1">
        <f t="array" aca="1" ref="CH254" ca="1">CG254*(1+(rRentIncrPct*(MOD(CH$8,12)=1))+(rExCapExRntInfl*(rExCapExRntInflMnth=CH$8)))*(CH$8&lt;=(MAX(rHoldPeriod,1)+fRvrYr)*12)</f>
        <v>0</v>
      </c>
      <c r="CI254" s="278" cm="1">
        <f t="array" aca="1" ref="CI254" ca="1">CH254*(1+(rRentIncrPct*(MOD(CI$8,12)=1))+(rExCapExRntInfl*(rExCapExRntInflMnth=CI$8)))*(CI$8&lt;=(MAX(rHoldPeriod,1)+fRvrYr)*12)</f>
        <v>0</v>
      </c>
      <c r="CJ254" s="278" cm="1">
        <f t="array" aca="1" ref="CJ254" ca="1">CI254*(1+(rRentIncrPct*(MOD(CJ$8,12)=1))+(rExCapExRntInfl*(rExCapExRntInflMnth=CJ$8)))*(CJ$8&lt;=(MAX(rHoldPeriod,1)+fRvrYr)*12)</f>
        <v>0</v>
      </c>
      <c r="CK254" s="278" cm="1">
        <f t="array" aca="1" ref="CK254" ca="1">CJ254*(1+(rRentIncrPct*(MOD(CK$8,12)=1))+(rExCapExRntInfl*(rExCapExRntInflMnth=CK$8)))*(CK$8&lt;=(MAX(rHoldPeriod,1)+fRvrYr)*12)</f>
        <v>0</v>
      </c>
      <c r="CL254" s="278" cm="1">
        <f t="array" aca="1" ref="CL254" ca="1">CK254*(1+(rRentIncrPct*(MOD(CL$8,12)=1))+(rExCapExRntInfl*(rExCapExRntInflMnth=CL$8)))*(CL$8&lt;=(MAX(rHoldPeriod,1)+fRvrYr)*12)</f>
        <v>0</v>
      </c>
      <c r="CM254" s="278" cm="1">
        <f t="array" aca="1" ref="CM254" ca="1">CL254*(1+(rRentIncrPct*(MOD(CM$8,12)=1))+(rExCapExRntInfl*(rExCapExRntInflMnth=CM$8)))*(CM$8&lt;=(MAX(rHoldPeriod,1)+fRvrYr)*12)</f>
        <v>0</v>
      </c>
      <c r="CN254" s="278" cm="1">
        <f t="array" aca="1" ref="CN254" ca="1">CM254*(1+(rRentIncrPct*(MOD(CN$8,12)=1))+(rExCapExRntInfl*(rExCapExRntInflMnth=CN$8)))*(CN$8&lt;=(MAX(rHoldPeriod,1)+fRvrYr)*12)</f>
        <v>0</v>
      </c>
      <c r="CO254" s="278" cm="1">
        <f t="array" aca="1" ref="CO254" ca="1">CN254*(1+(rRentIncrPct*(MOD(CO$8,12)=1))+(rExCapExRntInfl*(rExCapExRntInflMnth=CO$8)))*(CO$8&lt;=(MAX(rHoldPeriod,1)+fRvrYr)*12)</f>
        <v>0</v>
      </c>
      <c r="CP254" s="278" cm="1">
        <f t="array" aca="1" ref="CP254" ca="1">CO254*(1+(rRentIncrPct*(MOD(CP$8,12)=1))+(rExCapExRntInfl*(rExCapExRntInflMnth=CP$8)))*(CP$8&lt;=(MAX(rHoldPeriod,1)+fRvrYr)*12)</f>
        <v>0</v>
      </c>
      <c r="CQ254" s="278" cm="1">
        <f t="array" aca="1" ref="CQ254" ca="1">CP254*(1+(rRentIncrPct*(MOD(CQ$8,12)=1))+(rExCapExRntInfl*(rExCapExRntInflMnth=CQ$8)))*(CQ$8&lt;=(MAX(rHoldPeriod,1)+fRvrYr)*12)</f>
        <v>0</v>
      </c>
      <c r="CR254" s="278" cm="1">
        <f t="array" aca="1" ref="CR254" ca="1">CQ254*(1+(rRentIncrPct*(MOD(CR$8,12)=1))+(rExCapExRntInfl*(rExCapExRntInflMnth=CR$8)))*(CR$8&lt;=(MAX(rHoldPeriod,1)+fRvrYr)*12)</f>
        <v>0</v>
      </c>
      <c r="CS254" s="278" cm="1">
        <f t="array" aca="1" ref="CS254" ca="1">CR254*(1+(rRentIncrPct*(MOD(CS$8,12)=1))+(rExCapExRntInfl*(rExCapExRntInflMnth=CS$8)))*(CS$8&lt;=(MAX(rHoldPeriod,1)+fRvrYr)*12)</f>
        <v>0</v>
      </c>
      <c r="CT254" s="278" cm="1">
        <f t="array" aca="1" ref="CT254" ca="1">CS254*(1+(rRentIncrPct*(MOD(CT$8,12)=1))+(rExCapExRntInfl*(rExCapExRntInflMnth=CT$8)))*(CT$8&lt;=(MAX(rHoldPeriod,1)+fRvrYr)*12)</f>
        <v>0</v>
      </c>
      <c r="CU254" s="278" cm="1">
        <f t="array" aca="1" ref="CU254" ca="1">CT254*(1+(rRentIncrPct*(MOD(CU$8,12)=1))+(rExCapExRntInfl*(rExCapExRntInflMnth=CU$8)))*(CU$8&lt;=(MAX(rHoldPeriod,1)+fRvrYr)*12)</f>
        <v>0</v>
      </c>
      <c r="CV254" s="278" cm="1">
        <f t="array" aca="1" ref="CV254" ca="1">CU254*(1+(rRentIncrPct*(MOD(CV$8,12)=1))+(rExCapExRntInfl*(rExCapExRntInflMnth=CV$8)))*(CV$8&lt;=(MAX(rHoldPeriod,1)+fRvrYr)*12)</f>
        <v>0</v>
      </c>
      <c r="CW254" s="278" cm="1">
        <f t="array" aca="1" ref="CW254" ca="1">CV254*(1+(rRentIncrPct*(MOD(CW$8,12)=1))+(rExCapExRntInfl*(rExCapExRntInflMnth=CW$8)))*(CW$8&lt;=(MAX(rHoldPeriod,1)+fRvrYr)*12)</f>
        <v>0</v>
      </c>
      <c r="CX254" s="278" cm="1">
        <f t="array" aca="1" ref="CX254" ca="1">CW254*(1+(rRentIncrPct*(MOD(CX$8,12)=1))+(rExCapExRntInfl*(rExCapExRntInflMnth=CX$8)))*(CX$8&lt;=(MAX(rHoldPeriod,1)+fRvrYr)*12)</f>
        <v>0</v>
      </c>
      <c r="CY254" s="278" cm="1">
        <f t="array" aca="1" ref="CY254" ca="1">CX254*(1+(rRentIncrPct*(MOD(CY$8,12)=1))+(rExCapExRntInfl*(rExCapExRntInflMnth=CY$8)))*(CY$8&lt;=(MAX(rHoldPeriod,1)+fRvrYr)*12)</f>
        <v>0</v>
      </c>
      <c r="CZ254" s="278" cm="1">
        <f t="array" aca="1" ref="CZ254" ca="1">CY254*(1+(rRentIncrPct*(MOD(CZ$8,12)=1))+(rExCapExRntInfl*(rExCapExRntInflMnth=CZ$8)))*(CZ$8&lt;=(MAX(rHoldPeriod,1)+fRvrYr)*12)</f>
        <v>0</v>
      </c>
      <c r="DA254" s="278" cm="1">
        <f t="array" aca="1" ref="DA254" ca="1">CZ254*(1+(rRentIncrPct*(MOD(DA$8,12)=1))+(rExCapExRntInfl*(rExCapExRntInflMnth=DA$8)))*(DA$8&lt;=(MAX(rHoldPeriod,1)+fRvrYr)*12)</f>
        <v>0</v>
      </c>
      <c r="DB254" s="278" cm="1">
        <f t="array" aca="1" ref="DB254" ca="1">DA254*(1+(rRentIncrPct*(MOD(DB$8,12)=1))+(rExCapExRntInfl*(rExCapExRntInflMnth=DB$8)))*(DB$8&lt;=(MAX(rHoldPeriod,1)+fRvrYr)*12)</f>
        <v>0</v>
      </c>
      <c r="DC254" s="278" cm="1">
        <f t="array" aca="1" ref="DC254" ca="1">DB254*(1+(rRentIncrPct*(MOD(DC$8,12)=1))+(rExCapExRntInfl*(rExCapExRntInflMnth=DC$8)))*(DC$8&lt;=(MAX(rHoldPeriod,1)+fRvrYr)*12)</f>
        <v>0</v>
      </c>
      <c r="DD254" s="278" cm="1">
        <f t="array" aca="1" ref="DD254" ca="1">DC254*(1+(rRentIncrPct*(MOD(DD$8,12)=1))+(rExCapExRntInfl*(rExCapExRntInflMnth=DD$8)))*(DD$8&lt;=(MAX(rHoldPeriod,1)+fRvrYr)*12)</f>
        <v>0</v>
      </c>
      <c r="DE254" s="278" cm="1">
        <f t="array" aca="1" ref="DE254" ca="1">DD254*(1+(rRentIncrPct*(MOD(DE$8,12)=1))+(rExCapExRntInfl*(rExCapExRntInflMnth=DE$8)))*(DE$8&lt;=(MAX(rHoldPeriod,1)+fRvrYr)*12)</f>
        <v>0</v>
      </c>
      <c r="DF254" s="278" cm="1">
        <f t="array" aca="1" ref="DF254" ca="1">DE254*(1+(rRentIncrPct*(MOD(DF$8,12)=1))+(rExCapExRntInfl*(rExCapExRntInflMnth=DF$8)))*(DF$8&lt;=(MAX(rHoldPeriod,1)+fRvrYr)*12)</f>
        <v>0</v>
      </c>
      <c r="DG254" s="278" cm="1">
        <f t="array" aca="1" ref="DG254" ca="1">DF254*(1+(rRentIncrPct*(MOD(DG$8,12)=1))+(rExCapExRntInfl*(rExCapExRntInflMnth=DG$8)))*(DG$8&lt;=(MAX(rHoldPeriod,1)+fRvrYr)*12)</f>
        <v>0</v>
      </c>
      <c r="DH254" s="278" cm="1">
        <f t="array" aca="1" ref="DH254" ca="1">DG254*(1+(rRentIncrPct*(MOD(DH$8,12)=1))+(rExCapExRntInfl*(rExCapExRntInflMnth=DH$8)))*(DH$8&lt;=(MAX(rHoldPeriod,1)+fRvrYr)*12)</f>
        <v>0</v>
      </c>
      <c r="DI254" s="278" cm="1">
        <f t="array" aca="1" ref="DI254" ca="1">DH254*(1+(rRentIncrPct*(MOD(DI$8,12)=1))+(rExCapExRntInfl*(rExCapExRntInflMnth=DI$8)))*(DI$8&lt;=(MAX(rHoldPeriod,1)+fRvrYr)*12)</f>
        <v>0</v>
      </c>
      <c r="DJ254" s="278" cm="1">
        <f t="array" aca="1" ref="DJ254" ca="1">DI254*(1+(rRentIncrPct*(MOD(DJ$8,12)=1))+(rExCapExRntInfl*(rExCapExRntInflMnth=DJ$8)))*(DJ$8&lt;=(MAX(rHoldPeriod,1)+fRvrYr)*12)</f>
        <v>0</v>
      </c>
      <c r="DK254" s="278" cm="1">
        <f t="array" aca="1" ref="DK254" ca="1">DJ254*(1+(rRentIncrPct*(MOD(DK$8,12)=1))+(rExCapExRntInfl*(rExCapExRntInflMnth=DK$8)))*(DK$8&lt;=(MAX(rHoldPeriod,1)+fRvrYr)*12)</f>
        <v>0</v>
      </c>
      <c r="DL254" s="278" cm="1">
        <f t="array" aca="1" ref="DL254" ca="1">DK254*(1+(rRentIncrPct*(MOD(DL$8,12)=1))+(rExCapExRntInfl*(rExCapExRntInflMnth=DL$8)))*(DL$8&lt;=(MAX(rHoldPeriod,1)+fRvrYr)*12)</f>
        <v>0</v>
      </c>
      <c r="DM254" s="278" cm="1">
        <f t="array" aca="1" ref="DM254" ca="1">DL254*(1+(rRentIncrPct*(MOD(DM$8,12)=1))+(rExCapExRntInfl*(rExCapExRntInflMnth=DM$8)))*(DM$8&lt;=(MAX(rHoldPeriod,1)+fRvrYr)*12)</f>
        <v>0</v>
      </c>
      <c r="DN254" s="278" cm="1">
        <f t="array" aca="1" ref="DN254" ca="1">DM254*(1+(rRentIncrPct*(MOD(DN$8,12)=1))+(rExCapExRntInfl*(rExCapExRntInflMnth=DN$8)))*(DN$8&lt;=(MAX(rHoldPeriod,1)+fRvrYr)*12)</f>
        <v>0</v>
      </c>
      <c r="DO254" s="278" cm="1">
        <f t="array" aca="1" ref="DO254" ca="1">DN254*(1+(rRentIncrPct*(MOD(DO$8,12)=1))+(rExCapExRntInfl*(rExCapExRntInflMnth=DO$8)))*(DO$8&lt;=(MAX(rHoldPeriod,1)+fRvrYr)*12)</f>
        <v>0</v>
      </c>
      <c r="DP254" s="278" cm="1">
        <f t="array" aca="1" ref="DP254" ca="1">DO254*(1+(rRentIncrPct*(MOD(DP$8,12)=1))+(rExCapExRntInfl*(rExCapExRntInflMnth=DP$8)))*(DP$8&lt;=(MAX(rHoldPeriod,1)+fRvrYr)*12)</f>
        <v>0</v>
      </c>
      <c r="DQ254" s="278" cm="1">
        <f t="array" aca="1" ref="DQ254" ca="1">DP254*(1+(rRentIncrPct*(MOD(DQ$8,12)=1))+(rExCapExRntInfl*(rExCapExRntInflMnth=DQ$8)))*(DQ$8&lt;=(MAX(rHoldPeriod,1)+fRvrYr)*12)</f>
        <v>0</v>
      </c>
      <c r="DR254" s="278" cm="1">
        <f t="array" aca="1" ref="DR254" ca="1">DQ254*(1+(rRentIncrPct*(MOD(DR$8,12)=1))+(rExCapExRntInfl*(rExCapExRntInflMnth=DR$8)))*(DR$8&lt;=(MAX(rHoldPeriod,1)+fRvrYr)*12)</f>
        <v>0</v>
      </c>
      <c r="DS254" s="278" cm="1">
        <f t="array" aca="1" ref="DS254" ca="1">DR254*(1+(rRentIncrPct*(MOD(DS$8,12)=1))+(rExCapExRntInfl*(rExCapExRntInflMnth=DS$8)))*(DS$8&lt;=(MAX(rHoldPeriod,1)+fRvrYr)*12)</f>
        <v>0</v>
      </c>
      <c r="DT254" s="278" cm="1">
        <f t="array" aca="1" ref="DT254" ca="1">DS254*(1+(rRentIncrPct*(MOD(DT$8,12)=1))+(rExCapExRntInfl*(rExCapExRntInflMnth=DT$8)))*(DT$8&lt;=(MAX(rHoldPeriod,1)+fRvrYr)*12)</f>
        <v>0</v>
      </c>
      <c r="DU254" s="278" cm="1">
        <f t="array" aca="1" ref="DU254" ca="1">DT254*(1+(rRentIncrPct*(MOD(DU$8,12)=1))+(rExCapExRntInfl*(rExCapExRntInflMnth=DU$8)))*(DU$8&lt;=(MAX(rHoldPeriod,1)+fRvrYr)*12)</f>
        <v>0</v>
      </c>
      <c r="DV254" s="278" cm="1">
        <f t="array" aca="1" ref="DV254" ca="1">DU254*(1+(rRentIncrPct*(MOD(DV$8,12)=1))+(rExCapExRntInfl*(rExCapExRntInflMnth=DV$8)))*(DV$8&lt;=(MAX(rHoldPeriod,1)+fRvrYr)*12)</f>
        <v>0</v>
      </c>
      <c r="DW254" s="278" cm="1">
        <f t="array" aca="1" ref="DW254" ca="1">DV254*(1+(rRentIncrPct*(MOD(DW$8,12)=1))+(rExCapExRntInfl*(rExCapExRntInflMnth=DW$8)))*(DW$8&lt;=(MAX(rHoldPeriod,1)+fRvrYr)*12)</f>
        <v>0</v>
      </c>
      <c r="DX254" s="278" cm="1">
        <f t="array" aca="1" ref="DX254" ca="1">DW254*(1+(rRentIncrPct*(MOD(DX$8,12)=1))+(rExCapExRntInfl*(rExCapExRntInflMnth=DX$8)))*(DX$8&lt;=(MAX(rHoldPeriod,1)+fRvrYr)*12)</f>
        <v>0</v>
      </c>
      <c r="DY254" s="278" cm="1">
        <f t="array" aca="1" ref="DY254" ca="1">DX254*(1+(rRentIncrPct*(MOD(DY$8,12)=1))+(rExCapExRntInfl*(rExCapExRntInflMnth=DY$8)))*(DY$8&lt;=(MAX(rHoldPeriod,1)+fRvrYr)*12)</f>
        <v>0</v>
      </c>
      <c r="DZ254" s="278" cm="1">
        <f t="array" aca="1" ref="DZ254" ca="1">DY254*(1+(rRentIncrPct*(MOD(DZ$8,12)=1))+(rExCapExRntInfl*(rExCapExRntInflMnth=DZ$8)))*(DZ$8&lt;=(MAX(rHoldPeriod,1)+fRvrYr)*12)</f>
        <v>0</v>
      </c>
      <c r="EA254" s="278" cm="1">
        <f t="array" aca="1" ref="EA254" ca="1">DZ254*(1+(rRentIncrPct*(MOD(EA$8,12)=1))+(rExCapExRntInfl*(rExCapExRntInflMnth=EA$8)))*(EA$8&lt;=(MAX(rHoldPeriod,1)+fRvrYr)*12)</f>
        <v>0</v>
      </c>
      <c r="EB254" s="278" cm="1">
        <f t="array" aca="1" ref="EB254" ca="1">EA254*(1+(rRentIncrPct*(MOD(EB$8,12)=1))+(rExCapExRntInfl*(rExCapExRntInflMnth=EB$8)))*(EB$8&lt;=(MAX(rHoldPeriod,1)+fRvrYr)*12)</f>
        <v>0</v>
      </c>
      <c r="EC254" s="278" cm="1">
        <f t="array" aca="1" ref="EC254" ca="1">EB254*(1+(rRentIncrPct*(MOD(EC$8,12)=1))+(rExCapExRntInfl*(rExCapExRntInflMnth=EC$8)))*(EC$8&lt;=(MAX(rHoldPeriod,1)+fRvrYr)*12)</f>
        <v>0</v>
      </c>
      <c r="ED254" s="278" cm="1">
        <f t="array" aca="1" ref="ED254" ca="1">EC254*(1+(rRentIncrPct*(MOD(ED$8,12)=1))+(rExCapExRntInfl*(rExCapExRntInflMnth=ED$8)))*(ED$8&lt;=(MAX(rHoldPeriod,1)+fRvrYr)*12)</f>
        <v>0</v>
      </c>
      <c r="EE254" s="278" cm="1">
        <f t="array" aca="1" ref="EE254" ca="1">ED254*(1+(rRentIncrPct*(MOD(EE$8,12)=1))+(rExCapExRntInfl*(rExCapExRntInflMnth=EE$8)))*(EE$8&lt;=(MAX(rHoldPeriod,1)+fRvrYr)*12)</f>
        <v>0</v>
      </c>
      <c r="EF254" s="278" cm="1">
        <f t="array" aca="1" ref="EF254" ca="1">EE254*(1+(rRentIncrPct*(MOD(EF$8,12)=1))+(rExCapExRntInfl*(rExCapExRntInflMnth=EF$8)))*(EF$8&lt;=(MAX(rHoldPeriod,1)+fRvrYr)*12)</f>
        <v>0</v>
      </c>
      <c r="EG254" s="278" cm="1">
        <f t="array" aca="1" ref="EG254" ca="1">EF254*(1+(rRentIncrPct*(MOD(EG$8,12)=1))+(rExCapExRntInfl*(rExCapExRntInflMnth=EG$8)))*(EG$8&lt;=(MAX(rHoldPeriod,1)+fRvrYr)*12)</f>
        <v>0</v>
      </c>
      <c r="EH254" s="278" cm="1">
        <f t="array" aca="1" ref="EH254" ca="1">EG254*(1+(rRentIncrPct*(MOD(EH$8,12)=1))+(rExCapExRntInfl*(rExCapExRntInflMnth=EH$8)))*(EH$8&lt;=(MAX(rHoldPeriod,1)+fRvrYr)*12)</f>
        <v>0</v>
      </c>
      <c r="EI254" s="278" cm="1">
        <f t="array" aca="1" ref="EI254" ca="1">EH254*(1+(rRentIncrPct*(MOD(EI$8,12)=1))+(rExCapExRntInfl*(rExCapExRntInflMnth=EI$8)))*(EI$8&lt;=(MAX(rHoldPeriod,1)+fRvrYr)*12)</f>
        <v>0</v>
      </c>
      <c r="EJ254" s="278" cm="1">
        <f t="array" aca="1" ref="EJ254" ca="1">EI254*(1+(rRentIncrPct*(MOD(EJ$8,12)=1))+(rExCapExRntInfl*(rExCapExRntInflMnth=EJ$8)))*(EJ$8&lt;=(MAX(rHoldPeriod,1)+fRvrYr)*12)</f>
        <v>0</v>
      </c>
      <c r="EK254" s="278" cm="1">
        <f t="array" aca="1" ref="EK254" ca="1">EJ254*(1+(rRentIncrPct*(MOD(EK$8,12)=1))+(rExCapExRntInfl*(rExCapExRntInflMnth=EK$8)))*(EK$8&lt;=(MAX(rHoldPeriod,1)+fRvrYr)*12)</f>
        <v>0</v>
      </c>
      <c r="EL254" s="278" cm="1">
        <f t="array" aca="1" ref="EL254" ca="1">EK254*(1+(rRentIncrPct*(MOD(EL$8,12)=1))+(rExCapExRntInfl*(rExCapExRntInflMnth=EL$8)))*(EL$8&lt;=(MAX(rHoldPeriod,1)+fRvrYr)*12)</f>
        <v>0</v>
      </c>
      <c r="EM254" s="278" cm="1">
        <f t="array" aca="1" ref="EM254" ca="1">EL254*(1+(rRentIncrPct*(MOD(EM$8,12)=1))+(rExCapExRntInfl*(rExCapExRntInflMnth=EM$8)))*(EM$8&lt;=(MAX(rHoldPeriod,1)+fRvrYr)*12)</f>
        <v>0</v>
      </c>
      <c r="EN254" s="278" cm="1">
        <f t="array" aca="1" ref="EN254" ca="1">EM254*(1+(rRentIncrPct*(MOD(EN$8,12)=1))+(rExCapExRntInfl*(rExCapExRntInflMnth=EN$8)))*(EN$8&lt;=(MAX(rHoldPeriod,1)+fRvrYr)*12)</f>
        <v>0</v>
      </c>
      <c r="EO254" s="278" cm="1">
        <f t="array" aca="1" ref="EO254" ca="1">EN254*(1+(rRentIncrPct*(MOD(EO$8,12)=1))+(rExCapExRntInfl*(rExCapExRntInflMnth=EO$8)))*(EO$8&lt;=(MAX(rHoldPeriod,1)+fRvrYr)*12)</f>
        <v>0</v>
      </c>
      <c r="EP254" s="278" cm="1">
        <f t="array" aca="1" ref="EP254" ca="1">EO254*(1+(rRentIncrPct*(MOD(EP$8,12)=1))+(rExCapExRntInfl*(rExCapExRntInflMnth=EP$8)))*(EP$8&lt;=(MAX(rHoldPeriod,1)+fRvrYr)*12)</f>
        <v>0</v>
      </c>
      <c r="EQ254" s="278" cm="1">
        <f t="array" aca="1" ref="EQ254" ca="1">EP254*(1+(rRentIncrPct*(MOD(EQ$8,12)=1))+(rExCapExRntInfl*(rExCapExRntInflMnth=EQ$8)))*(EQ$8&lt;=(MAX(rHoldPeriod,1)+fRvrYr)*12)</f>
        <v>0</v>
      </c>
      <c r="ER254" s="278" cm="1">
        <f t="array" aca="1" ref="ER254" ca="1">EQ254*(1+(rRentIncrPct*(MOD(ER$8,12)=1))+(rExCapExRntInfl*(rExCapExRntInflMnth=ER$8)))*(ER$8&lt;=(MAX(rHoldPeriod,1)+fRvrYr)*12)</f>
        <v>0</v>
      </c>
      <c r="ES254" s="278" cm="1">
        <f t="array" aca="1" ref="ES254" ca="1">ER254*(1+(rRentIncrPct*(MOD(ES$8,12)=1))+(rExCapExRntInfl*(rExCapExRntInflMnth=ES$8)))*(ES$8&lt;=(MAX(rHoldPeriod,1)+fRvrYr)*12)</f>
        <v>0</v>
      </c>
    </row>
    <row r="255" spans="17:149" hidden="1" x14ac:dyDescent="0.2">
      <c r="Q255" s="275"/>
      <c r="R255" s="278">
        <f t="shared" si="501"/>
        <v>0</v>
      </c>
      <c r="S255" s="278" cm="1">
        <f t="array" aca="1" ref="S255" ca="1">R255*(1+(rRentIncrPct*(MOD(S$8,12)=1))+(rExCapExRntInfl*(rExCapExRntInflMnth=S$8)))*(S$8&lt;=(MAX(rHoldPeriod,1)+fRvrYr)*12)</f>
        <v>0</v>
      </c>
      <c r="T255" s="278" cm="1">
        <f t="array" aca="1" ref="T255" ca="1">S255*(1+(rRentIncrPct*(MOD(T$8,12)=1))+(rExCapExRntInfl*(rExCapExRntInflMnth=T$8)))*(T$8&lt;=(MAX(rHoldPeriod,1)+fRvrYr)*12)</f>
        <v>0</v>
      </c>
      <c r="U255" s="278" cm="1">
        <f t="array" aca="1" ref="U255" ca="1">T255*(1+(rRentIncrPct*(MOD(U$8,12)=1))+(rExCapExRntInfl*(rExCapExRntInflMnth=U$8)))*(U$8&lt;=(MAX(rHoldPeriod,1)+fRvrYr)*12)</f>
        <v>0</v>
      </c>
      <c r="V255" s="278" cm="1">
        <f t="array" aca="1" ref="V255" ca="1">U255*(1+(rRentIncrPct*(MOD(V$8,12)=1))+(rExCapExRntInfl*(rExCapExRntInflMnth=V$8)))*(V$8&lt;=(MAX(rHoldPeriod,1)+fRvrYr)*12)</f>
        <v>0</v>
      </c>
      <c r="W255" s="278" cm="1">
        <f t="array" aca="1" ref="W255" ca="1">V255*(1+(rRentIncrPct*(MOD(W$8,12)=1))+(rExCapExRntInfl*(rExCapExRntInflMnth=W$8)))*(W$8&lt;=(MAX(rHoldPeriod,1)+fRvrYr)*12)</f>
        <v>0</v>
      </c>
      <c r="X255" s="278" cm="1">
        <f t="array" aca="1" ref="X255" ca="1">W255*(1+(rRentIncrPct*(MOD(X$8,12)=1))+(rExCapExRntInfl*(rExCapExRntInflMnth=X$8)))*(X$8&lt;=(MAX(rHoldPeriod,1)+fRvrYr)*12)</f>
        <v>0</v>
      </c>
      <c r="Y255" s="278" cm="1">
        <f t="array" aca="1" ref="Y255" ca="1">X255*(1+(rRentIncrPct*(MOD(Y$8,12)=1))+(rExCapExRntInfl*(rExCapExRntInflMnth=Y$8)))*(Y$8&lt;=(MAX(rHoldPeriod,1)+fRvrYr)*12)</f>
        <v>0</v>
      </c>
      <c r="Z255" s="278" cm="1">
        <f t="array" aca="1" ref="Z255" ca="1">Y255*(1+(rRentIncrPct*(MOD(Z$8,12)=1))+(rExCapExRntInfl*(rExCapExRntInflMnth=Z$8)))*(Z$8&lt;=(MAX(rHoldPeriod,1)+fRvrYr)*12)</f>
        <v>0</v>
      </c>
      <c r="AA255" s="278" cm="1">
        <f t="array" aca="1" ref="AA255" ca="1">Z255*(1+(rRentIncrPct*(MOD(AA$8,12)=1))+(rExCapExRntInfl*(rExCapExRntInflMnth=AA$8)))*(AA$8&lt;=(MAX(rHoldPeriod,1)+fRvrYr)*12)</f>
        <v>0</v>
      </c>
      <c r="AB255" s="278" cm="1">
        <f t="array" aca="1" ref="AB255" ca="1">AA255*(1+(rRentIncrPct*(MOD(AB$8,12)=1))+(rExCapExRntInfl*(rExCapExRntInflMnth=AB$8)))*(AB$8&lt;=(MAX(rHoldPeriod,1)+fRvrYr)*12)</f>
        <v>0</v>
      </c>
      <c r="AC255" s="278" cm="1">
        <f t="array" aca="1" ref="AC255" ca="1">AB255*(1+(rRentIncrPct*(MOD(AC$8,12)=1))+(rExCapExRntInfl*(rExCapExRntInflMnth=AC$8)))*(AC$8&lt;=(MAX(rHoldPeriod,1)+fRvrYr)*12)</f>
        <v>0</v>
      </c>
      <c r="AD255" s="278" cm="1">
        <f t="array" aca="1" ref="AD255" ca="1">AC255*(1+(rRentIncrPct*(MOD(AD$8,12)=1))+(rExCapExRntInfl*(rExCapExRntInflMnth=AD$8)))*(AD$8&lt;=(MAX(rHoldPeriod,1)+fRvrYr)*12)</f>
        <v>0</v>
      </c>
      <c r="AE255" s="278" cm="1">
        <f t="array" aca="1" ref="AE255" ca="1">AD255*(1+(rRentIncrPct*(MOD(AE$8,12)=1))+(rExCapExRntInfl*(rExCapExRntInflMnth=AE$8)))*(AE$8&lt;=(MAX(rHoldPeriod,1)+fRvrYr)*12)</f>
        <v>0</v>
      </c>
      <c r="AF255" s="278" cm="1">
        <f t="array" aca="1" ref="AF255" ca="1">AE255*(1+(rRentIncrPct*(MOD(AF$8,12)=1))+(rExCapExRntInfl*(rExCapExRntInflMnth=AF$8)))*(AF$8&lt;=(MAX(rHoldPeriod,1)+fRvrYr)*12)</f>
        <v>0</v>
      </c>
      <c r="AG255" s="278" cm="1">
        <f t="array" aca="1" ref="AG255" ca="1">AF255*(1+(rRentIncrPct*(MOD(AG$8,12)=1))+(rExCapExRntInfl*(rExCapExRntInflMnth=AG$8)))*(AG$8&lt;=(MAX(rHoldPeriod,1)+fRvrYr)*12)</f>
        <v>0</v>
      </c>
      <c r="AH255" s="278" cm="1">
        <f t="array" aca="1" ref="AH255" ca="1">AG255*(1+(rRentIncrPct*(MOD(AH$8,12)=1))+(rExCapExRntInfl*(rExCapExRntInflMnth=AH$8)))*(AH$8&lt;=(MAX(rHoldPeriod,1)+fRvrYr)*12)</f>
        <v>0</v>
      </c>
      <c r="AI255" s="278" cm="1">
        <f t="array" aca="1" ref="AI255" ca="1">AH255*(1+(rRentIncrPct*(MOD(AI$8,12)=1))+(rExCapExRntInfl*(rExCapExRntInflMnth=AI$8)))*(AI$8&lt;=(MAX(rHoldPeriod,1)+fRvrYr)*12)</f>
        <v>0</v>
      </c>
      <c r="AJ255" s="278" cm="1">
        <f t="array" aca="1" ref="AJ255" ca="1">AI255*(1+(rRentIncrPct*(MOD(AJ$8,12)=1))+(rExCapExRntInfl*(rExCapExRntInflMnth=AJ$8)))*(AJ$8&lt;=(MAX(rHoldPeriod,1)+fRvrYr)*12)</f>
        <v>0</v>
      </c>
      <c r="AK255" s="278" cm="1">
        <f t="array" aca="1" ref="AK255" ca="1">AJ255*(1+(rRentIncrPct*(MOD(AK$8,12)=1))+(rExCapExRntInfl*(rExCapExRntInflMnth=AK$8)))*(AK$8&lt;=(MAX(rHoldPeriod,1)+fRvrYr)*12)</f>
        <v>0</v>
      </c>
      <c r="AL255" s="278" cm="1">
        <f t="array" aca="1" ref="AL255" ca="1">AK255*(1+(rRentIncrPct*(MOD(AL$8,12)=1))+(rExCapExRntInfl*(rExCapExRntInflMnth=AL$8)))*(AL$8&lt;=(MAX(rHoldPeriod,1)+fRvrYr)*12)</f>
        <v>0</v>
      </c>
      <c r="AM255" s="278" cm="1">
        <f t="array" aca="1" ref="AM255" ca="1">AL255*(1+(rRentIncrPct*(MOD(AM$8,12)=1))+(rExCapExRntInfl*(rExCapExRntInflMnth=AM$8)))*(AM$8&lt;=(MAX(rHoldPeriod,1)+fRvrYr)*12)</f>
        <v>0</v>
      </c>
      <c r="AN255" s="278" cm="1">
        <f t="array" aca="1" ref="AN255" ca="1">AM255*(1+(rRentIncrPct*(MOD(AN$8,12)=1))+(rExCapExRntInfl*(rExCapExRntInflMnth=AN$8)))*(AN$8&lt;=(MAX(rHoldPeriod,1)+fRvrYr)*12)</f>
        <v>0</v>
      </c>
      <c r="AO255" s="278" cm="1">
        <f t="array" aca="1" ref="AO255" ca="1">AN255*(1+(rRentIncrPct*(MOD(AO$8,12)=1))+(rExCapExRntInfl*(rExCapExRntInflMnth=AO$8)))*(AO$8&lt;=(MAX(rHoldPeriod,1)+fRvrYr)*12)</f>
        <v>0</v>
      </c>
      <c r="AP255" s="278" cm="1">
        <f t="array" aca="1" ref="AP255" ca="1">AO255*(1+(rRentIncrPct*(MOD(AP$8,12)=1))+(rExCapExRntInfl*(rExCapExRntInflMnth=AP$8)))*(AP$8&lt;=(MAX(rHoldPeriod,1)+fRvrYr)*12)</f>
        <v>0</v>
      </c>
      <c r="AQ255" s="278" cm="1">
        <f t="array" aca="1" ref="AQ255" ca="1">AP255*(1+(rRentIncrPct*(MOD(AQ$8,12)=1))+(rExCapExRntInfl*(rExCapExRntInflMnth=AQ$8)))*(AQ$8&lt;=(MAX(rHoldPeriod,1)+fRvrYr)*12)</f>
        <v>0</v>
      </c>
      <c r="AR255" s="278" cm="1">
        <f t="array" aca="1" ref="AR255" ca="1">AQ255*(1+(rRentIncrPct*(MOD(AR$8,12)=1))+(rExCapExRntInfl*(rExCapExRntInflMnth=AR$8)))*(AR$8&lt;=(MAX(rHoldPeriod,1)+fRvrYr)*12)</f>
        <v>0</v>
      </c>
      <c r="AS255" s="278" cm="1">
        <f t="array" aca="1" ref="AS255" ca="1">AR255*(1+(rRentIncrPct*(MOD(AS$8,12)=1))+(rExCapExRntInfl*(rExCapExRntInflMnth=AS$8)))*(AS$8&lt;=(MAX(rHoldPeriod,1)+fRvrYr)*12)</f>
        <v>0</v>
      </c>
      <c r="AT255" s="278" cm="1">
        <f t="array" aca="1" ref="AT255" ca="1">AS255*(1+(rRentIncrPct*(MOD(AT$8,12)=1))+(rExCapExRntInfl*(rExCapExRntInflMnth=AT$8)))*(AT$8&lt;=(MAX(rHoldPeriod,1)+fRvrYr)*12)</f>
        <v>0</v>
      </c>
      <c r="AU255" s="278" cm="1">
        <f t="array" aca="1" ref="AU255" ca="1">AT255*(1+(rRentIncrPct*(MOD(AU$8,12)=1))+(rExCapExRntInfl*(rExCapExRntInflMnth=AU$8)))*(AU$8&lt;=(MAX(rHoldPeriod,1)+fRvrYr)*12)</f>
        <v>0</v>
      </c>
      <c r="AV255" s="278" cm="1">
        <f t="array" aca="1" ref="AV255" ca="1">AU255*(1+(rRentIncrPct*(MOD(AV$8,12)=1))+(rExCapExRntInfl*(rExCapExRntInflMnth=AV$8)))*(AV$8&lt;=(MAX(rHoldPeriod,1)+fRvrYr)*12)</f>
        <v>0</v>
      </c>
      <c r="AW255" s="278" cm="1">
        <f t="array" aca="1" ref="AW255" ca="1">AV255*(1+(rRentIncrPct*(MOD(AW$8,12)=1))+(rExCapExRntInfl*(rExCapExRntInflMnth=AW$8)))*(AW$8&lt;=(MAX(rHoldPeriod,1)+fRvrYr)*12)</f>
        <v>0</v>
      </c>
      <c r="AX255" s="278" cm="1">
        <f t="array" aca="1" ref="AX255" ca="1">AW255*(1+(rRentIncrPct*(MOD(AX$8,12)=1))+(rExCapExRntInfl*(rExCapExRntInflMnth=AX$8)))*(AX$8&lt;=(MAX(rHoldPeriod,1)+fRvrYr)*12)</f>
        <v>0</v>
      </c>
      <c r="AY255" s="278" cm="1">
        <f t="array" aca="1" ref="AY255" ca="1">AX255*(1+(rRentIncrPct*(MOD(AY$8,12)=1))+(rExCapExRntInfl*(rExCapExRntInflMnth=AY$8)))*(AY$8&lt;=(MAX(rHoldPeriod,1)+fRvrYr)*12)</f>
        <v>0</v>
      </c>
      <c r="AZ255" s="278" cm="1">
        <f t="array" aca="1" ref="AZ255" ca="1">AY255*(1+(rRentIncrPct*(MOD(AZ$8,12)=1))+(rExCapExRntInfl*(rExCapExRntInflMnth=AZ$8)))*(AZ$8&lt;=(MAX(rHoldPeriod,1)+fRvrYr)*12)</f>
        <v>0</v>
      </c>
      <c r="BA255" s="278" cm="1">
        <f t="array" aca="1" ref="BA255" ca="1">AZ255*(1+(rRentIncrPct*(MOD(BA$8,12)=1))+(rExCapExRntInfl*(rExCapExRntInflMnth=BA$8)))*(BA$8&lt;=(MAX(rHoldPeriod,1)+fRvrYr)*12)</f>
        <v>0</v>
      </c>
      <c r="BB255" s="278" cm="1">
        <f t="array" aca="1" ref="BB255" ca="1">BA255*(1+(rRentIncrPct*(MOD(BB$8,12)=1))+(rExCapExRntInfl*(rExCapExRntInflMnth=BB$8)))*(BB$8&lt;=(MAX(rHoldPeriod,1)+fRvrYr)*12)</f>
        <v>0</v>
      </c>
      <c r="BC255" s="278" cm="1">
        <f t="array" aca="1" ref="BC255" ca="1">BB255*(1+(rRentIncrPct*(MOD(BC$8,12)=1))+(rExCapExRntInfl*(rExCapExRntInflMnth=BC$8)))*(BC$8&lt;=(MAX(rHoldPeriod,1)+fRvrYr)*12)</f>
        <v>0</v>
      </c>
      <c r="BD255" s="278" cm="1">
        <f t="array" aca="1" ref="BD255" ca="1">BC255*(1+(rRentIncrPct*(MOD(BD$8,12)=1))+(rExCapExRntInfl*(rExCapExRntInflMnth=BD$8)))*(BD$8&lt;=(MAX(rHoldPeriod,1)+fRvrYr)*12)</f>
        <v>0</v>
      </c>
      <c r="BE255" s="278" cm="1">
        <f t="array" aca="1" ref="BE255" ca="1">BD255*(1+(rRentIncrPct*(MOD(BE$8,12)=1))+(rExCapExRntInfl*(rExCapExRntInflMnth=BE$8)))*(BE$8&lt;=(MAX(rHoldPeriod,1)+fRvrYr)*12)</f>
        <v>0</v>
      </c>
      <c r="BF255" s="278" cm="1">
        <f t="array" aca="1" ref="BF255" ca="1">BE255*(1+(rRentIncrPct*(MOD(BF$8,12)=1))+(rExCapExRntInfl*(rExCapExRntInflMnth=BF$8)))*(BF$8&lt;=(MAX(rHoldPeriod,1)+fRvrYr)*12)</f>
        <v>0</v>
      </c>
      <c r="BG255" s="278" cm="1">
        <f t="array" aca="1" ref="BG255" ca="1">BF255*(1+(rRentIncrPct*(MOD(BG$8,12)=1))+(rExCapExRntInfl*(rExCapExRntInflMnth=BG$8)))*(BG$8&lt;=(MAX(rHoldPeriod,1)+fRvrYr)*12)</f>
        <v>0</v>
      </c>
      <c r="BH255" s="278" cm="1">
        <f t="array" aca="1" ref="BH255" ca="1">BG255*(1+(rRentIncrPct*(MOD(BH$8,12)=1))+(rExCapExRntInfl*(rExCapExRntInflMnth=BH$8)))*(BH$8&lt;=(MAX(rHoldPeriod,1)+fRvrYr)*12)</f>
        <v>0</v>
      </c>
      <c r="BI255" s="278" cm="1">
        <f t="array" aca="1" ref="BI255" ca="1">BH255*(1+(rRentIncrPct*(MOD(BI$8,12)=1))+(rExCapExRntInfl*(rExCapExRntInflMnth=BI$8)))*(BI$8&lt;=(MAX(rHoldPeriod,1)+fRvrYr)*12)</f>
        <v>0</v>
      </c>
      <c r="BJ255" s="278" cm="1">
        <f t="array" aca="1" ref="BJ255" ca="1">BI255*(1+(rRentIncrPct*(MOD(BJ$8,12)=1))+(rExCapExRntInfl*(rExCapExRntInflMnth=BJ$8)))*(BJ$8&lt;=(MAX(rHoldPeriod,1)+fRvrYr)*12)</f>
        <v>0</v>
      </c>
      <c r="BK255" s="278" cm="1">
        <f t="array" aca="1" ref="BK255" ca="1">BJ255*(1+(rRentIncrPct*(MOD(BK$8,12)=1))+(rExCapExRntInfl*(rExCapExRntInflMnth=BK$8)))*(BK$8&lt;=(MAX(rHoldPeriod,1)+fRvrYr)*12)</f>
        <v>0</v>
      </c>
      <c r="BL255" s="278" cm="1">
        <f t="array" aca="1" ref="BL255" ca="1">BK255*(1+(rRentIncrPct*(MOD(BL$8,12)=1))+(rExCapExRntInfl*(rExCapExRntInflMnth=BL$8)))*(BL$8&lt;=(MAX(rHoldPeriod,1)+fRvrYr)*12)</f>
        <v>0</v>
      </c>
      <c r="BM255" s="278" cm="1">
        <f t="array" aca="1" ref="BM255" ca="1">BL255*(1+(rRentIncrPct*(MOD(BM$8,12)=1))+(rExCapExRntInfl*(rExCapExRntInflMnth=BM$8)))*(BM$8&lt;=(MAX(rHoldPeriod,1)+fRvrYr)*12)</f>
        <v>0</v>
      </c>
      <c r="BN255" s="278" cm="1">
        <f t="array" aca="1" ref="BN255" ca="1">BM255*(1+(rRentIncrPct*(MOD(BN$8,12)=1))+(rExCapExRntInfl*(rExCapExRntInflMnth=BN$8)))*(BN$8&lt;=(MAX(rHoldPeriod,1)+fRvrYr)*12)</f>
        <v>0</v>
      </c>
      <c r="BO255" s="278" cm="1">
        <f t="array" aca="1" ref="BO255" ca="1">BN255*(1+(rRentIncrPct*(MOD(BO$8,12)=1))+(rExCapExRntInfl*(rExCapExRntInflMnth=BO$8)))*(BO$8&lt;=(MAX(rHoldPeriod,1)+fRvrYr)*12)</f>
        <v>0</v>
      </c>
      <c r="BP255" s="278" cm="1">
        <f t="array" aca="1" ref="BP255" ca="1">BO255*(1+(rRentIncrPct*(MOD(BP$8,12)=1))+(rExCapExRntInfl*(rExCapExRntInflMnth=BP$8)))*(BP$8&lt;=(MAX(rHoldPeriod,1)+fRvrYr)*12)</f>
        <v>0</v>
      </c>
      <c r="BQ255" s="278" cm="1">
        <f t="array" aca="1" ref="BQ255" ca="1">BP255*(1+(rRentIncrPct*(MOD(BQ$8,12)=1))+(rExCapExRntInfl*(rExCapExRntInflMnth=BQ$8)))*(BQ$8&lt;=(MAX(rHoldPeriod,1)+fRvrYr)*12)</f>
        <v>0</v>
      </c>
      <c r="BR255" s="278" cm="1">
        <f t="array" aca="1" ref="BR255" ca="1">BQ255*(1+(rRentIncrPct*(MOD(BR$8,12)=1))+(rExCapExRntInfl*(rExCapExRntInflMnth=BR$8)))*(BR$8&lt;=(MAX(rHoldPeriod,1)+fRvrYr)*12)</f>
        <v>0</v>
      </c>
      <c r="BS255" s="278" cm="1">
        <f t="array" aca="1" ref="BS255" ca="1">BR255*(1+(rRentIncrPct*(MOD(BS$8,12)=1))+(rExCapExRntInfl*(rExCapExRntInflMnth=BS$8)))*(BS$8&lt;=(MAX(rHoldPeriod,1)+fRvrYr)*12)</f>
        <v>0</v>
      </c>
      <c r="BT255" s="278" cm="1">
        <f t="array" aca="1" ref="BT255" ca="1">BS255*(1+(rRentIncrPct*(MOD(BT$8,12)=1))+(rExCapExRntInfl*(rExCapExRntInflMnth=BT$8)))*(BT$8&lt;=(MAX(rHoldPeriod,1)+fRvrYr)*12)</f>
        <v>0</v>
      </c>
      <c r="BU255" s="278" cm="1">
        <f t="array" aca="1" ref="BU255" ca="1">BT255*(1+(rRentIncrPct*(MOD(BU$8,12)=1))+(rExCapExRntInfl*(rExCapExRntInflMnth=BU$8)))*(BU$8&lt;=(MAX(rHoldPeriod,1)+fRvrYr)*12)</f>
        <v>0</v>
      </c>
      <c r="BV255" s="278" cm="1">
        <f t="array" aca="1" ref="BV255" ca="1">BU255*(1+(rRentIncrPct*(MOD(BV$8,12)=1))+(rExCapExRntInfl*(rExCapExRntInflMnth=BV$8)))*(BV$8&lt;=(MAX(rHoldPeriod,1)+fRvrYr)*12)</f>
        <v>0</v>
      </c>
      <c r="BW255" s="278" cm="1">
        <f t="array" aca="1" ref="BW255" ca="1">BV255*(1+(rRentIncrPct*(MOD(BW$8,12)=1))+(rExCapExRntInfl*(rExCapExRntInflMnth=BW$8)))*(BW$8&lt;=(MAX(rHoldPeriod,1)+fRvrYr)*12)</f>
        <v>0</v>
      </c>
      <c r="BX255" s="278" cm="1">
        <f t="array" aca="1" ref="BX255" ca="1">BW255*(1+(rRentIncrPct*(MOD(BX$8,12)=1))+(rExCapExRntInfl*(rExCapExRntInflMnth=BX$8)))*(BX$8&lt;=(MAX(rHoldPeriod,1)+fRvrYr)*12)</f>
        <v>0</v>
      </c>
      <c r="BY255" s="278" cm="1">
        <f t="array" aca="1" ref="BY255" ca="1">BX255*(1+(rRentIncrPct*(MOD(BY$8,12)=1))+(rExCapExRntInfl*(rExCapExRntInflMnth=BY$8)))*(BY$8&lt;=(MAX(rHoldPeriod,1)+fRvrYr)*12)</f>
        <v>0</v>
      </c>
      <c r="BZ255" s="278" cm="1">
        <f t="array" aca="1" ref="BZ255" ca="1">BY255*(1+(rRentIncrPct*(MOD(BZ$8,12)=1))+(rExCapExRntInfl*(rExCapExRntInflMnth=BZ$8)))*(BZ$8&lt;=(MAX(rHoldPeriod,1)+fRvrYr)*12)</f>
        <v>0</v>
      </c>
      <c r="CA255" s="278" cm="1">
        <f t="array" aca="1" ref="CA255" ca="1">BZ255*(1+(rRentIncrPct*(MOD(CA$8,12)=1))+(rExCapExRntInfl*(rExCapExRntInflMnth=CA$8)))*(CA$8&lt;=(MAX(rHoldPeriod,1)+fRvrYr)*12)</f>
        <v>0</v>
      </c>
      <c r="CB255" s="278" cm="1">
        <f t="array" aca="1" ref="CB255" ca="1">CA255*(1+(rRentIncrPct*(MOD(CB$8,12)=1))+(rExCapExRntInfl*(rExCapExRntInflMnth=CB$8)))*(CB$8&lt;=(MAX(rHoldPeriod,1)+fRvrYr)*12)</f>
        <v>0</v>
      </c>
      <c r="CC255" s="278" cm="1">
        <f t="array" aca="1" ref="CC255" ca="1">CB255*(1+(rRentIncrPct*(MOD(CC$8,12)=1))+(rExCapExRntInfl*(rExCapExRntInflMnth=CC$8)))*(CC$8&lt;=(MAX(rHoldPeriod,1)+fRvrYr)*12)</f>
        <v>0</v>
      </c>
      <c r="CD255" s="278" cm="1">
        <f t="array" aca="1" ref="CD255" ca="1">CC255*(1+(rRentIncrPct*(MOD(CD$8,12)=1))+(rExCapExRntInfl*(rExCapExRntInflMnth=CD$8)))*(CD$8&lt;=(MAX(rHoldPeriod,1)+fRvrYr)*12)</f>
        <v>0</v>
      </c>
      <c r="CE255" s="278" cm="1">
        <f t="array" aca="1" ref="CE255" ca="1">CD255*(1+(rRentIncrPct*(MOD(CE$8,12)=1))+(rExCapExRntInfl*(rExCapExRntInflMnth=CE$8)))*(CE$8&lt;=(MAX(rHoldPeriod,1)+fRvrYr)*12)</f>
        <v>0</v>
      </c>
      <c r="CF255" s="278" cm="1">
        <f t="array" aca="1" ref="CF255" ca="1">CE255*(1+(rRentIncrPct*(MOD(CF$8,12)=1))+(rExCapExRntInfl*(rExCapExRntInflMnth=CF$8)))*(CF$8&lt;=(MAX(rHoldPeriod,1)+fRvrYr)*12)</f>
        <v>0</v>
      </c>
      <c r="CG255" s="278" cm="1">
        <f t="array" aca="1" ref="CG255" ca="1">CF255*(1+(rRentIncrPct*(MOD(CG$8,12)=1))+(rExCapExRntInfl*(rExCapExRntInflMnth=CG$8)))*(CG$8&lt;=(MAX(rHoldPeriod,1)+fRvrYr)*12)</f>
        <v>0</v>
      </c>
      <c r="CH255" s="278" cm="1">
        <f t="array" aca="1" ref="CH255" ca="1">CG255*(1+(rRentIncrPct*(MOD(CH$8,12)=1))+(rExCapExRntInfl*(rExCapExRntInflMnth=CH$8)))*(CH$8&lt;=(MAX(rHoldPeriod,1)+fRvrYr)*12)</f>
        <v>0</v>
      </c>
      <c r="CI255" s="278" cm="1">
        <f t="array" aca="1" ref="CI255" ca="1">CH255*(1+(rRentIncrPct*(MOD(CI$8,12)=1))+(rExCapExRntInfl*(rExCapExRntInflMnth=CI$8)))*(CI$8&lt;=(MAX(rHoldPeriod,1)+fRvrYr)*12)</f>
        <v>0</v>
      </c>
      <c r="CJ255" s="278" cm="1">
        <f t="array" aca="1" ref="CJ255" ca="1">CI255*(1+(rRentIncrPct*(MOD(CJ$8,12)=1))+(rExCapExRntInfl*(rExCapExRntInflMnth=CJ$8)))*(CJ$8&lt;=(MAX(rHoldPeriod,1)+fRvrYr)*12)</f>
        <v>0</v>
      </c>
      <c r="CK255" s="278" cm="1">
        <f t="array" aca="1" ref="CK255" ca="1">CJ255*(1+(rRentIncrPct*(MOD(CK$8,12)=1))+(rExCapExRntInfl*(rExCapExRntInflMnth=CK$8)))*(CK$8&lt;=(MAX(rHoldPeriod,1)+fRvrYr)*12)</f>
        <v>0</v>
      </c>
      <c r="CL255" s="278" cm="1">
        <f t="array" aca="1" ref="CL255" ca="1">CK255*(1+(rRentIncrPct*(MOD(CL$8,12)=1))+(rExCapExRntInfl*(rExCapExRntInflMnth=CL$8)))*(CL$8&lt;=(MAX(rHoldPeriod,1)+fRvrYr)*12)</f>
        <v>0</v>
      </c>
      <c r="CM255" s="278" cm="1">
        <f t="array" aca="1" ref="CM255" ca="1">CL255*(1+(rRentIncrPct*(MOD(CM$8,12)=1))+(rExCapExRntInfl*(rExCapExRntInflMnth=CM$8)))*(CM$8&lt;=(MAX(rHoldPeriod,1)+fRvrYr)*12)</f>
        <v>0</v>
      </c>
      <c r="CN255" s="278" cm="1">
        <f t="array" aca="1" ref="CN255" ca="1">CM255*(1+(rRentIncrPct*(MOD(CN$8,12)=1))+(rExCapExRntInfl*(rExCapExRntInflMnth=CN$8)))*(CN$8&lt;=(MAX(rHoldPeriod,1)+fRvrYr)*12)</f>
        <v>0</v>
      </c>
      <c r="CO255" s="278" cm="1">
        <f t="array" aca="1" ref="CO255" ca="1">CN255*(1+(rRentIncrPct*(MOD(CO$8,12)=1))+(rExCapExRntInfl*(rExCapExRntInflMnth=CO$8)))*(CO$8&lt;=(MAX(rHoldPeriod,1)+fRvrYr)*12)</f>
        <v>0</v>
      </c>
      <c r="CP255" s="278" cm="1">
        <f t="array" aca="1" ref="CP255" ca="1">CO255*(1+(rRentIncrPct*(MOD(CP$8,12)=1))+(rExCapExRntInfl*(rExCapExRntInflMnth=CP$8)))*(CP$8&lt;=(MAX(rHoldPeriod,1)+fRvrYr)*12)</f>
        <v>0</v>
      </c>
      <c r="CQ255" s="278" cm="1">
        <f t="array" aca="1" ref="CQ255" ca="1">CP255*(1+(rRentIncrPct*(MOD(CQ$8,12)=1))+(rExCapExRntInfl*(rExCapExRntInflMnth=CQ$8)))*(CQ$8&lt;=(MAX(rHoldPeriod,1)+fRvrYr)*12)</f>
        <v>0</v>
      </c>
      <c r="CR255" s="278" cm="1">
        <f t="array" aca="1" ref="CR255" ca="1">CQ255*(1+(rRentIncrPct*(MOD(CR$8,12)=1))+(rExCapExRntInfl*(rExCapExRntInflMnth=CR$8)))*(CR$8&lt;=(MAX(rHoldPeriod,1)+fRvrYr)*12)</f>
        <v>0</v>
      </c>
      <c r="CS255" s="278" cm="1">
        <f t="array" aca="1" ref="CS255" ca="1">CR255*(1+(rRentIncrPct*(MOD(CS$8,12)=1))+(rExCapExRntInfl*(rExCapExRntInflMnth=CS$8)))*(CS$8&lt;=(MAX(rHoldPeriod,1)+fRvrYr)*12)</f>
        <v>0</v>
      </c>
      <c r="CT255" s="278" cm="1">
        <f t="array" aca="1" ref="CT255" ca="1">CS255*(1+(rRentIncrPct*(MOD(CT$8,12)=1))+(rExCapExRntInfl*(rExCapExRntInflMnth=CT$8)))*(CT$8&lt;=(MAX(rHoldPeriod,1)+fRvrYr)*12)</f>
        <v>0</v>
      </c>
      <c r="CU255" s="278" cm="1">
        <f t="array" aca="1" ref="CU255" ca="1">CT255*(1+(rRentIncrPct*(MOD(CU$8,12)=1))+(rExCapExRntInfl*(rExCapExRntInflMnth=CU$8)))*(CU$8&lt;=(MAX(rHoldPeriod,1)+fRvrYr)*12)</f>
        <v>0</v>
      </c>
      <c r="CV255" s="278" cm="1">
        <f t="array" aca="1" ref="CV255" ca="1">CU255*(1+(rRentIncrPct*(MOD(CV$8,12)=1))+(rExCapExRntInfl*(rExCapExRntInflMnth=CV$8)))*(CV$8&lt;=(MAX(rHoldPeriod,1)+fRvrYr)*12)</f>
        <v>0</v>
      </c>
      <c r="CW255" s="278" cm="1">
        <f t="array" aca="1" ref="CW255" ca="1">CV255*(1+(rRentIncrPct*(MOD(CW$8,12)=1))+(rExCapExRntInfl*(rExCapExRntInflMnth=CW$8)))*(CW$8&lt;=(MAX(rHoldPeriod,1)+fRvrYr)*12)</f>
        <v>0</v>
      </c>
      <c r="CX255" s="278" cm="1">
        <f t="array" aca="1" ref="CX255" ca="1">CW255*(1+(rRentIncrPct*(MOD(CX$8,12)=1))+(rExCapExRntInfl*(rExCapExRntInflMnth=CX$8)))*(CX$8&lt;=(MAX(rHoldPeriod,1)+fRvrYr)*12)</f>
        <v>0</v>
      </c>
      <c r="CY255" s="278" cm="1">
        <f t="array" aca="1" ref="CY255" ca="1">CX255*(1+(rRentIncrPct*(MOD(CY$8,12)=1))+(rExCapExRntInfl*(rExCapExRntInflMnth=CY$8)))*(CY$8&lt;=(MAX(rHoldPeriod,1)+fRvrYr)*12)</f>
        <v>0</v>
      </c>
      <c r="CZ255" s="278" cm="1">
        <f t="array" aca="1" ref="CZ255" ca="1">CY255*(1+(rRentIncrPct*(MOD(CZ$8,12)=1))+(rExCapExRntInfl*(rExCapExRntInflMnth=CZ$8)))*(CZ$8&lt;=(MAX(rHoldPeriod,1)+fRvrYr)*12)</f>
        <v>0</v>
      </c>
      <c r="DA255" s="278" cm="1">
        <f t="array" aca="1" ref="DA255" ca="1">CZ255*(1+(rRentIncrPct*(MOD(DA$8,12)=1))+(rExCapExRntInfl*(rExCapExRntInflMnth=DA$8)))*(DA$8&lt;=(MAX(rHoldPeriod,1)+fRvrYr)*12)</f>
        <v>0</v>
      </c>
      <c r="DB255" s="278" cm="1">
        <f t="array" aca="1" ref="DB255" ca="1">DA255*(1+(rRentIncrPct*(MOD(DB$8,12)=1))+(rExCapExRntInfl*(rExCapExRntInflMnth=DB$8)))*(DB$8&lt;=(MAX(rHoldPeriod,1)+fRvrYr)*12)</f>
        <v>0</v>
      </c>
      <c r="DC255" s="278" cm="1">
        <f t="array" aca="1" ref="DC255" ca="1">DB255*(1+(rRentIncrPct*(MOD(DC$8,12)=1))+(rExCapExRntInfl*(rExCapExRntInflMnth=DC$8)))*(DC$8&lt;=(MAX(rHoldPeriod,1)+fRvrYr)*12)</f>
        <v>0</v>
      </c>
      <c r="DD255" s="278" cm="1">
        <f t="array" aca="1" ref="DD255" ca="1">DC255*(1+(rRentIncrPct*(MOD(DD$8,12)=1))+(rExCapExRntInfl*(rExCapExRntInflMnth=DD$8)))*(DD$8&lt;=(MAX(rHoldPeriod,1)+fRvrYr)*12)</f>
        <v>0</v>
      </c>
      <c r="DE255" s="278" cm="1">
        <f t="array" aca="1" ref="DE255" ca="1">DD255*(1+(rRentIncrPct*(MOD(DE$8,12)=1))+(rExCapExRntInfl*(rExCapExRntInflMnth=DE$8)))*(DE$8&lt;=(MAX(rHoldPeriod,1)+fRvrYr)*12)</f>
        <v>0</v>
      </c>
      <c r="DF255" s="278" cm="1">
        <f t="array" aca="1" ref="DF255" ca="1">DE255*(1+(rRentIncrPct*(MOD(DF$8,12)=1))+(rExCapExRntInfl*(rExCapExRntInflMnth=DF$8)))*(DF$8&lt;=(MAX(rHoldPeriod,1)+fRvrYr)*12)</f>
        <v>0</v>
      </c>
      <c r="DG255" s="278" cm="1">
        <f t="array" aca="1" ref="DG255" ca="1">DF255*(1+(rRentIncrPct*(MOD(DG$8,12)=1))+(rExCapExRntInfl*(rExCapExRntInflMnth=DG$8)))*(DG$8&lt;=(MAX(rHoldPeriod,1)+fRvrYr)*12)</f>
        <v>0</v>
      </c>
      <c r="DH255" s="278" cm="1">
        <f t="array" aca="1" ref="DH255" ca="1">DG255*(1+(rRentIncrPct*(MOD(DH$8,12)=1))+(rExCapExRntInfl*(rExCapExRntInflMnth=DH$8)))*(DH$8&lt;=(MAX(rHoldPeriod,1)+fRvrYr)*12)</f>
        <v>0</v>
      </c>
      <c r="DI255" s="278" cm="1">
        <f t="array" aca="1" ref="DI255" ca="1">DH255*(1+(rRentIncrPct*(MOD(DI$8,12)=1))+(rExCapExRntInfl*(rExCapExRntInflMnth=DI$8)))*(DI$8&lt;=(MAX(rHoldPeriod,1)+fRvrYr)*12)</f>
        <v>0</v>
      </c>
      <c r="DJ255" s="278" cm="1">
        <f t="array" aca="1" ref="DJ255" ca="1">DI255*(1+(rRentIncrPct*(MOD(DJ$8,12)=1))+(rExCapExRntInfl*(rExCapExRntInflMnth=DJ$8)))*(DJ$8&lt;=(MAX(rHoldPeriod,1)+fRvrYr)*12)</f>
        <v>0</v>
      </c>
      <c r="DK255" s="278" cm="1">
        <f t="array" aca="1" ref="DK255" ca="1">DJ255*(1+(rRentIncrPct*(MOD(DK$8,12)=1))+(rExCapExRntInfl*(rExCapExRntInflMnth=DK$8)))*(DK$8&lt;=(MAX(rHoldPeriod,1)+fRvrYr)*12)</f>
        <v>0</v>
      </c>
      <c r="DL255" s="278" cm="1">
        <f t="array" aca="1" ref="DL255" ca="1">DK255*(1+(rRentIncrPct*(MOD(DL$8,12)=1))+(rExCapExRntInfl*(rExCapExRntInflMnth=DL$8)))*(DL$8&lt;=(MAX(rHoldPeriod,1)+fRvrYr)*12)</f>
        <v>0</v>
      </c>
      <c r="DM255" s="278" cm="1">
        <f t="array" aca="1" ref="DM255" ca="1">DL255*(1+(rRentIncrPct*(MOD(DM$8,12)=1))+(rExCapExRntInfl*(rExCapExRntInflMnth=DM$8)))*(DM$8&lt;=(MAX(rHoldPeriod,1)+fRvrYr)*12)</f>
        <v>0</v>
      </c>
      <c r="DN255" s="278" cm="1">
        <f t="array" aca="1" ref="DN255" ca="1">DM255*(1+(rRentIncrPct*(MOD(DN$8,12)=1))+(rExCapExRntInfl*(rExCapExRntInflMnth=DN$8)))*(DN$8&lt;=(MAX(rHoldPeriod,1)+fRvrYr)*12)</f>
        <v>0</v>
      </c>
      <c r="DO255" s="278" cm="1">
        <f t="array" aca="1" ref="DO255" ca="1">DN255*(1+(rRentIncrPct*(MOD(DO$8,12)=1))+(rExCapExRntInfl*(rExCapExRntInflMnth=DO$8)))*(DO$8&lt;=(MAX(rHoldPeriod,1)+fRvrYr)*12)</f>
        <v>0</v>
      </c>
      <c r="DP255" s="278" cm="1">
        <f t="array" aca="1" ref="DP255" ca="1">DO255*(1+(rRentIncrPct*(MOD(DP$8,12)=1))+(rExCapExRntInfl*(rExCapExRntInflMnth=DP$8)))*(DP$8&lt;=(MAX(rHoldPeriod,1)+fRvrYr)*12)</f>
        <v>0</v>
      </c>
      <c r="DQ255" s="278" cm="1">
        <f t="array" aca="1" ref="DQ255" ca="1">DP255*(1+(rRentIncrPct*(MOD(DQ$8,12)=1))+(rExCapExRntInfl*(rExCapExRntInflMnth=DQ$8)))*(DQ$8&lt;=(MAX(rHoldPeriod,1)+fRvrYr)*12)</f>
        <v>0</v>
      </c>
      <c r="DR255" s="278" cm="1">
        <f t="array" aca="1" ref="DR255" ca="1">DQ255*(1+(rRentIncrPct*(MOD(DR$8,12)=1))+(rExCapExRntInfl*(rExCapExRntInflMnth=DR$8)))*(DR$8&lt;=(MAX(rHoldPeriod,1)+fRvrYr)*12)</f>
        <v>0</v>
      </c>
      <c r="DS255" s="278" cm="1">
        <f t="array" aca="1" ref="DS255" ca="1">DR255*(1+(rRentIncrPct*(MOD(DS$8,12)=1))+(rExCapExRntInfl*(rExCapExRntInflMnth=DS$8)))*(DS$8&lt;=(MAX(rHoldPeriod,1)+fRvrYr)*12)</f>
        <v>0</v>
      </c>
      <c r="DT255" s="278" cm="1">
        <f t="array" aca="1" ref="DT255" ca="1">DS255*(1+(rRentIncrPct*(MOD(DT$8,12)=1))+(rExCapExRntInfl*(rExCapExRntInflMnth=DT$8)))*(DT$8&lt;=(MAX(rHoldPeriod,1)+fRvrYr)*12)</f>
        <v>0</v>
      </c>
      <c r="DU255" s="278" cm="1">
        <f t="array" aca="1" ref="DU255" ca="1">DT255*(1+(rRentIncrPct*(MOD(DU$8,12)=1))+(rExCapExRntInfl*(rExCapExRntInflMnth=DU$8)))*(DU$8&lt;=(MAX(rHoldPeriod,1)+fRvrYr)*12)</f>
        <v>0</v>
      </c>
      <c r="DV255" s="278" cm="1">
        <f t="array" aca="1" ref="DV255" ca="1">DU255*(1+(rRentIncrPct*(MOD(DV$8,12)=1))+(rExCapExRntInfl*(rExCapExRntInflMnth=DV$8)))*(DV$8&lt;=(MAX(rHoldPeriod,1)+fRvrYr)*12)</f>
        <v>0</v>
      </c>
      <c r="DW255" s="278" cm="1">
        <f t="array" aca="1" ref="DW255" ca="1">DV255*(1+(rRentIncrPct*(MOD(DW$8,12)=1))+(rExCapExRntInfl*(rExCapExRntInflMnth=DW$8)))*(DW$8&lt;=(MAX(rHoldPeriod,1)+fRvrYr)*12)</f>
        <v>0</v>
      </c>
      <c r="DX255" s="278" cm="1">
        <f t="array" aca="1" ref="DX255" ca="1">DW255*(1+(rRentIncrPct*(MOD(DX$8,12)=1))+(rExCapExRntInfl*(rExCapExRntInflMnth=DX$8)))*(DX$8&lt;=(MAX(rHoldPeriod,1)+fRvrYr)*12)</f>
        <v>0</v>
      </c>
      <c r="DY255" s="278" cm="1">
        <f t="array" aca="1" ref="DY255" ca="1">DX255*(1+(rRentIncrPct*(MOD(DY$8,12)=1))+(rExCapExRntInfl*(rExCapExRntInflMnth=DY$8)))*(DY$8&lt;=(MAX(rHoldPeriod,1)+fRvrYr)*12)</f>
        <v>0</v>
      </c>
      <c r="DZ255" s="278" cm="1">
        <f t="array" aca="1" ref="DZ255" ca="1">DY255*(1+(rRentIncrPct*(MOD(DZ$8,12)=1))+(rExCapExRntInfl*(rExCapExRntInflMnth=DZ$8)))*(DZ$8&lt;=(MAX(rHoldPeriod,1)+fRvrYr)*12)</f>
        <v>0</v>
      </c>
      <c r="EA255" s="278" cm="1">
        <f t="array" aca="1" ref="EA255" ca="1">DZ255*(1+(rRentIncrPct*(MOD(EA$8,12)=1))+(rExCapExRntInfl*(rExCapExRntInflMnth=EA$8)))*(EA$8&lt;=(MAX(rHoldPeriod,1)+fRvrYr)*12)</f>
        <v>0</v>
      </c>
      <c r="EB255" s="278" cm="1">
        <f t="array" aca="1" ref="EB255" ca="1">EA255*(1+(rRentIncrPct*(MOD(EB$8,12)=1))+(rExCapExRntInfl*(rExCapExRntInflMnth=EB$8)))*(EB$8&lt;=(MAX(rHoldPeriod,1)+fRvrYr)*12)</f>
        <v>0</v>
      </c>
      <c r="EC255" s="278" cm="1">
        <f t="array" aca="1" ref="EC255" ca="1">EB255*(1+(rRentIncrPct*(MOD(EC$8,12)=1))+(rExCapExRntInfl*(rExCapExRntInflMnth=EC$8)))*(EC$8&lt;=(MAX(rHoldPeriod,1)+fRvrYr)*12)</f>
        <v>0</v>
      </c>
      <c r="ED255" s="278" cm="1">
        <f t="array" aca="1" ref="ED255" ca="1">EC255*(1+(rRentIncrPct*(MOD(ED$8,12)=1))+(rExCapExRntInfl*(rExCapExRntInflMnth=ED$8)))*(ED$8&lt;=(MAX(rHoldPeriod,1)+fRvrYr)*12)</f>
        <v>0</v>
      </c>
      <c r="EE255" s="278" cm="1">
        <f t="array" aca="1" ref="EE255" ca="1">ED255*(1+(rRentIncrPct*(MOD(EE$8,12)=1))+(rExCapExRntInfl*(rExCapExRntInflMnth=EE$8)))*(EE$8&lt;=(MAX(rHoldPeriod,1)+fRvrYr)*12)</f>
        <v>0</v>
      </c>
      <c r="EF255" s="278" cm="1">
        <f t="array" aca="1" ref="EF255" ca="1">EE255*(1+(rRentIncrPct*(MOD(EF$8,12)=1))+(rExCapExRntInfl*(rExCapExRntInflMnth=EF$8)))*(EF$8&lt;=(MAX(rHoldPeriod,1)+fRvrYr)*12)</f>
        <v>0</v>
      </c>
      <c r="EG255" s="278" cm="1">
        <f t="array" aca="1" ref="EG255" ca="1">EF255*(1+(rRentIncrPct*(MOD(EG$8,12)=1))+(rExCapExRntInfl*(rExCapExRntInflMnth=EG$8)))*(EG$8&lt;=(MAX(rHoldPeriod,1)+fRvrYr)*12)</f>
        <v>0</v>
      </c>
      <c r="EH255" s="278" cm="1">
        <f t="array" aca="1" ref="EH255" ca="1">EG255*(1+(rRentIncrPct*(MOD(EH$8,12)=1))+(rExCapExRntInfl*(rExCapExRntInflMnth=EH$8)))*(EH$8&lt;=(MAX(rHoldPeriod,1)+fRvrYr)*12)</f>
        <v>0</v>
      </c>
      <c r="EI255" s="278" cm="1">
        <f t="array" aca="1" ref="EI255" ca="1">EH255*(1+(rRentIncrPct*(MOD(EI$8,12)=1))+(rExCapExRntInfl*(rExCapExRntInflMnth=EI$8)))*(EI$8&lt;=(MAX(rHoldPeriod,1)+fRvrYr)*12)</f>
        <v>0</v>
      </c>
      <c r="EJ255" s="278" cm="1">
        <f t="array" aca="1" ref="EJ255" ca="1">EI255*(1+(rRentIncrPct*(MOD(EJ$8,12)=1))+(rExCapExRntInfl*(rExCapExRntInflMnth=EJ$8)))*(EJ$8&lt;=(MAX(rHoldPeriod,1)+fRvrYr)*12)</f>
        <v>0</v>
      </c>
      <c r="EK255" s="278" cm="1">
        <f t="array" aca="1" ref="EK255" ca="1">EJ255*(1+(rRentIncrPct*(MOD(EK$8,12)=1))+(rExCapExRntInfl*(rExCapExRntInflMnth=EK$8)))*(EK$8&lt;=(MAX(rHoldPeriod,1)+fRvrYr)*12)</f>
        <v>0</v>
      </c>
      <c r="EL255" s="278" cm="1">
        <f t="array" aca="1" ref="EL255" ca="1">EK255*(1+(rRentIncrPct*(MOD(EL$8,12)=1))+(rExCapExRntInfl*(rExCapExRntInflMnth=EL$8)))*(EL$8&lt;=(MAX(rHoldPeriod,1)+fRvrYr)*12)</f>
        <v>0</v>
      </c>
      <c r="EM255" s="278" cm="1">
        <f t="array" aca="1" ref="EM255" ca="1">EL255*(1+(rRentIncrPct*(MOD(EM$8,12)=1))+(rExCapExRntInfl*(rExCapExRntInflMnth=EM$8)))*(EM$8&lt;=(MAX(rHoldPeriod,1)+fRvrYr)*12)</f>
        <v>0</v>
      </c>
      <c r="EN255" s="278" cm="1">
        <f t="array" aca="1" ref="EN255" ca="1">EM255*(1+(rRentIncrPct*(MOD(EN$8,12)=1))+(rExCapExRntInfl*(rExCapExRntInflMnth=EN$8)))*(EN$8&lt;=(MAX(rHoldPeriod,1)+fRvrYr)*12)</f>
        <v>0</v>
      </c>
      <c r="EO255" s="278" cm="1">
        <f t="array" aca="1" ref="EO255" ca="1">EN255*(1+(rRentIncrPct*(MOD(EO$8,12)=1))+(rExCapExRntInfl*(rExCapExRntInflMnth=EO$8)))*(EO$8&lt;=(MAX(rHoldPeriod,1)+fRvrYr)*12)</f>
        <v>0</v>
      </c>
      <c r="EP255" s="278" cm="1">
        <f t="array" aca="1" ref="EP255" ca="1">EO255*(1+(rRentIncrPct*(MOD(EP$8,12)=1))+(rExCapExRntInfl*(rExCapExRntInflMnth=EP$8)))*(EP$8&lt;=(MAX(rHoldPeriod,1)+fRvrYr)*12)</f>
        <v>0</v>
      </c>
      <c r="EQ255" s="278" cm="1">
        <f t="array" aca="1" ref="EQ255" ca="1">EP255*(1+(rRentIncrPct*(MOD(EQ$8,12)=1))+(rExCapExRntInfl*(rExCapExRntInflMnth=EQ$8)))*(EQ$8&lt;=(MAX(rHoldPeriod,1)+fRvrYr)*12)</f>
        <v>0</v>
      </c>
      <c r="ER255" s="278" cm="1">
        <f t="array" aca="1" ref="ER255" ca="1">EQ255*(1+(rRentIncrPct*(MOD(ER$8,12)=1))+(rExCapExRntInfl*(rExCapExRntInflMnth=ER$8)))*(ER$8&lt;=(MAX(rHoldPeriod,1)+fRvrYr)*12)</f>
        <v>0</v>
      </c>
      <c r="ES255" s="278" cm="1">
        <f t="array" aca="1" ref="ES255" ca="1">ER255*(1+(rRentIncrPct*(MOD(ES$8,12)=1))+(rExCapExRntInfl*(rExCapExRntInflMnth=ES$8)))*(ES$8&lt;=(MAX(rHoldPeriod,1)+fRvrYr)*12)</f>
        <v>0</v>
      </c>
    </row>
    <row r="256" spans="17:149" hidden="1" x14ac:dyDescent="0.2">
      <c r="Q256" s="275"/>
      <c r="R256" s="278">
        <f t="shared" si="501"/>
        <v>0</v>
      </c>
      <c r="S256" s="278" cm="1">
        <f t="array" aca="1" ref="S256" ca="1">R256*(1+(rRentIncrPct*(MOD(S$8,12)=1))+(rExCapExRntInfl*(rExCapExRntInflMnth=S$8)))*(S$8&lt;=(MAX(rHoldPeriod,1)+fRvrYr)*12)</f>
        <v>0</v>
      </c>
      <c r="T256" s="278" cm="1">
        <f t="array" aca="1" ref="T256" ca="1">S256*(1+(rRentIncrPct*(MOD(T$8,12)=1))+(rExCapExRntInfl*(rExCapExRntInflMnth=T$8)))*(T$8&lt;=(MAX(rHoldPeriod,1)+fRvrYr)*12)</f>
        <v>0</v>
      </c>
      <c r="U256" s="278" cm="1">
        <f t="array" aca="1" ref="U256" ca="1">T256*(1+(rRentIncrPct*(MOD(U$8,12)=1))+(rExCapExRntInfl*(rExCapExRntInflMnth=U$8)))*(U$8&lt;=(MAX(rHoldPeriod,1)+fRvrYr)*12)</f>
        <v>0</v>
      </c>
      <c r="V256" s="278" cm="1">
        <f t="array" aca="1" ref="V256" ca="1">U256*(1+(rRentIncrPct*(MOD(V$8,12)=1))+(rExCapExRntInfl*(rExCapExRntInflMnth=V$8)))*(V$8&lt;=(MAX(rHoldPeriod,1)+fRvrYr)*12)</f>
        <v>0</v>
      </c>
      <c r="W256" s="278" cm="1">
        <f t="array" aca="1" ref="W256" ca="1">V256*(1+(rRentIncrPct*(MOD(W$8,12)=1))+(rExCapExRntInfl*(rExCapExRntInflMnth=W$8)))*(W$8&lt;=(MAX(rHoldPeriod,1)+fRvrYr)*12)</f>
        <v>0</v>
      </c>
      <c r="X256" s="278" cm="1">
        <f t="array" aca="1" ref="X256" ca="1">W256*(1+(rRentIncrPct*(MOD(X$8,12)=1))+(rExCapExRntInfl*(rExCapExRntInflMnth=X$8)))*(X$8&lt;=(MAX(rHoldPeriod,1)+fRvrYr)*12)</f>
        <v>0</v>
      </c>
      <c r="Y256" s="278" cm="1">
        <f t="array" aca="1" ref="Y256" ca="1">X256*(1+(rRentIncrPct*(MOD(Y$8,12)=1))+(rExCapExRntInfl*(rExCapExRntInflMnth=Y$8)))*(Y$8&lt;=(MAX(rHoldPeriod,1)+fRvrYr)*12)</f>
        <v>0</v>
      </c>
      <c r="Z256" s="278" cm="1">
        <f t="array" aca="1" ref="Z256" ca="1">Y256*(1+(rRentIncrPct*(MOD(Z$8,12)=1))+(rExCapExRntInfl*(rExCapExRntInflMnth=Z$8)))*(Z$8&lt;=(MAX(rHoldPeriod,1)+fRvrYr)*12)</f>
        <v>0</v>
      </c>
      <c r="AA256" s="278" cm="1">
        <f t="array" aca="1" ref="AA256" ca="1">Z256*(1+(rRentIncrPct*(MOD(AA$8,12)=1))+(rExCapExRntInfl*(rExCapExRntInflMnth=AA$8)))*(AA$8&lt;=(MAX(rHoldPeriod,1)+fRvrYr)*12)</f>
        <v>0</v>
      </c>
      <c r="AB256" s="278" cm="1">
        <f t="array" aca="1" ref="AB256" ca="1">AA256*(1+(rRentIncrPct*(MOD(AB$8,12)=1))+(rExCapExRntInfl*(rExCapExRntInflMnth=AB$8)))*(AB$8&lt;=(MAX(rHoldPeriod,1)+fRvrYr)*12)</f>
        <v>0</v>
      </c>
      <c r="AC256" s="278" cm="1">
        <f t="array" aca="1" ref="AC256" ca="1">AB256*(1+(rRentIncrPct*(MOD(AC$8,12)=1))+(rExCapExRntInfl*(rExCapExRntInflMnth=AC$8)))*(AC$8&lt;=(MAX(rHoldPeriod,1)+fRvrYr)*12)</f>
        <v>0</v>
      </c>
      <c r="AD256" s="278" cm="1">
        <f t="array" aca="1" ref="AD256" ca="1">AC256*(1+(rRentIncrPct*(MOD(AD$8,12)=1))+(rExCapExRntInfl*(rExCapExRntInflMnth=AD$8)))*(AD$8&lt;=(MAX(rHoldPeriod,1)+fRvrYr)*12)</f>
        <v>0</v>
      </c>
      <c r="AE256" s="278" cm="1">
        <f t="array" aca="1" ref="AE256" ca="1">AD256*(1+(rRentIncrPct*(MOD(AE$8,12)=1))+(rExCapExRntInfl*(rExCapExRntInflMnth=AE$8)))*(AE$8&lt;=(MAX(rHoldPeriod,1)+fRvrYr)*12)</f>
        <v>0</v>
      </c>
      <c r="AF256" s="278" cm="1">
        <f t="array" aca="1" ref="AF256" ca="1">AE256*(1+(rRentIncrPct*(MOD(AF$8,12)=1))+(rExCapExRntInfl*(rExCapExRntInflMnth=AF$8)))*(AF$8&lt;=(MAX(rHoldPeriod,1)+fRvrYr)*12)</f>
        <v>0</v>
      </c>
      <c r="AG256" s="278" cm="1">
        <f t="array" aca="1" ref="AG256" ca="1">AF256*(1+(rRentIncrPct*(MOD(AG$8,12)=1))+(rExCapExRntInfl*(rExCapExRntInflMnth=AG$8)))*(AG$8&lt;=(MAX(rHoldPeriod,1)+fRvrYr)*12)</f>
        <v>0</v>
      </c>
      <c r="AH256" s="278" cm="1">
        <f t="array" aca="1" ref="AH256" ca="1">AG256*(1+(rRentIncrPct*(MOD(AH$8,12)=1))+(rExCapExRntInfl*(rExCapExRntInflMnth=AH$8)))*(AH$8&lt;=(MAX(rHoldPeriod,1)+fRvrYr)*12)</f>
        <v>0</v>
      </c>
      <c r="AI256" s="278" cm="1">
        <f t="array" aca="1" ref="AI256" ca="1">AH256*(1+(rRentIncrPct*(MOD(AI$8,12)=1))+(rExCapExRntInfl*(rExCapExRntInflMnth=AI$8)))*(AI$8&lt;=(MAX(rHoldPeriod,1)+fRvrYr)*12)</f>
        <v>0</v>
      </c>
      <c r="AJ256" s="278" cm="1">
        <f t="array" aca="1" ref="AJ256" ca="1">AI256*(1+(rRentIncrPct*(MOD(AJ$8,12)=1))+(rExCapExRntInfl*(rExCapExRntInflMnth=AJ$8)))*(AJ$8&lt;=(MAX(rHoldPeriod,1)+fRvrYr)*12)</f>
        <v>0</v>
      </c>
      <c r="AK256" s="278" cm="1">
        <f t="array" aca="1" ref="AK256" ca="1">AJ256*(1+(rRentIncrPct*(MOD(AK$8,12)=1))+(rExCapExRntInfl*(rExCapExRntInflMnth=AK$8)))*(AK$8&lt;=(MAX(rHoldPeriod,1)+fRvrYr)*12)</f>
        <v>0</v>
      </c>
      <c r="AL256" s="278" cm="1">
        <f t="array" aca="1" ref="AL256" ca="1">AK256*(1+(rRentIncrPct*(MOD(AL$8,12)=1))+(rExCapExRntInfl*(rExCapExRntInflMnth=AL$8)))*(AL$8&lt;=(MAX(rHoldPeriod,1)+fRvrYr)*12)</f>
        <v>0</v>
      </c>
      <c r="AM256" s="278" cm="1">
        <f t="array" aca="1" ref="AM256" ca="1">AL256*(1+(rRentIncrPct*(MOD(AM$8,12)=1))+(rExCapExRntInfl*(rExCapExRntInflMnth=AM$8)))*(AM$8&lt;=(MAX(rHoldPeriod,1)+fRvrYr)*12)</f>
        <v>0</v>
      </c>
      <c r="AN256" s="278" cm="1">
        <f t="array" aca="1" ref="AN256" ca="1">AM256*(1+(rRentIncrPct*(MOD(AN$8,12)=1))+(rExCapExRntInfl*(rExCapExRntInflMnth=AN$8)))*(AN$8&lt;=(MAX(rHoldPeriod,1)+fRvrYr)*12)</f>
        <v>0</v>
      </c>
      <c r="AO256" s="278" cm="1">
        <f t="array" aca="1" ref="AO256" ca="1">AN256*(1+(rRentIncrPct*(MOD(AO$8,12)=1))+(rExCapExRntInfl*(rExCapExRntInflMnth=AO$8)))*(AO$8&lt;=(MAX(rHoldPeriod,1)+fRvrYr)*12)</f>
        <v>0</v>
      </c>
      <c r="AP256" s="278" cm="1">
        <f t="array" aca="1" ref="AP256" ca="1">AO256*(1+(rRentIncrPct*(MOD(AP$8,12)=1))+(rExCapExRntInfl*(rExCapExRntInflMnth=AP$8)))*(AP$8&lt;=(MAX(rHoldPeriod,1)+fRvrYr)*12)</f>
        <v>0</v>
      </c>
      <c r="AQ256" s="278" cm="1">
        <f t="array" aca="1" ref="AQ256" ca="1">AP256*(1+(rRentIncrPct*(MOD(AQ$8,12)=1))+(rExCapExRntInfl*(rExCapExRntInflMnth=AQ$8)))*(AQ$8&lt;=(MAX(rHoldPeriod,1)+fRvrYr)*12)</f>
        <v>0</v>
      </c>
      <c r="AR256" s="278" cm="1">
        <f t="array" aca="1" ref="AR256" ca="1">AQ256*(1+(rRentIncrPct*(MOD(AR$8,12)=1))+(rExCapExRntInfl*(rExCapExRntInflMnth=AR$8)))*(AR$8&lt;=(MAX(rHoldPeriod,1)+fRvrYr)*12)</f>
        <v>0</v>
      </c>
      <c r="AS256" s="278" cm="1">
        <f t="array" aca="1" ref="AS256" ca="1">AR256*(1+(rRentIncrPct*(MOD(AS$8,12)=1))+(rExCapExRntInfl*(rExCapExRntInflMnth=AS$8)))*(AS$8&lt;=(MAX(rHoldPeriod,1)+fRvrYr)*12)</f>
        <v>0</v>
      </c>
      <c r="AT256" s="278" cm="1">
        <f t="array" aca="1" ref="AT256" ca="1">AS256*(1+(rRentIncrPct*(MOD(AT$8,12)=1))+(rExCapExRntInfl*(rExCapExRntInflMnth=AT$8)))*(AT$8&lt;=(MAX(rHoldPeriod,1)+fRvrYr)*12)</f>
        <v>0</v>
      </c>
      <c r="AU256" s="278" cm="1">
        <f t="array" aca="1" ref="AU256" ca="1">AT256*(1+(rRentIncrPct*(MOD(AU$8,12)=1))+(rExCapExRntInfl*(rExCapExRntInflMnth=AU$8)))*(AU$8&lt;=(MAX(rHoldPeriod,1)+fRvrYr)*12)</f>
        <v>0</v>
      </c>
      <c r="AV256" s="278" cm="1">
        <f t="array" aca="1" ref="AV256" ca="1">AU256*(1+(rRentIncrPct*(MOD(AV$8,12)=1))+(rExCapExRntInfl*(rExCapExRntInflMnth=AV$8)))*(AV$8&lt;=(MAX(rHoldPeriod,1)+fRvrYr)*12)</f>
        <v>0</v>
      </c>
      <c r="AW256" s="278" cm="1">
        <f t="array" aca="1" ref="AW256" ca="1">AV256*(1+(rRentIncrPct*(MOD(AW$8,12)=1))+(rExCapExRntInfl*(rExCapExRntInflMnth=AW$8)))*(AW$8&lt;=(MAX(rHoldPeriod,1)+fRvrYr)*12)</f>
        <v>0</v>
      </c>
      <c r="AX256" s="278" cm="1">
        <f t="array" aca="1" ref="AX256" ca="1">AW256*(1+(rRentIncrPct*(MOD(AX$8,12)=1))+(rExCapExRntInfl*(rExCapExRntInflMnth=AX$8)))*(AX$8&lt;=(MAX(rHoldPeriod,1)+fRvrYr)*12)</f>
        <v>0</v>
      </c>
      <c r="AY256" s="278" cm="1">
        <f t="array" aca="1" ref="AY256" ca="1">AX256*(1+(rRentIncrPct*(MOD(AY$8,12)=1))+(rExCapExRntInfl*(rExCapExRntInflMnth=AY$8)))*(AY$8&lt;=(MAX(rHoldPeriod,1)+fRvrYr)*12)</f>
        <v>0</v>
      </c>
      <c r="AZ256" s="278" cm="1">
        <f t="array" aca="1" ref="AZ256" ca="1">AY256*(1+(rRentIncrPct*(MOD(AZ$8,12)=1))+(rExCapExRntInfl*(rExCapExRntInflMnth=AZ$8)))*(AZ$8&lt;=(MAX(rHoldPeriod,1)+fRvrYr)*12)</f>
        <v>0</v>
      </c>
      <c r="BA256" s="278" cm="1">
        <f t="array" aca="1" ref="BA256" ca="1">AZ256*(1+(rRentIncrPct*(MOD(BA$8,12)=1))+(rExCapExRntInfl*(rExCapExRntInflMnth=BA$8)))*(BA$8&lt;=(MAX(rHoldPeriod,1)+fRvrYr)*12)</f>
        <v>0</v>
      </c>
      <c r="BB256" s="278" cm="1">
        <f t="array" aca="1" ref="BB256" ca="1">BA256*(1+(rRentIncrPct*(MOD(BB$8,12)=1))+(rExCapExRntInfl*(rExCapExRntInflMnth=BB$8)))*(BB$8&lt;=(MAX(rHoldPeriod,1)+fRvrYr)*12)</f>
        <v>0</v>
      </c>
      <c r="BC256" s="278" cm="1">
        <f t="array" aca="1" ref="BC256" ca="1">BB256*(1+(rRentIncrPct*(MOD(BC$8,12)=1))+(rExCapExRntInfl*(rExCapExRntInflMnth=BC$8)))*(BC$8&lt;=(MAX(rHoldPeriod,1)+fRvrYr)*12)</f>
        <v>0</v>
      </c>
      <c r="BD256" s="278" cm="1">
        <f t="array" aca="1" ref="BD256" ca="1">BC256*(1+(rRentIncrPct*(MOD(BD$8,12)=1))+(rExCapExRntInfl*(rExCapExRntInflMnth=BD$8)))*(BD$8&lt;=(MAX(rHoldPeriod,1)+fRvrYr)*12)</f>
        <v>0</v>
      </c>
      <c r="BE256" s="278" cm="1">
        <f t="array" aca="1" ref="BE256" ca="1">BD256*(1+(rRentIncrPct*(MOD(BE$8,12)=1))+(rExCapExRntInfl*(rExCapExRntInflMnth=BE$8)))*(BE$8&lt;=(MAX(rHoldPeriod,1)+fRvrYr)*12)</f>
        <v>0</v>
      </c>
      <c r="BF256" s="278" cm="1">
        <f t="array" aca="1" ref="BF256" ca="1">BE256*(1+(rRentIncrPct*(MOD(BF$8,12)=1))+(rExCapExRntInfl*(rExCapExRntInflMnth=BF$8)))*(BF$8&lt;=(MAX(rHoldPeriod,1)+fRvrYr)*12)</f>
        <v>0</v>
      </c>
      <c r="BG256" s="278" cm="1">
        <f t="array" aca="1" ref="BG256" ca="1">BF256*(1+(rRentIncrPct*(MOD(BG$8,12)=1))+(rExCapExRntInfl*(rExCapExRntInflMnth=BG$8)))*(BG$8&lt;=(MAX(rHoldPeriod,1)+fRvrYr)*12)</f>
        <v>0</v>
      </c>
      <c r="BH256" s="278" cm="1">
        <f t="array" aca="1" ref="BH256" ca="1">BG256*(1+(rRentIncrPct*(MOD(BH$8,12)=1))+(rExCapExRntInfl*(rExCapExRntInflMnth=BH$8)))*(BH$8&lt;=(MAX(rHoldPeriod,1)+fRvrYr)*12)</f>
        <v>0</v>
      </c>
      <c r="BI256" s="278" cm="1">
        <f t="array" aca="1" ref="BI256" ca="1">BH256*(1+(rRentIncrPct*(MOD(BI$8,12)=1))+(rExCapExRntInfl*(rExCapExRntInflMnth=BI$8)))*(BI$8&lt;=(MAX(rHoldPeriod,1)+fRvrYr)*12)</f>
        <v>0</v>
      </c>
      <c r="BJ256" s="278" cm="1">
        <f t="array" aca="1" ref="BJ256" ca="1">BI256*(1+(rRentIncrPct*(MOD(BJ$8,12)=1))+(rExCapExRntInfl*(rExCapExRntInflMnth=BJ$8)))*(BJ$8&lt;=(MAX(rHoldPeriod,1)+fRvrYr)*12)</f>
        <v>0</v>
      </c>
      <c r="BK256" s="278" cm="1">
        <f t="array" aca="1" ref="BK256" ca="1">BJ256*(1+(rRentIncrPct*(MOD(BK$8,12)=1))+(rExCapExRntInfl*(rExCapExRntInflMnth=BK$8)))*(BK$8&lt;=(MAX(rHoldPeriod,1)+fRvrYr)*12)</f>
        <v>0</v>
      </c>
      <c r="BL256" s="278" cm="1">
        <f t="array" aca="1" ref="BL256" ca="1">BK256*(1+(rRentIncrPct*(MOD(BL$8,12)=1))+(rExCapExRntInfl*(rExCapExRntInflMnth=BL$8)))*(BL$8&lt;=(MAX(rHoldPeriod,1)+fRvrYr)*12)</f>
        <v>0</v>
      </c>
      <c r="BM256" s="278" cm="1">
        <f t="array" aca="1" ref="BM256" ca="1">BL256*(1+(rRentIncrPct*(MOD(BM$8,12)=1))+(rExCapExRntInfl*(rExCapExRntInflMnth=BM$8)))*(BM$8&lt;=(MAX(rHoldPeriod,1)+fRvrYr)*12)</f>
        <v>0</v>
      </c>
      <c r="BN256" s="278" cm="1">
        <f t="array" aca="1" ref="BN256" ca="1">BM256*(1+(rRentIncrPct*(MOD(BN$8,12)=1))+(rExCapExRntInfl*(rExCapExRntInflMnth=BN$8)))*(BN$8&lt;=(MAX(rHoldPeriod,1)+fRvrYr)*12)</f>
        <v>0</v>
      </c>
      <c r="BO256" s="278" cm="1">
        <f t="array" aca="1" ref="BO256" ca="1">BN256*(1+(rRentIncrPct*(MOD(BO$8,12)=1))+(rExCapExRntInfl*(rExCapExRntInflMnth=BO$8)))*(BO$8&lt;=(MAX(rHoldPeriod,1)+fRvrYr)*12)</f>
        <v>0</v>
      </c>
      <c r="BP256" s="278" cm="1">
        <f t="array" aca="1" ref="BP256" ca="1">BO256*(1+(rRentIncrPct*(MOD(BP$8,12)=1))+(rExCapExRntInfl*(rExCapExRntInflMnth=BP$8)))*(BP$8&lt;=(MAX(rHoldPeriod,1)+fRvrYr)*12)</f>
        <v>0</v>
      </c>
      <c r="BQ256" s="278" cm="1">
        <f t="array" aca="1" ref="BQ256" ca="1">BP256*(1+(rRentIncrPct*(MOD(BQ$8,12)=1))+(rExCapExRntInfl*(rExCapExRntInflMnth=BQ$8)))*(BQ$8&lt;=(MAX(rHoldPeriod,1)+fRvrYr)*12)</f>
        <v>0</v>
      </c>
      <c r="BR256" s="278" cm="1">
        <f t="array" aca="1" ref="BR256" ca="1">BQ256*(1+(rRentIncrPct*(MOD(BR$8,12)=1))+(rExCapExRntInfl*(rExCapExRntInflMnth=BR$8)))*(BR$8&lt;=(MAX(rHoldPeriod,1)+fRvrYr)*12)</f>
        <v>0</v>
      </c>
      <c r="BS256" s="278" cm="1">
        <f t="array" aca="1" ref="BS256" ca="1">BR256*(1+(rRentIncrPct*(MOD(BS$8,12)=1))+(rExCapExRntInfl*(rExCapExRntInflMnth=BS$8)))*(BS$8&lt;=(MAX(rHoldPeriod,1)+fRvrYr)*12)</f>
        <v>0</v>
      </c>
      <c r="BT256" s="278" cm="1">
        <f t="array" aca="1" ref="BT256" ca="1">BS256*(1+(rRentIncrPct*(MOD(BT$8,12)=1))+(rExCapExRntInfl*(rExCapExRntInflMnth=BT$8)))*(BT$8&lt;=(MAX(rHoldPeriod,1)+fRvrYr)*12)</f>
        <v>0</v>
      </c>
      <c r="BU256" s="278" cm="1">
        <f t="array" aca="1" ref="BU256" ca="1">BT256*(1+(rRentIncrPct*(MOD(BU$8,12)=1))+(rExCapExRntInfl*(rExCapExRntInflMnth=BU$8)))*(BU$8&lt;=(MAX(rHoldPeriod,1)+fRvrYr)*12)</f>
        <v>0</v>
      </c>
      <c r="BV256" s="278" cm="1">
        <f t="array" aca="1" ref="BV256" ca="1">BU256*(1+(rRentIncrPct*(MOD(BV$8,12)=1))+(rExCapExRntInfl*(rExCapExRntInflMnth=BV$8)))*(BV$8&lt;=(MAX(rHoldPeriod,1)+fRvrYr)*12)</f>
        <v>0</v>
      </c>
      <c r="BW256" s="278" cm="1">
        <f t="array" aca="1" ref="BW256" ca="1">BV256*(1+(rRentIncrPct*(MOD(BW$8,12)=1))+(rExCapExRntInfl*(rExCapExRntInflMnth=BW$8)))*(BW$8&lt;=(MAX(rHoldPeriod,1)+fRvrYr)*12)</f>
        <v>0</v>
      </c>
      <c r="BX256" s="278" cm="1">
        <f t="array" aca="1" ref="BX256" ca="1">BW256*(1+(rRentIncrPct*(MOD(BX$8,12)=1))+(rExCapExRntInfl*(rExCapExRntInflMnth=BX$8)))*(BX$8&lt;=(MAX(rHoldPeriod,1)+fRvrYr)*12)</f>
        <v>0</v>
      </c>
      <c r="BY256" s="278" cm="1">
        <f t="array" aca="1" ref="BY256" ca="1">BX256*(1+(rRentIncrPct*(MOD(BY$8,12)=1))+(rExCapExRntInfl*(rExCapExRntInflMnth=BY$8)))*(BY$8&lt;=(MAX(rHoldPeriod,1)+fRvrYr)*12)</f>
        <v>0</v>
      </c>
      <c r="BZ256" s="278" cm="1">
        <f t="array" aca="1" ref="BZ256" ca="1">BY256*(1+(rRentIncrPct*(MOD(BZ$8,12)=1))+(rExCapExRntInfl*(rExCapExRntInflMnth=BZ$8)))*(BZ$8&lt;=(MAX(rHoldPeriod,1)+fRvrYr)*12)</f>
        <v>0</v>
      </c>
      <c r="CA256" s="278" cm="1">
        <f t="array" aca="1" ref="CA256" ca="1">BZ256*(1+(rRentIncrPct*(MOD(CA$8,12)=1))+(rExCapExRntInfl*(rExCapExRntInflMnth=CA$8)))*(CA$8&lt;=(MAX(rHoldPeriod,1)+fRvrYr)*12)</f>
        <v>0</v>
      </c>
      <c r="CB256" s="278" cm="1">
        <f t="array" aca="1" ref="CB256" ca="1">CA256*(1+(rRentIncrPct*(MOD(CB$8,12)=1))+(rExCapExRntInfl*(rExCapExRntInflMnth=CB$8)))*(CB$8&lt;=(MAX(rHoldPeriod,1)+fRvrYr)*12)</f>
        <v>0</v>
      </c>
      <c r="CC256" s="278" cm="1">
        <f t="array" aca="1" ref="CC256" ca="1">CB256*(1+(rRentIncrPct*(MOD(CC$8,12)=1))+(rExCapExRntInfl*(rExCapExRntInflMnth=CC$8)))*(CC$8&lt;=(MAX(rHoldPeriod,1)+fRvrYr)*12)</f>
        <v>0</v>
      </c>
      <c r="CD256" s="278" cm="1">
        <f t="array" aca="1" ref="CD256" ca="1">CC256*(1+(rRentIncrPct*(MOD(CD$8,12)=1))+(rExCapExRntInfl*(rExCapExRntInflMnth=CD$8)))*(CD$8&lt;=(MAX(rHoldPeriod,1)+fRvrYr)*12)</f>
        <v>0</v>
      </c>
      <c r="CE256" s="278" cm="1">
        <f t="array" aca="1" ref="CE256" ca="1">CD256*(1+(rRentIncrPct*(MOD(CE$8,12)=1))+(rExCapExRntInfl*(rExCapExRntInflMnth=CE$8)))*(CE$8&lt;=(MAX(rHoldPeriod,1)+fRvrYr)*12)</f>
        <v>0</v>
      </c>
      <c r="CF256" s="278" cm="1">
        <f t="array" aca="1" ref="CF256" ca="1">CE256*(1+(rRentIncrPct*(MOD(CF$8,12)=1))+(rExCapExRntInfl*(rExCapExRntInflMnth=CF$8)))*(CF$8&lt;=(MAX(rHoldPeriod,1)+fRvrYr)*12)</f>
        <v>0</v>
      </c>
      <c r="CG256" s="278" cm="1">
        <f t="array" aca="1" ref="CG256" ca="1">CF256*(1+(rRentIncrPct*(MOD(CG$8,12)=1))+(rExCapExRntInfl*(rExCapExRntInflMnth=CG$8)))*(CG$8&lt;=(MAX(rHoldPeriod,1)+fRvrYr)*12)</f>
        <v>0</v>
      </c>
      <c r="CH256" s="278" cm="1">
        <f t="array" aca="1" ref="CH256" ca="1">CG256*(1+(rRentIncrPct*(MOD(CH$8,12)=1))+(rExCapExRntInfl*(rExCapExRntInflMnth=CH$8)))*(CH$8&lt;=(MAX(rHoldPeriod,1)+fRvrYr)*12)</f>
        <v>0</v>
      </c>
      <c r="CI256" s="278" cm="1">
        <f t="array" aca="1" ref="CI256" ca="1">CH256*(1+(rRentIncrPct*(MOD(CI$8,12)=1))+(rExCapExRntInfl*(rExCapExRntInflMnth=CI$8)))*(CI$8&lt;=(MAX(rHoldPeriod,1)+fRvrYr)*12)</f>
        <v>0</v>
      </c>
      <c r="CJ256" s="278" cm="1">
        <f t="array" aca="1" ref="CJ256" ca="1">CI256*(1+(rRentIncrPct*(MOD(CJ$8,12)=1))+(rExCapExRntInfl*(rExCapExRntInflMnth=CJ$8)))*(CJ$8&lt;=(MAX(rHoldPeriod,1)+fRvrYr)*12)</f>
        <v>0</v>
      </c>
      <c r="CK256" s="278" cm="1">
        <f t="array" aca="1" ref="CK256" ca="1">CJ256*(1+(rRentIncrPct*(MOD(CK$8,12)=1))+(rExCapExRntInfl*(rExCapExRntInflMnth=CK$8)))*(CK$8&lt;=(MAX(rHoldPeriod,1)+fRvrYr)*12)</f>
        <v>0</v>
      </c>
      <c r="CL256" s="278" cm="1">
        <f t="array" aca="1" ref="CL256" ca="1">CK256*(1+(rRentIncrPct*(MOD(CL$8,12)=1))+(rExCapExRntInfl*(rExCapExRntInflMnth=CL$8)))*(CL$8&lt;=(MAX(rHoldPeriod,1)+fRvrYr)*12)</f>
        <v>0</v>
      </c>
      <c r="CM256" s="278" cm="1">
        <f t="array" aca="1" ref="CM256" ca="1">CL256*(1+(rRentIncrPct*(MOD(CM$8,12)=1))+(rExCapExRntInfl*(rExCapExRntInflMnth=CM$8)))*(CM$8&lt;=(MAX(rHoldPeriod,1)+fRvrYr)*12)</f>
        <v>0</v>
      </c>
      <c r="CN256" s="278" cm="1">
        <f t="array" aca="1" ref="CN256" ca="1">CM256*(1+(rRentIncrPct*(MOD(CN$8,12)=1))+(rExCapExRntInfl*(rExCapExRntInflMnth=CN$8)))*(CN$8&lt;=(MAX(rHoldPeriod,1)+fRvrYr)*12)</f>
        <v>0</v>
      </c>
      <c r="CO256" s="278" cm="1">
        <f t="array" aca="1" ref="CO256" ca="1">CN256*(1+(rRentIncrPct*(MOD(CO$8,12)=1))+(rExCapExRntInfl*(rExCapExRntInflMnth=CO$8)))*(CO$8&lt;=(MAX(rHoldPeriod,1)+fRvrYr)*12)</f>
        <v>0</v>
      </c>
      <c r="CP256" s="278" cm="1">
        <f t="array" aca="1" ref="CP256" ca="1">CO256*(1+(rRentIncrPct*(MOD(CP$8,12)=1))+(rExCapExRntInfl*(rExCapExRntInflMnth=CP$8)))*(CP$8&lt;=(MAX(rHoldPeriod,1)+fRvrYr)*12)</f>
        <v>0</v>
      </c>
      <c r="CQ256" s="278" cm="1">
        <f t="array" aca="1" ref="CQ256" ca="1">CP256*(1+(rRentIncrPct*(MOD(CQ$8,12)=1))+(rExCapExRntInfl*(rExCapExRntInflMnth=CQ$8)))*(CQ$8&lt;=(MAX(rHoldPeriod,1)+fRvrYr)*12)</f>
        <v>0</v>
      </c>
      <c r="CR256" s="278" cm="1">
        <f t="array" aca="1" ref="CR256" ca="1">CQ256*(1+(rRentIncrPct*(MOD(CR$8,12)=1))+(rExCapExRntInfl*(rExCapExRntInflMnth=CR$8)))*(CR$8&lt;=(MAX(rHoldPeriod,1)+fRvrYr)*12)</f>
        <v>0</v>
      </c>
      <c r="CS256" s="278" cm="1">
        <f t="array" aca="1" ref="CS256" ca="1">CR256*(1+(rRentIncrPct*(MOD(CS$8,12)=1))+(rExCapExRntInfl*(rExCapExRntInflMnth=CS$8)))*(CS$8&lt;=(MAX(rHoldPeriod,1)+fRvrYr)*12)</f>
        <v>0</v>
      </c>
      <c r="CT256" s="278" cm="1">
        <f t="array" aca="1" ref="CT256" ca="1">CS256*(1+(rRentIncrPct*(MOD(CT$8,12)=1))+(rExCapExRntInfl*(rExCapExRntInflMnth=CT$8)))*(CT$8&lt;=(MAX(rHoldPeriod,1)+fRvrYr)*12)</f>
        <v>0</v>
      </c>
      <c r="CU256" s="278" cm="1">
        <f t="array" aca="1" ref="CU256" ca="1">CT256*(1+(rRentIncrPct*(MOD(CU$8,12)=1))+(rExCapExRntInfl*(rExCapExRntInflMnth=CU$8)))*(CU$8&lt;=(MAX(rHoldPeriod,1)+fRvrYr)*12)</f>
        <v>0</v>
      </c>
      <c r="CV256" s="278" cm="1">
        <f t="array" aca="1" ref="CV256" ca="1">CU256*(1+(rRentIncrPct*(MOD(CV$8,12)=1))+(rExCapExRntInfl*(rExCapExRntInflMnth=CV$8)))*(CV$8&lt;=(MAX(rHoldPeriod,1)+fRvrYr)*12)</f>
        <v>0</v>
      </c>
      <c r="CW256" s="278" cm="1">
        <f t="array" aca="1" ref="CW256" ca="1">CV256*(1+(rRentIncrPct*(MOD(CW$8,12)=1))+(rExCapExRntInfl*(rExCapExRntInflMnth=CW$8)))*(CW$8&lt;=(MAX(rHoldPeriod,1)+fRvrYr)*12)</f>
        <v>0</v>
      </c>
      <c r="CX256" s="278" cm="1">
        <f t="array" aca="1" ref="CX256" ca="1">CW256*(1+(rRentIncrPct*(MOD(CX$8,12)=1))+(rExCapExRntInfl*(rExCapExRntInflMnth=CX$8)))*(CX$8&lt;=(MAX(rHoldPeriod,1)+fRvrYr)*12)</f>
        <v>0</v>
      </c>
      <c r="CY256" s="278" cm="1">
        <f t="array" aca="1" ref="CY256" ca="1">CX256*(1+(rRentIncrPct*(MOD(CY$8,12)=1))+(rExCapExRntInfl*(rExCapExRntInflMnth=CY$8)))*(CY$8&lt;=(MAX(rHoldPeriod,1)+fRvrYr)*12)</f>
        <v>0</v>
      </c>
      <c r="CZ256" s="278" cm="1">
        <f t="array" aca="1" ref="CZ256" ca="1">CY256*(1+(rRentIncrPct*(MOD(CZ$8,12)=1))+(rExCapExRntInfl*(rExCapExRntInflMnth=CZ$8)))*(CZ$8&lt;=(MAX(rHoldPeriod,1)+fRvrYr)*12)</f>
        <v>0</v>
      </c>
      <c r="DA256" s="278" cm="1">
        <f t="array" aca="1" ref="DA256" ca="1">CZ256*(1+(rRentIncrPct*(MOD(DA$8,12)=1))+(rExCapExRntInfl*(rExCapExRntInflMnth=DA$8)))*(DA$8&lt;=(MAX(rHoldPeriod,1)+fRvrYr)*12)</f>
        <v>0</v>
      </c>
      <c r="DB256" s="278" cm="1">
        <f t="array" aca="1" ref="DB256" ca="1">DA256*(1+(rRentIncrPct*(MOD(DB$8,12)=1))+(rExCapExRntInfl*(rExCapExRntInflMnth=DB$8)))*(DB$8&lt;=(MAX(rHoldPeriod,1)+fRvrYr)*12)</f>
        <v>0</v>
      </c>
      <c r="DC256" s="278" cm="1">
        <f t="array" aca="1" ref="DC256" ca="1">DB256*(1+(rRentIncrPct*(MOD(DC$8,12)=1))+(rExCapExRntInfl*(rExCapExRntInflMnth=DC$8)))*(DC$8&lt;=(MAX(rHoldPeriod,1)+fRvrYr)*12)</f>
        <v>0</v>
      </c>
      <c r="DD256" s="278" cm="1">
        <f t="array" aca="1" ref="DD256" ca="1">DC256*(1+(rRentIncrPct*(MOD(DD$8,12)=1))+(rExCapExRntInfl*(rExCapExRntInflMnth=DD$8)))*(DD$8&lt;=(MAX(rHoldPeriod,1)+fRvrYr)*12)</f>
        <v>0</v>
      </c>
      <c r="DE256" s="278" cm="1">
        <f t="array" aca="1" ref="DE256" ca="1">DD256*(1+(rRentIncrPct*(MOD(DE$8,12)=1))+(rExCapExRntInfl*(rExCapExRntInflMnth=DE$8)))*(DE$8&lt;=(MAX(rHoldPeriod,1)+fRvrYr)*12)</f>
        <v>0</v>
      </c>
      <c r="DF256" s="278" cm="1">
        <f t="array" aca="1" ref="DF256" ca="1">DE256*(1+(rRentIncrPct*(MOD(DF$8,12)=1))+(rExCapExRntInfl*(rExCapExRntInflMnth=DF$8)))*(DF$8&lt;=(MAX(rHoldPeriod,1)+fRvrYr)*12)</f>
        <v>0</v>
      </c>
      <c r="DG256" s="278" cm="1">
        <f t="array" aca="1" ref="DG256" ca="1">DF256*(1+(rRentIncrPct*(MOD(DG$8,12)=1))+(rExCapExRntInfl*(rExCapExRntInflMnth=DG$8)))*(DG$8&lt;=(MAX(rHoldPeriod,1)+fRvrYr)*12)</f>
        <v>0</v>
      </c>
      <c r="DH256" s="278" cm="1">
        <f t="array" aca="1" ref="DH256" ca="1">DG256*(1+(rRentIncrPct*(MOD(DH$8,12)=1))+(rExCapExRntInfl*(rExCapExRntInflMnth=DH$8)))*(DH$8&lt;=(MAX(rHoldPeriod,1)+fRvrYr)*12)</f>
        <v>0</v>
      </c>
      <c r="DI256" s="278" cm="1">
        <f t="array" aca="1" ref="DI256" ca="1">DH256*(1+(rRentIncrPct*(MOD(DI$8,12)=1))+(rExCapExRntInfl*(rExCapExRntInflMnth=DI$8)))*(DI$8&lt;=(MAX(rHoldPeriod,1)+fRvrYr)*12)</f>
        <v>0</v>
      </c>
      <c r="DJ256" s="278" cm="1">
        <f t="array" aca="1" ref="DJ256" ca="1">DI256*(1+(rRentIncrPct*(MOD(DJ$8,12)=1))+(rExCapExRntInfl*(rExCapExRntInflMnth=DJ$8)))*(DJ$8&lt;=(MAX(rHoldPeriod,1)+fRvrYr)*12)</f>
        <v>0</v>
      </c>
      <c r="DK256" s="278" cm="1">
        <f t="array" aca="1" ref="DK256" ca="1">DJ256*(1+(rRentIncrPct*(MOD(DK$8,12)=1))+(rExCapExRntInfl*(rExCapExRntInflMnth=DK$8)))*(DK$8&lt;=(MAX(rHoldPeriod,1)+fRvrYr)*12)</f>
        <v>0</v>
      </c>
      <c r="DL256" s="278" cm="1">
        <f t="array" aca="1" ref="DL256" ca="1">DK256*(1+(rRentIncrPct*(MOD(DL$8,12)=1))+(rExCapExRntInfl*(rExCapExRntInflMnth=DL$8)))*(DL$8&lt;=(MAX(rHoldPeriod,1)+fRvrYr)*12)</f>
        <v>0</v>
      </c>
      <c r="DM256" s="278" cm="1">
        <f t="array" aca="1" ref="DM256" ca="1">DL256*(1+(rRentIncrPct*(MOD(DM$8,12)=1))+(rExCapExRntInfl*(rExCapExRntInflMnth=DM$8)))*(DM$8&lt;=(MAX(rHoldPeriod,1)+fRvrYr)*12)</f>
        <v>0</v>
      </c>
      <c r="DN256" s="278" cm="1">
        <f t="array" aca="1" ref="DN256" ca="1">DM256*(1+(rRentIncrPct*(MOD(DN$8,12)=1))+(rExCapExRntInfl*(rExCapExRntInflMnth=DN$8)))*(DN$8&lt;=(MAX(rHoldPeriod,1)+fRvrYr)*12)</f>
        <v>0</v>
      </c>
      <c r="DO256" s="278" cm="1">
        <f t="array" aca="1" ref="DO256" ca="1">DN256*(1+(rRentIncrPct*(MOD(DO$8,12)=1))+(rExCapExRntInfl*(rExCapExRntInflMnth=DO$8)))*(DO$8&lt;=(MAX(rHoldPeriod,1)+fRvrYr)*12)</f>
        <v>0</v>
      </c>
      <c r="DP256" s="278" cm="1">
        <f t="array" aca="1" ref="DP256" ca="1">DO256*(1+(rRentIncrPct*(MOD(DP$8,12)=1))+(rExCapExRntInfl*(rExCapExRntInflMnth=DP$8)))*(DP$8&lt;=(MAX(rHoldPeriod,1)+fRvrYr)*12)</f>
        <v>0</v>
      </c>
      <c r="DQ256" s="278" cm="1">
        <f t="array" aca="1" ref="DQ256" ca="1">DP256*(1+(rRentIncrPct*(MOD(DQ$8,12)=1))+(rExCapExRntInfl*(rExCapExRntInflMnth=DQ$8)))*(DQ$8&lt;=(MAX(rHoldPeriod,1)+fRvrYr)*12)</f>
        <v>0</v>
      </c>
      <c r="DR256" s="278" cm="1">
        <f t="array" aca="1" ref="DR256" ca="1">DQ256*(1+(rRentIncrPct*(MOD(DR$8,12)=1))+(rExCapExRntInfl*(rExCapExRntInflMnth=DR$8)))*(DR$8&lt;=(MAX(rHoldPeriod,1)+fRvrYr)*12)</f>
        <v>0</v>
      </c>
      <c r="DS256" s="278" cm="1">
        <f t="array" aca="1" ref="DS256" ca="1">DR256*(1+(rRentIncrPct*(MOD(DS$8,12)=1))+(rExCapExRntInfl*(rExCapExRntInflMnth=DS$8)))*(DS$8&lt;=(MAX(rHoldPeriod,1)+fRvrYr)*12)</f>
        <v>0</v>
      </c>
      <c r="DT256" s="278" cm="1">
        <f t="array" aca="1" ref="DT256" ca="1">DS256*(1+(rRentIncrPct*(MOD(DT$8,12)=1))+(rExCapExRntInfl*(rExCapExRntInflMnth=DT$8)))*(DT$8&lt;=(MAX(rHoldPeriod,1)+fRvrYr)*12)</f>
        <v>0</v>
      </c>
      <c r="DU256" s="278" cm="1">
        <f t="array" aca="1" ref="DU256" ca="1">DT256*(1+(rRentIncrPct*(MOD(DU$8,12)=1))+(rExCapExRntInfl*(rExCapExRntInflMnth=DU$8)))*(DU$8&lt;=(MAX(rHoldPeriod,1)+fRvrYr)*12)</f>
        <v>0</v>
      </c>
      <c r="DV256" s="278" cm="1">
        <f t="array" aca="1" ref="DV256" ca="1">DU256*(1+(rRentIncrPct*(MOD(DV$8,12)=1))+(rExCapExRntInfl*(rExCapExRntInflMnth=DV$8)))*(DV$8&lt;=(MAX(rHoldPeriod,1)+fRvrYr)*12)</f>
        <v>0</v>
      </c>
      <c r="DW256" s="278" cm="1">
        <f t="array" aca="1" ref="DW256" ca="1">DV256*(1+(rRentIncrPct*(MOD(DW$8,12)=1))+(rExCapExRntInfl*(rExCapExRntInflMnth=DW$8)))*(DW$8&lt;=(MAX(rHoldPeriod,1)+fRvrYr)*12)</f>
        <v>0</v>
      </c>
      <c r="DX256" s="278" cm="1">
        <f t="array" aca="1" ref="DX256" ca="1">DW256*(1+(rRentIncrPct*(MOD(DX$8,12)=1))+(rExCapExRntInfl*(rExCapExRntInflMnth=DX$8)))*(DX$8&lt;=(MAX(rHoldPeriod,1)+fRvrYr)*12)</f>
        <v>0</v>
      </c>
      <c r="DY256" s="278" cm="1">
        <f t="array" aca="1" ref="DY256" ca="1">DX256*(1+(rRentIncrPct*(MOD(DY$8,12)=1))+(rExCapExRntInfl*(rExCapExRntInflMnth=DY$8)))*(DY$8&lt;=(MAX(rHoldPeriod,1)+fRvrYr)*12)</f>
        <v>0</v>
      </c>
      <c r="DZ256" s="278" cm="1">
        <f t="array" aca="1" ref="DZ256" ca="1">DY256*(1+(rRentIncrPct*(MOD(DZ$8,12)=1))+(rExCapExRntInfl*(rExCapExRntInflMnth=DZ$8)))*(DZ$8&lt;=(MAX(rHoldPeriod,1)+fRvrYr)*12)</f>
        <v>0</v>
      </c>
      <c r="EA256" s="278" cm="1">
        <f t="array" aca="1" ref="EA256" ca="1">DZ256*(1+(rRentIncrPct*(MOD(EA$8,12)=1))+(rExCapExRntInfl*(rExCapExRntInflMnth=EA$8)))*(EA$8&lt;=(MAX(rHoldPeriod,1)+fRvrYr)*12)</f>
        <v>0</v>
      </c>
      <c r="EB256" s="278" cm="1">
        <f t="array" aca="1" ref="EB256" ca="1">EA256*(1+(rRentIncrPct*(MOD(EB$8,12)=1))+(rExCapExRntInfl*(rExCapExRntInflMnth=EB$8)))*(EB$8&lt;=(MAX(rHoldPeriod,1)+fRvrYr)*12)</f>
        <v>0</v>
      </c>
      <c r="EC256" s="278" cm="1">
        <f t="array" aca="1" ref="EC256" ca="1">EB256*(1+(rRentIncrPct*(MOD(EC$8,12)=1))+(rExCapExRntInfl*(rExCapExRntInflMnth=EC$8)))*(EC$8&lt;=(MAX(rHoldPeriod,1)+fRvrYr)*12)</f>
        <v>0</v>
      </c>
      <c r="ED256" s="278" cm="1">
        <f t="array" aca="1" ref="ED256" ca="1">EC256*(1+(rRentIncrPct*(MOD(ED$8,12)=1))+(rExCapExRntInfl*(rExCapExRntInflMnth=ED$8)))*(ED$8&lt;=(MAX(rHoldPeriod,1)+fRvrYr)*12)</f>
        <v>0</v>
      </c>
      <c r="EE256" s="278" cm="1">
        <f t="array" aca="1" ref="EE256" ca="1">ED256*(1+(rRentIncrPct*(MOD(EE$8,12)=1))+(rExCapExRntInfl*(rExCapExRntInflMnth=EE$8)))*(EE$8&lt;=(MAX(rHoldPeriod,1)+fRvrYr)*12)</f>
        <v>0</v>
      </c>
      <c r="EF256" s="278" cm="1">
        <f t="array" aca="1" ref="EF256" ca="1">EE256*(1+(rRentIncrPct*(MOD(EF$8,12)=1))+(rExCapExRntInfl*(rExCapExRntInflMnth=EF$8)))*(EF$8&lt;=(MAX(rHoldPeriod,1)+fRvrYr)*12)</f>
        <v>0</v>
      </c>
      <c r="EG256" s="278" cm="1">
        <f t="array" aca="1" ref="EG256" ca="1">EF256*(1+(rRentIncrPct*(MOD(EG$8,12)=1))+(rExCapExRntInfl*(rExCapExRntInflMnth=EG$8)))*(EG$8&lt;=(MAX(rHoldPeriod,1)+fRvrYr)*12)</f>
        <v>0</v>
      </c>
      <c r="EH256" s="278" cm="1">
        <f t="array" aca="1" ref="EH256" ca="1">EG256*(1+(rRentIncrPct*(MOD(EH$8,12)=1))+(rExCapExRntInfl*(rExCapExRntInflMnth=EH$8)))*(EH$8&lt;=(MAX(rHoldPeriod,1)+fRvrYr)*12)</f>
        <v>0</v>
      </c>
      <c r="EI256" s="278" cm="1">
        <f t="array" aca="1" ref="EI256" ca="1">EH256*(1+(rRentIncrPct*(MOD(EI$8,12)=1))+(rExCapExRntInfl*(rExCapExRntInflMnth=EI$8)))*(EI$8&lt;=(MAX(rHoldPeriod,1)+fRvrYr)*12)</f>
        <v>0</v>
      </c>
      <c r="EJ256" s="278" cm="1">
        <f t="array" aca="1" ref="EJ256" ca="1">EI256*(1+(rRentIncrPct*(MOD(EJ$8,12)=1))+(rExCapExRntInfl*(rExCapExRntInflMnth=EJ$8)))*(EJ$8&lt;=(MAX(rHoldPeriod,1)+fRvrYr)*12)</f>
        <v>0</v>
      </c>
      <c r="EK256" s="278" cm="1">
        <f t="array" aca="1" ref="EK256" ca="1">EJ256*(1+(rRentIncrPct*(MOD(EK$8,12)=1))+(rExCapExRntInfl*(rExCapExRntInflMnth=EK$8)))*(EK$8&lt;=(MAX(rHoldPeriod,1)+fRvrYr)*12)</f>
        <v>0</v>
      </c>
      <c r="EL256" s="278" cm="1">
        <f t="array" aca="1" ref="EL256" ca="1">EK256*(1+(rRentIncrPct*(MOD(EL$8,12)=1))+(rExCapExRntInfl*(rExCapExRntInflMnth=EL$8)))*(EL$8&lt;=(MAX(rHoldPeriod,1)+fRvrYr)*12)</f>
        <v>0</v>
      </c>
      <c r="EM256" s="278" cm="1">
        <f t="array" aca="1" ref="EM256" ca="1">EL256*(1+(rRentIncrPct*(MOD(EM$8,12)=1))+(rExCapExRntInfl*(rExCapExRntInflMnth=EM$8)))*(EM$8&lt;=(MAX(rHoldPeriod,1)+fRvrYr)*12)</f>
        <v>0</v>
      </c>
      <c r="EN256" s="278" cm="1">
        <f t="array" aca="1" ref="EN256" ca="1">EM256*(1+(rRentIncrPct*(MOD(EN$8,12)=1))+(rExCapExRntInfl*(rExCapExRntInflMnth=EN$8)))*(EN$8&lt;=(MAX(rHoldPeriod,1)+fRvrYr)*12)</f>
        <v>0</v>
      </c>
      <c r="EO256" s="278" cm="1">
        <f t="array" aca="1" ref="EO256" ca="1">EN256*(1+(rRentIncrPct*(MOD(EO$8,12)=1))+(rExCapExRntInfl*(rExCapExRntInflMnth=EO$8)))*(EO$8&lt;=(MAX(rHoldPeriod,1)+fRvrYr)*12)</f>
        <v>0</v>
      </c>
      <c r="EP256" s="278" cm="1">
        <f t="array" aca="1" ref="EP256" ca="1">EO256*(1+(rRentIncrPct*(MOD(EP$8,12)=1))+(rExCapExRntInfl*(rExCapExRntInflMnth=EP$8)))*(EP$8&lt;=(MAX(rHoldPeriod,1)+fRvrYr)*12)</f>
        <v>0</v>
      </c>
      <c r="EQ256" s="278" cm="1">
        <f t="array" aca="1" ref="EQ256" ca="1">EP256*(1+(rRentIncrPct*(MOD(EQ$8,12)=1))+(rExCapExRntInfl*(rExCapExRntInflMnth=EQ$8)))*(EQ$8&lt;=(MAX(rHoldPeriod,1)+fRvrYr)*12)</f>
        <v>0</v>
      </c>
      <c r="ER256" s="278" cm="1">
        <f t="array" aca="1" ref="ER256" ca="1">EQ256*(1+(rRentIncrPct*(MOD(ER$8,12)=1))+(rExCapExRntInfl*(rExCapExRntInflMnth=ER$8)))*(ER$8&lt;=(MAX(rHoldPeriod,1)+fRvrYr)*12)</f>
        <v>0</v>
      </c>
      <c r="ES256" s="278" cm="1">
        <f t="array" aca="1" ref="ES256" ca="1">ER256*(1+(rRentIncrPct*(MOD(ES$8,12)=1))+(rExCapExRntInfl*(rExCapExRntInflMnth=ES$8)))*(ES$8&lt;=(MAX(rHoldPeriod,1)+fRvrYr)*12)</f>
        <v>0</v>
      </c>
    </row>
    <row r="257" spans="17:149" hidden="1" x14ac:dyDescent="0.2">
      <c r="Q257" s="275"/>
      <c r="R257" s="278">
        <f t="shared" si="501"/>
        <v>0</v>
      </c>
      <c r="S257" s="278" cm="1">
        <f t="array" aca="1" ref="S257" ca="1">R257*(1+(rRentIncrPct*(MOD(S$8,12)=1))+(rExCapExRntInfl*(rExCapExRntInflMnth=S$8)))*(S$8&lt;=(MAX(rHoldPeriod,1)+fRvrYr)*12)</f>
        <v>0</v>
      </c>
      <c r="T257" s="278" cm="1">
        <f t="array" aca="1" ref="T257" ca="1">S257*(1+(rRentIncrPct*(MOD(T$8,12)=1))+(rExCapExRntInfl*(rExCapExRntInflMnth=T$8)))*(T$8&lt;=(MAX(rHoldPeriod,1)+fRvrYr)*12)</f>
        <v>0</v>
      </c>
      <c r="U257" s="278" cm="1">
        <f t="array" aca="1" ref="U257" ca="1">T257*(1+(rRentIncrPct*(MOD(U$8,12)=1))+(rExCapExRntInfl*(rExCapExRntInflMnth=U$8)))*(U$8&lt;=(MAX(rHoldPeriod,1)+fRvrYr)*12)</f>
        <v>0</v>
      </c>
      <c r="V257" s="278" cm="1">
        <f t="array" aca="1" ref="V257" ca="1">U257*(1+(rRentIncrPct*(MOD(V$8,12)=1))+(rExCapExRntInfl*(rExCapExRntInflMnth=V$8)))*(V$8&lt;=(MAX(rHoldPeriod,1)+fRvrYr)*12)</f>
        <v>0</v>
      </c>
      <c r="W257" s="278" cm="1">
        <f t="array" aca="1" ref="W257" ca="1">V257*(1+(rRentIncrPct*(MOD(W$8,12)=1))+(rExCapExRntInfl*(rExCapExRntInflMnth=W$8)))*(W$8&lt;=(MAX(rHoldPeriod,1)+fRvrYr)*12)</f>
        <v>0</v>
      </c>
      <c r="X257" s="278" cm="1">
        <f t="array" aca="1" ref="X257" ca="1">W257*(1+(rRentIncrPct*(MOD(X$8,12)=1))+(rExCapExRntInfl*(rExCapExRntInflMnth=X$8)))*(X$8&lt;=(MAX(rHoldPeriod,1)+fRvrYr)*12)</f>
        <v>0</v>
      </c>
      <c r="Y257" s="278" cm="1">
        <f t="array" aca="1" ref="Y257" ca="1">X257*(1+(rRentIncrPct*(MOD(Y$8,12)=1))+(rExCapExRntInfl*(rExCapExRntInflMnth=Y$8)))*(Y$8&lt;=(MAX(rHoldPeriod,1)+fRvrYr)*12)</f>
        <v>0</v>
      </c>
      <c r="Z257" s="278" cm="1">
        <f t="array" aca="1" ref="Z257" ca="1">Y257*(1+(rRentIncrPct*(MOD(Z$8,12)=1))+(rExCapExRntInfl*(rExCapExRntInflMnth=Z$8)))*(Z$8&lt;=(MAX(rHoldPeriod,1)+fRvrYr)*12)</f>
        <v>0</v>
      </c>
      <c r="AA257" s="278" cm="1">
        <f t="array" aca="1" ref="AA257" ca="1">Z257*(1+(rRentIncrPct*(MOD(AA$8,12)=1))+(rExCapExRntInfl*(rExCapExRntInflMnth=AA$8)))*(AA$8&lt;=(MAX(rHoldPeriod,1)+fRvrYr)*12)</f>
        <v>0</v>
      </c>
      <c r="AB257" s="278" cm="1">
        <f t="array" aca="1" ref="AB257" ca="1">AA257*(1+(rRentIncrPct*(MOD(AB$8,12)=1))+(rExCapExRntInfl*(rExCapExRntInflMnth=AB$8)))*(AB$8&lt;=(MAX(rHoldPeriod,1)+fRvrYr)*12)</f>
        <v>0</v>
      </c>
      <c r="AC257" s="278" cm="1">
        <f t="array" aca="1" ref="AC257" ca="1">AB257*(1+(rRentIncrPct*(MOD(AC$8,12)=1))+(rExCapExRntInfl*(rExCapExRntInflMnth=AC$8)))*(AC$8&lt;=(MAX(rHoldPeriod,1)+fRvrYr)*12)</f>
        <v>0</v>
      </c>
      <c r="AD257" s="278" cm="1">
        <f t="array" aca="1" ref="AD257" ca="1">AC257*(1+(rRentIncrPct*(MOD(AD$8,12)=1))+(rExCapExRntInfl*(rExCapExRntInflMnth=AD$8)))*(AD$8&lt;=(MAX(rHoldPeriod,1)+fRvrYr)*12)</f>
        <v>0</v>
      </c>
      <c r="AE257" s="278" cm="1">
        <f t="array" aca="1" ref="AE257" ca="1">AD257*(1+(rRentIncrPct*(MOD(AE$8,12)=1))+(rExCapExRntInfl*(rExCapExRntInflMnth=AE$8)))*(AE$8&lt;=(MAX(rHoldPeriod,1)+fRvrYr)*12)</f>
        <v>0</v>
      </c>
      <c r="AF257" s="278" cm="1">
        <f t="array" aca="1" ref="AF257" ca="1">AE257*(1+(rRentIncrPct*(MOD(AF$8,12)=1))+(rExCapExRntInfl*(rExCapExRntInflMnth=AF$8)))*(AF$8&lt;=(MAX(rHoldPeriod,1)+fRvrYr)*12)</f>
        <v>0</v>
      </c>
      <c r="AG257" s="278" cm="1">
        <f t="array" aca="1" ref="AG257" ca="1">AF257*(1+(rRentIncrPct*(MOD(AG$8,12)=1))+(rExCapExRntInfl*(rExCapExRntInflMnth=AG$8)))*(AG$8&lt;=(MAX(rHoldPeriod,1)+fRvrYr)*12)</f>
        <v>0</v>
      </c>
      <c r="AH257" s="278" cm="1">
        <f t="array" aca="1" ref="AH257" ca="1">AG257*(1+(rRentIncrPct*(MOD(AH$8,12)=1))+(rExCapExRntInfl*(rExCapExRntInflMnth=AH$8)))*(AH$8&lt;=(MAX(rHoldPeriod,1)+fRvrYr)*12)</f>
        <v>0</v>
      </c>
      <c r="AI257" s="278" cm="1">
        <f t="array" aca="1" ref="AI257" ca="1">AH257*(1+(rRentIncrPct*(MOD(AI$8,12)=1))+(rExCapExRntInfl*(rExCapExRntInflMnth=AI$8)))*(AI$8&lt;=(MAX(rHoldPeriod,1)+fRvrYr)*12)</f>
        <v>0</v>
      </c>
      <c r="AJ257" s="278" cm="1">
        <f t="array" aca="1" ref="AJ257" ca="1">AI257*(1+(rRentIncrPct*(MOD(AJ$8,12)=1))+(rExCapExRntInfl*(rExCapExRntInflMnth=AJ$8)))*(AJ$8&lt;=(MAX(rHoldPeriod,1)+fRvrYr)*12)</f>
        <v>0</v>
      </c>
      <c r="AK257" s="278" cm="1">
        <f t="array" aca="1" ref="AK257" ca="1">AJ257*(1+(rRentIncrPct*(MOD(AK$8,12)=1))+(rExCapExRntInfl*(rExCapExRntInflMnth=AK$8)))*(AK$8&lt;=(MAX(rHoldPeriod,1)+fRvrYr)*12)</f>
        <v>0</v>
      </c>
      <c r="AL257" s="278" cm="1">
        <f t="array" aca="1" ref="AL257" ca="1">AK257*(1+(rRentIncrPct*(MOD(AL$8,12)=1))+(rExCapExRntInfl*(rExCapExRntInflMnth=AL$8)))*(AL$8&lt;=(MAX(rHoldPeriod,1)+fRvrYr)*12)</f>
        <v>0</v>
      </c>
      <c r="AM257" s="278" cm="1">
        <f t="array" aca="1" ref="AM257" ca="1">AL257*(1+(rRentIncrPct*(MOD(AM$8,12)=1))+(rExCapExRntInfl*(rExCapExRntInflMnth=AM$8)))*(AM$8&lt;=(MAX(rHoldPeriod,1)+fRvrYr)*12)</f>
        <v>0</v>
      </c>
      <c r="AN257" s="278" cm="1">
        <f t="array" aca="1" ref="AN257" ca="1">AM257*(1+(rRentIncrPct*(MOD(AN$8,12)=1))+(rExCapExRntInfl*(rExCapExRntInflMnth=AN$8)))*(AN$8&lt;=(MAX(rHoldPeriod,1)+fRvrYr)*12)</f>
        <v>0</v>
      </c>
      <c r="AO257" s="278" cm="1">
        <f t="array" aca="1" ref="AO257" ca="1">AN257*(1+(rRentIncrPct*(MOD(AO$8,12)=1))+(rExCapExRntInfl*(rExCapExRntInflMnth=AO$8)))*(AO$8&lt;=(MAX(rHoldPeriod,1)+fRvrYr)*12)</f>
        <v>0</v>
      </c>
      <c r="AP257" s="278" cm="1">
        <f t="array" aca="1" ref="AP257" ca="1">AO257*(1+(rRentIncrPct*(MOD(AP$8,12)=1))+(rExCapExRntInfl*(rExCapExRntInflMnth=AP$8)))*(AP$8&lt;=(MAX(rHoldPeriod,1)+fRvrYr)*12)</f>
        <v>0</v>
      </c>
      <c r="AQ257" s="278" cm="1">
        <f t="array" aca="1" ref="AQ257" ca="1">AP257*(1+(rRentIncrPct*(MOD(AQ$8,12)=1))+(rExCapExRntInfl*(rExCapExRntInflMnth=AQ$8)))*(AQ$8&lt;=(MAX(rHoldPeriod,1)+fRvrYr)*12)</f>
        <v>0</v>
      </c>
      <c r="AR257" s="278" cm="1">
        <f t="array" aca="1" ref="AR257" ca="1">AQ257*(1+(rRentIncrPct*(MOD(AR$8,12)=1))+(rExCapExRntInfl*(rExCapExRntInflMnth=AR$8)))*(AR$8&lt;=(MAX(rHoldPeriod,1)+fRvrYr)*12)</f>
        <v>0</v>
      </c>
      <c r="AS257" s="278" cm="1">
        <f t="array" aca="1" ref="AS257" ca="1">AR257*(1+(rRentIncrPct*(MOD(AS$8,12)=1))+(rExCapExRntInfl*(rExCapExRntInflMnth=AS$8)))*(AS$8&lt;=(MAX(rHoldPeriod,1)+fRvrYr)*12)</f>
        <v>0</v>
      </c>
      <c r="AT257" s="278" cm="1">
        <f t="array" aca="1" ref="AT257" ca="1">AS257*(1+(rRentIncrPct*(MOD(AT$8,12)=1))+(rExCapExRntInfl*(rExCapExRntInflMnth=AT$8)))*(AT$8&lt;=(MAX(rHoldPeriod,1)+fRvrYr)*12)</f>
        <v>0</v>
      </c>
      <c r="AU257" s="278" cm="1">
        <f t="array" aca="1" ref="AU257" ca="1">AT257*(1+(rRentIncrPct*(MOD(AU$8,12)=1))+(rExCapExRntInfl*(rExCapExRntInflMnth=AU$8)))*(AU$8&lt;=(MAX(rHoldPeriod,1)+fRvrYr)*12)</f>
        <v>0</v>
      </c>
      <c r="AV257" s="278" cm="1">
        <f t="array" aca="1" ref="AV257" ca="1">AU257*(1+(rRentIncrPct*(MOD(AV$8,12)=1))+(rExCapExRntInfl*(rExCapExRntInflMnth=AV$8)))*(AV$8&lt;=(MAX(rHoldPeriod,1)+fRvrYr)*12)</f>
        <v>0</v>
      </c>
      <c r="AW257" s="278" cm="1">
        <f t="array" aca="1" ref="AW257" ca="1">AV257*(1+(rRentIncrPct*(MOD(AW$8,12)=1))+(rExCapExRntInfl*(rExCapExRntInflMnth=AW$8)))*(AW$8&lt;=(MAX(rHoldPeriod,1)+fRvrYr)*12)</f>
        <v>0</v>
      </c>
      <c r="AX257" s="278" cm="1">
        <f t="array" aca="1" ref="AX257" ca="1">AW257*(1+(rRentIncrPct*(MOD(AX$8,12)=1))+(rExCapExRntInfl*(rExCapExRntInflMnth=AX$8)))*(AX$8&lt;=(MAX(rHoldPeriod,1)+fRvrYr)*12)</f>
        <v>0</v>
      </c>
      <c r="AY257" s="278" cm="1">
        <f t="array" aca="1" ref="AY257" ca="1">AX257*(1+(rRentIncrPct*(MOD(AY$8,12)=1))+(rExCapExRntInfl*(rExCapExRntInflMnth=AY$8)))*(AY$8&lt;=(MAX(rHoldPeriod,1)+fRvrYr)*12)</f>
        <v>0</v>
      </c>
      <c r="AZ257" s="278" cm="1">
        <f t="array" aca="1" ref="AZ257" ca="1">AY257*(1+(rRentIncrPct*(MOD(AZ$8,12)=1))+(rExCapExRntInfl*(rExCapExRntInflMnth=AZ$8)))*(AZ$8&lt;=(MAX(rHoldPeriod,1)+fRvrYr)*12)</f>
        <v>0</v>
      </c>
      <c r="BA257" s="278" cm="1">
        <f t="array" aca="1" ref="BA257" ca="1">AZ257*(1+(rRentIncrPct*(MOD(BA$8,12)=1))+(rExCapExRntInfl*(rExCapExRntInflMnth=BA$8)))*(BA$8&lt;=(MAX(rHoldPeriod,1)+fRvrYr)*12)</f>
        <v>0</v>
      </c>
      <c r="BB257" s="278" cm="1">
        <f t="array" aca="1" ref="BB257" ca="1">BA257*(1+(rRentIncrPct*(MOD(BB$8,12)=1))+(rExCapExRntInfl*(rExCapExRntInflMnth=BB$8)))*(BB$8&lt;=(MAX(rHoldPeriod,1)+fRvrYr)*12)</f>
        <v>0</v>
      </c>
      <c r="BC257" s="278" cm="1">
        <f t="array" aca="1" ref="BC257" ca="1">BB257*(1+(rRentIncrPct*(MOD(BC$8,12)=1))+(rExCapExRntInfl*(rExCapExRntInflMnth=BC$8)))*(BC$8&lt;=(MAX(rHoldPeriod,1)+fRvrYr)*12)</f>
        <v>0</v>
      </c>
      <c r="BD257" s="278" cm="1">
        <f t="array" aca="1" ref="BD257" ca="1">BC257*(1+(rRentIncrPct*(MOD(BD$8,12)=1))+(rExCapExRntInfl*(rExCapExRntInflMnth=BD$8)))*(BD$8&lt;=(MAX(rHoldPeriod,1)+fRvrYr)*12)</f>
        <v>0</v>
      </c>
      <c r="BE257" s="278" cm="1">
        <f t="array" aca="1" ref="BE257" ca="1">BD257*(1+(rRentIncrPct*(MOD(BE$8,12)=1))+(rExCapExRntInfl*(rExCapExRntInflMnth=BE$8)))*(BE$8&lt;=(MAX(rHoldPeriod,1)+fRvrYr)*12)</f>
        <v>0</v>
      </c>
      <c r="BF257" s="278" cm="1">
        <f t="array" aca="1" ref="BF257" ca="1">BE257*(1+(rRentIncrPct*(MOD(BF$8,12)=1))+(rExCapExRntInfl*(rExCapExRntInflMnth=BF$8)))*(BF$8&lt;=(MAX(rHoldPeriod,1)+fRvrYr)*12)</f>
        <v>0</v>
      </c>
      <c r="BG257" s="278" cm="1">
        <f t="array" aca="1" ref="BG257" ca="1">BF257*(1+(rRentIncrPct*(MOD(BG$8,12)=1))+(rExCapExRntInfl*(rExCapExRntInflMnth=BG$8)))*(BG$8&lt;=(MAX(rHoldPeriod,1)+fRvrYr)*12)</f>
        <v>0</v>
      </c>
      <c r="BH257" s="278" cm="1">
        <f t="array" aca="1" ref="BH257" ca="1">BG257*(1+(rRentIncrPct*(MOD(BH$8,12)=1))+(rExCapExRntInfl*(rExCapExRntInflMnth=BH$8)))*(BH$8&lt;=(MAX(rHoldPeriod,1)+fRvrYr)*12)</f>
        <v>0</v>
      </c>
      <c r="BI257" s="278" cm="1">
        <f t="array" aca="1" ref="BI257" ca="1">BH257*(1+(rRentIncrPct*(MOD(BI$8,12)=1))+(rExCapExRntInfl*(rExCapExRntInflMnth=BI$8)))*(BI$8&lt;=(MAX(rHoldPeriod,1)+fRvrYr)*12)</f>
        <v>0</v>
      </c>
      <c r="BJ257" s="278" cm="1">
        <f t="array" aca="1" ref="BJ257" ca="1">BI257*(1+(rRentIncrPct*(MOD(BJ$8,12)=1))+(rExCapExRntInfl*(rExCapExRntInflMnth=BJ$8)))*(BJ$8&lt;=(MAX(rHoldPeriod,1)+fRvrYr)*12)</f>
        <v>0</v>
      </c>
      <c r="BK257" s="278" cm="1">
        <f t="array" aca="1" ref="BK257" ca="1">BJ257*(1+(rRentIncrPct*(MOD(BK$8,12)=1))+(rExCapExRntInfl*(rExCapExRntInflMnth=BK$8)))*(BK$8&lt;=(MAX(rHoldPeriod,1)+fRvrYr)*12)</f>
        <v>0</v>
      </c>
      <c r="BL257" s="278" cm="1">
        <f t="array" aca="1" ref="BL257" ca="1">BK257*(1+(rRentIncrPct*(MOD(BL$8,12)=1))+(rExCapExRntInfl*(rExCapExRntInflMnth=BL$8)))*(BL$8&lt;=(MAX(rHoldPeriod,1)+fRvrYr)*12)</f>
        <v>0</v>
      </c>
      <c r="BM257" s="278" cm="1">
        <f t="array" aca="1" ref="BM257" ca="1">BL257*(1+(rRentIncrPct*(MOD(BM$8,12)=1))+(rExCapExRntInfl*(rExCapExRntInflMnth=BM$8)))*(BM$8&lt;=(MAX(rHoldPeriod,1)+fRvrYr)*12)</f>
        <v>0</v>
      </c>
      <c r="BN257" s="278" cm="1">
        <f t="array" aca="1" ref="BN257" ca="1">BM257*(1+(rRentIncrPct*(MOD(BN$8,12)=1))+(rExCapExRntInfl*(rExCapExRntInflMnth=BN$8)))*(BN$8&lt;=(MAX(rHoldPeriod,1)+fRvrYr)*12)</f>
        <v>0</v>
      </c>
      <c r="BO257" s="278" cm="1">
        <f t="array" aca="1" ref="BO257" ca="1">BN257*(1+(rRentIncrPct*(MOD(BO$8,12)=1))+(rExCapExRntInfl*(rExCapExRntInflMnth=BO$8)))*(BO$8&lt;=(MAX(rHoldPeriod,1)+fRvrYr)*12)</f>
        <v>0</v>
      </c>
      <c r="BP257" s="278" cm="1">
        <f t="array" aca="1" ref="BP257" ca="1">BO257*(1+(rRentIncrPct*(MOD(BP$8,12)=1))+(rExCapExRntInfl*(rExCapExRntInflMnth=BP$8)))*(BP$8&lt;=(MAX(rHoldPeriod,1)+fRvrYr)*12)</f>
        <v>0</v>
      </c>
      <c r="BQ257" s="278" cm="1">
        <f t="array" aca="1" ref="BQ257" ca="1">BP257*(1+(rRentIncrPct*(MOD(BQ$8,12)=1))+(rExCapExRntInfl*(rExCapExRntInflMnth=BQ$8)))*(BQ$8&lt;=(MAX(rHoldPeriod,1)+fRvrYr)*12)</f>
        <v>0</v>
      </c>
      <c r="BR257" s="278" cm="1">
        <f t="array" aca="1" ref="BR257" ca="1">BQ257*(1+(rRentIncrPct*(MOD(BR$8,12)=1))+(rExCapExRntInfl*(rExCapExRntInflMnth=BR$8)))*(BR$8&lt;=(MAX(rHoldPeriod,1)+fRvrYr)*12)</f>
        <v>0</v>
      </c>
      <c r="BS257" s="278" cm="1">
        <f t="array" aca="1" ref="BS257" ca="1">BR257*(1+(rRentIncrPct*(MOD(BS$8,12)=1))+(rExCapExRntInfl*(rExCapExRntInflMnth=BS$8)))*(BS$8&lt;=(MAX(rHoldPeriod,1)+fRvrYr)*12)</f>
        <v>0</v>
      </c>
      <c r="BT257" s="278" cm="1">
        <f t="array" aca="1" ref="BT257" ca="1">BS257*(1+(rRentIncrPct*(MOD(BT$8,12)=1))+(rExCapExRntInfl*(rExCapExRntInflMnth=BT$8)))*(BT$8&lt;=(MAX(rHoldPeriod,1)+fRvrYr)*12)</f>
        <v>0</v>
      </c>
      <c r="BU257" s="278" cm="1">
        <f t="array" aca="1" ref="BU257" ca="1">BT257*(1+(rRentIncrPct*(MOD(BU$8,12)=1))+(rExCapExRntInfl*(rExCapExRntInflMnth=BU$8)))*(BU$8&lt;=(MAX(rHoldPeriod,1)+fRvrYr)*12)</f>
        <v>0</v>
      </c>
      <c r="BV257" s="278" cm="1">
        <f t="array" aca="1" ref="BV257" ca="1">BU257*(1+(rRentIncrPct*(MOD(BV$8,12)=1))+(rExCapExRntInfl*(rExCapExRntInflMnth=BV$8)))*(BV$8&lt;=(MAX(rHoldPeriod,1)+fRvrYr)*12)</f>
        <v>0</v>
      </c>
      <c r="BW257" s="278" cm="1">
        <f t="array" aca="1" ref="BW257" ca="1">BV257*(1+(rRentIncrPct*(MOD(BW$8,12)=1))+(rExCapExRntInfl*(rExCapExRntInflMnth=BW$8)))*(BW$8&lt;=(MAX(rHoldPeriod,1)+fRvrYr)*12)</f>
        <v>0</v>
      </c>
      <c r="BX257" s="278" cm="1">
        <f t="array" aca="1" ref="BX257" ca="1">BW257*(1+(rRentIncrPct*(MOD(BX$8,12)=1))+(rExCapExRntInfl*(rExCapExRntInflMnth=BX$8)))*(BX$8&lt;=(MAX(rHoldPeriod,1)+fRvrYr)*12)</f>
        <v>0</v>
      </c>
      <c r="BY257" s="278" cm="1">
        <f t="array" aca="1" ref="BY257" ca="1">BX257*(1+(rRentIncrPct*(MOD(BY$8,12)=1))+(rExCapExRntInfl*(rExCapExRntInflMnth=BY$8)))*(BY$8&lt;=(MAX(rHoldPeriod,1)+fRvrYr)*12)</f>
        <v>0</v>
      </c>
      <c r="BZ257" s="278" cm="1">
        <f t="array" aca="1" ref="BZ257" ca="1">BY257*(1+(rRentIncrPct*(MOD(BZ$8,12)=1))+(rExCapExRntInfl*(rExCapExRntInflMnth=BZ$8)))*(BZ$8&lt;=(MAX(rHoldPeriod,1)+fRvrYr)*12)</f>
        <v>0</v>
      </c>
      <c r="CA257" s="278" cm="1">
        <f t="array" aca="1" ref="CA257" ca="1">BZ257*(1+(rRentIncrPct*(MOD(CA$8,12)=1))+(rExCapExRntInfl*(rExCapExRntInflMnth=CA$8)))*(CA$8&lt;=(MAX(rHoldPeriod,1)+fRvrYr)*12)</f>
        <v>0</v>
      </c>
      <c r="CB257" s="278" cm="1">
        <f t="array" aca="1" ref="CB257" ca="1">CA257*(1+(rRentIncrPct*(MOD(CB$8,12)=1))+(rExCapExRntInfl*(rExCapExRntInflMnth=CB$8)))*(CB$8&lt;=(MAX(rHoldPeriod,1)+fRvrYr)*12)</f>
        <v>0</v>
      </c>
      <c r="CC257" s="278" cm="1">
        <f t="array" aca="1" ref="CC257" ca="1">CB257*(1+(rRentIncrPct*(MOD(CC$8,12)=1))+(rExCapExRntInfl*(rExCapExRntInflMnth=CC$8)))*(CC$8&lt;=(MAX(rHoldPeriod,1)+fRvrYr)*12)</f>
        <v>0</v>
      </c>
      <c r="CD257" s="278" cm="1">
        <f t="array" aca="1" ref="CD257" ca="1">CC257*(1+(rRentIncrPct*(MOD(CD$8,12)=1))+(rExCapExRntInfl*(rExCapExRntInflMnth=CD$8)))*(CD$8&lt;=(MAX(rHoldPeriod,1)+fRvrYr)*12)</f>
        <v>0</v>
      </c>
      <c r="CE257" s="278" cm="1">
        <f t="array" aca="1" ref="CE257" ca="1">CD257*(1+(rRentIncrPct*(MOD(CE$8,12)=1))+(rExCapExRntInfl*(rExCapExRntInflMnth=CE$8)))*(CE$8&lt;=(MAX(rHoldPeriod,1)+fRvrYr)*12)</f>
        <v>0</v>
      </c>
      <c r="CF257" s="278" cm="1">
        <f t="array" aca="1" ref="CF257" ca="1">CE257*(1+(rRentIncrPct*(MOD(CF$8,12)=1))+(rExCapExRntInfl*(rExCapExRntInflMnth=CF$8)))*(CF$8&lt;=(MAX(rHoldPeriod,1)+fRvrYr)*12)</f>
        <v>0</v>
      </c>
      <c r="CG257" s="278" cm="1">
        <f t="array" aca="1" ref="CG257" ca="1">CF257*(1+(rRentIncrPct*(MOD(CG$8,12)=1))+(rExCapExRntInfl*(rExCapExRntInflMnth=CG$8)))*(CG$8&lt;=(MAX(rHoldPeriod,1)+fRvrYr)*12)</f>
        <v>0</v>
      </c>
      <c r="CH257" s="278" cm="1">
        <f t="array" aca="1" ref="CH257" ca="1">CG257*(1+(rRentIncrPct*(MOD(CH$8,12)=1))+(rExCapExRntInfl*(rExCapExRntInflMnth=CH$8)))*(CH$8&lt;=(MAX(rHoldPeriod,1)+fRvrYr)*12)</f>
        <v>0</v>
      </c>
      <c r="CI257" s="278" cm="1">
        <f t="array" aca="1" ref="CI257" ca="1">CH257*(1+(rRentIncrPct*(MOD(CI$8,12)=1))+(rExCapExRntInfl*(rExCapExRntInflMnth=CI$8)))*(CI$8&lt;=(MAX(rHoldPeriod,1)+fRvrYr)*12)</f>
        <v>0</v>
      </c>
      <c r="CJ257" s="278" cm="1">
        <f t="array" aca="1" ref="CJ257" ca="1">CI257*(1+(rRentIncrPct*(MOD(CJ$8,12)=1))+(rExCapExRntInfl*(rExCapExRntInflMnth=CJ$8)))*(CJ$8&lt;=(MAX(rHoldPeriod,1)+fRvrYr)*12)</f>
        <v>0</v>
      </c>
      <c r="CK257" s="278" cm="1">
        <f t="array" aca="1" ref="CK257" ca="1">CJ257*(1+(rRentIncrPct*(MOD(CK$8,12)=1))+(rExCapExRntInfl*(rExCapExRntInflMnth=CK$8)))*(CK$8&lt;=(MAX(rHoldPeriod,1)+fRvrYr)*12)</f>
        <v>0</v>
      </c>
      <c r="CL257" s="278" cm="1">
        <f t="array" aca="1" ref="CL257" ca="1">CK257*(1+(rRentIncrPct*(MOD(CL$8,12)=1))+(rExCapExRntInfl*(rExCapExRntInflMnth=CL$8)))*(CL$8&lt;=(MAX(rHoldPeriod,1)+fRvrYr)*12)</f>
        <v>0</v>
      </c>
      <c r="CM257" s="278" cm="1">
        <f t="array" aca="1" ref="CM257" ca="1">CL257*(1+(rRentIncrPct*(MOD(CM$8,12)=1))+(rExCapExRntInfl*(rExCapExRntInflMnth=CM$8)))*(CM$8&lt;=(MAX(rHoldPeriod,1)+fRvrYr)*12)</f>
        <v>0</v>
      </c>
      <c r="CN257" s="278" cm="1">
        <f t="array" aca="1" ref="CN257" ca="1">CM257*(1+(rRentIncrPct*(MOD(CN$8,12)=1))+(rExCapExRntInfl*(rExCapExRntInflMnth=CN$8)))*(CN$8&lt;=(MAX(rHoldPeriod,1)+fRvrYr)*12)</f>
        <v>0</v>
      </c>
      <c r="CO257" s="278" cm="1">
        <f t="array" aca="1" ref="CO257" ca="1">CN257*(1+(rRentIncrPct*(MOD(CO$8,12)=1))+(rExCapExRntInfl*(rExCapExRntInflMnth=CO$8)))*(CO$8&lt;=(MAX(rHoldPeriod,1)+fRvrYr)*12)</f>
        <v>0</v>
      </c>
      <c r="CP257" s="278" cm="1">
        <f t="array" aca="1" ref="CP257" ca="1">CO257*(1+(rRentIncrPct*(MOD(CP$8,12)=1))+(rExCapExRntInfl*(rExCapExRntInflMnth=CP$8)))*(CP$8&lt;=(MAX(rHoldPeriod,1)+fRvrYr)*12)</f>
        <v>0</v>
      </c>
      <c r="CQ257" s="278" cm="1">
        <f t="array" aca="1" ref="CQ257" ca="1">CP257*(1+(rRentIncrPct*(MOD(CQ$8,12)=1))+(rExCapExRntInfl*(rExCapExRntInflMnth=CQ$8)))*(CQ$8&lt;=(MAX(rHoldPeriod,1)+fRvrYr)*12)</f>
        <v>0</v>
      </c>
      <c r="CR257" s="278" cm="1">
        <f t="array" aca="1" ref="CR257" ca="1">CQ257*(1+(rRentIncrPct*(MOD(CR$8,12)=1))+(rExCapExRntInfl*(rExCapExRntInflMnth=CR$8)))*(CR$8&lt;=(MAX(rHoldPeriod,1)+fRvrYr)*12)</f>
        <v>0</v>
      </c>
      <c r="CS257" s="278" cm="1">
        <f t="array" aca="1" ref="CS257" ca="1">CR257*(1+(rRentIncrPct*(MOD(CS$8,12)=1))+(rExCapExRntInfl*(rExCapExRntInflMnth=CS$8)))*(CS$8&lt;=(MAX(rHoldPeriod,1)+fRvrYr)*12)</f>
        <v>0</v>
      </c>
      <c r="CT257" s="278" cm="1">
        <f t="array" aca="1" ref="CT257" ca="1">CS257*(1+(rRentIncrPct*(MOD(CT$8,12)=1))+(rExCapExRntInfl*(rExCapExRntInflMnth=CT$8)))*(CT$8&lt;=(MAX(rHoldPeriod,1)+fRvrYr)*12)</f>
        <v>0</v>
      </c>
      <c r="CU257" s="278" cm="1">
        <f t="array" aca="1" ref="CU257" ca="1">CT257*(1+(rRentIncrPct*(MOD(CU$8,12)=1))+(rExCapExRntInfl*(rExCapExRntInflMnth=CU$8)))*(CU$8&lt;=(MAX(rHoldPeriod,1)+fRvrYr)*12)</f>
        <v>0</v>
      </c>
      <c r="CV257" s="278" cm="1">
        <f t="array" aca="1" ref="CV257" ca="1">CU257*(1+(rRentIncrPct*(MOD(CV$8,12)=1))+(rExCapExRntInfl*(rExCapExRntInflMnth=CV$8)))*(CV$8&lt;=(MAX(rHoldPeriod,1)+fRvrYr)*12)</f>
        <v>0</v>
      </c>
      <c r="CW257" s="278" cm="1">
        <f t="array" aca="1" ref="CW257" ca="1">CV257*(1+(rRentIncrPct*(MOD(CW$8,12)=1))+(rExCapExRntInfl*(rExCapExRntInflMnth=CW$8)))*(CW$8&lt;=(MAX(rHoldPeriod,1)+fRvrYr)*12)</f>
        <v>0</v>
      </c>
      <c r="CX257" s="278" cm="1">
        <f t="array" aca="1" ref="CX257" ca="1">CW257*(1+(rRentIncrPct*(MOD(CX$8,12)=1))+(rExCapExRntInfl*(rExCapExRntInflMnth=CX$8)))*(CX$8&lt;=(MAX(rHoldPeriod,1)+fRvrYr)*12)</f>
        <v>0</v>
      </c>
      <c r="CY257" s="278" cm="1">
        <f t="array" aca="1" ref="CY257" ca="1">CX257*(1+(rRentIncrPct*(MOD(CY$8,12)=1))+(rExCapExRntInfl*(rExCapExRntInflMnth=CY$8)))*(CY$8&lt;=(MAX(rHoldPeriod,1)+fRvrYr)*12)</f>
        <v>0</v>
      </c>
      <c r="CZ257" s="278" cm="1">
        <f t="array" aca="1" ref="CZ257" ca="1">CY257*(1+(rRentIncrPct*(MOD(CZ$8,12)=1))+(rExCapExRntInfl*(rExCapExRntInflMnth=CZ$8)))*(CZ$8&lt;=(MAX(rHoldPeriod,1)+fRvrYr)*12)</f>
        <v>0</v>
      </c>
      <c r="DA257" s="278" cm="1">
        <f t="array" aca="1" ref="DA257" ca="1">CZ257*(1+(rRentIncrPct*(MOD(DA$8,12)=1))+(rExCapExRntInfl*(rExCapExRntInflMnth=DA$8)))*(DA$8&lt;=(MAX(rHoldPeriod,1)+fRvrYr)*12)</f>
        <v>0</v>
      </c>
      <c r="DB257" s="278" cm="1">
        <f t="array" aca="1" ref="DB257" ca="1">DA257*(1+(rRentIncrPct*(MOD(DB$8,12)=1))+(rExCapExRntInfl*(rExCapExRntInflMnth=DB$8)))*(DB$8&lt;=(MAX(rHoldPeriod,1)+fRvrYr)*12)</f>
        <v>0</v>
      </c>
      <c r="DC257" s="278" cm="1">
        <f t="array" aca="1" ref="DC257" ca="1">DB257*(1+(rRentIncrPct*(MOD(DC$8,12)=1))+(rExCapExRntInfl*(rExCapExRntInflMnth=DC$8)))*(DC$8&lt;=(MAX(rHoldPeriod,1)+fRvrYr)*12)</f>
        <v>0</v>
      </c>
      <c r="DD257" s="278" cm="1">
        <f t="array" aca="1" ref="DD257" ca="1">DC257*(1+(rRentIncrPct*(MOD(DD$8,12)=1))+(rExCapExRntInfl*(rExCapExRntInflMnth=DD$8)))*(DD$8&lt;=(MAX(rHoldPeriod,1)+fRvrYr)*12)</f>
        <v>0</v>
      </c>
      <c r="DE257" s="278" cm="1">
        <f t="array" aca="1" ref="DE257" ca="1">DD257*(1+(rRentIncrPct*(MOD(DE$8,12)=1))+(rExCapExRntInfl*(rExCapExRntInflMnth=DE$8)))*(DE$8&lt;=(MAX(rHoldPeriod,1)+fRvrYr)*12)</f>
        <v>0</v>
      </c>
      <c r="DF257" s="278" cm="1">
        <f t="array" aca="1" ref="DF257" ca="1">DE257*(1+(rRentIncrPct*(MOD(DF$8,12)=1))+(rExCapExRntInfl*(rExCapExRntInflMnth=DF$8)))*(DF$8&lt;=(MAX(rHoldPeriod,1)+fRvrYr)*12)</f>
        <v>0</v>
      </c>
      <c r="DG257" s="278" cm="1">
        <f t="array" aca="1" ref="DG257" ca="1">DF257*(1+(rRentIncrPct*(MOD(DG$8,12)=1))+(rExCapExRntInfl*(rExCapExRntInflMnth=DG$8)))*(DG$8&lt;=(MAX(rHoldPeriod,1)+fRvrYr)*12)</f>
        <v>0</v>
      </c>
      <c r="DH257" s="278" cm="1">
        <f t="array" aca="1" ref="DH257" ca="1">DG257*(1+(rRentIncrPct*(MOD(DH$8,12)=1))+(rExCapExRntInfl*(rExCapExRntInflMnth=DH$8)))*(DH$8&lt;=(MAX(rHoldPeriod,1)+fRvrYr)*12)</f>
        <v>0</v>
      </c>
      <c r="DI257" s="278" cm="1">
        <f t="array" aca="1" ref="DI257" ca="1">DH257*(1+(rRentIncrPct*(MOD(DI$8,12)=1))+(rExCapExRntInfl*(rExCapExRntInflMnth=DI$8)))*(DI$8&lt;=(MAX(rHoldPeriod,1)+fRvrYr)*12)</f>
        <v>0</v>
      </c>
      <c r="DJ257" s="278" cm="1">
        <f t="array" aca="1" ref="DJ257" ca="1">DI257*(1+(rRentIncrPct*(MOD(DJ$8,12)=1))+(rExCapExRntInfl*(rExCapExRntInflMnth=DJ$8)))*(DJ$8&lt;=(MAX(rHoldPeriod,1)+fRvrYr)*12)</f>
        <v>0</v>
      </c>
      <c r="DK257" s="278" cm="1">
        <f t="array" aca="1" ref="DK257" ca="1">DJ257*(1+(rRentIncrPct*(MOD(DK$8,12)=1))+(rExCapExRntInfl*(rExCapExRntInflMnth=DK$8)))*(DK$8&lt;=(MAX(rHoldPeriod,1)+fRvrYr)*12)</f>
        <v>0</v>
      </c>
      <c r="DL257" s="278" cm="1">
        <f t="array" aca="1" ref="DL257" ca="1">DK257*(1+(rRentIncrPct*(MOD(DL$8,12)=1))+(rExCapExRntInfl*(rExCapExRntInflMnth=DL$8)))*(DL$8&lt;=(MAX(rHoldPeriod,1)+fRvrYr)*12)</f>
        <v>0</v>
      </c>
      <c r="DM257" s="278" cm="1">
        <f t="array" aca="1" ref="DM257" ca="1">DL257*(1+(rRentIncrPct*(MOD(DM$8,12)=1))+(rExCapExRntInfl*(rExCapExRntInflMnth=DM$8)))*(DM$8&lt;=(MAX(rHoldPeriod,1)+fRvrYr)*12)</f>
        <v>0</v>
      </c>
      <c r="DN257" s="278" cm="1">
        <f t="array" aca="1" ref="DN257" ca="1">DM257*(1+(rRentIncrPct*(MOD(DN$8,12)=1))+(rExCapExRntInfl*(rExCapExRntInflMnth=DN$8)))*(DN$8&lt;=(MAX(rHoldPeriod,1)+fRvrYr)*12)</f>
        <v>0</v>
      </c>
      <c r="DO257" s="278" cm="1">
        <f t="array" aca="1" ref="DO257" ca="1">DN257*(1+(rRentIncrPct*(MOD(DO$8,12)=1))+(rExCapExRntInfl*(rExCapExRntInflMnth=DO$8)))*(DO$8&lt;=(MAX(rHoldPeriod,1)+fRvrYr)*12)</f>
        <v>0</v>
      </c>
      <c r="DP257" s="278" cm="1">
        <f t="array" aca="1" ref="DP257" ca="1">DO257*(1+(rRentIncrPct*(MOD(DP$8,12)=1))+(rExCapExRntInfl*(rExCapExRntInflMnth=DP$8)))*(DP$8&lt;=(MAX(rHoldPeriod,1)+fRvrYr)*12)</f>
        <v>0</v>
      </c>
      <c r="DQ257" s="278" cm="1">
        <f t="array" aca="1" ref="DQ257" ca="1">DP257*(1+(rRentIncrPct*(MOD(DQ$8,12)=1))+(rExCapExRntInfl*(rExCapExRntInflMnth=DQ$8)))*(DQ$8&lt;=(MAX(rHoldPeriod,1)+fRvrYr)*12)</f>
        <v>0</v>
      </c>
      <c r="DR257" s="278" cm="1">
        <f t="array" aca="1" ref="DR257" ca="1">DQ257*(1+(rRentIncrPct*(MOD(DR$8,12)=1))+(rExCapExRntInfl*(rExCapExRntInflMnth=DR$8)))*(DR$8&lt;=(MAX(rHoldPeriod,1)+fRvrYr)*12)</f>
        <v>0</v>
      </c>
      <c r="DS257" s="278" cm="1">
        <f t="array" aca="1" ref="DS257" ca="1">DR257*(1+(rRentIncrPct*(MOD(DS$8,12)=1))+(rExCapExRntInfl*(rExCapExRntInflMnth=DS$8)))*(DS$8&lt;=(MAX(rHoldPeriod,1)+fRvrYr)*12)</f>
        <v>0</v>
      </c>
      <c r="DT257" s="278" cm="1">
        <f t="array" aca="1" ref="DT257" ca="1">DS257*(1+(rRentIncrPct*(MOD(DT$8,12)=1))+(rExCapExRntInfl*(rExCapExRntInflMnth=DT$8)))*(DT$8&lt;=(MAX(rHoldPeriod,1)+fRvrYr)*12)</f>
        <v>0</v>
      </c>
      <c r="DU257" s="278" cm="1">
        <f t="array" aca="1" ref="DU257" ca="1">DT257*(1+(rRentIncrPct*(MOD(DU$8,12)=1))+(rExCapExRntInfl*(rExCapExRntInflMnth=DU$8)))*(DU$8&lt;=(MAX(rHoldPeriod,1)+fRvrYr)*12)</f>
        <v>0</v>
      </c>
      <c r="DV257" s="278" cm="1">
        <f t="array" aca="1" ref="DV257" ca="1">DU257*(1+(rRentIncrPct*(MOD(DV$8,12)=1))+(rExCapExRntInfl*(rExCapExRntInflMnth=DV$8)))*(DV$8&lt;=(MAX(rHoldPeriod,1)+fRvrYr)*12)</f>
        <v>0</v>
      </c>
      <c r="DW257" s="278" cm="1">
        <f t="array" aca="1" ref="DW257" ca="1">DV257*(1+(rRentIncrPct*(MOD(DW$8,12)=1))+(rExCapExRntInfl*(rExCapExRntInflMnth=DW$8)))*(DW$8&lt;=(MAX(rHoldPeriod,1)+fRvrYr)*12)</f>
        <v>0</v>
      </c>
      <c r="DX257" s="278" cm="1">
        <f t="array" aca="1" ref="DX257" ca="1">DW257*(1+(rRentIncrPct*(MOD(DX$8,12)=1))+(rExCapExRntInfl*(rExCapExRntInflMnth=DX$8)))*(DX$8&lt;=(MAX(rHoldPeriod,1)+fRvrYr)*12)</f>
        <v>0</v>
      </c>
      <c r="DY257" s="278" cm="1">
        <f t="array" aca="1" ref="DY257" ca="1">DX257*(1+(rRentIncrPct*(MOD(DY$8,12)=1))+(rExCapExRntInfl*(rExCapExRntInflMnth=DY$8)))*(DY$8&lt;=(MAX(rHoldPeriod,1)+fRvrYr)*12)</f>
        <v>0</v>
      </c>
      <c r="DZ257" s="278" cm="1">
        <f t="array" aca="1" ref="DZ257" ca="1">DY257*(1+(rRentIncrPct*(MOD(DZ$8,12)=1))+(rExCapExRntInfl*(rExCapExRntInflMnth=DZ$8)))*(DZ$8&lt;=(MAX(rHoldPeriod,1)+fRvrYr)*12)</f>
        <v>0</v>
      </c>
      <c r="EA257" s="278" cm="1">
        <f t="array" aca="1" ref="EA257" ca="1">DZ257*(1+(rRentIncrPct*(MOD(EA$8,12)=1))+(rExCapExRntInfl*(rExCapExRntInflMnth=EA$8)))*(EA$8&lt;=(MAX(rHoldPeriod,1)+fRvrYr)*12)</f>
        <v>0</v>
      </c>
      <c r="EB257" s="278" cm="1">
        <f t="array" aca="1" ref="EB257" ca="1">EA257*(1+(rRentIncrPct*(MOD(EB$8,12)=1))+(rExCapExRntInfl*(rExCapExRntInflMnth=EB$8)))*(EB$8&lt;=(MAX(rHoldPeriod,1)+fRvrYr)*12)</f>
        <v>0</v>
      </c>
      <c r="EC257" s="278" cm="1">
        <f t="array" aca="1" ref="EC257" ca="1">EB257*(1+(rRentIncrPct*(MOD(EC$8,12)=1))+(rExCapExRntInfl*(rExCapExRntInflMnth=EC$8)))*(EC$8&lt;=(MAX(rHoldPeriod,1)+fRvrYr)*12)</f>
        <v>0</v>
      </c>
      <c r="ED257" s="278" cm="1">
        <f t="array" aca="1" ref="ED257" ca="1">EC257*(1+(rRentIncrPct*(MOD(ED$8,12)=1))+(rExCapExRntInfl*(rExCapExRntInflMnth=ED$8)))*(ED$8&lt;=(MAX(rHoldPeriod,1)+fRvrYr)*12)</f>
        <v>0</v>
      </c>
      <c r="EE257" s="278" cm="1">
        <f t="array" aca="1" ref="EE257" ca="1">ED257*(1+(rRentIncrPct*(MOD(EE$8,12)=1))+(rExCapExRntInfl*(rExCapExRntInflMnth=EE$8)))*(EE$8&lt;=(MAX(rHoldPeriod,1)+fRvrYr)*12)</f>
        <v>0</v>
      </c>
      <c r="EF257" s="278" cm="1">
        <f t="array" aca="1" ref="EF257" ca="1">EE257*(1+(rRentIncrPct*(MOD(EF$8,12)=1))+(rExCapExRntInfl*(rExCapExRntInflMnth=EF$8)))*(EF$8&lt;=(MAX(rHoldPeriod,1)+fRvrYr)*12)</f>
        <v>0</v>
      </c>
      <c r="EG257" s="278" cm="1">
        <f t="array" aca="1" ref="EG257" ca="1">EF257*(1+(rRentIncrPct*(MOD(EG$8,12)=1))+(rExCapExRntInfl*(rExCapExRntInflMnth=EG$8)))*(EG$8&lt;=(MAX(rHoldPeriod,1)+fRvrYr)*12)</f>
        <v>0</v>
      </c>
      <c r="EH257" s="278" cm="1">
        <f t="array" aca="1" ref="EH257" ca="1">EG257*(1+(rRentIncrPct*(MOD(EH$8,12)=1))+(rExCapExRntInfl*(rExCapExRntInflMnth=EH$8)))*(EH$8&lt;=(MAX(rHoldPeriod,1)+fRvrYr)*12)</f>
        <v>0</v>
      </c>
      <c r="EI257" s="278" cm="1">
        <f t="array" aca="1" ref="EI257" ca="1">EH257*(1+(rRentIncrPct*(MOD(EI$8,12)=1))+(rExCapExRntInfl*(rExCapExRntInflMnth=EI$8)))*(EI$8&lt;=(MAX(rHoldPeriod,1)+fRvrYr)*12)</f>
        <v>0</v>
      </c>
      <c r="EJ257" s="278" cm="1">
        <f t="array" aca="1" ref="EJ257" ca="1">EI257*(1+(rRentIncrPct*(MOD(EJ$8,12)=1))+(rExCapExRntInfl*(rExCapExRntInflMnth=EJ$8)))*(EJ$8&lt;=(MAX(rHoldPeriod,1)+fRvrYr)*12)</f>
        <v>0</v>
      </c>
      <c r="EK257" s="278" cm="1">
        <f t="array" aca="1" ref="EK257" ca="1">EJ257*(1+(rRentIncrPct*(MOD(EK$8,12)=1))+(rExCapExRntInfl*(rExCapExRntInflMnth=EK$8)))*(EK$8&lt;=(MAX(rHoldPeriod,1)+fRvrYr)*12)</f>
        <v>0</v>
      </c>
      <c r="EL257" s="278" cm="1">
        <f t="array" aca="1" ref="EL257" ca="1">EK257*(1+(rRentIncrPct*(MOD(EL$8,12)=1))+(rExCapExRntInfl*(rExCapExRntInflMnth=EL$8)))*(EL$8&lt;=(MAX(rHoldPeriod,1)+fRvrYr)*12)</f>
        <v>0</v>
      </c>
      <c r="EM257" s="278" cm="1">
        <f t="array" aca="1" ref="EM257" ca="1">EL257*(1+(rRentIncrPct*(MOD(EM$8,12)=1))+(rExCapExRntInfl*(rExCapExRntInflMnth=EM$8)))*(EM$8&lt;=(MAX(rHoldPeriod,1)+fRvrYr)*12)</f>
        <v>0</v>
      </c>
      <c r="EN257" s="278" cm="1">
        <f t="array" aca="1" ref="EN257" ca="1">EM257*(1+(rRentIncrPct*(MOD(EN$8,12)=1))+(rExCapExRntInfl*(rExCapExRntInflMnth=EN$8)))*(EN$8&lt;=(MAX(rHoldPeriod,1)+fRvrYr)*12)</f>
        <v>0</v>
      </c>
      <c r="EO257" s="278" cm="1">
        <f t="array" aca="1" ref="EO257" ca="1">EN257*(1+(rRentIncrPct*(MOD(EO$8,12)=1))+(rExCapExRntInfl*(rExCapExRntInflMnth=EO$8)))*(EO$8&lt;=(MAX(rHoldPeriod,1)+fRvrYr)*12)</f>
        <v>0</v>
      </c>
      <c r="EP257" s="278" cm="1">
        <f t="array" aca="1" ref="EP257" ca="1">EO257*(1+(rRentIncrPct*(MOD(EP$8,12)=1))+(rExCapExRntInfl*(rExCapExRntInflMnth=EP$8)))*(EP$8&lt;=(MAX(rHoldPeriod,1)+fRvrYr)*12)</f>
        <v>0</v>
      </c>
      <c r="EQ257" s="278" cm="1">
        <f t="array" aca="1" ref="EQ257" ca="1">EP257*(1+(rRentIncrPct*(MOD(EQ$8,12)=1))+(rExCapExRntInfl*(rExCapExRntInflMnth=EQ$8)))*(EQ$8&lt;=(MAX(rHoldPeriod,1)+fRvrYr)*12)</f>
        <v>0</v>
      </c>
      <c r="ER257" s="278" cm="1">
        <f t="array" aca="1" ref="ER257" ca="1">EQ257*(1+(rRentIncrPct*(MOD(ER$8,12)=1))+(rExCapExRntInfl*(rExCapExRntInflMnth=ER$8)))*(ER$8&lt;=(MAX(rHoldPeriod,1)+fRvrYr)*12)</f>
        <v>0</v>
      </c>
      <c r="ES257" s="278" cm="1">
        <f t="array" aca="1" ref="ES257" ca="1">ER257*(1+(rRentIncrPct*(MOD(ES$8,12)=1))+(rExCapExRntInfl*(rExCapExRntInflMnth=ES$8)))*(ES$8&lt;=(MAX(rHoldPeriod,1)+fRvrYr)*12)</f>
        <v>0</v>
      </c>
    </row>
    <row r="258" spans="17:149" hidden="1" x14ac:dyDescent="0.2">
      <c r="Q258" s="275"/>
      <c r="R258" s="278">
        <f t="shared" si="501"/>
        <v>0</v>
      </c>
      <c r="S258" s="278" cm="1">
        <f t="array" aca="1" ref="S258" ca="1">R258*(1+(rRentIncrPct*(MOD(S$8,12)=1))+(rExCapExRntInfl*(rExCapExRntInflMnth=S$8)))*(S$8&lt;=(MAX(rHoldPeriod,1)+fRvrYr)*12)</f>
        <v>0</v>
      </c>
      <c r="T258" s="278" cm="1">
        <f t="array" aca="1" ref="T258" ca="1">S258*(1+(rRentIncrPct*(MOD(T$8,12)=1))+(rExCapExRntInfl*(rExCapExRntInflMnth=T$8)))*(T$8&lt;=(MAX(rHoldPeriod,1)+fRvrYr)*12)</f>
        <v>0</v>
      </c>
      <c r="U258" s="278" cm="1">
        <f t="array" aca="1" ref="U258" ca="1">T258*(1+(rRentIncrPct*(MOD(U$8,12)=1))+(rExCapExRntInfl*(rExCapExRntInflMnth=U$8)))*(U$8&lt;=(MAX(rHoldPeriod,1)+fRvrYr)*12)</f>
        <v>0</v>
      </c>
      <c r="V258" s="278" cm="1">
        <f t="array" aca="1" ref="V258" ca="1">U258*(1+(rRentIncrPct*(MOD(V$8,12)=1))+(rExCapExRntInfl*(rExCapExRntInflMnth=V$8)))*(V$8&lt;=(MAX(rHoldPeriod,1)+fRvrYr)*12)</f>
        <v>0</v>
      </c>
      <c r="W258" s="278" cm="1">
        <f t="array" aca="1" ref="W258" ca="1">V258*(1+(rRentIncrPct*(MOD(W$8,12)=1))+(rExCapExRntInfl*(rExCapExRntInflMnth=W$8)))*(W$8&lt;=(MAX(rHoldPeriod,1)+fRvrYr)*12)</f>
        <v>0</v>
      </c>
      <c r="X258" s="278" cm="1">
        <f t="array" aca="1" ref="X258" ca="1">W258*(1+(rRentIncrPct*(MOD(X$8,12)=1))+(rExCapExRntInfl*(rExCapExRntInflMnth=X$8)))*(X$8&lt;=(MAX(rHoldPeriod,1)+fRvrYr)*12)</f>
        <v>0</v>
      </c>
      <c r="Y258" s="278" cm="1">
        <f t="array" aca="1" ref="Y258" ca="1">X258*(1+(rRentIncrPct*(MOD(Y$8,12)=1))+(rExCapExRntInfl*(rExCapExRntInflMnth=Y$8)))*(Y$8&lt;=(MAX(rHoldPeriod,1)+fRvrYr)*12)</f>
        <v>0</v>
      </c>
      <c r="Z258" s="278" cm="1">
        <f t="array" aca="1" ref="Z258" ca="1">Y258*(1+(rRentIncrPct*(MOD(Z$8,12)=1))+(rExCapExRntInfl*(rExCapExRntInflMnth=Z$8)))*(Z$8&lt;=(MAX(rHoldPeriod,1)+fRvrYr)*12)</f>
        <v>0</v>
      </c>
      <c r="AA258" s="278" cm="1">
        <f t="array" aca="1" ref="AA258" ca="1">Z258*(1+(rRentIncrPct*(MOD(AA$8,12)=1))+(rExCapExRntInfl*(rExCapExRntInflMnth=AA$8)))*(AA$8&lt;=(MAX(rHoldPeriod,1)+fRvrYr)*12)</f>
        <v>0</v>
      </c>
      <c r="AB258" s="278" cm="1">
        <f t="array" aca="1" ref="AB258" ca="1">AA258*(1+(rRentIncrPct*(MOD(AB$8,12)=1))+(rExCapExRntInfl*(rExCapExRntInflMnth=AB$8)))*(AB$8&lt;=(MAX(rHoldPeriod,1)+fRvrYr)*12)</f>
        <v>0</v>
      </c>
      <c r="AC258" s="278" cm="1">
        <f t="array" aca="1" ref="AC258" ca="1">AB258*(1+(rRentIncrPct*(MOD(AC$8,12)=1))+(rExCapExRntInfl*(rExCapExRntInflMnth=AC$8)))*(AC$8&lt;=(MAX(rHoldPeriod,1)+fRvrYr)*12)</f>
        <v>0</v>
      </c>
      <c r="AD258" s="278" cm="1">
        <f t="array" aca="1" ref="AD258" ca="1">AC258*(1+(rRentIncrPct*(MOD(AD$8,12)=1))+(rExCapExRntInfl*(rExCapExRntInflMnth=AD$8)))*(AD$8&lt;=(MAX(rHoldPeriod,1)+fRvrYr)*12)</f>
        <v>0</v>
      </c>
      <c r="AE258" s="278" cm="1">
        <f t="array" aca="1" ref="AE258" ca="1">AD258*(1+(rRentIncrPct*(MOD(AE$8,12)=1))+(rExCapExRntInfl*(rExCapExRntInflMnth=AE$8)))*(AE$8&lt;=(MAX(rHoldPeriod,1)+fRvrYr)*12)</f>
        <v>0</v>
      </c>
      <c r="AF258" s="278" cm="1">
        <f t="array" aca="1" ref="AF258" ca="1">AE258*(1+(rRentIncrPct*(MOD(AF$8,12)=1))+(rExCapExRntInfl*(rExCapExRntInflMnth=AF$8)))*(AF$8&lt;=(MAX(rHoldPeriod,1)+fRvrYr)*12)</f>
        <v>0</v>
      </c>
      <c r="AG258" s="278" cm="1">
        <f t="array" aca="1" ref="AG258" ca="1">AF258*(1+(rRentIncrPct*(MOD(AG$8,12)=1))+(rExCapExRntInfl*(rExCapExRntInflMnth=AG$8)))*(AG$8&lt;=(MAX(rHoldPeriod,1)+fRvrYr)*12)</f>
        <v>0</v>
      </c>
      <c r="AH258" s="278" cm="1">
        <f t="array" aca="1" ref="AH258" ca="1">AG258*(1+(rRentIncrPct*(MOD(AH$8,12)=1))+(rExCapExRntInfl*(rExCapExRntInflMnth=AH$8)))*(AH$8&lt;=(MAX(rHoldPeriod,1)+fRvrYr)*12)</f>
        <v>0</v>
      </c>
      <c r="AI258" s="278" cm="1">
        <f t="array" aca="1" ref="AI258" ca="1">AH258*(1+(rRentIncrPct*(MOD(AI$8,12)=1))+(rExCapExRntInfl*(rExCapExRntInflMnth=AI$8)))*(AI$8&lt;=(MAX(rHoldPeriod,1)+fRvrYr)*12)</f>
        <v>0</v>
      </c>
      <c r="AJ258" s="278" cm="1">
        <f t="array" aca="1" ref="AJ258" ca="1">AI258*(1+(rRentIncrPct*(MOD(AJ$8,12)=1))+(rExCapExRntInfl*(rExCapExRntInflMnth=AJ$8)))*(AJ$8&lt;=(MAX(rHoldPeriod,1)+fRvrYr)*12)</f>
        <v>0</v>
      </c>
      <c r="AK258" s="278" cm="1">
        <f t="array" aca="1" ref="AK258" ca="1">AJ258*(1+(rRentIncrPct*(MOD(AK$8,12)=1))+(rExCapExRntInfl*(rExCapExRntInflMnth=AK$8)))*(AK$8&lt;=(MAX(rHoldPeriod,1)+fRvrYr)*12)</f>
        <v>0</v>
      </c>
      <c r="AL258" s="278" cm="1">
        <f t="array" aca="1" ref="AL258" ca="1">AK258*(1+(rRentIncrPct*(MOD(AL$8,12)=1))+(rExCapExRntInfl*(rExCapExRntInflMnth=AL$8)))*(AL$8&lt;=(MAX(rHoldPeriod,1)+fRvrYr)*12)</f>
        <v>0</v>
      </c>
      <c r="AM258" s="278" cm="1">
        <f t="array" aca="1" ref="AM258" ca="1">AL258*(1+(rRentIncrPct*(MOD(AM$8,12)=1))+(rExCapExRntInfl*(rExCapExRntInflMnth=AM$8)))*(AM$8&lt;=(MAX(rHoldPeriod,1)+fRvrYr)*12)</f>
        <v>0</v>
      </c>
      <c r="AN258" s="278" cm="1">
        <f t="array" aca="1" ref="AN258" ca="1">AM258*(1+(rRentIncrPct*(MOD(AN$8,12)=1))+(rExCapExRntInfl*(rExCapExRntInflMnth=AN$8)))*(AN$8&lt;=(MAX(rHoldPeriod,1)+fRvrYr)*12)</f>
        <v>0</v>
      </c>
      <c r="AO258" s="278" cm="1">
        <f t="array" aca="1" ref="AO258" ca="1">AN258*(1+(rRentIncrPct*(MOD(AO$8,12)=1))+(rExCapExRntInfl*(rExCapExRntInflMnth=AO$8)))*(AO$8&lt;=(MAX(rHoldPeriod,1)+fRvrYr)*12)</f>
        <v>0</v>
      </c>
      <c r="AP258" s="278" cm="1">
        <f t="array" aca="1" ref="AP258" ca="1">AO258*(1+(rRentIncrPct*(MOD(AP$8,12)=1))+(rExCapExRntInfl*(rExCapExRntInflMnth=AP$8)))*(AP$8&lt;=(MAX(rHoldPeriod,1)+fRvrYr)*12)</f>
        <v>0</v>
      </c>
      <c r="AQ258" s="278" cm="1">
        <f t="array" aca="1" ref="AQ258" ca="1">AP258*(1+(rRentIncrPct*(MOD(AQ$8,12)=1))+(rExCapExRntInfl*(rExCapExRntInflMnth=AQ$8)))*(AQ$8&lt;=(MAX(rHoldPeriod,1)+fRvrYr)*12)</f>
        <v>0</v>
      </c>
      <c r="AR258" s="278" cm="1">
        <f t="array" aca="1" ref="AR258" ca="1">AQ258*(1+(rRentIncrPct*(MOD(AR$8,12)=1))+(rExCapExRntInfl*(rExCapExRntInflMnth=AR$8)))*(AR$8&lt;=(MAX(rHoldPeriod,1)+fRvrYr)*12)</f>
        <v>0</v>
      </c>
      <c r="AS258" s="278" cm="1">
        <f t="array" aca="1" ref="AS258" ca="1">AR258*(1+(rRentIncrPct*(MOD(AS$8,12)=1))+(rExCapExRntInfl*(rExCapExRntInflMnth=AS$8)))*(AS$8&lt;=(MAX(rHoldPeriod,1)+fRvrYr)*12)</f>
        <v>0</v>
      </c>
      <c r="AT258" s="278" cm="1">
        <f t="array" aca="1" ref="AT258" ca="1">AS258*(1+(rRentIncrPct*(MOD(AT$8,12)=1))+(rExCapExRntInfl*(rExCapExRntInflMnth=AT$8)))*(AT$8&lt;=(MAX(rHoldPeriod,1)+fRvrYr)*12)</f>
        <v>0</v>
      </c>
      <c r="AU258" s="278" cm="1">
        <f t="array" aca="1" ref="AU258" ca="1">AT258*(1+(rRentIncrPct*(MOD(AU$8,12)=1))+(rExCapExRntInfl*(rExCapExRntInflMnth=AU$8)))*(AU$8&lt;=(MAX(rHoldPeriod,1)+fRvrYr)*12)</f>
        <v>0</v>
      </c>
      <c r="AV258" s="278" cm="1">
        <f t="array" aca="1" ref="AV258" ca="1">AU258*(1+(rRentIncrPct*(MOD(AV$8,12)=1))+(rExCapExRntInfl*(rExCapExRntInflMnth=AV$8)))*(AV$8&lt;=(MAX(rHoldPeriod,1)+fRvrYr)*12)</f>
        <v>0</v>
      </c>
      <c r="AW258" s="278" cm="1">
        <f t="array" aca="1" ref="AW258" ca="1">AV258*(1+(rRentIncrPct*(MOD(AW$8,12)=1))+(rExCapExRntInfl*(rExCapExRntInflMnth=AW$8)))*(AW$8&lt;=(MAX(rHoldPeriod,1)+fRvrYr)*12)</f>
        <v>0</v>
      </c>
      <c r="AX258" s="278" cm="1">
        <f t="array" aca="1" ref="AX258" ca="1">AW258*(1+(rRentIncrPct*(MOD(AX$8,12)=1))+(rExCapExRntInfl*(rExCapExRntInflMnth=AX$8)))*(AX$8&lt;=(MAX(rHoldPeriod,1)+fRvrYr)*12)</f>
        <v>0</v>
      </c>
      <c r="AY258" s="278" cm="1">
        <f t="array" aca="1" ref="AY258" ca="1">AX258*(1+(rRentIncrPct*(MOD(AY$8,12)=1))+(rExCapExRntInfl*(rExCapExRntInflMnth=AY$8)))*(AY$8&lt;=(MAX(rHoldPeriod,1)+fRvrYr)*12)</f>
        <v>0</v>
      </c>
      <c r="AZ258" s="278" cm="1">
        <f t="array" aca="1" ref="AZ258" ca="1">AY258*(1+(rRentIncrPct*(MOD(AZ$8,12)=1))+(rExCapExRntInfl*(rExCapExRntInflMnth=AZ$8)))*(AZ$8&lt;=(MAX(rHoldPeriod,1)+fRvrYr)*12)</f>
        <v>0</v>
      </c>
      <c r="BA258" s="278" cm="1">
        <f t="array" aca="1" ref="BA258" ca="1">AZ258*(1+(rRentIncrPct*(MOD(BA$8,12)=1))+(rExCapExRntInfl*(rExCapExRntInflMnth=BA$8)))*(BA$8&lt;=(MAX(rHoldPeriod,1)+fRvrYr)*12)</f>
        <v>0</v>
      </c>
      <c r="BB258" s="278" cm="1">
        <f t="array" aca="1" ref="BB258" ca="1">BA258*(1+(rRentIncrPct*(MOD(BB$8,12)=1))+(rExCapExRntInfl*(rExCapExRntInflMnth=BB$8)))*(BB$8&lt;=(MAX(rHoldPeriod,1)+fRvrYr)*12)</f>
        <v>0</v>
      </c>
      <c r="BC258" s="278" cm="1">
        <f t="array" aca="1" ref="BC258" ca="1">BB258*(1+(rRentIncrPct*(MOD(BC$8,12)=1))+(rExCapExRntInfl*(rExCapExRntInflMnth=BC$8)))*(BC$8&lt;=(MAX(rHoldPeriod,1)+fRvrYr)*12)</f>
        <v>0</v>
      </c>
      <c r="BD258" s="278" cm="1">
        <f t="array" aca="1" ref="BD258" ca="1">BC258*(1+(rRentIncrPct*(MOD(BD$8,12)=1))+(rExCapExRntInfl*(rExCapExRntInflMnth=BD$8)))*(BD$8&lt;=(MAX(rHoldPeriod,1)+fRvrYr)*12)</f>
        <v>0</v>
      </c>
      <c r="BE258" s="278" cm="1">
        <f t="array" aca="1" ref="BE258" ca="1">BD258*(1+(rRentIncrPct*(MOD(BE$8,12)=1))+(rExCapExRntInfl*(rExCapExRntInflMnth=BE$8)))*(BE$8&lt;=(MAX(rHoldPeriod,1)+fRvrYr)*12)</f>
        <v>0</v>
      </c>
      <c r="BF258" s="278" cm="1">
        <f t="array" aca="1" ref="BF258" ca="1">BE258*(1+(rRentIncrPct*(MOD(BF$8,12)=1))+(rExCapExRntInfl*(rExCapExRntInflMnth=BF$8)))*(BF$8&lt;=(MAX(rHoldPeriod,1)+fRvrYr)*12)</f>
        <v>0</v>
      </c>
      <c r="BG258" s="278" cm="1">
        <f t="array" aca="1" ref="BG258" ca="1">BF258*(1+(rRentIncrPct*(MOD(BG$8,12)=1))+(rExCapExRntInfl*(rExCapExRntInflMnth=BG$8)))*(BG$8&lt;=(MAX(rHoldPeriod,1)+fRvrYr)*12)</f>
        <v>0</v>
      </c>
      <c r="BH258" s="278" cm="1">
        <f t="array" aca="1" ref="BH258" ca="1">BG258*(1+(rRentIncrPct*(MOD(BH$8,12)=1))+(rExCapExRntInfl*(rExCapExRntInflMnth=BH$8)))*(BH$8&lt;=(MAX(rHoldPeriod,1)+fRvrYr)*12)</f>
        <v>0</v>
      </c>
      <c r="BI258" s="278" cm="1">
        <f t="array" aca="1" ref="BI258" ca="1">BH258*(1+(rRentIncrPct*(MOD(BI$8,12)=1))+(rExCapExRntInfl*(rExCapExRntInflMnth=BI$8)))*(BI$8&lt;=(MAX(rHoldPeriod,1)+fRvrYr)*12)</f>
        <v>0</v>
      </c>
      <c r="BJ258" s="278" cm="1">
        <f t="array" aca="1" ref="BJ258" ca="1">BI258*(1+(rRentIncrPct*(MOD(BJ$8,12)=1))+(rExCapExRntInfl*(rExCapExRntInflMnth=BJ$8)))*(BJ$8&lt;=(MAX(rHoldPeriod,1)+fRvrYr)*12)</f>
        <v>0</v>
      </c>
      <c r="BK258" s="278" cm="1">
        <f t="array" aca="1" ref="BK258" ca="1">BJ258*(1+(rRentIncrPct*(MOD(BK$8,12)=1))+(rExCapExRntInfl*(rExCapExRntInflMnth=BK$8)))*(BK$8&lt;=(MAX(rHoldPeriod,1)+fRvrYr)*12)</f>
        <v>0</v>
      </c>
      <c r="BL258" s="278" cm="1">
        <f t="array" aca="1" ref="BL258" ca="1">BK258*(1+(rRentIncrPct*(MOD(BL$8,12)=1))+(rExCapExRntInfl*(rExCapExRntInflMnth=BL$8)))*(BL$8&lt;=(MAX(rHoldPeriod,1)+fRvrYr)*12)</f>
        <v>0</v>
      </c>
      <c r="BM258" s="278" cm="1">
        <f t="array" aca="1" ref="BM258" ca="1">BL258*(1+(rRentIncrPct*(MOD(BM$8,12)=1))+(rExCapExRntInfl*(rExCapExRntInflMnth=BM$8)))*(BM$8&lt;=(MAX(rHoldPeriod,1)+fRvrYr)*12)</f>
        <v>0</v>
      </c>
      <c r="BN258" s="278" cm="1">
        <f t="array" aca="1" ref="BN258" ca="1">BM258*(1+(rRentIncrPct*(MOD(BN$8,12)=1))+(rExCapExRntInfl*(rExCapExRntInflMnth=BN$8)))*(BN$8&lt;=(MAX(rHoldPeriod,1)+fRvrYr)*12)</f>
        <v>0</v>
      </c>
      <c r="BO258" s="278" cm="1">
        <f t="array" aca="1" ref="BO258" ca="1">BN258*(1+(rRentIncrPct*(MOD(BO$8,12)=1))+(rExCapExRntInfl*(rExCapExRntInflMnth=BO$8)))*(BO$8&lt;=(MAX(rHoldPeriod,1)+fRvrYr)*12)</f>
        <v>0</v>
      </c>
      <c r="BP258" s="278" cm="1">
        <f t="array" aca="1" ref="BP258" ca="1">BO258*(1+(rRentIncrPct*(MOD(BP$8,12)=1))+(rExCapExRntInfl*(rExCapExRntInflMnth=BP$8)))*(BP$8&lt;=(MAX(rHoldPeriod,1)+fRvrYr)*12)</f>
        <v>0</v>
      </c>
      <c r="BQ258" s="278" cm="1">
        <f t="array" aca="1" ref="BQ258" ca="1">BP258*(1+(rRentIncrPct*(MOD(BQ$8,12)=1))+(rExCapExRntInfl*(rExCapExRntInflMnth=BQ$8)))*(BQ$8&lt;=(MAX(rHoldPeriod,1)+fRvrYr)*12)</f>
        <v>0</v>
      </c>
      <c r="BR258" s="278" cm="1">
        <f t="array" aca="1" ref="BR258" ca="1">BQ258*(1+(rRentIncrPct*(MOD(BR$8,12)=1))+(rExCapExRntInfl*(rExCapExRntInflMnth=BR$8)))*(BR$8&lt;=(MAX(rHoldPeriod,1)+fRvrYr)*12)</f>
        <v>0</v>
      </c>
      <c r="BS258" s="278" cm="1">
        <f t="array" aca="1" ref="BS258" ca="1">BR258*(1+(rRentIncrPct*(MOD(BS$8,12)=1))+(rExCapExRntInfl*(rExCapExRntInflMnth=BS$8)))*(BS$8&lt;=(MAX(rHoldPeriod,1)+fRvrYr)*12)</f>
        <v>0</v>
      </c>
      <c r="BT258" s="278" cm="1">
        <f t="array" aca="1" ref="BT258" ca="1">BS258*(1+(rRentIncrPct*(MOD(BT$8,12)=1))+(rExCapExRntInfl*(rExCapExRntInflMnth=BT$8)))*(BT$8&lt;=(MAX(rHoldPeriod,1)+fRvrYr)*12)</f>
        <v>0</v>
      </c>
      <c r="BU258" s="278" cm="1">
        <f t="array" aca="1" ref="BU258" ca="1">BT258*(1+(rRentIncrPct*(MOD(BU$8,12)=1))+(rExCapExRntInfl*(rExCapExRntInflMnth=BU$8)))*(BU$8&lt;=(MAX(rHoldPeriod,1)+fRvrYr)*12)</f>
        <v>0</v>
      </c>
      <c r="BV258" s="278" cm="1">
        <f t="array" aca="1" ref="BV258" ca="1">BU258*(1+(rRentIncrPct*(MOD(BV$8,12)=1))+(rExCapExRntInfl*(rExCapExRntInflMnth=BV$8)))*(BV$8&lt;=(MAX(rHoldPeriod,1)+fRvrYr)*12)</f>
        <v>0</v>
      </c>
      <c r="BW258" s="278" cm="1">
        <f t="array" aca="1" ref="BW258" ca="1">BV258*(1+(rRentIncrPct*(MOD(BW$8,12)=1))+(rExCapExRntInfl*(rExCapExRntInflMnth=BW$8)))*(BW$8&lt;=(MAX(rHoldPeriod,1)+fRvrYr)*12)</f>
        <v>0</v>
      </c>
      <c r="BX258" s="278" cm="1">
        <f t="array" aca="1" ref="BX258" ca="1">BW258*(1+(rRentIncrPct*(MOD(BX$8,12)=1))+(rExCapExRntInfl*(rExCapExRntInflMnth=BX$8)))*(BX$8&lt;=(MAX(rHoldPeriod,1)+fRvrYr)*12)</f>
        <v>0</v>
      </c>
      <c r="BY258" s="278" cm="1">
        <f t="array" aca="1" ref="BY258" ca="1">BX258*(1+(rRentIncrPct*(MOD(BY$8,12)=1))+(rExCapExRntInfl*(rExCapExRntInflMnth=BY$8)))*(BY$8&lt;=(MAX(rHoldPeriod,1)+fRvrYr)*12)</f>
        <v>0</v>
      </c>
      <c r="BZ258" s="278" cm="1">
        <f t="array" aca="1" ref="BZ258" ca="1">BY258*(1+(rRentIncrPct*(MOD(BZ$8,12)=1))+(rExCapExRntInfl*(rExCapExRntInflMnth=BZ$8)))*(BZ$8&lt;=(MAX(rHoldPeriod,1)+fRvrYr)*12)</f>
        <v>0</v>
      </c>
      <c r="CA258" s="278" cm="1">
        <f t="array" aca="1" ref="CA258" ca="1">BZ258*(1+(rRentIncrPct*(MOD(CA$8,12)=1))+(rExCapExRntInfl*(rExCapExRntInflMnth=CA$8)))*(CA$8&lt;=(MAX(rHoldPeriod,1)+fRvrYr)*12)</f>
        <v>0</v>
      </c>
      <c r="CB258" s="278" cm="1">
        <f t="array" aca="1" ref="CB258" ca="1">CA258*(1+(rRentIncrPct*(MOD(CB$8,12)=1))+(rExCapExRntInfl*(rExCapExRntInflMnth=CB$8)))*(CB$8&lt;=(MAX(rHoldPeriod,1)+fRvrYr)*12)</f>
        <v>0</v>
      </c>
      <c r="CC258" s="278" cm="1">
        <f t="array" aca="1" ref="CC258" ca="1">CB258*(1+(rRentIncrPct*(MOD(CC$8,12)=1))+(rExCapExRntInfl*(rExCapExRntInflMnth=CC$8)))*(CC$8&lt;=(MAX(rHoldPeriod,1)+fRvrYr)*12)</f>
        <v>0</v>
      </c>
      <c r="CD258" s="278" cm="1">
        <f t="array" aca="1" ref="CD258" ca="1">CC258*(1+(rRentIncrPct*(MOD(CD$8,12)=1))+(rExCapExRntInfl*(rExCapExRntInflMnth=CD$8)))*(CD$8&lt;=(MAX(rHoldPeriod,1)+fRvrYr)*12)</f>
        <v>0</v>
      </c>
      <c r="CE258" s="278" cm="1">
        <f t="array" aca="1" ref="CE258" ca="1">CD258*(1+(rRentIncrPct*(MOD(CE$8,12)=1))+(rExCapExRntInfl*(rExCapExRntInflMnth=CE$8)))*(CE$8&lt;=(MAX(rHoldPeriod,1)+fRvrYr)*12)</f>
        <v>0</v>
      </c>
      <c r="CF258" s="278" cm="1">
        <f t="array" aca="1" ref="CF258" ca="1">CE258*(1+(rRentIncrPct*(MOD(CF$8,12)=1))+(rExCapExRntInfl*(rExCapExRntInflMnth=CF$8)))*(CF$8&lt;=(MAX(rHoldPeriod,1)+fRvrYr)*12)</f>
        <v>0</v>
      </c>
      <c r="CG258" s="278" cm="1">
        <f t="array" aca="1" ref="CG258" ca="1">CF258*(1+(rRentIncrPct*(MOD(CG$8,12)=1))+(rExCapExRntInfl*(rExCapExRntInflMnth=CG$8)))*(CG$8&lt;=(MAX(rHoldPeriod,1)+fRvrYr)*12)</f>
        <v>0</v>
      </c>
      <c r="CH258" s="278" cm="1">
        <f t="array" aca="1" ref="CH258" ca="1">CG258*(1+(rRentIncrPct*(MOD(CH$8,12)=1))+(rExCapExRntInfl*(rExCapExRntInflMnth=CH$8)))*(CH$8&lt;=(MAX(rHoldPeriod,1)+fRvrYr)*12)</f>
        <v>0</v>
      </c>
      <c r="CI258" s="278" cm="1">
        <f t="array" aca="1" ref="CI258" ca="1">CH258*(1+(rRentIncrPct*(MOD(CI$8,12)=1))+(rExCapExRntInfl*(rExCapExRntInflMnth=CI$8)))*(CI$8&lt;=(MAX(rHoldPeriod,1)+fRvrYr)*12)</f>
        <v>0</v>
      </c>
      <c r="CJ258" s="278" cm="1">
        <f t="array" aca="1" ref="CJ258" ca="1">CI258*(1+(rRentIncrPct*(MOD(CJ$8,12)=1))+(rExCapExRntInfl*(rExCapExRntInflMnth=CJ$8)))*(CJ$8&lt;=(MAX(rHoldPeriod,1)+fRvrYr)*12)</f>
        <v>0</v>
      </c>
      <c r="CK258" s="278" cm="1">
        <f t="array" aca="1" ref="CK258" ca="1">CJ258*(1+(rRentIncrPct*(MOD(CK$8,12)=1))+(rExCapExRntInfl*(rExCapExRntInflMnth=CK$8)))*(CK$8&lt;=(MAX(rHoldPeriod,1)+fRvrYr)*12)</f>
        <v>0</v>
      </c>
      <c r="CL258" s="278" cm="1">
        <f t="array" aca="1" ref="CL258" ca="1">CK258*(1+(rRentIncrPct*(MOD(CL$8,12)=1))+(rExCapExRntInfl*(rExCapExRntInflMnth=CL$8)))*(CL$8&lt;=(MAX(rHoldPeriod,1)+fRvrYr)*12)</f>
        <v>0</v>
      </c>
      <c r="CM258" s="278" cm="1">
        <f t="array" aca="1" ref="CM258" ca="1">CL258*(1+(rRentIncrPct*(MOD(CM$8,12)=1))+(rExCapExRntInfl*(rExCapExRntInflMnth=CM$8)))*(CM$8&lt;=(MAX(rHoldPeriod,1)+fRvrYr)*12)</f>
        <v>0</v>
      </c>
      <c r="CN258" s="278" cm="1">
        <f t="array" aca="1" ref="CN258" ca="1">CM258*(1+(rRentIncrPct*(MOD(CN$8,12)=1))+(rExCapExRntInfl*(rExCapExRntInflMnth=CN$8)))*(CN$8&lt;=(MAX(rHoldPeriod,1)+fRvrYr)*12)</f>
        <v>0</v>
      </c>
      <c r="CO258" s="278" cm="1">
        <f t="array" aca="1" ref="CO258" ca="1">CN258*(1+(rRentIncrPct*(MOD(CO$8,12)=1))+(rExCapExRntInfl*(rExCapExRntInflMnth=CO$8)))*(CO$8&lt;=(MAX(rHoldPeriod,1)+fRvrYr)*12)</f>
        <v>0</v>
      </c>
      <c r="CP258" s="278" cm="1">
        <f t="array" aca="1" ref="CP258" ca="1">CO258*(1+(rRentIncrPct*(MOD(CP$8,12)=1))+(rExCapExRntInfl*(rExCapExRntInflMnth=CP$8)))*(CP$8&lt;=(MAX(rHoldPeriod,1)+fRvrYr)*12)</f>
        <v>0</v>
      </c>
      <c r="CQ258" s="278" cm="1">
        <f t="array" aca="1" ref="CQ258" ca="1">CP258*(1+(rRentIncrPct*(MOD(CQ$8,12)=1))+(rExCapExRntInfl*(rExCapExRntInflMnth=CQ$8)))*(CQ$8&lt;=(MAX(rHoldPeriod,1)+fRvrYr)*12)</f>
        <v>0</v>
      </c>
      <c r="CR258" s="278" cm="1">
        <f t="array" aca="1" ref="CR258" ca="1">CQ258*(1+(rRentIncrPct*(MOD(CR$8,12)=1))+(rExCapExRntInfl*(rExCapExRntInflMnth=CR$8)))*(CR$8&lt;=(MAX(rHoldPeriod,1)+fRvrYr)*12)</f>
        <v>0</v>
      </c>
      <c r="CS258" s="278" cm="1">
        <f t="array" aca="1" ref="CS258" ca="1">CR258*(1+(rRentIncrPct*(MOD(CS$8,12)=1))+(rExCapExRntInfl*(rExCapExRntInflMnth=CS$8)))*(CS$8&lt;=(MAX(rHoldPeriod,1)+fRvrYr)*12)</f>
        <v>0</v>
      </c>
      <c r="CT258" s="278" cm="1">
        <f t="array" aca="1" ref="CT258" ca="1">CS258*(1+(rRentIncrPct*(MOD(CT$8,12)=1))+(rExCapExRntInfl*(rExCapExRntInflMnth=CT$8)))*(CT$8&lt;=(MAX(rHoldPeriod,1)+fRvrYr)*12)</f>
        <v>0</v>
      </c>
      <c r="CU258" s="278" cm="1">
        <f t="array" aca="1" ref="CU258" ca="1">CT258*(1+(rRentIncrPct*(MOD(CU$8,12)=1))+(rExCapExRntInfl*(rExCapExRntInflMnth=CU$8)))*(CU$8&lt;=(MAX(rHoldPeriod,1)+fRvrYr)*12)</f>
        <v>0</v>
      </c>
      <c r="CV258" s="278" cm="1">
        <f t="array" aca="1" ref="CV258" ca="1">CU258*(1+(rRentIncrPct*(MOD(CV$8,12)=1))+(rExCapExRntInfl*(rExCapExRntInflMnth=CV$8)))*(CV$8&lt;=(MAX(rHoldPeriod,1)+fRvrYr)*12)</f>
        <v>0</v>
      </c>
      <c r="CW258" s="278" cm="1">
        <f t="array" aca="1" ref="CW258" ca="1">CV258*(1+(rRentIncrPct*(MOD(CW$8,12)=1))+(rExCapExRntInfl*(rExCapExRntInflMnth=CW$8)))*(CW$8&lt;=(MAX(rHoldPeriod,1)+fRvrYr)*12)</f>
        <v>0</v>
      </c>
      <c r="CX258" s="278" cm="1">
        <f t="array" aca="1" ref="CX258" ca="1">CW258*(1+(rRentIncrPct*(MOD(CX$8,12)=1))+(rExCapExRntInfl*(rExCapExRntInflMnth=CX$8)))*(CX$8&lt;=(MAX(rHoldPeriod,1)+fRvrYr)*12)</f>
        <v>0</v>
      </c>
      <c r="CY258" s="278" cm="1">
        <f t="array" aca="1" ref="CY258" ca="1">CX258*(1+(rRentIncrPct*(MOD(CY$8,12)=1))+(rExCapExRntInfl*(rExCapExRntInflMnth=CY$8)))*(CY$8&lt;=(MAX(rHoldPeriod,1)+fRvrYr)*12)</f>
        <v>0</v>
      </c>
      <c r="CZ258" s="278" cm="1">
        <f t="array" aca="1" ref="CZ258" ca="1">CY258*(1+(rRentIncrPct*(MOD(CZ$8,12)=1))+(rExCapExRntInfl*(rExCapExRntInflMnth=CZ$8)))*(CZ$8&lt;=(MAX(rHoldPeriod,1)+fRvrYr)*12)</f>
        <v>0</v>
      </c>
      <c r="DA258" s="278" cm="1">
        <f t="array" aca="1" ref="DA258" ca="1">CZ258*(1+(rRentIncrPct*(MOD(DA$8,12)=1))+(rExCapExRntInfl*(rExCapExRntInflMnth=DA$8)))*(DA$8&lt;=(MAX(rHoldPeriod,1)+fRvrYr)*12)</f>
        <v>0</v>
      </c>
      <c r="DB258" s="278" cm="1">
        <f t="array" aca="1" ref="DB258" ca="1">DA258*(1+(rRentIncrPct*(MOD(DB$8,12)=1))+(rExCapExRntInfl*(rExCapExRntInflMnth=DB$8)))*(DB$8&lt;=(MAX(rHoldPeriod,1)+fRvrYr)*12)</f>
        <v>0</v>
      </c>
      <c r="DC258" s="278" cm="1">
        <f t="array" aca="1" ref="DC258" ca="1">DB258*(1+(rRentIncrPct*(MOD(DC$8,12)=1))+(rExCapExRntInfl*(rExCapExRntInflMnth=DC$8)))*(DC$8&lt;=(MAX(rHoldPeriod,1)+fRvrYr)*12)</f>
        <v>0</v>
      </c>
      <c r="DD258" s="278" cm="1">
        <f t="array" aca="1" ref="DD258" ca="1">DC258*(1+(rRentIncrPct*(MOD(DD$8,12)=1))+(rExCapExRntInfl*(rExCapExRntInflMnth=DD$8)))*(DD$8&lt;=(MAX(rHoldPeriod,1)+fRvrYr)*12)</f>
        <v>0</v>
      </c>
      <c r="DE258" s="278" cm="1">
        <f t="array" aca="1" ref="DE258" ca="1">DD258*(1+(rRentIncrPct*(MOD(DE$8,12)=1))+(rExCapExRntInfl*(rExCapExRntInflMnth=DE$8)))*(DE$8&lt;=(MAX(rHoldPeriod,1)+fRvrYr)*12)</f>
        <v>0</v>
      </c>
      <c r="DF258" s="278" cm="1">
        <f t="array" aca="1" ref="DF258" ca="1">DE258*(1+(rRentIncrPct*(MOD(DF$8,12)=1))+(rExCapExRntInfl*(rExCapExRntInflMnth=DF$8)))*(DF$8&lt;=(MAX(rHoldPeriod,1)+fRvrYr)*12)</f>
        <v>0</v>
      </c>
      <c r="DG258" s="278" cm="1">
        <f t="array" aca="1" ref="DG258" ca="1">DF258*(1+(rRentIncrPct*(MOD(DG$8,12)=1))+(rExCapExRntInfl*(rExCapExRntInflMnth=DG$8)))*(DG$8&lt;=(MAX(rHoldPeriod,1)+fRvrYr)*12)</f>
        <v>0</v>
      </c>
      <c r="DH258" s="278" cm="1">
        <f t="array" aca="1" ref="DH258" ca="1">DG258*(1+(rRentIncrPct*(MOD(DH$8,12)=1))+(rExCapExRntInfl*(rExCapExRntInflMnth=DH$8)))*(DH$8&lt;=(MAX(rHoldPeriod,1)+fRvrYr)*12)</f>
        <v>0</v>
      </c>
      <c r="DI258" s="278" cm="1">
        <f t="array" aca="1" ref="DI258" ca="1">DH258*(1+(rRentIncrPct*(MOD(DI$8,12)=1))+(rExCapExRntInfl*(rExCapExRntInflMnth=DI$8)))*(DI$8&lt;=(MAX(rHoldPeriod,1)+fRvrYr)*12)</f>
        <v>0</v>
      </c>
      <c r="DJ258" s="278" cm="1">
        <f t="array" aca="1" ref="DJ258" ca="1">DI258*(1+(rRentIncrPct*(MOD(DJ$8,12)=1))+(rExCapExRntInfl*(rExCapExRntInflMnth=DJ$8)))*(DJ$8&lt;=(MAX(rHoldPeriod,1)+fRvrYr)*12)</f>
        <v>0</v>
      </c>
      <c r="DK258" s="278" cm="1">
        <f t="array" aca="1" ref="DK258" ca="1">DJ258*(1+(rRentIncrPct*(MOD(DK$8,12)=1))+(rExCapExRntInfl*(rExCapExRntInflMnth=DK$8)))*(DK$8&lt;=(MAX(rHoldPeriod,1)+fRvrYr)*12)</f>
        <v>0</v>
      </c>
      <c r="DL258" s="278" cm="1">
        <f t="array" aca="1" ref="DL258" ca="1">DK258*(1+(rRentIncrPct*(MOD(DL$8,12)=1))+(rExCapExRntInfl*(rExCapExRntInflMnth=DL$8)))*(DL$8&lt;=(MAX(rHoldPeriod,1)+fRvrYr)*12)</f>
        <v>0</v>
      </c>
      <c r="DM258" s="278" cm="1">
        <f t="array" aca="1" ref="DM258" ca="1">DL258*(1+(rRentIncrPct*(MOD(DM$8,12)=1))+(rExCapExRntInfl*(rExCapExRntInflMnth=DM$8)))*(DM$8&lt;=(MAX(rHoldPeriod,1)+fRvrYr)*12)</f>
        <v>0</v>
      </c>
      <c r="DN258" s="278" cm="1">
        <f t="array" aca="1" ref="DN258" ca="1">DM258*(1+(rRentIncrPct*(MOD(DN$8,12)=1))+(rExCapExRntInfl*(rExCapExRntInflMnth=DN$8)))*(DN$8&lt;=(MAX(rHoldPeriod,1)+fRvrYr)*12)</f>
        <v>0</v>
      </c>
      <c r="DO258" s="278" cm="1">
        <f t="array" aca="1" ref="DO258" ca="1">DN258*(1+(rRentIncrPct*(MOD(DO$8,12)=1))+(rExCapExRntInfl*(rExCapExRntInflMnth=DO$8)))*(DO$8&lt;=(MAX(rHoldPeriod,1)+fRvrYr)*12)</f>
        <v>0</v>
      </c>
      <c r="DP258" s="278" cm="1">
        <f t="array" aca="1" ref="DP258" ca="1">DO258*(1+(rRentIncrPct*(MOD(DP$8,12)=1))+(rExCapExRntInfl*(rExCapExRntInflMnth=DP$8)))*(DP$8&lt;=(MAX(rHoldPeriod,1)+fRvrYr)*12)</f>
        <v>0</v>
      </c>
      <c r="DQ258" s="278" cm="1">
        <f t="array" aca="1" ref="DQ258" ca="1">DP258*(1+(rRentIncrPct*(MOD(DQ$8,12)=1))+(rExCapExRntInfl*(rExCapExRntInflMnth=DQ$8)))*(DQ$8&lt;=(MAX(rHoldPeriod,1)+fRvrYr)*12)</f>
        <v>0</v>
      </c>
      <c r="DR258" s="278" cm="1">
        <f t="array" aca="1" ref="DR258" ca="1">DQ258*(1+(rRentIncrPct*(MOD(DR$8,12)=1))+(rExCapExRntInfl*(rExCapExRntInflMnth=DR$8)))*(DR$8&lt;=(MAX(rHoldPeriod,1)+fRvrYr)*12)</f>
        <v>0</v>
      </c>
      <c r="DS258" s="278" cm="1">
        <f t="array" aca="1" ref="DS258" ca="1">DR258*(1+(rRentIncrPct*(MOD(DS$8,12)=1))+(rExCapExRntInfl*(rExCapExRntInflMnth=DS$8)))*(DS$8&lt;=(MAX(rHoldPeriod,1)+fRvrYr)*12)</f>
        <v>0</v>
      </c>
      <c r="DT258" s="278" cm="1">
        <f t="array" aca="1" ref="DT258" ca="1">DS258*(1+(rRentIncrPct*(MOD(DT$8,12)=1))+(rExCapExRntInfl*(rExCapExRntInflMnth=DT$8)))*(DT$8&lt;=(MAX(rHoldPeriod,1)+fRvrYr)*12)</f>
        <v>0</v>
      </c>
      <c r="DU258" s="278" cm="1">
        <f t="array" aca="1" ref="DU258" ca="1">DT258*(1+(rRentIncrPct*(MOD(DU$8,12)=1))+(rExCapExRntInfl*(rExCapExRntInflMnth=DU$8)))*(DU$8&lt;=(MAX(rHoldPeriod,1)+fRvrYr)*12)</f>
        <v>0</v>
      </c>
      <c r="DV258" s="278" cm="1">
        <f t="array" aca="1" ref="DV258" ca="1">DU258*(1+(rRentIncrPct*(MOD(DV$8,12)=1))+(rExCapExRntInfl*(rExCapExRntInflMnth=DV$8)))*(DV$8&lt;=(MAX(rHoldPeriod,1)+fRvrYr)*12)</f>
        <v>0</v>
      </c>
      <c r="DW258" s="278" cm="1">
        <f t="array" aca="1" ref="DW258" ca="1">DV258*(1+(rRentIncrPct*(MOD(DW$8,12)=1))+(rExCapExRntInfl*(rExCapExRntInflMnth=DW$8)))*(DW$8&lt;=(MAX(rHoldPeriod,1)+fRvrYr)*12)</f>
        <v>0</v>
      </c>
      <c r="DX258" s="278" cm="1">
        <f t="array" aca="1" ref="DX258" ca="1">DW258*(1+(rRentIncrPct*(MOD(DX$8,12)=1))+(rExCapExRntInfl*(rExCapExRntInflMnth=DX$8)))*(DX$8&lt;=(MAX(rHoldPeriod,1)+fRvrYr)*12)</f>
        <v>0</v>
      </c>
      <c r="DY258" s="278" cm="1">
        <f t="array" aca="1" ref="DY258" ca="1">DX258*(1+(rRentIncrPct*(MOD(DY$8,12)=1))+(rExCapExRntInfl*(rExCapExRntInflMnth=DY$8)))*(DY$8&lt;=(MAX(rHoldPeriod,1)+fRvrYr)*12)</f>
        <v>0</v>
      </c>
      <c r="DZ258" s="278" cm="1">
        <f t="array" aca="1" ref="DZ258" ca="1">DY258*(1+(rRentIncrPct*(MOD(DZ$8,12)=1))+(rExCapExRntInfl*(rExCapExRntInflMnth=DZ$8)))*(DZ$8&lt;=(MAX(rHoldPeriod,1)+fRvrYr)*12)</f>
        <v>0</v>
      </c>
      <c r="EA258" s="278" cm="1">
        <f t="array" aca="1" ref="EA258" ca="1">DZ258*(1+(rRentIncrPct*(MOD(EA$8,12)=1))+(rExCapExRntInfl*(rExCapExRntInflMnth=EA$8)))*(EA$8&lt;=(MAX(rHoldPeriod,1)+fRvrYr)*12)</f>
        <v>0</v>
      </c>
      <c r="EB258" s="278" cm="1">
        <f t="array" aca="1" ref="EB258" ca="1">EA258*(1+(rRentIncrPct*(MOD(EB$8,12)=1))+(rExCapExRntInfl*(rExCapExRntInflMnth=EB$8)))*(EB$8&lt;=(MAX(rHoldPeriod,1)+fRvrYr)*12)</f>
        <v>0</v>
      </c>
      <c r="EC258" s="278" cm="1">
        <f t="array" aca="1" ref="EC258" ca="1">EB258*(1+(rRentIncrPct*(MOD(EC$8,12)=1))+(rExCapExRntInfl*(rExCapExRntInflMnth=EC$8)))*(EC$8&lt;=(MAX(rHoldPeriod,1)+fRvrYr)*12)</f>
        <v>0</v>
      </c>
      <c r="ED258" s="278" cm="1">
        <f t="array" aca="1" ref="ED258" ca="1">EC258*(1+(rRentIncrPct*(MOD(ED$8,12)=1))+(rExCapExRntInfl*(rExCapExRntInflMnth=ED$8)))*(ED$8&lt;=(MAX(rHoldPeriod,1)+fRvrYr)*12)</f>
        <v>0</v>
      </c>
      <c r="EE258" s="278" cm="1">
        <f t="array" aca="1" ref="EE258" ca="1">ED258*(1+(rRentIncrPct*(MOD(EE$8,12)=1))+(rExCapExRntInfl*(rExCapExRntInflMnth=EE$8)))*(EE$8&lt;=(MAX(rHoldPeriod,1)+fRvrYr)*12)</f>
        <v>0</v>
      </c>
      <c r="EF258" s="278" cm="1">
        <f t="array" aca="1" ref="EF258" ca="1">EE258*(1+(rRentIncrPct*(MOD(EF$8,12)=1))+(rExCapExRntInfl*(rExCapExRntInflMnth=EF$8)))*(EF$8&lt;=(MAX(rHoldPeriod,1)+fRvrYr)*12)</f>
        <v>0</v>
      </c>
      <c r="EG258" s="278" cm="1">
        <f t="array" aca="1" ref="EG258" ca="1">EF258*(1+(rRentIncrPct*(MOD(EG$8,12)=1))+(rExCapExRntInfl*(rExCapExRntInflMnth=EG$8)))*(EG$8&lt;=(MAX(rHoldPeriod,1)+fRvrYr)*12)</f>
        <v>0</v>
      </c>
      <c r="EH258" s="278" cm="1">
        <f t="array" aca="1" ref="EH258" ca="1">EG258*(1+(rRentIncrPct*(MOD(EH$8,12)=1))+(rExCapExRntInfl*(rExCapExRntInflMnth=EH$8)))*(EH$8&lt;=(MAX(rHoldPeriod,1)+fRvrYr)*12)</f>
        <v>0</v>
      </c>
      <c r="EI258" s="278" cm="1">
        <f t="array" aca="1" ref="EI258" ca="1">EH258*(1+(rRentIncrPct*(MOD(EI$8,12)=1))+(rExCapExRntInfl*(rExCapExRntInflMnth=EI$8)))*(EI$8&lt;=(MAX(rHoldPeriod,1)+fRvrYr)*12)</f>
        <v>0</v>
      </c>
      <c r="EJ258" s="278" cm="1">
        <f t="array" aca="1" ref="EJ258" ca="1">EI258*(1+(rRentIncrPct*(MOD(EJ$8,12)=1))+(rExCapExRntInfl*(rExCapExRntInflMnth=EJ$8)))*(EJ$8&lt;=(MAX(rHoldPeriod,1)+fRvrYr)*12)</f>
        <v>0</v>
      </c>
      <c r="EK258" s="278" cm="1">
        <f t="array" aca="1" ref="EK258" ca="1">EJ258*(1+(rRentIncrPct*(MOD(EK$8,12)=1))+(rExCapExRntInfl*(rExCapExRntInflMnth=EK$8)))*(EK$8&lt;=(MAX(rHoldPeriod,1)+fRvrYr)*12)</f>
        <v>0</v>
      </c>
      <c r="EL258" s="278" cm="1">
        <f t="array" aca="1" ref="EL258" ca="1">EK258*(1+(rRentIncrPct*(MOD(EL$8,12)=1))+(rExCapExRntInfl*(rExCapExRntInflMnth=EL$8)))*(EL$8&lt;=(MAX(rHoldPeriod,1)+fRvrYr)*12)</f>
        <v>0</v>
      </c>
      <c r="EM258" s="278" cm="1">
        <f t="array" aca="1" ref="EM258" ca="1">EL258*(1+(rRentIncrPct*(MOD(EM$8,12)=1))+(rExCapExRntInfl*(rExCapExRntInflMnth=EM$8)))*(EM$8&lt;=(MAX(rHoldPeriod,1)+fRvrYr)*12)</f>
        <v>0</v>
      </c>
      <c r="EN258" s="278" cm="1">
        <f t="array" aca="1" ref="EN258" ca="1">EM258*(1+(rRentIncrPct*(MOD(EN$8,12)=1))+(rExCapExRntInfl*(rExCapExRntInflMnth=EN$8)))*(EN$8&lt;=(MAX(rHoldPeriod,1)+fRvrYr)*12)</f>
        <v>0</v>
      </c>
      <c r="EO258" s="278" cm="1">
        <f t="array" aca="1" ref="EO258" ca="1">EN258*(1+(rRentIncrPct*(MOD(EO$8,12)=1))+(rExCapExRntInfl*(rExCapExRntInflMnth=EO$8)))*(EO$8&lt;=(MAX(rHoldPeriod,1)+fRvrYr)*12)</f>
        <v>0</v>
      </c>
      <c r="EP258" s="278" cm="1">
        <f t="array" aca="1" ref="EP258" ca="1">EO258*(1+(rRentIncrPct*(MOD(EP$8,12)=1))+(rExCapExRntInfl*(rExCapExRntInflMnth=EP$8)))*(EP$8&lt;=(MAX(rHoldPeriod,1)+fRvrYr)*12)</f>
        <v>0</v>
      </c>
      <c r="EQ258" s="278" cm="1">
        <f t="array" aca="1" ref="EQ258" ca="1">EP258*(1+(rRentIncrPct*(MOD(EQ$8,12)=1))+(rExCapExRntInfl*(rExCapExRntInflMnth=EQ$8)))*(EQ$8&lt;=(MAX(rHoldPeriod,1)+fRvrYr)*12)</f>
        <v>0</v>
      </c>
      <c r="ER258" s="278" cm="1">
        <f t="array" aca="1" ref="ER258" ca="1">EQ258*(1+(rRentIncrPct*(MOD(ER$8,12)=1))+(rExCapExRntInfl*(rExCapExRntInflMnth=ER$8)))*(ER$8&lt;=(MAX(rHoldPeriod,1)+fRvrYr)*12)</f>
        <v>0</v>
      </c>
      <c r="ES258" s="278" cm="1">
        <f t="array" aca="1" ref="ES258" ca="1">ER258*(1+(rRentIncrPct*(MOD(ES$8,12)=1))+(rExCapExRntInfl*(rExCapExRntInflMnth=ES$8)))*(ES$8&lt;=(MAX(rHoldPeriod,1)+fRvrYr)*12)</f>
        <v>0</v>
      </c>
    </row>
    <row r="259" spans="17:149" hidden="1" x14ac:dyDescent="0.2">
      <c r="Q259" s="275"/>
      <c r="R259" s="278">
        <f t="shared" si="501"/>
        <v>0</v>
      </c>
      <c r="S259" s="278" cm="1">
        <f t="array" aca="1" ref="S259" ca="1">R259*(1+(rRentIncrPct*(MOD(S$8,12)=1))+(rExCapExRntInfl*(rExCapExRntInflMnth=S$8)))*(S$8&lt;=(MAX(rHoldPeriod,1)+fRvrYr)*12)</f>
        <v>0</v>
      </c>
      <c r="T259" s="278" cm="1">
        <f t="array" aca="1" ref="T259" ca="1">S259*(1+(rRentIncrPct*(MOD(T$8,12)=1))+(rExCapExRntInfl*(rExCapExRntInflMnth=T$8)))*(T$8&lt;=(MAX(rHoldPeriod,1)+fRvrYr)*12)</f>
        <v>0</v>
      </c>
      <c r="U259" s="278" cm="1">
        <f t="array" aca="1" ref="U259" ca="1">T259*(1+(rRentIncrPct*(MOD(U$8,12)=1))+(rExCapExRntInfl*(rExCapExRntInflMnth=U$8)))*(U$8&lt;=(MAX(rHoldPeriod,1)+fRvrYr)*12)</f>
        <v>0</v>
      </c>
      <c r="V259" s="278" cm="1">
        <f t="array" aca="1" ref="V259" ca="1">U259*(1+(rRentIncrPct*(MOD(V$8,12)=1))+(rExCapExRntInfl*(rExCapExRntInflMnth=V$8)))*(V$8&lt;=(MAX(rHoldPeriod,1)+fRvrYr)*12)</f>
        <v>0</v>
      </c>
      <c r="W259" s="278" cm="1">
        <f t="array" aca="1" ref="W259" ca="1">V259*(1+(rRentIncrPct*(MOD(W$8,12)=1))+(rExCapExRntInfl*(rExCapExRntInflMnth=W$8)))*(W$8&lt;=(MAX(rHoldPeriod,1)+fRvrYr)*12)</f>
        <v>0</v>
      </c>
      <c r="X259" s="278" cm="1">
        <f t="array" aca="1" ref="X259" ca="1">W259*(1+(rRentIncrPct*(MOD(X$8,12)=1))+(rExCapExRntInfl*(rExCapExRntInflMnth=X$8)))*(X$8&lt;=(MAX(rHoldPeriod,1)+fRvrYr)*12)</f>
        <v>0</v>
      </c>
      <c r="Y259" s="278" cm="1">
        <f t="array" aca="1" ref="Y259" ca="1">X259*(1+(rRentIncrPct*(MOD(Y$8,12)=1))+(rExCapExRntInfl*(rExCapExRntInflMnth=Y$8)))*(Y$8&lt;=(MAX(rHoldPeriod,1)+fRvrYr)*12)</f>
        <v>0</v>
      </c>
      <c r="Z259" s="278" cm="1">
        <f t="array" aca="1" ref="Z259" ca="1">Y259*(1+(rRentIncrPct*(MOD(Z$8,12)=1))+(rExCapExRntInfl*(rExCapExRntInflMnth=Z$8)))*(Z$8&lt;=(MAX(rHoldPeriod,1)+fRvrYr)*12)</f>
        <v>0</v>
      </c>
      <c r="AA259" s="278" cm="1">
        <f t="array" aca="1" ref="AA259" ca="1">Z259*(1+(rRentIncrPct*(MOD(AA$8,12)=1))+(rExCapExRntInfl*(rExCapExRntInflMnth=AA$8)))*(AA$8&lt;=(MAX(rHoldPeriod,1)+fRvrYr)*12)</f>
        <v>0</v>
      </c>
      <c r="AB259" s="278" cm="1">
        <f t="array" aca="1" ref="AB259" ca="1">AA259*(1+(rRentIncrPct*(MOD(AB$8,12)=1))+(rExCapExRntInfl*(rExCapExRntInflMnth=AB$8)))*(AB$8&lt;=(MAX(rHoldPeriod,1)+fRvrYr)*12)</f>
        <v>0</v>
      </c>
      <c r="AC259" s="278" cm="1">
        <f t="array" aca="1" ref="AC259" ca="1">AB259*(1+(rRentIncrPct*(MOD(AC$8,12)=1))+(rExCapExRntInfl*(rExCapExRntInflMnth=AC$8)))*(AC$8&lt;=(MAX(rHoldPeriod,1)+fRvrYr)*12)</f>
        <v>0</v>
      </c>
      <c r="AD259" s="278" cm="1">
        <f t="array" aca="1" ref="AD259" ca="1">AC259*(1+(rRentIncrPct*(MOD(AD$8,12)=1))+(rExCapExRntInfl*(rExCapExRntInflMnth=AD$8)))*(AD$8&lt;=(MAX(rHoldPeriod,1)+fRvrYr)*12)</f>
        <v>0</v>
      </c>
      <c r="AE259" s="278" cm="1">
        <f t="array" aca="1" ref="AE259" ca="1">AD259*(1+(rRentIncrPct*(MOD(AE$8,12)=1))+(rExCapExRntInfl*(rExCapExRntInflMnth=AE$8)))*(AE$8&lt;=(MAX(rHoldPeriod,1)+fRvrYr)*12)</f>
        <v>0</v>
      </c>
      <c r="AF259" s="278" cm="1">
        <f t="array" aca="1" ref="AF259" ca="1">AE259*(1+(rRentIncrPct*(MOD(AF$8,12)=1))+(rExCapExRntInfl*(rExCapExRntInflMnth=AF$8)))*(AF$8&lt;=(MAX(rHoldPeriod,1)+fRvrYr)*12)</f>
        <v>0</v>
      </c>
      <c r="AG259" s="278" cm="1">
        <f t="array" aca="1" ref="AG259" ca="1">AF259*(1+(rRentIncrPct*(MOD(AG$8,12)=1))+(rExCapExRntInfl*(rExCapExRntInflMnth=AG$8)))*(AG$8&lt;=(MAX(rHoldPeriod,1)+fRvrYr)*12)</f>
        <v>0</v>
      </c>
      <c r="AH259" s="278" cm="1">
        <f t="array" aca="1" ref="AH259" ca="1">AG259*(1+(rRentIncrPct*(MOD(AH$8,12)=1))+(rExCapExRntInfl*(rExCapExRntInflMnth=AH$8)))*(AH$8&lt;=(MAX(rHoldPeriod,1)+fRvrYr)*12)</f>
        <v>0</v>
      </c>
      <c r="AI259" s="278" cm="1">
        <f t="array" aca="1" ref="AI259" ca="1">AH259*(1+(rRentIncrPct*(MOD(AI$8,12)=1))+(rExCapExRntInfl*(rExCapExRntInflMnth=AI$8)))*(AI$8&lt;=(MAX(rHoldPeriod,1)+fRvrYr)*12)</f>
        <v>0</v>
      </c>
      <c r="AJ259" s="278" cm="1">
        <f t="array" aca="1" ref="AJ259" ca="1">AI259*(1+(rRentIncrPct*(MOD(AJ$8,12)=1))+(rExCapExRntInfl*(rExCapExRntInflMnth=AJ$8)))*(AJ$8&lt;=(MAX(rHoldPeriod,1)+fRvrYr)*12)</f>
        <v>0</v>
      </c>
      <c r="AK259" s="278" cm="1">
        <f t="array" aca="1" ref="AK259" ca="1">AJ259*(1+(rRentIncrPct*(MOD(AK$8,12)=1))+(rExCapExRntInfl*(rExCapExRntInflMnth=AK$8)))*(AK$8&lt;=(MAX(rHoldPeriod,1)+fRvrYr)*12)</f>
        <v>0</v>
      </c>
      <c r="AL259" s="278" cm="1">
        <f t="array" aca="1" ref="AL259" ca="1">AK259*(1+(rRentIncrPct*(MOD(AL$8,12)=1))+(rExCapExRntInfl*(rExCapExRntInflMnth=AL$8)))*(AL$8&lt;=(MAX(rHoldPeriod,1)+fRvrYr)*12)</f>
        <v>0</v>
      </c>
      <c r="AM259" s="278" cm="1">
        <f t="array" aca="1" ref="AM259" ca="1">AL259*(1+(rRentIncrPct*(MOD(AM$8,12)=1))+(rExCapExRntInfl*(rExCapExRntInflMnth=AM$8)))*(AM$8&lt;=(MAX(rHoldPeriod,1)+fRvrYr)*12)</f>
        <v>0</v>
      </c>
      <c r="AN259" s="278" cm="1">
        <f t="array" aca="1" ref="AN259" ca="1">AM259*(1+(rRentIncrPct*(MOD(AN$8,12)=1))+(rExCapExRntInfl*(rExCapExRntInflMnth=AN$8)))*(AN$8&lt;=(MAX(rHoldPeriod,1)+fRvrYr)*12)</f>
        <v>0</v>
      </c>
      <c r="AO259" s="278" cm="1">
        <f t="array" aca="1" ref="AO259" ca="1">AN259*(1+(rRentIncrPct*(MOD(AO$8,12)=1))+(rExCapExRntInfl*(rExCapExRntInflMnth=AO$8)))*(AO$8&lt;=(MAX(rHoldPeriod,1)+fRvrYr)*12)</f>
        <v>0</v>
      </c>
      <c r="AP259" s="278" cm="1">
        <f t="array" aca="1" ref="AP259" ca="1">AO259*(1+(rRentIncrPct*(MOD(AP$8,12)=1))+(rExCapExRntInfl*(rExCapExRntInflMnth=AP$8)))*(AP$8&lt;=(MAX(rHoldPeriod,1)+fRvrYr)*12)</f>
        <v>0</v>
      </c>
      <c r="AQ259" s="278" cm="1">
        <f t="array" aca="1" ref="AQ259" ca="1">AP259*(1+(rRentIncrPct*(MOD(AQ$8,12)=1))+(rExCapExRntInfl*(rExCapExRntInflMnth=AQ$8)))*(AQ$8&lt;=(MAX(rHoldPeriod,1)+fRvrYr)*12)</f>
        <v>0</v>
      </c>
      <c r="AR259" s="278" cm="1">
        <f t="array" aca="1" ref="AR259" ca="1">AQ259*(1+(rRentIncrPct*(MOD(AR$8,12)=1))+(rExCapExRntInfl*(rExCapExRntInflMnth=AR$8)))*(AR$8&lt;=(MAX(rHoldPeriod,1)+fRvrYr)*12)</f>
        <v>0</v>
      </c>
      <c r="AS259" s="278" cm="1">
        <f t="array" aca="1" ref="AS259" ca="1">AR259*(1+(rRentIncrPct*(MOD(AS$8,12)=1))+(rExCapExRntInfl*(rExCapExRntInflMnth=AS$8)))*(AS$8&lt;=(MAX(rHoldPeriod,1)+fRvrYr)*12)</f>
        <v>0</v>
      </c>
      <c r="AT259" s="278" cm="1">
        <f t="array" aca="1" ref="AT259" ca="1">AS259*(1+(rRentIncrPct*(MOD(AT$8,12)=1))+(rExCapExRntInfl*(rExCapExRntInflMnth=AT$8)))*(AT$8&lt;=(MAX(rHoldPeriod,1)+fRvrYr)*12)</f>
        <v>0</v>
      </c>
      <c r="AU259" s="278" cm="1">
        <f t="array" aca="1" ref="AU259" ca="1">AT259*(1+(rRentIncrPct*(MOD(AU$8,12)=1))+(rExCapExRntInfl*(rExCapExRntInflMnth=AU$8)))*(AU$8&lt;=(MAX(rHoldPeriod,1)+fRvrYr)*12)</f>
        <v>0</v>
      </c>
      <c r="AV259" s="278" cm="1">
        <f t="array" aca="1" ref="AV259" ca="1">AU259*(1+(rRentIncrPct*(MOD(AV$8,12)=1))+(rExCapExRntInfl*(rExCapExRntInflMnth=AV$8)))*(AV$8&lt;=(MAX(rHoldPeriod,1)+fRvrYr)*12)</f>
        <v>0</v>
      </c>
      <c r="AW259" s="278" cm="1">
        <f t="array" aca="1" ref="AW259" ca="1">AV259*(1+(rRentIncrPct*(MOD(AW$8,12)=1))+(rExCapExRntInfl*(rExCapExRntInflMnth=AW$8)))*(AW$8&lt;=(MAX(rHoldPeriod,1)+fRvrYr)*12)</f>
        <v>0</v>
      </c>
      <c r="AX259" s="278" cm="1">
        <f t="array" aca="1" ref="AX259" ca="1">AW259*(1+(rRentIncrPct*(MOD(AX$8,12)=1))+(rExCapExRntInfl*(rExCapExRntInflMnth=AX$8)))*(AX$8&lt;=(MAX(rHoldPeriod,1)+fRvrYr)*12)</f>
        <v>0</v>
      </c>
      <c r="AY259" s="278" cm="1">
        <f t="array" aca="1" ref="AY259" ca="1">AX259*(1+(rRentIncrPct*(MOD(AY$8,12)=1))+(rExCapExRntInfl*(rExCapExRntInflMnth=AY$8)))*(AY$8&lt;=(MAX(rHoldPeriod,1)+fRvrYr)*12)</f>
        <v>0</v>
      </c>
      <c r="AZ259" s="278" cm="1">
        <f t="array" aca="1" ref="AZ259" ca="1">AY259*(1+(rRentIncrPct*(MOD(AZ$8,12)=1))+(rExCapExRntInfl*(rExCapExRntInflMnth=AZ$8)))*(AZ$8&lt;=(MAX(rHoldPeriod,1)+fRvrYr)*12)</f>
        <v>0</v>
      </c>
      <c r="BA259" s="278" cm="1">
        <f t="array" aca="1" ref="BA259" ca="1">AZ259*(1+(rRentIncrPct*(MOD(BA$8,12)=1))+(rExCapExRntInfl*(rExCapExRntInflMnth=BA$8)))*(BA$8&lt;=(MAX(rHoldPeriod,1)+fRvrYr)*12)</f>
        <v>0</v>
      </c>
      <c r="BB259" s="278" cm="1">
        <f t="array" aca="1" ref="BB259" ca="1">BA259*(1+(rRentIncrPct*(MOD(BB$8,12)=1))+(rExCapExRntInfl*(rExCapExRntInflMnth=BB$8)))*(BB$8&lt;=(MAX(rHoldPeriod,1)+fRvrYr)*12)</f>
        <v>0</v>
      </c>
      <c r="BC259" s="278" cm="1">
        <f t="array" aca="1" ref="BC259" ca="1">BB259*(1+(rRentIncrPct*(MOD(BC$8,12)=1))+(rExCapExRntInfl*(rExCapExRntInflMnth=BC$8)))*(BC$8&lt;=(MAX(rHoldPeriod,1)+fRvrYr)*12)</f>
        <v>0</v>
      </c>
      <c r="BD259" s="278" cm="1">
        <f t="array" aca="1" ref="BD259" ca="1">BC259*(1+(rRentIncrPct*(MOD(BD$8,12)=1))+(rExCapExRntInfl*(rExCapExRntInflMnth=BD$8)))*(BD$8&lt;=(MAX(rHoldPeriod,1)+fRvrYr)*12)</f>
        <v>0</v>
      </c>
      <c r="BE259" s="278" cm="1">
        <f t="array" aca="1" ref="BE259" ca="1">BD259*(1+(rRentIncrPct*(MOD(BE$8,12)=1))+(rExCapExRntInfl*(rExCapExRntInflMnth=BE$8)))*(BE$8&lt;=(MAX(rHoldPeriod,1)+fRvrYr)*12)</f>
        <v>0</v>
      </c>
      <c r="BF259" s="278" cm="1">
        <f t="array" aca="1" ref="BF259" ca="1">BE259*(1+(rRentIncrPct*(MOD(BF$8,12)=1))+(rExCapExRntInfl*(rExCapExRntInflMnth=BF$8)))*(BF$8&lt;=(MAX(rHoldPeriod,1)+fRvrYr)*12)</f>
        <v>0</v>
      </c>
      <c r="BG259" s="278" cm="1">
        <f t="array" aca="1" ref="BG259" ca="1">BF259*(1+(rRentIncrPct*(MOD(BG$8,12)=1))+(rExCapExRntInfl*(rExCapExRntInflMnth=BG$8)))*(BG$8&lt;=(MAX(rHoldPeriod,1)+fRvrYr)*12)</f>
        <v>0</v>
      </c>
      <c r="BH259" s="278" cm="1">
        <f t="array" aca="1" ref="BH259" ca="1">BG259*(1+(rRentIncrPct*(MOD(BH$8,12)=1))+(rExCapExRntInfl*(rExCapExRntInflMnth=BH$8)))*(BH$8&lt;=(MAX(rHoldPeriod,1)+fRvrYr)*12)</f>
        <v>0</v>
      </c>
      <c r="BI259" s="278" cm="1">
        <f t="array" aca="1" ref="BI259" ca="1">BH259*(1+(rRentIncrPct*(MOD(BI$8,12)=1))+(rExCapExRntInfl*(rExCapExRntInflMnth=BI$8)))*(BI$8&lt;=(MAX(rHoldPeriod,1)+fRvrYr)*12)</f>
        <v>0</v>
      </c>
      <c r="BJ259" s="278" cm="1">
        <f t="array" aca="1" ref="BJ259" ca="1">BI259*(1+(rRentIncrPct*(MOD(BJ$8,12)=1))+(rExCapExRntInfl*(rExCapExRntInflMnth=BJ$8)))*(BJ$8&lt;=(MAX(rHoldPeriod,1)+fRvrYr)*12)</f>
        <v>0</v>
      </c>
      <c r="BK259" s="278" cm="1">
        <f t="array" aca="1" ref="BK259" ca="1">BJ259*(1+(rRentIncrPct*(MOD(BK$8,12)=1))+(rExCapExRntInfl*(rExCapExRntInflMnth=BK$8)))*(BK$8&lt;=(MAX(rHoldPeriod,1)+fRvrYr)*12)</f>
        <v>0</v>
      </c>
      <c r="BL259" s="278" cm="1">
        <f t="array" aca="1" ref="BL259" ca="1">BK259*(1+(rRentIncrPct*(MOD(BL$8,12)=1))+(rExCapExRntInfl*(rExCapExRntInflMnth=BL$8)))*(BL$8&lt;=(MAX(rHoldPeriod,1)+fRvrYr)*12)</f>
        <v>0</v>
      </c>
      <c r="BM259" s="278" cm="1">
        <f t="array" aca="1" ref="BM259" ca="1">BL259*(1+(rRentIncrPct*(MOD(BM$8,12)=1))+(rExCapExRntInfl*(rExCapExRntInflMnth=BM$8)))*(BM$8&lt;=(MAX(rHoldPeriod,1)+fRvrYr)*12)</f>
        <v>0</v>
      </c>
      <c r="BN259" s="278" cm="1">
        <f t="array" aca="1" ref="BN259" ca="1">BM259*(1+(rRentIncrPct*(MOD(BN$8,12)=1))+(rExCapExRntInfl*(rExCapExRntInflMnth=BN$8)))*(BN$8&lt;=(MAX(rHoldPeriod,1)+fRvrYr)*12)</f>
        <v>0</v>
      </c>
      <c r="BO259" s="278" cm="1">
        <f t="array" aca="1" ref="BO259" ca="1">BN259*(1+(rRentIncrPct*(MOD(BO$8,12)=1))+(rExCapExRntInfl*(rExCapExRntInflMnth=BO$8)))*(BO$8&lt;=(MAX(rHoldPeriod,1)+fRvrYr)*12)</f>
        <v>0</v>
      </c>
      <c r="BP259" s="278" cm="1">
        <f t="array" aca="1" ref="BP259" ca="1">BO259*(1+(rRentIncrPct*(MOD(BP$8,12)=1))+(rExCapExRntInfl*(rExCapExRntInflMnth=BP$8)))*(BP$8&lt;=(MAX(rHoldPeriod,1)+fRvrYr)*12)</f>
        <v>0</v>
      </c>
      <c r="BQ259" s="278" cm="1">
        <f t="array" aca="1" ref="BQ259" ca="1">BP259*(1+(rRentIncrPct*(MOD(BQ$8,12)=1))+(rExCapExRntInfl*(rExCapExRntInflMnth=BQ$8)))*(BQ$8&lt;=(MAX(rHoldPeriod,1)+fRvrYr)*12)</f>
        <v>0</v>
      </c>
      <c r="BR259" s="278" cm="1">
        <f t="array" aca="1" ref="BR259" ca="1">BQ259*(1+(rRentIncrPct*(MOD(BR$8,12)=1))+(rExCapExRntInfl*(rExCapExRntInflMnth=BR$8)))*(BR$8&lt;=(MAX(rHoldPeriod,1)+fRvrYr)*12)</f>
        <v>0</v>
      </c>
      <c r="BS259" s="278" cm="1">
        <f t="array" aca="1" ref="BS259" ca="1">BR259*(1+(rRentIncrPct*(MOD(BS$8,12)=1))+(rExCapExRntInfl*(rExCapExRntInflMnth=BS$8)))*(BS$8&lt;=(MAX(rHoldPeriod,1)+fRvrYr)*12)</f>
        <v>0</v>
      </c>
      <c r="BT259" s="278" cm="1">
        <f t="array" aca="1" ref="BT259" ca="1">BS259*(1+(rRentIncrPct*(MOD(BT$8,12)=1))+(rExCapExRntInfl*(rExCapExRntInflMnth=BT$8)))*(BT$8&lt;=(MAX(rHoldPeriod,1)+fRvrYr)*12)</f>
        <v>0</v>
      </c>
      <c r="BU259" s="278" cm="1">
        <f t="array" aca="1" ref="BU259" ca="1">BT259*(1+(rRentIncrPct*(MOD(BU$8,12)=1))+(rExCapExRntInfl*(rExCapExRntInflMnth=BU$8)))*(BU$8&lt;=(MAX(rHoldPeriod,1)+fRvrYr)*12)</f>
        <v>0</v>
      </c>
      <c r="BV259" s="278" cm="1">
        <f t="array" aca="1" ref="BV259" ca="1">BU259*(1+(rRentIncrPct*(MOD(BV$8,12)=1))+(rExCapExRntInfl*(rExCapExRntInflMnth=BV$8)))*(BV$8&lt;=(MAX(rHoldPeriod,1)+fRvrYr)*12)</f>
        <v>0</v>
      </c>
      <c r="BW259" s="278" cm="1">
        <f t="array" aca="1" ref="BW259" ca="1">BV259*(1+(rRentIncrPct*(MOD(BW$8,12)=1))+(rExCapExRntInfl*(rExCapExRntInflMnth=BW$8)))*(BW$8&lt;=(MAX(rHoldPeriod,1)+fRvrYr)*12)</f>
        <v>0</v>
      </c>
      <c r="BX259" s="278" cm="1">
        <f t="array" aca="1" ref="BX259" ca="1">BW259*(1+(rRentIncrPct*(MOD(BX$8,12)=1))+(rExCapExRntInfl*(rExCapExRntInflMnth=BX$8)))*(BX$8&lt;=(MAX(rHoldPeriod,1)+fRvrYr)*12)</f>
        <v>0</v>
      </c>
      <c r="BY259" s="278" cm="1">
        <f t="array" aca="1" ref="BY259" ca="1">BX259*(1+(rRentIncrPct*(MOD(BY$8,12)=1))+(rExCapExRntInfl*(rExCapExRntInflMnth=BY$8)))*(BY$8&lt;=(MAX(rHoldPeriod,1)+fRvrYr)*12)</f>
        <v>0</v>
      </c>
      <c r="BZ259" s="278" cm="1">
        <f t="array" aca="1" ref="BZ259" ca="1">BY259*(1+(rRentIncrPct*(MOD(BZ$8,12)=1))+(rExCapExRntInfl*(rExCapExRntInflMnth=BZ$8)))*(BZ$8&lt;=(MAX(rHoldPeriod,1)+fRvrYr)*12)</f>
        <v>0</v>
      </c>
      <c r="CA259" s="278" cm="1">
        <f t="array" aca="1" ref="CA259" ca="1">BZ259*(1+(rRentIncrPct*(MOD(CA$8,12)=1))+(rExCapExRntInfl*(rExCapExRntInflMnth=CA$8)))*(CA$8&lt;=(MAX(rHoldPeriod,1)+fRvrYr)*12)</f>
        <v>0</v>
      </c>
      <c r="CB259" s="278" cm="1">
        <f t="array" aca="1" ref="CB259" ca="1">CA259*(1+(rRentIncrPct*(MOD(CB$8,12)=1))+(rExCapExRntInfl*(rExCapExRntInflMnth=CB$8)))*(CB$8&lt;=(MAX(rHoldPeriod,1)+fRvrYr)*12)</f>
        <v>0</v>
      </c>
      <c r="CC259" s="278" cm="1">
        <f t="array" aca="1" ref="CC259" ca="1">CB259*(1+(rRentIncrPct*(MOD(CC$8,12)=1))+(rExCapExRntInfl*(rExCapExRntInflMnth=CC$8)))*(CC$8&lt;=(MAX(rHoldPeriod,1)+fRvrYr)*12)</f>
        <v>0</v>
      </c>
      <c r="CD259" s="278" cm="1">
        <f t="array" aca="1" ref="CD259" ca="1">CC259*(1+(rRentIncrPct*(MOD(CD$8,12)=1))+(rExCapExRntInfl*(rExCapExRntInflMnth=CD$8)))*(CD$8&lt;=(MAX(rHoldPeriod,1)+fRvrYr)*12)</f>
        <v>0</v>
      </c>
      <c r="CE259" s="278" cm="1">
        <f t="array" aca="1" ref="CE259" ca="1">CD259*(1+(rRentIncrPct*(MOD(CE$8,12)=1))+(rExCapExRntInfl*(rExCapExRntInflMnth=CE$8)))*(CE$8&lt;=(MAX(rHoldPeriod,1)+fRvrYr)*12)</f>
        <v>0</v>
      </c>
      <c r="CF259" s="278" cm="1">
        <f t="array" aca="1" ref="CF259" ca="1">CE259*(1+(rRentIncrPct*(MOD(CF$8,12)=1))+(rExCapExRntInfl*(rExCapExRntInflMnth=CF$8)))*(CF$8&lt;=(MAX(rHoldPeriod,1)+fRvrYr)*12)</f>
        <v>0</v>
      </c>
      <c r="CG259" s="278" cm="1">
        <f t="array" aca="1" ref="CG259" ca="1">CF259*(1+(rRentIncrPct*(MOD(CG$8,12)=1))+(rExCapExRntInfl*(rExCapExRntInflMnth=CG$8)))*(CG$8&lt;=(MAX(rHoldPeriod,1)+fRvrYr)*12)</f>
        <v>0</v>
      </c>
      <c r="CH259" s="278" cm="1">
        <f t="array" aca="1" ref="CH259" ca="1">CG259*(1+(rRentIncrPct*(MOD(CH$8,12)=1))+(rExCapExRntInfl*(rExCapExRntInflMnth=CH$8)))*(CH$8&lt;=(MAX(rHoldPeriod,1)+fRvrYr)*12)</f>
        <v>0</v>
      </c>
      <c r="CI259" s="278" cm="1">
        <f t="array" aca="1" ref="CI259" ca="1">CH259*(1+(rRentIncrPct*(MOD(CI$8,12)=1))+(rExCapExRntInfl*(rExCapExRntInflMnth=CI$8)))*(CI$8&lt;=(MAX(rHoldPeriod,1)+fRvrYr)*12)</f>
        <v>0</v>
      </c>
      <c r="CJ259" s="278" cm="1">
        <f t="array" aca="1" ref="CJ259" ca="1">CI259*(1+(rRentIncrPct*(MOD(CJ$8,12)=1))+(rExCapExRntInfl*(rExCapExRntInflMnth=CJ$8)))*(CJ$8&lt;=(MAX(rHoldPeriod,1)+fRvrYr)*12)</f>
        <v>0</v>
      </c>
      <c r="CK259" s="278" cm="1">
        <f t="array" aca="1" ref="CK259" ca="1">CJ259*(1+(rRentIncrPct*(MOD(CK$8,12)=1))+(rExCapExRntInfl*(rExCapExRntInflMnth=CK$8)))*(CK$8&lt;=(MAX(rHoldPeriod,1)+fRvrYr)*12)</f>
        <v>0</v>
      </c>
      <c r="CL259" s="278" cm="1">
        <f t="array" aca="1" ref="CL259" ca="1">CK259*(1+(rRentIncrPct*(MOD(CL$8,12)=1))+(rExCapExRntInfl*(rExCapExRntInflMnth=CL$8)))*(CL$8&lt;=(MAX(rHoldPeriod,1)+fRvrYr)*12)</f>
        <v>0</v>
      </c>
      <c r="CM259" s="278" cm="1">
        <f t="array" aca="1" ref="CM259" ca="1">CL259*(1+(rRentIncrPct*(MOD(CM$8,12)=1))+(rExCapExRntInfl*(rExCapExRntInflMnth=CM$8)))*(CM$8&lt;=(MAX(rHoldPeriod,1)+fRvrYr)*12)</f>
        <v>0</v>
      </c>
      <c r="CN259" s="278" cm="1">
        <f t="array" aca="1" ref="CN259" ca="1">CM259*(1+(rRentIncrPct*(MOD(CN$8,12)=1))+(rExCapExRntInfl*(rExCapExRntInflMnth=CN$8)))*(CN$8&lt;=(MAX(rHoldPeriod,1)+fRvrYr)*12)</f>
        <v>0</v>
      </c>
      <c r="CO259" s="278" cm="1">
        <f t="array" aca="1" ref="CO259" ca="1">CN259*(1+(rRentIncrPct*(MOD(CO$8,12)=1))+(rExCapExRntInfl*(rExCapExRntInflMnth=CO$8)))*(CO$8&lt;=(MAX(rHoldPeriod,1)+fRvrYr)*12)</f>
        <v>0</v>
      </c>
      <c r="CP259" s="278" cm="1">
        <f t="array" aca="1" ref="CP259" ca="1">CO259*(1+(rRentIncrPct*(MOD(CP$8,12)=1))+(rExCapExRntInfl*(rExCapExRntInflMnth=CP$8)))*(CP$8&lt;=(MAX(rHoldPeriod,1)+fRvrYr)*12)</f>
        <v>0</v>
      </c>
      <c r="CQ259" s="278" cm="1">
        <f t="array" aca="1" ref="CQ259" ca="1">CP259*(1+(rRentIncrPct*(MOD(CQ$8,12)=1))+(rExCapExRntInfl*(rExCapExRntInflMnth=CQ$8)))*(CQ$8&lt;=(MAX(rHoldPeriod,1)+fRvrYr)*12)</f>
        <v>0</v>
      </c>
      <c r="CR259" s="278" cm="1">
        <f t="array" aca="1" ref="CR259" ca="1">CQ259*(1+(rRentIncrPct*(MOD(CR$8,12)=1))+(rExCapExRntInfl*(rExCapExRntInflMnth=CR$8)))*(CR$8&lt;=(MAX(rHoldPeriod,1)+fRvrYr)*12)</f>
        <v>0</v>
      </c>
      <c r="CS259" s="278" cm="1">
        <f t="array" aca="1" ref="CS259" ca="1">CR259*(1+(rRentIncrPct*(MOD(CS$8,12)=1))+(rExCapExRntInfl*(rExCapExRntInflMnth=CS$8)))*(CS$8&lt;=(MAX(rHoldPeriod,1)+fRvrYr)*12)</f>
        <v>0</v>
      </c>
      <c r="CT259" s="278" cm="1">
        <f t="array" aca="1" ref="CT259" ca="1">CS259*(1+(rRentIncrPct*(MOD(CT$8,12)=1))+(rExCapExRntInfl*(rExCapExRntInflMnth=CT$8)))*(CT$8&lt;=(MAX(rHoldPeriod,1)+fRvrYr)*12)</f>
        <v>0</v>
      </c>
      <c r="CU259" s="278" cm="1">
        <f t="array" aca="1" ref="CU259" ca="1">CT259*(1+(rRentIncrPct*(MOD(CU$8,12)=1))+(rExCapExRntInfl*(rExCapExRntInflMnth=CU$8)))*(CU$8&lt;=(MAX(rHoldPeriod,1)+fRvrYr)*12)</f>
        <v>0</v>
      </c>
      <c r="CV259" s="278" cm="1">
        <f t="array" aca="1" ref="CV259" ca="1">CU259*(1+(rRentIncrPct*(MOD(CV$8,12)=1))+(rExCapExRntInfl*(rExCapExRntInflMnth=CV$8)))*(CV$8&lt;=(MAX(rHoldPeriod,1)+fRvrYr)*12)</f>
        <v>0</v>
      </c>
      <c r="CW259" s="278" cm="1">
        <f t="array" aca="1" ref="CW259" ca="1">CV259*(1+(rRentIncrPct*(MOD(CW$8,12)=1))+(rExCapExRntInfl*(rExCapExRntInflMnth=CW$8)))*(CW$8&lt;=(MAX(rHoldPeriod,1)+fRvrYr)*12)</f>
        <v>0</v>
      </c>
      <c r="CX259" s="278" cm="1">
        <f t="array" aca="1" ref="CX259" ca="1">CW259*(1+(rRentIncrPct*(MOD(CX$8,12)=1))+(rExCapExRntInfl*(rExCapExRntInflMnth=CX$8)))*(CX$8&lt;=(MAX(rHoldPeriod,1)+fRvrYr)*12)</f>
        <v>0</v>
      </c>
      <c r="CY259" s="278" cm="1">
        <f t="array" aca="1" ref="CY259" ca="1">CX259*(1+(rRentIncrPct*(MOD(CY$8,12)=1))+(rExCapExRntInfl*(rExCapExRntInflMnth=CY$8)))*(CY$8&lt;=(MAX(rHoldPeriod,1)+fRvrYr)*12)</f>
        <v>0</v>
      </c>
      <c r="CZ259" s="278" cm="1">
        <f t="array" aca="1" ref="CZ259" ca="1">CY259*(1+(rRentIncrPct*(MOD(CZ$8,12)=1))+(rExCapExRntInfl*(rExCapExRntInflMnth=CZ$8)))*(CZ$8&lt;=(MAX(rHoldPeriod,1)+fRvrYr)*12)</f>
        <v>0</v>
      </c>
      <c r="DA259" s="278" cm="1">
        <f t="array" aca="1" ref="DA259" ca="1">CZ259*(1+(rRentIncrPct*(MOD(DA$8,12)=1))+(rExCapExRntInfl*(rExCapExRntInflMnth=DA$8)))*(DA$8&lt;=(MAX(rHoldPeriod,1)+fRvrYr)*12)</f>
        <v>0</v>
      </c>
      <c r="DB259" s="278" cm="1">
        <f t="array" aca="1" ref="DB259" ca="1">DA259*(1+(rRentIncrPct*(MOD(DB$8,12)=1))+(rExCapExRntInfl*(rExCapExRntInflMnth=DB$8)))*(DB$8&lt;=(MAX(rHoldPeriod,1)+fRvrYr)*12)</f>
        <v>0</v>
      </c>
      <c r="DC259" s="278" cm="1">
        <f t="array" aca="1" ref="DC259" ca="1">DB259*(1+(rRentIncrPct*(MOD(DC$8,12)=1))+(rExCapExRntInfl*(rExCapExRntInflMnth=DC$8)))*(DC$8&lt;=(MAX(rHoldPeriod,1)+fRvrYr)*12)</f>
        <v>0</v>
      </c>
      <c r="DD259" s="278" cm="1">
        <f t="array" aca="1" ref="DD259" ca="1">DC259*(1+(rRentIncrPct*(MOD(DD$8,12)=1))+(rExCapExRntInfl*(rExCapExRntInflMnth=DD$8)))*(DD$8&lt;=(MAX(rHoldPeriod,1)+fRvrYr)*12)</f>
        <v>0</v>
      </c>
      <c r="DE259" s="278" cm="1">
        <f t="array" aca="1" ref="DE259" ca="1">DD259*(1+(rRentIncrPct*(MOD(DE$8,12)=1))+(rExCapExRntInfl*(rExCapExRntInflMnth=DE$8)))*(DE$8&lt;=(MAX(rHoldPeriod,1)+fRvrYr)*12)</f>
        <v>0</v>
      </c>
      <c r="DF259" s="278" cm="1">
        <f t="array" aca="1" ref="DF259" ca="1">DE259*(1+(rRentIncrPct*(MOD(DF$8,12)=1))+(rExCapExRntInfl*(rExCapExRntInflMnth=DF$8)))*(DF$8&lt;=(MAX(rHoldPeriod,1)+fRvrYr)*12)</f>
        <v>0</v>
      </c>
      <c r="DG259" s="278" cm="1">
        <f t="array" aca="1" ref="DG259" ca="1">DF259*(1+(rRentIncrPct*(MOD(DG$8,12)=1))+(rExCapExRntInfl*(rExCapExRntInflMnth=DG$8)))*(DG$8&lt;=(MAX(rHoldPeriod,1)+fRvrYr)*12)</f>
        <v>0</v>
      </c>
      <c r="DH259" s="278" cm="1">
        <f t="array" aca="1" ref="DH259" ca="1">DG259*(1+(rRentIncrPct*(MOD(DH$8,12)=1))+(rExCapExRntInfl*(rExCapExRntInflMnth=DH$8)))*(DH$8&lt;=(MAX(rHoldPeriod,1)+fRvrYr)*12)</f>
        <v>0</v>
      </c>
      <c r="DI259" s="278" cm="1">
        <f t="array" aca="1" ref="DI259" ca="1">DH259*(1+(rRentIncrPct*(MOD(DI$8,12)=1))+(rExCapExRntInfl*(rExCapExRntInflMnth=DI$8)))*(DI$8&lt;=(MAX(rHoldPeriod,1)+fRvrYr)*12)</f>
        <v>0</v>
      </c>
      <c r="DJ259" s="278" cm="1">
        <f t="array" aca="1" ref="DJ259" ca="1">DI259*(1+(rRentIncrPct*(MOD(DJ$8,12)=1))+(rExCapExRntInfl*(rExCapExRntInflMnth=DJ$8)))*(DJ$8&lt;=(MAX(rHoldPeriod,1)+fRvrYr)*12)</f>
        <v>0</v>
      </c>
      <c r="DK259" s="278" cm="1">
        <f t="array" aca="1" ref="DK259" ca="1">DJ259*(1+(rRentIncrPct*(MOD(DK$8,12)=1))+(rExCapExRntInfl*(rExCapExRntInflMnth=DK$8)))*(DK$8&lt;=(MAX(rHoldPeriod,1)+fRvrYr)*12)</f>
        <v>0</v>
      </c>
      <c r="DL259" s="278" cm="1">
        <f t="array" aca="1" ref="DL259" ca="1">DK259*(1+(rRentIncrPct*(MOD(DL$8,12)=1))+(rExCapExRntInfl*(rExCapExRntInflMnth=DL$8)))*(DL$8&lt;=(MAX(rHoldPeriod,1)+fRvrYr)*12)</f>
        <v>0</v>
      </c>
      <c r="DM259" s="278" cm="1">
        <f t="array" aca="1" ref="DM259" ca="1">DL259*(1+(rRentIncrPct*(MOD(DM$8,12)=1))+(rExCapExRntInfl*(rExCapExRntInflMnth=DM$8)))*(DM$8&lt;=(MAX(rHoldPeriod,1)+fRvrYr)*12)</f>
        <v>0</v>
      </c>
      <c r="DN259" s="278" cm="1">
        <f t="array" aca="1" ref="DN259" ca="1">DM259*(1+(rRentIncrPct*(MOD(DN$8,12)=1))+(rExCapExRntInfl*(rExCapExRntInflMnth=DN$8)))*(DN$8&lt;=(MAX(rHoldPeriod,1)+fRvrYr)*12)</f>
        <v>0</v>
      </c>
      <c r="DO259" s="278" cm="1">
        <f t="array" aca="1" ref="DO259" ca="1">DN259*(1+(rRentIncrPct*(MOD(DO$8,12)=1))+(rExCapExRntInfl*(rExCapExRntInflMnth=DO$8)))*(DO$8&lt;=(MAX(rHoldPeriod,1)+fRvrYr)*12)</f>
        <v>0</v>
      </c>
      <c r="DP259" s="278" cm="1">
        <f t="array" aca="1" ref="DP259" ca="1">DO259*(1+(rRentIncrPct*(MOD(DP$8,12)=1))+(rExCapExRntInfl*(rExCapExRntInflMnth=DP$8)))*(DP$8&lt;=(MAX(rHoldPeriod,1)+fRvrYr)*12)</f>
        <v>0</v>
      </c>
      <c r="DQ259" s="278" cm="1">
        <f t="array" aca="1" ref="DQ259" ca="1">DP259*(1+(rRentIncrPct*(MOD(DQ$8,12)=1))+(rExCapExRntInfl*(rExCapExRntInflMnth=DQ$8)))*(DQ$8&lt;=(MAX(rHoldPeriod,1)+fRvrYr)*12)</f>
        <v>0</v>
      </c>
      <c r="DR259" s="278" cm="1">
        <f t="array" aca="1" ref="DR259" ca="1">DQ259*(1+(rRentIncrPct*(MOD(DR$8,12)=1))+(rExCapExRntInfl*(rExCapExRntInflMnth=DR$8)))*(DR$8&lt;=(MAX(rHoldPeriod,1)+fRvrYr)*12)</f>
        <v>0</v>
      </c>
      <c r="DS259" s="278" cm="1">
        <f t="array" aca="1" ref="DS259" ca="1">DR259*(1+(rRentIncrPct*(MOD(DS$8,12)=1))+(rExCapExRntInfl*(rExCapExRntInflMnth=DS$8)))*(DS$8&lt;=(MAX(rHoldPeriod,1)+fRvrYr)*12)</f>
        <v>0</v>
      </c>
      <c r="DT259" s="278" cm="1">
        <f t="array" aca="1" ref="DT259" ca="1">DS259*(1+(rRentIncrPct*(MOD(DT$8,12)=1))+(rExCapExRntInfl*(rExCapExRntInflMnth=DT$8)))*(DT$8&lt;=(MAX(rHoldPeriod,1)+fRvrYr)*12)</f>
        <v>0</v>
      </c>
      <c r="DU259" s="278" cm="1">
        <f t="array" aca="1" ref="DU259" ca="1">DT259*(1+(rRentIncrPct*(MOD(DU$8,12)=1))+(rExCapExRntInfl*(rExCapExRntInflMnth=DU$8)))*(DU$8&lt;=(MAX(rHoldPeriod,1)+fRvrYr)*12)</f>
        <v>0</v>
      </c>
      <c r="DV259" s="278" cm="1">
        <f t="array" aca="1" ref="DV259" ca="1">DU259*(1+(rRentIncrPct*(MOD(DV$8,12)=1))+(rExCapExRntInfl*(rExCapExRntInflMnth=DV$8)))*(DV$8&lt;=(MAX(rHoldPeriod,1)+fRvrYr)*12)</f>
        <v>0</v>
      </c>
      <c r="DW259" s="278" cm="1">
        <f t="array" aca="1" ref="DW259" ca="1">DV259*(1+(rRentIncrPct*(MOD(DW$8,12)=1))+(rExCapExRntInfl*(rExCapExRntInflMnth=DW$8)))*(DW$8&lt;=(MAX(rHoldPeriod,1)+fRvrYr)*12)</f>
        <v>0</v>
      </c>
      <c r="DX259" s="278" cm="1">
        <f t="array" aca="1" ref="DX259" ca="1">DW259*(1+(rRentIncrPct*(MOD(DX$8,12)=1))+(rExCapExRntInfl*(rExCapExRntInflMnth=DX$8)))*(DX$8&lt;=(MAX(rHoldPeriod,1)+fRvrYr)*12)</f>
        <v>0</v>
      </c>
      <c r="DY259" s="278" cm="1">
        <f t="array" aca="1" ref="DY259" ca="1">DX259*(1+(rRentIncrPct*(MOD(DY$8,12)=1))+(rExCapExRntInfl*(rExCapExRntInflMnth=DY$8)))*(DY$8&lt;=(MAX(rHoldPeriod,1)+fRvrYr)*12)</f>
        <v>0</v>
      </c>
      <c r="DZ259" s="278" cm="1">
        <f t="array" aca="1" ref="DZ259" ca="1">DY259*(1+(rRentIncrPct*(MOD(DZ$8,12)=1))+(rExCapExRntInfl*(rExCapExRntInflMnth=DZ$8)))*(DZ$8&lt;=(MAX(rHoldPeriod,1)+fRvrYr)*12)</f>
        <v>0</v>
      </c>
      <c r="EA259" s="278" cm="1">
        <f t="array" aca="1" ref="EA259" ca="1">DZ259*(1+(rRentIncrPct*(MOD(EA$8,12)=1))+(rExCapExRntInfl*(rExCapExRntInflMnth=EA$8)))*(EA$8&lt;=(MAX(rHoldPeriod,1)+fRvrYr)*12)</f>
        <v>0</v>
      </c>
      <c r="EB259" s="278" cm="1">
        <f t="array" aca="1" ref="EB259" ca="1">EA259*(1+(rRentIncrPct*(MOD(EB$8,12)=1))+(rExCapExRntInfl*(rExCapExRntInflMnth=EB$8)))*(EB$8&lt;=(MAX(rHoldPeriod,1)+fRvrYr)*12)</f>
        <v>0</v>
      </c>
      <c r="EC259" s="278" cm="1">
        <f t="array" aca="1" ref="EC259" ca="1">EB259*(1+(rRentIncrPct*(MOD(EC$8,12)=1))+(rExCapExRntInfl*(rExCapExRntInflMnth=EC$8)))*(EC$8&lt;=(MAX(rHoldPeriod,1)+fRvrYr)*12)</f>
        <v>0</v>
      </c>
      <c r="ED259" s="278" cm="1">
        <f t="array" aca="1" ref="ED259" ca="1">EC259*(1+(rRentIncrPct*(MOD(ED$8,12)=1))+(rExCapExRntInfl*(rExCapExRntInflMnth=ED$8)))*(ED$8&lt;=(MAX(rHoldPeriod,1)+fRvrYr)*12)</f>
        <v>0</v>
      </c>
      <c r="EE259" s="278" cm="1">
        <f t="array" aca="1" ref="EE259" ca="1">ED259*(1+(rRentIncrPct*(MOD(EE$8,12)=1))+(rExCapExRntInfl*(rExCapExRntInflMnth=EE$8)))*(EE$8&lt;=(MAX(rHoldPeriod,1)+fRvrYr)*12)</f>
        <v>0</v>
      </c>
      <c r="EF259" s="278" cm="1">
        <f t="array" aca="1" ref="EF259" ca="1">EE259*(1+(rRentIncrPct*(MOD(EF$8,12)=1))+(rExCapExRntInfl*(rExCapExRntInflMnth=EF$8)))*(EF$8&lt;=(MAX(rHoldPeriod,1)+fRvrYr)*12)</f>
        <v>0</v>
      </c>
      <c r="EG259" s="278" cm="1">
        <f t="array" aca="1" ref="EG259" ca="1">EF259*(1+(rRentIncrPct*(MOD(EG$8,12)=1))+(rExCapExRntInfl*(rExCapExRntInflMnth=EG$8)))*(EG$8&lt;=(MAX(rHoldPeriod,1)+fRvrYr)*12)</f>
        <v>0</v>
      </c>
      <c r="EH259" s="278" cm="1">
        <f t="array" aca="1" ref="EH259" ca="1">EG259*(1+(rRentIncrPct*(MOD(EH$8,12)=1))+(rExCapExRntInfl*(rExCapExRntInflMnth=EH$8)))*(EH$8&lt;=(MAX(rHoldPeriod,1)+fRvrYr)*12)</f>
        <v>0</v>
      </c>
      <c r="EI259" s="278" cm="1">
        <f t="array" aca="1" ref="EI259" ca="1">EH259*(1+(rRentIncrPct*(MOD(EI$8,12)=1))+(rExCapExRntInfl*(rExCapExRntInflMnth=EI$8)))*(EI$8&lt;=(MAX(rHoldPeriod,1)+fRvrYr)*12)</f>
        <v>0</v>
      </c>
      <c r="EJ259" s="278" cm="1">
        <f t="array" aca="1" ref="EJ259" ca="1">EI259*(1+(rRentIncrPct*(MOD(EJ$8,12)=1))+(rExCapExRntInfl*(rExCapExRntInflMnth=EJ$8)))*(EJ$8&lt;=(MAX(rHoldPeriod,1)+fRvrYr)*12)</f>
        <v>0</v>
      </c>
      <c r="EK259" s="278" cm="1">
        <f t="array" aca="1" ref="EK259" ca="1">EJ259*(1+(rRentIncrPct*(MOD(EK$8,12)=1))+(rExCapExRntInfl*(rExCapExRntInflMnth=EK$8)))*(EK$8&lt;=(MAX(rHoldPeriod,1)+fRvrYr)*12)</f>
        <v>0</v>
      </c>
      <c r="EL259" s="278" cm="1">
        <f t="array" aca="1" ref="EL259" ca="1">EK259*(1+(rRentIncrPct*(MOD(EL$8,12)=1))+(rExCapExRntInfl*(rExCapExRntInflMnth=EL$8)))*(EL$8&lt;=(MAX(rHoldPeriod,1)+fRvrYr)*12)</f>
        <v>0</v>
      </c>
      <c r="EM259" s="278" cm="1">
        <f t="array" aca="1" ref="EM259" ca="1">EL259*(1+(rRentIncrPct*(MOD(EM$8,12)=1))+(rExCapExRntInfl*(rExCapExRntInflMnth=EM$8)))*(EM$8&lt;=(MAX(rHoldPeriod,1)+fRvrYr)*12)</f>
        <v>0</v>
      </c>
      <c r="EN259" s="278" cm="1">
        <f t="array" aca="1" ref="EN259" ca="1">EM259*(1+(rRentIncrPct*(MOD(EN$8,12)=1))+(rExCapExRntInfl*(rExCapExRntInflMnth=EN$8)))*(EN$8&lt;=(MAX(rHoldPeriod,1)+fRvrYr)*12)</f>
        <v>0</v>
      </c>
      <c r="EO259" s="278" cm="1">
        <f t="array" aca="1" ref="EO259" ca="1">EN259*(1+(rRentIncrPct*(MOD(EO$8,12)=1))+(rExCapExRntInfl*(rExCapExRntInflMnth=EO$8)))*(EO$8&lt;=(MAX(rHoldPeriod,1)+fRvrYr)*12)</f>
        <v>0</v>
      </c>
      <c r="EP259" s="278" cm="1">
        <f t="array" aca="1" ref="EP259" ca="1">EO259*(1+(rRentIncrPct*(MOD(EP$8,12)=1))+(rExCapExRntInfl*(rExCapExRntInflMnth=EP$8)))*(EP$8&lt;=(MAX(rHoldPeriod,1)+fRvrYr)*12)</f>
        <v>0</v>
      </c>
      <c r="EQ259" s="278" cm="1">
        <f t="array" aca="1" ref="EQ259" ca="1">EP259*(1+(rRentIncrPct*(MOD(EQ$8,12)=1))+(rExCapExRntInfl*(rExCapExRntInflMnth=EQ$8)))*(EQ$8&lt;=(MAX(rHoldPeriod,1)+fRvrYr)*12)</f>
        <v>0</v>
      </c>
      <c r="ER259" s="278" cm="1">
        <f t="array" aca="1" ref="ER259" ca="1">EQ259*(1+(rRentIncrPct*(MOD(ER$8,12)=1))+(rExCapExRntInfl*(rExCapExRntInflMnth=ER$8)))*(ER$8&lt;=(MAX(rHoldPeriod,1)+fRvrYr)*12)</f>
        <v>0</v>
      </c>
      <c r="ES259" s="278" cm="1">
        <f t="array" aca="1" ref="ES259" ca="1">ER259*(1+(rRentIncrPct*(MOD(ES$8,12)=1))+(rExCapExRntInfl*(rExCapExRntInflMnth=ES$8)))*(ES$8&lt;=(MAX(rHoldPeriod,1)+fRvrYr)*12)</f>
        <v>0</v>
      </c>
    </row>
    <row r="260" spans="17:149" hidden="1" x14ac:dyDescent="0.2">
      <c r="Q260" s="275"/>
      <c r="R260" s="278">
        <f t="shared" si="501"/>
        <v>0</v>
      </c>
      <c r="S260" s="278" cm="1">
        <f t="array" aca="1" ref="S260" ca="1">R260*(1+(rRentIncrPct*(MOD(S$8,12)=1))+(rExCapExRntInfl*(rExCapExRntInflMnth=S$8)))*(S$8&lt;=(MAX(rHoldPeriod,1)+fRvrYr)*12)</f>
        <v>0</v>
      </c>
      <c r="T260" s="278" cm="1">
        <f t="array" aca="1" ref="T260" ca="1">S260*(1+(rRentIncrPct*(MOD(T$8,12)=1))+(rExCapExRntInfl*(rExCapExRntInflMnth=T$8)))*(T$8&lt;=(MAX(rHoldPeriod,1)+fRvrYr)*12)</f>
        <v>0</v>
      </c>
      <c r="U260" s="278" cm="1">
        <f t="array" aca="1" ref="U260" ca="1">T260*(1+(rRentIncrPct*(MOD(U$8,12)=1))+(rExCapExRntInfl*(rExCapExRntInflMnth=U$8)))*(U$8&lt;=(MAX(rHoldPeriod,1)+fRvrYr)*12)</f>
        <v>0</v>
      </c>
      <c r="V260" s="278" cm="1">
        <f t="array" aca="1" ref="V260" ca="1">U260*(1+(rRentIncrPct*(MOD(V$8,12)=1))+(rExCapExRntInfl*(rExCapExRntInflMnth=V$8)))*(V$8&lt;=(MAX(rHoldPeriod,1)+fRvrYr)*12)</f>
        <v>0</v>
      </c>
      <c r="W260" s="278" cm="1">
        <f t="array" aca="1" ref="W260" ca="1">V260*(1+(rRentIncrPct*(MOD(W$8,12)=1))+(rExCapExRntInfl*(rExCapExRntInflMnth=W$8)))*(W$8&lt;=(MAX(rHoldPeriod,1)+fRvrYr)*12)</f>
        <v>0</v>
      </c>
      <c r="X260" s="278" cm="1">
        <f t="array" aca="1" ref="X260" ca="1">W260*(1+(rRentIncrPct*(MOD(X$8,12)=1))+(rExCapExRntInfl*(rExCapExRntInflMnth=X$8)))*(X$8&lt;=(MAX(rHoldPeriod,1)+fRvrYr)*12)</f>
        <v>0</v>
      </c>
      <c r="Y260" s="278" cm="1">
        <f t="array" aca="1" ref="Y260" ca="1">X260*(1+(rRentIncrPct*(MOD(Y$8,12)=1))+(rExCapExRntInfl*(rExCapExRntInflMnth=Y$8)))*(Y$8&lt;=(MAX(rHoldPeriod,1)+fRvrYr)*12)</f>
        <v>0</v>
      </c>
      <c r="Z260" s="278" cm="1">
        <f t="array" aca="1" ref="Z260" ca="1">Y260*(1+(rRentIncrPct*(MOD(Z$8,12)=1))+(rExCapExRntInfl*(rExCapExRntInflMnth=Z$8)))*(Z$8&lt;=(MAX(rHoldPeriod,1)+fRvrYr)*12)</f>
        <v>0</v>
      </c>
      <c r="AA260" s="278" cm="1">
        <f t="array" aca="1" ref="AA260" ca="1">Z260*(1+(rRentIncrPct*(MOD(AA$8,12)=1))+(rExCapExRntInfl*(rExCapExRntInflMnth=AA$8)))*(AA$8&lt;=(MAX(rHoldPeriod,1)+fRvrYr)*12)</f>
        <v>0</v>
      </c>
      <c r="AB260" s="278" cm="1">
        <f t="array" aca="1" ref="AB260" ca="1">AA260*(1+(rRentIncrPct*(MOD(AB$8,12)=1))+(rExCapExRntInfl*(rExCapExRntInflMnth=AB$8)))*(AB$8&lt;=(MAX(rHoldPeriod,1)+fRvrYr)*12)</f>
        <v>0</v>
      </c>
      <c r="AC260" s="278" cm="1">
        <f t="array" aca="1" ref="AC260" ca="1">AB260*(1+(rRentIncrPct*(MOD(AC$8,12)=1))+(rExCapExRntInfl*(rExCapExRntInflMnth=AC$8)))*(AC$8&lt;=(MAX(rHoldPeriod,1)+fRvrYr)*12)</f>
        <v>0</v>
      </c>
      <c r="AD260" s="278" cm="1">
        <f t="array" aca="1" ref="AD260" ca="1">AC260*(1+(rRentIncrPct*(MOD(AD$8,12)=1))+(rExCapExRntInfl*(rExCapExRntInflMnth=AD$8)))*(AD$8&lt;=(MAX(rHoldPeriod,1)+fRvrYr)*12)</f>
        <v>0</v>
      </c>
      <c r="AE260" s="278" cm="1">
        <f t="array" aca="1" ref="AE260" ca="1">AD260*(1+(rRentIncrPct*(MOD(AE$8,12)=1))+(rExCapExRntInfl*(rExCapExRntInflMnth=AE$8)))*(AE$8&lt;=(MAX(rHoldPeriod,1)+fRvrYr)*12)</f>
        <v>0</v>
      </c>
      <c r="AF260" s="278" cm="1">
        <f t="array" aca="1" ref="AF260" ca="1">AE260*(1+(rRentIncrPct*(MOD(AF$8,12)=1))+(rExCapExRntInfl*(rExCapExRntInflMnth=AF$8)))*(AF$8&lt;=(MAX(rHoldPeriod,1)+fRvrYr)*12)</f>
        <v>0</v>
      </c>
      <c r="AG260" s="278" cm="1">
        <f t="array" aca="1" ref="AG260" ca="1">AF260*(1+(rRentIncrPct*(MOD(AG$8,12)=1))+(rExCapExRntInfl*(rExCapExRntInflMnth=AG$8)))*(AG$8&lt;=(MAX(rHoldPeriod,1)+fRvrYr)*12)</f>
        <v>0</v>
      </c>
      <c r="AH260" s="278" cm="1">
        <f t="array" aca="1" ref="AH260" ca="1">AG260*(1+(rRentIncrPct*(MOD(AH$8,12)=1))+(rExCapExRntInfl*(rExCapExRntInflMnth=AH$8)))*(AH$8&lt;=(MAX(rHoldPeriod,1)+fRvrYr)*12)</f>
        <v>0</v>
      </c>
      <c r="AI260" s="278" cm="1">
        <f t="array" aca="1" ref="AI260" ca="1">AH260*(1+(rRentIncrPct*(MOD(AI$8,12)=1))+(rExCapExRntInfl*(rExCapExRntInflMnth=AI$8)))*(AI$8&lt;=(MAX(rHoldPeriod,1)+fRvrYr)*12)</f>
        <v>0</v>
      </c>
      <c r="AJ260" s="278" cm="1">
        <f t="array" aca="1" ref="AJ260" ca="1">AI260*(1+(rRentIncrPct*(MOD(AJ$8,12)=1))+(rExCapExRntInfl*(rExCapExRntInflMnth=AJ$8)))*(AJ$8&lt;=(MAX(rHoldPeriod,1)+fRvrYr)*12)</f>
        <v>0</v>
      </c>
      <c r="AK260" s="278" cm="1">
        <f t="array" aca="1" ref="AK260" ca="1">AJ260*(1+(rRentIncrPct*(MOD(AK$8,12)=1))+(rExCapExRntInfl*(rExCapExRntInflMnth=AK$8)))*(AK$8&lt;=(MAX(rHoldPeriod,1)+fRvrYr)*12)</f>
        <v>0</v>
      </c>
      <c r="AL260" s="278" cm="1">
        <f t="array" aca="1" ref="AL260" ca="1">AK260*(1+(rRentIncrPct*(MOD(AL$8,12)=1))+(rExCapExRntInfl*(rExCapExRntInflMnth=AL$8)))*(AL$8&lt;=(MAX(rHoldPeriod,1)+fRvrYr)*12)</f>
        <v>0</v>
      </c>
      <c r="AM260" s="278" cm="1">
        <f t="array" aca="1" ref="AM260" ca="1">AL260*(1+(rRentIncrPct*(MOD(AM$8,12)=1))+(rExCapExRntInfl*(rExCapExRntInflMnth=AM$8)))*(AM$8&lt;=(MAX(rHoldPeriod,1)+fRvrYr)*12)</f>
        <v>0</v>
      </c>
      <c r="AN260" s="278" cm="1">
        <f t="array" aca="1" ref="AN260" ca="1">AM260*(1+(rRentIncrPct*(MOD(AN$8,12)=1))+(rExCapExRntInfl*(rExCapExRntInflMnth=AN$8)))*(AN$8&lt;=(MAX(rHoldPeriod,1)+fRvrYr)*12)</f>
        <v>0</v>
      </c>
      <c r="AO260" s="278" cm="1">
        <f t="array" aca="1" ref="AO260" ca="1">AN260*(1+(rRentIncrPct*(MOD(AO$8,12)=1))+(rExCapExRntInfl*(rExCapExRntInflMnth=AO$8)))*(AO$8&lt;=(MAX(rHoldPeriod,1)+fRvrYr)*12)</f>
        <v>0</v>
      </c>
      <c r="AP260" s="278" cm="1">
        <f t="array" aca="1" ref="AP260" ca="1">AO260*(1+(rRentIncrPct*(MOD(AP$8,12)=1))+(rExCapExRntInfl*(rExCapExRntInflMnth=AP$8)))*(AP$8&lt;=(MAX(rHoldPeriod,1)+fRvrYr)*12)</f>
        <v>0</v>
      </c>
      <c r="AQ260" s="278" cm="1">
        <f t="array" aca="1" ref="AQ260" ca="1">AP260*(1+(rRentIncrPct*(MOD(AQ$8,12)=1))+(rExCapExRntInfl*(rExCapExRntInflMnth=AQ$8)))*(AQ$8&lt;=(MAX(rHoldPeriod,1)+fRvrYr)*12)</f>
        <v>0</v>
      </c>
      <c r="AR260" s="278" cm="1">
        <f t="array" aca="1" ref="AR260" ca="1">AQ260*(1+(rRentIncrPct*(MOD(AR$8,12)=1))+(rExCapExRntInfl*(rExCapExRntInflMnth=AR$8)))*(AR$8&lt;=(MAX(rHoldPeriod,1)+fRvrYr)*12)</f>
        <v>0</v>
      </c>
      <c r="AS260" s="278" cm="1">
        <f t="array" aca="1" ref="AS260" ca="1">AR260*(1+(rRentIncrPct*(MOD(AS$8,12)=1))+(rExCapExRntInfl*(rExCapExRntInflMnth=AS$8)))*(AS$8&lt;=(MAX(rHoldPeriod,1)+fRvrYr)*12)</f>
        <v>0</v>
      </c>
      <c r="AT260" s="278" cm="1">
        <f t="array" aca="1" ref="AT260" ca="1">AS260*(1+(rRentIncrPct*(MOD(AT$8,12)=1))+(rExCapExRntInfl*(rExCapExRntInflMnth=AT$8)))*(AT$8&lt;=(MAX(rHoldPeriod,1)+fRvrYr)*12)</f>
        <v>0</v>
      </c>
      <c r="AU260" s="278" cm="1">
        <f t="array" aca="1" ref="AU260" ca="1">AT260*(1+(rRentIncrPct*(MOD(AU$8,12)=1))+(rExCapExRntInfl*(rExCapExRntInflMnth=AU$8)))*(AU$8&lt;=(MAX(rHoldPeriod,1)+fRvrYr)*12)</f>
        <v>0</v>
      </c>
      <c r="AV260" s="278" cm="1">
        <f t="array" aca="1" ref="AV260" ca="1">AU260*(1+(rRentIncrPct*(MOD(AV$8,12)=1))+(rExCapExRntInfl*(rExCapExRntInflMnth=AV$8)))*(AV$8&lt;=(MAX(rHoldPeriod,1)+fRvrYr)*12)</f>
        <v>0</v>
      </c>
      <c r="AW260" s="278" cm="1">
        <f t="array" aca="1" ref="AW260" ca="1">AV260*(1+(rRentIncrPct*(MOD(AW$8,12)=1))+(rExCapExRntInfl*(rExCapExRntInflMnth=AW$8)))*(AW$8&lt;=(MAX(rHoldPeriod,1)+fRvrYr)*12)</f>
        <v>0</v>
      </c>
      <c r="AX260" s="278" cm="1">
        <f t="array" aca="1" ref="AX260" ca="1">AW260*(1+(rRentIncrPct*(MOD(AX$8,12)=1))+(rExCapExRntInfl*(rExCapExRntInflMnth=AX$8)))*(AX$8&lt;=(MAX(rHoldPeriod,1)+fRvrYr)*12)</f>
        <v>0</v>
      </c>
      <c r="AY260" s="278" cm="1">
        <f t="array" aca="1" ref="AY260" ca="1">AX260*(1+(rRentIncrPct*(MOD(AY$8,12)=1))+(rExCapExRntInfl*(rExCapExRntInflMnth=AY$8)))*(AY$8&lt;=(MAX(rHoldPeriod,1)+fRvrYr)*12)</f>
        <v>0</v>
      </c>
      <c r="AZ260" s="278" cm="1">
        <f t="array" aca="1" ref="AZ260" ca="1">AY260*(1+(rRentIncrPct*(MOD(AZ$8,12)=1))+(rExCapExRntInfl*(rExCapExRntInflMnth=AZ$8)))*(AZ$8&lt;=(MAX(rHoldPeriod,1)+fRvrYr)*12)</f>
        <v>0</v>
      </c>
      <c r="BA260" s="278" cm="1">
        <f t="array" aca="1" ref="BA260" ca="1">AZ260*(1+(rRentIncrPct*(MOD(BA$8,12)=1))+(rExCapExRntInfl*(rExCapExRntInflMnth=BA$8)))*(BA$8&lt;=(MAX(rHoldPeriod,1)+fRvrYr)*12)</f>
        <v>0</v>
      </c>
      <c r="BB260" s="278" cm="1">
        <f t="array" aca="1" ref="BB260" ca="1">BA260*(1+(rRentIncrPct*(MOD(BB$8,12)=1))+(rExCapExRntInfl*(rExCapExRntInflMnth=BB$8)))*(BB$8&lt;=(MAX(rHoldPeriod,1)+fRvrYr)*12)</f>
        <v>0</v>
      </c>
      <c r="BC260" s="278" cm="1">
        <f t="array" aca="1" ref="BC260" ca="1">BB260*(1+(rRentIncrPct*(MOD(BC$8,12)=1))+(rExCapExRntInfl*(rExCapExRntInflMnth=BC$8)))*(BC$8&lt;=(MAX(rHoldPeriod,1)+fRvrYr)*12)</f>
        <v>0</v>
      </c>
      <c r="BD260" s="278" cm="1">
        <f t="array" aca="1" ref="BD260" ca="1">BC260*(1+(rRentIncrPct*(MOD(BD$8,12)=1))+(rExCapExRntInfl*(rExCapExRntInflMnth=BD$8)))*(BD$8&lt;=(MAX(rHoldPeriod,1)+fRvrYr)*12)</f>
        <v>0</v>
      </c>
      <c r="BE260" s="278" cm="1">
        <f t="array" aca="1" ref="BE260" ca="1">BD260*(1+(rRentIncrPct*(MOD(BE$8,12)=1))+(rExCapExRntInfl*(rExCapExRntInflMnth=BE$8)))*(BE$8&lt;=(MAX(rHoldPeriod,1)+fRvrYr)*12)</f>
        <v>0</v>
      </c>
      <c r="BF260" s="278" cm="1">
        <f t="array" aca="1" ref="BF260" ca="1">BE260*(1+(rRentIncrPct*(MOD(BF$8,12)=1))+(rExCapExRntInfl*(rExCapExRntInflMnth=BF$8)))*(BF$8&lt;=(MAX(rHoldPeriod,1)+fRvrYr)*12)</f>
        <v>0</v>
      </c>
      <c r="BG260" s="278" cm="1">
        <f t="array" aca="1" ref="BG260" ca="1">BF260*(1+(rRentIncrPct*(MOD(BG$8,12)=1))+(rExCapExRntInfl*(rExCapExRntInflMnth=BG$8)))*(BG$8&lt;=(MAX(rHoldPeriod,1)+fRvrYr)*12)</f>
        <v>0</v>
      </c>
      <c r="BH260" s="278" cm="1">
        <f t="array" aca="1" ref="BH260" ca="1">BG260*(1+(rRentIncrPct*(MOD(BH$8,12)=1))+(rExCapExRntInfl*(rExCapExRntInflMnth=BH$8)))*(BH$8&lt;=(MAX(rHoldPeriod,1)+fRvrYr)*12)</f>
        <v>0</v>
      </c>
      <c r="BI260" s="278" cm="1">
        <f t="array" aca="1" ref="BI260" ca="1">BH260*(1+(rRentIncrPct*(MOD(BI$8,12)=1))+(rExCapExRntInfl*(rExCapExRntInflMnth=BI$8)))*(BI$8&lt;=(MAX(rHoldPeriod,1)+fRvrYr)*12)</f>
        <v>0</v>
      </c>
      <c r="BJ260" s="278" cm="1">
        <f t="array" aca="1" ref="BJ260" ca="1">BI260*(1+(rRentIncrPct*(MOD(BJ$8,12)=1))+(rExCapExRntInfl*(rExCapExRntInflMnth=BJ$8)))*(BJ$8&lt;=(MAX(rHoldPeriod,1)+fRvrYr)*12)</f>
        <v>0</v>
      </c>
      <c r="BK260" s="278" cm="1">
        <f t="array" aca="1" ref="BK260" ca="1">BJ260*(1+(rRentIncrPct*(MOD(BK$8,12)=1))+(rExCapExRntInfl*(rExCapExRntInflMnth=BK$8)))*(BK$8&lt;=(MAX(rHoldPeriod,1)+fRvrYr)*12)</f>
        <v>0</v>
      </c>
      <c r="BL260" s="278" cm="1">
        <f t="array" aca="1" ref="BL260" ca="1">BK260*(1+(rRentIncrPct*(MOD(BL$8,12)=1))+(rExCapExRntInfl*(rExCapExRntInflMnth=BL$8)))*(BL$8&lt;=(MAX(rHoldPeriod,1)+fRvrYr)*12)</f>
        <v>0</v>
      </c>
      <c r="BM260" s="278" cm="1">
        <f t="array" aca="1" ref="BM260" ca="1">BL260*(1+(rRentIncrPct*(MOD(BM$8,12)=1))+(rExCapExRntInfl*(rExCapExRntInflMnth=BM$8)))*(BM$8&lt;=(MAX(rHoldPeriod,1)+fRvrYr)*12)</f>
        <v>0</v>
      </c>
      <c r="BN260" s="278" cm="1">
        <f t="array" aca="1" ref="BN260" ca="1">BM260*(1+(rRentIncrPct*(MOD(BN$8,12)=1))+(rExCapExRntInfl*(rExCapExRntInflMnth=BN$8)))*(BN$8&lt;=(MAX(rHoldPeriod,1)+fRvrYr)*12)</f>
        <v>0</v>
      </c>
      <c r="BO260" s="278" cm="1">
        <f t="array" aca="1" ref="BO260" ca="1">BN260*(1+(rRentIncrPct*(MOD(BO$8,12)=1))+(rExCapExRntInfl*(rExCapExRntInflMnth=BO$8)))*(BO$8&lt;=(MAX(rHoldPeriod,1)+fRvrYr)*12)</f>
        <v>0</v>
      </c>
      <c r="BP260" s="278" cm="1">
        <f t="array" aca="1" ref="BP260" ca="1">BO260*(1+(rRentIncrPct*(MOD(BP$8,12)=1))+(rExCapExRntInfl*(rExCapExRntInflMnth=BP$8)))*(BP$8&lt;=(MAX(rHoldPeriod,1)+fRvrYr)*12)</f>
        <v>0</v>
      </c>
      <c r="BQ260" s="278" cm="1">
        <f t="array" aca="1" ref="BQ260" ca="1">BP260*(1+(rRentIncrPct*(MOD(BQ$8,12)=1))+(rExCapExRntInfl*(rExCapExRntInflMnth=BQ$8)))*(BQ$8&lt;=(MAX(rHoldPeriod,1)+fRvrYr)*12)</f>
        <v>0</v>
      </c>
      <c r="BR260" s="278" cm="1">
        <f t="array" aca="1" ref="BR260" ca="1">BQ260*(1+(rRentIncrPct*(MOD(BR$8,12)=1))+(rExCapExRntInfl*(rExCapExRntInflMnth=BR$8)))*(BR$8&lt;=(MAX(rHoldPeriod,1)+fRvrYr)*12)</f>
        <v>0</v>
      </c>
      <c r="BS260" s="278" cm="1">
        <f t="array" aca="1" ref="BS260" ca="1">BR260*(1+(rRentIncrPct*(MOD(BS$8,12)=1))+(rExCapExRntInfl*(rExCapExRntInflMnth=BS$8)))*(BS$8&lt;=(MAX(rHoldPeriod,1)+fRvrYr)*12)</f>
        <v>0</v>
      </c>
      <c r="BT260" s="278" cm="1">
        <f t="array" aca="1" ref="BT260" ca="1">BS260*(1+(rRentIncrPct*(MOD(BT$8,12)=1))+(rExCapExRntInfl*(rExCapExRntInflMnth=BT$8)))*(BT$8&lt;=(MAX(rHoldPeriod,1)+fRvrYr)*12)</f>
        <v>0</v>
      </c>
      <c r="BU260" s="278" cm="1">
        <f t="array" aca="1" ref="BU260" ca="1">BT260*(1+(rRentIncrPct*(MOD(BU$8,12)=1))+(rExCapExRntInfl*(rExCapExRntInflMnth=BU$8)))*(BU$8&lt;=(MAX(rHoldPeriod,1)+fRvrYr)*12)</f>
        <v>0</v>
      </c>
      <c r="BV260" s="278" cm="1">
        <f t="array" aca="1" ref="BV260" ca="1">BU260*(1+(rRentIncrPct*(MOD(BV$8,12)=1))+(rExCapExRntInfl*(rExCapExRntInflMnth=BV$8)))*(BV$8&lt;=(MAX(rHoldPeriod,1)+fRvrYr)*12)</f>
        <v>0</v>
      </c>
      <c r="BW260" s="278" cm="1">
        <f t="array" aca="1" ref="BW260" ca="1">BV260*(1+(rRentIncrPct*(MOD(BW$8,12)=1))+(rExCapExRntInfl*(rExCapExRntInflMnth=BW$8)))*(BW$8&lt;=(MAX(rHoldPeriod,1)+fRvrYr)*12)</f>
        <v>0</v>
      </c>
      <c r="BX260" s="278" cm="1">
        <f t="array" aca="1" ref="BX260" ca="1">BW260*(1+(rRentIncrPct*(MOD(BX$8,12)=1))+(rExCapExRntInfl*(rExCapExRntInflMnth=BX$8)))*(BX$8&lt;=(MAX(rHoldPeriod,1)+fRvrYr)*12)</f>
        <v>0</v>
      </c>
      <c r="BY260" s="278" cm="1">
        <f t="array" aca="1" ref="BY260" ca="1">BX260*(1+(rRentIncrPct*(MOD(BY$8,12)=1))+(rExCapExRntInfl*(rExCapExRntInflMnth=BY$8)))*(BY$8&lt;=(MAX(rHoldPeriod,1)+fRvrYr)*12)</f>
        <v>0</v>
      </c>
      <c r="BZ260" s="278" cm="1">
        <f t="array" aca="1" ref="BZ260" ca="1">BY260*(1+(rRentIncrPct*(MOD(BZ$8,12)=1))+(rExCapExRntInfl*(rExCapExRntInflMnth=BZ$8)))*(BZ$8&lt;=(MAX(rHoldPeriod,1)+fRvrYr)*12)</f>
        <v>0</v>
      </c>
      <c r="CA260" s="278" cm="1">
        <f t="array" aca="1" ref="CA260" ca="1">BZ260*(1+(rRentIncrPct*(MOD(CA$8,12)=1))+(rExCapExRntInfl*(rExCapExRntInflMnth=CA$8)))*(CA$8&lt;=(MAX(rHoldPeriod,1)+fRvrYr)*12)</f>
        <v>0</v>
      </c>
      <c r="CB260" s="278" cm="1">
        <f t="array" aca="1" ref="CB260" ca="1">CA260*(1+(rRentIncrPct*(MOD(CB$8,12)=1))+(rExCapExRntInfl*(rExCapExRntInflMnth=CB$8)))*(CB$8&lt;=(MAX(rHoldPeriod,1)+fRvrYr)*12)</f>
        <v>0</v>
      </c>
      <c r="CC260" s="278" cm="1">
        <f t="array" aca="1" ref="CC260" ca="1">CB260*(1+(rRentIncrPct*(MOD(CC$8,12)=1))+(rExCapExRntInfl*(rExCapExRntInflMnth=CC$8)))*(CC$8&lt;=(MAX(rHoldPeriod,1)+fRvrYr)*12)</f>
        <v>0</v>
      </c>
      <c r="CD260" s="278" cm="1">
        <f t="array" aca="1" ref="CD260" ca="1">CC260*(1+(rRentIncrPct*(MOD(CD$8,12)=1))+(rExCapExRntInfl*(rExCapExRntInflMnth=CD$8)))*(CD$8&lt;=(MAX(rHoldPeriod,1)+fRvrYr)*12)</f>
        <v>0</v>
      </c>
      <c r="CE260" s="278" cm="1">
        <f t="array" aca="1" ref="CE260" ca="1">CD260*(1+(rRentIncrPct*(MOD(CE$8,12)=1))+(rExCapExRntInfl*(rExCapExRntInflMnth=CE$8)))*(CE$8&lt;=(MAX(rHoldPeriod,1)+fRvrYr)*12)</f>
        <v>0</v>
      </c>
      <c r="CF260" s="278" cm="1">
        <f t="array" aca="1" ref="CF260" ca="1">CE260*(1+(rRentIncrPct*(MOD(CF$8,12)=1))+(rExCapExRntInfl*(rExCapExRntInflMnth=CF$8)))*(CF$8&lt;=(MAX(rHoldPeriod,1)+fRvrYr)*12)</f>
        <v>0</v>
      </c>
      <c r="CG260" s="278" cm="1">
        <f t="array" aca="1" ref="CG260" ca="1">CF260*(1+(rRentIncrPct*(MOD(CG$8,12)=1))+(rExCapExRntInfl*(rExCapExRntInflMnth=CG$8)))*(CG$8&lt;=(MAX(rHoldPeriod,1)+fRvrYr)*12)</f>
        <v>0</v>
      </c>
      <c r="CH260" s="278" cm="1">
        <f t="array" aca="1" ref="CH260" ca="1">CG260*(1+(rRentIncrPct*(MOD(CH$8,12)=1))+(rExCapExRntInfl*(rExCapExRntInflMnth=CH$8)))*(CH$8&lt;=(MAX(rHoldPeriod,1)+fRvrYr)*12)</f>
        <v>0</v>
      </c>
      <c r="CI260" s="278" cm="1">
        <f t="array" aca="1" ref="CI260" ca="1">CH260*(1+(rRentIncrPct*(MOD(CI$8,12)=1))+(rExCapExRntInfl*(rExCapExRntInflMnth=CI$8)))*(CI$8&lt;=(MAX(rHoldPeriod,1)+fRvrYr)*12)</f>
        <v>0</v>
      </c>
      <c r="CJ260" s="278" cm="1">
        <f t="array" aca="1" ref="CJ260" ca="1">CI260*(1+(rRentIncrPct*(MOD(CJ$8,12)=1))+(rExCapExRntInfl*(rExCapExRntInflMnth=CJ$8)))*(CJ$8&lt;=(MAX(rHoldPeriod,1)+fRvrYr)*12)</f>
        <v>0</v>
      </c>
      <c r="CK260" s="278" cm="1">
        <f t="array" aca="1" ref="CK260" ca="1">CJ260*(1+(rRentIncrPct*(MOD(CK$8,12)=1))+(rExCapExRntInfl*(rExCapExRntInflMnth=CK$8)))*(CK$8&lt;=(MAX(rHoldPeriod,1)+fRvrYr)*12)</f>
        <v>0</v>
      </c>
      <c r="CL260" s="278" cm="1">
        <f t="array" aca="1" ref="CL260" ca="1">CK260*(1+(rRentIncrPct*(MOD(CL$8,12)=1))+(rExCapExRntInfl*(rExCapExRntInflMnth=CL$8)))*(CL$8&lt;=(MAX(rHoldPeriod,1)+fRvrYr)*12)</f>
        <v>0</v>
      </c>
      <c r="CM260" s="278" cm="1">
        <f t="array" aca="1" ref="CM260" ca="1">CL260*(1+(rRentIncrPct*(MOD(CM$8,12)=1))+(rExCapExRntInfl*(rExCapExRntInflMnth=CM$8)))*(CM$8&lt;=(MAX(rHoldPeriod,1)+fRvrYr)*12)</f>
        <v>0</v>
      </c>
      <c r="CN260" s="278" cm="1">
        <f t="array" aca="1" ref="CN260" ca="1">CM260*(1+(rRentIncrPct*(MOD(CN$8,12)=1))+(rExCapExRntInfl*(rExCapExRntInflMnth=CN$8)))*(CN$8&lt;=(MAX(rHoldPeriod,1)+fRvrYr)*12)</f>
        <v>0</v>
      </c>
      <c r="CO260" s="278" cm="1">
        <f t="array" aca="1" ref="CO260" ca="1">CN260*(1+(rRentIncrPct*(MOD(CO$8,12)=1))+(rExCapExRntInfl*(rExCapExRntInflMnth=CO$8)))*(CO$8&lt;=(MAX(rHoldPeriod,1)+fRvrYr)*12)</f>
        <v>0</v>
      </c>
      <c r="CP260" s="278" cm="1">
        <f t="array" aca="1" ref="CP260" ca="1">CO260*(1+(rRentIncrPct*(MOD(CP$8,12)=1))+(rExCapExRntInfl*(rExCapExRntInflMnth=CP$8)))*(CP$8&lt;=(MAX(rHoldPeriod,1)+fRvrYr)*12)</f>
        <v>0</v>
      </c>
      <c r="CQ260" s="278" cm="1">
        <f t="array" aca="1" ref="CQ260" ca="1">CP260*(1+(rRentIncrPct*(MOD(CQ$8,12)=1))+(rExCapExRntInfl*(rExCapExRntInflMnth=CQ$8)))*(CQ$8&lt;=(MAX(rHoldPeriod,1)+fRvrYr)*12)</f>
        <v>0</v>
      </c>
      <c r="CR260" s="278" cm="1">
        <f t="array" aca="1" ref="CR260" ca="1">CQ260*(1+(rRentIncrPct*(MOD(CR$8,12)=1))+(rExCapExRntInfl*(rExCapExRntInflMnth=CR$8)))*(CR$8&lt;=(MAX(rHoldPeriod,1)+fRvrYr)*12)</f>
        <v>0</v>
      </c>
      <c r="CS260" s="278" cm="1">
        <f t="array" aca="1" ref="CS260" ca="1">CR260*(1+(rRentIncrPct*(MOD(CS$8,12)=1))+(rExCapExRntInfl*(rExCapExRntInflMnth=CS$8)))*(CS$8&lt;=(MAX(rHoldPeriod,1)+fRvrYr)*12)</f>
        <v>0</v>
      </c>
      <c r="CT260" s="278" cm="1">
        <f t="array" aca="1" ref="CT260" ca="1">CS260*(1+(rRentIncrPct*(MOD(CT$8,12)=1))+(rExCapExRntInfl*(rExCapExRntInflMnth=CT$8)))*(CT$8&lt;=(MAX(rHoldPeriod,1)+fRvrYr)*12)</f>
        <v>0</v>
      </c>
      <c r="CU260" s="278" cm="1">
        <f t="array" aca="1" ref="CU260" ca="1">CT260*(1+(rRentIncrPct*(MOD(CU$8,12)=1))+(rExCapExRntInfl*(rExCapExRntInflMnth=CU$8)))*(CU$8&lt;=(MAX(rHoldPeriod,1)+fRvrYr)*12)</f>
        <v>0</v>
      </c>
      <c r="CV260" s="278" cm="1">
        <f t="array" aca="1" ref="CV260" ca="1">CU260*(1+(rRentIncrPct*(MOD(CV$8,12)=1))+(rExCapExRntInfl*(rExCapExRntInflMnth=CV$8)))*(CV$8&lt;=(MAX(rHoldPeriod,1)+fRvrYr)*12)</f>
        <v>0</v>
      </c>
      <c r="CW260" s="278" cm="1">
        <f t="array" aca="1" ref="CW260" ca="1">CV260*(1+(rRentIncrPct*(MOD(CW$8,12)=1))+(rExCapExRntInfl*(rExCapExRntInflMnth=CW$8)))*(CW$8&lt;=(MAX(rHoldPeriod,1)+fRvrYr)*12)</f>
        <v>0</v>
      </c>
      <c r="CX260" s="278" cm="1">
        <f t="array" aca="1" ref="CX260" ca="1">CW260*(1+(rRentIncrPct*(MOD(CX$8,12)=1))+(rExCapExRntInfl*(rExCapExRntInflMnth=CX$8)))*(CX$8&lt;=(MAX(rHoldPeriod,1)+fRvrYr)*12)</f>
        <v>0</v>
      </c>
      <c r="CY260" s="278" cm="1">
        <f t="array" aca="1" ref="CY260" ca="1">CX260*(1+(rRentIncrPct*(MOD(CY$8,12)=1))+(rExCapExRntInfl*(rExCapExRntInflMnth=CY$8)))*(CY$8&lt;=(MAX(rHoldPeriod,1)+fRvrYr)*12)</f>
        <v>0</v>
      </c>
      <c r="CZ260" s="278" cm="1">
        <f t="array" aca="1" ref="CZ260" ca="1">CY260*(1+(rRentIncrPct*(MOD(CZ$8,12)=1))+(rExCapExRntInfl*(rExCapExRntInflMnth=CZ$8)))*(CZ$8&lt;=(MAX(rHoldPeriod,1)+fRvrYr)*12)</f>
        <v>0</v>
      </c>
      <c r="DA260" s="278" cm="1">
        <f t="array" aca="1" ref="DA260" ca="1">CZ260*(1+(rRentIncrPct*(MOD(DA$8,12)=1))+(rExCapExRntInfl*(rExCapExRntInflMnth=DA$8)))*(DA$8&lt;=(MAX(rHoldPeriod,1)+fRvrYr)*12)</f>
        <v>0</v>
      </c>
      <c r="DB260" s="278" cm="1">
        <f t="array" aca="1" ref="DB260" ca="1">DA260*(1+(rRentIncrPct*(MOD(DB$8,12)=1))+(rExCapExRntInfl*(rExCapExRntInflMnth=DB$8)))*(DB$8&lt;=(MAX(rHoldPeriod,1)+fRvrYr)*12)</f>
        <v>0</v>
      </c>
      <c r="DC260" s="278" cm="1">
        <f t="array" aca="1" ref="DC260" ca="1">DB260*(1+(rRentIncrPct*(MOD(DC$8,12)=1))+(rExCapExRntInfl*(rExCapExRntInflMnth=DC$8)))*(DC$8&lt;=(MAX(rHoldPeriod,1)+fRvrYr)*12)</f>
        <v>0</v>
      </c>
      <c r="DD260" s="278" cm="1">
        <f t="array" aca="1" ref="DD260" ca="1">DC260*(1+(rRentIncrPct*(MOD(DD$8,12)=1))+(rExCapExRntInfl*(rExCapExRntInflMnth=DD$8)))*(DD$8&lt;=(MAX(rHoldPeriod,1)+fRvrYr)*12)</f>
        <v>0</v>
      </c>
      <c r="DE260" s="278" cm="1">
        <f t="array" aca="1" ref="DE260" ca="1">DD260*(1+(rRentIncrPct*(MOD(DE$8,12)=1))+(rExCapExRntInfl*(rExCapExRntInflMnth=DE$8)))*(DE$8&lt;=(MAX(rHoldPeriod,1)+fRvrYr)*12)</f>
        <v>0</v>
      </c>
      <c r="DF260" s="278" cm="1">
        <f t="array" aca="1" ref="DF260" ca="1">DE260*(1+(rRentIncrPct*(MOD(DF$8,12)=1))+(rExCapExRntInfl*(rExCapExRntInflMnth=DF$8)))*(DF$8&lt;=(MAX(rHoldPeriod,1)+fRvrYr)*12)</f>
        <v>0</v>
      </c>
      <c r="DG260" s="278" cm="1">
        <f t="array" aca="1" ref="DG260" ca="1">DF260*(1+(rRentIncrPct*(MOD(DG$8,12)=1))+(rExCapExRntInfl*(rExCapExRntInflMnth=DG$8)))*(DG$8&lt;=(MAX(rHoldPeriod,1)+fRvrYr)*12)</f>
        <v>0</v>
      </c>
      <c r="DH260" s="278" cm="1">
        <f t="array" aca="1" ref="DH260" ca="1">DG260*(1+(rRentIncrPct*(MOD(DH$8,12)=1))+(rExCapExRntInfl*(rExCapExRntInflMnth=DH$8)))*(DH$8&lt;=(MAX(rHoldPeriod,1)+fRvrYr)*12)</f>
        <v>0</v>
      </c>
      <c r="DI260" s="278" cm="1">
        <f t="array" aca="1" ref="DI260" ca="1">DH260*(1+(rRentIncrPct*(MOD(DI$8,12)=1))+(rExCapExRntInfl*(rExCapExRntInflMnth=DI$8)))*(DI$8&lt;=(MAX(rHoldPeriod,1)+fRvrYr)*12)</f>
        <v>0</v>
      </c>
      <c r="DJ260" s="278" cm="1">
        <f t="array" aca="1" ref="DJ260" ca="1">DI260*(1+(rRentIncrPct*(MOD(DJ$8,12)=1))+(rExCapExRntInfl*(rExCapExRntInflMnth=DJ$8)))*(DJ$8&lt;=(MAX(rHoldPeriod,1)+fRvrYr)*12)</f>
        <v>0</v>
      </c>
      <c r="DK260" s="278" cm="1">
        <f t="array" aca="1" ref="DK260" ca="1">DJ260*(1+(rRentIncrPct*(MOD(DK$8,12)=1))+(rExCapExRntInfl*(rExCapExRntInflMnth=DK$8)))*(DK$8&lt;=(MAX(rHoldPeriod,1)+fRvrYr)*12)</f>
        <v>0</v>
      </c>
      <c r="DL260" s="278" cm="1">
        <f t="array" aca="1" ref="DL260" ca="1">DK260*(1+(rRentIncrPct*(MOD(DL$8,12)=1))+(rExCapExRntInfl*(rExCapExRntInflMnth=DL$8)))*(DL$8&lt;=(MAX(rHoldPeriod,1)+fRvrYr)*12)</f>
        <v>0</v>
      </c>
      <c r="DM260" s="278" cm="1">
        <f t="array" aca="1" ref="DM260" ca="1">DL260*(1+(rRentIncrPct*(MOD(DM$8,12)=1))+(rExCapExRntInfl*(rExCapExRntInflMnth=DM$8)))*(DM$8&lt;=(MAX(rHoldPeriod,1)+fRvrYr)*12)</f>
        <v>0</v>
      </c>
      <c r="DN260" s="278" cm="1">
        <f t="array" aca="1" ref="DN260" ca="1">DM260*(1+(rRentIncrPct*(MOD(DN$8,12)=1))+(rExCapExRntInfl*(rExCapExRntInflMnth=DN$8)))*(DN$8&lt;=(MAX(rHoldPeriod,1)+fRvrYr)*12)</f>
        <v>0</v>
      </c>
      <c r="DO260" s="278" cm="1">
        <f t="array" aca="1" ref="DO260" ca="1">DN260*(1+(rRentIncrPct*(MOD(DO$8,12)=1))+(rExCapExRntInfl*(rExCapExRntInflMnth=DO$8)))*(DO$8&lt;=(MAX(rHoldPeriod,1)+fRvrYr)*12)</f>
        <v>0</v>
      </c>
      <c r="DP260" s="278" cm="1">
        <f t="array" aca="1" ref="DP260" ca="1">DO260*(1+(rRentIncrPct*(MOD(DP$8,12)=1))+(rExCapExRntInfl*(rExCapExRntInflMnth=DP$8)))*(DP$8&lt;=(MAX(rHoldPeriod,1)+fRvrYr)*12)</f>
        <v>0</v>
      </c>
      <c r="DQ260" s="278" cm="1">
        <f t="array" aca="1" ref="DQ260" ca="1">DP260*(1+(rRentIncrPct*(MOD(DQ$8,12)=1))+(rExCapExRntInfl*(rExCapExRntInflMnth=DQ$8)))*(DQ$8&lt;=(MAX(rHoldPeriod,1)+fRvrYr)*12)</f>
        <v>0</v>
      </c>
      <c r="DR260" s="278" cm="1">
        <f t="array" aca="1" ref="DR260" ca="1">DQ260*(1+(rRentIncrPct*(MOD(DR$8,12)=1))+(rExCapExRntInfl*(rExCapExRntInflMnth=DR$8)))*(DR$8&lt;=(MAX(rHoldPeriod,1)+fRvrYr)*12)</f>
        <v>0</v>
      </c>
      <c r="DS260" s="278" cm="1">
        <f t="array" aca="1" ref="DS260" ca="1">DR260*(1+(rRentIncrPct*(MOD(DS$8,12)=1))+(rExCapExRntInfl*(rExCapExRntInflMnth=DS$8)))*(DS$8&lt;=(MAX(rHoldPeriod,1)+fRvrYr)*12)</f>
        <v>0</v>
      </c>
      <c r="DT260" s="278" cm="1">
        <f t="array" aca="1" ref="DT260" ca="1">DS260*(1+(rRentIncrPct*(MOD(DT$8,12)=1))+(rExCapExRntInfl*(rExCapExRntInflMnth=DT$8)))*(DT$8&lt;=(MAX(rHoldPeriod,1)+fRvrYr)*12)</f>
        <v>0</v>
      </c>
      <c r="DU260" s="278" cm="1">
        <f t="array" aca="1" ref="DU260" ca="1">DT260*(1+(rRentIncrPct*(MOD(DU$8,12)=1))+(rExCapExRntInfl*(rExCapExRntInflMnth=DU$8)))*(DU$8&lt;=(MAX(rHoldPeriod,1)+fRvrYr)*12)</f>
        <v>0</v>
      </c>
      <c r="DV260" s="278" cm="1">
        <f t="array" aca="1" ref="DV260" ca="1">DU260*(1+(rRentIncrPct*(MOD(DV$8,12)=1))+(rExCapExRntInfl*(rExCapExRntInflMnth=DV$8)))*(DV$8&lt;=(MAX(rHoldPeriod,1)+fRvrYr)*12)</f>
        <v>0</v>
      </c>
      <c r="DW260" s="278" cm="1">
        <f t="array" aca="1" ref="DW260" ca="1">DV260*(1+(rRentIncrPct*(MOD(DW$8,12)=1))+(rExCapExRntInfl*(rExCapExRntInflMnth=DW$8)))*(DW$8&lt;=(MAX(rHoldPeriod,1)+fRvrYr)*12)</f>
        <v>0</v>
      </c>
      <c r="DX260" s="278" cm="1">
        <f t="array" aca="1" ref="DX260" ca="1">DW260*(1+(rRentIncrPct*(MOD(DX$8,12)=1))+(rExCapExRntInfl*(rExCapExRntInflMnth=DX$8)))*(DX$8&lt;=(MAX(rHoldPeriod,1)+fRvrYr)*12)</f>
        <v>0</v>
      </c>
      <c r="DY260" s="278" cm="1">
        <f t="array" aca="1" ref="DY260" ca="1">DX260*(1+(rRentIncrPct*(MOD(DY$8,12)=1))+(rExCapExRntInfl*(rExCapExRntInflMnth=DY$8)))*(DY$8&lt;=(MAX(rHoldPeriod,1)+fRvrYr)*12)</f>
        <v>0</v>
      </c>
      <c r="DZ260" s="278" cm="1">
        <f t="array" aca="1" ref="DZ260" ca="1">DY260*(1+(rRentIncrPct*(MOD(DZ$8,12)=1))+(rExCapExRntInfl*(rExCapExRntInflMnth=DZ$8)))*(DZ$8&lt;=(MAX(rHoldPeriod,1)+fRvrYr)*12)</f>
        <v>0</v>
      </c>
      <c r="EA260" s="278" cm="1">
        <f t="array" aca="1" ref="EA260" ca="1">DZ260*(1+(rRentIncrPct*(MOD(EA$8,12)=1))+(rExCapExRntInfl*(rExCapExRntInflMnth=EA$8)))*(EA$8&lt;=(MAX(rHoldPeriod,1)+fRvrYr)*12)</f>
        <v>0</v>
      </c>
      <c r="EB260" s="278" cm="1">
        <f t="array" aca="1" ref="EB260" ca="1">EA260*(1+(rRentIncrPct*(MOD(EB$8,12)=1))+(rExCapExRntInfl*(rExCapExRntInflMnth=EB$8)))*(EB$8&lt;=(MAX(rHoldPeriod,1)+fRvrYr)*12)</f>
        <v>0</v>
      </c>
      <c r="EC260" s="278" cm="1">
        <f t="array" aca="1" ref="EC260" ca="1">EB260*(1+(rRentIncrPct*(MOD(EC$8,12)=1))+(rExCapExRntInfl*(rExCapExRntInflMnth=EC$8)))*(EC$8&lt;=(MAX(rHoldPeriod,1)+fRvrYr)*12)</f>
        <v>0</v>
      </c>
      <c r="ED260" s="278" cm="1">
        <f t="array" aca="1" ref="ED260" ca="1">EC260*(1+(rRentIncrPct*(MOD(ED$8,12)=1))+(rExCapExRntInfl*(rExCapExRntInflMnth=ED$8)))*(ED$8&lt;=(MAX(rHoldPeriod,1)+fRvrYr)*12)</f>
        <v>0</v>
      </c>
      <c r="EE260" s="278" cm="1">
        <f t="array" aca="1" ref="EE260" ca="1">ED260*(1+(rRentIncrPct*(MOD(EE$8,12)=1))+(rExCapExRntInfl*(rExCapExRntInflMnth=EE$8)))*(EE$8&lt;=(MAX(rHoldPeriod,1)+fRvrYr)*12)</f>
        <v>0</v>
      </c>
      <c r="EF260" s="278" cm="1">
        <f t="array" aca="1" ref="EF260" ca="1">EE260*(1+(rRentIncrPct*(MOD(EF$8,12)=1))+(rExCapExRntInfl*(rExCapExRntInflMnth=EF$8)))*(EF$8&lt;=(MAX(rHoldPeriod,1)+fRvrYr)*12)</f>
        <v>0</v>
      </c>
      <c r="EG260" s="278" cm="1">
        <f t="array" aca="1" ref="EG260" ca="1">EF260*(1+(rRentIncrPct*(MOD(EG$8,12)=1))+(rExCapExRntInfl*(rExCapExRntInflMnth=EG$8)))*(EG$8&lt;=(MAX(rHoldPeriod,1)+fRvrYr)*12)</f>
        <v>0</v>
      </c>
      <c r="EH260" s="278" cm="1">
        <f t="array" aca="1" ref="EH260" ca="1">EG260*(1+(rRentIncrPct*(MOD(EH$8,12)=1))+(rExCapExRntInfl*(rExCapExRntInflMnth=EH$8)))*(EH$8&lt;=(MAX(rHoldPeriod,1)+fRvrYr)*12)</f>
        <v>0</v>
      </c>
      <c r="EI260" s="278" cm="1">
        <f t="array" aca="1" ref="EI260" ca="1">EH260*(1+(rRentIncrPct*(MOD(EI$8,12)=1))+(rExCapExRntInfl*(rExCapExRntInflMnth=EI$8)))*(EI$8&lt;=(MAX(rHoldPeriod,1)+fRvrYr)*12)</f>
        <v>0</v>
      </c>
      <c r="EJ260" s="278" cm="1">
        <f t="array" aca="1" ref="EJ260" ca="1">EI260*(1+(rRentIncrPct*(MOD(EJ$8,12)=1))+(rExCapExRntInfl*(rExCapExRntInflMnth=EJ$8)))*(EJ$8&lt;=(MAX(rHoldPeriod,1)+fRvrYr)*12)</f>
        <v>0</v>
      </c>
      <c r="EK260" s="278" cm="1">
        <f t="array" aca="1" ref="EK260" ca="1">EJ260*(1+(rRentIncrPct*(MOD(EK$8,12)=1))+(rExCapExRntInfl*(rExCapExRntInflMnth=EK$8)))*(EK$8&lt;=(MAX(rHoldPeriod,1)+fRvrYr)*12)</f>
        <v>0</v>
      </c>
      <c r="EL260" s="278" cm="1">
        <f t="array" aca="1" ref="EL260" ca="1">EK260*(1+(rRentIncrPct*(MOD(EL$8,12)=1))+(rExCapExRntInfl*(rExCapExRntInflMnth=EL$8)))*(EL$8&lt;=(MAX(rHoldPeriod,1)+fRvrYr)*12)</f>
        <v>0</v>
      </c>
      <c r="EM260" s="278" cm="1">
        <f t="array" aca="1" ref="EM260" ca="1">EL260*(1+(rRentIncrPct*(MOD(EM$8,12)=1))+(rExCapExRntInfl*(rExCapExRntInflMnth=EM$8)))*(EM$8&lt;=(MAX(rHoldPeriod,1)+fRvrYr)*12)</f>
        <v>0</v>
      </c>
      <c r="EN260" s="278" cm="1">
        <f t="array" aca="1" ref="EN260" ca="1">EM260*(1+(rRentIncrPct*(MOD(EN$8,12)=1))+(rExCapExRntInfl*(rExCapExRntInflMnth=EN$8)))*(EN$8&lt;=(MAX(rHoldPeriod,1)+fRvrYr)*12)</f>
        <v>0</v>
      </c>
      <c r="EO260" s="278" cm="1">
        <f t="array" aca="1" ref="EO260" ca="1">EN260*(1+(rRentIncrPct*(MOD(EO$8,12)=1))+(rExCapExRntInfl*(rExCapExRntInflMnth=EO$8)))*(EO$8&lt;=(MAX(rHoldPeriod,1)+fRvrYr)*12)</f>
        <v>0</v>
      </c>
      <c r="EP260" s="278" cm="1">
        <f t="array" aca="1" ref="EP260" ca="1">EO260*(1+(rRentIncrPct*(MOD(EP$8,12)=1))+(rExCapExRntInfl*(rExCapExRntInflMnth=EP$8)))*(EP$8&lt;=(MAX(rHoldPeriod,1)+fRvrYr)*12)</f>
        <v>0</v>
      </c>
      <c r="EQ260" s="278" cm="1">
        <f t="array" aca="1" ref="EQ260" ca="1">EP260*(1+(rRentIncrPct*(MOD(EQ$8,12)=1))+(rExCapExRntInfl*(rExCapExRntInflMnth=EQ$8)))*(EQ$8&lt;=(MAX(rHoldPeriod,1)+fRvrYr)*12)</f>
        <v>0</v>
      </c>
      <c r="ER260" s="278" cm="1">
        <f t="array" aca="1" ref="ER260" ca="1">EQ260*(1+(rRentIncrPct*(MOD(ER$8,12)=1))+(rExCapExRntInfl*(rExCapExRntInflMnth=ER$8)))*(ER$8&lt;=(MAX(rHoldPeriod,1)+fRvrYr)*12)</f>
        <v>0</v>
      </c>
      <c r="ES260" s="278" cm="1">
        <f t="array" aca="1" ref="ES260" ca="1">ER260*(1+(rRentIncrPct*(MOD(ES$8,12)=1))+(rExCapExRntInfl*(rExCapExRntInflMnth=ES$8)))*(ES$8&lt;=(MAX(rHoldPeriod,1)+fRvrYr)*12)</f>
        <v>0</v>
      </c>
    </row>
    <row r="261" spans="17:149" hidden="1" x14ac:dyDescent="0.2">
      <c r="Q261" s="275"/>
      <c r="R261" s="278">
        <f t="shared" si="501"/>
        <v>0</v>
      </c>
      <c r="S261" s="278" cm="1">
        <f t="array" aca="1" ref="S261" ca="1">R261*(1+(rRentIncrPct*(MOD(S$8,12)=1))+(rExCapExRntInfl*(rExCapExRntInflMnth=S$8)))*(S$8&lt;=(MAX(rHoldPeriod,1)+fRvrYr)*12)</f>
        <v>0</v>
      </c>
      <c r="T261" s="278" cm="1">
        <f t="array" aca="1" ref="T261" ca="1">S261*(1+(rRentIncrPct*(MOD(T$8,12)=1))+(rExCapExRntInfl*(rExCapExRntInflMnth=T$8)))*(T$8&lt;=(MAX(rHoldPeriod,1)+fRvrYr)*12)</f>
        <v>0</v>
      </c>
      <c r="U261" s="278" cm="1">
        <f t="array" aca="1" ref="U261" ca="1">T261*(1+(rRentIncrPct*(MOD(U$8,12)=1))+(rExCapExRntInfl*(rExCapExRntInflMnth=U$8)))*(U$8&lt;=(MAX(rHoldPeriod,1)+fRvrYr)*12)</f>
        <v>0</v>
      </c>
      <c r="V261" s="278" cm="1">
        <f t="array" aca="1" ref="V261" ca="1">U261*(1+(rRentIncrPct*(MOD(V$8,12)=1))+(rExCapExRntInfl*(rExCapExRntInflMnth=V$8)))*(V$8&lt;=(MAX(rHoldPeriod,1)+fRvrYr)*12)</f>
        <v>0</v>
      </c>
      <c r="W261" s="278" cm="1">
        <f t="array" aca="1" ref="W261" ca="1">V261*(1+(rRentIncrPct*(MOD(W$8,12)=1))+(rExCapExRntInfl*(rExCapExRntInflMnth=W$8)))*(W$8&lt;=(MAX(rHoldPeriod,1)+fRvrYr)*12)</f>
        <v>0</v>
      </c>
      <c r="X261" s="278" cm="1">
        <f t="array" aca="1" ref="X261" ca="1">W261*(1+(rRentIncrPct*(MOD(X$8,12)=1))+(rExCapExRntInfl*(rExCapExRntInflMnth=X$8)))*(X$8&lt;=(MAX(rHoldPeriod,1)+fRvrYr)*12)</f>
        <v>0</v>
      </c>
      <c r="Y261" s="278" cm="1">
        <f t="array" aca="1" ref="Y261" ca="1">X261*(1+(rRentIncrPct*(MOD(Y$8,12)=1))+(rExCapExRntInfl*(rExCapExRntInflMnth=Y$8)))*(Y$8&lt;=(MAX(rHoldPeriod,1)+fRvrYr)*12)</f>
        <v>0</v>
      </c>
      <c r="Z261" s="278" cm="1">
        <f t="array" aca="1" ref="Z261" ca="1">Y261*(1+(rRentIncrPct*(MOD(Z$8,12)=1))+(rExCapExRntInfl*(rExCapExRntInflMnth=Z$8)))*(Z$8&lt;=(MAX(rHoldPeriod,1)+fRvrYr)*12)</f>
        <v>0</v>
      </c>
      <c r="AA261" s="278" cm="1">
        <f t="array" aca="1" ref="AA261" ca="1">Z261*(1+(rRentIncrPct*(MOD(AA$8,12)=1))+(rExCapExRntInfl*(rExCapExRntInflMnth=AA$8)))*(AA$8&lt;=(MAX(rHoldPeriod,1)+fRvrYr)*12)</f>
        <v>0</v>
      </c>
      <c r="AB261" s="278" cm="1">
        <f t="array" aca="1" ref="AB261" ca="1">AA261*(1+(rRentIncrPct*(MOD(AB$8,12)=1))+(rExCapExRntInfl*(rExCapExRntInflMnth=AB$8)))*(AB$8&lt;=(MAX(rHoldPeriod,1)+fRvrYr)*12)</f>
        <v>0</v>
      </c>
      <c r="AC261" s="278" cm="1">
        <f t="array" aca="1" ref="AC261" ca="1">AB261*(1+(rRentIncrPct*(MOD(AC$8,12)=1))+(rExCapExRntInfl*(rExCapExRntInflMnth=AC$8)))*(AC$8&lt;=(MAX(rHoldPeriod,1)+fRvrYr)*12)</f>
        <v>0</v>
      </c>
      <c r="AD261" s="278" cm="1">
        <f t="array" aca="1" ref="AD261" ca="1">AC261*(1+(rRentIncrPct*(MOD(AD$8,12)=1))+(rExCapExRntInfl*(rExCapExRntInflMnth=AD$8)))*(AD$8&lt;=(MAX(rHoldPeriod,1)+fRvrYr)*12)</f>
        <v>0</v>
      </c>
      <c r="AE261" s="278" cm="1">
        <f t="array" aca="1" ref="AE261" ca="1">AD261*(1+(rRentIncrPct*(MOD(AE$8,12)=1))+(rExCapExRntInfl*(rExCapExRntInflMnth=AE$8)))*(AE$8&lt;=(MAX(rHoldPeriod,1)+fRvrYr)*12)</f>
        <v>0</v>
      </c>
      <c r="AF261" s="278" cm="1">
        <f t="array" aca="1" ref="AF261" ca="1">AE261*(1+(rRentIncrPct*(MOD(AF$8,12)=1))+(rExCapExRntInfl*(rExCapExRntInflMnth=AF$8)))*(AF$8&lt;=(MAX(rHoldPeriod,1)+fRvrYr)*12)</f>
        <v>0</v>
      </c>
      <c r="AG261" s="278" cm="1">
        <f t="array" aca="1" ref="AG261" ca="1">AF261*(1+(rRentIncrPct*(MOD(AG$8,12)=1))+(rExCapExRntInfl*(rExCapExRntInflMnth=AG$8)))*(AG$8&lt;=(MAX(rHoldPeriod,1)+fRvrYr)*12)</f>
        <v>0</v>
      </c>
      <c r="AH261" s="278" cm="1">
        <f t="array" aca="1" ref="AH261" ca="1">AG261*(1+(rRentIncrPct*(MOD(AH$8,12)=1))+(rExCapExRntInfl*(rExCapExRntInflMnth=AH$8)))*(AH$8&lt;=(MAX(rHoldPeriod,1)+fRvrYr)*12)</f>
        <v>0</v>
      </c>
      <c r="AI261" s="278" cm="1">
        <f t="array" aca="1" ref="AI261" ca="1">AH261*(1+(rRentIncrPct*(MOD(AI$8,12)=1))+(rExCapExRntInfl*(rExCapExRntInflMnth=AI$8)))*(AI$8&lt;=(MAX(rHoldPeriod,1)+fRvrYr)*12)</f>
        <v>0</v>
      </c>
      <c r="AJ261" s="278" cm="1">
        <f t="array" aca="1" ref="AJ261" ca="1">AI261*(1+(rRentIncrPct*(MOD(AJ$8,12)=1))+(rExCapExRntInfl*(rExCapExRntInflMnth=AJ$8)))*(AJ$8&lt;=(MAX(rHoldPeriod,1)+fRvrYr)*12)</f>
        <v>0</v>
      </c>
      <c r="AK261" s="278" cm="1">
        <f t="array" aca="1" ref="AK261" ca="1">AJ261*(1+(rRentIncrPct*(MOD(AK$8,12)=1))+(rExCapExRntInfl*(rExCapExRntInflMnth=AK$8)))*(AK$8&lt;=(MAX(rHoldPeriod,1)+fRvrYr)*12)</f>
        <v>0</v>
      </c>
      <c r="AL261" s="278" cm="1">
        <f t="array" aca="1" ref="AL261" ca="1">AK261*(1+(rRentIncrPct*(MOD(AL$8,12)=1))+(rExCapExRntInfl*(rExCapExRntInflMnth=AL$8)))*(AL$8&lt;=(MAX(rHoldPeriod,1)+fRvrYr)*12)</f>
        <v>0</v>
      </c>
      <c r="AM261" s="278" cm="1">
        <f t="array" aca="1" ref="AM261" ca="1">AL261*(1+(rRentIncrPct*(MOD(AM$8,12)=1))+(rExCapExRntInfl*(rExCapExRntInflMnth=AM$8)))*(AM$8&lt;=(MAX(rHoldPeriod,1)+fRvrYr)*12)</f>
        <v>0</v>
      </c>
      <c r="AN261" s="278" cm="1">
        <f t="array" aca="1" ref="AN261" ca="1">AM261*(1+(rRentIncrPct*(MOD(AN$8,12)=1))+(rExCapExRntInfl*(rExCapExRntInflMnth=AN$8)))*(AN$8&lt;=(MAX(rHoldPeriod,1)+fRvrYr)*12)</f>
        <v>0</v>
      </c>
      <c r="AO261" s="278" cm="1">
        <f t="array" aca="1" ref="AO261" ca="1">AN261*(1+(rRentIncrPct*(MOD(AO$8,12)=1))+(rExCapExRntInfl*(rExCapExRntInflMnth=AO$8)))*(AO$8&lt;=(MAX(rHoldPeriod,1)+fRvrYr)*12)</f>
        <v>0</v>
      </c>
      <c r="AP261" s="278" cm="1">
        <f t="array" aca="1" ref="AP261" ca="1">AO261*(1+(rRentIncrPct*(MOD(AP$8,12)=1))+(rExCapExRntInfl*(rExCapExRntInflMnth=AP$8)))*(AP$8&lt;=(MAX(rHoldPeriod,1)+fRvrYr)*12)</f>
        <v>0</v>
      </c>
      <c r="AQ261" s="278" cm="1">
        <f t="array" aca="1" ref="AQ261" ca="1">AP261*(1+(rRentIncrPct*(MOD(AQ$8,12)=1))+(rExCapExRntInfl*(rExCapExRntInflMnth=AQ$8)))*(AQ$8&lt;=(MAX(rHoldPeriod,1)+fRvrYr)*12)</f>
        <v>0</v>
      </c>
      <c r="AR261" s="278" cm="1">
        <f t="array" aca="1" ref="AR261" ca="1">AQ261*(1+(rRentIncrPct*(MOD(AR$8,12)=1))+(rExCapExRntInfl*(rExCapExRntInflMnth=AR$8)))*(AR$8&lt;=(MAX(rHoldPeriod,1)+fRvrYr)*12)</f>
        <v>0</v>
      </c>
      <c r="AS261" s="278" cm="1">
        <f t="array" aca="1" ref="AS261" ca="1">AR261*(1+(rRentIncrPct*(MOD(AS$8,12)=1))+(rExCapExRntInfl*(rExCapExRntInflMnth=AS$8)))*(AS$8&lt;=(MAX(rHoldPeriod,1)+fRvrYr)*12)</f>
        <v>0</v>
      </c>
      <c r="AT261" s="278" cm="1">
        <f t="array" aca="1" ref="AT261" ca="1">AS261*(1+(rRentIncrPct*(MOD(AT$8,12)=1))+(rExCapExRntInfl*(rExCapExRntInflMnth=AT$8)))*(AT$8&lt;=(MAX(rHoldPeriod,1)+fRvrYr)*12)</f>
        <v>0</v>
      </c>
      <c r="AU261" s="278" cm="1">
        <f t="array" aca="1" ref="AU261" ca="1">AT261*(1+(rRentIncrPct*(MOD(AU$8,12)=1))+(rExCapExRntInfl*(rExCapExRntInflMnth=AU$8)))*(AU$8&lt;=(MAX(rHoldPeriod,1)+fRvrYr)*12)</f>
        <v>0</v>
      </c>
      <c r="AV261" s="278" cm="1">
        <f t="array" aca="1" ref="AV261" ca="1">AU261*(1+(rRentIncrPct*(MOD(AV$8,12)=1))+(rExCapExRntInfl*(rExCapExRntInflMnth=AV$8)))*(AV$8&lt;=(MAX(rHoldPeriod,1)+fRvrYr)*12)</f>
        <v>0</v>
      </c>
      <c r="AW261" s="278" cm="1">
        <f t="array" aca="1" ref="AW261" ca="1">AV261*(1+(rRentIncrPct*(MOD(AW$8,12)=1))+(rExCapExRntInfl*(rExCapExRntInflMnth=AW$8)))*(AW$8&lt;=(MAX(rHoldPeriod,1)+fRvrYr)*12)</f>
        <v>0</v>
      </c>
      <c r="AX261" s="278" cm="1">
        <f t="array" aca="1" ref="AX261" ca="1">AW261*(1+(rRentIncrPct*(MOD(AX$8,12)=1))+(rExCapExRntInfl*(rExCapExRntInflMnth=AX$8)))*(AX$8&lt;=(MAX(rHoldPeriod,1)+fRvrYr)*12)</f>
        <v>0</v>
      </c>
      <c r="AY261" s="278" cm="1">
        <f t="array" aca="1" ref="AY261" ca="1">AX261*(1+(rRentIncrPct*(MOD(AY$8,12)=1))+(rExCapExRntInfl*(rExCapExRntInflMnth=AY$8)))*(AY$8&lt;=(MAX(rHoldPeriod,1)+fRvrYr)*12)</f>
        <v>0</v>
      </c>
      <c r="AZ261" s="278" cm="1">
        <f t="array" aca="1" ref="AZ261" ca="1">AY261*(1+(rRentIncrPct*(MOD(AZ$8,12)=1))+(rExCapExRntInfl*(rExCapExRntInflMnth=AZ$8)))*(AZ$8&lt;=(MAX(rHoldPeriod,1)+fRvrYr)*12)</f>
        <v>0</v>
      </c>
      <c r="BA261" s="278" cm="1">
        <f t="array" aca="1" ref="BA261" ca="1">AZ261*(1+(rRentIncrPct*(MOD(BA$8,12)=1))+(rExCapExRntInfl*(rExCapExRntInflMnth=BA$8)))*(BA$8&lt;=(MAX(rHoldPeriod,1)+fRvrYr)*12)</f>
        <v>0</v>
      </c>
      <c r="BB261" s="278" cm="1">
        <f t="array" aca="1" ref="BB261" ca="1">BA261*(1+(rRentIncrPct*(MOD(BB$8,12)=1))+(rExCapExRntInfl*(rExCapExRntInflMnth=BB$8)))*(BB$8&lt;=(MAX(rHoldPeriod,1)+fRvrYr)*12)</f>
        <v>0</v>
      </c>
      <c r="BC261" s="278" cm="1">
        <f t="array" aca="1" ref="BC261" ca="1">BB261*(1+(rRentIncrPct*(MOD(BC$8,12)=1))+(rExCapExRntInfl*(rExCapExRntInflMnth=BC$8)))*(BC$8&lt;=(MAX(rHoldPeriod,1)+fRvrYr)*12)</f>
        <v>0</v>
      </c>
      <c r="BD261" s="278" cm="1">
        <f t="array" aca="1" ref="BD261" ca="1">BC261*(1+(rRentIncrPct*(MOD(BD$8,12)=1))+(rExCapExRntInfl*(rExCapExRntInflMnth=BD$8)))*(BD$8&lt;=(MAX(rHoldPeriod,1)+fRvrYr)*12)</f>
        <v>0</v>
      </c>
      <c r="BE261" s="278" cm="1">
        <f t="array" aca="1" ref="BE261" ca="1">BD261*(1+(rRentIncrPct*(MOD(BE$8,12)=1))+(rExCapExRntInfl*(rExCapExRntInflMnth=BE$8)))*(BE$8&lt;=(MAX(rHoldPeriod,1)+fRvrYr)*12)</f>
        <v>0</v>
      </c>
      <c r="BF261" s="278" cm="1">
        <f t="array" aca="1" ref="BF261" ca="1">BE261*(1+(rRentIncrPct*(MOD(BF$8,12)=1))+(rExCapExRntInfl*(rExCapExRntInflMnth=BF$8)))*(BF$8&lt;=(MAX(rHoldPeriod,1)+fRvrYr)*12)</f>
        <v>0</v>
      </c>
      <c r="BG261" s="278" cm="1">
        <f t="array" aca="1" ref="BG261" ca="1">BF261*(1+(rRentIncrPct*(MOD(BG$8,12)=1))+(rExCapExRntInfl*(rExCapExRntInflMnth=BG$8)))*(BG$8&lt;=(MAX(rHoldPeriod,1)+fRvrYr)*12)</f>
        <v>0</v>
      </c>
      <c r="BH261" s="278" cm="1">
        <f t="array" aca="1" ref="BH261" ca="1">BG261*(1+(rRentIncrPct*(MOD(BH$8,12)=1))+(rExCapExRntInfl*(rExCapExRntInflMnth=BH$8)))*(BH$8&lt;=(MAX(rHoldPeriod,1)+fRvrYr)*12)</f>
        <v>0</v>
      </c>
      <c r="BI261" s="278" cm="1">
        <f t="array" aca="1" ref="BI261" ca="1">BH261*(1+(rRentIncrPct*(MOD(BI$8,12)=1))+(rExCapExRntInfl*(rExCapExRntInflMnth=BI$8)))*(BI$8&lt;=(MAX(rHoldPeriod,1)+fRvrYr)*12)</f>
        <v>0</v>
      </c>
      <c r="BJ261" s="278" cm="1">
        <f t="array" aca="1" ref="BJ261" ca="1">BI261*(1+(rRentIncrPct*(MOD(BJ$8,12)=1))+(rExCapExRntInfl*(rExCapExRntInflMnth=BJ$8)))*(BJ$8&lt;=(MAX(rHoldPeriod,1)+fRvrYr)*12)</f>
        <v>0</v>
      </c>
      <c r="BK261" s="278" cm="1">
        <f t="array" aca="1" ref="BK261" ca="1">BJ261*(1+(rRentIncrPct*(MOD(BK$8,12)=1))+(rExCapExRntInfl*(rExCapExRntInflMnth=BK$8)))*(BK$8&lt;=(MAX(rHoldPeriod,1)+fRvrYr)*12)</f>
        <v>0</v>
      </c>
      <c r="BL261" s="278" cm="1">
        <f t="array" aca="1" ref="BL261" ca="1">BK261*(1+(rRentIncrPct*(MOD(BL$8,12)=1))+(rExCapExRntInfl*(rExCapExRntInflMnth=BL$8)))*(BL$8&lt;=(MAX(rHoldPeriod,1)+fRvrYr)*12)</f>
        <v>0</v>
      </c>
      <c r="BM261" s="278" cm="1">
        <f t="array" aca="1" ref="BM261" ca="1">BL261*(1+(rRentIncrPct*(MOD(BM$8,12)=1))+(rExCapExRntInfl*(rExCapExRntInflMnth=BM$8)))*(BM$8&lt;=(MAX(rHoldPeriod,1)+fRvrYr)*12)</f>
        <v>0</v>
      </c>
      <c r="BN261" s="278" cm="1">
        <f t="array" aca="1" ref="BN261" ca="1">BM261*(1+(rRentIncrPct*(MOD(BN$8,12)=1))+(rExCapExRntInfl*(rExCapExRntInflMnth=BN$8)))*(BN$8&lt;=(MAX(rHoldPeriod,1)+fRvrYr)*12)</f>
        <v>0</v>
      </c>
      <c r="BO261" s="278" cm="1">
        <f t="array" aca="1" ref="BO261" ca="1">BN261*(1+(rRentIncrPct*(MOD(BO$8,12)=1))+(rExCapExRntInfl*(rExCapExRntInflMnth=BO$8)))*(BO$8&lt;=(MAX(rHoldPeriod,1)+fRvrYr)*12)</f>
        <v>0</v>
      </c>
      <c r="BP261" s="278" cm="1">
        <f t="array" aca="1" ref="BP261" ca="1">BO261*(1+(rRentIncrPct*(MOD(BP$8,12)=1))+(rExCapExRntInfl*(rExCapExRntInflMnth=BP$8)))*(BP$8&lt;=(MAX(rHoldPeriod,1)+fRvrYr)*12)</f>
        <v>0</v>
      </c>
      <c r="BQ261" s="278" cm="1">
        <f t="array" aca="1" ref="BQ261" ca="1">BP261*(1+(rRentIncrPct*(MOD(BQ$8,12)=1))+(rExCapExRntInfl*(rExCapExRntInflMnth=BQ$8)))*(BQ$8&lt;=(MAX(rHoldPeriod,1)+fRvrYr)*12)</f>
        <v>0</v>
      </c>
      <c r="BR261" s="278" cm="1">
        <f t="array" aca="1" ref="BR261" ca="1">BQ261*(1+(rRentIncrPct*(MOD(BR$8,12)=1))+(rExCapExRntInfl*(rExCapExRntInflMnth=BR$8)))*(BR$8&lt;=(MAX(rHoldPeriod,1)+fRvrYr)*12)</f>
        <v>0</v>
      </c>
      <c r="BS261" s="278" cm="1">
        <f t="array" aca="1" ref="BS261" ca="1">BR261*(1+(rRentIncrPct*(MOD(BS$8,12)=1))+(rExCapExRntInfl*(rExCapExRntInflMnth=BS$8)))*(BS$8&lt;=(MAX(rHoldPeriod,1)+fRvrYr)*12)</f>
        <v>0</v>
      </c>
      <c r="BT261" s="278" cm="1">
        <f t="array" aca="1" ref="BT261" ca="1">BS261*(1+(rRentIncrPct*(MOD(BT$8,12)=1))+(rExCapExRntInfl*(rExCapExRntInflMnth=BT$8)))*(BT$8&lt;=(MAX(rHoldPeriod,1)+fRvrYr)*12)</f>
        <v>0</v>
      </c>
      <c r="BU261" s="278" cm="1">
        <f t="array" aca="1" ref="BU261" ca="1">BT261*(1+(rRentIncrPct*(MOD(BU$8,12)=1))+(rExCapExRntInfl*(rExCapExRntInflMnth=BU$8)))*(BU$8&lt;=(MAX(rHoldPeriod,1)+fRvrYr)*12)</f>
        <v>0</v>
      </c>
      <c r="BV261" s="278" cm="1">
        <f t="array" aca="1" ref="BV261" ca="1">BU261*(1+(rRentIncrPct*(MOD(BV$8,12)=1))+(rExCapExRntInfl*(rExCapExRntInflMnth=BV$8)))*(BV$8&lt;=(MAX(rHoldPeriod,1)+fRvrYr)*12)</f>
        <v>0</v>
      </c>
      <c r="BW261" s="278" cm="1">
        <f t="array" aca="1" ref="BW261" ca="1">BV261*(1+(rRentIncrPct*(MOD(BW$8,12)=1))+(rExCapExRntInfl*(rExCapExRntInflMnth=BW$8)))*(BW$8&lt;=(MAX(rHoldPeriod,1)+fRvrYr)*12)</f>
        <v>0</v>
      </c>
      <c r="BX261" s="278" cm="1">
        <f t="array" aca="1" ref="BX261" ca="1">BW261*(1+(rRentIncrPct*(MOD(BX$8,12)=1))+(rExCapExRntInfl*(rExCapExRntInflMnth=BX$8)))*(BX$8&lt;=(MAX(rHoldPeriod,1)+fRvrYr)*12)</f>
        <v>0</v>
      </c>
      <c r="BY261" s="278" cm="1">
        <f t="array" aca="1" ref="BY261" ca="1">BX261*(1+(rRentIncrPct*(MOD(BY$8,12)=1))+(rExCapExRntInfl*(rExCapExRntInflMnth=BY$8)))*(BY$8&lt;=(MAX(rHoldPeriod,1)+fRvrYr)*12)</f>
        <v>0</v>
      </c>
      <c r="BZ261" s="278" cm="1">
        <f t="array" aca="1" ref="BZ261" ca="1">BY261*(1+(rRentIncrPct*(MOD(BZ$8,12)=1))+(rExCapExRntInfl*(rExCapExRntInflMnth=BZ$8)))*(BZ$8&lt;=(MAX(rHoldPeriod,1)+fRvrYr)*12)</f>
        <v>0</v>
      </c>
      <c r="CA261" s="278" cm="1">
        <f t="array" aca="1" ref="CA261" ca="1">BZ261*(1+(rRentIncrPct*(MOD(CA$8,12)=1))+(rExCapExRntInfl*(rExCapExRntInflMnth=CA$8)))*(CA$8&lt;=(MAX(rHoldPeriod,1)+fRvrYr)*12)</f>
        <v>0</v>
      </c>
      <c r="CB261" s="278" cm="1">
        <f t="array" aca="1" ref="CB261" ca="1">CA261*(1+(rRentIncrPct*(MOD(CB$8,12)=1))+(rExCapExRntInfl*(rExCapExRntInflMnth=CB$8)))*(CB$8&lt;=(MAX(rHoldPeriod,1)+fRvrYr)*12)</f>
        <v>0</v>
      </c>
      <c r="CC261" s="278" cm="1">
        <f t="array" aca="1" ref="CC261" ca="1">CB261*(1+(rRentIncrPct*(MOD(CC$8,12)=1))+(rExCapExRntInfl*(rExCapExRntInflMnth=CC$8)))*(CC$8&lt;=(MAX(rHoldPeriod,1)+fRvrYr)*12)</f>
        <v>0</v>
      </c>
      <c r="CD261" s="278" cm="1">
        <f t="array" aca="1" ref="CD261" ca="1">CC261*(1+(rRentIncrPct*(MOD(CD$8,12)=1))+(rExCapExRntInfl*(rExCapExRntInflMnth=CD$8)))*(CD$8&lt;=(MAX(rHoldPeriod,1)+fRvrYr)*12)</f>
        <v>0</v>
      </c>
      <c r="CE261" s="278" cm="1">
        <f t="array" aca="1" ref="CE261" ca="1">CD261*(1+(rRentIncrPct*(MOD(CE$8,12)=1))+(rExCapExRntInfl*(rExCapExRntInflMnth=CE$8)))*(CE$8&lt;=(MAX(rHoldPeriod,1)+fRvrYr)*12)</f>
        <v>0</v>
      </c>
      <c r="CF261" s="278" cm="1">
        <f t="array" aca="1" ref="CF261" ca="1">CE261*(1+(rRentIncrPct*(MOD(CF$8,12)=1))+(rExCapExRntInfl*(rExCapExRntInflMnth=CF$8)))*(CF$8&lt;=(MAX(rHoldPeriod,1)+fRvrYr)*12)</f>
        <v>0</v>
      </c>
      <c r="CG261" s="278" cm="1">
        <f t="array" aca="1" ref="CG261" ca="1">CF261*(1+(rRentIncrPct*(MOD(CG$8,12)=1))+(rExCapExRntInfl*(rExCapExRntInflMnth=CG$8)))*(CG$8&lt;=(MAX(rHoldPeriod,1)+fRvrYr)*12)</f>
        <v>0</v>
      </c>
      <c r="CH261" s="278" cm="1">
        <f t="array" aca="1" ref="CH261" ca="1">CG261*(1+(rRentIncrPct*(MOD(CH$8,12)=1))+(rExCapExRntInfl*(rExCapExRntInflMnth=CH$8)))*(CH$8&lt;=(MAX(rHoldPeriod,1)+fRvrYr)*12)</f>
        <v>0</v>
      </c>
      <c r="CI261" s="278" cm="1">
        <f t="array" aca="1" ref="CI261" ca="1">CH261*(1+(rRentIncrPct*(MOD(CI$8,12)=1))+(rExCapExRntInfl*(rExCapExRntInflMnth=CI$8)))*(CI$8&lt;=(MAX(rHoldPeriod,1)+fRvrYr)*12)</f>
        <v>0</v>
      </c>
      <c r="CJ261" s="278" cm="1">
        <f t="array" aca="1" ref="CJ261" ca="1">CI261*(1+(rRentIncrPct*(MOD(CJ$8,12)=1))+(rExCapExRntInfl*(rExCapExRntInflMnth=CJ$8)))*(CJ$8&lt;=(MAX(rHoldPeriod,1)+fRvrYr)*12)</f>
        <v>0</v>
      </c>
      <c r="CK261" s="278" cm="1">
        <f t="array" aca="1" ref="CK261" ca="1">CJ261*(1+(rRentIncrPct*(MOD(CK$8,12)=1))+(rExCapExRntInfl*(rExCapExRntInflMnth=CK$8)))*(CK$8&lt;=(MAX(rHoldPeriod,1)+fRvrYr)*12)</f>
        <v>0</v>
      </c>
      <c r="CL261" s="278" cm="1">
        <f t="array" aca="1" ref="CL261" ca="1">CK261*(1+(rRentIncrPct*(MOD(CL$8,12)=1))+(rExCapExRntInfl*(rExCapExRntInflMnth=CL$8)))*(CL$8&lt;=(MAX(rHoldPeriod,1)+fRvrYr)*12)</f>
        <v>0</v>
      </c>
      <c r="CM261" s="278" cm="1">
        <f t="array" aca="1" ref="CM261" ca="1">CL261*(1+(rRentIncrPct*(MOD(CM$8,12)=1))+(rExCapExRntInfl*(rExCapExRntInflMnth=CM$8)))*(CM$8&lt;=(MAX(rHoldPeriod,1)+fRvrYr)*12)</f>
        <v>0</v>
      </c>
      <c r="CN261" s="278" cm="1">
        <f t="array" aca="1" ref="CN261" ca="1">CM261*(1+(rRentIncrPct*(MOD(CN$8,12)=1))+(rExCapExRntInfl*(rExCapExRntInflMnth=CN$8)))*(CN$8&lt;=(MAX(rHoldPeriod,1)+fRvrYr)*12)</f>
        <v>0</v>
      </c>
      <c r="CO261" s="278" cm="1">
        <f t="array" aca="1" ref="CO261" ca="1">CN261*(1+(rRentIncrPct*(MOD(CO$8,12)=1))+(rExCapExRntInfl*(rExCapExRntInflMnth=CO$8)))*(CO$8&lt;=(MAX(rHoldPeriod,1)+fRvrYr)*12)</f>
        <v>0</v>
      </c>
      <c r="CP261" s="278" cm="1">
        <f t="array" aca="1" ref="CP261" ca="1">CO261*(1+(rRentIncrPct*(MOD(CP$8,12)=1))+(rExCapExRntInfl*(rExCapExRntInflMnth=CP$8)))*(CP$8&lt;=(MAX(rHoldPeriod,1)+fRvrYr)*12)</f>
        <v>0</v>
      </c>
      <c r="CQ261" s="278" cm="1">
        <f t="array" aca="1" ref="CQ261" ca="1">CP261*(1+(rRentIncrPct*(MOD(CQ$8,12)=1))+(rExCapExRntInfl*(rExCapExRntInflMnth=CQ$8)))*(CQ$8&lt;=(MAX(rHoldPeriod,1)+fRvrYr)*12)</f>
        <v>0</v>
      </c>
      <c r="CR261" s="278" cm="1">
        <f t="array" aca="1" ref="CR261" ca="1">CQ261*(1+(rRentIncrPct*(MOD(CR$8,12)=1))+(rExCapExRntInfl*(rExCapExRntInflMnth=CR$8)))*(CR$8&lt;=(MAX(rHoldPeriod,1)+fRvrYr)*12)</f>
        <v>0</v>
      </c>
      <c r="CS261" s="278" cm="1">
        <f t="array" aca="1" ref="CS261" ca="1">CR261*(1+(rRentIncrPct*(MOD(CS$8,12)=1))+(rExCapExRntInfl*(rExCapExRntInflMnth=CS$8)))*(CS$8&lt;=(MAX(rHoldPeriod,1)+fRvrYr)*12)</f>
        <v>0</v>
      </c>
      <c r="CT261" s="278" cm="1">
        <f t="array" aca="1" ref="CT261" ca="1">CS261*(1+(rRentIncrPct*(MOD(CT$8,12)=1))+(rExCapExRntInfl*(rExCapExRntInflMnth=CT$8)))*(CT$8&lt;=(MAX(rHoldPeriod,1)+fRvrYr)*12)</f>
        <v>0</v>
      </c>
      <c r="CU261" s="278" cm="1">
        <f t="array" aca="1" ref="CU261" ca="1">CT261*(1+(rRentIncrPct*(MOD(CU$8,12)=1))+(rExCapExRntInfl*(rExCapExRntInflMnth=CU$8)))*(CU$8&lt;=(MAX(rHoldPeriod,1)+fRvrYr)*12)</f>
        <v>0</v>
      </c>
      <c r="CV261" s="278" cm="1">
        <f t="array" aca="1" ref="CV261" ca="1">CU261*(1+(rRentIncrPct*(MOD(CV$8,12)=1))+(rExCapExRntInfl*(rExCapExRntInflMnth=CV$8)))*(CV$8&lt;=(MAX(rHoldPeriod,1)+fRvrYr)*12)</f>
        <v>0</v>
      </c>
      <c r="CW261" s="278" cm="1">
        <f t="array" aca="1" ref="CW261" ca="1">CV261*(1+(rRentIncrPct*(MOD(CW$8,12)=1))+(rExCapExRntInfl*(rExCapExRntInflMnth=CW$8)))*(CW$8&lt;=(MAX(rHoldPeriod,1)+fRvrYr)*12)</f>
        <v>0</v>
      </c>
      <c r="CX261" s="278" cm="1">
        <f t="array" aca="1" ref="CX261" ca="1">CW261*(1+(rRentIncrPct*(MOD(CX$8,12)=1))+(rExCapExRntInfl*(rExCapExRntInflMnth=CX$8)))*(CX$8&lt;=(MAX(rHoldPeriod,1)+fRvrYr)*12)</f>
        <v>0</v>
      </c>
      <c r="CY261" s="278" cm="1">
        <f t="array" aca="1" ref="CY261" ca="1">CX261*(1+(rRentIncrPct*(MOD(CY$8,12)=1))+(rExCapExRntInfl*(rExCapExRntInflMnth=CY$8)))*(CY$8&lt;=(MAX(rHoldPeriod,1)+fRvrYr)*12)</f>
        <v>0</v>
      </c>
      <c r="CZ261" s="278" cm="1">
        <f t="array" aca="1" ref="CZ261" ca="1">CY261*(1+(rRentIncrPct*(MOD(CZ$8,12)=1))+(rExCapExRntInfl*(rExCapExRntInflMnth=CZ$8)))*(CZ$8&lt;=(MAX(rHoldPeriod,1)+fRvrYr)*12)</f>
        <v>0</v>
      </c>
      <c r="DA261" s="278" cm="1">
        <f t="array" aca="1" ref="DA261" ca="1">CZ261*(1+(rRentIncrPct*(MOD(DA$8,12)=1))+(rExCapExRntInfl*(rExCapExRntInflMnth=DA$8)))*(DA$8&lt;=(MAX(rHoldPeriod,1)+fRvrYr)*12)</f>
        <v>0</v>
      </c>
      <c r="DB261" s="278" cm="1">
        <f t="array" aca="1" ref="DB261" ca="1">DA261*(1+(rRentIncrPct*(MOD(DB$8,12)=1))+(rExCapExRntInfl*(rExCapExRntInflMnth=DB$8)))*(DB$8&lt;=(MAX(rHoldPeriod,1)+fRvrYr)*12)</f>
        <v>0</v>
      </c>
      <c r="DC261" s="278" cm="1">
        <f t="array" aca="1" ref="DC261" ca="1">DB261*(1+(rRentIncrPct*(MOD(DC$8,12)=1))+(rExCapExRntInfl*(rExCapExRntInflMnth=DC$8)))*(DC$8&lt;=(MAX(rHoldPeriod,1)+fRvrYr)*12)</f>
        <v>0</v>
      </c>
      <c r="DD261" s="278" cm="1">
        <f t="array" aca="1" ref="DD261" ca="1">DC261*(1+(rRentIncrPct*(MOD(DD$8,12)=1))+(rExCapExRntInfl*(rExCapExRntInflMnth=DD$8)))*(DD$8&lt;=(MAX(rHoldPeriod,1)+fRvrYr)*12)</f>
        <v>0</v>
      </c>
      <c r="DE261" s="278" cm="1">
        <f t="array" aca="1" ref="DE261" ca="1">DD261*(1+(rRentIncrPct*(MOD(DE$8,12)=1))+(rExCapExRntInfl*(rExCapExRntInflMnth=DE$8)))*(DE$8&lt;=(MAX(rHoldPeriod,1)+fRvrYr)*12)</f>
        <v>0</v>
      </c>
      <c r="DF261" s="278" cm="1">
        <f t="array" aca="1" ref="DF261" ca="1">DE261*(1+(rRentIncrPct*(MOD(DF$8,12)=1))+(rExCapExRntInfl*(rExCapExRntInflMnth=DF$8)))*(DF$8&lt;=(MAX(rHoldPeriod,1)+fRvrYr)*12)</f>
        <v>0</v>
      </c>
      <c r="DG261" s="278" cm="1">
        <f t="array" aca="1" ref="DG261" ca="1">DF261*(1+(rRentIncrPct*(MOD(DG$8,12)=1))+(rExCapExRntInfl*(rExCapExRntInflMnth=DG$8)))*(DG$8&lt;=(MAX(rHoldPeriod,1)+fRvrYr)*12)</f>
        <v>0</v>
      </c>
      <c r="DH261" s="278" cm="1">
        <f t="array" aca="1" ref="DH261" ca="1">DG261*(1+(rRentIncrPct*(MOD(DH$8,12)=1))+(rExCapExRntInfl*(rExCapExRntInflMnth=DH$8)))*(DH$8&lt;=(MAX(rHoldPeriod,1)+fRvrYr)*12)</f>
        <v>0</v>
      </c>
      <c r="DI261" s="278" cm="1">
        <f t="array" aca="1" ref="DI261" ca="1">DH261*(1+(rRentIncrPct*(MOD(DI$8,12)=1))+(rExCapExRntInfl*(rExCapExRntInflMnth=DI$8)))*(DI$8&lt;=(MAX(rHoldPeriod,1)+fRvrYr)*12)</f>
        <v>0</v>
      </c>
      <c r="DJ261" s="278" cm="1">
        <f t="array" aca="1" ref="DJ261" ca="1">DI261*(1+(rRentIncrPct*(MOD(DJ$8,12)=1))+(rExCapExRntInfl*(rExCapExRntInflMnth=DJ$8)))*(DJ$8&lt;=(MAX(rHoldPeriod,1)+fRvrYr)*12)</f>
        <v>0</v>
      </c>
      <c r="DK261" s="278" cm="1">
        <f t="array" aca="1" ref="DK261" ca="1">DJ261*(1+(rRentIncrPct*(MOD(DK$8,12)=1))+(rExCapExRntInfl*(rExCapExRntInflMnth=DK$8)))*(DK$8&lt;=(MAX(rHoldPeriod,1)+fRvrYr)*12)</f>
        <v>0</v>
      </c>
      <c r="DL261" s="278" cm="1">
        <f t="array" aca="1" ref="DL261" ca="1">DK261*(1+(rRentIncrPct*(MOD(DL$8,12)=1))+(rExCapExRntInfl*(rExCapExRntInflMnth=DL$8)))*(DL$8&lt;=(MAX(rHoldPeriod,1)+fRvrYr)*12)</f>
        <v>0</v>
      </c>
      <c r="DM261" s="278" cm="1">
        <f t="array" aca="1" ref="DM261" ca="1">DL261*(1+(rRentIncrPct*(MOD(DM$8,12)=1))+(rExCapExRntInfl*(rExCapExRntInflMnth=DM$8)))*(DM$8&lt;=(MAX(rHoldPeriod,1)+fRvrYr)*12)</f>
        <v>0</v>
      </c>
      <c r="DN261" s="278" cm="1">
        <f t="array" aca="1" ref="DN261" ca="1">DM261*(1+(rRentIncrPct*(MOD(DN$8,12)=1))+(rExCapExRntInfl*(rExCapExRntInflMnth=DN$8)))*(DN$8&lt;=(MAX(rHoldPeriod,1)+fRvrYr)*12)</f>
        <v>0</v>
      </c>
      <c r="DO261" s="278" cm="1">
        <f t="array" aca="1" ref="DO261" ca="1">DN261*(1+(rRentIncrPct*(MOD(DO$8,12)=1))+(rExCapExRntInfl*(rExCapExRntInflMnth=DO$8)))*(DO$8&lt;=(MAX(rHoldPeriod,1)+fRvrYr)*12)</f>
        <v>0</v>
      </c>
      <c r="DP261" s="278" cm="1">
        <f t="array" aca="1" ref="DP261" ca="1">DO261*(1+(rRentIncrPct*(MOD(DP$8,12)=1))+(rExCapExRntInfl*(rExCapExRntInflMnth=DP$8)))*(DP$8&lt;=(MAX(rHoldPeriod,1)+fRvrYr)*12)</f>
        <v>0</v>
      </c>
      <c r="DQ261" s="278" cm="1">
        <f t="array" aca="1" ref="DQ261" ca="1">DP261*(1+(rRentIncrPct*(MOD(DQ$8,12)=1))+(rExCapExRntInfl*(rExCapExRntInflMnth=DQ$8)))*(DQ$8&lt;=(MAX(rHoldPeriod,1)+fRvrYr)*12)</f>
        <v>0</v>
      </c>
      <c r="DR261" s="278" cm="1">
        <f t="array" aca="1" ref="DR261" ca="1">DQ261*(1+(rRentIncrPct*(MOD(DR$8,12)=1))+(rExCapExRntInfl*(rExCapExRntInflMnth=DR$8)))*(DR$8&lt;=(MAX(rHoldPeriod,1)+fRvrYr)*12)</f>
        <v>0</v>
      </c>
      <c r="DS261" s="278" cm="1">
        <f t="array" aca="1" ref="DS261" ca="1">DR261*(1+(rRentIncrPct*(MOD(DS$8,12)=1))+(rExCapExRntInfl*(rExCapExRntInflMnth=DS$8)))*(DS$8&lt;=(MAX(rHoldPeriod,1)+fRvrYr)*12)</f>
        <v>0</v>
      </c>
      <c r="DT261" s="278" cm="1">
        <f t="array" aca="1" ref="DT261" ca="1">DS261*(1+(rRentIncrPct*(MOD(DT$8,12)=1))+(rExCapExRntInfl*(rExCapExRntInflMnth=DT$8)))*(DT$8&lt;=(MAX(rHoldPeriod,1)+fRvrYr)*12)</f>
        <v>0</v>
      </c>
      <c r="DU261" s="278" cm="1">
        <f t="array" aca="1" ref="DU261" ca="1">DT261*(1+(rRentIncrPct*(MOD(DU$8,12)=1))+(rExCapExRntInfl*(rExCapExRntInflMnth=DU$8)))*(DU$8&lt;=(MAX(rHoldPeriod,1)+fRvrYr)*12)</f>
        <v>0</v>
      </c>
      <c r="DV261" s="278" cm="1">
        <f t="array" aca="1" ref="DV261" ca="1">DU261*(1+(rRentIncrPct*(MOD(DV$8,12)=1))+(rExCapExRntInfl*(rExCapExRntInflMnth=DV$8)))*(DV$8&lt;=(MAX(rHoldPeriod,1)+fRvrYr)*12)</f>
        <v>0</v>
      </c>
      <c r="DW261" s="278" cm="1">
        <f t="array" aca="1" ref="DW261" ca="1">DV261*(1+(rRentIncrPct*(MOD(DW$8,12)=1))+(rExCapExRntInfl*(rExCapExRntInflMnth=DW$8)))*(DW$8&lt;=(MAX(rHoldPeriod,1)+fRvrYr)*12)</f>
        <v>0</v>
      </c>
      <c r="DX261" s="278" cm="1">
        <f t="array" aca="1" ref="DX261" ca="1">DW261*(1+(rRentIncrPct*(MOD(DX$8,12)=1))+(rExCapExRntInfl*(rExCapExRntInflMnth=DX$8)))*(DX$8&lt;=(MAX(rHoldPeriod,1)+fRvrYr)*12)</f>
        <v>0</v>
      </c>
      <c r="DY261" s="278" cm="1">
        <f t="array" aca="1" ref="DY261" ca="1">DX261*(1+(rRentIncrPct*(MOD(DY$8,12)=1))+(rExCapExRntInfl*(rExCapExRntInflMnth=DY$8)))*(DY$8&lt;=(MAX(rHoldPeriod,1)+fRvrYr)*12)</f>
        <v>0</v>
      </c>
      <c r="DZ261" s="278" cm="1">
        <f t="array" aca="1" ref="DZ261" ca="1">DY261*(1+(rRentIncrPct*(MOD(DZ$8,12)=1))+(rExCapExRntInfl*(rExCapExRntInflMnth=DZ$8)))*(DZ$8&lt;=(MAX(rHoldPeriod,1)+fRvrYr)*12)</f>
        <v>0</v>
      </c>
      <c r="EA261" s="278" cm="1">
        <f t="array" aca="1" ref="EA261" ca="1">DZ261*(1+(rRentIncrPct*(MOD(EA$8,12)=1))+(rExCapExRntInfl*(rExCapExRntInflMnth=EA$8)))*(EA$8&lt;=(MAX(rHoldPeriod,1)+fRvrYr)*12)</f>
        <v>0</v>
      </c>
      <c r="EB261" s="278" cm="1">
        <f t="array" aca="1" ref="EB261" ca="1">EA261*(1+(rRentIncrPct*(MOD(EB$8,12)=1))+(rExCapExRntInfl*(rExCapExRntInflMnth=EB$8)))*(EB$8&lt;=(MAX(rHoldPeriod,1)+fRvrYr)*12)</f>
        <v>0</v>
      </c>
      <c r="EC261" s="278" cm="1">
        <f t="array" aca="1" ref="EC261" ca="1">EB261*(1+(rRentIncrPct*(MOD(EC$8,12)=1))+(rExCapExRntInfl*(rExCapExRntInflMnth=EC$8)))*(EC$8&lt;=(MAX(rHoldPeriod,1)+fRvrYr)*12)</f>
        <v>0</v>
      </c>
      <c r="ED261" s="278" cm="1">
        <f t="array" aca="1" ref="ED261" ca="1">EC261*(1+(rRentIncrPct*(MOD(ED$8,12)=1))+(rExCapExRntInfl*(rExCapExRntInflMnth=ED$8)))*(ED$8&lt;=(MAX(rHoldPeriod,1)+fRvrYr)*12)</f>
        <v>0</v>
      </c>
      <c r="EE261" s="278" cm="1">
        <f t="array" aca="1" ref="EE261" ca="1">ED261*(1+(rRentIncrPct*(MOD(EE$8,12)=1))+(rExCapExRntInfl*(rExCapExRntInflMnth=EE$8)))*(EE$8&lt;=(MAX(rHoldPeriod,1)+fRvrYr)*12)</f>
        <v>0</v>
      </c>
      <c r="EF261" s="278" cm="1">
        <f t="array" aca="1" ref="EF261" ca="1">EE261*(1+(rRentIncrPct*(MOD(EF$8,12)=1))+(rExCapExRntInfl*(rExCapExRntInflMnth=EF$8)))*(EF$8&lt;=(MAX(rHoldPeriod,1)+fRvrYr)*12)</f>
        <v>0</v>
      </c>
      <c r="EG261" s="278" cm="1">
        <f t="array" aca="1" ref="EG261" ca="1">EF261*(1+(rRentIncrPct*(MOD(EG$8,12)=1))+(rExCapExRntInfl*(rExCapExRntInflMnth=EG$8)))*(EG$8&lt;=(MAX(rHoldPeriod,1)+fRvrYr)*12)</f>
        <v>0</v>
      </c>
      <c r="EH261" s="278" cm="1">
        <f t="array" aca="1" ref="EH261" ca="1">EG261*(1+(rRentIncrPct*(MOD(EH$8,12)=1))+(rExCapExRntInfl*(rExCapExRntInflMnth=EH$8)))*(EH$8&lt;=(MAX(rHoldPeriod,1)+fRvrYr)*12)</f>
        <v>0</v>
      </c>
      <c r="EI261" s="278" cm="1">
        <f t="array" aca="1" ref="EI261" ca="1">EH261*(1+(rRentIncrPct*(MOD(EI$8,12)=1))+(rExCapExRntInfl*(rExCapExRntInflMnth=EI$8)))*(EI$8&lt;=(MAX(rHoldPeriod,1)+fRvrYr)*12)</f>
        <v>0</v>
      </c>
      <c r="EJ261" s="278" cm="1">
        <f t="array" aca="1" ref="EJ261" ca="1">EI261*(1+(rRentIncrPct*(MOD(EJ$8,12)=1))+(rExCapExRntInfl*(rExCapExRntInflMnth=EJ$8)))*(EJ$8&lt;=(MAX(rHoldPeriod,1)+fRvrYr)*12)</f>
        <v>0</v>
      </c>
      <c r="EK261" s="278" cm="1">
        <f t="array" aca="1" ref="EK261" ca="1">EJ261*(1+(rRentIncrPct*(MOD(EK$8,12)=1))+(rExCapExRntInfl*(rExCapExRntInflMnth=EK$8)))*(EK$8&lt;=(MAX(rHoldPeriod,1)+fRvrYr)*12)</f>
        <v>0</v>
      </c>
      <c r="EL261" s="278" cm="1">
        <f t="array" aca="1" ref="EL261" ca="1">EK261*(1+(rRentIncrPct*(MOD(EL$8,12)=1))+(rExCapExRntInfl*(rExCapExRntInflMnth=EL$8)))*(EL$8&lt;=(MAX(rHoldPeriod,1)+fRvrYr)*12)</f>
        <v>0</v>
      </c>
      <c r="EM261" s="278" cm="1">
        <f t="array" aca="1" ref="EM261" ca="1">EL261*(1+(rRentIncrPct*(MOD(EM$8,12)=1))+(rExCapExRntInfl*(rExCapExRntInflMnth=EM$8)))*(EM$8&lt;=(MAX(rHoldPeriod,1)+fRvrYr)*12)</f>
        <v>0</v>
      </c>
      <c r="EN261" s="278" cm="1">
        <f t="array" aca="1" ref="EN261" ca="1">EM261*(1+(rRentIncrPct*(MOD(EN$8,12)=1))+(rExCapExRntInfl*(rExCapExRntInflMnth=EN$8)))*(EN$8&lt;=(MAX(rHoldPeriod,1)+fRvrYr)*12)</f>
        <v>0</v>
      </c>
      <c r="EO261" s="278" cm="1">
        <f t="array" aca="1" ref="EO261" ca="1">EN261*(1+(rRentIncrPct*(MOD(EO$8,12)=1))+(rExCapExRntInfl*(rExCapExRntInflMnth=EO$8)))*(EO$8&lt;=(MAX(rHoldPeriod,1)+fRvrYr)*12)</f>
        <v>0</v>
      </c>
      <c r="EP261" s="278" cm="1">
        <f t="array" aca="1" ref="EP261" ca="1">EO261*(1+(rRentIncrPct*(MOD(EP$8,12)=1))+(rExCapExRntInfl*(rExCapExRntInflMnth=EP$8)))*(EP$8&lt;=(MAX(rHoldPeriod,1)+fRvrYr)*12)</f>
        <v>0</v>
      </c>
      <c r="EQ261" s="278" cm="1">
        <f t="array" aca="1" ref="EQ261" ca="1">EP261*(1+(rRentIncrPct*(MOD(EQ$8,12)=1))+(rExCapExRntInfl*(rExCapExRntInflMnth=EQ$8)))*(EQ$8&lt;=(MAX(rHoldPeriod,1)+fRvrYr)*12)</f>
        <v>0</v>
      </c>
      <c r="ER261" s="278" cm="1">
        <f t="array" aca="1" ref="ER261" ca="1">EQ261*(1+(rRentIncrPct*(MOD(ER$8,12)=1))+(rExCapExRntInfl*(rExCapExRntInflMnth=ER$8)))*(ER$8&lt;=(MAX(rHoldPeriod,1)+fRvrYr)*12)</f>
        <v>0</v>
      </c>
      <c r="ES261" s="278" cm="1">
        <f t="array" aca="1" ref="ES261" ca="1">ER261*(1+(rRentIncrPct*(MOD(ES$8,12)=1))+(rExCapExRntInfl*(rExCapExRntInflMnth=ES$8)))*(ES$8&lt;=(MAX(rHoldPeriod,1)+fRvrYr)*12)</f>
        <v>0</v>
      </c>
    </row>
    <row r="262" spans="17:149" hidden="1" x14ac:dyDescent="0.2">
      <c r="Q262" s="275"/>
      <c r="R262" s="278">
        <f t="shared" si="501"/>
        <v>0</v>
      </c>
      <c r="S262" s="278" cm="1">
        <f t="array" aca="1" ref="S262" ca="1">R262*(1+(rRentIncrPct*(MOD(S$8,12)=1))+(rExCapExRntInfl*(rExCapExRntInflMnth=S$8)))*(S$8&lt;=(MAX(rHoldPeriod,1)+fRvrYr)*12)</f>
        <v>0</v>
      </c>
      <c r="T262" s="278" cm="1">
        <f t="array" aca="1" ref="T262" ca="1">S262*(1+(rRentIncrPct*(MOD(T$8,12)=1))+(rExCapExRntInfl*(rExCapExRntInflMnth=T$8)))*(T$8&lt;=(MAX(rHoldPeriod,1)+fRvrYr)*12)</f>
        <v>0</v>
      </c>
      <c r="U262" s="278" cm="1">
        <f t="array" aca="1" ref="U262" ca="1">T262*(1+(rRentIncrPct*(MOD(U$8,12)=1))+(rExCapExRntInfl*(rExCapExRntInflMnth=U$8)))*(U$8&lt;=(MAX(rHoldPeriod,1)+fRvrYr)*12)</f>
        <v>0</v>
      </c>
      <c r="V262" s="278" cm="1">
        <f t="array" aca="1" ref="V262" ca="1">U262*(1+(rRentIncrPct*(MOD(V$8,12)=1))+(rExCapExRntInfl*(rExCapExRntInflMnth=V$8)))*(V$8&lt;=(MAX(rHoldPeriod,1)+fRvrYr)*12)</f>
        <v>0</v>
      </c>
      <c r="W262" s="278" cm="1">
        <f t="array" aca="1" ref="W262" ca="1">V262*(1+(rRentIncrPct*(MOD(W$8,12)=1))+(rExCapExRntInfl*(rExCapExRntInflMnth=W$8)))*(W$8&lt;=(MAX(rHoldPeriod,1)+fRvrYr)*12)</f>
        <v>0</v>
      </c>
      <c r="X262" s="278" cm="1">
        <f t="array" aca="1" ref="X262" ca="1">W262*(1+(rRentIncrPct*(MOD(X$8,12)=1))+(rExCapExRntInfl*(rExCapExRntInflMnth=X$8)))*(X$8&lt;=(MAX(rHoldPeriod,1)+fRvrYr)*12)</f>
        <v>0</v>
      </c>
      <c r="Y262" s="278" cm="1">
        <f t="array" aca="1" ref="Y262" ca="1">X262*(1+(rRentIncrPct*(MOD(Y$8,12)=1))+(rExCapExRntInfl*(rExCapExRntInflMnth=Y$8)))*(Y$8&lt;=(MAX(rHoldPeriod,1)+fRvrYr)*12)</f>
        <v>0</v>
      </c>
      <c r="Z262" s="278" cm="1">
        <f t="array" aca="1" ref="Z262" ca="1">Y262*(1+(rRentIncrPct*(MOD(Z$8,12)=1))+(rExCapExRntInfl*(rExCapExRntInflMnth=Z$8)))*(Z$8&lt;=(MAX(rHoldPeriod,1)+fRvrYr)*12)</f>
        <v>0</v>
      </c>
      <c r="AA262" s="278" cm="1">
        <f t="array" aca="1" ref="AA262" ca="1">Z262*(1+(rRentIncrPct*(MOD(AA$8,12)=1))+(rExCapExRntInfl*(rExCapExRntInflMnth=AA$8)))*(AA$8&lt;=(MAX(rHoldPeriod,1)+fRvrYr)*12)</f>
        <v>0</v>
      </c>
      <c r="AB262" s="278" cm="1">
        <f t="array" aca="1" ref="AB262" ca="1">AA262*(1+(rRentIncrPct*(MOD(AB$8,12)=1))+(rExCapExRntInfl*(rExCapExRntInflMnth=AB$8)))*(AB$8&lt;=(MAX(rHoldPeriod,1)+fRvrYr)*12)</f>
        <v>0</v>
      </c>
      <c r="AC262" s="278" cm="1">
        <f t="array" aca="1" ref="AC262" ca="1">AB262*(1+(rRentIncrPct*(MOD(AC$8,12)=1))+(rExCapExRntInfl*(rExCapExRntInflMnth=AC$8)))*(AC$8&lt;=(MAX(rHoldPeriod,1)+fRvrYr)*12)</f>
        <v>0</v>
      </c>
      <c r="AD262" s="278" cm="1">
        <f t="array" aca="1" ref="AD262" ca="1">AC262*(1+(rRentIncrPct*(MOD(AD$8,12)=1))+(rExCapExRntInfl*(rExCapExRntInflMnth=AD$8)))*(AD$8&lt;=(MAX(rHoldPeriod,1)+fRvrYr)*12)</f>
        <v>0</v>
      </c>
      <c r="AE262" s="278" cm="1">
        <f t="array" aca="1" ref="AE262" ca="1">AD262*(1+(rRentIncrPct*(MOD(AE$8,12)=1))+(rExCapExRntInfl*(rExCapExRntInflMnth=AE$8)))*(AE$8&lt;=(MAX(rHoldPeriod,1)+fRvrYr)*12)</f>
        <v>0</v>
      </c>
      <c r="AF262" s="278" cm="1">
        <f t="array" aca="1" ref="AF262" ca="1">AE262*(1+(rRentIncrPct*(MOD(AF$8,12)=1))+(rExCapExRntInfl*(rExCapExRntInflMnth=AF$8)))*(AF$8&lt;=(MAX(rHoldPeriod,1)+fRvrYr)*12)</f>
        <v>0</v>
      </c>
      <c r="AG262" s="278" cm="1">
        <f t="array" aca="1" ref="AG262" ca="1">AF262*(1+(rRentIncrPct*(MOD(AG$8,12)=1))+(rExCapExRntInfl*(rExCapExRntInflMnth=AG$8)))*(AG$8&lt;=(MAX(rHoldPeriod,1)+fRvrYr)*12)</f>
        <v>0</v>
      </c>
      <c r="AH262" s="278" cm="1">
        <f t="array" aca="1" ref="AH262" ca="1">AG262*(1+(rRentIncrPct*(MOD(AH$8,12)=1))+(rExCapExRntInfl*(rExCapExRntInflMnth=AH$8)))*(AH$8&lt;=(MAX(rHoldPeriod,1)+fRvrYr)*12)</f>
        <v>0</v>
      </c>
      <c r="AI262" s="278" cm="1">
        <f t="array" aca="1" ref="AI262" ca="1">AH262*(1+(rRentIncrPct*(MOD(AI$8,12)=1))+(rExCapExRntInfl*(rExCapExRntInflMnth=AI$8)))*(AI$8&lt;=(MAX(rHoldPeriod,1)+fRvrYr)*12)</f>
        <v>0</v>
      </c>
      <c r="AJ262" s="278" cm="1">
        <f t="array" aca="1" ref="AJ262" ca="1">AI262*(1+(rRentIncrPct*(MOD(AJ$8,12)=1))+(rExCapExRntInfl*(rExCapExRntInflMnth=AJ$8)))*(AJ$8&lt;=(MAX(rHoldPeriod,1)+fRvrYr)*12)</f>
        <v>0</v>
      </c>
      <c r="AK262" s="278" cm="1">
        <f t="array" aca="1" ref="AK262" ca="1">AJ262*(1+(rRentIncrPct*(MOD(AK$8,12)=1))+(rExCapExRntInfl*(rExCapExRntInflMnth=AK$8)))*(AK$8&lt;=(MAX(rHoldPeriod,1)+fRvrYr)*12)</f>
        <v>0</v>
      </c>
      <c r="AL262" s="278" cm="1">
        <f t="array" aca="1" ref="AL262" ca="1">AK262*(1+(rRentIncrPct*(MOD(AL$8,12)=1))+(rExCapExRntInfl*(rExCapExRntInflMnth=AL$8)))*(AL$8&lt;=(MAX(rHoldPeriod,1)+fRvrYr)*12)</f>
        <v>0</v>
      </c>
      <c r="AM262" s="278" cm="1">
        <f t="array" aca="1" ref="AM262" ca="1">AL262*(1+(rRentIncrPct*(MOD(AM$8,12)=1))+(rExCapExRntInfl*(rExCapExRntInflMnth=AM$8)))*(AM$8&lt;=(MAX(rHoldPeriod,1)+fRvrYr)*12)</f>
        <v>0</v>
      </c>
      <c r="AN262" s="278" cm="1">
        <f t="array" aca="1" ref="AN262" ca="1">AM262*(1+(rRentIncrPct*(MOD(AN$8,12)=1))+(rExCapExRntInfl*(rExCapExRntInflMnth=AN$8)))*(AN$8&lt;=(MAX(rHoldPeriod,1)+fRvrYr)*12)</f>
        <v>0</v>
      </c>
      <c r="AO262" s="278" cm="1">
        <f t="array" aca="1" ref="AO262" ca="1">AN262*(1+(rRentIncrPct*(MOD(AO$8,12)=1))+(rExCapExRntInfl*(rExCapExRntInflMnth=AO$8)))*(AO$8&lt;=(MAX(rHoldPeriod,1)+fRvrYr)*12)</f>
        <v>0</v>
      </c>
      <c r="AP262" s="278" cm="1">
        <f t="array" aca="1" ref="AP262" ca="1">AO262*(1+(rRentIncrPct*(MOD(AP$8,12)=1))+(rExCapExRntInfl*(rExCapExRntInflMnth=AP$8)))*(AP$8&lt;=(MAX(rHoldPeriod,1)+fRvrYr)*12)</f>
        <v>0</v>
      </c>
      <c r="AQ262" s="278" cm="1">
        <f t="array" aca="1" ref="AQ262" ca="1">AP262*(1+(rRentIncrPct*(MOD(AQ$8,12)=1))+(rExCapExRntInfl*(rExCapExRntInflMnth=AQ$8)))*(AQ$8&lt;=(MAX(rHoldPeriod,1)+fRvrYr)*12)</f>
        <v>0</v>
      </c>
      <c r="AR262" s="278" cm="1">
        <f t="array" aca="1" ref="AR262" ca="1">AQ262*(1+(rRentIncrPct*(MOD(AR$8,12)=1))+(rExCapExRntInfl*(rExCapExRntInflMnth=AR$8)))*(AR$8&lt;=(MAX(rHoldPeriod,1)+fRvrYr)*12)</f>
        <v>0</v>
      </c>
      <c r="AS262" s="278" cm="1">
        <f t="array" aca="1" ref="AS262" ca="1">AR262*(1+(rRentIncrPct*(MOD(AS$8,12)=1))+(rExCapExRntInfl*(rExCapExRntInflMnth=AS$8)))*(AS$8&lt;=(MAX(rHoldPeriod,1)+fRvrYr)*12)</f>
        <v>0</v>
      </c>
      <c r="AT262" s="278" cm="1">
        <f t="array" aca="1" ref="AT262" ca="1">AS262*(1+(rRentIncrPct*(MOD(AT$8,12)=1))+(rExCapExRntInfl*(rExCapExRntInflMnth=AT$8)))*(AT$8&lt;=(MAX(rHoldPeriod,1)+fRvrYr)*12)</f>
        <v>0</v>
      </c>
      <c r="AU262" s="278" cm="1">
        <f t="array" aca="1" ref="AU262" ca="1">AT262*(1+(rRentIncrPct*(MOD(AU$8,12)=1))+(rExCapExRntInfl*(rExCapExRntInflMnth=AU$8)))*(AU$8&lt;=(MAX(rHoldPeriod,1)+fRvrYr)*12)</f>
        <v>0</v>
      </c>
      <c r="AV262" s="278" cm="1">
        <f t="array" aca="1" ref="AV262" ca="1">AU262*(1+(rRentIncrPct*(MOD(AV$8,12)=1))+(rExCapExRntInfl*(rExCapExRntInflMnth=AV$8)))*(AV$8&lt;=(MAX(rHoldPeriod,1)+fRvrYr)*12)</f>
        <v>0</v>
      </c>
      <c r="AW262" s="278" cm="1">
        <f t="array" aca="1" ref="AW262" ca="1">AV262*(1+(rRentIncrPct*(MOD(AW$8,12)=1))+(rExCapExRntInfl*(rExCapExRntInflMnth=AW$8)))*(AW$8&lt;=(MAX(rHoldPeriod,1)+fRvrYr)*12)</f>
        <v>0</v>
      </c>
      <c r="AX262" s="278" cm="1">
        <f t="array" aca="1" ref="AX262" ca="1">AW262*(1+(rRentIncrPct*(MOD(AX$8,12)=1))+(rExCapExRntInfl*(rExCapExRntInflMnth=AX$8)))*(AX$8&lt;=(MAX(rHoldPeriod,1)+fRvrYr)*12)</f>
        <v>0</v>
      </c>
      <c r="AY262" s="278" cm="1">
        <f t="array" aca="1" ref="AY262" ca="1">AX262*(1+(rRentIncrPct*(MOD(AY$8,12)=1))+(rExCapExRntInfl*(rExCapExRntInflMnth=AY$8)))*(AY$8&lt;=(MAX(rHoldPeriod,1)+fRvrYr)*12)</f>
        <v>0</v>
      </c>
      <c r="AZ262" s="278" cm="1">
        <f t="array" aca="1" ref="AZ262" ca="1">AY262*(1+(rRentIncrPct*(MOD(AZ$8,12)=1))+(rExCapExRntInfl*(rExCapExRntInflMnth=AZ$8)))*(AZ$8&lt;=(MAX(rHoldPeriod,1)+fRvrYr)*12)</f>
        <v>0</v>
      </c>
      <c r="BA262" s="278" cm="1">
        <f t="array" aca="1" ref="BA262" ca="1">AZ262*(1+(rRentIncrPct*(MOD(BA$8,12)=1))+(rExCapExRntInfl*(rExCapExRntInflMnth=BA$8)))*(BA$8&lt;=(MAX(rHoldPeriod,1)+fRvrYr)*12)</f>
        <v>0</v>
      </c>
      <c r="BB262" s="278" cm="1">
        <f t="array" aca="1" ref="BB262" ca="1">BA262*(1+(rRentIncrPct*(MOD(BB$8,12)=1))+(rExCapExRntInfl*(rExCapExRntInflMnth=BB$8)))*(BB$8&lt;=(MAX(rHoldPeriod,1)+fRvrYr)*12)</f>
        <v>0</v>
      </c>
      <c r="BC262" s="278" cm="1">
        <f t="array" aca="1" ref="BC262" ca="1">BB262*(1+(rRentIncrPct*(MOD(BC$8,12)=1))+(rExCapExRntInfl*(rExCapExRntInflMnth=BC$8)))*(BC$8&lt;=(MAX(rHoldPeriod,1)+fRvrYr)*12)</f>
        <v>0</v>
      </c>
      <c r="BD262" s="278" cm="1">
        <f t="array" aca="1" ref="BD262" ca="1">BC262*(1+(rRentIncrPct*(MOD(BD$8,12)=1))+(rExCapExRntInfl*(rExCapExRntInflMnth=BD$8)))*(BD$8&lt;=(MAX(rHoldPeriod,1)+fRvrYr)*12)</f>
        <v>0</v>
      </c>
      <c r="BE262" s="278" cm="1">
        <f t="array" aca="1" ref="BE262" ca="1">BD262*(1+(rRentIncrPct*(MOD(BE$8,12)=1))+(rExCapExRntInfl*(rExCapExRntInflMnth=BE$8)))*(BE$8&lt;=(MAX(rHoldPeriod,1)+fRvrYr)*12)</f>
        <v>0</v>
      </c>
      <c r="BF262" s="278" cm="1">
        <f t="array" aca="1" ref="BF262" ca="1">BE262*(1+(rRentIncrPct*(MOD(BF$8,12)=1))+(rExCapExRntInfl*(rExCapExRntInflMnth=BF$8)))*(BF$8&lt;=(MAX(rHoldPeriod,1)+fRvrYr)*12)</f>
        <v>0</v>
      </c>
      <c r="BG262" s="278" cm="1">
        <f t="array" aca="1" ref="BG262" ca="1">BF262*(1+(rRentIncrPct*(MOD(BG$8,12)=1))+(rExCapExRntInfl*(rExCapExRntInflMnth=BG$8)))*(BG$8&lt;=(MAX(rHoldPeriod,1)+fRvrYr)*12)</f>
        <v>0</v>
      </c>
      <c r="BH262" s="278" cm="1">
        <f t="array" aca="1" ref="BH262" ca="1">BG262*(1+(rRentIncrPct*(MOD(BH$8,12)=1))+(rExCapExRntInfl*(rExCapExRntInflMnth=BH$8)))*(BH$8&lt;=(MAX(rHoldPeriod,1)+fRvrYr)*12)</f>
        <v>0</v>
      </c>
      <c r="BI262" s="278" cm="1">
        <f t="array" aca="1" ref="BI262" ca="1">BH262*(1+(rRentIncrPct*(MOD(BI$8,12)=1))+(rExCapExRntInfl*(rExCapExRntInflMnth=BI$8)))*(BI$8&lt;=(MAX(rHoldPeriod,1)+fRvrYr)*12)</f>
        <v>0</v>
      </c>
      <c r="BJ262" s="278" cm="1">
        <f t="array" aca="1" ref="BJ262" ca="1">BI262*(1+(rRentIncrPct*(MOD(BJ$8,12)=1))+(rExCapExRntInfl*(rExCapExRntInflMnth=BJ$8)))*(BJ$8&lt;=(MAX(rHoldPeriod,1)+fRvrYr)*12)</f>
        <v>0</v>
      </c>
      <c r="BK262" s="278" cm="1">
        <f t="array" aca="1" ref="BK262" ca="1">BJ262*(1+(rRentIncrPct*(MOD(BK$8,12)=1))+(rExCapExRntInfl*(rExCapExRntInflMnth=BK$8)))*(BK$8&lt;=(MAX(rHoldPeriod,1)+fRvrYr)*12)</f>
        <v>0</v>
      </c>
      <c r="BL262" s="278" cm="1">
        <f t="array" aca="1" ref="BL262" ca="1">BK262*(1+(rRentIncrPct*(MOD(BL$8,12)=1))+(rExCapExRntInfl*(rExCapExRntInflMnth=BL$8)))*(BL$8&lt;=(MAX(rHoldPeriod,1)+fRvrYr)*12)</f>
        <v>0</v>
      </c>
      <c r="BM262" s="278" cm="1">
        <f t="array" aca="1" ref="BM262" ca="1">BL262*(1+(rRentIncrPct*(MOD(BM$8,12)=1))+(rExCapExRntInfl*(rExCapExRntInflMnth=BM$8)))*(BM$8&lt;=(MAX(rHoldPeriod,1)+fRvrYr)*12)</f>
        <v>0</v>
      </c>
      <c r="BN262" s="278" cm="1">
        <f t="array" aca="1" ref="BN262" ca="1">BM262*(1+(rRentIncrPct*(MOD(BN$8,12)=1))+(rExCapExRntInfl*(rExCapExRntInflMnth=BN$8)))*(BN$8&lt;=(MAX(rHoldPeriod,1)+fRvrYr)*12)</f>
        <v>0</v>
      </c>
      <c r="BO262" s="278" cm="1">
        <f t="array" aca="1" ref="BO262" ca="1">BN262*(1+(rRentIncrPct*(MOD(BO$8,12)=1))+(rExCapExRntInfl*(rExCapExRntInflMnth=BO$8)))*(BO$8&lt;=(MAX(rHoldPeriod,1)+fRvrYr)*12)</f>
        <v>0</v>
      </c>
      <c r="BP262" s="278" cm="1">
        <f t="array" aca="1" ref="BP262" ca="1">BO262*(1+(rRentIncrPct*(MOD(BP$8,12)=1))+(rExCapExRntInfl*(rExCapExRntInflMnth=BP$8)))*(BP$8&lt;=(MAX(rHoldPeriod,1)+fRvrYr)*12)</f>
        <v>0</v>
      </c>
      <c r="BQ262" s="278" cm="1">
        <f t="array" aca="1" ref="BQ262" ca="1">BP262*(1+(rRentIncrPct*(MOD(BQ$8,12)=1))+(rExCapExRntInfl*(rExCapExRntInflMnth=BQ$8)))*(BQ$8&lt;=(MAX(rHoldPeriod,1)+fRvrYr)*12)</f>
        <v>0</v>
      </c>
      <c r="BR262" s="278" cm="1">
        <f t="array" aca="1" ref="BR262" ca="1">BQ262*(1+(rRentIncrPct*(MOD(BR$8,12)=1))+(rExCapExRntInfl*(rExCapExRntInflMnth=BR$8)))*(BR$8&lt;=(MAX(rHoldPeriod,1)+fRvrYr)*12)</f>
        <v>0</v>
      </c>
      <c r="BS262" s="278" cm="1">
        <f t="array" aca="1" ref="BS262" ca="1">BR262*(1+(rRentIncrPct*(MOD(BS$8,12)=1))+(rExCapExRntInfl*(rExCapExRntInflMnth=BS$8)))*(BS$8&lt;=(MAX(rHoldPeriod,1)+fRvrYr)*12)</f>
        <v>0</v>
      </c>
      <c r="BT262" s="278" cm="1">
        <f t="array" aca="1" ref="BT262" ca="1">BS262*(1+(rRentIncrPct*(MOD(BT$8,12)=1))+(rExCapExRntInfl*(rExCapExRntInflMnth=BT$8)))*(BT$8&lt;=(MAX(rHoldPeriod,1)+fRvrYr)*12)</f>
        <v>0</v>
      </c>
      <c r="BU262" s="278" cm="1">
        <f t="array" aca="1" ref="BU262" ca="1">BT262*(1+(rRentIncrPct*(MOD(BU$8,12)=1))+(rExCapExRntInfl*(rExCapExRntInflMnth=BU$8)))*(BU$8&lt;=(MAX(rHoldPeriod,1)+fRvrYr)*12)</f>
        <v>0</v>
      </c>
      <c r="BV262" s="278" cm="1">
        <f t="array" aca="1" ref="BV262" ca="1">BU262*(1+(rRentIncrPct*(MOD(BV$8,12)=1))+(rExCapExRntInfl*(rExCapExRntInflMnth=BV$8)))*(BV$8&lt;=(MAX(rHoldPeriod,1)+fRvrYr)*12)</f>
        <v>0</v>
      </c>
      <c r="BW262" s="278" cm="1">
        <f t="array" aca="1" ref="BW262" ca="1">BV262*(1+(rRentIncrPct*(MOD(BW$8,12)=1))+(rExCapExRntInfl*(rExCapExRntInflMnth=BW$8)))*(BW$8&lt;=(MAX(rHoldPeriod,1)+fRvrYr)*12)</f>
        <v>0</v>
      </c>
      <c r="BX262" s="278" cm="1">
        <f t="array" aca="1" ref="BX262" ca="1">BW262*(1+(rRentIncrPct*(MOD(BX$8,12)=1))+(rExCapExRntInfl*(rExCapExRntInflMnth=BX$8)))*(BX$8&lt;=(MAX(rHoldPeriod,1)+fRvrYr)*12)</f>
        <v>0</v>
      </c>
      <c r="BY262" s="278" cm="1">
        <f t="array" aca="1" ref="BY262" ca="1">BX262*(1+(rRentIncrPct*(MOD(BY$8,12)=1))+(rExCapExRntInfl*(rExCapExRntInflMnth=BY$8)))*(BY$8&lt;=(MAX(rHoldPeriod,1)+fRvrYr)*12)</f>
        <v>0</v>
      </c>
      <c r="BZ262" s="278" cm="1">
        <f t="array" aca="1" ref="BZ262" ca="1">BY262*(1+(rRentIncrPct*(MOD(BZ$8,12)=1))+(rExCapExRntInfl*(rExCapExRntInflMnth=BZ$8)))*(BZ$8&lt;=(MAX(rHoldPeriod,1)+fRvrYr)*12)</f>
        <v>0</v>
      </c>
      <c r="CA262" s="278" cm="1">
        <f t="array" aca="1" ref="CA262" ca="1">BZ262*(1+(rRentIncrPct*(MOD(CA$8,12)=1))+(rExCapExRntInfl*(rExCapExRntInflMnth=CA$8)))*(CA$8&lt;=(MAX(rHoldPeriod,1)+fRvrYr)*12)</f>
        <v>0</v>
      </c>
      <c r="CB262" s="278" cm="1">
        <f t="array" aca="1" ref="CB262" ca="1">CA262*(1+(rRentIncrPct*(MOD(CB$8,12)=1))+(rExCapExRntInfl*(rExCapExRntInflMnth=CB$8)))*(CB$8&lt;=(MAX(rHoldPeriod,1)+fRvrYr)*12)</f>
        <v>0</v>
      </c>
      <c r="CC262" s="278" cm="1">
        <f t="array" aca="1" ref="CC262" ca="1">CB262*(1+(rRentIncrPct*(MOD(CC$8,12)=1))+(rExCapExRntInfl*(rExCapExRntInflMnth=CC$8)))*(CC$8&lt;=(MAX(rHoldPeriod,1)+fRvrYr)*12)</f>
        <v>0</v>
      </c>
      <c r="CD262" s="278" cm="1">
        <f t="array" aca="1" ref="CD262" ca="1">CC262*(1+(rRentIncrPct*(MOD(CD$8,12)=1))+(rExCapExRntInfl*(rExCapExRntInflMnth=CD$8)))*(CD$8&lt;=(MAX(rHoldPeriod,1)+fRvrYr)*12)</f>
        <v>0</v>
      </c>
      <c r="CE262" s="278" cm="1">
        <f t="array" aca="1" ref="CE262" ca="1">CD262*(1+(rRentIncrPct*(MOD(CE$8,12)=1))+(rExCapExRntInfl*(rExCapExRntInflMnth=CE$8)))*(CE$8&lt;=(MAX(rHoldPeriod,1)+fRvrYr)*12)</f>
        <v>0</v>
      </c>
      <c r="CF262" s="278" cm="1">
        <f t="array" aca="1" ref="CF262" ca="1">CE262*(1+(rRentIncrPct*(MOD(CF$8,12)=1))+(rExCapExRntInfl*(rExCapExRntInflMnth=CF$8)))*(CF$8&lt;=(MAX(rHoldPeriod,1)+fRvrYr)*12)</f>
        <v>0</v>
      </c>
      <c r="CG262" s="278" cm="1">
        <f t="array" aca="1" ref="CG262" ca="1">CF262*(1+(rRentIncrPct*(MOD(CG$8,12)=1))+(rExCapExRntInfl*(rExCapExRntInflMnth=CG$8)))*(CG$8&lt;=(MAX(rHoldPeriod,1)+fRvrYr)*12)</f>
        <v>0</v>
      </c>
      <c r="CH262" s="278" cm="1">
        <f t="array" aca="1" ref="CH262" ca="1">CG262*(1+(rRentIncrPct*(MOD(CH$8,12)=1))+(rExCapExRntInfl*(rExCapExRntInflMnth=CH$8)))*(CH$8&lt;=(MAX(rHoldPeriod,1)+fRvrYr)*12)</f>
        <v>0</v>
      </c>
      <c r="CI262" s="278" cm="1">
        <f t="array" aca="1" ref="CI262" ca="1">CH262*(1+(rRentIncrPct*(MOD(CI$8,12)=1))+(rExCapExRntInfl*(rExCapExRntInflMnth=CI$8)))*(CI$8&lt;=(MAX(rHoldPeriod,1)+fRvrYr)*12)</f>
        <v>0</v>
      </c>
      <c r="CJ262" s="278" cm="1">
        <f t="array" aca="1" ref="CJ262" ca="1">CI262*(1+(rRentIncrPct*(MOD(CJ$8,12)=1))+(rExCapExRntInfl*(rExCapExRntInflMnth=CJ$8)))*(CJ$8&lt;=(MAX(rHoldPeriod,1)+fRvrYr)*12)</f>
        <v>0</v>
      </c>
      <c r="CK262" s="278" cm="1">
        <f t="array" aca="1" ref="CK262" ca="1">CJ262*(1+(rRentIncrPct*(MOD(CK$8,12)=1))+(rExCapExRntInfl*(rExCapExRntInflMnth=CK$8)))*(CK$8&lt;=(MAX(rHoldPeriod,1)+fRvrYr)*12)</f>
        <v>0</v>
      </c>
      <c r="CL262" s="278" cm="1">
        <f t="array" aca="1" ref="CL262" ca="1">CK262*(1+(rRentIncrPct*(MOD(CL$8,12)=1))+(rExCapExRntInfl*(rExCapExRntInflMnth=CL$8)))*(CL$8&lt;=(MAX(rHoldPeriod,1)+fRvrYr)*12)</f>
        <v>0</v>
      </c>
      <c r="CM262" s="278" cm="1">
        <f t="array" aca="1" ref="CM262" ca="1">CL262*(1+(rRentIncrPct*(MOD(CM$8,12)=1))+(rExCapExRntInfl*(rExCapExRntInflMnth=CM$8)))*(CM$8&lt;=(MAX(rHoldPeriod,1)+fRvrYr)*12)</f>
        <v>0</v>
      </c>
      <c r="CN262" s="278" cm="1">
        <f t="array" aca="1" ref="CN262" ca="1">CM262*(1+(rRentIncrPct*(MOD(CN$8,12)=1))+(rExCapExRntInfl*(rExCapExRntInflMnth=CN$8)))*(CN$8&lt;=(MAX(rHoldPeriod,1)+fRvrYr)*12)</f>
        <v>0</v>
      </c>
      <c r="CO262" s="278" cm="1">
        <f t="array" aca="1" ref="CO262" ca="1">CN262*(1+(rRentIncrPct*(MOD(CO$8,12)=1))+(rExCapExRntInfl*(rExCapExRntInflMnth=CO$8)))*(CO$8&lt;=(MAX(rHoldPeriod,1)+fRvrYr)*12)</f>
        <v>0</v>
      </c>
      <c r="CP262" s="278" cm="1">
        <f t="array" aca="1" ref="CP262" ca="1">CO262*(1+(rRentIncrPct*(MOD(CP$8,12)=1))+(rExCapExRntInfl*(rExCapExRntInflMnth=CP$8)))*(CP$8&lt;=(MAX(rHoldPeriod,1)+fRvrYr)*12)</f>
        <v>0</v>
      </c>
      <c r="CQ262" s="278" cm="1">
        <f t="array" aca="1" ref="CQ262" ca="1">CP262*(1+(rRentIncrPct*(MOD(CQ$8,12)=1))+(rExCapExRntInfl*(rExCapExRntInflMnth=CQ$8)))*(CQ$8&lt;=(MAX(rHoldPeriod,1)+fRvrYr)*12)</f>
        <v>0</v>
      </c>
      <c r="CR262" s="278" cm="1">
        <f t="array" aca="1" ref="CR262" ca="1">CQ262*(1+(rRentIncrPct*(MOD(CR$8,12)=1))+(rExCapExRntInfl*(rExCapExRntInflMnth=CR$8)))*(CR$8&lt;=(MAX(rHoldPeriod,1)+fRvrYr)*12)</f>
        <v>0</v>
      </c>
      <c r="CS262" s="278" cm="1">
        <f t="array" aca="1" ref="CS262" ca="1">CR262*(1+(rRentIncrPct*(MOD(CS$8,12)=1))+(rExCapExRntInfl*(rExCapExRntInflMnth=CS$8)))*(CS$8&lt;=(MAX(rHoldPeriod,1)+fRvrYr)*12)</f>
        <v>0</v>
      </c>
      <c r="CT262" s="278" cm="1">
        <f t="array" aca="1" ref="CT262" ca="1">CS262*(1+(rRentIncrPct*(MOD(CT$8,12)=1))+(rExCapExRntInfl*(rExCapExRntInflMnth=CT$8)))*(CT$8&lt;=(MAX(rHoldPeriod,1)+fRvrYr)*12)</f>
        <v>0</v>
      </c>
      <c r="CU262" s="278" cm="1">
        <f t="array" aca="1" ref="CU262" ca="1">CT262*(1+(rRentIncrPct*(MOD(CU$8,12)=1))+(rExCapExRntInfl*(rExCapExRntInflMnth=CU$8)))*(CU$8&lt;=(MAX(rHoldPeriod,1)+fRvrYr)*12)</f>
        <v>0</v>
      </c>
      <c r="CV262" s="278" cm="1">
        <f t="array" aca="1" ref="CV262" ca="1">CU262*(1+(rRentIncrPct*(MOD(CV$8,12)=1))+(rExCapExRntInfl*(rExCapExRntInflMnth=CV$8)))*(CV$8&lt;=(MAX(rHoldPeriod,1)+fRvrYr)*12)</f>
        <v>0</v>
      </c>
      <c r="CW262" s="278" cm="1">
        <f t="array" aca="1" ref="CW262" ca="1">CV262*(1+(rRentIncrPct*(MOD(CW$8,12)=1))+(rExCapExRntInfl*(rExCapExRntInflMnth=CW$8)))*(CW$8&lt;=(MAX(rHoldPeriod,1)+fRvrYr)*12)</f>
        <v>0</v>
      </c>
      <c r="CX262" s="278" cm="1">
        <f t="array" aca="1" ref="CX262" ca="1">CW262*(1+(rRentIncrPct*(MOD(CX$8,12)=1))+(rExCapExRntInfl*(rExCapExRntInflMnth=CX$8)))*(CX$8&lt;=(MAX(rHoldPeriod,1)+fRvrYr)*12)</f>
        <v>0</v>
      </c>
      <c r="CY262" s="278" cm="1">
        <f t="array" aca="1" ref="CY262" ca="1">CX262*(1+(rRentIncrPct*(MOD(CY$8,12)=1))+(rExCapExRntInfl*(rExCapExRntInflMnth=CY$8)))*(CY$8&lt;=(MAX(rHoldPeriod,1)+fRvrYr)*12)</f>
        <v>0</v>
      </c>
      <c r="CZ262" s="278" cm="1">
        <f t="array" aca="1" ref="CZ262" ca="1">CY262*(1+(rRentIncrPct*(MOD(CZ$8,12)=1))+(rExCapExRntInfl*(rExCapExRntInflMnth=CZ$8)))*(CZ$8&lt;=(MAX(rHoldPeriod,1)+fRvrYr)*12)</f>
        <v>0</v>
      </c>
      <c r="DA262" s="278" cm="1">
        <f t="array" aca="1" ref="DA262" ca="1">CZ262*(1+(rRentIncrPct*(MOD(DA$8,12)=1))+(rExCapExRntInfl*(rExCapExRntInflMnth=DA$8)))*(DA$8&lt;=(MAX(rHoldPeriod,1)+fRvrYr)*12)</f>
        <v>0</v>
      </c>
      <c r="DB262" s="278" cm="1">
        <f t="array" aca="1" ref="DB262" ca="1">DA262*(1+(rRentIncrPct*(MOD(DB$8,12)=1))+(rExCapExRntInfl*(rExCapExRntInflMnth=DB$8)))*(DB$8&lt;=(MAX(rHoldPeriod,1)+fRvrYr)*12)</f>
        <v>0</v>
      </c>
      <c r="DC262" s="278" cm="1">
        <f t="array" aca="1" ref="DC262" ca="1">DB262*(1+(rRentIncrPct*(MOD(DC$8,12)=1))+(rExCapExRntInfl*(rExCapExRntInflMnth=DC$8)))*(DC$8&lt;=(MAX(rHoldPeriod,1)+fRvrYr)*12)</f>
        <v>0</v>
      </c>
      <c r="DD262" s="278" cm="1">
        <f t="array" aca="1" ref="DD262" ca="1">DC262*(1+(rRentIncrPct*(MOD(DD$8,12)=1))+(rExCapExRntInfl*(rExCapExRntInflMnth=DD$8)))*(DD$8&lt;=(MAX(rHoldPeriod,1)+fRvrYr)*12)</f>
        <v>0</v>
      </c>
      <c r="DE262" s="278" cm="1">
        <f t="array" aca="1" ref="DE262" ca="1">DD262*(1+(rRentIncrPct*(MOD(DE$8,12)=1))+(rExCapExRntInfl*(rExCapExRntInflMnth=DE$8)))*(DE$8&lt;=(MAX(rHoldPeriod,1)+fRvrYr)*12)</f>
        <v>0</v>
      </c>
      <c r="DF262" s="278" cm="1">
        <f t="array" aca="1" ref="DF262" ca="1">DE262*(1+(rRentIncrPct*(MOD(DF$8,12)=1))+(rExCapExRntInfl*(rExCapExRntInflMnth=DF$8)))*(DF$8&lt;=(MAX(rHoldPeriod,1)+fRvrYr)*12)</f>
        <v>0</v>
      </c>
      <c r="DG262" s="278" cm="1">
        <f t="array" aca="1" ref="DG262" ca="1">DF262*(1+(rRentIncrPct*(MOD(DG$8,12)=1))+(rExCapExRntInfl*(rExCapExRntInflMnth=DG$8)))*(DG$8&lt;=(MAX(rHoldPeriod,1)+fRvrYr)*12)</f>
        <v>0</v>
      </c>
      <c r="DH262" s="278" cm="1">
        <f t="array" aca="1" ref="DH262" ca="1">DG262*(1+(rRentIncrPct*(MOD(DH$8,12)=1))+(rExCapExRntInfl*(rExCapExRntInflMnth=DH$8)))*(DH$8&lt;=(MAX(rHoldPeriod,1)+fRvrYr)*12)</f>
        <v>0</v>
      </c>
      <c r="DI262" s="278" cm="1">
        <f t="array" aca="1" ref="DI262" ca="1">DH262*(1+(rRentIncrPct*(MOD(DI$8,12)=1))+(rExCapExRntInfl*(rExCapExRntInflMnth=DI$8)))*(DI$8&lt;=(MAX(rHoldPeriod,1)+fRvrYr)*12)</f>
        <v>0</v>
      </c>
      <c r="DJ262" s="278" cm="1">
        <f t="array" aca="1" ref="DJ262" ca="1">DI262*(1+(rRentIncrPct*(MOD(DJ$8,12)=1))+(rExCapExRntInfl*(rExCapExRntInflMnth=DJ$8)))*(DJ$8&lt;=(MAX(rHoldPeriod,1)+fRvrYr)*12)</f>
        <v>0</v>
      </c>
      <c r="DK262" s="278" cm="1">
        <f t="array" aca="1" ref="DK262" ca="1">DJ262*(1+(rRentIncrPct*(MOD(DK$8,12)=1))+(rExCapExRntInfl*(rExCapExRntInflMnth=DK$8)))*(DK$8&lt;=(MAX(rHoldPeriod,1)+fRvrYr)*12)</f>
        <v>0</v>
      </c>
      <c r="DL262" s="278" cm="1">
        <f t="array" aca="1" ref="DL262" ca="1">DK262*(1+(rRentIncrPct*(MOD(DL$8,12)=1))+(rExCapExRntInfl*(rExCapExRntInflMnth=DL$8)))*(DL$8&lt;=(MAX(rHoldPeriod,1)+fRvrYr)*12)</f>
        <v>0</v>
      </c>
      <c r="DM262" s="278" cm="1">
        <f t="array" aca="1" ref="DM262" ca="1">DL262*(1+(rRentIncrPct*(MOD(DM$8,12)=1))+(rExCapExRntInfl*(rExCapExRntInflMnth=DM$8)))*(DM$8&lt;=(MAX(rHoldPeriod,1)+fRvrYr)*12)</f>
        <v>0</v>
      </c>
      <c r="DN262" s="278" cm="1">
        <f t="array" aca="1" ref="DN262" ca="1">DM262*(1+(rRentIncrPct*(MOD(DN$8,12)=1))+(rExCapExRntInfl*(rExCapExRntInflMnth=DN$8)))*(DN$8&lt;=(MAX(rHoldPeriod,1)+fRvrYr)*12)</f>
        <v>0</v>
      </c>
      <c r="DO262" s="278" cm="1">
        <f t="array" aca="1" ref="DO262" ca="1">DN262*(1+(rRentIncrPct*(MOD(DO$8,12)=1))+(rExCapExRntInfl*(rExCapExRntInflMnth=DO$8)))*(DO$8&lt;=(MAX(rHoldPeriod,1)+fRvrYr)*12)</f>
        <v>0</v>
      </c>
      <c r="DP262" s="278" cm="1">
        <f t="array" aca="1" ref="DP262" ca="1">DO262*(1+(rRentIncrPct*(MOD(DP$8,12)=1))+(rExCapExRntInfl*(rExCapExRntInflMnth=DP$8)))*(DP$8&lt;=(MAX(rHoldPeriod,1)+fRvrYr)*12)</f>
        <v>0</v>
      </c>
      <c r="DQ262" s="278" cm="1">
        <f t="array" aca="1" ref="DQ262" ca="1">DP262*(1+(rRentIncrPct*(MOD(DQ$8,12)=1))+(rExCapExRntInfl*(rExCapExRntInflMnth=DQ$8)))*(DQ$8&lt;=(MAX(rHoldPeriod,1)+fRvrYr)*12)</f>
        <v>0</v>
      </c>
      <c r="DR262" s="278" cm="1">
        <f t="array" aca="1" ref="DR262" ca="1">DQ262*(1+(rRentIncrPct*(MOD(DR$8,12)=1))+(rExCapExRntInfl*(rExCapExRntInflMnth=DR$8)))*(DR$8&lt;=(MAX(rHoldPeriod,1)+fRvrYr)*12)</f>
        <v>0</v>
      </c>
      <c r="DS262" s="278" cm="1">
        <f t="array" aca="1" ref="DS262" ca="1">DR262*(1+(rRentIncrPct*(MOD(DS$8,12)=1))+(rExCapExRntInfl*(rExCapExRntInflMnth=DS$8)))*(DS$8&lt;=(MAX(rHoldPeriod,1)+fRvrYr)*12)</f>
        <v>0</v>
      </c>
      <c r="DT262" s="278" cm="1">
        <f t="array" aca="1" ref="DT262" ca="1">DS262*(1+(rRentIncrPct*(MOD(DT$8,12)=1))+(rExCapExRntInfl*(rExCapExRntInflMnth=DT$8)))*(DT$8&lt;=(MAX(rHoldPeriod,1)+fRvrYr)*12)</f>
        <v>0</v>
      </c>
      <c r="DU262" s="278" cm="1">
        <f t="array" aca="1" ref="DU262" ca="1">DT262*(1+(rRentIncrPct*(MOD(DU$8,12)=1))+(rExCapExRntInfl*(rExCapExRntInflMnth=DU$8)))*(DU$8&lt;=(MAX(rHoldPeriod,1)+fRvrYr)*12)</f>
        <v>0</v>
      </c>
      <c r="DV262" s="278" cm="1">
        <f t="array" aca="1" ref="DV262" ca="1">DU262*(1+(rRentIncrPct*(MOD(DV$8,12)=1))+(rExCapExRntInfl*(rExCapExRntInflMnth=DV$8)))*(DV$8&lt;=(MAX(rHoldPeriod,1)+fRvrYr)*12)</f>
        <v>0</v>
      </c>
      <c r="DW262" s="278" cm="1">
        <f t="array" aca="1" ref="DW262" ca="1">DV262*(1+(rRentIncrPct*(MOD(DW$8,12)=1))+(rExCapExRntInfl*(rExCapExRntInflMnth=DW$8)))*(DW$8&lt;=(MAX(rHoldPeriod,1)+fRvrYr)*12)</f>
        <v>0</v>
      </c>
      <c r="DX262" s="278" cm="1">
        <f t="array" aca="1" ref="DX262" ca="1">DW262*(1+(rRentIncrPct*(MOD(DX$8,12)=1))+(rExCapExRntInfl*(rExCapExRntInflMnth=DX$8)))*(DX$8&lt;=(MAX(rHoldPeriod,1)+fRvrYr)*12)</f>
        <v>0</v>
      </c>
      <c r="DY262" s="278" cm="1">
        <f t="array" aca="1" ref="DY262" ca="1">DX262*(1+(rRentIncrPct*(MOD(DY$8,12)=1))+(rExCapExRntInfl*(rExCapExRntInflMnth=DY$8)))*(DY$8&lt;=(MAX(rHoldPeriod,1)+fRvrYr)*12)</f>
        <v>0</v>
      </c>
      <c r="DZ262" s="278" cm="1">
        <f t="array" aca="1" ref="DZ262" ca="1">DY262*(1+(rRentIncrPct*(MOD(DZ$8,12)=1))+(rExCapExRntInfl*(rExCapExRntInflMnth=DZ$8)))*(DZ$8&lt;=(MAX(rHoldPeriod,1)+fRvrYr)*12)</f>
        <v>0</v>
      </c>
      <c r="EA262" s="278" cm="1">
        <f t="array" aca="1" ref="EA262" ca="1">DZ262*(1+(rRentIncrPct*(MOD(EA$8,12)=1))+(rExCapExRntInfl*(rExCapExRntInflMnth=EA$8)))*(EA$8&lt;=(MAX(rHoldPeriod,1)+fRvrYr)*12)</f>
        <v>0</v>
      </c>
      <c r="EB262" s="278" cm="1">
        <f t="array" aca="1" ref="EB262" ca="1">EA262*(1+(rRentIncrPct*(MOD(EB$8,12)=1))+(rExCapExRntInfl*(rExCapExRntInflMnth=EB$8)))*(EB$8&lt;=(MAX(rHoldPeriod,1)+fRvrYr)*12)</f>
        <v>0</v>
      </c>
      <c r="EC262" s="278" cm="1">
        <f t="array" aca="1" ref="EC262" ca="1">EB262*(1+(rRentIncrPct*(MOD(EC$8,12)=1))+(rExCapExRntInfl*(rExCapExRntInflMnth=EC$8)))*(EC$8&lt;=(MAX(rHoldPeriod,1)+fRvrYr)*12)</f>
        <v>0</v>
      </c>
      <c r="ED262" s="278" cm="1">
        <f t="array" aca="1" ref="ED262" ca="1">EC262*(1+(rRentIncrPct*(MOD(ED$8,12)=1))+(rExCapExRntInfl*(rExCapExRntInflMnth=ED$8)))*(ED$8&lt;=(MAX(rHoldPeriod,1)+fRvrYr)*12)</f>
        <v>0</v>
      </c>
      <c r="EE262" s="278" cm="1">
        <f t="array" aca="1" ref="EE262" ca="1">ED262*(1+(rRentIncrPct*(MOD(EE$8,12)=1))+(rExCapExRntInfl*(rExCapExRntInflMnth=EE$8)))*(EE$8&lt;=(MAX(rHoldPeriod,1)+fRvrYr)*12)</f>
        <v>0</v>
      </c>
      <c r="EF262" s="278" cm="1">
        <f t="array" aca="1" ref="EF262" ca="1">EE262*(1+(rRentIncrPct*(MOD(EF$8,12)=1))+(rExCapExRntInfl*(rExCapExRntInflMnth=EF$8)))*(EF$8&lt;=(MAX(rHoldPeriod,1)+fRvrYr)*12)</f>
        <v>0</v>
      </c>
      <c r="EG262" s="278" cm="1">
        <f t="array" aca="1" ref="EG262" ca="1">EF262*(1+(rRentIncrPct*(MOD(EG$8,12)=1))+(rExCapExRntInfl*(rExCapExRntInflMnth=EG$8)))*(EG$8&lt;=(MAX(rHoldPeriod,1)+fRvrYr)*12)</f>
        <v>0</v>
      </c>
      <c r="EH262" s="278" cm="1">
        <f t="array" aca="1" ref="EH262" ca="1">EG262*(1+(rRentIncrPct*(MOD(EH$8,12)=1))+(rExCapExRntInfl*(rExCapExRntInflMnth=EH$8)))*(EH$8&lt;=(MAX(rHoldPeriod,1)+fRvrYr)*12)</f>
        <v>0</v>
      </c>
      <c r="EI262" s="278" cm="1">
        <f t="array" aca="1" ref="EI262" ca="1">EH262*(1+(rRentIncrPct*(MOD(EI$8,12)=1))+(rExCapExRntInfl*(rExCapExRntInflMnth=EI$8)))*(EI$8&lt;=(MAX(rHoldPeriod,1)+fRvrYr)*12)</f>
        <v>0</v>
      </c>
      <c r="EJ262" s="278" cm="1">
        <f t="array" aca="1" ref="EJ262" ca="1">EI262*(1+(rRentIncrPct*(MOD(EJ$8,12)=1))+(rExCapExRntInfl*(rExCapExRntInflMnth=EJ$8)))*(EJ$8&lt;=(MAX(rHoldPeriod,1)+fRvrYr)*12)</f>
        <v>0</v>
      </c>
      <c r="EK262" s="278" cm="1">
        <f t="array" aca="1" ref="EK262" ca="1">EJ262*(1+(rRentIncrPct*(MOD(EK$8,12)=1))+(rExCapExRntInfl*(rExCapExRntInflMnth=EK$8)))*(EK$8&lt;=(MAX(rHoldPeriod,1)+fRvrYr)*12)</f>
        <v>0</v>
      </c>
      <c r="EL262" s="278" cm="1">
        <f t="array" aca="1" ref="EL262" ca="1">EK262*(1+(rRentIncrPct*(MOD(EL$8,12)=1))+(rExCapExRntInfl*(rExCapExRntInflMnth=EL$8)))*(EL$8&lt;=(MAX(rHoldPeriod,1)+fRvrYr)*12)</f>
        <v>0</v>
      </c>
      <c r="EM262" s="278" cm="1">
        <f t="array" aca="1" ref="EM262" ca="1">EL262*(1+(rRentIncrPct*(MOD(EM$8,12)=1))+(rExCapExRntInfl*(rExCapExRntInflMnth=EM$8)))*(EM$8&lt;=(MAX(rHoldPeriod,1)+fRvrYr)*12)</f>
        <v>0</v>
      </c>
      <c r="EN262" s="278" cm="1">
        <f t="array" aca="1" ref="EN262" ca="1">EM262*(1+(rRentIncrPct*(MOD(EN$8,12)=1))+(rExCapExRntInfl*(rExCapExRntInflMnth=EN$8)))*(EN$8&lt;=(MAX(rHoldPeriod,1)+fRvrYr)*12)</f>
        <v>0</v>
      </c>
      <c r="EO262" s="278" cm="1">
        <f t="array" aca="1" ref="EO262" ca="1">EN262*(1+(rRentIncrPct*(MOD(EO$8,12)=1))+(rExCapExRntInfl*(rExCapExRntInflMnth=EO$8)))*(EO$8&lt;=(MAX(rHoldPeriod,1)+fRvrYr)*12)</f>
        <v>0</v>
      </c>
      <c r="EP262" s="278" cm="1">
        <f t="array" aca="1" ref="EP262" ca="1">EO262*(1+(rRentIncrPct*(MOD(EP$8,12)=1))+(rExCapExRntInfl*(rExCapExRntInflMnth=EP$8)))*(EP$8&lt;=(MAX(rHoldPeriod,1)+fRvrYr)*12)</f>
        <v>0</v>
      </c>
      <c r="EQ262" s="278" cm="1">
        <f t="array" aca="1" ref="EQ262" ca="1">EP262*(1+(rRentIncrPct*(MOD(EQ$8,12)=1))+(rExCapExRntInfl*(rExCapExRntInflMnth=EQ$8)))*(EQ$8&lt;=(MAX(rHoldPeriod,1)+fRvrYr)*12)</f>
        <v>0</v>
      </c>
      <c r="ER262" s="278" cm="1">
        <f t="array" aca="1" ref="ER262" ca="1">EQ262*(1+(rRentIncrPct*(MOD(ER$8,12)=1))+(rExCapExRntInfl*(rExCapExRntInflMnth=ER$8)))*(ER$8&lt;=(MAX(rHoldPeriod,1)+fRvrYr)*12)</f>
        <v>0</v>
      </c>
      <c r="ES262" s="278" cm="1">
        <f t="array" aca="1" ref="ES262" ca="1">ER262*(1+(rRentIncrPct*(MOD(ES$8,12)=1))+(rExCapExRntInfl*(rExCapExRntInflMnth=ES$8)))*(ES$8&lt;=(MAX(rHoldPeriod,1)+fRvrYr)*12)</f>
        <v>0</v>
      </c>
    </row>
    <row r="263" spans="17:149" hidden="1" x14ac:dyDescent="0.2">
      <c r="Q263" s="275"/>
      <c r="R263" s="278">
        <f t="shared" si="501"/>
        <v>0</v>
      </c>
      <c r="S263" s="278" cm="1">
        <f t="array" aca="1" ref="S263" ca="1">R263*(1+(rRentIncrPct*(MOD(S$8,12)=1))+(rExCapExRntInfl*(rExCapExRntInflMnth=S$8)))*(S$8&lt;=(MAX(rHoldPeriod,1)+fRvrYr)*12)</f>
        <v>0</v>
      </c>
      <c r="T263" s="278" cm="1">
        <f t="array" aca="1" ref="T263" ca="1">S263*(1+(rRentIncrPct*(MOD(T$8,12)=1))+(rExCapExRntInfl*(rExCapExRntInflMnth=T$8)))*(T$8&lt;=(MAX(rHoldPeriod,1)+fRvrYr)*12)</f>
        <v>0</v>
      </c>
      <c r="U263" s="278" cm="1">
        <f t="array" aca="1" ref="U263" ca="1">T263*(1+(rRentIncrPct*(MOD(U$8,12)=1))+(rExCapExRntInfl*(rExCapExRntInflMnth=U$8)))*(U$8&lt;=(MAX(rHoldPeriod,1)+fRvrYr)*12)</f>
        <v>0</v>
      </c>
      <c r="V263" s="278" cm="1">
        <f t="array" aca="1" ref="V263" ca="1">U263*(1+(rRentIncrPct*(MOD(V$8,12)=1))+(rExCapExRntInfl*(rExCapExRntInflMnth=V$8)))*(V$8&lt;=(MAX(rHoldPeriod,1)+fRvrYr)*12)</f>
        <v>0</v>
      </c>
      <c r="W263" s="278" cm="1">
        <f t="array" aca="1" ref="W263" ca="1">V263*(1+(rRentIncrPct*(MOD(W$8,12)=1))+(rExCapExRntInfl*(rExCapExRntInflMnth=W$8)))*(W$8&lt;=(MAX(rHoldPeriod,1)+fRvrYr)*12)</f>
        <v>0</v>
      </c>
      <c r="X263" s="278" cm="1">
        <f t="array" aca="1" ref="X263" ca="1">W263*(1+(rRentIncrPct*(MOD(X$8,12)=1))+(rExCapExRntInfl*(rExCapExRntInflMnth=X$8)))*(X$8&lt;=(MAX(rHoldPeriod,1)+fRvrYr)*12)</f>
        <v>0</v>
      </c>
      <c r="Y263" s="278" cm="1">
        <f t="array" aca="1" ref="Y263" ca="1">X263*(1+(rRentIncrPct*(MOD(Y$8,12)=1))+(rExCapExRntInfl*(rExCapExRntInflMnth=Y$8)))*(Y$8&lt;=(MAX(rHoldPeriod,1)+fRvrYr)*12)</f>
        <v>0</v>
      </c>
      <c r="Z263" s="278" cm="1">
        <f t="array" aca="1" ref="Z263" ca="1">Y263*(1+(rRentIncrPct*(MOD(Z$8,12)=1))+(rExCapExRntInfl*(rExCapExRntInflMnth=Z$8)))*(Z$8&lt;=(MAX(rHoldPeriod,1)+fRvrYr)*12)</f>
        <v>0</v>
      </c>
      <c r="AA263" s="278" cm="1">
        <f t="array" aca="1" ref="AA263" ca="1">Z263*(1+(rRentIncrPct*(MOD(AA$8,12)=1))+(rExCapExRntInfl*(rExCapExRntInflMnth=AA$8)))*(AA$8&lt;=(MAX(rHoldPeriod,1)+fRvrYr)*12)</f>
        <v>0</v>
      </c>
      <c r="AB263" s="278" cm="1">
        <f t="array" aca="1" ref="AB263" ca="1">AA263*(1+(rRentIncrPct*(MOD(AB$8,12)=1))+(rExCapExRntInfl*(rExCapExRntInflMnth=AB$8)))*(AB$8&lt;=(MAX(rHoldPeriod,1)+fRvrYr)*12)</f>
        <v>0</v>
      </c>
      <c r="AC263" s="278" cm="1">
        <f t="array" aca="1" ref="AC263" ca="1">AB263*(1+(rRentIncrPct*(MOD(AC$8,12)=1))+(rExCapExRntInfl*(rExCapExRntInflMnth=AC$8)))*(AC$8&lt;=(MAX(rHoldPeriod,1)+fRvrYr)*12)</f>
        <v>0</v>
      </c>
      <c r="AD263" s="278" cm="1">
        <f t="array" aca="1" ref="AD263" ca="1">AC263*(1+(rRentIncrPct*(MOD(AD$8,12)=1))+(rExCapExRntInfl*(rExCapExRntInflMnth=AD$8)))*(AD$8&lt;=(MAX(rHoldPeriod,1)+fRvrYr)*12)</f>
        <v>0</v>
      </c>
      <c r="AE263" s="278" cm="1">
        <f t="array" aca="1" ref="AE263" ca="1">AD263*(1+(rRentIncrPct*(MOD(AE$8,12)=1))+(rExCapExRntInfl*(rExCapExRntInflMnth=AE$8)))*(AE$8&lt;=(MAX(rHoldPeriod,1)+fRvrYr)*12)</f>
        <v>0</v>
      </c>
      <c r="AF263" s="278" cm="1">
        <f t="array" aca="1" ref="AF263" ca="1">AE263*(1+(rRentIncrPct*(MOD(AF$8,12)=1))+(rExCapExRntInfl*(rExCapExRntInflMnth=AF$8)))*(AF$8&lt;=(MAX(rHoldPeriod,1)+fRvrYr)*12)</f>
        <v>0</v>
      </c>
      <c r="AG263" s="278" cm="1">
        <f t="array" aca="1" ref="AG263" ca="1">AF263*(1+(rRentIncrPct*(MOD(AG$8,12)=1))+(rExCapExRntInfl*(rExCapExRntInflMnth=AG$8)))*(AG$8&lt;=(MAX(rHoldPeriod,1)+fRvrYr)*12)</f>
        <v>0</v>
      </c>
      <c r="AH263" s="278" cm="1">
        <f t="array" aca="1" ref="AH263" ca="1">AG263*(1+(rRentIncrPct*(MOD(AH$8,12)=1))+(rExCapExRntInfl*(rExCapExRntInflMnth=AH$8)))*(AH$8&lt;=(MAX(rHoldPeriod,1)+fRvrYr)*12)</f>
        <v>0</v>
      </c>
      <c r="AI263" s="278" cm="1">
        <f t="array" aca="1" ref="AI263" ca="1">AH263*(1+(rRentIncrPct*(MOD(AI$8,12)=1))+(rExCapExRntInfl*(rExCapExRntInflMnth=AI$8)))*(AI$8&lt;=(MAX(rHoldPeriod,1)+fRvrYr)*12)</f>
        <v>0</v>
      </c>
      <c r="AJ263" s="278" cm="1">
        <f t="array" aca="1" ref="AJ263" ca="1">AI263*(1+(rRentIncrPct*(MOD(AJ$8,12)=1))+(rExCapExRntInfl*(rExCapExRntInflMnth=AJ$8)))*(AJ$8&lt;=(MAX(rHoldPeriod,1)+fRvrYr)*12)</f>
        <v>0</v>
      </c>
      <c r="AK263" s="278" cm="1">
        <f t="array" aca="1" ref="AK263" ca="1">AJ263*(1+(rRentIncrPct*(MOD(AK$8,12)=1))+(rExCapExRntInfl*(rExCapExRntInflMnth=AK$8)))*(AK$8&lt;=(MAX(rHoldPeriod,1)+fRvrYr)*12)</f>
        <v>0</v>
      </c>
      <c r="AL263" s="278" cm="1">
        <f t="array" aca="1" ref="AL263" ca="1">AK263*(1+(rRentIncrPct*(MOD(AL$8,12)=1))+(rExCapExRntInfl*(rExCapExRntInflMnth=AL$8)))*(AL$8&lt;=(MAX(rHoldPeriod,1)+fRvrYr)*12)</f>
        <v>0</v>
      </c>
      <c r="AM263" s="278" cm="1">
        <f t="array" aca="1" ref="AM263" ca="1">AL263*(1+(rRentIncrPct*(MOD(AM$8,12)=1))+(rExCapExRntInfl*(rExCapExRntInflMnth=AM$8)))*(AM$8&lt;=(MAX(rHoldPeriod,1)+fRvrYr)*12)</f>
        <v>0</v>
      </c>
      <c r="AN263" s="278" cm="1">
        <f t="array" aca="1" ref="AN263" ca="1">AM263*(1+(rRentIncrPct*(MOD(AN$8,12)=1))+(rExCapExRntInfl*(rExCapExRntInflMnth=AN$8)))*(AN$8&lt;=(MAX(rHoldPeriod,1)+fRvrYr)*12)</f>
        <v>0</v>
      </c>
      <c r="AO263" s="278" cm="1">
        <f t="array" aca="1" ref="AO263" ca="1">AN263*(1+(rRentIncrPct*(MOD(AO$8,12)=1))+(rExCapExRntInfl*(rExCapExRntInflMnth=AO$8)))*(AO$8&lt;=(MAX(rHoldPeriod,1)+fRvrYr)*12)</f>
        <v>0</v>
      </c>
      <c r="AP263" s="278" cm="1">
        <f t="array" aca="1" ref="AP263" ca="1">AO263*(1+(rRentIncrPct*(MOD(AP$8,12)=1))+(rExCapExRntInfl*(rExCapExRntInflMnth=AP$8)))*(AP$8&lt;=(MAX(rHoldPeriod,1)+fRvrYr)*12)</f>
        <v>0</v>
      </c>
      <c r="AQ263" s="278" cm="1">
        <f t="array" aca="1" ref="AQ263" ca="1">AP263*(1+(rRentIncrPct*(MOD(AQ$8,12)=1))+(rExCapExRntInfl*(rExCapExRntInflMnth=AQ$8)))*(AQ$8&lt;=(MAX(rHoldPeriod,1)+fRvrYr)*12)</f>
        <v>0</v>
      </c>
      <c r="AR263" s="278" cm="1">
        <f t="array" aca="1" ref="AR263" ca="1">AQ263*(1+(rRentIncrPct*(MOD(AR$8,12)=1))+(rExCapExRntInfl*(rExCapExRntInflMnth=AR$8)))*(AR$8&lt;=(MAX(rHoldPeriod,1)+fRvrYr)*12)</f>
        <v>0</v>
      </c>
      <c r="AS263" s="278" cm="1">
        <f t="array" aca="1" ref="AS263" ca="1">AR263*(1+(rRentIncrPct*(MOD(AS$8,12)=1))+(rExCapExRntInfl*(rExCapExRntInflMnth=AS$8)))*(AS$8&lt;=(MAX(rHoldPeriod,1)+fRvrYr)*12)</f>
        <v>0</v>
      </c>
      <c r="AT263" s="278" cm="1">
        <f t="array" aca="1" ref="AT263" ca="1">AS263*(1+(rRentIncrPct*(MOD(AT$8,12)=1))+(rExCapExRntInfl*(rExCapExRntInflMnth=AT$8)))*(AT$8&lt;=(MAX(rHoldPeriod,1)+fRvrYr)*12)</f>
        <v>0</v>
      </c>
      <c r="AU263" s="278" cm="1">
        <f t="array" aca="1" ref="AU263" ca="1">AT263*(1+(rRentIncrPct*(MOD(AU$8,12)=1))+(rExCapExRntInfl*(rExCapExRntInflMnth=AU$8)))*(AU$8&lt;=(MAX(rHoldPeriod,1)+fRvrYr)*12)</f>
        <v>0</v>
      </c>
      <c r="AV263" s="278" cm="1">
        <f t="array" aca="1" ref="AV263" ca="1">AU263*(1+(rRentIncrPct*(MOD(AV$8,12)=1))+(rExCapExRntInfl*(rExCapExRntInflMnth=AV$8)))*(AV$8&lt;=(MAX(rHoldPeriod,1)+fRvrYr)*12)</f>
        <v>0</v>
      </c>
      <c r="AW263" s="278" cm="1">
        <f t="array" aca="1" ref="AW263" ca="1">AV263*(1+(rRentIncrPct*(MOD(AW$8,12)=1))+(rExCapExRntInfl*(rExCapExRntInflMnth=AW$8)))*(AW$8&lt;=(MAX(rHoldPeriod,1)+fRvrYr)*12)</f>
        <v>0</v>
      </c>
      <c r="AX263" s="278" cm="1">
        <f t="array" aca="1" ref="AX263" ca="1">AW263*(1+(rRentIncrPct*(MOD(AX$8,12)=1))+(rExCapExRntInfl*(rExCapExRntInflMnth=AX$8)))*(AX$8&lt;=(MAX(rHoldPeriod,1)+fRvrYr)*12)</f>
        <v>0</v>
      </c>
      <c r="AY263" s="278" cm="1">
        <f t="array" aca="1" ref="AY263" ca="1">AX263*(1+(rRentIncrPct*(MOD(AY$8,12)=1))+(rExCapExRntInfl*(rExCapExRntInflMnth=AY$8)))*(AY$8&lt;=(MAX(rHoldPeriod,1)+fRvrYr)*12)</f>
        <v>0</v>
      </c>
      <c r="AZ263" s="278" cm="1">
        <f t="array" aca="1" ref="AZ263" ca="1">AY263*(1+(rRentIncrPct*(MOD(AZ$8,12)=1))+(rExCapExRntInfl*(rExCapExRntInflMnth=AZ$8)))*(AZ$8&lt;=(MAX(rHoldPeriod,1)+fRvrYr)*12)</f>
        <v>0</v>
      </c>
      <c r="BA263" s="278" cm="1">
        <f t="array" aca="1" ref="BA263" ca="1">AZ263*(1+(rRentIncrPct*(MOD(BA$8,12)=1))+(rExCapExRntInfl*(rExCapExRntInflMnth=BA$8)))*(BA$8&lt;=(MAX(rHoldPeriod,1)+fRvrYr)*12)</f>
        <v>0</v>
      </c>
      <c r="BB263" s="278" cm="1">
        <f t="array" aca="1" ref="BB263" ca="1">BA263*(1+(rRentIncrPct*(MOD(BB$8,12)=1))+(rExCapExRntInfl*(rExCapExRntInflMnth=BB$8)))*(BB$8&lt;=(MAX(rHoldPeriod,1)+fRvrYr)*12)</f>
        <v>0</v>
      </c>
      <c r="BC263" s="278" cm="1">
        <f t="array" aca="1" ref="BC263" ca="1">BB263*(1+(rRentIncrPct*(MOD(BC$8,12)=1))+(rExCapExRntInfl*(rExCapExRntInflMnth=BC$8)))*(BC$8&lt;=(MAX(rHoldPeriod,1)+fRvrYr)*12)</f>
        <v>0</v>
      </c>
      <c r="BD263" s="278" cm="1">
        <f t="array" aca="1" ref="BD263" ca="1">BC263*(1+(rRentIncrPct*(MOD(BD$8,12)=1))+(rExCapExRntInfl*(rExCapExRntInflMnth=BD$8)))*(BD$8&lt;=(MAX(rHoldPeriod,1)+fRvrYr)*12)</f>
        <v>0</v>
      </c>
      <c r="BE263" s="278" cm="1">
        <f t="array" aca="1" ref="BE263" ca="1">BD263*(1+(rRentIncrPct*(MOD(BE$8,12)=1))+(rExCapExRntInfl*(rExCapExRntInflMnth=BE$8)))*(BE$8&lt;=(MAX(rHoldPeriod,1)+fRvrYr)*12)</f>
        <v>0</v>
      </c>
      <c r="BF263" s="278" cm="1">
        <f t="array" aca="1" ref="BF263" ca="1">BE263*(1+(rRentIncrPct*(MOD(BF$8,12)=1))+(rExCapExRntInfl*(rExCapExRntInflMnth=BF$8)))*(BF$8&lt;=(MAX(rHoldPeriod,1)+fRvrYr)*12)</f>
        <v>0</v>
      </c>
      <c r="BG263" s="278" cm="1">
        <f t="array" aca="1" ref="BG263" ca="1">BF263*(1+(rRentIncrPct*(MOD(BG$8,12)=1))+(rExCapExRntInfl*(rExCapExRntInflMnth=BG$8)))*(BG$8&lt;=(MAX(rHoldPeriod,1)+fRvrYr)*12)</f>
        <v>0</v>
      </c>
      <c r="BH263" s="278" cm="1">
        <f t="array" aca="1" ref="BH263" ca="1">BG263*(1+(rRentIncrPct*(MOD(BH$8,12)=1))+(rExCapExRntInfl*(rExCapExRntInflMnth=BH$8)))*(BH$8&lt;=(MAX(rHoldPeriod,1)+fRvrYr)*12)</f>
        <v>0</v>
      </c>
      <c r="BI263" s="278" cm="1">
        <f t="array" aca="1" ref="BI263" ca="1">BH263*(1+(rRentIncrPct*(MOD(BI$8,12)=1))+(rExCapExRntInfl*(rExCapExRntInflMnth=BI$8)))*(BI$8&lt;=(MAX(rHoldPeriod,1)+fRvrYr)*12)</f>
        <v>0</v>
      </c>
      <c r="BJ263" s="278" cm="1">
        <f t="array" aca="1" ref="BJ263" ca="1">BI263*(1+(rRentIncrPct*(MOD(BJ$8,12)=1))+(rExCapExRntInfl*(rExCapExRntInflMnth=BJ$8)))*(BJ$8&lt;=(MAX(rHoldPeriod,1)+fRvrYr)*12)</f>
        <v>0</v>
      </c>
      <c r="BK263" s="278" cm="1">
        <f t="array" aca="1" ref="BK263" ca="1">BJ263*(1+(rRentIncrPct*(MOD(BK$8,12)=1))+(rExCapExRntInfl*(rExCapExRntInflMnth=BK$8)))*(BK$8&lt;=(MAX(rHoldPeriod,1)+fRvrYr)*12)</f>
        <v>0</v>
      </c>
      <c r="BL263" s="278" cm="1">
        <f t="array" aca="1" ref="BL263" ca="1">BK263*(1+(rRentIncrPct*(MOD(BL$8,12)=1))+(rExCapExRntInfl*(rExCapExRntInflMnth=BL$8)))*(BL$8&lt;=(MAX(rHoldPeriod,1)+fRvrYr)*12)</f>
        <v>0</v>
      </c>
      <c r="BM263" s="278" cm="1">
        <f t="array" aca="1" ref="BM263" ca="1">BL263*(1+(rRentIncrPct*(MOD(BM$8,12)=1))+(rExCapExRntInfl*(rExCapExRntInflMnth=BM$8)))*(BM$8&lt;=(MAX(rHoldPeriod,1)+fRvrYr)*12)</f>
        <v>0</v>
      </c>
      <c r="BN263" s="278" cm="1">
        <f t="array" aca="1" ref="BN263" ca="1">BM263*(1+(rRentIncrPct*(MOD(BN$8,12)=1))+(rExCapExRntInfl*(rExCapExRntInflMnth=BN$8)))*(BN$8&lt;=(MAX(rHoldPeriod,1)+fRvrYr)*12)</f>
        <v>0</v>
      </c>
      <c r="BO263" s="278" cm="1">
        <f t="array" aca="1" ref="BO263" ca="1">BN263*(1+(rRentIncrPct*(MOD(BO$8,12)=1))+(rExCapExRntInfl*(rExCapExRntInflMnth=BO$8)))*(BO$8&lt;=(MAX(rHoldPeriod,1)+fRvrYr)*12)</f>
        <v>0</v>
      </c>
      <c r="BP263" s="278" cm="1">
        <f t="array" aca="1" ref="BP263" ca="1">BO263*(1+(rRentIncrPct*(MOD(BP$8,12)=1))+(rExCapExRntInfl*(rExCapExRntInflMnth=BP$8)))*(BP$8&lt;=(MAX(rHoldPeriod,1)+fRvrYr)*12)</f>
        <v>0</v>
      </c>
      <c r="BQ263" s="278" cm="1">
        <f t="array" aca="1" ref="BQ263" ca="1">BP263*(1+(rRentIncrPct*(MOD(BQ$8,12)=1))+(rExCapExRntInfl*(rExCapExRntInflMnth=BQ$8)))*(BQ$8&lt;=(MAX(rHoldPeriod,1)+fRvrYr)*12)</f>
        <v>0</v>
      </c>
      <c r="BR263" s="278" cm="1">
        <f t="array" aca="1" ref="BR263" ca="1">BQ263*(1+(rRentIncrPct*(MOD(BR$8,12)=1))+(rExCapExRntInfl*(rExCapExRntInflMnth=BR$8)))*(BR$8&lt;=(MAX(rHoldPeriod,1)+fRvrYr)*12)</f>
        <v>0</v>
      </c>
      <c r="BS263" s="278" cm="1">
        <f t="array" aca="1" ref="BS263" ca="1">BR263*(1+(rRentIncrPct*(MOD(BS$8,12)=1))+(rExCapExRntInfl*(rExCapExRntInflMnth=BS$8)))*(BS$8&lt;=(MAX(rHoldPeriod,1)+fRvrYr)*12)</f>
        <v>0</v>
      </c>
      <c r="BT263" s="278" cm="1">
        <f t="array" aca="1" ref="BT263" ca="1">BS263*(1+(rRentIncrPct*(MOD(BT$8,12)=1))+(rExCapExRntInfl*(rExCapExRntInflMnth=BT$8)))*(BT$8&lt;=(MAX(rHoldPeriod,1)+fRvrYr)*12)</f>
        <v>0</v>
      </c>
      <c r="BU263" s="278" cm="1">
        <f t="array" aca="1" ref="BU263" ca="1">BT263*(1+(rRentIncrPct*(MOD(BU$8,12)=1))+(rExCapExRntInfl*(rExCapExRntInflMnth=BU$8)))*(BU$8&lt;=(MAX(rHoldPeriod,1)+fRvrYr)*12)</f>
        <v>0</v>
      </c>
      <c r="BV263" s="278" cm="1">
        <f t="array" aca="1" ref="BV263" ca="1">BU263*(1+(rRentIncrPct*(MOD(BV$8,12)=1))+(rExCapExRntInfl*(rExCapExRntInflMnth=BV$8)))*(BV$8&lt;=(MAX(rHoldPeriod,1)+fRvrYr)*12)</f>
        <v>0</v>
      </c>
      <c r="BW263" s="278" cm="1">
        <f t="array" aca="1" ref="BW263" ca="1">BV263*(1+(rRentIncrPct*(MOD(BW$8,12)=1))+(rExCapExRntInfl*(rExCapExRntInflMnth=BW$8)))*(BW$8&lt;=(MAX(rHoldPeriod,1)+fRvrYr)*12)</f>
        <v>0</v>
      </c>
      <c r="BX263" s="278" cm="1">
        <f t="array" aca="1" ref="BX263" ca="1">BW263*(1+(rRentIncrPct*(MOD(BX$8,12)=1))+(rExCapExRntInfl*(rExCapExRntInflMnth=BX$8)))*(BX$8&lt;=(MAX(rHoldPeriod,1)+fRvrYr)*12)</f>
        <v>0</v>
      </c>
      <c r="BY263" s="278" cm="1">
        <f t="array" aca="1" ref="BY263" ca="1">BX263*(1+(rRentIncrPct*(MOD(BY$8,12)=1))+(rExCapExRntInfl*(rExCapExRntInflMnth=BY$8)))*(BY$8&lt;=(MAX(rHoldPeriod,1)+fRvrYr)*12)</f>
        <v>0</v>
      </c>
      <c r="BZ263" s="278" cm="1">
        <f t="array" aca="1" ref="BZ263" ca="1">BY263*(1+(rRentIncrPct*(MOD(BZ$8,12)=1))+(rExCapExRntInfl*(rExCapExRntInflMnth=BZ$8)))*(BZ$8&lt;=(MAX(rHoldPeriod,1)+fRvrYr)*12)</f>
        <v>0</v>
      </c>
      <c r="CA263" s="278" cm="1">
        <f t="array" aca="1" ref="CA263" ca="1">BZ263*(1+(rRentIncrPct*(MOD(CA$8,12)=1))+(rExCapExRntInfl*(rExCapExRntInflMnth=CA$8)))*(CA$8&lt;=(MAX(rHoldPeriod,1)+fRvrYr)*12)</f>
        <v>0</v>
      </c>
      <c r="CB263" s="278" cm="1">
        <f t="array" aca="1" ref="CB263" ca="1">CA263*(1+(rRentIncrPct*(MOD(CB$8,12)=1))+(rExCapExRntInfl*(rExCapExRntInflMnth=CB$8)))*(CB$8&lt;=(MAX(rHoldPeriod,1)+fRvrYr)*12)</f>
        <v>0</v>
      </c>
      <c r="CC263" s="278" cm="1">
        <f t="array" aca="1" ref="CC263" ca="1">CB263*(1+(rRentIncrPct*(MOD(CC$8,12)=1))+(rExCapExRntInfl*(rExCapExRntInflMnth=CC$8)))*(CC$8&lt;=(MAX(rHoldPeriod,1)+fRvrYr)*12)</f>
        <v>0</v>
      </c>
      <c r="CD263" s="278" cm="1">
        <f t="array" aca="1" ref="CD263" ca="1">CC263*(1+(rRentIncrPct*(MOD(CD$8,12)=1))+(rExCapExRntInfl*(rExCapExRntInflMnth=CD$8)))*(CD$8&lt;=(MAX(rHoldPeriod,1)+fRvrYr)*12)</f>
        <v>0</v>
      </c>
      <c r="CE263" s="278" cm="1">
        <f t="array" aca="1" ref="CE263" ca="1">CD263*(1+(rRentIncrPct*(MOD(CE$8,12)=1))+(rExCapExRntInfl*(rExCapExRntInflMnth=CE$8)))*(CE$8&lt;=(MAX(rHoldPeriod,1)+fRvrYr)*12)</f>
        <v>0</v>
      </c>
      <c r="CF263" s="278" cm="1">
        <f t="array" aca="1" ref="CF263" ca="1">CE263*(1+(rRentIncrPct*(MOD(CF$8,12)=1))+(rExCapExRntInfl*(rExCapExRntInflMnth=CF$8)))*(CF$8&lt;=(MAX(rHoldPeriod,1)+fRvrYr)*12)</f>
        <v>0</v>
      </c>
      <c r="CG263" s="278" cm="1">
        <f t="array" aca="1" ref="CG263" ca="1">CF263*(1+(rRentIncrPct*(MOD(CG$8,12)=1))+(rExCapExRntInfl*(rExCapExRntInflMnth=CG$8)))*(CG$8&lt;=(MAX(rHoldPeriod,1)+fRvrYr)*12)</f>
        <v>0</v>
      </c>
      <c r="CH263" s="278" cm="1">
        <f t="array" aca="1" ref="CH263" ca="1">CG263*(1+(rRentIncrPct*(MOD(CH$8,12)=1))+(rExCapExRntInfl*(rExCapExRntInflMnth=CH$8)))*(CH$8&lt;=(MAX(rHoldPeriod,1)+fRvrYr)*12)</f>
        <v>0</v>
      </c>
      <c r="CI263" s="278" cm="1">
        <f t="array" aca="1" ref="CI263" ca="1">CH263*(1+(rRentIncrPct*(MOD(CI$8,12)=1))+(rExCapExRntInfl*(rExCapExRntInflMnth=CI$8)))*(CI$8&lt;=(MAX(rHoldPeriod,1)+fRvrYr)*12)</f>
        <v>0</v>
      </c>
      <c r="CJ263" s="278" cm="1">
        <f t="array" aca="1" ref="CJ263" ca="1">CI263*(1+(rRentIncrPct*(MOD(CJ$8,12)=1))+(rExCapExRntInfl*(rExCapExRntInflMnth=CJ$8)))*(CJ$8&lt;=(MAX(rHoldPeriod,1)+fRvrYr)*12)</f>
        <v>0</v>
      </c>
      <c r="CK263" s="278" cm="1">
        <f t="array" aca="1" ref="CK263" ca="1">CJ263*(1+(rRentIncrPct*(MOD(CK$8,12)=1))+(rExCapExRntInfl*(rExCapExRntInflMnth=CK$8)))*(CK$8&lt;=(MAX(rHoldPeriod,1)+fRvrYr)*12)</f>
        <v>0</v>
      </c>
      <c r="CL263" s="278" cm="1">
        <f t="array" aca="1" ref="CL263" ca="1">CK263*(1+(rRentIncrPct*(MOD(CL$8,12)=1))+(rExCapExRntInfl*(rExCapExRntInflMnth=CL$8)))*(CL$8&lt;=(MAX(rHoldPeriod,1)+fRvrYr)*12)</f>
        <v>0</v>
      </c>
      <c r="CM263" s="278" cm="1">
        <f t="array" aca="1" ref="CM263" ca="1">CL263*(1+(rRentIncrPct*(MOD(CM$8,12)=1))+(rExCapExRntInfl*(rExCapExRntInflMnth=CM$8)))*(CM$8&lt;=(MAX(rHoldPeriod,1)+fRvrYr)*12)</f>
        <v>0</v>
      </c>
      <c r="CN263" s="278" cm="1">
        <f t="array" aca="1" ref="CN263" ca="1">CM263*(1+(rRentIncrPct*(MOD(CN$8,12)=1))+(rExCapExRntInfl*(rExCapExRntInflMnth=CN$8)))*(CN$8&lt;=(MAX(rHoldPeriod,1)+fRvrYr)*12)</f>
        <v>0</v>
      </c>
      <c r="CO263" s="278" cm="1">
        <f t="array" aca="1" ref="CO263" ca="1">CN263*(1+(rRentIncrPct*(MOD(CO$8,12)=1))+(rExCapExRntInfl*(rExCapExRntInflMnth=CO$8)))*(CO$8&lt;=(MAX(rHoldPeriod,1)+fRvrYr)*12)</f>
        <v>0</v>
      </c>
      <c r="CP263" s="278" cm="1">
        <f t="array" aca="1" ref="CP263" ca="1">CO263*(1+(rRentIncrPct*(MOD(CP$8,12)=1))+(rExCapExRntInfl*(rExCapExRntInflMnth=CP$8)))*(CP$8&lt;=(MAX(rHoldPeriod,1)+fRvrYr)*12)</f>
        <v>0</v>
      </c>
      <c r="CQ263" s="278" cm="1">
        <f t="array" aca="1" ref="CQ263" ca="1">CP263*(1+(rRentIncrPct*(MOD(CQ$8,12)=1))+(rExCapExRntInfl*(rExCapExRntInflMnth=CQ$8)))*(CQ$8&lt;=(MAX(rHoldPeriod,1)+fRvrYr)*12)</f>
        <v>0</v>
      </c>
      <c r="CR263" s="278" cm="1">
        <f t="array" aca="1" ref="CR263" ca="1">CQ263*(1+(rRentIncrPct*(MOD(CR$8,12)=1))+(rExCapExRntInfl*(rExCapExRntInflMnth=CR$8)))*(CR$8&lt;=(MAX(rHoldPeriod,1)+fRvrYr)*12)</f>
        <v>0</v>
      </c>
      <c r="CS263" s="278" cm="1">
        <f t="array" aca="1" ref="CS263" ca="1">CR263*(1+(rRentIncrPct*(MOD(CS$8,12)=1))+(rExCapExRntInfl*(rExCapExRntInflMnth=CS$8)))*(CS$8&lt;=(MAX(rHoldPeriod,1)+fRvrYr)*12)</f>
        <v>0</v>
      </c>
      <c r="CT263" s="278" cm="1">
        <f t="array" aca="1" ref="CT263" ca="1">CS263*(1+(rRentIncrPct*(MOD(CT$8,12)=1))+(rExCapExRntInfl*(rExCapExRntInflMnth=CT$8)))*(CT$8&lt;=(MAX(rHoldPeriod,1)+fRvrYr)*12)</f>
        <v>0</v>
      </c>
      <c r="CU263" s="278" cm="1">
        <f t="array" aca="1" ref="CU263" ca="1">CT263*(1+(rRentIncrPct*(MOD(CU$8,12)=1))+(rExCapExRntInfl*(rExCapExRntInflMnth=CU$8)))*(CU$8&lt;=(MAX(rHoldPeriod,1)+fRvrYr)*12)</f>
        <v>0</v>
      </c>
      <c r="CV263" s="278" cm="1">
        <f t="array" aca="1" ref="CV263" ca="1">CU263*(1+(rRentIncrPct*(MOD(CV$8,12)=1))+(rExCapExRntInfl*(rExCapExRntInflMnth=CV$8)))*(CV$8&lt;=(MAX(rHoldPeriod,1)+fRvrYr)*12)</f>
        <v>0</v>
      </c>
      <c r="CW263" s="278" cm="1">
        <f t="array" aca="1" ref="CW263" ca="1">CV263*(1+(rRentIncrPct*(MOD(CW$8,12)=1))+(rExCapExRntInfl*(rExCapExRntInflMnth=CW$8)))*(CW$8&lt;=(MAX(rHoldPeriod,1)+fRvrYr)*12)</f>
        <v>0</v>
      </c>
      <c r="CX263" s="278" cm="1">
        <f t="array" aca="1" ref="CX263" ca="1">CW263*(1+(rRentIncrPct*(MOD(CX$8,12)=1))+(rExCapExRntInfl*(rExCapExRntInflMnth=CX$8)))*(CX$8&lt;=(MAX(rHoldPeriod,1)+fRvrYr)*12)</f>
        <v>0</v>
      </c>
      <c r="CY263" s="278" cm="1">
        <f t="array" aca="1" ref="CY263" ca="1">CX263*(1+(rRentIncrPct*(MOD(CY$8,12)=1))+(rExCapExRntInfl*(rExCapExRntInflMnth=CY$8)))*(CY$8&lt;=(MAX(rHoldPeriod,1)+fRvrYr)*12)</f>
        <v>0</v>
      </c>
      <c r="CZ263" s="278" cm="1">
        <f t="array" aca="1" ref="CZ263" ca="1">CY263*(1+(rRentIncrPct*(MOD(CZ$8,12)=1))+(rExCapExRntInfl*(rExCapExRntInflMnth=CZ$8)))*(CZ$8&lt;=(MAX(rHoldPeriod,1)+fRvrYr)*12)</f>
        <v>0</v>
      </c>
      <c r="DA263" s="278" cm="1">
        <f t="array" aca="1" ref="DA263" ca="1">CZ263*(1+(rRentIncrPct*(MOD(DA$8,12)=1))+(rExCapExRntInfl*(rExCapExRntInflMnth=DA$8)))*(DA$8&lt;=(MAX(rHoldPeriod,1)+fRvrYr)*12)</f>
        <v>0</v>
      </c>
      <c r="DB263" s="278" cm="1">
        <f t="array" aca="1" ref="DB263" ca="1">DA263*(1+(rRentIncrPct*(MOD(DB$8,12)=1))+(rExCapExRntInfl*(rExCapExRntInflMnth=DB$8)))*(DB$8&lt;=(MAX(rHoldPeriod,1)+fRvrYr)*12)</f>
        <v>0</v>
      </c>
      <c r="DC263" s="278" cm="1">
        <f t="array" aca="1" ref="DC263" ca="1">DB263*(1+(rRentIncrPct*(MOD(DC$8,12)=1))+(rExCapExRntInfl*(rExCapExRntInflMnth=DC$8)))*(DC$8&lt;=(MAX(rHoldPeriod,1)+fRvrYr)*12)</f>
        <v>0</v>
      </c>
      <c r="DD263" s="278" cm="1">
        <f t="array" aca="1" ref="DD263" ca="1">DC263*(1+(rRentIncrPct*(MOD(DD$8,12)=1))+(rExCapExRntInfl*(rExCapExRntInflMnth=DD$8)))*(DD$8&lt;=(MAX(rHoldPeriod,1)+fRvrYr)*12)</f>
        <v>0</v>
      </c>
      <c r="DE263" s="278" cm="1">
        <f t="array" aca="1" ref="DE263" ca="1">DD263*(1+(rRentIncrPct*(MOD(DE$8,12)=1))+(rExCapExRntInfl*(rExCapExRntInflMnth=DE$8)))*(DE$8&lt;=(MAX(rHoldPeriod,1)+fRvrYr)*12)</f>
        <v>0</v>
      </c>
      <c r="DF263" s="278" cm="1">
        <f t="array" aca="1" ref="DF263" ca="1">DE263*(1+(rRentIncrPct*(MOD(DF$8,12)=1))+(rExCapExRntInfl*(rExCapExRntInflMnth=DF$8)))*(DF$8&lt;=(MAX(rHoldPeriod,1)+fRvrYr)*12)</f>
        <v>0</v>
      </c>
      <c r="DG263" s="278" cm="1">
        <f t="array" aca="1" ref="DG263" ca="1">DF263*(1+(rRentIncrPct*(MOD(DG$8,12)=1))+(rExCapExRntInfl*(rExCapExRntInflMnth=DG$8)))*(DG$8&lt;=(MAX(rHoldPeriod,1)+fRvrYr)*12)</f>
        <v>0</v>
      </c>
      <c r="DH263" s="278" cm="1">
        <f t="array" aca="1" ref="DH263" ca="1">DG263*(1+(rRentIncrPct*(MOD(DH$8,12)=1))+(rExCapExRntInfl*(rExCapExRntInflMnth=DH$8)))*(DH$8&lt;=(MAX(rHoldPeriod,1)+fRvrYr)*12)</f>
        <v>0</v>
      </c>
      <c r="DI263" s="278" cm="1">
        <f t="array" aca="1" ref="DI263" ca="1">DH263*(1+(rRentIncrPct*(MOD(DI$8,12)=1))+(rExCapExRntInfl*(rExCapExRntInflMnth=DI$8)))*(DI$8&lt;=(MAX(rHoldPeriod,1)+fRvrYr)*12)</f>
        <v>0</v>
      </c>
      <c r="DJ263" s="278" cm="1">
        <f t="array" aca="1" ref="DJ263" ca="1">DI263*(1+(rRentIncrPct*(MOD(DJ$8,12)=1))+(rExCapExRntInfl*(rExCapExRntInflMnth=DJ$8)))*(DJ$8&lt;=(MAX(rHoldPeriod,1)+fRvrYr)*12)</f>
        <v>0</v>
      </c>
      <c r="DK263" s="278" cm="1">
        <f t="array" aca="1" ref="DK263" ca="1">DJ263*(1+(rRentIncrPct*(MOD(DK$8,12)=1))+(rExCapExRntInfl*(rExCapExRntInflMnth=DK$8)))*(DK$8&lt;=(MAX(rHoldPeriod,1)+fRvrYr)*12)</f>
        <v>0</v>
      </c>
      <c r="DL263" s="278" cm="1">
        <f t="array" aca="1" ref="DL263" ca="1">DK263*(1+(rRentIncrPct*(MOD(DL$8,12)=1))+(rExCapExRntInfl*(rExCapExRntInflMnth=DL$8)))*(DL$8&lt;=(MAX(rHoldPeriod,1)+fRvrYr)*12)</f>
        <v>0</v>
      </c>
      <c r="DM263" s="278" cm="1">
        <f t="array" aca="1" ref="DM263" ca="1">DL263*(1+(rRentIncrPct*(MOD(DM$8,12)=1))+(rExCapExRntInfl*(rExCapExRntInflMnth=DM$8)))*(DM$8&lt;=(MAX(rHoldPeriod,1)+fRvrYr)*12)</f>
        <v>0</v>
      </c>
      <c r="DN263" s="278" cm="1">
        <f t="array" aca="1" ref="DN263" ca="1">DM263*(1+(rRentIncrPct*(MOD(DN$8,12)=1))+(rExCapExRntInfl*(rExCapExRntInflMnth=DN$8)))*(DN$8&lt;=(MAX(rHoldPeriod,1)+fRvrYr)*12)</f>
        <v>0</v>
      </c>
      <c r="DO263" s="278" cm="1">
        <f t="array" aca="1" ref="DO263" ca="1">DN263*(1+(rRentIncrPct*(MOD(DO$8,12)=1))+(rExCapExRntInfl*(rExCapExRntInflMnth=DO$8)))*(DO$8&lt;=(MAX(rHoldPeriod,1)+fRvrYr)*12)</f>
        <v>0</v>
      </c>
      <c r="DP263" s="278" cm="1">
        <f t="array" aca="1" ref="DP263" ca="1">DO263*(1+(rRentIncrPct*(MOD(DP$8,12)=1))+(rExCapExRntInfl*(rExCapExRntInflMnth=DP$8)))*(DP$8&lt;=(MAX(rHoldPeriod,1)+fRvrYr)*12)</f>
        <v>0</v>
      </c>
      <c r="DQ263" s="278" cm="1">
        <f t="array" aca="1" ref="DQ263" ca="1">DP263*(1+(rRentIncrPct*(MOD(DQ$8,12)=1))+(rExCapExRntInfl*(rExCapExRntInflMnth=DQ$8)))*(DQ$8&lt;=(MAX(rHoldPeriod,1)+fRvrYr)*12)</f>
        <v>0</v>
      </c>
      <c r="DR263" s="278" cm="1">
        <f t="array" aca="1" ref="DR263" ca="1">DQ263*(1+(rRentIncrPct*(MOD(DR$8,12)=1))+(rExCapExRntInfl*(rExCapExRntInflMnth=DR$8)))*(DR$8&lt;=(MAX(rHoldPeriod,1)+fRvrYr)*12)</f>
        <v>0</v>
      </c>
      <c r="DS263" s="278" cm="1">
        <f t="array" aca="1" ref="DS263" ca="1">DR263*(1+(rRentIncrPct*(MOD(DS$8,12)=1))+(rExCapExRntInfl*(rExCapExRntInflMnth=DS$8)))*(DS$8&lt;=(MAX(rHoldPeriod,1)+fRvrYr)*12)</f>
        <v>0</v>
      </c>
      <c r="DT263" s="278" cm="1">
        <f t="array" aca="1" ref="DT263" ca="1">DS263*(1+(rRentIncrPct*(MOD(DT$8,12)=1))+(rExCapExRntInfl*(rExCapExRntInflMnth=DT$8)))*(DT$8&lt;=(MAX(rHoldPeriod,1)+fRvrYr)*12)</f>
        <v>0</v>
      </c>
      <c r="DU263" s="278" cm="1">
        <f t="array" aca="1" ref="DU263" ca="1">DT263*(1+(rRentIncrPct*(MOD(DU$8,12)=1))+(rExCapExRntInfl*(rExCapExRntInflMnth=DU$8)))*(DU$8&lt;=(MAX(rHoldPeriod,1)+fRvrYr)*12)</f>
        <v>0</v>
      </c>
      <c r="DV263" s="278" cm="1">
        <f t="array" aca="1" ref="DV263" ca="1">DU263*(1+(rRentIncrPct*(MOD(DV$8,12)=1))+(rExCapExRntInfl*(rExCapExRntInflMnth=DV$8)))*(DV$8&lt;=(MAX(rHoldPeriod,1)+fRvrYr)*12)</f>
        <v>0</v>
      </c>
      <c r="DW263" s="278" cm="1">
        <f t="array" aca="1" ref="DW263" ca="1">DV263*(1+(rRentIncrPct*(MOD(DW$8,12)=1))+(rExCapExRntInfl*(rExCapExRntInflMnth=DW$8)))*(DW$8&lt;=(MAX(rHoldPeriod,1)+fRvrYr)*12)</f>
        <v>0</v>
      </c>
      <c r="DX263" s="278" cm="1">
        <f t="array" aca="1" ref="DX263" ca="1">DW263*(1+(rRentIncrPct*(MOD(DX$8,12)=1))+(rExCapExRntInfl*(rExCapExRntInflMnth=DX$8)))*(DX$8&lt;=(MAX(rHoldPeriod,1)+fRvrYr)*12)</f>
        <v>0</v>
      </c>
      <c r="DY263" s="278" cm="1">
        <f t="array" aca="1" ref="DY263" ca="1">DX263*(1+(rRentIncrPct*(MOD(DY$8,12)=1))+(rExCapExRntInfl*(rExCapExRntInflMnth=DY$8)))*(DY$8&lt;=(MAX(rHoldPeriod,1)+fRvrYr)*12)</f>
        <v>0</v>
      </c>
      <c r="DZ263" s="278" cm="1">
        <f t="array" aca="1" ref="DZ263" ca="1">DY263*(1+(rRentIncrPct*(MOD(DZ$8,12)=1))+(rExCapExRntInfl*(rExCapExRntInflMnth=DZ$8)))*(DZ$8&lt;=(MAX(rHoldPeriod,1)+fRvrYr)*12)</f>
        <v>0</v>
      </c>
      <c r="EA263" s="278" cm="1">
        <f t="array" aca="1" ref="EA263" ca="1">DZ263*(1+(rRentIncrPct*(MOD(EA$8,12)=1))+(rExCapExRntInfl*(rExCapExRntInflMnth=EA$8)))*(EA$8&lt;=(MAX(rHoldPeriod,1)+fRvrYr)*12)</f>
        <v>0</v>
      </c>
      <c r="EB263" s="278" cm="1">
        <f t="array" aca="1" ref="EB263" ca="1">EA263*(1+(rRentIncrPct*(MOD(EB$8,12)=1))+(rExCapExRntInfl*(rExCapExRntInflMnth=EB$8)))*(EB$8&lt;=(MAX(rHoldPeriod,1)+fRvrYr)*12)</f>
        <v>0</v>
      </c>
      <c r="EC263" s="278" cm="1">
        <f t="array" aca="1" ref="EC263" ca="1">EB263*(1+(rRentIncrPct*(MOD(EC$8,12)=1))+(rExCapExRntInfl*(rExCapExRntInflMnth=EC$8)))*(EC$8&lt;=(MAX(rHoldPeriod,1)+fRvrYr)*12)</f>
        <v>0</v>
      </c>
      <c r="ED263" s="278" cm="1">
        <f t="array" aca="1" ref="ED263" ca="1">EC263*(1+(rRentIncrPct*(MOD(ED$8,12)=1))+(rExCapExRntInfl*(rExCapExRntInflMnth=ED$8)))*(ED$8&lt;=(MAX(rHoldPeriod,1)+fRvrYr)*12)</f>
        <v>0</v>
      </c>
      <c r="EE263" s="278" cm="1">
        <f t="array" aca="1" ref="EE263" ca="1">ED263*(1+(rRentIncrPct*(MOD(EE$8,12)=1))+(rExCapExRntInfl*(rExCapExRntInflMnth=EE$8)))*(EE$8&lt;=(MAX(rHoldPeriod,1)+fRvrYr)*12)</f>
        <v>0</v>
      </c>
      <c r="EF263" s="278" cm="1">
        <f t="array" aca="1" ref="EF263" ca="1">EE263*(1+(rRentIncrPct*(MOD(EF$8,12)=1))+(rExCapExRntInfl*(rExCapExRntInflMnth=EF$8)))*(EF$8&lt;=(MAX(rHoldPeriod,1)+fRvrYr)*12)</f>
        <v>0</v>
      </c>
      <c r="EG263" s="278" cm="1">
        <f t="array" aca="1" ref="EG263" ca="1">EF263*(1+(rRentIncrPct*(MOD(EG$8,12)=1))+(rExCapExRntInfl*(rExCapExRntInflMnth=EG$8)))*(EG$8&lt;=(MAX(rHoldPeriod,1)+fRvrYr)*12)</f>
        <v>0</v>
      </c>
      <c r="EH263" s="278" cm="1">
        <f t="array" aca="1" ref="EH263" ca="1">EG263*(1+(rRentIncrPct*(MOD(EH$8,12)=1))+(rExCapExRntInfl*(rExCapExRntInflMnth=EH$8)))*(EH$8&lt;=(MAX(rHoldPeriod,1)+fRvrYr)*12)</f>
        <v>0</v>
      </c>
      <c r="EI263" s="278" cm="1">
        <f t="array" aca="1" ref="EI263" ca="1">EH263*(1+(rRentIncrPct*(MOD(EI$8,12)=1))+(rExCapExRntInfl*(rExCapExRntInflMnth=EI$8)))*(EI$8&lt;=(MAX(rHoldPeriod,1)+fRvrYr)*12)</f>
        <v>0</v>
      </c>
      <c r="EJ263" s="278" cm="1">
        <f t="array" aca="1" ref="EJ263" ca="1">EI263*(1+(rRentIncrPct*(MOD(EJ$8,12)=1))+(rExCapExRntInfl*(rExCapExRntInflMnth=EJ$8)))*(EJ$8&lt;=(MAX(rHoldPeriod,1)+fRvrYr)*12)</f>
        <v>0</v>
      </c>
      <c r="EK263" s="278" cm="1">
        <f t="array" aca="1" ref="EK263" ca="1">EJ263*(1+(rRentIncrPct*(MOD(EK$8,12)=1))+(rExCapExRntInfl*(rExCapExRntInflMnth=EK$8)))*(EK$8&lt;=(MAX(rHoldPeriod,1)+fRvrYr)*12)</f>
        <v>0</v>
      </c>
      <c r="EL263" s="278" cm="1">
        <f t="array" aca="1" ref="EL263" ca="1">EK263*(1+(rRentIncrPct*(MOD(EL$8,12)=1))+(rExCapExRntInfl*(rExCapExRntInflMnth=EL$8)))*(EL$8&lt;=(MAX(rHoldPeriod,1)+fRvrYr)*12)</f>
        <v>0</v>
      </c>
      <c r="EM263" s="278" cm="1">
        <f t="array" aca="1" ref="EM263" ca="1">EL263*(1+(rRentIncrPct*(MOD(EM$8,12)=1))+(rExCapExRntInfl*(rExCapExRntInflMnth=EM$8)))*(EM$8&lt;=(MAX(rHoldPeriod,1)+fRvrYr)*12)</f>
        <v>0</v>
      </c>
      <c r="EN263" s="278" cm="1">
        <f t="array" aca="1" ref="EN263" ca="1">EM263*(1+(rRentIncrPct*(MOD(EN$8,12)=1))+(rExCapExRntInfl*(rExCapExRntInflMnth=EN$8)))*(EN$8&lt;=(MAX(rHoldPeriod,1)+fRvrYr)*12)</f>
        <v>0</v>
      </c>
      <c r="EO263" s="278" cm="1">
        <f t="array" aca="1" ref="EO263" ca="1">EN263*(1+(rRentIncrPct*(MOD(EO$8,12)=1))+(rExCapExRntInfl*(rExCapExRntInflMnth=EO$8)))*(EO$8&lt;=(MAX(rHoldPeriod,1)+fRvrYr)*12)</f>
        <v>0</v>
      </c>
      <c r="EP263" s="278" cm="1">
        <f t="array" aca="1" ref="EP263" ca="1">EO263*(1+(rRentIncrPct*(MOD(EP$8,12)=1))+(rExCapExRntInfl*(rExCapExRntInflMnth=EP$8)))*(EP$8&lt;=(MAX(rHoldPeriod,1)+fRvrYr)*12)</f>
        <v>0</v>
      </c>
      <c r="EQ263" s="278" cm="1">
        <f t="array" aca="1" ref="EQ263" ca="1">EP263*(1+(rRentIncrPct*(MOD(EQ$8,12)=1))+(rExCapExRntInfl*(rExCapExRntInflMnth=EQ$8)))*(EQ$8&lt;=(MAX(rHoldPeriod,1)+fRvrYr)*12)</f>
        <v>0</v>
      </c>
      <c r="ER263" s="278" cm="1">
        <f t="array" aca="1" ref="ER263" ca="1">EQ263*(1+(rRentIncrPct*(MOD(ER$8,12)=1))+(rExCapExRntInfl*(rExCapExRntInflMnth=ER$8)))*(ER$8&lt;=(MAX(rHoldPeriod,1)+fRvrYr)*12)</f>
        <v>0</v>
      </c>
      <c r="ES263" s="278" cm="1">
        <f t="array" aca="1" ref="ES263" ca="1">ER263*(1+(rRentIncrPct*(MOD(ES$8,12)=1))+(rExCapExRntInfl*(rExCapExRntInflMnth=ES$8)))*(ES$8&lt;=(MAX(rHoldPeriod,1)+fRvrYr)*12)</f>
        <v>0</v>
      </c>
    </row>
    <row r="264" spans="17:149" hidden="1" x14ac:dyDescent="0.2">
      <c r="Q264" s="275"/>
      <c r="R264" s="278">
        <f t="shared" si="501"/>
        <v>0</v>
      </c>
      <c r="S264" s="278" cm="1">
        <f t="array" aca="1" ref="S264" ca="1">R264*(1+(rRentIncrPct*(MOD(S$8,12)=1))+(rExCapExRntInfl*(rExCapExRntInflMnth=S$8)))*(S$8&lt;=(MAX(rHoldPeriod,1)+fRvrYr)*12)</f>
        <v>0</v>
      </c>
      <c r="T264" s="278" cm="1">
        <f t="array" aca="1" ref="T264" ca="1">S264*(1+(rRentIncrPct*(MOD(T$8,12)=1))+(rExCapExRntInfl*(rExCapExRntInflMnth=T$8)))*(T$8&lt;=(MAX(rHoldPeriod,1)+fRvrYr)*12)</f>
        <v>0</v>
      </c>
      <c r="U264" s="278" cm="1">
        <f t="array" aca="1" ref="U264" ca="1">T264*(1+(rRentIncrPct*(MOD(U$8,12)=1))+(rExCapExRntInfl*(rExCapExRntInflMnth=U$8)))*(U$8&lt;=(MAX(rHoldPeriod,1)+fRvrYr)*12)</f>
        <v>0</v>
      </c>
      <c r="V264" s="278" cm="1">
        <f t="array" aca="1" ref="V264" ca="1">U264*(1+(rRentIncrPct*(MOD(V$8,12)=1))+(rExCapExRntInfl*(rExCapExRntInflMnth=V$8)))*(V$8&lt;=(MAX(rHoldPeriod,1)+fRvrYr)*12)</f>
        <v>0</v>
      </c>
      <c r="W264" s="278" cm="1">
        <f t="array" aca="1" ref="W264" ca="1">V264*(1+(rRentIncrPct*(MOD(W$8,12)=1))+(rExCapExRntInfl*(rExCapExRntInflMnth=W$8)))*(W$8&lt;=(MAX(rHoldPeriod,1)+fRvrYr)*12)</f>
        <v>0</v>
      </c>
      <c r="X264" s="278" cm="1">
        <f t="array" aca="1" ref="X264" ca="1">W264*(1+(rRentIncrPct*(MOD(X$8,12)=1))+(rExCapExRntInfl*(rExCapExRntInflMnth=X$8)))*(X$8&lt;=(MAX(rHoldPeriod,1)+fRvrYr)*12)</f>
        <v>0</v>
      </c>
      <c r="Y264" s="278" cm="1">
        <f t="array" aca="1" ref="Y264" ca="1">X264*(1+(rRentIncrPct*(MOD(Y$8,12)=1))+(rExCapExRntInfl*(rExCapExRntInflMnth=Y$8)))*(Y$8&lt;=(MAX(rHoldPeriod,1)+fRvrYr)*12)</f>
        <v>0</v>
      </c>
      <c r="Z264" s="278" cm="1">
        <f t="array" aca="1" ref="Z264" ca="1">Y264*(1+(rRentIncrPct*(MOD(Z$8,12)=1))+(rExCapExRntInfl*(rExCapExRntInflMnth=Z$8)))*(Z$8&lt;=(MAX(rHoldPeriod,1)+fRvrYr)*12)</f>
        <v>0</v>
      </c>
      <c r="AA264" s="278" cm="1">
        <f t="array" aca="1" ref="AA264" ca="1">Z264*(1+(rRentIncrPct*(MOD(AA$8,12)=1))+(rExCapExRntInfl*(rExCapExRntInflMnth=AA$8)))*(AA$8&lt;=(MAX(rHoldPeriod,1)+fRvrYr)*12)</f>
        <v>0</v>
      </c>
      <c r="AB264" s="278" cm="1">
        <f t="array" aca="1" ref="AB264" ca="1">AA264*(1+(rRentIncrPct*(MOD(AB$8,12)=1))+(rExCapExRntInfl*(rExCapExRntInflMnth=AB$8)))*(AB$8&lt;=(MAX(rHoldPeriod,1)+fRvrYr)*12)</f>
        <v>0</v>
      </c>
      <c r="AC264" s="278" cm="1">
        <f t="array" aca="1" ref="AC264" ca="1">AB264*(1+(rRentIncrPct*(MOD(AC$8,12)=1))+(rExCapExRntInfl*(rExCapExRntInflMnth=AC$8)))*(AC$8&lt;=(MAX(rHoldPeriod,1)+fRvrYr)*12)</f>
        <v>0</v>
      </c>
      <c r="AD264" s="278" cm="1">
        <f t="array" aca="1" ref="AD264" ca="1">AC264*(1+(rRentIncrPct*(MOD(AD$8,12)=1))+(rExCapExRntInfl*(rExCapExRntInflMnth=AD$8)))*(AD$8&lt;=(MAX(rHoldPeriod,1)+fRvrYr)*12)</f>
        <v>0</v>
      </c>
      <c r="AE264" s="278" cm="1">
        <f t="array" aca="1" ref="AE264" ca="1">AD264*(1+(rRentIncrPct*(MOD(AE$8,12)=1))+(rExCapExRntInfl*(rExCapExRntInflMnth=AE$8)))*(AE$8&lt;=(MAX(rHoldPeriod,1)+fRvrYr)*12)</f>
        <v>0</v>
      </c>
      <c r="AF264" s="278" cm="1">
        <f t="array" aca="1" ref="AF264" ca="1">AE264*(1+(rRentIncrPct*(MOD(AF$8,12)=1))+(rExCapExRntInfl*(rExCapExRntInflMnth=AF$8)))*(AF$8&lt;=(MAX(rHoldPeriod,1)+fRvrYr)*12)</f>
        <v>0</v>
      </c>
      <c r="AG264" s="278" cm="1">
        <f t="array" aca="1" ref="AG264" ca="1">AF264*(1+(rRentIncrPct*(MOD(AG$8,12)=1))+(rExCapExRntInfl*(rExCapExRntInflMnth=AG$8)))*(AG$8&lt;=(MAX(rHoldPeriod,1)+fRvrYr)*12)</f>
        <v>0</v>
      </c>
      <c r="AH264" s="278" cm="1">
        <f t="array" aca="1" ref="AH264" ca="1">AG264*(1+(rRentIncrPct*(MOD(AH$8,12)=1))+(rExCapExRntInfl*(rExCapExRntInflMnth=AH$8)))*(AH$8&lt;=(MAX(rHoldPeriod,1)+fRvrYr)*12)</f>
        <v>0</v>
      </c>
      <c r="AI264" s="278" cm="1">
        <f t="array" aca="1" ref="AI264" ca="1">AH264*(1+(rRentIncrPct*(MOD(AI$8,12)=1))+(rExCapExRntInfl*(rExCapExRntInflMnth=AI$8)))*(AI$8&lt;=(MAX(rHoldPeriod,1)+fRvrYr)*12)</f>
        <v>0</v>
      </c>
      <c r="AJ264" s="278" cm="1">
        <f t="array" aca="1" ref="AJ264" ca="1">AI264*(1+(rRentIncrPct*(MOD(AJ$8,12)=1))+(rExCapExRntInfl*(rExCapExRntInflMnth=AJ$8)))*(AJ$8&lt;=(MAX(rHoldPeriod,1)+fRvrYr)*12)</f>
        <v>0</v>
      </c>
      <c r="AK264" s="278" cm="1">
        <f t="array" aca="1" ref="AK264" ca="1">AJ264*(1+(rRentIncrPct*(MOD(AK$8,12)=1))+(rExCapExRntInfl*(rExCapExRntInflMnth=AK$8)))*(AK$8&lt;=(MAX(rHoldPeriod,1)+fRvrYr)*12)</f>
        <v>0</v>
      </c>
      <c r="AL264" s="278" cm="1">
        <f t="array" aca="1" ref="AL264" ca="1">AK264*(1+(rRentIncrPct*(MOD(AL$8,12)=1))+(rExCapExRntInfl*(rExCapExRntInflMnth=AL$8)))*(AL$8&lt;=(MAX(rHoldPeriod,1)+fRvrYr)*12)</f>
        <v>0</v>
      </c>
      <c r="AM264" s="278" cm="1">
        <f t="array" aca="1" ref="AM264" ca="1">AL264*(1+(rRentIncrPct*(MOD(AM$8,12)=1))+(rExCapExRntInfl*(rExCapExRntInflMnth=AM$8)))*(AM$8&lt;=(MAX(rHoldPeriod,1)+fRvrYr)*12)</f>
        <v>0</v>
      </c>
      <c r="AN264" s="278" cm="1">
        <f t="array" aca="1" ref="AN264" ca="1">AM264*(1+(rRentIncrPct*(MOD(AN$8,12)=1))+(rExCapExRntInfl*(rExCapExRntInflMnth=AN$8)))*(AN$8&lt;=(MAX(rHoldPeriod,1)+fRvrYr)*12)</f>
        <v>0</v>
      </c>
      <c r="AO264" s="278" cm="1">
        <f t="array" aca="1" ref="AO264" ca="1">AN264*(1+(rRentIncrPct*(MOD(AO$8,12)=1))+(rExCapExRntInfl*(rExCapExRntInflMnth=AO$8)))*(AO$8&lt;=(MAX(rHoldPeriod,1)+fRvrYr)*12)</f>
        <v>0</v>
      </c>
      <c r="AP264" s="278" cm="1">
        <f t="array" aca="1" ref="AP264" ca="1">AO264*(1+(rRentIncrPct*(MOD(AP$8,12)=1))+(rExCapExRntInfl*(rExCapExRntInflMnth=AP$8)))*(AP$8&lt;=(MAX(rHoldPeriod,1)+fRvrYr)*12)</f>
        <v>0</v>
      </c>
      <c r="AQ264" s="278" cm="1">
        <f t="array" aca="1" ref="AQ264" ca="1">AP264*(1+(rRentIncrPct*(MOD(AQ$8,12)=1))+(rExCapExRntInfl*(rExCapExRntInflMnth=AQ$8)))*(AQ$8&lt;=(MAX(rHoldPeriod,1)+fRvrYr)*12)</f>
        <v>0</v>
      </c>
      <c r="AR264" s="278" cm="1">
        <f t="array" aca="1" ref="AR264" ca="1">AQ264*(1+(rRentIncrPct*(MOD(AR$8,12)=1))+(rExCapExRntInfl*(rExCapExRntInflMnth=AR$8)))*(AR$8&lt;=(MAX(rHoldPeriod,1)+fRvrYr)*12)</f>
        <v>0</v>
      </c>
      <c r="AS264" s="278" cm="1">
        <f t="array" aca="1" ref="AS264" ca="1">AR264*(1+(rRentIncrPct*(MOD(AS$8,12)=1))+(rExCapExRntInfl*(rExCapExRntInflMnth=AS$8)))*(AS$8&lt;=(MAX(rHoldPeriod,1)+fRvrYr)*12)</f>
        <v>0</v>
      </c>
      <c r="AT264" s="278" cm="1">
        <f t="array" aca="1" ref="AT264" ca="1">AS264*(1+(rRentIncrPct*(MOD(AT$8,12)=1))+(rExCapExRntInfl*(rExCapExRntInflMnth=AT$8)))*(AT$8&lt;=(MAX(rHoldPeriod,1)+fRvrYr)*12)</f>
        <v>0</v>
      </c>
      <c r="AU264" s="278" cm="1">
        <f t="array" aca="1" ref="AU264" ca="1">AT264*(1+(rRentIncrPct*(MOD(AU$8,12)=1))+(rExCapExRntInfl*(rExCapExRntInflMnth=AU$8)))*(AU$8&lt;=(MAX(rHoldPeriod,1)+fRvrYr)*12)</f>
        <v>0</v>
      </c>
      <c r="AV264" s="278" cm="1">
        <f t="array" aca="1" ref="AV264" ca="1">AU264*(1+(rRentIncrPct*(MOD(AV$8,12)=1))+(rExCapExRntInfl*(rExCapExRntInflMnth=AV$8)))*(AV$8&lt;=(MAX(rHoldPeriod,1)+fRvrYr)*12)</f>
        <v>0</v>
      </c>
      <c r="AW264" s="278" cm="1">
        <f t="array" aca="1" ref="AW264" ca="1">AV264*(1+(rRentIncrPct*(MOD(AW$8,12)=1))+(rExCapExRntInfl*(rExCapExRntInflMnth=AW$8)))*(AW$8&lt;=(MAX(rHoldPeriod,1)+fRvrYr)*12)</f>
        <v>0</v>
      </c>
      <c r="AX264" s="278" cm="1">
        <f t="array" aca="1" ref="AX264" ca="1">AW264*(1+(rRentIncrPct*(MOD(AX$8,12)=1))+(rExCapExRntInfl*(rExCapExRntInflMnth=AX$8)))*(AX$8&lt;=(MAX(rHoldPeriod,1)+fRvrYr)*12)</f>
        <v>0</v>
      </c>
      <c r="AY264" s="278" cm="1">
        <f t="array" aca="1" ref="AY264" ca="1">AX264*(1+(rRentIncrPct*(MOD(AY$8,12)=1))+(rExCapExRntInfl*(rExCapExRntInflMnth=AY$8)))*(AY$8&lt;=(MAX(rHoldPeriod,1)+fRvrYr)*12)</f>
        <v>0</v>
      </c>
      <c r="AZ264" s="278" cm="1">
        <f t="array" aca="1" ref="AZ264" ca="1">AY264*(1+(rRentIncrPct*(MOD(AZ$8,12)=1))+(rExCapExRntInfl*(rExCapExRntInflMnth=AZ$8)))*(AZ$8&lt;=(MAX(rHoldPeriod,1)+fRvrYr)*12)</f>
        <v>0</v>
      </c>
      <c r="BA264" s="278" cm="1">
        <f t="array" aca="1" ref="BA264" ca="1">AZ264*(1+(rRentIncrPct*(MOD(BA$8,12)=1))+(rExCapExRntInfl*(rExCapExRntInflMnth=BA$8)))*(BA$8&lt;=(MAX(rHoldPeriod,1)+fRvrYr)*12)</f>
        <v>0</v>
      </c>
      <c r="BB264" s="278" cm="1">
        <f t="array" aca="1" ref="BB264" ca="1">BA264*(1+(rRentIncrPct*(MOD(BB$8,12)=1))+(rExCapExRntInfl*(rExCapExRntInflMnth=BB$8)))*(BB$8&lt;=(MAX(rHoldPeriod,1)+fRvrYr)*12)</f>
        <v>0</v>
      </c>
      <c r="BC264" s="278" cm="1">
        <f t="array" aca="1" ref="BC264" ca="1">BB264*(1+(rRentIncrPct*(MOD(BC$8,12)=1))+(rExCapExRntInfl*(rExCapExRntInflMnth=BC$8)))*(BC$8&lt;=(MAX(rHoldPeriod,1)+fRvrYr)*12)</f>
        <v>0</v>
      </c>
      <c r="BD264" s="278" cm="1">
        <f t="array" aca="1" ref="BD264" ca="1">BC264*(1+(rRentIncrPct*(MOD(BD$8,12)=1))+(rExCapExRntInfl*(rExCapExRntInflMnth=BD$8)))*(BD$8&lt;=(MAX(rHoldPeriod,1)+fRvrYr)*12)</f>
        <v>0</v>
      </c>
      <c r="BE264" s="278" cm="1">
        <f t="array" aca="1" ref="BE264" ca="1">BD264*(1+(rRentIncrPct*(MOD(BE$8,12)=1))+(rExCapExRntInfl*(rExCapExRntInflMnth=BE$8)))*(BE$8&lt;=(MAX(rHoldPeriod,1)+fRvrYr)*12)</f>
        <v>0</v>
      </c>
      <c r="BF264" s="278" cm="1">
        <f t="array" aca="1" ref="BF264" ca="1">BE264*(1+(rRentIncrPct*(MOD(BF$8,12)=1))+(rExCapExRntInfl*(rExCapExRntInflMnth=BF$8)))*(BF$8&lt;=(MAX(rHoldPeriod,1)+fRvrYr)*12)</f>
        <v>0</v>
      </c>
      <c r="BG264" s="278" cm="1">
        <f t="array" aca="1" ref="BG264" ca="1">BF264*(1+(rRentIncrPct*(MOD(BG$8,12)=1))+(rExCapExRntInfl*(rExCapExRntInflMnth=BG$8)))*(BG$8&lt;=(MAX(rHoldPeriod,1)+fRvrYr)*12)</f>
        <v>0</v>
      </c>
      <c r="BH264" s="278" cm="1">
        <f t="array" aca="1" ref="BH264" ca="1">BG264*(1+(rRentIncrPct*(MOD(BH$8,12)=1))+(rExCapExRntInfl*(rExCapExRntInflMnth=BH$8)))*(BH$8&lt;=(MAX(rHoldPeriod,1)+fRvrYr)*12)</f>
        <v>0</v>
      </c>
      <c r="BI264" s="278" cm="1">
        <f t="array" aca="1" ref="BI264" ca="1">BH264*(1+(rRentIncrPct*(MOD(BI$8,12)=1))+(rExCapExRntInfl*(rExCapExRntInflMnth=BI$8)))*(BI$8&lt;=(MAX(rHoldPeriod,1)+fRvrYr)*12)</f>
        <v>0</v>
      </c>
      <c r="BJ264" s="278" cm="1">
        <f t="array" aca="1" ref="BJ264" ca="1">BI264*(1+(rRentIncrPct*(MOD(BJ$8,12)=1))+(rExCapExRntInfl*(rExCapExRntInflMnth=BJ$8)))*(BJ$8&lt;=(MAX(rHoldPeriod,1)+fRvrYr)*12)</f>
        <v>0</v>
      </c>
      <c r="BK264" s="278" cm="1">
        <f t="array" aca="1" ref="BK264" ca="1">BJ264*(1+(rRentIncrPct*(MOD(BK$8,12)=1))+(rExCapExRntInfl*(rExCapExRntInflMnth=BK$8)))*(BK$8&lt;=(MAX(rHoldPeriod,1)+fRvrYr)*12)</f>
        <v>0</v>
      </c>
      <c r="BL264" s="278" cm="1">
        <f t="array" aca="1" ref="BL264" ca="1">BK264*(1+(rRentIncrPct*(MOD(BL$8,12)=1))+(rExCapExRntInfl*(rExCapExRntInflMnth=BL$8)))*(BL$8&lt;=(MAX(rHoldPeriod,1)+fRvrYr)*12)</f>
        <v>0</v>
      </c>
      <c r="BM264" s="278" cm="1">
        <f t="array" aca="1" ref="BM264" ca="1">BL264*(1+(rRentIncrPct*(MOD(BM$8,12)=1))+(rExCapExRntInfl*(rExCapExRntInflMnth=BM$8)))*(BM$8&lt;=(MAX(rHoldPeriod,1)+fRvrYr)*12)</f>
        <v>0</v>
      </c>
      <c r="BN264" s="278" cm="1">
        <f t="array" aca="1" ref="BN264" ca="1">BM264*(1+(rRentIncrPct*(MOD(BN$8,12)=1))+(rExCapExRntInfl*(rExCapExRntInflMnth=BN$8)))*(BN$8&lt;=(MAX(rHoldPeriod,1)+fRvrYr)*12)</f>
        <v>0</v>
      </c>
      <c r="BO264" s="278" cm="1">
        <f t="array" aca="1" ref="BO264" ca="1">BN264*(1+(rRentIncrPct*(MOD(BO$8,12)=1))+(rExCapExRntInfl*(rExCapExRntInflMnth=BO$8)))*(BO$8&lt;=(MAX(rHoldPeriod,1)+fRvrYr)*12)</f>
        <v>0</v>
      </c>
      <c r="BP264" s="278" cm="1">
        <f t="array" aca="1" ref="BP264" ca="1">BO264*(1+(rRentIncrPct*(MOD(BP$8,12)=1))+(rExCapExRntInfl*(rExCapExRntInflMnth=BP$8)))*(BP$8&lt;=(MAX(rHoldPeriod,1)+fRvrYr)*12)</f>
        <v>0</v>
      </c>
      <c r="BQ264" s="278" cm="1">
        <f t="array" aca="1" ref="BQ264" ca="1">BP264*(1+(rRentIncrPct*(MOD(BQ$8,12)=1))+(rExCapExRntInfl*(rExCapExRntInflMnth=BQ$8)))*(BQ$8&lt;=(MAX(rHoldPeriod,1)+fRvrYr)*12)</f>
        <v>0</v>
      </c>
      <c r="BR264" s="278" cm="1">
        <f t="array" aca="1" ref="BR264" ca="1">BQ264*(1+(rRentIncrPct*(MOD(BR$8,12)=1))+(rExCapExRntInfl*(rExCapExRntInflMnth=BR$8)))*(BR$8&lt;=(MAX(rHoldPeriod,1)+fRvrYr)*12)</f>
        <v>0</v>
      </c>
      <c r="BS264" s="278" cm="1">
        <f t="array" aca="1" ref="BS264" ca="1">BR264*(1+(rRentIncrPct*(MOD(BS$8,12)=1))+(rExCapExRntInfl*(rExCapExRntInflMnth=BS$8)))*(BS$8&lt;=(MAX(rHoldPeriod,1)+fRvrYr)*12)</f>
        <v>0</v>
      </c>
      <c r="BT264" s="278" cm="1">
        <f t="array" aca="1" ref="BT264" ca="1">BS264*(1+(rRentIncrPct*(MOD(BT$8,12)=1))+(rExCapExRntInfl*(rExCapExRntInflMnth=BT$8)))*(BT$8&lt;=(MAX(rHoldPeriod,1)+fRvrYr)*12)</f>
        <v>0</v>
      </c>
      <c r="BU264" s="278" cm="1">
        <f t="array" aca="1" ref="BU264" ca="1">BT264*(1+(rRentIncrPct*(MOD(BU$8,12)=1))+(rExCapExRntInfl*(rExCapExRntInflMnth=BU$8)))*(BU$8&lt;=(MAX(rHoldPeriod,1)+fRvrYr)*12)</f>
        <v>0</v>
      </c>
      <c r="BV264" s="278" cm="1">
        <f t="array" aca="1" ref="BV264" ca="1">BU264*(1+(rRentIncrPct*(MOD(BV$8,12)=1))+(rExCapExRntInfl*(rExCapExRntInflMnth=BV$8)))*(BV$8&lt;=(MAX(rHoldPeriod,1)+fRvrYr)*12)</f>
        <v>0</v>
      </c>
      <c r="BW264" s="278" cm="1">
        <f t="array" aca="1" ref="BW264" ca="1">BV264*(1+(rRentIncrPct*(MOD(BW$8,12)=1))+(rExCapExRntInfl*(rExCapExRntInflMnth=BW$8)))*(BW$8&lt;=(MAX(rHoldPeriod,1)+fRvrYr)*12)</f>
        <v>0</v>
      </c>
      <c r="BX264" s="278" cm="1">
        <f t="array" aca="1" ref="BX264" ca="1">BW264*(1+(rRentIncrPct*(MOD(BX$8,12)=1))+(rExCapExRntInfl*(rExCapExRntInflMnth=BX$8)))*(BX$8&lt;=(MAX(rHoldPeriod,1)+fRvrYr)*12)</f>
        <v>0</v>
      </c>
      <c r="BY264" s="278" cm="1">
        <f t="array" aca="1" ref="BY264" ca="1">BX264*(1+(rRentIncrPct*(MOD(BY$8,12)=1))+(rExCapExRntInfl*(rExCapExRntInflMnth=BY$8)))*(BY$8&lt;=(MAX(rHoldPeriod,1)+fRvrYr)*12)</f>
        <v>0</v>
      </c>
      <c r="BZ264" s="278" cm="1">
        <f t="array" aca="1" ref="BZ264" ca="1">BY264*(1+(rRentIncrPct*(MOD(BZ$8,12)=1))+(rExCapExRntInfl*(rExCapExRntInflMnth=BZ$8)))*(BZ$8&lt;=(MAX(rHoldPeriod,1)+fRvrYr)*12)</f>
        <v>0</v>
      </c>
      <c r="CA264" s="278" cm="1">
        <f t="array" aca="1" ref="CA264" ca="1">BZ264*(1+(rRentIncrPct*(MOD(CA$8,12)=1))+(rExCapExRntInfl*(rExCapExRntInflMnth=CA$8)))*(CA$8&lt;=(MAX(rHoldPeriod,1)+fRvrYr)*12)</f>
        <v>0</v>
      </c>
      <c r="CB264" s="278" cm="1">
        <f t="array" aca="1" ref="CB264" ca="1">CA264*(1+(rRentIncrPct*(MOD(CB$8,12)=1))+(rExCapExRntInfl*(rExCapExRntInflMnth=CB$8)))*(CB$8&lt;=(MAX(rHoldPeriod,1)+fRvrYr)*12)</f>
        <v>0</v>
      </c>
      <c r="CC264" s="278" cm="1">
        <f t="array" aca="1" ref="CC264" ca="1">CB264*(1+(rRentIncrPct*(MOD(CC$8,12)=1))+(rExCapExRntInfl*(rExCapExRntInflMnth=CC$8)))*(CC$8&lt;=(MAX(rHoldPeriod,1)+fRvrYr)*12)</f>
        <v>0</v>
      </c>
      <c r="CD264" s="278" cm="1">
        <f t="array" aca="1" ref="CD264" ca="1">CC264*(1+(rRentIncrPct*(MOD(CD$8,12)=1))+(rExCapExRntInfl*(rExCapExRntInflMnth=CD$8)))*(CD$8&lt;=(MAX(rHoldPeriod,1)+fRvrYr)*12)</f>
        <v>0</v>
      </c>
      <c r="CE264" s="278" cm="1">
        <f t="array" aca="1" ref="CE264" ca="1">CD264*(1+(rRentIncrPct*(MOD(CE$8,12)=1))+(rExCapExRntInfl*(rExCapExRntInflMnth=CE$8)))*(CE$8&lt;=(MAX(rHoldPeriod,1)+fRvrYr)*12)</f>
        <v>0</v>
      </c>
      <c r="CF264" s="278" cm="1">
        <f t="array" aca="1" ref="CF264" ca="1">CE264*(1+(rRentIncrPct*(MOD(CF$8,12)=1))+(rExCapExRntInfl*(rExCapExRntInflMnth=CF$8)))*(CF$8&lt;=(MAX(rHoldPeriod,1)+fRvrYr)*12)</f>
        <v>0</v>
      </c>
      <c r="CG264" s="278" cm="1">
        <f t="array" aca="1" ref="CG264" ca="1">CF264*(1+(rRentIncrPct*(MOD(CG$8,12)=1))+(rExCapExRntInfl*(rExCapExRntInflMnth=CG$8)))*(CG$8&lt;=(MAX(rHoldPeriod,1)+fRvrYr)*12)</f>
        <v>0</v>
      </c>
      <c r="CH264" s="278" cm="1">
        <f t="array" aca="1" ref="CH264" ca="1">CG264*(1+(rRentIncrPct*(MOD(CH$8,12)=1))+(rExCapExRntInfl*(rExCapExRntInflMnth=CH$8)))*(CH$8&lt;=(MAX(rHoldPeriod,1)+fRvrYr)*12)</f>
        <v>0</v>
      </c>
      <c r="CI264" s="278" cm="1">
        <f t="array" aca="1" ref="CI264" ca="1">CH264*(1+(rRentIncrPct*(MOD(CI$8,12)=1))+(rExCapExRntInfl*(rExCapExRntInflMnth=CI$8)))*(CI$8&lt;=(MAX(rHoldPeriod,1)+fRvrYr)*12)</f>
        <v>0</v>
      </c>
      <c r="CJ264" s="278" cm="1">
        <f t="array" aca="1" ref="CJ264" ca="1">CI264*(1+(rRentIncrPct*(MOD(CJ$8,12)=1))+(rExCapExRntInfl*(rExCapExRntInflMnth=CJ$8)))*(CJ$8&lt;=(MAX(rHoldPeriod,1)+fRvrYr)*12)</f>
        <v>0</v>
      </c>
      <c r="CK264" s="278" cm="1">
        <f t="array" aca="1" ref="CK264" ca="1">CJ264*(1+(rRentIncrPct*(MOD(CK$8,12)=1))+(rExCapExRntInfl*(rExCapExRntInflMnth=CK$8)))*(CK$8&lt;=(MAX(rHoldPeriod,1)+fRvrYr)*12)</f>
        <v>0</v>
      </c>
      <c r="CL264" s="278" cm="1">
        <f t="array" aca="1" ref="CL264" ca="1">CK264*(1+(rRentIncrPct*(MOD(CL$8,12)=1))+(rExCapExRntInfl*(rExCapExRntInflMnth=CL$8)))*(CL$8&lt;=(MAX(rHoldPeriod,1)+fRvrYr)*12)</f>
        <v>0</v>
      </c>
      <c r="CM264" s="278" cm="1">
        <f t="array" aca="1" ref="CM264" ca="1">CL264*(1+(rRentIncrPct*(MOD(CM$8,12)=1))+(rExCapExRntInfl*(rExCapExRntInflMnth=CM$8)))*(CM$8&lt;=(MAX(rHoldPeriod,1)+fRvrYr)*12)</f>
        <v>0</v>
      </c>
      <c r="CN264" s="278" cm="1">
        <f t="array" aca="1" ref="CN264" ca="1">CM264*(1+(rRentIncrPct*(MOD(CN$8,12)=1))+(rExCapExRntInfl*(rExCapExRntInflMnth=CN$8)))*(CN$8&lt;=(MAX(rHoldPeriod,1)+fRvrYr)*12)</f>
        <v>0</v>
      </c>
      <c r="CO264" s="278" cm="1">
        <f t="array" aca="1" ref="CO264" ca="1">CN264*(1+(rRentIncrPct*(MOD(CO$8,12)=1))+(rExCapExRntInfl*(rExCapExRntInflMnth=CO$8)))*(CO$8&lt;=(MAX(rHoldPeriod,1)+fRvrYr)*12)</f>
        <v>0</v>
      </c>
      <c r="CP264" s="278" cm="1">
        <f t="array" aca="1" ref="CP264" ca="1">CO264*(1+(rRentIncrPct*(MOD(CP$8,12)=1))+(rExCapExRntInfl*(rExCapExRntInflMnth=CP$8)))*(CP$8&lt;=(MAX(rHoldPeriod,1)+fRvrYr)*12)</f>
        <v>0</v>
      </c>
      <c r="CQ264" s="278" cm="1">
        <f t="array" aca="1" ref="CQ264" ca="1">CP264*(1+(rRentIncrPct*(MOD(CQ$8,12)=1))+(rExCapExRntInfl*(rExCapExRntInflMnth=CQ$8)))*(CQ$8&lt;=(MAX(rHoldPeriod,1)+fRvrYr)*12)</f>
        <v>0</v>
      </c>
      <c r="CR264" s="278" cm="1">
        <f t="array" aca="1" ref="CR264" ca="1">CQ264*(1+(rRentIncrPct*(MOD(CR$8,12)=1))+(rExCapExRntInfl*(rExCapExRntInflMnth=CR$8)))*(CR$8&lt;=(MAX(rHoldPeriod,1)+fRvrYr)*12)</f>
        <v>0</v>
      </c>
      <c r="CS264" s="278" cm="1">
        <f t="array" aca="1" ref="CS264" ca="1">CR264*(1+(rRentIncrPct*(MOD(CS$8,12)=1))+(rExCapExRntInfl*(rExCapExRntInflMnth=CS$8)))*(CS$8&lt;=(MAX(rHoldPeriod,1)+fRvrYr)*12)</f>
        <v>0</v>
      </c>
      <c r="CT264" s="278" cm="1">
        <f t="array" aca="1" ref="CT264" ca="1">CS264*(1+(rRentIncrPct*(MOD(CT$8,12)=1))+(rExCapExRntInfl*(rExCapExRntInflMnth=CT$8)))*(CT$8&lt;=(MAX(rHoldPeriod,1)+fRvrYr)*12)</f>
        <v>0</v>
      </c>
      <c r="CU264" s="278" cm="1">
        <f t="array" aca="1" ref="CU264" ca="1">CT264*(1+(rRentIncrPct*(MOD(CU$8,12)=1))+(rExCapExRntInfl*(rExCapExRntInflMnth=CU$8)))*(CU$8&lt;=(MAX(rHoldPeriod,1)+fRvrYr)*12)</f>
        <v>0</v>
      </c>
      <c r="CV264" s="278" cm="1">
        <f t="array" aca="1" ref="CV264" ca="1">CU264*(1+(rRentIncrPct*(MOD(CV$8,12)=1))+(rExCapExRntInfl*(rExCapExRntInflMnth=CV$8)))*(CV$8&lt;=(MAX(rHoldPeriod,1)+fRvrYr)*12)</f>
        <v>0</v>
      </c>
      <c r="CW264" s="278" cm="1">
        <f t="array" aca="1" ref="CW264" ca="1">CV264*(1+(rRentIncrPct*(MOD(CW$8,12)=1))+(rExCapExRntInfl*(rExCapExRntInflMnth=CW$8)))*(CW$8&lt;=(MAX(rHoldPeriod,1)+fRvrYr)*12)</f>
        <v>0</v>
      </c>
      <c r="CX264" s="278" cm="1">
        <f t="array" aca="1" ref="CX264" ca="1">CW264*(1+(rRentIncrPct*(MOD(CX$8,12)=1))+(rExCapExRntInfl*(rExCapExRntInflMnth=CX$8)))*(CX$8&lt;=(MAX(rHoldPeriod,1)+fRvrYr)*12)</f>
        <v>0</v>
      </c>
      <c r="CY264" s="278" cm="1">
        <f t="array" aca="1" ref="CY264" ca="1">CX264*(1+(rRentIncrPct*(MOD(CY$8,12)=1))+(rExCapExRntInfl*(rExCapExRntInflMnth=CY$8)))*(CY$8&lt;=(MAX(rHoldPeriod,1)+fRvrYr)*12)</f>
        <v>0</v>
      </c>
      <c r="CZ264" s="278" cm="1">
        <f t="array" aca="1" ref="CZ264" ca="1">CY264*(1+(rRentIncrPct*(MOD(CZ$8,12)=1))+(rExCapExRntInfl*(rExCapExRntInflMnth=CZ$8)))*(CZ$8&lt;=(MAX(rHoldPeriod,1)+fRvrYr)*12)</f>
        <v>0</v>
      </c>
      <c r="DA264" s="278" cm="1">
        <f t="array" aca="1" ref="DA264" ca="1">CZ264*(1+(rRentIncrPct*(MOD(DA$8,12)=1))+(rExCapExRntInfl*(rExCapExRntInflMnth=DA$8)))*(DA$8&lt;=(MAX(rHoldPeriod,1)+fRvrYr)*12)</f>
        <v>0</v>
      </c>
      <c r="DB264" s="278" cm="1">
        <f t="array" aca="1" ref="DB264" ca="1">DA264*(1+(rRentIncrPct*(MOD(DB$8,12)=1))+(rExCapExRntInfl*(rExCapExRntInflMnth=DB$8)))*(DB$8&lt;=(MAX(rHoldPeriod,1)+fRvrYr)*12)</f>
        <v>0</v>
      </c>
      <c r="DC264" s="278" cm="1">
        <f t="array" aca="1" ref="DC264" ca="1">DB264*(1+(rRentIncrPct*(MOD(DC$8,12)=1))+(rExCapExRntInfl*(rExCapExRntInflMnth=DC$8)))*(DC$8&lt;=(MAX(rHoldPeriod,1)+fRvrYr)*12)</f>
        <v>0</v>
      </c>
      <c r="DD264" s="278" cm="1">
        <f t="array" aca="1" ref="DD264" ca="1">DC264*(1+(rRentIncrPct*(MOD(DD$8,12)=1))+(rExCapExRntInfl*(rExCapExRntInflMnth=DD$8)))*(DD$8&lt;=(MAX(rHoldPeriod,1)+fRvrYr)*12)</f>
        <v>0</v>
      </c>
      <c r="DE264" s="278" cm="1">
        <f t="array" aca="1" ref="DE264" ca="1">DD264*(1+(rRentIncrPct*(MOD(DE$8,12)=1))+(rExCapExRntInfl*(rExCapExRntInflMnth=DE$8)))*(DE$8&lt;=(MAX(rHoldPeriod,1)+fRvrYr)*12)</f>
        <v>0</v>
      </c>
      <c r="DF264" s="278" cm="1">
        <f t="array" aca="1" ref="DF264" ca="1">DE264*(1+(rRentIncrPct*(MOD(DF$8,12)=1))+(rExCapExRntInfl*(rExCapExRntInflMnth=DF$8)))*(DF$8&lt;=(MAX(rHoldPeriod,1)+fRvrYr)*12)</f>
        <v>0</v>
      </c>
      <c r="DG264" s="278" cm="1">
        <f t="array" aca="1" ref="DG264" ca="1">DF264*(1+(rRentIncrPct*(MOD(DG$8,12)=1))+(rExCapExRntInfl*(rExCapExRntInflMnth=DG$8)))*(DG$8&lt;=(MAX(rHoldPeriod,1)+fRvrYr)*12)</f>
        <v>0</v>
      </c>
      <c r="DH264" s="278" cm="1">
        <f t="array" aca="1" ref="DH264" ca="1">DG264*(1+(rRentIncrPct*(MOD(DH$8,12)=1))+(rExCapExRntInfl*(rExCapExRntInflMnth=DH$8)))*(DH$8&lt;=(MAX(rHoldPeriod,1)+fRvrYr)*12)</f>
        <v>0</v>
      </c>
      <c r="DI264" s="278" cm="1">
        <f t="array" aca="1" ref="DI264" ca="1">DH264*(1+(rRentIncrPct*(MOD(DI$8,12)=1))+(rExCapExRntInfl*(rExCapExRntInflMnth=DI$8)))*(DI$8&lt;=(MAX(rHoldPeriod,1)+fRvrYr)*12)</f>
        <v>0</v>
      </c>
      <c r="DJ264" s="278" cm="1">
        <f t="array" aca="1" ref="DJ264" ca="1">DI264*(1+(rRentIncrPct*(MOD(DJ$8,12)=1))+(rExCapExRntInfl*(rExCapExRntInflMnth=DJ$8)))*(DJ$8&lt;=(MAX(rHoldPeriod,1)+fRvrYr)*12)</f>
        <v>0</v>
      </c>
      <c r="DK264" s="278" cm="1">
        <f t="array" aca="1" ref="DK264" ca="1">DJ264*(1+(rRentIncrPct*(MOD(DK$8,12)=1))+(rExCapExRntInfl*(rExCapExRntInflMnth=DK$8)))*(DK$8&lt;=(MAX(rHoldPeriod,1)+fRvrYr)*12)</f>
        <v>0</v>
      </c>
      <c r="DL264" s="278" cm="1">
        <f t="array" aca="1" ref="DL264" ca="1">DK264*(1+(rRentIncrPct*(MOD(DL$8,12)=1))+(rExCapExRntInfl*(rExCapExRntInflMnth=DL$8)))*(DL$8&lt;=(MAX(rHoldPeriod,1)+fRvrYr)*12)</f>
        <v>0</v>
      </c>
      <c r="DM264" s="278" cm="1">
        <f t="array" aca="1" ref="DM264" ca="1">DL264*(1+(rRentIncrPct*(MOD(DM$8,12)=1))+(rExCapExRntInfl*(rExCapExRntInflMnth=DM$8)))*(DM$8&lt;=(MAX(rHoldPeriod,1)+fRvrYr)*12)</f>
        <v>0</v>
      </c>
      <c r="DN264" s="278" cm="1">
        <f t="array" aca="1" ref="DN264" ca="1">DM264*(1+(rRentIncrPct*(MOD(DN$8,12)=1))+(rExCapExRntInfl*(rExCapExRntInflMnth=DN$8)))*(DN$8&lt;=(MAX(rHoldPeriod,1)+fRvrYr)*12)</f>
        <v>0</v>
      </c>
      <c r="DO264" s="278" cm="1">
        <f t="array" aca="1" ref="DO264" ca="1">DN264*(1+(rRentIncrPct*(MOD(DO$8,12)=1))+(rExCapExRntInfl*(rExCapExRntInflMnth=DO$8)))*(DO$8&lt;=(MAX(rHoldPeriod,1)+fRvrYr)*12)</f>
        <v>0</v>
      </c>
      <c r="DP264" s="278" cm="1">
        <f t="array" aca="1" ref="DP264" ca="1">DO264*(1+(rRentIncrPct*(MOD(DP$8,12)=1))+(rExCapExRntInfl*(rExCapExRntInflMnth=DP$8)))*(DP$8&lt;=(MAX(rHoldPeriod,1)+fRvrYr)*12)</f>
        <v>0</v>
      </c>
      <c r="DQ264" s="278" cm="1">
        <f t="array" aca="1" ref="DQ264" ca="1">DP264*(1+(rRentIncrPct*(MOD(DQ$8,12)=1))+(rExCapExRntInfl*(rExCapExRntInflMnth=DQ$8)))*(DQ$8&lt;=(MAX(rHoldPeriod,1)+fRvrYr)*12)</f>
        <v>0</v>
      </c>
      <c r="DR264" s="278" cm="1">
        <f t="array" aca="1" ref="DR264" ca="1">DQ264*(1+(rRentIncrPct*(MOD(DR$8,12)=1))+(rExCapExRntInfl*(rExCapExRntInflMnth=DR$8)))*(DR$8&lt;=(MAX(rHoldPeriod,1)+fRvrYr)*12)</f>
        <v>0</v>
      </c>
      <c r="DS264" s="278" cm="1">
        <f t="array" aca="1" ref="DS264" ca="1">DR264*(1+(rRentIncrPct*(MOD(DS$8,12)=1))+(rExCapExRntInfl*(rExCapExRntInflMnth=DS$8)))*(DS$8&lt;=(MAX(rHoldPeriod,1)+fRvrYr)*12)</f>
        <v>0</v>
      </c>
      <c r="DT264" s="278" cm="1">
        <f t="array" aca="1" ref="DT264" ca="1">DS264*(1+(rRentIncrPct*(MOD(DT$8,12)=1))+(rExCapExRntInfl*(rExCapExRntInflMnth=DT$8)))*(DT$8&lt;=(MAX(rHoldPeriod,1)+fRvrYr)*12)</f>
        <v>0</v>
      </c>
      <c r="DU264" s="278" cm="1">
        <f t="array" aca="1" ref="DU264" ca="1">DT264*(1+(rRentIncrPct*(MOD(DU$8,12)=1))+(rExCapExRntInfl*(rExCapExRntInflMnth=DU$8)))*(DU$8&lt;=(MAX(rHoldPeriod,1)+fRvrYr)*12)</f>
        <v>0</v>
      </c>
      <c r="DV264" s="278" cm="1">
        <f t="array" aca="1" ref="DV264" ca="1">DU264*(1+(rRentIncrPct*(MOD(DV$8,12)=1))+(rExCapExRntInfl*(rExCapExRntInflMnth=DV$8)))*(DV$8&lt;=(MAX(rHoldPeriod,1)+fRvrYr)*12)</f>
        <v>0</v>
      </c>
      <c r="DW264" s="278" cm="1">
        <f t="array" aca="1" ref="DW264" ca="1">DV264*(1+(rRentIncrPct*(MOD(DW$8,12)=1))+(rExCapExRntInfl*(rExCapExRntInflMnth=DW$8)))*(DW$8&lt;=(MAX(rHoldPeriod,1)+fRvrYr)*12)</f>
        <v>0</v>
      </c>
      <c r="DX264" s="278" cm="1">
        <f t="array" aca="1" ref="DX264" ca="1">DW264*(1+(rRentIncrPct*(MOD(DX$8,12)=1))+(rExCapExRntInfl*(rExCapExRntInflMnth=DX$8)))*(DX$8&lt;=(MAX(rHoldPeriod,1)+fRvrYr)*12)</f>
        <v>0</v>
      </c>
      <c r="DY264" s="278" cm="1">
        <f t="array" aca="1" ref="DY264" ca="1">DX264*(1+(rRentIncrPct*(MOD(DY$8,12)=1))+(rExCapExRntInfl*(rExCapExRntInflMnth=DY$8)))*(DY$8&lt;=(MAX(rHoldPeriod,1)+fRvrYr)*12)</f>
        <v>0</v>
      </c>
      <c r="DZ264" s="278" cm="1">
        <f t="array" aca="1" ref="DZ264" ca="1">DY264*(1+(rRentIncrPct*(MOD(DZ$8,12)=1))+(rExCapExRntInfl*(rExCapExRntInflMnth=DZ$8)))*(DZ$8&lt;=(MAX(rHoldPeriod,1)+fRvrYr)*12)</f>
        <v>0</v>
      </c>
      <c r="EA264" s="278" cm="1">
        <f t="array" aca="1" ref="EA264" ca="1">DZ264*(1+(rRentIncrPct*(MOD(EA$8,12)=1))+(rExCapExRntInfl*(rExCapExRntInflMnth=EA$8)))*(EA$8&lt;=(MAX(rHoldPeriod,1)+fRvrYr)*12)</f>
        <v>0</v>
      </c>
      <c r="EB264" s="278" cm="1">
        <f t="array" aca="1" ref="EB264" ca="1">EA264*(1+(rRentIncrPct*(MOD(EB$8,12)=1))+(rExCapExRntInfl*(rExCapExRntInflMnth=EB$8)))*(EB$8&lt;=(MAX(rHoldPeriod,1)+fRvrYr)*12)</f>
        <v>0</v>
      </c>
      <c r="EC264" s="278" cm="1">
        <f t="array" aca="1" ref="EC264" ca="1">EB264*(1+(rRentIncrPct*(MOD(EC$8,12)=1))+(rExCapExRntInfl*(rExCapExRntInflMnth=EC$8)))*(EC$8&lt;=(MAX(rHoldPeriod,1)+fRvrYr)*12)</f>
        <v>0</v>
      </c>
      <c r="ED264" s="278" cm="1">
        <f t="array" aca="1" ref="ED264" ca="1">EC264*(1+(rRentIncrPct*(MOD(ED$8,12)=1))+(rExCapExRntInfl*(rExCapExRntInflMnth=ED$8)))*(ED$8&lt;=(MAX(rHoldPeriod,1)+fRvrYr)*12)</f>
        <v>0</v>
      </c>
      <c r="EE264" s="278" cm="1">
        <f t="array" aca="1" ref="EE264" ca="1">ED264*(1+(rRentIncrPct*(MOD(EE$8,12)=1))+(rExCapExRntInfl*(rExCapExRntInflMnth=EE$8)))*(EE$8&lt;=(MAX(rHoldPeriod,1)+fRvrYr)*12)</f>
        <v>0</v>
      </c>
      <c r="EF264" s="278" cm="1">
        <f t="array" aca="1" ref="EF264" ca="1">EE264*(1+(rRentIncrPct*(MOD(EF$8,12)=1))+(rExCapExRntInfl*(rExCapExRntInflMnth=EF$8)))*(EF$8&lt;=(MAX(rHoldPeriod,1)+fRvrYr)*12)</f>
        <v>0</v>
      </c>
      <c r="EG264" s="278" cm="1">
        <f t="array" aca="1" ref="EG264" ca="1">EF264*(1+(rRentIncrPct*(MOD(EG$8,12)=1))+(rExCapExRntInfl*(rExCapExRntInflMnth=EG$8)))*(EG$8&lt;=(MAX(rHoldPeriod,1)+fRvrYr)*12)</f>
        <v>0</v>
      </c>
      <c r="EH264" s="278" cm="1">
        <f t="array" aca="1" ref="EH264" ca="1">EG264*(1+(rRentIncrPct*(MOD(EH$8,12)=1))+(rExCapExRntInfl*(rExCapExRntInflMnth=EH$8)))*(EH$8&lt;=(MAX(rHoldPeriod,1)+fRvrYr)*12)</f>
        <v>0</v>
      </c>
      <c r="EI264" s="278" cm="1">
        <f t="array" aca="1" ref="EI264" ca="1">EH264*(1+(rRentIncrPct*(MOD(EI$8,12)=1))+(rExCapExRntInfl*(rExCapExRntInflMnth=EI$8)))*(EI$8&lt;=(MAX(rHoldPeriod,1)+fRvrYr)*12)</f>
        <v>0</v>
      </c>
      <c r="EJ264" s="278" cm="1">
        <f t="array" aca="1" ref="EJ264" ca="1">EI264*(1+(rRentIncrPct*(MOD(EJ$8,12)=1))+(rExCapExRntInfl*(rExCapExRntInflMnth=EJ$8)))*(EJ$8&lt;=(MAX(rHoldPeriod,1)+fRvrYr)*12)</f>
        <v>0</v>
      </c>
      <c r="EK264" s="278" cm="1">
        <f t="array" aca="1" ref="EK264" ca="1">EJ264*(1+(rRentIncrPct*(MOD(EK$8,12)=1))+(rExCapExRntInfl*(rExCapExRntInflMnth=EK$8)))*(EK$8&lt;=(MAX(rHoldPeriod,1)+fRvrYr)*12)</f>
        <v>0</v>
      </c>
      <c r="EL264" s="278" cm="1">
        <f t="array" aca="1" ref="EL264" ca="1">EK264*(1+(rRentIncrPct*(MOD(EL$8,12)=1))+(rExCapExRntInfl*(rExCapExRntInflMnth=EL$8)))*(EL$8&lt;=(MAX(rHoldPeriod,1)+fRvrYr)*12)</f>
        <v>0</v>
      </c>
      <c r="EM264" s="278" cm="1">
        <f t="array" aca="1" ref="EM264" ca="1">EL264*(1+(rRentIncrPct*(MOD(EM$8,12)=1))+(rExCapExRntInfl*(rExCapExRntInflMnth=EM$8)))*(EM$8&lt;=(MAX(rHoldPeriod,1)+fRvrYr)*12)</f>
        <v>0</v>
      </c>
      <c r="EN264" s="278" cm="1">
        <f t="array" aca="1" ref="EN264" ca="1">EM264*(1+(rRentIncrPct*(MOD(EN$8,12)=1))+(rExCapExRntInfl*(rExCapExRntInflMnth=EN$8)))*(EN$8&lt;=(MAX(rHoldPeriod,1)+fRvrYr)*12)</f>
        <v>0</v>
      </c>
      <c r="EO264" s="278" cm="1">
        <f t="array" aca="1" ref="EO264" ca="1">EN264*(1+(rRentIncrPct*(MOD(EO$8,12)=1))+(rExCapExRntInfl*(rExCapExRntInflMnth=EO$8)))*(EO$8&lt;=(MAX(rHoldPeriod,1)+fRvrYr)*12)</f>
        <v>0</v>
      </c>
      <c r="EP264" s="278" cm="1">
        <f t="array" aca="1" ref="EP264" ca="1">EO264*(1+(rRentIncrPct*(MOD(EP$8,12)=1))+(rExCapExRntInfl*(rExCapExRntInflMnth=EP$8)))*(EP$8&lt;=(MAX(rHoldPeriod,1)+fRvrYr)*12)</f>
        <v>0</v>
      </c>
      <c r="EQ264" s="278" cm="1">
        <f t="array" aca="1" ref="EQ264" ca="1">EP264*(1+(rRentIncrPct*(MOD(EQ$8,12)=1))+(rExCapExRntInfl*(rExCapExRntInflMnth=EQ$8)))*(EQ$8&lt;=(MAX(rHoldPeriod,1)+fRvrYr)*12)</f>
        <v>0</v>
      </c>
      <c r="ER264" s="278" cm="1">
        <f t="array" aca="1" ref="ER264" ca="1">EQ264*(1+(rRentIncrPct*(MOD(ER$8,12)=1))+(rExCapExRntInfl*(rExCapExRntInflMnth=ER$8)))*(ER$8&lt;=(MAX(rHoldPeriod,1)+fRvrYr)*12)</f>
        <v>0</v>
      </c>
      <c r="ES264" s="278" cm="1">
        <f t="array" aca="1" ref="ES264" ca="1">ER264*(1+(rRentIncrPct*(MOD(ES$8,12)=1))+(rExCapExRntInfl*(rExCapExRntInflMnth=ES$8)))*(ES$8&lt;=(MAX(rHoldPeriod,1)+fRvrYr)*12)</f>
        <v>0</v>
      </c>
    </row>
    <row r="265" spans="17:149" hidden="1" x14ac:dyDescent="0.2">
      <c r="Q265" s="275"/>
      <c r="R265" s="278">
        <f t="shared" ref="R265:R296" si="502">$D161*$K161*(1+(rRentIncrPct*(MOD(R$8,12)=1))+(rExCapExRntInfl*(rExCapExRntInflMnth=R$8)))</f>
        <v>0</v>
      </c>
      <c r="S265" s="278" cm="1">
        <f t="array" aca="1" ref="S265" ca="1">R265*(1+(rRentIncrPct*(MOD(S$8,12)=1))+(rExCapExRntInfl*(rExCapExRntInflMnth=S$8)))*(S$8&lt;=(MAX(rHoldPeriod,1)+fRvrYr)*12)</f>
        <v>0</v>
      </c>
      <c r="T265" s="278" cm="1">
        <f t="array" aca="1" ref="T265" ca="1">S265*(1+(rRentIncrPct*(MOD(T$8,12)=1))+(rExCapExRntInfl*(rExCapExRntInflMnth=T$8)))*(T$8&lt;=(MAX(rHoldPeriod,1)+fRvrYr)*12)</f>
        <v>0</v>
      </c>
      <c r="U265" s="278" cm="1">
        <f t="array" aca="1" ref="U265" ca="1">T265*(1+(rRentIncrPct*(MOD(U$8,12)=1))+(rExCapExRntInfl*(rExCapExRntInflMnth=U$8)))*(U$8&lt;=(MAX(rHoldPeriod,1)+fRvrYr)*12)</f>
        <v>0</v>
      </c>
      <c r="V265" s="278" cm="1">
        <f t="array" aca="1" ref="V265" ca="1">U265*(1+(rRentIncrPct*(MOD(V$8,12)=1))+(rExCapExRntInfl*(rExCapExRntInflMnth=V$8)))*(V$8&lt;=(MAX(rHoldPeriod,1)+fRvrYr)*12)</f>
        <v>0</v>
      </c>
      <c r="W265" s="278" cm="1">
        <f t="array" aca="1" ref="W265" ca="1">V265*(1+(rRentIncrPct*(MOD(W$8,12)=1))+(rExCapExRntInfl*(rExCapExRntInflMnth=W$8)))*(W$8&lt;=(MAX(rHoldPeriod,1)+fRvrYr)*12)</f>
        <v>0</v>
      </c>
      <c r="X265" s="278" cm="1">
        <f t="array" aca="1" ref="X265" ca="1">W265*(1+(rRentIncrPct*(MOD(X$8,12)=1))+(rExCapExRntInfl*(rExCapExRntInflMnth=X$8)))*(X$8&lt;=(MAX(rHoldPeriod,1)+fRvrYr)*12)</f>
        <v>0</v>
      </c>
      <c r="Y265" s="278" cm="1">
        <f t="array" aca="1" ref="Y265" ca="1">X265*(1+(rRentIncrPct*(MOD(Y$8,12)=1))+(rExCapExRntInfl*(rExCapExRntInflMnth=Y$8)))*(Y$8&lt;=(MAX(rHoldPeriod,1)+fRvrYr)*12)</f>
        <v>0</v>
      </c>
      <c r="Z265" s="278" cm="1">
        <f t="array" aca="1" ref="Z265" ca="1">Y265*(1+(rRentIncrPct*(MOD(Z$8,12)=1))+(rExCapExRntInfl*(rExCapExRntInflMnth=Z$8)))*(Z$8&lt;=(MAX(rHoldPeriod,1)+fRvrYr)*12)</f>
        <v>0</v>
      </c>
      <c r="AA265" s="278" cm="1">
        <f t="array" aca="1" ref="AA265" ca="1">Z265*(1+(rRentIncrPct*(MOD(AA$8,12)=1))+(rExCapExRntInfl*(rExCapExRntInflMnth=AA$8)))*(AA$8&lt;=(MAX(rHoldPeriod,1)+fRvrYr)*12)</f>
        <v>0</v>
      </c>
      <c r="AB265" s="278" cm="1">
        <f t="array" aca="1" ref="AB265" ca="1">AA265*(1+(rRentIncrPct*(MOD(AB$8,12)=1))+(rExCapExRntInfl*(rExCapExRntInflMnth=AB$8)))*(AB$8&lt;=(MAX(rHoldPeriod,1)+fRvrYr)*12)</f>
        <v>0</v>
      </c>
      <c r="AC265" s="278" cm="1">
        <f t="array" aca="1" ref="AC265" ca="1">AB265*(1+(rRentIncrPct*(MOD(AC$8,12)=1))+(rExCapExRntInfl*(rExCapExRntInflMnth=AC$8)))*(AC$8&lt;=(MAX(rHoldPeriod,1)+fRvrYr)*12)</f>
        <v>0</v>
      </c>
      <c r="AD265" s="278" cm="1">
        <f t="array" aca="1" ref="AD265" ca="1">AC265*(1+(rRentIncrPct*(MOD(AD$8,12)=1))+(rExCapExRntInfl*(rExCapExRntInflMnth=AD$8)))*(AD$8&lt;=(MAX(rHoldPeriod,1)+fRvrYr)*12)</f>
        <v>0</v>
      </c>
      <c r="AE265" s="278" cm="1">
        <f t="array" aca="1" ref="AE265" ca="1">AD265*(1+(rRentIncrPct*(MOD(AE$8,12)=1))+(rExCapExRntInfl*(rExCapExRntInflMnth=AE$8)))*(AE$8&lt;=(MAX(rHoldPeriod,1)+fRvrYr)*12)</f>
        <v>0</v>
      </c>
      <c r="AF265" s="278" cm="1">
        <f t="array" aca="1" ref="AF265" ca="1">AE265*(1+(rRentIncrPct*(MOD(AF$8,12)=1))+(rExCapExRntInfl*(rExCapExRntInflMnth=AF$8)))*(AF$8&lt;=(MAX(rHoldPeriod,1)+fRvrYr)*12)</f>
        <v>0</v>
      </c>
      <c r="AG265" s="278" cm="1">
        <f t="array" aca="1" ref="AG265" ca="1">AF265*(1+(rRentIncrPct*(MOD(AG$8,12)=1))+(rExCapExRntInfl*(rExCapExRntInflMnth=AG$8)))*(AG$8&lt;=(MAX(rHoldPeriod,1)+fRvrYr)*12)</f>
        <v>0</v>
      </c>
      <c r="AH265" s="278" cm="1">
        <f t="array" aca="1" ref="AH265" ca="1">AG265*(1+(rRentIncrPct*(MOD(AH$8,12)=1))+(rExCapExRntInfl*(rExCapExRntInflMnth=AH$8)))*(AH$8&lt;=(MAX(rHoldPeriod,1)+fRvrYr)*12)</f>
        <v>0</v>
      </c>
      <c r="AI265" s="278" cm="1">
        <f t="array" aca="1" ref="AI265" ca="1">AH265*(1+(rRentIncrPct*(MOD(AI$8,12)=1))+(rExCapExRntInfl*(rExCapExRntInflMnth=AI$8)))*(AI$8&lt;=(MAX(rHoldPeriod,1)+fRvrYr)*12)</f>
        <v>0</v>
      </c>
      <c r="AJ265" s="278" cm="1">
        <f t="array" aca="1" ref="AJ265" ca="1">AI265*(1+(rRentIncrPct*(MOD(AJ$8,12)=1))+(rExCapExRntInfl*(rExCapExRntInflMnth=AJ$8)))*(AJ$8&lt;=(MAX(rHoldPeriod,1)+fRvrYr)*12)</f>
        <v>0</v>
      </c>
      <c r="AK265" s="278" cm="1">
        <f t="array" aca="1" ref="AK265" ca="1">AJ265*(1+(rRentIncrPct*(MOD(AK$8,12)=1))+(rExCapExRntInfl*(rExCapExRntInflMnth=AK$8)))*(AK$8&lt;=(MAX(rHoldPeriod,1)+fRvrYr)*12)</f>
        <v>0</v>
      </c>
      <c r="AL265" s="278" cm="1">
        <f t="array" aca="1" ref="AL265" ca="1">AK265*(1+(rRentIncrPct*(MOD(AL$8,12)=1))+(rExCapExRntInfl*(rExCapExRntInflMnth=AL$8)))*(AL$8&lt;=(MAX(rHoldPeriod,1)+fRvrYr)*12)</f>
        <v>0</v>
      </c>
      <c r="AM265" s="278" cm="1">
        <f t="array" aca="1" ref="AM265" ca="1">AL265*(1+(rRentIncrPct*(MOD(AM$8,12)=1))+(rExCapExRntInfl*(rExCapExRntInflMnth=AM$8)))*(AM$8&lt;=(MAX(rHoldPeriod,1)+fRvrYr)*12)</f>
        <v>0</v>
      </c>
      <c r="AN265" s="278" cm="1">
        <f t="array" aca="1" ref="AN265" ca="1">AM265*(1+(rRentIncrPct*(MOD(AN$8,12)=1))+(rExCapExRntInfl*(rExCapExRntInflMnth=AN$8)))*(AN$8&lt;=(MAX(rHoldPeriod,1)+fRvrYr)*12)</f>
        <v>0</v>
      </c>
      <c r="AO265" s="278" cm="1">
        <f t="array" aca="1" ref="AO265" ca="1">AN265*(1+(rRentIncrPct*(MOD(AO$8,12)=1))+(rExCapExRntInfl*(rExCapExRntInflMnth=AO$8)))*(AO$8&lt;=(MAX(rHoldPeriod,1)+fRvrYr)*12)</f>
        <v>0</v>
      </c>
      <c r="AP265" s="278" cm="1">
        <f t="array" aca="1" ref="AP265" ca="1">AO265*(1+(rRentIncrPct*(MOD(AP$8,12)=1))+(rExCapExRntInfl*(rExCapExRntInflMnth=AP$8)))*(AP$8&lt;=(MAX(rHoldPeriod,1)+fRvrYr)*12)</f>
        <v>0</v>
      </c>
      <c r="AQ265" s="278" cm="1">
        <f t="array" aca="1" ref="AQ265" ca="1">AP265*(1+(rRentIncrPct*(MOD(AQ$8,12)=1))+(rExCapExRntInfl*(rExCapExRntInflMnth=AQ$8)))*(AQ$8&lt;=(MAX(rHoldPeriod,1)+fRvrYr)*12)</f>
        <v>0</v>
      </c>
      <c r="AR265" s="278" cm="1">
        <f t="array" aca="1" ref="AR265" ca="1">AQ265*(1+(rRentIncrPct*(MOD(AR$8,12)=1))+(rExCapExRntInfl*(rExCapExRntInflMnth=AR$8)))*(AR$8&lt;=(MAX(rHoldPeriod,1)+fRvrYr)*12)</f>
        <v>0</v>
      </c>
      <c r="AS265" s="278" cm="1">
        <f t="array" aca="1" ref="AS265" ca="1">AR265*(1+(rRentIncrPct*(MOD(AS$8,12)=1))+(rExCapExRntInfl*(rExCapExRntInflMnth=AS$8)))*(AS$8&lt;=(MAX(rHoldPeriod,1)+fRvrYr)*12)</f>
        <v>0</v>
      </c>
      <c r="AT265" s="278" cm="1">
        <f t="array" aca="1" ref="AT265" ca="1">AS265*(1+(rRentIncrPct*(MOD(AT$8,12)=1))+(rExCapExRntInfl*(rExCapExRntInflMnth=AT$8)))*(AT$8&lt;=(MAX(rHoldPeriod,1)+fRvrYr)*12)</f>
        <v>0</v>
      </c>
      <c r="AU265" s="278" cm="1">
        <f t="array" aca="1" ref="AU265" ca="1">AT265*(1+(rRentIncrPct*(MOD(AU$8,12)=1))+(rExCapExRntInfl*(rExCapExRntInflMnth=AU$8)))*(AU$8&lt;=(MAX(rHoldPeriod,1)+fRvrYr)*12)</f>
        <v>0</v>
      </c>
      <c r="AV265" s="278" cm="1">
        <f t="array" aca="1" ref="AV265" ca="1">AU265*(1+(rRentIncrPct*(MOD(AV$8,12)=1))+(rExCapExRntInfl*(rExCapExRntInflMnth=AV$8)))*(AV$8&lt;=(MAX(rHoldPeriod,1)+fRvrYr)*12)</f>
        <v>0</v>
      </c>
      <c r="AW265" s="278" cm="1">
        <f t="array" aca="1" ref="AW265" ca="1">AV265*(1+(rRentIncrPct*(MOD(AW$8,12)=1))+(rExCapExRntInfl*(rExCapExRntInflMnth=AW$8)))*(AW$8&lt;=(MAX(rHoldPeriod,1)+fRvrYr)*12)</f>
        <v>0</v>
      </c>
      <c r="AX265" s="278" cm="1">
        <f t="array" aca="1" ref="AX265" ca="1">AW265*(1+(rRentIncrPct*(MOD(AX$8,12)=1))+(rExCapExRntInfl*(rExCapExRntInflMnth=AX$8)))*(AX$8&lt;=(MAX(rHoldPeriod,1)+fRvrYr)*12)</f>
        <v>0</v>
      </c>
      <c r="AY265" s="278" cm="1">
        <f t="array" aca="1" ref="AY265" ca="1">AX265*(1+(rRentIncrPct*(MOD(AY$8,12)=1))+(rExCapExRntInfl*(rExCapExRntInflMnth=AY$8)))*(AY$8&lt;=(MAX(rHoldPeriod,1)+fRvrYr)*12)</f>
        <v>0</v>
      </c>
      <c r="AZ265" s="278" cm="1">
        <f t="array" aca="1" ref="AZ265" ca="1">AY265*(1+(rRentIncrPct*(MOD(AZ$8,12)=1))+(rExCapExRntInfl*(rExCapExRntInflMnth=AZ$8)))*(AZ$8&lt;=(MAX(rHoldPeriod,1)+fRvrYr)*12)</f>
        <v>0</v>
      </c>
      <c r="BA265" s="278" cm="1">
        <f t="array" aca="1" ref="BA265" ca="1">AZ265*(1+(rRentIncrPct*(MOD(BA$8,12)=1))+(rExCapExRntInfl*(rExCapExRntInflMnth=BA$8)))*(BA$8&lt;=(MAX(rHoldPeriod,1)+fRvrYr)*12)</f>
        <v>0</v>
      </c>
      <c r="BB265" s="278" cm="1">
        <f t="array" aca="1" ref="BB265" ca="1">BA265*(1+(rRentIncrPct*(MOD(BB$8,12)=1))+(rExCapExRntInfl*(rExCapExRntInflMnth=BB$8)))*(BB$8&lt;=(MAX(rHoldPeriod,1)+fRvrYr)*12)</f>
        <v>0</v>
      </c>
      <c r="BC265" s="278" cm="1">
        <f t="array" aca="1" ref="BC265" ca="1">BB265*(1+(rRentIncrPct*(MOD(BC$8,12)=1))+(rExCapExRntInfl*(rExCapExRntInflMnth=BC$8)))*(BC$8&lt;=(MAX(rHoldPeriod,1)+fRvrYr)*12)</f>
        <v>0</v>
      </c>
      <c r="BD265" s="278" cm="1">
        <f t="array" aca="1" ref="BD265" ca="1">BC265*(1+(rRentIncrPct*(MOD(BD$8,12)=1))+(rExCapExRntInfl*(rExCapExRntInflMnth=BD$8)))*(BD$8&lt;=(MAX(rHoldPeriod,1)+fRvrYr)*12)</f>
        <v>0</v>
      </c>
      <c r="BE265" s="278" cm="1">
        <f t="array" aca="1" ref="BE265" ca="1">BD265*(1+(rRentIncrPct*(MOD(BE$8,12)=1))+(rExCapExRntInfl*(rExCapExRntInflMnth=BE$8)))*(BE$8&lt;=(MAX(rHoldPeriod,1)+fRvrYr)*12)</f>
        <v>0</v>
      </c>
      <c r="BF265" s="278" cm="1">
        <f t="array" aca="1" ref="BF265" ca="1">BE265*(1+(rRentIncrPct*(MOD(BF$8,12)=1))+(rExCapExRntInfl*(rExCapExRntInflMnth=BF$8)))*(BF$8&lt;=(MAX(rHoldPeriod,1)+fRvrYr)*12)</f>
        <v>0</v>
      </c>
      <c r="BG265" s="278" cm="1">
        <f t="array" aca="1" ref="BG265" ca="1">BF265*(1+(rRentIncrPct*(MOD(BG$8,12)=1))+(rExCapExRntInfl*(rExCapExRntInflMnth=BG$8)))*(BG$8&lt;=(MAX(rHoldPeriod,1)+fRvrYr)*12)</f>
        <v>0</v>
      </c>
      <c r="BH265" s="278" cm="1">
        <f t="array" aca="1" ref="BH265" ca="1">BG265*(1+(rRentIncrPct*(MOD(BH$8,12)=1))+(rExCapExRntInfl*(rExCapExRntInflMnth=BH$8)))*(BH$8&lt;=(MAX(rHoldPeriod,1)+fRvrYr)*12)</f>
        <v>0</v>
      </c>
      <c r="BI265" s="278" cm="1">
        <f t="array" aca="1" ref="BI265" ca="1">BH265*(1+(rRentIncrPct*(MOD(BI$8,12)=1))+(rExCapExRntInfl*(rExCapExRntInflMnth=BI$8)))*(BI$8&lt;=(MAX(rHoldPeriod,1)+fRvrYr)*12)</f>
        <v>0</v>
      </c>
      <c r="BJ265" s="278" cm="1">
        <f t="array" aca="1" ref="BJ265" ca="1">BI265*(1+(rRentIncrPct*(MOD(BJ$8,12)=1))+(rExCapExRntInfl*(rExCapExRntInflMnth=BJ$8)))*(BJ$8&lt;=(MAX(rHoldPeriod,1)+fRvrYr)*12)</f>
        <v>0</v>
      </c>
      <c r="BK265" s="278" cm="1">
        <f t="array" aca="1" ref="BK265" ca="1">BJ265*(1+(rRentIncrPct*(MOD(BK$8,12)=1))+(rExCapExRntInfl*(rExCapExRntInflMnth=BK$8)))*(BK$8&lt;=(MAX(rHoldPeriod,1)+fRvrYr)*12)</f>
        <v>0</v>
      </c>
      <c r="BL265" s="278" cm="1">
        <f t="array" aca="1" ref="BL265" ca="1">BK265*(1+(rRentIncrPct*(MOD(BL$8,12)=1))+(rExCapExRntInfl*(rExCapExRntInflMnth=BL$8)))*(BL$8&lt;=(MAX(rHoldPeriod,1)+fRvrYr)*12)</f>
        <v>0</v>
      </c>
      <c r="BM265" s="278" cm="1">
        <f t="array" aca="1" ref="BM265" ca="1">BL265*(1+(rRentIncrPct*(MOD(BM$8,12)=1))+(rExCapExRntInfl*(rExCapExRntInflMnth=BM$8)))*(BM$8&lt;=(MAX(rHoldPeriod,1)+fRvrYr)*12)</f>
        <v>0</v>
      </c>
      <c r="BN265" s="278" cm="1">
        <f t="array" aca="1" ref="BN265" ca="1">BM265*(1+(rRentIncrPct*(MOD(BN$8,12)=1))+(rExCapExRntInfl*(rExCapExRntInflMnth=BN$8)))*(BN$8&lt;=(MAX(rHoldPeriod,1)+fRvrYr)*12)</f>
        <v>0</v>
      </c>
      <c r="BO265" s="278" cm="1">
        <f t="array" aca="1" ref="BO265" ca="1">BN265*(1+(rRentIncrPct*(MOD(BO$8,12)=1))+(rExCapExRntInfl*(rExCapExRntInflMnth=BO$8)))*(BO$8&lt;=(MAX(rHoldPeriod,1)+fRvrYr)*12)</f>
        <v>0</v>
      </c>
      <c r="BP265" s="278" cm="1">
        <f t="array" aca="1" ref="BP265" ca="1">BO265*(1+(rRentIncrPct*(MOD(BP$8,12)=1))+(rExCapExRntInfl*(rExCapExRntInflMnth=BP$8)))*(BP$8&lt;=(MAX(rHoldPeriod,1)+fRvrYr)*12)</f>
        <v>0</v>
      </c>
      <c r="BQ265" s="278" cm="1">
        <f t="array" aca="1" ref="BQ265" ca="1">BP265*(1+(rRentIncrPct*(MOD(BQ$8,12)=1))+(rExCapExRntInfl*(rExCapExRntInflMnth=BQ$8)))*(BQ$8&lt;=(MAX(rHoldPeriod,1)+fRvrYr)*12)</f>
        <v>0</v>
      </c>
      <c r="BR265" s="278" cm="1">
        <f t="array" aca="1" ref="BR265" ca="1">BQ265*(1+(rRentIncrPct*(MOD(BR$8,12)=1))+(rExCapExRntInfl*(rExCapExRntInflMnth=BR$8)))*(BR$8&lt;=(MAX(rHoldPeriod,1)+fRvrYr)*12)</f>
        <v>0</v>
      </c>
      <c r="BS265" s="278" cm="1">
        <f t="array" aca="1" ref="BS265" ca="1">BR265*(1+(rRentIncrPct*(MOD(BS$8,12)=1))+(rExCapExRntInfl*(rExCapExRntInflMnth=BS$8)))*(BS$8&lt;=(MAX(rHoldPeriod,1)+fRvrYr)*12)</f>
        <v>0</v>
      </c>
      <c r="BT265" s="278" cm="1">
        <f t="array" aca="1" ref="BT265" ca="1">BS265*(1+(rRentIncrPct*(MOD(BT$8,12)=1))+(rExCapExRntInfl*(rExCapExRntInflMnth=BT$8)))*(BT$8&lt;=(MAX(rHoldPeriod,1)+fRvrYr)*12)</f>
        <v>0</v>
      </c>
      <c r="BU265" s="278" cm="1">
        <f t="array" aca="1" ref="BU265" ca="1">BT265*(1+(rRentIncrPct*(MOD(BU$8,12)=1))+(rExCapExRntInfl*(rExCapExRntInflMnth=BU$8)))*(BU$8&lt;=(MAX(rHoldPeriod,1)+fRvrYr)*12)</f>
        <v>0</v>
      </c>
      <c r="BV265" s="278" cm="1">
        <f t="array" aca="1" ref="BV265" ca="1">BU265*(1+(rRentIncrPct*(MOD(BV$8,12)=1))+(rExCapExRntInfl*(rExCapExRntInflMnth=BV$8)))*(BV$8&lt;=(MAX(rHoldPeriod,1)+fRvrYr)*12)</f>
        <v>0</v>
      </c>
      <c r="BW265" s="278" cm="1">
        <f t="array" aca="1" ref="BW265" ca="1">BV265*(1+(rRentIncrPct*(MOD(BW$8,12)=1))+(rExCapExRntInfl*(rExCapExRntInflMnth=BW$8)))*(BW$8&lt;=(MAX(rHoldPeriod,1)+fRvrYr)*12)</f>
        <v>0</v>
      </c>
      <c r="BX265" s="278" cm="1">
        <f t="array" aca="1" ref="BX265" ca="1">BW265*(1+(rRentIncrPct*(MOD(BX$8,12)=1))+(rExCapExRntInfl*(rExCapExRntInflMnth=BX$8)))*(BX$8&lt;=(MAX(rHoldPeriod,1)+fRvrYr)*12)</f>
        <v>0</v>
      </c>
      <c r="BY265" s="278" cm="1">
        <f t="array" aca="1" ref="BY265" ca="1">BX265*(1+(rRentIncrPct*(MOD(BY$8,12)=1))+(rExCapExRntInfl*(rExCapExRntInflMnth=BY$8)))*(BY$8&lt;=(MAX(rHoldPeriod,1)+fRvrYr)*12)</f>
        <v>0</v>
      </c>
      <c r="BZ265" s="278" cm="1">
        <f t="array" aca="1" ref="BZ265" ca="1">BY265*(1+(rRentIncrPct*(MOD(BZ$8,12)=1))+(rExCapExRntInfl*(rExCapExRntInflMnth=BZ$8)))*(BZ$8&lt;=(MAX(rHoldPeriod,1)+fRvrYr)*12)</f>
        <v>0</v>
      </c>
      <c r="CA265" s="278" cm="1">
        <f t="array" aca="1" ref="CA265" ca="1">BZ265*(1+(rRentIncrPct*(MOD(CA$8,12)=1))+(rExCapExRntInfl*(rExCapExRntInflMnth=CA$8)))*(CA$8&lt;=(MAX(rHoldPeriod,1)+fRvrYr)*12)</f>
        <v>0</v>
      </c>
      <c r="CB265" s="278" cm="1">
        <f t="array" aca="1" ref="CB265" ca="1">CA265*(1+(rRentIncrPct*(MOD(CB$8,12)=1))+(rExCapExRntInfl*(rExCapExRntInflMnth=CB$8)))*(CB$8&lt;=(MAX(rHoldPeriod,1)+fRvrYr)*12)</f>
        <v>0</v>
      </c>
      <c r="CC265" s="278" cm="1">
        <f t="array" aca="1" ref="CC265" ca="1">CB265*(1+(rRentIncrPct*(MOD(CC$8,12)=1))+(rExCapExRntInfl*(rExCapExRntInflMnth=CC$8)))*(CC$8&lt;=(MAX(rHoldPeriod,1)+fRvrYr)*12)</f>
        <v>0</v>
      </c>
      <c r="CD265" s="278" cm="1">
        <f t="array" aca="1" ref="CD265" ca="1">CC265*(1+(rRentIncrPct*(MOD(CD$8,12)=1))+(rExCapExRntInfl*(rExCapExRntInflMnth=CD$8)))*(CD$8&lt;=(MAX(rHoldPeriod,1)+fRvrYr)*12)</f>
        <v>0</v>
      </c>
      <c r="CE265" s="278" cm="1">
        <f t="array" aca="1" ref="CE265" ca="1">CD265*(1+(rRentIncrPct*(MOD(CE$8,12)=1))+(rExCapExRntInfl*(rExCapExRntInflMnth=CE$8)))*(CE$8&lt;=(MAX(rHoldPeriod,1)+fRvrYr)*12)</f>
        <v>0</v>
      </c>
      <c r="CF265" s="278" cm="1">
        <f t="array" aca="1" ref="CF265" ca="1">CE265*(1+(rRentIncrPct*(MOD(CF$8,12)=1))+(rExCapExRntInfl*(rExCapExRntInflMnth=CF$8)))*(CF$8&lt;=(MAX(rHoldPeriod,1)+fRvrYr)*12)</f>
        <v>0</v>
      </c>
      <c r="CG265" s="278" cm="1">
        <f t="array" aca="1" ref="CG265" ca="1">CF265*(1+(rRentIncrPct*(MOD(CG$8,12)=1))+(rExCapExRntInfl*(rExCapExRntInflMnth=CG$8)))*(CG$8&lt;=(MAX(rHoldPeriod,1)+fRvrYr)*12)</f>
        <v>0</v>
      </c>
      <c r="CH265" s="278" cm="1">
        <f t="array" aca="1" ref="CH265" ca="1">CG265*(1+(rRentIncrPct*(MOD(CH$8,12)=1))+(rExCapExRntInfl*(rExCapExRntInflMnth=CH$8)))*(CH$8&lt;=(MAX(rHoldPeriod,1)+fRvrYr)*12)</f>
        <v>0</v>
      </c>
      <c r="CI265" s="278" cm="1">
        <f t="array" aca="1" ref="CI265" ca="1">CH265*(1+(rRentIncrPct*(MOD(CI$8,12)=1))+(rExCapExRntInfl*(rExCapExRntInflMnth=CI$8)))*(CI$8&lt;=(MAX(rHoldPeriod,1)+fRvrYr)*12)</f>
        <v>0</v>
      </c>
      <c r="CJ265" s="278" cm="1">
        <f t="array" aca="1" ref="CJ265" ca="1">CI265*(1+(rRentIncrPct*(MOD(CJ$8,12)=1))+(rExCapExRntInfl*(rExCapExRntInflMnth=CJ$8)))*(CJ$8&lt;=(MAX(rHoldPeriod,1)+fRvrYr)*12)</f>
        <v>0</v>
      </c>
      <c r="CK265" s="278" cm="1">
        <f t="array" aca="1" ref="CK265" ca="1">CJ265*(1+(rRentIncrPct*(MOD(CK$8,12)=1))+(rExCapExRntInfl*(rExCapExRntInflMnth=CK$8)))*(CK$8&lt;=(MAX(rHoldPeriod,1)+fRvrYr)*12)</f>
        <v>0</v>
      </c>
      <c r="CL265" s="278" cm="1">
        <f t="array" aca="1" ref="CL265" ca="1">CK265*(1+(rRentIncrPct*(MOD(CL$8,12)=1))+(rExCapExRntInfl*(rExCapExRntInflMnth=CL$8)))*(CL$8&lt;=(MAX(rHoldPeriod,1)+fRvrYr)*12)</f>
        <v>0</v>
      </c>
      <c r="CM265" s="278" cm="1">
        <f t="array" aca="1" ref="CM265" ca="1">CL265*(1+(rRentIncrPct*(MOD(CM$8,12)=1))+(rExCapExRntInfl*(rExCapExRntInflMnth=CM$8)))*(CM$8&lt;=(MAX(rHoldPeriod,1)+fRvrYr)*12)</f>
        <v>0</v>
      </c>
      <c r="CN265" s="278" cm="1">
        <f t="array" aca="1" ref="CN265" ca="1">CM265*(1+(rRentIncrPct*(MOD(CN$8,12)=1))+(rExCapExRntInfl*(rExCapExRntInflMnth=CN$8)))*(CN$8&lt;=(MAX(rHoldPeriod,1)+fRvrYr)*12)</f>
        <v>0</v>
      </c>
      <c r="CO265" s="278" cm="1">
        <f t="array" aca="1" ref="CO265" ca="1">CN265*(1+(rRentIncrPct*(MOD(CO$8,12)=1))+(rExCapExRntInfl*(rExCapExRntInflMnth=CO$8)))*(CO$8&lt;=(MAX(rHoldPeriod,1)+fRvrYr)*12)</f>
        <v>0</v>
      </c>
      <c r="CP265" s="278" cm="1">
        <f t="array" aca="1" ref="CP265" ca="1">CO265*(1+(rRentIncrPct*(MOD(CP$8,12)=1))+(rExCapExRntInfl*(rExCapExRntInflMnth=CP$8)))*(CP$8&lt;=(MAX(rHoldPeriod,1)+fRvrYr)*12)</f>
        <v>0</v>
      </c>
      <c r="CQ265" s="278" cm="1">
        <f t="array" aca="1" ref="CQ265" ca="1">CP265*(1+(rRentIncrPct*(MOD(CQ$8,12)=1))+(rExCapExRntInfl*(rExCapExRntInflMnth=CQ$8)))*(CQ$8&lt;=(MAX(rHoldPeriod,1)+fRvrYr)*12)</f>
        <v>0</v>
      </c>
      <c r="CR265" s="278" cm="1">
        <f t="array" aca="1" ref="CR265" ca="1">CQ265*(1+(rRentIncrPct*(MOD(CR$8,12)=1))+(rExCapExRntInfl*(rExCapExRntInflMnth=CR$8)))*(CR$8&lt;=(MAX(rHoldPeriod,1)+fRvrYr)*12)</f>
        <v>0</v>
      </c>
      <c r="CS265" s="278" cm="1">
        <f t="array" aca="1" ref="CS265" ca="1">CR265*(1+(rRentIncrPct*(MOD(CS$8,12)=1))+(rExCapExRntInfl*(rExCapExRntInflMnth=CS$8)))*(CS$8&lt;=(MAX(rHoldPeriod,1)+fRvrYr)*12)</f>
        <v>0</v>
      </c>
      <c r="CT265" s="278" cm="1">
        <f t="array" aca="1" ref="CT265" ca="1">CS265*(1+(rRentIncrPct*(MOD(CT$8,12)=1))+(rExCapExRntInfl*(rExCapExRntInflMnth=CT$8)))*(CT$8&lt;=(MAX(rHoldPeriod,1)+fRvrYr)*12)</f>
        <v>0</v>
      </c>
      <c r="CU265" s="278" cm="1">
        <f t="array" aca="1" ref="CU265" ca="1">CT265*(1+(rRentIncrPct*(MOD(CU$8,12)=1))+(rExCapExRntInfl*(rExCapExRntInflMnth=CU$8)))*(CU$8&lt;=(MAX(rHoldPeriod,1)+fRvrYr)*12)</f>
        <v>0</v>
      </c>
      <c r="CV265" s="278" cm="1">
        <f t="array" aca="1" ref="CV265" ca="1">CU265*(1+(rRentIncrPct*(MOD(CV$8,12)=1))+(rExCapExRntInfl*(rExCapExRntInflMnth=CV$8)))*(CV$8&lt;=(MAX(rHoldPeriod,1)+fRvrYr)*12)</f>
        <v>0</v>
      </c>
      <c r="CW265" s="278" cm="1">
        <f t="array" aca="1" ref="CW265" ca="1">CV265*(1+(rRentIncrPct*(MOD(CW$8,12)=1))+(rExCapExRntInfl*(rExCapExRntInflMnth=CW$8)))*(CW$8&lt;=(MAX(rHoldPeriod,1)+fRvrYr)*12)</f>
        <v>0</v>
      </c>
      <c r="CX265" s="278" cm="1">
        <f t="array" aca="1" ref="CX265" ca="1">CW265*(1+(rRentIncrPct*(MOD(CX$8,12)=1))+(rExCapExRntInfl*(rExCapExRntInflMnth=CX$8)))*(CX$8&lt;=(MAX(rHoldPeriod,1)+fRvrYr)*12)</f>
        <v>0</v>
      </c>
      <c r="CY265" s="278" cm="1">
        <f t="array" aca="1" ref="CY265" ca="1">CX265*(1+(rRentIncrPct*(MOD(CY$8,12)=1))+(rExCapExRntInfl*(rExCapExRntInflMnth=CY$8)))*(CY$8&lt;=(MAX(rHoldPeriod,1)+fRvrYr)*12)</f>
        <v>0</v>
      </c>
      <c r="CZ265" s="278" cm="1">
        <f t="array" aca="1" ref="CZ265" ca="1">CY265*(1+(rRentIncrPct*(MOD(CZ$8,12)=1))+(rExCapExRntInfl*(rExCapExRntInflMnth=CZ$8)))*(CZ$8&lt;=(MAX(rHoldPeriod,1)+fRvrYr)*12)</f>
        <v>0</v>
      </c>
      <c r="DA265" s="278" cm="1">
        <f t="array" aca="1" ref="DA265" ca="1">CZ265*(1+(rRentIncrPct*(MOD(DA$8,12)=1))+(rExCapExRntInfl*(rExCapExRntInflMnth=DA$8)))*(DA$8&lt;=(MAX(rHoldPeriod,1)+fRvrYr)*12)</f>
        <v>0</v>
      </c>
      <c r="DB265" s="278" cm="1">
        <f t="array" aca="1" ref="DB265" ca="1">DA265*(1+(rRentIncrPct*(MOD(DB$8,12)=1))+(rExCapExRntInfl*(rExCapExRntInflMnth=DB$8)))*(DB$8&lt;=(MAX(rHoldPeriod,1)+fRvrYr)*12)</f>
        <v>0</v>
      </c>
      <c r="DC265" s="278" cm="1">
        <f t="array" aca="1" ref="DC265" ca="1">DB265*(1+(rRentIncrPct*(MOD(DC$8,12)=1))+(rExCapExRntInfl*(rExCapExRntInflMnth=DC$8)))*(DC$8&lt;=(MAX(rHoldPeriod,1)+fRvrYr)*12)</f>
        <v>0</v>
      </c>
      <c r="DD265" s="278" cm="1">
        <f t="array" aca="1" ref="DD265" ca="1">DC265*(1+(rRentIncrPct*(MOD(DD$8,12)=1))+(rExCapExRntInfl*(rExCapExRntInflMnth=DD$8)))*(DD$8&lt;=(MAX(rHoldPeriod,1)+fRvrYr)*12)</f>
        <v>0</v>
      </c>
      <c r="DE265" s="278" cm="1">
        <f t="array" aca="1" ref="DE265" ca="1">DD265*(1+(rRentIncrPct*(MOD(DE$8,12)=1))+(rExCapExRntInfl*(rExCapExRntInflMnth=DE$8)))*(DE$8&lt;=(MAX(rHoldPeriod,1)+fRvrYr)*12)</f>
        <v>0</v>
      </c>
      <c r="DF265" s="278" cm="1">
        <f t="array" aca="1" ref="DF265" ca="1">DE265*(1+(rRentIncrPct*(MOD(DF$8,12)=1))+(rExCapExRntInfl*(rExCapExRntInflMnth=DF$8)))*(DF$8&lt;=(MAX(rHoldPeriod,1)+fRvrYr)*12)</f>
        <v>0</v>
      </c>
      <c r="DG265" s="278" cm="1">
        <f t="array" aca="1" ref="DG265" ca="1">DF265*(1+(rRentIncrPct*(MOD(DG$8,12)=1))+(rExCapExRntInfl*(rExCapExRntInflMnth=DG$8)))*(DG$8&lt;=(MAX(rHoldPeriod,1)+fRvrYr)*12)</f>
        <v>0</v>
      </c>
      <c r="DH265" s="278" cm="1">
        <f t="array" aca="1" ref="DH265" ca="1">DG265*(1+(rRentIncrPct*(MOD(DH$8,12)=1))+(rExCapExRntInfl*(rExCapExRntInflMnth=DH$8)))*(DH$8&lt;=(MAX(rHoldPeriod,1)+fRvrYr)*12)</f>
        <v>0</v>
      </c>
      <c r="DI265" s="278" cm="1">
        <f t="array" aca="1" ref="DI265" ca="1">DH265*(1+(rRentIncrPct*(MOD(DI$8,12)=1))+(rExCapExRntInfl*(rExCapExRntInflMnth=DI$8)))*(DI$8&lt;=(MAX(rHoldPeriod,1)+fRvrYr)*12)</f>
        <v>0</v>
      </c>
      <c r="DJ265" s="278" cm="1">
        <f t="array" aca="1" ref="DJ265" ca="1">DI265*(1+(rRentIncrPct*(MOD(DJ$8,12)=1))+(rExCapExRntInfl*(rExCapExRntInflMnth=DJ$8)))*(DJ$8&lt;=(MAX(rHoldPeriod,1)+fRvrYr)*12)</f>
        <v>0</v>
      </c>
      <c r="DK265" s="278" cm="1">
        <f t="array" aca="1" ref="DK265" ca="1">DJ265*(1+(rRentIncrPct*(MOD(DK$8,12)=1))+(rExCapExRntInfl*(rExCapExRntInflMnth=DK$8)))*(DK$8&lt;=(MAX(rHoldPeriod,1)+fRvrYr)*12)</f>
        <v>0</v>
      </c>
      <c r="DL265" s="278" cm="1">
        <f t="array" aca="1" ref="DL265" ca="1">DK265*(1+(rRentIncrPct*(MOD(DL$8,12)=1))+(rExCapExRntInfl*(rExCapExRntInflMnth=DL$8)))*(DL$8&lt;=(MAX(rHoldPeriod,1)+fRvrYr)*12)</f>
        <v>0</v>
      </c>
      <c r="DM265" s="278" cm="1">
        <f t="array" aca="1" ref="DM265" ca="1">DL265*(1+(rRentIncrPct*(MOD(DM$8,12)=1))+(rExCapExRntInfl*(rExCapExRntInflMnth=DM$8)))*(DM$8&lt;=(MAX(rHoldPeriod,1)+fRvrYr)*12)</f>
        <v>0</v>
      </c>
      <c r="DN265" s="278" cm="1">
        <f t="array" aca="1" ref="DN265" ca="1">DM265*(1+(rRentIncrPct*(MOD(DN$8,12)=1))+(rExCapExRntInfl*(rExCapExRntInflMnth=DN$8)))*(DN$8&lt;=(MAX(rHoldPeriod,1)+fRvrYr)*12)</f>
        <v>0</v>
      </c>
      <c r="DO265" s="278" cm="1">
        <f t="array" aca="1" ref="DO265" ca="1">DN265*(1+(rRentIncrPct*(MOD(DO$8,12)=1))+(rExCapExRntInfl*(rExCapExRntInflMnth=DO$8)))*(DO$8&lt;=(MAX(rHoldPeriod,1)+fRvrYr)*12)</f>
        <v>0</v>
      </c>
      <c r="DP265" s="278" cm="1">
        <f t="array" aca="1" ref="DP265" ca="1">DO265*(1+(rRentIncrPct*(MOD(DP$8,12)=1))+(rExCapExRntInfl*(rExCapExRntInflMnth=DP$8)))*(DP$8&lt;=(MAX(rHoldPeriod,1)+fRvrYr)*12)</f>
        <v>0</v>
      </c>
      <c r="DQ265" s="278" cm="1">
        <f t="array" aca="1" ref="DQ265" ca="1">DP265*(1+(rRentIncrPct*(MOD(DQ$8,12)=1))+(rExCapExRntInfl*(rExCapExRntInflMnth=DQ$8)))*(DQ$8&lt;=(MAX(rHoldPeriod,1)+fRvrYr)*12)</f>
        <v>0</v>
      </c>
      <c r="DR265" s="278" cm="1">
        <f t="array" aca="1" ref="DR265" ca="1">DQ265*(1+(rRentIncrPct*(MOD(DR$8,12)=1))+(rExCapExRntInfl*(rExCapExRntInflMnth=DR$8)))*(DR$8&lt;=(MAX(rHoldPeriod,1)+fRvrYr)*12)</f>
        <v>0</v>
      </c>
      <c r="DS265" s="278" cm="1">
        <f t="array" aca="1" ref="DS265" ca="1">DR265*(1+(rRentIncrPct*(MOD(DS$8,12)=1))+(rExCapExRntInfl*(rExCapExRntInflMnth=DS$8)))*(DS$8&lt;=(MAX(rHoldPeriod,1)+fRvrYr)*12)</f>
        <v>0</v>
      </c>
      <c r="DT265" s="278" cm="1">
        <f t="array" aca="1" ref="DT265" ca="1">DS265*(1+(rRentIncrPct*(MOD(DT$8,12)=1))+(rExCapExRntInfl*(rExCapExRntInflMnth=DT$8)))*(DT$8&lt;=(MAX(rHoldPeriod,1)+fRvrYr)*12)</f>
        <v>0</v>
      </c>
      <c r="DU265" s="278" cm="1">
        <f t="array" aca="1" ref="DU265" ca="1">DT265*(1+(rRentIncrPct*(MOD(DU$8,12)=1))+(rExCapExRntInfl*(rExCapExRntInflMnth=DU$8)))*(DU$8&lt;=(MAX(rHoldPeriod,1)+fRvrYr)*12)</f>
        <v>0</v>
      </c>
      <c r="DV265" s="278" cm="1">
        <f t="array" aca="1" ref="DV265" ca="1">DU265*(1+(rRentIncrPct*(MOD(DV$8,12)=1))+(rExCapExRntInfl*(rExCapExRntInflMnth=DV$8)))*(DV$8&lt;=(MAX(rHoldPeriod,1)+fRvrYr)*12)</f>
        <v>0</v>
      </c>
      <c r="DW265" s="278" cm="1">
        <f t="array" aca="1" ref="DW265" ca="1">DV265*(1+(rRentIncrPct*(MOD(DW$8,12)=1))+(rExCapExRntInfl*(rExCapExRntInflMnth=DW$8)))*(DW$8&lt;=(MAX(rHoldPeriod,1)+fRvrYr)*12)</f>
        <v>0</v>
      </c>
      <c r="DX265" s="278" cm="1">
        <f t="array" aca="1" ref="DX265" ca="1">DW265*(1+(rRentIncrPct*(MOD(DX$8,12)=1))+(rExCapExRntInfl*(rExCapExRntInflMnth=DX$8)))*(DX$8&lt;=(MAX(rHoldPeriod,1)+fRvrYr)*12)</f>
        <v>0</v>
      </c>
      <c r="DY265" s="278" cm="1">
        <f t="array" aca="1" ref="DY265" ca="1">DX265*(1+(rRentIncrPct*(MOD(DY$8,12)=1))+(rExCapExRntInfl*(rExCapExRntInflMnth=DY$8)))*(DY$8&lt;=(MAX(rHoldPeriod,1)+fRvrYr)*12)</f>
        <v>0</v>
      </c>
      <c r="DZ265" s="278" cm="1">
        <f t="array" aca="1" ref="DZ265" ca="1">DY265*(1+(rRentIncrPct*(MOD(DZ$8,12)=1))+(rExCapExRntInfl*(rExCapExRntInflMnth=DZ$8)))*(DZ$8&lt;=(MAX(rHoldPeriod,1)+fRvrYr)*12)</f>
        <v>0</v>
      </c>
      <c r="EA265" s="278" cm="1">
        <f t="array" aca="1" ref="EA265" ca="1">DZ265*(1+(rRentIncrPct*(MOD(EA$8,12)=1))+(rExCapExRntInfl*(rExCapExRntInflMnth=EA$8)))*(EA$8&lt;=(MAX(rHoldPeriod,1)+fRvrYr)*12)</f>
        <v>0</v>
      </c>
      <c r="EB265" s="278" cm="1">
        <f t="array" aca="1" ref="EB265" ca="1">EA265*(1+(rRentIncrPct*(MOD(EB$8,12)=1))+(rExCapExRntInfl*(rExCapExRntInflMnth=EB$8)))*(EB$8&lt;=(MAX(rHoldPeriod,1)+fRvrYr)*12)</f>
        <v>0</v>
      </c>
      <c r="EC265" s="278" cm="1">
        <f t="array" aca="1" ref="EC265" ca="1">EB265*(1+(rRentIncrPct*(MOD(EC$8,12)=1))+(rExCapExRntInfl*(rExCapExRntInflMnth=EC$8)))*(EC$8&lt;=(MAX(rHoldPeriod,1)+fRvrYr)*12)</f>
        <v>0</v>
      </c>
      <c r="ED265" s="278" cm="1">
        <f t="array" aca="1" ref="ED265" ca="1">EC265*(1+(rRentIncrPct*(MOD(ED$8,12)=1))+(rExCapExRntInfl*(rExCapExRntInflMnth=ED$8)))*(ED$8&lt;=(MAX(rHoldPeriod,1)+fRvrYr)*12)</f>
        <v>0</v>
      </c>
      <c r="EE265" s="278" cm="1">
        <f t="array" aca="1" ref="EE265" ca="1">ED265*(1+(rRentIncrPct*(MOD(EE$8,12)=1))+(rExCapExRntInfl*(rExCapExRntInflMnth=EE$8)))*(EE$8&lt;=(MAX(rHoldPeriod,1)+fRvrYr)*12)</f>
        <v>0</v>
      </c>
      <c r="EF265" s="278" cm="1">
        <f t="array" aca="1" ref="EF265" ca="1">EE265*(1+(rRentIncrPct*(MOD(EF$8,12)=1))+(rExCapExRntInfl*(rExCapExRntInflMnth=EF$8)))*(EF$8&lt;=(MAX(rHoldPeriod,1)+fRvrYr)*12)</f>
        <v>0</v>
      </c>
      <c r="EG265" s="278" cm="1">
        <f t="array" aca="1" ref="EG265" ca="1">EF265*(1+(rRentIncrPct*(MOD(EG$8,12)=1))+(rExCapExRntInfl*(rExCapExRntInflMnth=EG$8)))*(EG$8&lt;=(MAX(rHoldPeriod,1)+fRvrYr)*12)</f>
        <v>0</v>
      </c>
      <c r="EH265" s="278" cm="1">
        <f t="array" aca="1" ref="EH265" ca="1">EG265*(1+(rRentIncrPct*(MOD(EH$8,12)=1))+(rExCapExRntInfl*(rExCapExRntInflMnth=EH$8)))*(EH$8&lt;=(MAX(rHoldPeriod,1)+fRvrYr)*12)</f>
        <v>0</v>
      </c>
      <c r="EI265" s="278" cm="1">
        <f t="array" aca="1" ref="EI265" ca="1">EH265*(1+(rRentIncrPct*(MOD(EI$8,12)=1))+(rExCapExRntInfl*(rExCapExRntInflMnth=EI$8)))*(EI$8&lt;=(MAX(rHoldPeriod,1)+fRvrYr)*12)</f>
        <v>0</v>
      </c>
      <c r="EJ265" s="278" cm="1">
        <f t="array" aca="1" ref="EJ265" ca="1">EI265*(1+(rRentIncrPct*(MOD(EJ$8,12)=1))+(rExCapExRntInfl*(rExCapExRntInflMnth=EJ$8)))*(EJ$8&lt;=(MAX(rHoldPeriod,1)+fRvrYr)*12)</f>
        <v>0</v>
      </c>
      <c r="EK265" s="278" cm="1">
        <f t="array" aca="1" ref="EK265" ca="1">EJ265*(1+(rRentIncrPct*(MOD(EK$8,12)=1))+(rExCapExRntInfl*(rExCapExRntInflMnth=EK$8)))*(EK$8&lt;=(MAX(rHoldPeriod,1)+fRvrYr)*12)</f>
        <v>0</v>
      </c>
      <c r="EL265" s="278" cm="1">
        <f t="array" aca="1" ref="EL265" ca="1">EK265*(1+(rRentIncrPct*(MOD(EL$8,12)=1))+(rExCapExRntInfl*(rExCapExRntInflMnth=EL$8)))*(EL$8&lt;=(MAX(rHoldPeriod,1)+fRvrYr)*12)</f>
        <v>0</v>
      </c>
      <c r="EM265" s="278" cm="1">
        <f t="array" aca="1" ref="EM265" ca="1">EL265*(1+(rRentIncrPct*(MOD(EM$8,12)=1))+(rExCapExRntInfl*(rExCapExRntInflMnth=EM$8)))*(EM$8&lt;=(MAX(rHoldPeriod,1)+fRvrYr)*12)</f>
        <v>0</v>
      </c>
      <c r="EN265" s="278" cm="1">
        <f t="array" aca="1" ref="EN265" ca="1">EM265*(1+(rRentIncrPct*(MOD(EN$8,12)=1))+(rExCapExRntInfl*(rExCapExRntInflMnth=EN$8)))*(EN$8&lt;=(MAX(rHoldPeriod,1)+fRvrYr)*12)</f>
        <v>0</v>
      </c>
      <c r="EO265" s="278" cm="1">
        <f t="array" aca="1" ref="EO265" ca="1">EN265*(1+(rRentIncrPct*(MOD(EO$8,12)=1))+(rExCapExRntInfl*(rExCapExRntInflMnth=EO$8)))*(EO$8&lt;=(MAX(rHoldPeriod,1)+fRvrYr)*12)</f>
        <v>0</v>
      </c>
      <c r="EP265" s="278" cm="1">
        <f t="array" aca="1" ref="EP265" ca="1">EO265*(1+(rRentIncrPct*(MOD(EP$8,12)=1))+(rExCapExRntInfl*(rExCapExRntInflMnth=EP$8)))*(EP$8&lt;=(MAX(rHoldPeriod,1)+fRvrYr)*12)</f>
        <v>0</v>
      </c>
      <c r="EQ265" s="278" cm="1">
        <f t="array" aca="1" ref="EQ265" ca="1">EP265*(1+(rRentIncrPct*(MOD(EQ$8,12)=1))+(rExCapExRntInfl*(rExCapExRntInflMnth=EQ$8)))*(EQ$8&lt;=(MAX(rHoldPeriod,1)+fRvrYr)*12)</f>
        <v>0</v>
      </c>
      <c r="ER265" s="278" cm="1">
        <f t="array" aca="1" ref="ER265" ca="1">EQ265*(1+(rRentIncrPct*(MOD(ER$8,12)=1))+(rExCapExRntInfl*(rExCapExRntInflMnth=ER$8)))*(ER$8&lt;=(MAX(rHoldPeriod,1)+fRvrYr)*12)</f>
        <v>0</v>
      </c>
      <c r="ES265" s="278" cm="1">
        <f t="array" aca="1" ref="ES265" ca="1">ER265*(1+(rRentIncrPct*(MOD(ES$8,12)=1))+(rExCapExRntInfl*(rExCapExRntInflMnth=ES$8)))*(ES$8&lt;=(MAX(rHoldPeriod,1)+fRvrYr)*12)</f>
        <v>0</v>
      </c>
    </row>
    <row r="266" spans="17:149" hidden="1" x14ac:dyDescent="0.2">
      <c r="Q266" s="275"/>
      <c r="R266" s="278">
        <f t="shared" si="502"/>
        <v>0</v>
      </c>
      <c r="S266" s="278" cm="1">
        <f t="array" aca="1" ref="S266" ca="1">R266*(1+(rRentIncrPct*(MOD(S$8,12)=1))+(rExCapExRntInfl*(rExCapExRntInflMnth=S$8)))*(S$8&lt;=(MAX(rHoldPeriod,1)+fRvrYr)*12)</f>
        <v>0</v>
      </c>
      <c r="T266" s="278" cm="1">
        <f t="array" aca="1" ref="T266" ca="1">S266*(1+(rRentIncrPct*(MOD(T$8,12)=1))+(rExCapExRntInfl*(rExCapExRntInflMnth=T$8)))*(T$8&lt;=(MAX(rHoldPeriod,1)+fRvrYr)*12)</f>
        <v>0</v>
      </c>
      <c r="U266" s="278" cm="1">
        <f t="array" aca="1" ref="U266" ca="1">T266*(1+(rRentIncrPct*(MOD(U$8,12)=1))+(rExCapExRntInfl*(rExCapExRntInflMnth=U$8)))*(U$8&lt;=(MAX(rHoldPeriod,1)+fRvrYr)*12)</f>
        <v>0</v>
      </c>
      <c r="V266" s="278" cm="1">
        <f t="array" aca="1" ref="V266" ca="1">U266*(1+(rRentIncrPct*(MOD(V$8,12)=1))+(rExCapExRntInfl*(rExCapExRntInflMnth=V$8)))*(V$8&lt;=(MAX(rHoldPeriod,1)+fRvrYr)*12)</f>
        <v>0</v>
      </c>
      <c r="W266" s="278" cm="1">
        <f t="array" aca="1" ref="W266" ca="1">V266*(1+(rRentIncrPct*(MOD(W$8,12)=1))+(rExCapExRntInfl*(rExCapExRntInflMnth=W$8)))*(W$8&lt;=(MAX(rHoldPeriod,1)+fRvrYr)*12)</f>
        <v>0</v>
      </c>
      <c r="X266" s="278" cm="1">
        <f t="array" aca="1" ref="X266" ca="1">W266*(1+(rRentIncrPct*(MOD(X$8,12)=1))+(rExCapExRntInfl*(rExCapExRntInflMnth=X$8)))*(X$8&lt;=(MAX(rHoldPeriod,1)+fRvrYr)*12)</f>
        <v>0</v>
      </c>
      <c r="Y266" s="278" cm="1">
        <f t="array" aca="1" ref="Y266" ca="1">X266*(1+(rRentIncrPct*(MOD(Y$8,12)=1))+(rExCapExRntInfl*(rExCapExRntInflMnth=Y$8)))*(Y$8&lt;=(MAX(rHoldPeriod,1)+fRvrYr)*12)</f>
        <v>0</v>
      </c>
      <c r="Z266" s="278" cm="1">
        <f t="array" aca="1" ref="Z266" ca="1">Y266*(1+(rRentIncrPct*(MOD(Z$8,12)=1))+(rExCapExRntInfl*(rExCapExRntInflMnth=Z$8)))*(Z$8&lt;=(MAX(rHoldPeriod,1)+fRvrYr)*12)</f>
        <v>0</v>
      </c>
      <c r="AA266" s="278" cm="1">
        <f t="array" aca="1" ref="AA266" ca="1">Z266*(1+(rRentIncrPct*(MOD(AA$8,12)=1))+(rExCapExRntInfl*(rExCapExRntInflMnth=AA$8)))*(AA$8&lt;=(MAX(rHoldPeriod,1)+fRvrYr)*12)</f>
        <v>0</v>
      </c>
      <c r="AB266" s="278" cm="1">
        <f t="array" aca="1" ref="AB266" ca="1">AA266*(1+(rRentIncrPct*(MOD(AB$8,12)=1))+(rExCapExRntInfl*(rExCapExRntInflMnth=AB$8)))*(AB$8&lt;=(MAX(rHoldPeriod,1)+fRvrYr)*12)</f>
        <v>0</v>
      </c>
      <c r="AC266" s="278" cm="1">
        <f t="array" aca="1" ref="AC266" ca="1">AB266*(1+(rRentIncrPct*(MOD(AC$8,12)=1))+(rExCapExRntInfl*(rExCapExRntInflMnth=AC$8)))*(AC$8&lt;=(MAX(rHoldPeriod,1)+fRvrYr)*12)</f>
        <v>0</v>
      </c>
      <c r="AD266" s="278" cm="1">
        <f t="array" aca="1" ref="AD266" ca="1">AC266*(1+(rRentIncrPct*(MOD(AD$8,12)=1))+(rExCapExRntInfl*(rExCapExRntInflMnth=AD$8)))*(AD$8&lt;=(MAX(rHoldPeriod,1)+fRvrYr)*12)</f>
        <v>0</v>
      </c>
      <c r="AE266" s="278" cm="1">
        <f t="array" aca="1" ref="AE266" ca="1">AD266*(1+(rRentIncrPct*(MOD(AE$8,12)=1))+(rExCapExRntInfl*(rExCapExRntInflMnth=AE$8)))*(AE$8&lt;=(MAX(rHoldPeriod,1)+fRvrYr)*12)</f>
        <v>0</v>
      </c>
      <c r="AF266" s="278" cm="1">
        <f t="array" aca="1" ref="AF266" ca="1">AE266*(1+(rRentIncrPct*(MOD(AF$8,12)=1))+(rExCapExRntInfl*(rExCapExRntInflMnth=AF$8)))*(AF$8&lt;=(MAX(rHoldPeriod,1)+fRvrYr)*12)</f>
        <v>0</v>
      </c>
      <c r="AG266" s="278" cm="1">
        <f t="array" aca="1" ref="AG266" ca="1">AF266*(1+(rRentIncrPct*(MOD(AG$8,12)=1))+(rExCapExRntInfl*(rExCapExRntInflMnth=AG$8)))*(AG$8&lt;=(MAX(rHoldPeriod,1)+fRvrYr)*12)</f>
        <v>0</v>
      </c>
      <c r="AH266" s="278" cm="1">
        <f t="array" aca="1" ref="AH266" ca="1">AG266*(1+(rRentIncrPct*(MOD(AH$8,12)=1))+(rExCapExRntInfl*(rExCapExRntInflMnth=AH$8)))*(AH$8&lt;=(MAX(rHoldPeriod,1)+fRvrYr)*12)</f>
        <v>0</v>
      </c>
      <c r="AI266" s="278" cm="1">
        <f t="array" aca="1" ref="AI266" ca="1">AH266*(1+(rRentIncrPct*(MOD(AI$8,12)=1))+(rExCapExRntInfl*(rExCapExRntInflMnth=AI$8)))*(AI$8&lt;=(MAX(rHoldPeriod,1)+fRvrYr)*12)</f>
        <v>0</v>
      </c>
      <c r="AJ266" s="278" cm="1">
        <f t="array" aca="1" ref="AJ266" ca="1">AI266*(1+(rRentIncrPct*(MOD(AJ$8,12)=1))+(rExCapExRntInfl*(rExCapExRntInflMnth=AJ$8)))*(AJ$8&lt;=(MAX(rHoldPeriod,1)+fRvrYr)*12)</f>
        <v>0</v>
      </c>
      <c r="AK266" s="278" cm="1">
        <f t="array" aca="1" ref="AK266" ca="1">AJ266*(1+(rRentIncrPct*(MOD(AK$8,12)=1))+(rExCapExRntInfl*(rExCapExRntInflMnth=AK$8)))*(AK$8&lt;=(MAX(rHoldPeriod,1)+fRvrYr)*12)</f>
        <v>0</v>
      </c>
      <c r="AL266" s="278" cm="1">
        <f t="array" aca="1" ref="AL266" ca="1">AK266*(1+(rRentIncrPct*(MOD(AL$8,12)=1))+(rExCapExRntInfl*(rExCapExRntInflMnth=AL$8)))*(AL$8&lt;=(MAX(rHoldPeriod,1)+fRvrYr)*12)</f>
        <v>0</v>
      </c>
      <c r="AM266" s="278" cm="1">
        <f t="array" aca="1" ref="AM266" ca="1">AL266*(1+(rRentIncrPct*(MOD(AM$8,12)=1))+(rExCapExRntInfl*(rExCapExRntInflMnth=AM$8)))*(AM$8&lt;=(MAX(rHoldPeriod,1)+fRvrYr)*12)</f>
        <v>0</v>
      </c>
      <c r="AN266" s="278" cm="1">
        <f t="array" aca="1" ref="AN266" ca="1">AM266*(1+(rRentIncrPct*(MOD(AN$8,12)=1))+(rExCapExRntInfl*(rExCapExRntInflMnth=AN$8)))*(AN$8&lt;=(MAX(rHoldPeriod,1)+fRvrYr)*12)</f>
        <v>0</v>
      </c>
      <c r="AO266" s="278" cm="1">
        <f t="array" aca="1" ref="AO266" ca="1">AN266*(1+(rRentIncrPct*(MOD(AO$8,12)=1))+(rExCapExRntInfl*(rExCapExRntInflMnth=AO$8)))*(AO$8&lt;=(MAX(rHoldPeriod,1)+fRvrYr)*12)</f>
        <v>0</v>
      </c>
      <c r="AP266" s="278" cm="1">
        <f t="array" aca="1" ref="AP266" ca="1">AO266*(1+(rRentIncrPct*(MOD(AP$8,12)=1))+(rExCapExRntInfl*(rExCapExRntInflMnth=AP$8)))*(AP$8&lt;=(MAX(rHoldPeriod,1)+fRvrYr)*12)</f>
        <v>0</v>
      </c>
      <c r="AQ266" s="278" cm="1">
        <f t="array" aca="1" ref="AQ266" ca="1">AP266*(1+(rRentIncrPct*(MOD(AQ$8,12)=1))+(rExCapExRntInfl*(rExCapExRntInflMnth=AQ$8)))*(AQ$8&lt;=(MAX(rHoldPeriod,1)+fRvrYr)*12)</f>
        <v>0</v>
      </c>
      <c r="AR266" s="278" cm="1">
        <f t="array" aca="1" ref="AR266" ca="1">AQ266*(1+(rRentIncrPct*(MOD(AR$8,12)=1))+(rExCapExRntInfl*(rExCapExRntInflMnth=AR$8)))*(AR$8&lt;=(MAX(rHoldPeriod,1)+fRvrYr)*12)</f>
        <v>0</v>
      </c>
      <c r="AS266" s="278" cm="1">
        <f t="array" aca="1" ref="AS266" ca="1">AR266*(1+(rRentIncrPct*(MOD(AS$8,12)=1))+(rExCapExRntInfl*(rExCapExRntInflMnth=AS$8)))*(AS$8&lt;=(MAX(rHoldPeriod,1)+fRvrYr)*12)</f>
        <v>0</v>
      </c>
      <c r="AT266" s="278" cm="1">
        <f t="array" aca="1" ref="AT266" ca="1">AS266*(1+(rRentIncrPct*(MOD(AT$8,12)=1))+(rExCapExRntInfl*(rExCapExRntInflMnth=AT$8)))*(AT$8&lt;=(MAX(rHoldPeriod,1)+fRvrYr)*12)</f>
        <v>0</v>
      </c>
      <c r="AU266" s="278" cm="1">
        <f t="array" aca="1" ref="AU266" ca="1">AT266*(1+(rRentIncrPct*(MOD(AU$8,12)=1))+(rExCapExRntInfl*(rExCapExRntInflMnth=AU$8)))*(AU$8&lt;=(MAX(rHoldPeriod,1)+fRvrYr)*12)</f>
        <v>0</v>
      </c>
      <c r="AV266" s="278" cm="1">
        <f t="array" aca="1" ref="AV266" ca="1">AU266*(1+(rRentIncrPct*(MOD(AV$8,12)=1))+(rExCapExRntInfl*(rExCapExRntInflMnth=AV$8)))*(AV$8&lt;=(MAX(rHoldPeriod,1)+fRvrYr)*12)</f>
        <v>0</v>
      </c>
      <c r="AW266" s="278" cm="1">
        <f t="array" aca="1" ref="AW266" ca="1">AV266*(1+(rRentIncrPct*(MOD(AW$8,12)=1))+(rExCapExRntInfl*(rExCapExRntInflMnth=AW$8)))*(AW$8&lt;=(MAX(rHoldPeriod,1)+fRvrYr)*12)</f>
        <v>0</v>
      </c>
      <c r="AX266" s="278" cm="1">
        <f t="array" aca="1" ref="AX266" ca="1">AW266*(1+(rRentIncrPct*(MOD(AX$8,12)=1))+(rExCapExRntInfl*(rExCapExRntInflMnth=AX$8)))*(AX$8&lt;=(MAX(rHoldPeriod,1)+fRvrYr)*12)</f>
        <v>0</v>
      </c>
      <c r="AY266" s="278" cm="1">
        <f t="array" aca="1" ref="AY266" ca="1">AX266*(1+(rRentIncrPct*(MOD(AY$8,12)=1))+(rExCapExRntInfl*(rExCapExRntInflMnth=AY$8)))*(AY$8&lt;=(MAX(rHoldPeriod,1)+fRvrYr)*12)</f>
        <v>0</v>
      </c>
      <c r="AZ266" s="278" cm="1">
        <f t="array" aca="1" ref="AZ266" ca="1">AY266*(1+(rRentIncrPct*(MOD(AZ$8,12)=1))+(rExCapExRntInfl*(rExCapExRntInflMnth=AZ$8)))*(AZ$8&lt;=(MAX(rHoldPeriod,1)+fRvrYr)*12)</f>
        <v>0</v>
      </c>
      <c r="BA266" s="278" cm="1">
        <f t="array" aca="1" ref="BA266" ca="1">AZ266*(1+(rRentIncrPct*(MOD(BA$8,12)=1))+(rExCapExRntInfl*(rExCapExRntInflMnth=BA$8)))*(BA$8&lt;=(MAX(rHoldPeriod,1)+fRvrYr)*12)</f>
        <v>0</v>
      </c>
      <c r="BB266" s="278" cm="1">
        <f t="array" aca="1" ref="BB266" ca="1">BA266*(1+(rRentIncrPct*(MOD(BB$8,12)=1))+(rExCapExRntInfl*(rExCapExRntInflMnth=BB$8)))*(BB$8&lt;=(MAX(rHoldPeriod,1)+fRvrYr)*12)</f>
        <v>0</v>
      </c>
      <c r="BC266" s="278" cm="1">
        <f t="array" aca="1" ref="BC266" ca="1">BB266*(1+(rRentIncrPct*(MOD(BC$8,12)=1))+(rExCapExRntInfl*(rExCapExRntInflMnth=BC$8)))*(BC$8&lt;=(MAX(rHoldPeriod,1)+fRvrYr)*12)</f>
        <v>0</v>
      </c>
      <c r="BD266" s="278" cm="1">
        <f t="array" aca="1" ref="BD266" ca="1">BC266*(1+(rRentIncrPct*(MOD(BD$8,12)=1))+(rExCapExRntInfl*(rExCapExRntInflMnth=BD$8)))*(BD$8&lt;=(MAX(rHoldPeriod,1)+fRvrYr)*12)</f>
        <v>0</v>
      </c>
      <c r="BE266" s="278" cm="1">
        <f t="array" aca="1" ref="BE266" ca="1">BD266*(1+(rRentIncrPct*(MOD(BE$8,12)=1))+(rExCapExRntInfl*(rExCapExRntInflMnth=BE$8)))*(BE$8&lt;=(MAX(rHoldPeriod,1)+fRvrYr)*12)</f>
        <v>0</v>
      </c>
      <c r="BF266" s="278" cm="1">
        <f t="array" aca="1" ref="BF266" ca="1">BE266*(1+(rRentIncrPct*(MOD(BF$8,12)=1))+(rExCapExRntInfl*(rExCapExRntInflMnth=BF$8)))*(BF$8&lt;=(MAX(rHoldPeriod,1)+fRvrYr)*12)</f>
        <v>0</v>
      </c>
      <c r="BG266" s="278" cm="1">
        <f t="array" aca="1" ref="BG266" ca="1">BF266*(1+(rRentIncrPct*(MOD(BG$8,12)=1))+(rExCapExRntInfl*(rExCapExRntInflMnth=BG$8)))*(BG$8&lt;=(MAX(rHoldPeriod,1)+fRvrYr)*12)</f>
        <v>0</v>
      </c>
      <c r="BH266" s="278" cm="1">
        <f t="array" aca="1" ref="BH266" ca="1">BG266*(1+(rRentIncrPct*(MOD(BH$8,12)=1))+(rExCapExRntInfl*(rExCapExRntInflMnth=BH$8)))*(BH$8&lt;=(MAX(rHoldPeriod,1)+fRvrYr)*12)</f>
        <v>0</v>
      </c>
      <c r="BI266" s="278" cm="1">
        <f t="array" aca="1" ref="BI266" ca="1">BH266*(1+(rRentIncrPct*(MOD(BI$8,12)=1))+(rExCapExRntInfl*(rExCapExRntInflMnth=BI$8)))*(BI$8&lt;=(MAX(rHoldPeriod,1)+fRvrYr)*12)</f>
        <v>0</v>
      </c>
      <c r="BJ266" s="278" cm="1">
        <f t="array" aca="1" ref="BJ266" ca="1">BI266*(1+(rRentIncrPct*(MOD(BJ$8,12)=1))+(rExCapExRntInfl*(rExCapExRntInflMnth=BJ$8)))*(BJ$8&lt;=(MAX(rHoldPeriod,1)+fRvrYr)*12)</f>
        <v>0</v>
      </c>
      <c r="BK266" s="278" cm="1">
        <f t="array" aca="1" ref="BK266" ca="1">BJ266*(1+(rRentIncrPct*(MOD(BK$8,12)=1))+(rExCapExRntInfl*(rExCapExRntInflMnth=BK$8)))*(BK$8&lt;=(MAX(rHoldPeriod,1)+fRvrYr)*12)</f>
        <v>0</v>
      </c>
      <c r="BL266" s="278" cm="1">
        <f t="array" aca="1" ref="BL266" ca="1">BK266*(1+(rRentIncrPct*(MOD(BL$8,12)=1))+(rExCapExRntInfl*(rExCapExRntInflMnth=BL$8)))*(BL$8&lt;=(MAX(rHoldPeriod,1)+fRvrYr)*12)</f>
        <v>0</v>
      </c>
      <c r="BM266" s="278" cm="1">
        <f t="array" aca="1" ref="BM266" ca="1">BL266*(1+(rRentIncrPct*(MOD(BM$8,12)=1))+(rExCapExRntInfl*(rExCapExRntInflMnth=BM$8)))*(BM$8&lt;=(MAX(rHoldPeriod,1)+fRvrYr)*12)</f>
        <v>0</v>
      </c>
      <c r="BN266" s="278" cm="1">
        <f t="array" aca="1" ref="BN266" ca="1">BM266*(1+(rRentIncrPct*(MOD(BN$8,12)=1))+(rExCapExRntInfl*(rExCapExRntInflMnth=BN$8)))*(BN$8&lt;=(MAX(rHoldPeriod,1)+fRvrYr)*12)</f>
        <v>0</v>
      </c>
      <c r="BO266" s="278" cm="1">
        <f t="array" aca="1" ref="BO266" ca="1">BN266*(1+(rRentIncrPct*(MOD(BO$8,12)=1))+(rExCapExRntInfl*(rExCapExRntInflMnth=BO$8)))*(BO$8&lt;=(MAX(rHoldPeriod,1)+fRvrYr)*12)</f>
        <v>0</v>
      </c>
      <c r="BP266" s="278" cm="1">
        <f t="array" aca="1" ref="BP266" ca="1">BO266*(1+(rRentIncrPct*(MOD(BP$8,12)=1))+(rExCapExRntInfl*(rExCapExRntInflMnth=BP$8)))*(BP$8&lt;=(MAX(rHoldPeriod,1)+fRvrYr)*12)</f>
        <v>0</v>
      </c>
      <c r="BQ266" s="278" cm="1">
        <f t="array" aca="1" ref="BQ266" ca="1">BP266*(1+(rRentIncrPct*(MOD(BQ$8,12)=1))+(rExCapExRntInfl*(rExCapExRntInflMnth=BQ$8)))*(BQ$8&lt;=(MAX(rHoldPeriod,1)+fRvrYr)*12)</f>
        <v>0</v>
      </c>
      <c r="BR266" s="278" cm="1">
        <f t="array" aca="1" ref="BR266" ca="1">BQ266*(1+(rRentIncrPct*(MOD(BR$8,12)=1))+(rExCapExRntInfl*(rExCapExRntInflMnth=BR$8)))*(BR$8&lt;=(MAX(rHoldPeriod,1)+fRvrYr)*12)</f>
        <v>0</v>
      </c>
      <c r="BS266" s="278" cm="1">
        <f t="array" aca="1" ref="BS266" ca="1">BR266*(1+(rRentIncrPct*(MOD(BS$8,12)=1))+(rExCapExRntInfl*(rExCapExRntInflMnth=BS$8)))*(BS$8&lt;=(MAX(rHoldPeriod,1)+fRvrYr)*12)</f>
        <v>0</v>
      </c>
      <c r="BT266" s="278" cm="1">
        <f t="array" aca="1" ref="BT266" ca="1">BS266*(1+(rRentIncrPct*(MOD(BT$8,12)=1))+(rExCapExRntInfl*(rExCapExRntInflMnth=BT$8)))*(BT$8&lt;=(MAX(rHoldPeriod,1)+fRvrYr)*12)</f>
        <v>0</v>
      </c>
      <c r="BU266" s="278" cm="1">
        <f t="array" aca="1" ref="BU266" ca="1">BT266*(1+(rRentIncrPct*(MOD(BU$8,12)=1))+(rExCapExRntInfl*(rExCapExRntInflMnth=BU$8)))*(BU$8&lt;=(MAX(rHoldPeriod,1)+fRvrYr)*12)</f>
        <v>0</v>
      </c>
      <c r="BV266" s="278" cm="1">
        <f t="array" aca="1" ref="BV266" ca="1">BU266*(1+(rRentIncrPct*(MOD(BV$8,12)=1))+(rExCapExRntInfl*(rExCapExRntInflMnth=BV$8)))*(BV$8&lt;=(MAX(rHoldPeriod,1)+fRvrYr)*12)</f>
        <v>0</v>
      </c>
      <c r="BW266" s="278" cm="1">
        <f t="array" aca="1" ref="BW266" ca="1">BV266*(1+(rRentIncrPct*(MOD(BW$8,12)=1))+(rExCapExRntInfl*(rExCapExRntInflMnth=BW$8)))*(BW$8&lt;=(MAX(rHoldPeriod,1)+fRvrYr)*12)</f>
        <v>0</v>
      </c>
      <c r="BX266" s="278" cm="1">
        <f t="array" aca="1" ref="BX266" ca="1">BW266*(1+(rRentIncrPct*(MOD(BX$8,12)=1))+(rExCapExRntInfl*(rExCapExRntInflMnth=BX$8)))*(BX$8&lt;=(MAX(rHoldPeriod,1)+fRvrYr)*12)</f>
        <v>0</v>
      </c>
      <c r="BY266" s="278" cm="1">
        <f t="array" aca="1" ref="BY266" ca="1">BX266*(1+(rRentIncrPct*(MOD(BY$8,12)=1))+(rExCapExRntInfl*(rExCapExRntInflMnth=BY$8)))*(BY$8&lt;=(MAX(rHoldPeriod,1)+fRvrYr)*12)</f>
        <v>0</v>
      </c>
      <c r="BZ266" s="278" cm="1">
        <f t="array" aca="1" ref="BZ266" ca="1">BY266*(1+(rRentIncrPct*(MOD(BZ$8,12)=1))+(rExCapExRntInfl*(rExCapExRntInflMnth=BZ$8)))*(BZ$8&lt;=(MAX(rHoldPeriod,1)+fRvrYr)*12)</f>
        <v>0</v>
      </c>
      <c r="CA266" s="278" cm="1">
        <f t="array" aca="1" ref="CA266" ca="1">BZ266*(1+(rRentIncrPct*(MOD(CA$8,12)=1))+(rExCapExRntInfl*(rExCapExRntInflMnth=CA$8)))*(CA$8&lt;=(MAX(rHoldPeriod,1)+fRvrYr)*12)</f>
        <v>0</v>
      </c>
      <c r="CB266" s="278" cm="1">
        <f t="array" aca="1" ref="CB266" ca="1">CA266*(1+(rRentIncrPct*(MOD(CB$8,12)=1))+(rExCapExRntInfl*(rExCapExRntInflMnth=CB$8)))*(CB$8&lt;=(MAX(rHoldPeriod,1)+fRvrYr)*12)</f>
        <v>0</v>
      </c>
      <c r="CC266" s="278" cm="1">
        <f t="array" aca="1" ref="CC266" ca="1">CB266*(1+(rRentIncrPct*(MOD(CC$8,12)=1))+(rExCapExRntInfl*(rExCapExRntInflMnth=CC$8)))*(CC$8&lt;=(MAX(rHoldPeriod,1)+fRvrYr)*12)</f>
        <v>0</v>
      </c>
      <c r="CD266" s="278" cm="1">
        <f t="array" aca="1" ref="CD266" ca="1">CC266*(1+(rRentIncrPct*(MOD(CD$8,12)=1))+(rExCapExRntInfl*(rExCapExRntInflMnth=CD$8)))*(CD$8&lt;=(MAX(rHoldPeriod,1)+fRvrYr)*12)</f>
        <v>0</v>
      </c>
      <c r="CE266" s="278" cm="1">
        <f t="array" aca="1" ref="CE266" ca="1">CD266*(1+(rRentIncrPct*(MOD(CE$8,12)=1))+(rExCapExRntInfl*(rExCapExRntInflMnth=CE$8)))*(CE$8&lt;=(MAX(rHoldPeriod,1)+fRvrYr)*12)</f>
        <v>0</v>
      </c>
      <c r="CF266" s="278" cm="1">
        <f t="array" aca="1" ref="CF266" ca="1">CE266*(1+(rRentIncrPct*(MOD(CF$8,12)=1))+(rExCapExRntInfl*(rExCapExRntInflMnth=CF$8)))*(CF$8&lt;=(MAX(rHoldPeriod,1)+fRvrYr)*12)</f>
        <v>0</v>
      </c>
      <c r="CG266" s="278" cm="1">
        <f t="array" aca="1" ref="CG266" ca="1">CF266*(1+(rRentIncrPct*(MOD(CG$8,12)=1))+(rExCapExRntInfl*(rExCapExRntInflMnth=CG$8)))*(CG$8&lt;=(MAX(rHoldPeriod,1)+fRvrYr)*12)</f>
        <v>0</v>
      </c>
      <c r="CH266" s="278" cm="1">
        <f t="array" aca="1" ref="CH266" ca="1">CG266*(1+(rRentIncrPct*(MOD(CH$8,12)=1))+(rExCapExRntInfl*(rExCapExRntInflMnth=CH$8)))*(CH$8&lt;=(MAX(rHoldPeriod,1)+fRvrYr)*12)</f>
        <v>0</v>
      </c>
      <c r="CI266" s="278" cm="1">
        <f t="array" aca="1" ref="CI266" ca="1">CH266*(1+(rRentIncrPct*(MOD(CI$8,12)=1))+(rExCapExRntInfl*(rExCapExRntInflMnth=CI$8)))*(CI$8&lt;=(MAX(rHoldPeriod,1)+fRvrYr)*12)</f>
        <v>0</v>
      </c>
      <c r="CJ266" s="278" cm="1">
        <f t="array" aca="1" ref="CJ266" ca="1">CI266*(1+(rRentIncrPct*(MOD(CJ$8,12)=1))+(rExCapExRntInfl*(rExCapExRntInflMnth=CJ$8)))*(CJ$8&lt;=(MAX(rHoldPeriod,1)+fRvrYr)*12)</f>
        <v>0</v>
      </c>
      <c r="CK266" s="278" cm="1">
        <f t="array" aca="1" ref="CK266" ca="1">CJ266*(1+(rRentIncrPct*(MOD(CK$8,12)=1))+(rExCapExRntInfl*(rExCapExRntInflMnth=CK$8)))*(CK$8&lt;=(MAX(rHoldPeriod,1)+fRvrYr)*12)</f>
        <v>0</v>
      </c>
      <c r="CL266" s="278" cm="1">
        <f t="array" aca="1" ref="CL266" ca="1">CK266*(1+(rRentIncrPct*(MOD(CL$8,12)=1))+(rExCapExRntInfl*(rExCapExRntInflMnth=CL$8)))*(CL$8&lt;=(MAX(rHoldPeriod,1)+fRvrYr)*12)</f>
        <v>0</v>
      </c>
      <c r="CM266" s="278" cm="1">
        <f t="array" aca="1" ref="CM266" ca="1">CL266*(1+(rRentIncrPct*(MOD(CM$8,12)=1))+(rExCapExRntInfl*(rExCapExRntInflMnth=CM$8)))*(CM$8&lt;=(MAX(rHoldPeriod,1)+fRvrYr)*12)</f>
        <v>0</v>
      </c>
      <c r="CN266" s="278" cm="1">
        <f t="array" aca="1" ref="CN266" ca="1">CM266*(1+(rRentIncrPct*(MOD(CN$8,12)=1))+(rExCapExRntInfl*(rExCapExRntInflMnth=CN$8)))*(CN$8&lt;=(MAX(rHoldPeriod,1)+fRvrYr)*12)</f>
        <v>0</v>
      </c>
      <c r="CO266" s="278" cm="1">
        <f t="array" aca="1" ref="CO266" ca="1">CN266*(1+(rRentIncrPct*(MOD(CO$8,12)=1))+(rExCapExRntInfl*(rExCapExRntInflMnth=CO$8)))*(CO$8&lt;=(MAX(rHoldPeriod,1)+fRvrYr)*12)</f>
        <v>0</v>
      </c>
      <c r="CP266" s="278" cm="1">
        <f t="array" aca="1" ref="CP266" ca="1">CO266*(1+(rRentIncrPct*(MOD(CP$8,12)=1))+(rExCapExRntInfl*(rExCapExRntInflMnth=CP$8)))*(CP$8&lt;=(MAX(rHoldPeriod,1)+fRvrYr)*12)</f>
        <v>0</v>
      </c>
      <c r="CQ266" s="278" cm="1">
        <f t="array" aca="1" ref="CQ266" ca="1">CP266*(1+(rRentIncrPct*(MOD(CQ$8,12)=1))+(rExCapExRntInfl*(rExCapExRntInflMnth=CQ$8)))*(CQ$8&lt;=(MAX(rHoldPeriod,1)+fRvrYr)*12)</f>
        <v>0</v>
      </c>
      <c r="CR266" s="278" cm="1">
        <f t="array" aca="1" ref="CR266" ca="1">CQ266*(1+(rRentIncrPct*(MOD(CR$8,12)=1))+(rExCapExRntInfl*(rExCapExRntInflMnth=CR$8)))*(CR$8&lt;=(MAX(rHoldPeriod,1)+fRvrYr)*12)</f>
        <v>0</v>
      </c>
      <c r="CS266" s="278" cm="1">
        <f t="array" aca="1" ref="CS266" ca="1">CR266*(1+(rRentIncrPct*(MOD(CS$8,12)=1))+(rExCapExRntInfl*(rExCapExRntInflMnth=CS$8)))*(CS$8&lt;=(MAX(rHoldPeriod,1)+fRvrYr)*12)</f>
        <v>0</v>
      </c>
      <c r="CT266" s="278" cm="1">
        <f t="array" aca="1" ref="CT266" ca="1">CS266*(1+(rRentIncrPct*(MOD(CT$8,12)=1))+(rExCapExRntInfl*(rExCapExRntInflMnth=CT$8)))*(CT$8&lt;=(MAX(rHoldPeriod,1)+fRvrYr)*12)</f>
        <v>0</v>
      </c>
      <c r="CU266" s="278" cm="1">
        <f t="array" aca="1" ref="CU266" ca="1">CT266*(1+(rRentIncrPct*(MOD(CU$8,12)=1))+(rExCapExRntInfl*(rExCapExRntInflMnth=CU$8)))*(CU$8&lt;=(MAX(rHoldPeriod,1)+fRvrYr)*12)</f>
        <v>0</v>
      </c>
      <c r="CV266" s="278" cm="1">
        <f t="array" aca="1" ref="CV266" ca="1">CU266*(1+(rRentIncrPct*(MOD(CV$8,12)=1))+(rExCapExRntInfl*(rExCapExRntInflMnth=CV$8)))*(CV$8&lt;=(MAX(rHoldPeriod,1)+fRvrYr)*12)</f>
        <v>0</v>
      </c>
      <c r="CW266" s="278" cm="1">
        <f t="array" aca="1" ref="CW266" ca="1">CV266*(1+(rRentIncrPct*(MOD(CW$8,12)=1))+(rExCapExRntInfl*(rExCapExRntInflMnth=CW$8)))*(CW$8&lt;=(MAX(rHoldPeriod,1)+fRvrYr)*12)</f>
        <v>0</v>
      </c>
      <c r="CX266" s="278" cm="1">
        <f t="array" aca="1" ref="CX266" ca="1">CW266*(1+(rRentIncrPct*(MOD(CX$8,12)=1))+(rExCapExRntInfl*(rExCapExRntInflMnth=CX$8)))*(CX$8&lt;=(MAX(rHoldPeriod,1)+fRvrYr)*12)</f>
        <v>0</v>
      </c>
      <c r="CY266" s="278" cm="1">
        <f t="array" aca="1" ref="CY266" ca="1">CX266*(1+(rRentIncrPct*(MOD(CY$8,12)=1))+(rExCapExRntInfl*(rExCapExRntInflMnth=CY$8)))*(CY$8&lt;=(MAX(rHoldPeriod,1)+fRvrYr)*12)</f>
        <v>0</v>
      </c>
      <c r="CZ266" s="278" cm="1">
        <f t="array" aca="1" ref="CZ266" ca="1">CY266*(1+(rRentIncrPct*(MOD(CZ$8,12)=1))+(rExCapExRntInfl*(rExCapExRntInflMnth=CZ$8)))*(CZ$8&lt;=(MAX(rHoldPeriod,1)+fRvrYr)*12)</f>
        <v>0</v>
      </c>
      <c r="DA266" s="278" cm="1">
        <f t="array" aca="1" ref="DA266" ca="1">CZ266*(1+(rRentIncrPct*(MOD(DA$8,12)=1))+(rExCapExRntInfl*(rExCapExRntInflMnth=DA$8)))*(DA$8&lt;=(MAX(rHoldPeriod,1)+fRvrYr)*12)</f>
        <v>0</v>
      </c>
      <c r="DB266" s="278" cm="1">
        <f t="array" aca="1" ref="DB266" ca="1">DA266*(1+(rRentIncrPct*(MOD(DB$8,12)=1))+(rExCapExRntInfl*(rExCapExRntInflMnth=DB$8)))*(DB$8&lt;=(MAX(rHoldPeriod,1)+fRvrYr)*12)</f>
        <v>0</v>
      </c>
      <c r="DC266" s="278" cm="1">
        <f t="array" aca="1" ref="DC266" ca="1">DB266*(1+(rRentIncrPct*(MOD(DC$8,12)=1))+(rExCapExRntInfl*(rExCapExRntInflMnth=DC$8)))*(DC$8&lt;=(MAX(rHoldPeriod,1)+fRvrYr)*12)</f>
        <v>0</v>
      </c>
      <c r="DD266" s="278" cm="1">
        <f t="array" aca="1" ref="DD266" ca="1">DC266*(1+(rRentIncrPct*(MOD(DD$8,12)=1))+(rExCapExRntInfl*(rExCapExRntInflMnth=DD$8)))*(DD$8&lt;=(MAX(rHoldPeriod,1)+fRvrYr)*12)</f>
        <v>0</v>
      </c>
      <c r="DE266" s="278" cm="1">
        <f t="array" aca="1" ref="DE266" ca="1">DD266*(1+(rRentIncrPct*(MOD(DE$8,12)=1))+(rExCapExRntInfl*(rExCapExRntInflMnth=DE$8)))*(DE$8&lt;=(MAX(rHoldPeriod,1)+fRvrYr)*12)</f>
        <v>0</v>
      </c>
      <c r="DF266" s="278" cm="1">
        <f t="array" aca="1" ref="DF266" ca="1">DE266*(1+(rRentIncrPct*(MOD(DF$8,12)=1))+(rExCapExRntInfl*(rExCapExRntInflMnth=DF$8)))*(DF$8&lt;=(MAX(rHoldPeriod,1)+fRvrYr)*12)</f>
        <v>0</v>
      </c>
      <c r="DG266" s="278" cm="1">
        <f t="array" aca="1" ref="DG266" ca="1">DF266*(1+(rRentIncrPct*(MOD(DG$8,12)=1))+(rExCapExRntInfl*(rExCapExRntInflMnth=DG$8)))*(DG$8&lt;=(MAX(rHoldPeriod,1)+fRvrYr)*12)</f>
        <v>0</v>
      </c>
      <c r="DH266" s="278" cm="1">
        <f t="array" aca="1" ref="DH266" ca="1">DG266*(1+(rRentIncrPct*(MOD(DH$8,12)=1))+(rExCapExRntInfl*(rExCapExRntInflMnth=DH$8)))*(DH$8&lt;=(MAX(rHoldPeriod,1)+fRvrYr)*12)</f>
        <v>0</v>
      </c>
      <c r="DI266" s="278" cm="1">
        <f t="array" aca="1" ref="DI266" ca="1">DH266*(1+(rRentIncrPct*(MOD(DI$8,12)=1))+(rExCapExRntInfl*(rExCapExRntInflMnth=DI$8)))*(DI$8&lt;=(MAX(rHoldPeriod,1)+fRvrYr)*12)</f>
        <v>0</v>
      </c>
      <c r="DJ266" s="278" cm="1">
        <f t="array" aca="1" ref="DJ266" ca="1">DI266*(1+(rRentIncrPct*(MOD(DJ$8,12)=1))+(rExCapExRntInfl*(rExCapExRntInflMnth=DJ$8)))*(DJ$8&lt;=(MAX(rHoldPeriod,1)+fRvrYr)*12)</f>
        <v>0</v>
      </c>
      <c r="DK266" s="278" cm="1">
        <f t="array" aca="1" ref="DK266" ca="1">DJ266*(1+(rRentIncrPct*(MOD(DK$8,12)=1))+(rExCapExRntInfl*(rExCapExRntInflMnth=DK$8)))*(DK$8&lt;=(MAX(rHoldPeriod,1)+fRvrYr)*12)</f>
        <v>0</v>
      </c>
      <c r="DL266" s="278" cm="1">
        <f t="array" aca="1" ref="DL266" ca="1">DK266*(1+(rRentIncrPct*(MOD(DL$8,12)=1))+(rExCapExRntInfl*(rExCapExRntInflMnth=DL$8)))*(DL$8&lt;=(MAX(rHoldPeriod,1)+fRvrYr)*12)</f>
        <v>0</v>
      </c>
      <c r="DM266" s="278" cm="1">
        <f t="array" aca="1" ref="DM266" ca="1">DL266*(1+(rRentIncrPct*(MOD(DM$8,12)=1))+(rExCapExRntInfl*(rExCapExRntInflMnth=DM$8)))*(DM$8&lt;=(MAX(rHoldPeriod,1)+fRvrYr)*12)</f>
        <v>0</v>
      </c>
      <c r="DN266" s="278" cm="1">
        <f t="array" aca="1" ref="DN266" ca="1">DM266*(1+(rRentIncrPct*(MOD(DN$8,12)=1))+(rExCapExRntInfl*(rExCapExRntInflMnth=DN$8)))*(DN$8&lt;=(MAX(rHoldPeriod,1)+fRvrYr)*12)</f>
        <v>0</v>
      </c>
      <c r="DO266" s="278" cm="1">
        <f t="array" aca="1" ref="DO266" ca="1">DN266*(1+(rRentIncrPct*(MOD(DO$8,12)=1))+(rExCapExRntInfl*(rExCapExRntInflMnth=DO$8)))*(DO$8&lt;=(MAX(rHoldPeriod,1)+fRvrYr)*12)</f>
        <v>0</v>
      </c>
      <c r="DP266" s="278" cm="1">
        <f t="array" aca="1" ref="DP266" ca="1">DO266*(1+(rRentIncrPct*(MOD(DP$8,12)=1))+(rExCapExRntInfl*(rExCapExRntInflMnth=DP$8)))*(DP$8&lt;=(MAX(rHoldPeriod,1)+fRvrYr)*12)</f>
        <v>0</v>
      </c>
      <c r="DQ266" s="278" cm="1">
        <f t="array" aca="1" ref="DQ266" ca="1">DP266*(1+(rRentIncrPct*(MOD(DQ$8,12)=1))+(rExCapExRntInfl*(rExCapExRntInflMnth=DQ$8)))*(DQ$8&lt;=(MAX(rHoldPeriod,1)+fRvrYr)*12)</f>
        <v>0</v>
      </c>
      <c r="DR266" s="278" cm="1">
        <f t="array" aca="1" ref="DR266" ca="1">DQ266*(1+(rRentIncrPct*(MOD(DR$8,12)=1))+(rExCapExRntInfl*(rExCapExRntInflMnth=DR$8)))*(DR$8&lt;=(MAX(rHoldPeriod,1)+fRvrYr)*12)</f>
        <v>0</v>
      </c>
      <c r="DS266" s="278" cm="1">
        <f t="array" aca="1" ref="DS266" ca="1">DR266*(1+(rRentIncrPct*(MOD(DS$8,12)=1))+(rExCapExRntInfl*(rExCapExRntInflMnth=DS$8)))*(DS$8&lt;=(MAX(rHoldPeriod,1)+fRvrYr)*12)</f>
        <v>0</v>
      </c>
      <c r="DT266" s="278" cm="1">
        <f t="array" aca="1" ref="DT266" ca="1">DS266*(1+(rRentIncrPct*(MOD(DT$8,12)=1))+(rExCapExRntInfl*(rExCapExRntInflMnth=DT$8)))*(DT$8&lt;=(MAX(rHoldPeriod,1)+fRvrYr)*12)</f>
        <v>0</v>
      </c>
      <c r="DU266" s="278" cm="1">
        <f t="array" aca="1" ref="DU266" ca="1">DT266*(1+(rRentIncrPct*(MOD(DU$8,12)=1))+(rExCapExRntInfl*(rExCapExRntInflMnth=DU$8)))*(DU$8&lt;=(MAX(rHoldPeriod,1)+fRvrYr)*12)</f>
        <v>0</v>
      </c>
      <c r="DV266" s="278" cm="1">
        <f t="array" aca="1" ref="DV266" ca="1">DU266*(1+(rRentIncrPct*(MOD(DV$8,12)=1))+(rExCapExRntInfl*(rExCapExRntInflMnth=DV$8)))*(DV$8&lt;=(MAX(rHoldPeriod,1)+fRvrYr)*12)</f>
        <v>0</v>
      </c>
      <c r="DW266" s="278" cm="1">
        <f t="array" aca="1" ref="DW266" ca="1">DV266*(1+(rRentIncrPct*(MOD(DW$8,12)=1))+(rExCapExRntInfl*(rExCapExRntInflMnth=DW$8)))*(DW$8&lt;=(MAX(rHoldPeriod,1)+fRvrYr)*12)</f>
        <v>0</v>
      </c>
      <c r="DX266" s="278" cm="1">
        <f t="array" aca="1" ref="DX266" ca="1">DW266*(1+(rRentIncrPct*(MOD(DX$8,12)=1))+(rExCapExRntInfl*(rExCapExRntInflMnth=DX$8)))*(DX$8&lt;=(MAX(rHoldPeriod,1)+fRvrYr)*12)</f>
        <v>0</v>
      </c>
      <c r="DY266" s="278" cm="1">
        <f t="array" aca="1" ref="DY266" ca="1">DX266*(1+(rRentIncrPct*(MOD(DY$8,12)=1))+(rExCapExRntInfl*(rExCapExRntInflMnth=DY$8)))*(DY$8&lt;=(MAX(rHoldPeriod,1)+fRvrYr)*12)</f>
        <v>0</v>
      </c>
      <c r="DZ266" s="278" cm="1">
        <f t="array" aca="1" ref="DZ266" ca="1">DY266*(1+(rRentIncrPct*(MOD(DZ$8,12)=1))+(rExCapExRntInfl*(rExCapExRntInflMnth=DZ$8)))*(DZ$8&lt;=(MAX(rHoldPeriod,1)+fRvrYr)*12)</f>
        <v>0</v>
      </c>
      <c r="EA266" s="278" cm="1">
        <f t="array" aca="1" ref="EA266" ca="1">DZ266*(1+(rRentIncrPct*(MOD(EA$8,12)=1))+(rExCapExRntInfl*(rExCapExRntInflMnth=EA$8)))*(EA$8&lt;=(MAX(rHoldPeriod,1)+fRvrYr)*12)</f>
        <v>0</v>
      </c>
      <c r="EB266" s="278" cm="1">
        <f t="array" aca="1" ref="EB266" ca="1">EA266*(1+(rRentIncrPct*(MOD(EB$8,12)=1))+(rExCapExRntInfl*(rExCapExRntInflMnth=EB$8)))*(EB$8&lt;=(MAX(rHoldPeriod,1)+fRvrYr)*12)</f>
        <v>0</v>
      </c>
      <c r="EC266" s="278" cm="1">
        <f t="array" aca="1" ref="EC266" ca="1">EB266*(1+(rRentIncrPct*(MOD(EC$8,12)=1))+(rExCapExRntInfl*(rExCapExRntInflMnth=EC$8)))*(EC$8&lt;=(MAX(rHoldPeriod,1)+fRvrYr)*12)</f>
        <v>0</v>
      </c>
      <c r="ED266" s="278" cm="1">
        <f t="array" aca="1" ref="ED266" ca="1">EC266*(1+(rRentIncrPct*(MOD(ED$8,12)=1))+(rExCapExRntInfl*(rExCapExRntInflMnth=ED$8)))*(ED$8&lt;=(MAX(rHoldPeriod,1)+fRvrYr)*12)</f>
        <v>0</v>
      </c>
      <c r="EE266" s="278" cm="1">
        <f t="array" aca="1" ref="EE266" ca="1">ED266*(1+(rRentIncrPct*(MOD(EE$8,12)=1))+(rExCapExRntInfl*(rExCapExRntInflMnth=EE$8)))*(EE$8&lt;=(MAX(rHoldPeriod,1)+fRvrYr)*12)</f>
        <v>0</v>
      </c>
      <c r="EF266" s="278" cm="1">
        <f t="array" aca="1" ref="EF266" ca="1">EE266*(1+(rRentIncrPct*(MOD(EF$8,12)=1))+(rExCapExRntInfl*(rExCapExRntInflMnth=EF$8)))*(EF$8&lt;=(MAX(rHoldPeriod,1)+fRvrYr)*12)</f>
        <v>0</v>
      </c>
      <c r="EG266" s="278" cm="1">
        <f t="array" aca="1" ref="EG266" ca="1">EF266*(1+(rRentIncrPct*(MOD(EG$8,12)=1))+(rExCapExRntInfl*(rExCapExRntInflMnth=EG$8)))*(EG$8&lt;=(MAX(rHoldPeriod,1)+fRvrYr)*12)</f>
        <v>0</v>
      </c>
      <c r="EH266" s="278" cm="1">
        <f t="array" aca="1" ref="EH266" ca="1">EG266*(1+(rRentIncrPct*(MOD(EH$8,12)=1))+(rExCapExRntInfl*(rExCapExRntInflMnth=EH$8)))*(EH$8&lt;=(MAX(rHoldPeriod,1)+fRvrYr)*12)</f>
        <v>0</v>
      </c>
      <c r="EI266" s="278" cm="1">
        <f t="array" aca="1" ref="EI266" ca="1">EH266*(1+(rRentIncrPct*(MOD(EI$8,12)=1))+(rExCapExRntInfl*(rExCapExRntInflMnth=EI$8)))*(EI$8&lt;=(MAX(rHoldPeriod,1)+fRvrYr)*12)</f>
        <v>0</v>
      </c>
      <c r="EJ266" s="278" cm="1">
        <f t="array" aca="1" ref="EJ266" ca="1">EI266*(1+(rRentIncrPct*(MOD(EJ$8,12)=1))+(rExCapExRntInfl*(rExCapExRntInflMnth=EJ$8)))*(EJ$8&lt;=(MAX(rHoldPeriod,1)+fRvrYr)*12)</f>
        <v>0</v>
      </c>
      <c r="EK266" s="278" cm="1">
        <f t="array" aca="1" ref="EK266" ca="1">EJ266*(1+(rRentIncrPct*(MOD(EK$8,12)=1))+(rExCapExRntInfl*(rExCapExRntInflMnth=EK$8)))*(EK$8&lt;=(MAX(rHoldPeriod,1)+fRvrYr)*12)</f>
        <v>0</v>
      </c>
      <c r="EL266" s="278" cm="1">
        <f t="array" aca="1" ref="EL266" ca="1">EK266*(1+(rRentIncrPct*(MOD(EL$8,12)=1))+(rExCapExRntInfl*(rExCapExRntInflMnth=EL$8)))*(EL$8&lt;=(MAX(rHoldPeriod,1)+fRvrYr)*12)</f>
        <v>0</v>
      </c>
      <c r="EM266" s="278" cm="1">
        <f t="array" aca="1" ref="EM266" ca="1">EL266*(1+(rRentIncrPct*(MOD(EM$8,12)=1))+(rExCapExRntInfl*(rExCapExRntInflMnth=EM$8)))*(EM$8&lt;=(MAX(rHoldPeriod,1)+fRvrYr)*12)</f>
        <v>0</v>
      </c>
      <c r="EN266" s="278" cm="1">
        <f t="array" aca="1" ref="EN266" ca="1">EM266*(1+(rRentIncrPct*(MOD(EN$8,12)=1))+(rExCapExRntInfl*(rExCapExRntInflMnth=EN$8)))*(EN$8&lt;=(MAX(rHoldPeriod,1)+fRvrYr)*12)</f>
        <v>0</v>
      </c>
      <c r="EO266" s="278" cm="1">
        <f t="array" aca="1" ref="EO266" ca="1">EN266*(1+(rRentIncrPct*(MOD(EO$8,12)=1))+(rExCapExRntInfl*(rExCapExRntInflMnth=EO$8)))*(EO$8&lt;=(MAX(rHoldPeriod,1)+fRvrYr)*12)</f>
        <v>0</v>
      </c>
      <c r="EP266" s="278" cm="1">
        <f t="array" aca="1" ref="EP266" ca="1">EO266*(1+(rRentIncrPct*(MOD(EP$8,12)=1))+(rExCapExRntInfl*(rExCapExRntInflMnth=EP$8)))*(EP$8&lt;=(MAX(rHoldPeriod,1)+fRvrYr)*12)</f>
        <v>0</v>
      </c>
      <c r="EQ266" s="278" cm="1">
        <f t="array" aca="1" ref="EQ266" ca="1">EP266*(1+(rRentIncrPct*(MOD(EQ$8,12)=1))+(rExCapExRntInfl*(rExCapExRntInflMnth=EQ$8)))*(EQ$8&lt;=(MAX(rHoldPeriod,1)+fRvrYr)*12)</f>
        <v>0</v>
      </c>
      <c r="ER266" s="278" cm="1">
        <f t="array" aca="1" ref="ER266" ca="1">EQ266*(1+(rRentIncrPct*(MOD(ER$8,12)=1))+(rExCapExRntInfl*(rExCapExRntInflMnth=ER$8)))*(ER$8&lt;=(MAX(rHoldPeriod,1)+fRvrYr)*12)</f>
        <v>0</v>
      </c>
      <c r="ES266" s="278" cm="1">
        <f t="array" aca="1" ref="ES266" ca="1">ER266*(1+(rRentIncrPct*(MOD(ES$8,12)=1))+(rExCapExRntInfl*(rExCapExRntInflMnth=ES$8)))*(ES$8&lt;=(MAX(rHoldPeriod,1)+fRvrYr)*12)</f>
        <v>0</v>
      </c>
    </row>
    <row r="267" spans="17:149" hidden="1" x14ac:dyDescent="0.2">
      <c r="Q267" s="275"/>
      <c r="R267" s="278">
        <f t="shared" si="502"/>
        <v>0</v>
      </c>
      <c r="S267" s="278" cm="1">
        <f t="array" aca="1" ref="S267" ca="1">R267*(1+(rRentIncrPct*(MOD(S$8,12)=1))+(rExCapExRntInfl*(rExCapExRntInflMnth=S$8)))*(S$8&lt;=(MAX(rHoldPeriod,1)+fRvrYr)*12)</f>
        <v>0</v>
      </c>
      <c r="T267" s="278" cm="1">
        <f t="array" aca="1" ref="T267" ca="1">S267*(1+(rRentIncrPct*(MOD(T$8,12)=1))+(rExCapExRntInfl*(rExCapExRntInflMnth=T$8)))*(T$8&lt;=(MAX(rHoldPeriod,1)+fRvrYr)*12)</f>
        <v>0</v>
      </c>
      <c r="U267" s="278" cm="1">
        <f t="array" aca="1" ref="U267" ca="1">T267*(1+(rRentIncrPct*(MOD(U$8,12)=1))+(rExCapExRntInfl*(rExCapExRntInflMnth=U$8)))*(U$8&lt;=(MAX(rHoldPeriod,1)+fRvrYr)*12)</f>
        <v>0</v>
      </c>
      <c r="V267" s="278" cm="1">
        <f t="array" aca="1" ref="V267" ca="1">U267*(1+(rRentIncrPct*(MOD(V$8,12)=1))+(rExCapExRntInfl*(rExCapExRntInflMnth=V$8)))*(V$8&lt;=(MAX(rHoldPeriod,1)+fRvrYr)*12)</f>
        <v>0</v>
      </c>
      <c r="W267" s="278" cm="1">
        <f t="array" aca="1" ref="W267" ca="1">V267*(1+(rRentIncrPct*(MOD(W$8,12)=1))+(rExCapExRntInfl*(rExCapExRntInflMnth=W$8)))*(W$8&lt;=(MAX(rHoldPeriod,1)+fRvrYr)*12)</f>
        <v>0</v>
      </c>
      <c r="X267" s="278" cm="1">
        <f t="array" aca="1" ref="X267" ca="1">W267*(1+(rRentIncrPct*(MOD(X$8,12)=1))+(rExCapExRntInfl*(rExCapExRntInflMnth=X$8)))*(X$8&lt;=(MAX(rHoldPeriod,1)+fRvrYr)*12)</f>
        <v>0</v>
      </c>
      <c r="Y267" s="278" cm="1">
        <f t="array" aca="1" ref="Y267" ca="1">X267*(1+(rRentIncrPct*(MOD(Y$8,12)=1))+(rExCapExRntInfl*(rExCapExRntInflMnth=Y$8)))*(Y$8&lt;=(MAX(rHoldPeriod,1)+fRvrYr)*12)</f>
        <v>0</v>
      </c>
      <c r="Z267" s="278" cm="1">
        <f t="array" aca="1" ref="Z267" ca="1">Y267*(1+(rRentIncrPct*(MOD(Z$8,12)=1))+(rExCapExRntInfl*(rExCapExRntInflMnth=Z$8)))*(Z$8&lt;=(MAX(rHoldPeriod,1)+fRvrYr)*12)</f>
        <v>0</v>
      </c>
      <c r="AA267" s="278" cm="1">
        <f t="array" aca="1" ref="AA267" ca="1">Z267*(1+(rRentIncrPct*(MOD(AA$8,12)=1))+(rExCapExRntInfl*(rExCapExRntInflMnth=AA$8)))*(AA$8&lt;=(MAX(rHoldPeriod,1)+fRvrYr)*12)</f>
        <v>0</v>
      </c>
      <c r="AB267" s="278" cm="1">
        <f t="array" aca="1" ref="AB267" ca="1">AA267*(1+(rRentIncrPct*(MOD(AB$8,12)=1))+(rExCapExRntInfl*(rExCapExRntInflMnth=AB$8)))*(AB$8&lt;=(MAX(rHoldPeriod,1)+fRvrYr)*12)</f>
        <v>0</v>
      </c>
      <c r="AC267" s="278" cm="1">
        <f t="array" aca="1" ref="AC267" ca="1">AB267*(1+(rRentIncrPct*(MOD(AC$8,12)=1))+(rExCapExRntInfl*(rExCapExRntInflMnth=AC$8)))*(AC$8&lt;=(MAX(rHoldPeriod,1)+fRvrYr)*12)</f>
        <v>0</v>
      </c>
      <c r="AD267" s="278" cm="1">
        <f t="array" aca="1" ref="AD267" ca="1">AC267*(1+(rRentIncrPct*(MOD(AD$8,12)=1))+(rExCapExRntInfl*(rExCapExRntInflMnth=AD$8)))*(AD$8&lt;=(MAX(rHoldPeriod,1)+fRvrYr)*12)</f>
        <v>0</v>
      </c>
      <c r="AE267" s="278" cm="1">
        <f t="array" aca="1" ref="AE267" ca="1">AD267*(1+(rRentIncrPct*(MOD(AE$8,12)=1))+(rExCapExRntInfl*(rExCapExRntInflMnth=AE$8)))*(AE$8&lt;=(MAX(rHoldPeriod,1)+fRvrYr)*12)</f>
        <v>0</v>
      </c>
      <c r="AF267" s="278" cm="1">
        <f t="array" aca="1" ref="AF267" ca="1">AE267*(1+(rRentIncrPct*(MOD(AF$8,12)=1))+(rExCapExRntInfl*(rExCapExRntInflMnth=AF$8)))*(AF$8&lt;=(MAX(rHoldPeriod,1)+fRvrYr)*12)</f>
        <v>0</v>
      </c>
      <c r="AG267" s="278" cm="1">
        <f t="array" aca="1" ref="AG267" ca="1">AF267*(1+(rRentIncrPct*(MOD(AG$8,12)=1))+(rExCapExRntInfl*(rExCapExRntInflMnth=AG$8)))*(AG$8&lt;=(MAX(rHoldPeriod,1)+fRvrYr)*12)</f>
        <v>0</v>
      </c>
      <c r="AH267" s="278" cm="1">
        <f t="array" aca="1" ref="AH267" ca="1">AG267*(1+(rRentIncrPct*(MOD(AH$8,12)=1))+(rExCapExRntInfl*(rExCapExRntInflMnth=AH$8)))*(AH$8&lt;=(MAX(rHoldPeriod,1)+fRvrYr)*12)</f>
        <v>0</v>
      </c>
      <c r="AI267" s="278" cm="1">
        <f t="array" aca="1" ref="AI267" ca="1">AH267*(1+(rRentIncrPct*(MOD(AI$8,12)=1))+(rExCapExRntInfl*(rExCapExRntInflMnth=AI$8)))*(AI$8&lt;=(MAX(rHoldPeriod,1)+fRvrYr)*12)</f>
        <v>0</v>
      </c>
      <c r="AJ267" s="278" cm="1">
        <f t="array" aca="1" ref="AJ267" ca="1">AI267*(1+(rRentIncrPct*(MOD(AJ$8,12)=1))+(rExCapExRntInfl*(rExCapExRntInflMnth=AJ$8)))*(AJ$8&lt;=(MAX(rHoldPeriod,1)+fRvrYr)*12)</f>
        <v>0</v>
      </c>
      <c r="AK267" s="278" cm="1">
        <f t="array" aca="1" ref="AK267" ca="1">AJ267*(1+(rRentIncrPct*(MOD(AK$8,12)=1))+(rExCapExRntInfl*(rExCapExRntInflMnth=AK$8)))*(AK$8&lt;=(MAX(rHoldPeriod,1)+fRvrYr)*12)</f>
        <v>0</v>
      </c>
      <c r="AL267" s="278" cm="1">
        <f t="array" aca="1" ref="AL267" ca="1">AK267*(1+(rRentIncrPct*(MOD(AL$8,12)=1))+(rExCapExRntInfl*(rExCapExRntInflMnth=AL$8)))*(AL$8&lt;=(MAX(rHoldPeriod,1)+fRvrYr)*12)</f>
        <v>0</v>
      </c>
      <c r="AM267" s="278" cm="1">
        <f t="array" aca="1" ref="AM267" ca="1">AL267*(1+(rRentIncrPct*(MOD(AM$8,12)=1))+(rExCapExRntInfl*(rExCapExRntInflMnth=AM$8)))*(AM$8&lt;=(MAX(rHoldPeriod,1)+fRvrYr)*12)</f>
        <v>0</v>
      </c>
      <c r="AN267" s="278" cm="1">
        <f t="array" aca="1" ref="AN267" ca="1">AM267*(1+(rRentIncrPct*(MOD(AN$8,12)=1))+(rExCapExRntInfl*(rExCapExRntInflMnth=AN$8)))*(AN$8&lt;=(MAX(rHoldPeriod,1)+fRvrYr)*12)</f>
        <v>0</v>
      </c>
      <c r="AO267" s="278" cm="1">
        <f t="array" aca="1" ref="AO267" ca="1">AN267*(1+(rRentIncrPct*(MOD(AO$8,12)=1))+(rExCapExRntInfl*(rExCapExRntInflMnth=AO$8)))*(AO$8&lt;=(MAX(rHoldPeriod,1)+fRvrYr)*12)</f>
        <v>0</v>
      </c>
      <c r="AP267" s="278" cm="1">
        <f t="array" aca="1" ref="AP267" ca="1">AO267*(1+(rRentIncrPct*(MOD(AP$8,12)=1))+(rExCapExRntInfl*(rExCapExRntInflMnth=AP$8)))*(AP$8&lt;=(MAX(rHoldPeriod,1)+fRvrYr)*12)</f>
        <v>0</v>
      </c>
      <c r="AQ267" s="278" cm="1">
        <f t="array" aca="1" ref="AQ267" ca="1">AP267*(1+(rRentIncrPct*(MOD(AQ$8,12)=1))+(rExCapExRntInfl*(rExCapExRntInflMnth=AQ$8)))*(AQ$8&lt;=(MAX(rHoldPeriod,1)+fRvrYr)*12)</f>
        <v>0</v>
      </c>
      <c r="AR267" s="278" cm="1">
        <f t="array" aca="1" ref="AR267" ca="1">AQ267*(1+(rRentIncrPct*(MOD(AR$8,12)=1))+(rExCapExRntInfl*(rExCapExRntInflMnth=AR$8)))*(AR$8&lt;=(MAX(rHoldPeriod,1)+fRvrYr)*12)</f>
        <v>0</v>
      </c>
      <c r="AS267" s="278" cm="1">
        <f t="array" aca="1" ref="AS267" ca="1">AR267*(1+(rRentIncrPct*(MOD(AS$8,12)=1))+(rExCapExRntInfl*(rExCapExRntInflMnth=AS$8)))*(AS$8&lt;=(MAX(rHoldPeriod,1)+fRvrYr)*12)</f>
        <v>0</v>
      </c>
      <c r="AT267" s="278" cm="1">
        <f t="array" aca="1" ref="AT267" ca="1">AS267*(1+(rRentIncrPct*(MOD(AT$8,12)=1))+(rExCapExRntInfl*(rExCapExRntInflMnth=AT$8)))*(AT$8&lt;=(MAX(rHoldPeriod,1)+fRvrYr)*12)</f>
        <v>0</v>
      </c>
      <c r="AU267" s="278" cm="1">
        <f t="array" aca="1" ref="AU267" ca="1">AT267*(1+(rRentIncrPct*(MOD(AU$8,12)=1))+(rExCapExRntInfl*(rExCapExRntInflMnth=AU$8)))*(AU$8&lt;=(MAX(rHoldPeriod,1)+fRvrYr)*12)</f>
        <v>0</v>
      </c>
      <c r="AV267" s="278" cm="1">
        <f t="array" aca="1" ref="AV267" ca="1">AU267*(1+(rRentIncrPct*(MOD(AV$8,12)=1))+(rExCapExRntInfl*(rExCapExRntInflMnth=AV$8)))*(AV$8&lt;=(MAX(rHoldPeriod,1)+fRvrYr)*12)</f>
        <v>0</v>
      </c>
      <c r="AW267" s="278" cm="1">
        <f t="array" aca="1" ref="AW267" ca="1">AV267*(1+(rRentIncrPct*(MOD(AW$8,12)=1))+(rExCapExRntInfl*(rExCapExRntInflMnth=AW$8)))*(AW$8&lt;=(MAX(rHoldPeriod,1)+fRvrYr)*12)</f>
        <v>0</v>
      </c>
      <c r="AX267" s="278" cm="1">
        <f t="array" aca="1" ref="AX267" ca="1">AW267*(1+(rRentIncrPct*(MOD(AX$8,12)=1))+(rExCapExRntInfl*(rExCapExRntInflMnth=AX$8)))*(AX$8&lt;=(MAX(rHoldPeriod,1)+fRvrYr)*12)</f>
        <v>0</v>
      </c>
      <c r="AY267" s="278" cm="1">
        <f t="array" aca="1" ref="AY267" ca="1">AX267*(1+(rRentIncrPct*(MOD(AY$8,12)=1))+(rExCapExRntInfl*(rExCapExRntInflMnth=AY$8)))*(AY$8&lt;=(MAX(rHoldPeriod,1)+fRvrYr)*12)</f>
        <v>0</v>
      </c>
      <c r="AZ267" s="278" cm="1">
        <f t="array" aca="1" ref="AZ267" ca="1">AY267*(1+(rRentIncrPct*(MOD(AZ$8,12)=1))+(rExCapExRntInfl*(rExCapExRntInflMnth=AZ$8)))*(AZ$8&lt;=(MAX(rHoldPeriod,1)+fRvrYr)*12)</f>
        <v>0</v>
      </c>
      <c r="BA267" s="278" cm="1">
        <f t="array" aca="1" ref="BA267" ca="1">AZ267*(1+(rRentIncrPct*(MOD(BA$8,12)=1))+(rExCapExRntInfl*(rExCapExRntInflMnth=BA$8)))*(BA$8&lt;=(MAX(rHoldPeriod,1)+fRvrYr)*12)</f>
        <v>0</v>
      </c>
      <c r="BB267" s="278" cm="1">
        <f t="array" aca="1" ref="BB267" ca="1">BA267*(1+(rRentIncrPct*(MOD(BB$8,12)=1))+(rExCapExRntInfl*(rExCapExRntInflMnth=BB$8)))*(BB$8&lt;=(MAX(rHoldPeriod,1)+fRvrYr)*12)</f>
        <v>0</v>
      </c>
      <c r="BC267" s="278" cm="1">
        <f t="array" aca="1" ref="BC267" ca="1">BB267*(1+(rRentIncrPct*(MOD(BC$8,12)=1))+(rExCapExRntInfl*(rExCapExRntInflMnth=BC$8)))*(BC$8&lt;=(MAX(rHoldPeriod,1)+fRvrYr)*12)</f>
        <v>0</v>
      </c>
      <c r="BD267" s="278" cm="1">
        <f t="array" aca="1" ref="BD267" ca="1">BC267*(1+(rRentIncrPct*(MOD(BD$8,12)=1))+(rExCapExRntInfl*(rExCapExRntInflMnth=BD$8)))*(BD$8&lt;=(MAX(rHoldPeriod,1)+fRvrYr)*12)</f>
        <v>0</v>
      </c>
      <c r="BE267" s="278" cm="1">
        <f t="array" aca="1" ref="BE267" ca="1">BD267*(1+(rRentIncrPct*(MOD(BE$8,12)=1))+(rExCapExRntInfl*(rExCapExRntInflMnth=BE$8)))*(BE$8&lt;=(MAX(rHoldPeriod,1)+fRvrYr)*12)</f>
        <v>0</v>
      </c>
      <c r="BF267" s="278" cm="1">
        <f t="array" aca="1" ref="BF267" ca="1">BE267*(1+(rRentIncrPct*(MOD(BF$8,12)=1))+(rExCapExRntInfl*(rExCapExRntInflMnth=BF$8)))*(BF$8&lt;=(MAX(rHoldPeriod,1)+fRvrYr)*12)</f>
        <v>0</v>
      </c>
      <c r="BG267" s="278" cm="1">
        <f t="array" aca="1" ref="BG267" ca="1">BF267*(1+(rRentIncrPct*(MOD(BG$8,12)=1))+(rExCapExRntInfl*(rExCapExRntInflMnth=BG$8)))*(BG$8&lt;=(MAX(rHoldPeriod,1)+fRvrYr)*12)</f>
        <v>0</v>
      </c>
      <c r="BH267" s="278" cm="1">
        <f t="array" aca="1" ref="BH267" ca="1">BG267*(1+(rRentIncrPct*(MOD(BH$8,12)=1))+(rExCapExRntInfl*(rExCapExRntInflMnth=BH$8)))*(BH$8&lt;=(MAX(rHoldPeriod,1)+fRvrYr)*12)</f>
        <v>0</v>
      </c>
      <c r="BI267" s="278" cm="1">
        <f t="array" aca="1" ref="BI267" ca="1">BH267*(1+(rRentIncrPct*(MOD(BI$8,12)=1))+(rExCapExRntInfl*(rExCapExRntInflMnth=BI$8)))*(BI$8&lt;=(MAX(rHoldPeriod,1)+fRvrYr)*12)</f>
        <v>0</v>
      </c>
      <c r="BJ267" s="278" cm="1">
        <f t="array" aca="1" ref="BJ267" ca="1">BI267*(1+(rRentIncrPct*(MOD(BJ$8,12)=1))+(rExCapExRntInfl*(rExCapExRntInflMnth=BJ$8)))*(BJ$8&lt;=(MAX(rHoldPeriod,1)+fRvrYr)*12)</f>
        <v>0</v>
      </c>
      <c r="BK267" s="278" cm="1">
        <f t="array" aca="1" ref="BK267" ca="1">BJ267*(1+(rRentIncrPct*(MOD(BK$8,12)=1))+(rExCapExRntInfl*(rExCapExRntInflMnth=BK$8)))*(BK$8&lt;=(MAX(rHoldPeriod,1)+fRvrYr)*12)</f>
        <v>0</v>
      </c>
      <c r="BL267" s="278" cm="1">
        <f t="array" aca="1" ref="BL267" ca="1">BK267*(1+(rRentIncrPct*(MOD(BL$8,12)=1))+(rExCapExRntInfl*(rExCapExRntInflMnth=BL$8)))*(BL$8&lt;=(MAX(rHoldPeriod,1)+fRvrYr)*12)</f>
        <v>0</v>
      </c>
      <c r="BM267" s="278" cm="1">
        <f t="array" aca="1" ref="BM267" ca="1">BL267*(1+(rRentIncrPct*(MOD(BM$8,12)=1))+(rExCapExRntInfl*(rExCapExRntInflMnth=BM$8)))*(BM$8&lt;=(MAX(rHoldPeriod,1)+fRvrYr)*12)</f>
        <v>0</v>
      </c>
      <c r="BN267" s="278" cm="1">
        <f t="array" aca="1" ref="BN267" ca="1">BM267*(1+(rRentIncrPct*(MOD(BN$8,12)=1))+(rExCapExRntInfl*(rExCapExRntInflMnth=BN$8)))*(BN$8&lt;=(MAX(rHoldPeriod,1)+fRvrYr)*12)</f>
        <v>0</v>
      </c>
      <c r="BO267" s="278" cm="1">
        <f t="array" aca="1" ref="BO267" ca="1">BN267*(1+(rRentIncrPct*(MOD(BO$8,12)=1))+(rExCapExRntInfl*(rExCapExRntInflMnth=BO$8)))*(BO$8&lt;=(MAX(rHoldPeriod,1)+fRvrYr)*12)</f>
        <v>0</v>
      </c>
      <c r="BP267" s="278" cm="1">
        <f t="array" aca="1" ref="BP267" ca="1">BO267*(1+(rRentIncrPct*(MOD(BP$8,12)=1))+(rExCapExRntInfl*(rExCapExRntInflMnth=BP$8)))*(BP$8&lt;=(MAX(rHoldPeriod,1)+fRvrYr)*12)</f>
        <v>0</v>
      </c>
      <c r="BQ267" s="278" cm="1">
        <f t="array" aca="1" ref="BQ267" ca="1">BP267*(1+(rRentIncrPct*(MOD(BQ$8,12)=1))+(rExCapExRntInfl*(rExCapExRntInflMnth=BQ$8)))*(BQ$8&lt;=(MAX(rHoldPeriod,1)+fRvrYr)*12)</f>
        <v>0</v>
      </c>
      <c r="BR267" s="278" cm="1">
        <f t="array" aca="1" ref="BR267" ca="1">BQ267*(1+(rRentIncrPct*(MOD(BR$8,12)=1))+(rExCapExRntInfl*(rExCapExRntInflMnth=BR$8)))*(BR$8&lt;=(MAX(rHoldPeriod,1)+fRvrYr)*12)</f>
        <v>0</v>
      </c>
      <c r="BS267" s="278" cm="1">
        <f t="array" aca="1" ref="BS267" ca="1">BR267*(1+(rRentIncrPct*(MOD(BS$8,12)=1))+(rExCapExRntInfl*(rExCapExRntInflMnth=BS$8)))*(BS$8&lt;=(MAX(rHoldPeriod,1)+fRvrYr)*12)</f>
        <v>0</v>
      </c>
      <c r="BT267" s="278" cm="1">
        <f t="array" aca="1" ref="BT267" ca="1">BS267*(1+(rRentIncrPct*(MOD(BT$8,12)=1))+(rExCapExRntInfl*(rExCapExRntInflMnth=BT$8)))*(BT$8&lt;=(MAX(rHoldPeriod,1)+fRvrYr)*12)</f>
        <v>0</v>
      </c>
      <c r="BU267" s="278" cm="1">
        <f t="array" aca="1" ref="BU267" ca="1">BT267*(1+(rRentIncrPct*(MOD(BU$8,12)=1))+(rExCapExRntInfl*(rExCapExRntInflMnth=BU$8)))*(BU$8&lt;=(MAX(rHoldPeriod,1)+fRvrYr)*12)</f>
        <v>0</v>
      </c>
      <c r="BV267" s="278" cm="1">
        <f t="array" aca="1" ref="BV267" ca="1">BU267*(1+(rRentIncrPct*(MOD(BV$8,12)=1))+(rExCapExRntInfl*(rExCapExRntInflMnth=BV$8)))*(BV$8&lt;=(MAX(rHoldPeriod,1)+fRvrYr)*12)</f>
        <v>0</v>
      </c>
      <c r="BW267" s="278" cm="1">
        <f t="array" aca="1" ref="BW267" ca="1">BV267*(1+(rRentIncrPct*(MOD(BW$8,12)=1))+(rExCapExRntInfl*(rExCapExRntInflMnth=BW$8)))*(BW$8&lt;=(MAX(rHoldPeriod,1)+fRvrYr)*12)</f>
        <v>0</v>
      </c>
      <c r="BX267" s="278" cm="1">
        <f t="array" aca="1" ref="BX267" ca="1">BW267*(1+(rRentIncrPct*(MOD(BX$8,12)=1))+(rExCapExRntInfl*(rExCapExRntInflMnth=BX$8)))*(BX$8&lt;=(MAX(rHoldPeriod,1)+fRvrYr)*12)</f>
        <v>0</v>
      </c>
      <c r="BY267" s="278" cm="1">
        <f t="array" aca="1" ref="BY267" ca="1">BX267*(1+(rRentIncrPct*(MOD(BY$8,12)=1))+(rExCapExRntInfl*(rExCapExRntInflMnth=BY$8)))*(BY$8&lt;=(MAX(rHoldPeriod,1)+fRvrYr)*12)</f>
        <v>0</v>
      </c>
      <c r="BZ267" s="278" cm="1">
        <f t="array" aca="1" ref="BZ267" ca="1">BY267*(1+(rRentIncrPct*(MOD(BZ$8,12)=1))+(rExCapExRntInfl*(rExCapExRntInflMnth=BZ$8)))*(BZ$8&lt;=(MAX(rHoldPeriod,1)+fRvrYr)*12)</f>
        <v>0</v>
      </c>
      <c r="CA267" s="278" cm="1">
        <f t="array" aca="1" ref="CA267" ca="1">BZ267*(1+(rRentIncrPct*(MOD(CA$8,12)=1))+(rExCapExRntInfl*(rExCapExRntInflMnth=CA$8)))*(CA$8&lt;=(MAX(rHoldPeriod,1)+fRvrYr)*12)</f>
        <v>0</v>
      </c>
      <c r="CB267" s="278" cm="1">
        <f t="array" aca="1" ref="CB267" ca="1">CA267*(1+(rRentIncrPct*(MOD(CB$8,12)=1))+(rExCapExRntInfl*(rExCapExRntInflMnth=CB$8)))*(CB$8&lt;=(MAX(rHoldPeriod,1)+fRvrYr)*12)</f>
        <v>0</v>
      </c>
      <c r="CC267" s="278" cm="1">
        <f t="array" aca="1" ref="CC267" ca="1">CB267*(1+(rRentIncrPct*(MOD(CC$8,12)=1))+(rExCapExRntInfl*(rExCapExRntInflMnth=CC$8)))*(CC$8&lt;=(MAX(rHoldPeriod,1)+fRvrYr)*12)</f>
        <v>0</v>
      </c>
      <c r="CD267" s="278" cm="1">
        <f t="array" aca="1" ref="CD267" ca="1">CC267*(1+(rRentIncrPct*(MOD(CD$8,12)=1))+(rExCapExRntInfl*(rExCapExRntInflMnth=CD$8)))*(CD$8&lt;=(MAX(rHoldPeriod,1)+fRvrYr)*12)</f>
        <v>0</v>
      </c>
      <c r="CE267" s="278" cm="1">
        <f t="array" aca="1" ref="CE267" ca="1">CD267*(1+(rRentIncrPct*(MOD(CE$8,12)=1))+(rExCapExRntInfl*(rExCapExRntInflMnth=CE$8)))*(CE$8&lt;=(MAX(rHoldPeriod,1)+fRvrYr)*12)</f>
        <v>0</v>
      </c>
      <c r="CF267" s="278" cm="1">
        <f t="array" aca="1" ref="CF267" ca="1">CE267*(1+(rRentIncrPct*(MOD(CF$8,12)=1))+(rExCapExRntInfl*(rExCapExRntInflMnth=CF$8)))*(CF$8&lt;=(MAX(rHoldPeriod,1)+fRvrYr)*12)</f>
        <v>0</v>
      </c>
      <c r="CG267" s="278" cm="1">
        <f t="array" aca="1" ref="CG267" ca="1">CF267*(1+(rRentIncrPct*(MOD(CG$8,12)=1))+(rExCapExRntInfl*(rExCapExRntInflMnth=CG$8)))*(CG$8&lt;=(MAX(rHoldPeriod,1)+fRvrYr)*12)</f>
        <v>0</v>
      </c>
      <c r="CH267" s="278" cm="1">
        <f t="array" aca="1" ref="CH267" ca="1">CG267*(1+(rRentIncrPct*(MOD(CH$8,12)=1))+(rExCapExRntInfl*(rExCapExRntInflMnth=CH$8)))*(CH$8&lt;=(MAX(rHoldPeriod,1)+fRvrYr)*12)</f>
        <v>0</v>
      </c>
      <c r="CI267" s="278" cm="1">
        <f t="array" aca="1" ref="CI267" ca="1">CH267*(1+(rRentIncrPct*(MOD(CI$8,12)=1))+(rExCapExRntInfl*(rExCapExRntInflMnth=CI$8)))*(CI$8&lt;=(MAX(rHoldPeriod,1)+fRvrYr)*12)</f>
        <v>0</v>
      </c>
      <c r="CJ267" s="278" cm="1">
        <f t="array" aca="1" ref="CJ267" ca="1">CI267*(1+(rRentIncrPct*(MOD(CJ$8,12)=1))+(rExCapExRntInfl*(rExCapExRntInflMnth=CJ$8)))*(CJ$8&lt;=(MAX(rHoldPeriod,1)+fRvrYr)*12)</f>
        <v>0</v>
      </c>
      <c r="CK267" s="278" cm="1">
        <f t="array" aca="1" ref="CK267" ca="1">CJ267*(1+(rRentIncrPct*(MOD(CK$8,12)=1))+(rExCapExRntInfl*(rExCapExRntInflMnth=CK$8)))*(CK$8&lt;=(MAX(rHoldPeriod,1)+fRvrYr)*12)</f>
        <v>0</v>
      </c>
      <c r="CL267" s="278" cm="1">
        <f t="array" aca="1" ref="CL267" ca="1">CK267*(1+(rRentIncrPct*(MOD(CL$8,12)=1))+(rExCapExRntInfl*(rExCapExRntInflMnth=CL$8)))*(CL$8&lt;=(MAX(rHoldPeriod,1)+fRvrYr)*12)</f>
        <v>0</v>
      </c>
      <c r="CM267" s="278" cm="1">
        <f t="array" aca="1" ref="CM267" ca="1">CL267*(1+(rRentIncrPct*(MOD(CM$8,12)=1))+(rExCapExRntInfl*(rExCapExRntInflMnth=CM$8)))*(CM$8&lt;=(MAX(rHoldPeriod,1)+fRvrYr)*12)</f>
        <v>0</v>
      </c>
      <c r="CN267" s="278" cm="1">
        <f t="array" aca="1" ref="CN267" ca="1">CM267*(1+(rRentIncrPct*(MOD(CN$8,12)=1))+(rExCapExRntInfl*(rExCapExRntInflMnth=CN$8)))*(CN$8&lt;=(MAX(rHoldPeriod,1)+fRvrYr)*12)</f>
        <v>0</v>
      </c>
      <c r="CO267" s="278" cm="1">
        <f t="array" aca="1" ref="CO267" ca="1">CN267*(1+(rRentIncrPct*(MOD(CO$8,12)=1))+(rExCapExRntInfl*(rExCapExRntInflMnth=CO$8)))*(CO$8&lt;=(MAX(rHoldPeriod,1)+fRvrYr)*12)</f>
        <v>0</v>
      </c>
      <c r="CP267" s="278" cm="1">
        <f t="array" aca="1" ref="CP267" ca="1">CO267*(1+(rRentIncrPct*(MOD(CP$8,12)=1))+(rExCapExRntInfl*(rExCapExRntInflMnth=CP$8)))*(CP$8&lt;=(MAX(rHoldPeriod,1)+fRvrYr)*12)</f>
        <v>0</v>
      </c>
      <c r="CQ267" s="278" cm="1">
        <f t="array" aca="1" ref="CQ267" ca="1">CP267*(1+(rRentIncrPct*(MOD(CQ$8,12)=1))+(rExCapExRntInfl*(rExCapExRntInflMnth=CQ$8)))*(CQ$8&lt;=(MAX(rHoldPeriod,1)+fRvrYr)*12)</f>
        <v>0</v>
      </c>
      <c r="CR267" s="278" cm="1">
        <f t="array" aca="1" ref="CR267" ca="1">CQ267*(1+(rRentIncrPct*(MOD(CR$8,12)=1))+(rExCapExRntInfl*(rExCapExRntInflMnth=CR$8)))*(CR$8&lt;=(MAX(rHoldPeriod,1)+fRvrYr)*12)</f>
        <v>0</v>
      </c>
      <c r="CS267" s="278" cm="1">
        <f t="array" aca="1" ref="CS267" ca="1">CR267*(1+(rRentIncrPct*(MOD(CS$8,12)=1))+(rExCapExRntInfl*(rExCapExRntInflMnth=CS$8)))*(CS$8&lt;=(MAX(rHoldPeriod,1)+fRvrYr)*12)</f>
        <v>0</v>
      </c>
      <c r="CT267" s="278" cm="1">
        <f t="array" aca="1" ref="CT267" ca="1">CS267*(1+(rRentIncrPct*(MOD(CT$8,12)=1))+(rExCapExRntInfl*(rExCapExRntInflMnth=CT$8)))*(CT$8&lt;=(MAX(rHoldPeriod,1)+fRvrYr)*12)</f>
        <v>0</v>
      </c>
      <c r="CU267" s="278" cm="1">
        <f t="array" aca="1" ref="CU267" ca="1">CT267*(1+(rRentIncrPct*(MOD(CU$8,12)=1))+(rExCapExRntInfl*(rExCapExRntInflMnth=CU$8)))*(CU$8&lt;=(MAX(rHoldPeriod,1)+fRvrYr)*12)</f>
        <v>0</v>
      </c>
      <c r="CV267" s="278" cm="1">
        <f t="array" aca="1" ref="CV267" ca="1">CU267*(1+(rRentIncrPct*(MOD(CV$8,12)=1))+(rExCapExRntInfl*(rExCapExRntInflMnth=CV$8)))*(CV$8&lt;=(MAX(rHoldPeriod,1)+fRvrYr)*12)</f>
        <v>0</v>
      </c>
      <c r="CW267" s="278" cm="1">
        <f t="array" aca="1" ref="CW267" ca="1">CV267*(1+(rRentIncrPct*(MOD(CW$8,12)=1))+(rExCapExRntInfl*(rExCapExRntInflMnth=CW$8)))*(CW$8&lt;=(MAX(rHoldPeriod,1)+fRvrYr)*12)</f>
        <v>0</v>
      </c>
      <c r="CX267" s="278" cm="1">
        <f t="array" aca="1" ref="CX267" ca="1">CW267*(1+(rRentIncrPct*(MOD(CX$8,12)=1))+(rExCapExRntInfl*(rExCapExRntInflMnth=CX$8)))*(CX$8&lt;=(MAX(rHoldPeriod,1)+fRvrYr)*12)</f>
        <v>0</v>
      </c>
      <c r="CY267" s="278" cm="1">
        <f t="array" aca="1" ref="CY267" ca="1">CX267*(1+(rRentIncrPct*(MOD(CY$8,12)=1))+(rExCapExRntInfl*(rExCapExRntInflMnth=CY$8)))*(CY$8&lt;=(MAX(rHoldPeriod,1)+fRvrYr)*12)</f>
        <v>0</v>
      </c>
      <c r="CZ267" s="278" cm="1">
        <f t="array" aca="1" ref="CZ267" ca="1">CY267*(1+(rRentIncrPct*(MOD(CZ$8,12)=1))+(rExCapExRntInfl*(rExCapExRntInflMnth=CZ$8)))*(CZ$8&lt;=(MAX(rHoldPeriod,1)+fRvrYr)*12)</f>
        <v>0</v>
      </c>
      <c r="DA267" s="278" cm="1">
        <f t="array" aca="1" ref="DA267" ca="1">CZ267*(1+(rRentIncrPct*(MOD(DA$8,12)=1))+(rExCapExRntInfl*(rExCapExRntInflMnth=DA$8)))*(DA$8&lt;=(MAX(rHoldPeriod,1)+fRvrYr)*12)</f>
        <v>0</v>
      </c>
      <c r="DB267" s="278" cm="1">
        <f t="array" aca="1" ref="DB267" ca="1">DA267*(1+(rRentIncrPct*(MOD(DB$8,12)=1))+(rExCapExRntInfl*(rExCapExRntInflMnth=DB$8)))*(DB$8&lt;=(MAX(rHoldPeriod,1)+fRvrYr)*12)</f>
        <v>0</v>
      </c>
      <c r="DC267" s="278" cm="1">
        <f t="array" aca="1" ref="DC267" ca="1">DB267*(1+(rRentIncrPct*(MOD(DC$8,12)=1))+(rExCapExRntInfl*(rExCapExRntInflMnth=DC$8)))*(DC$8&lt;=(MAX(rHoldPeriod,1)+fRvrYr)*12)</f>
        <v>0</v>
      </c>
      <c r="DD267" s="278" cm="1">
        <f t="array" aca="1" ref="DD267" ca="1">DC267*(1+(rRentIncrPct*(MOD(DD$8,12)=1))+(rExCapExRntInfl*(rExCapExRntInflMnth=DD$8)))*(DD$8&lt;=(MAX(rHoldPeriod,1)+fRvrYr)*12)</f>
        <v>0</v>
      </c>
      <c r="DE267" s="278" cm="1">
        <f t="array" aca="1" ref="DE267" ca="1">DD267*(1+(rRentIncrPct*(MOD(DE$8,12)=1))+(rExCapExRntInfl*(rExCapExRntInflMnth=DE$8)))*(DE$8&lt;=(MAX(rHoldPeriod,1)+fRvrYr)*12)</f>
        <v>0</v>
      </c>
      <c r="DF267" s="278" cm="1">
        <f t="array" aca="1" ref="DF267" ca="1">DE267*(1+(rRentIncrPct*(MOD(DF$8,12)=1))+(rExCapExRntInfl*(rExCapExRntInflMnth=DF$8)))*(DF$8&lt;=(MAX(rHoldPeriod,1)+fRvrYr)*12)</f>
        <v>0</v>
      </c>
      <c r="DG267" s="278" cm="1">
        <f t="array" aca="1" ref="DG267" ca="1">DF267*(1+(rRentIncrPct*(MOD(DG$8,12)=1))+(rExCapExRntInfl*(rExCapExRntInflMnth=DG$8)))*(DG$8&lt;=(MAX(rHoldPeriod,1)+fRvrYr)*12)</f>
        <v>0</v>
      </c>
      <c r="DH267" s="278" cm="1">
        <f t="array" aca="1" ref="DH267" ca="1">DG267*(1+(rRentIncrPct*(MOD(DH$8,12)=1))+(rExCapExRntInfl*(rExCapExRntInflMnth=DH$8)))*(DH$8&lt;=(MAX(rHoldPeriod,1)+fRvrYr)*12)</f>
        <v>0</v>
      </c>
      <c r="DI267" s="278" cm="1">
        <f t="array" aca="1" ref="DI267" ca="1">DH267*(1+(rRentIncrPct*(MOD(DI$8,12)=1))+(rExCapExRntInfl*(rExCapExRntInflMnth=DI$8)))*(DI$8&lt;=(MAX(rHoldPeriod,1)+fRvrYr)*12)</f>
        <v>0</v>
      </c>
      <c r="DJ267" s="278" cm="1">
        <f t="array" aca="1" ref="DJ267" ca="1">DI267*(1+(rRentIncrPct*(MOD(DJ$8,12)=1))+(rExCapExRntInfl*(rExCapExRntInflMnth=DJ$8)))*(DJ$8&lt;=(MAX(rHoldPeriod,1)+fRvrYr)*12)</f>
        <v>0</v>
      </c>
      <c r="DK267" s="278" cm="1">
        <f t="array" aca="1" ref="DK267" ca="1">DJ267*(1+(rRentIncrPct*(MOD(DK$8,12)=1))+(rExCapExRntInfl*(rExCapExRntInflMnth=DK$8)))*(DK$8&lt;=(MAX(rHoldPeriod,1)+fRvrYr)*12)</f>
        <v>0</v>
      </c>
      <c r="DL267" s="278" cm="1">
        <f t="array" aca="1" ref="DL267" ca="1">DK267*(1+(rRentIncrPct*(MOD(DL$8,12)=1))+(rExCapExRntInfl*(rExCapExRntInflMnth=DL$8)))*(DL$8&lt;=(MAX(rHoldPeriod,1)+fRvrYr)*12)</f>
        <v>0</v>
      </c>
      <c r="DM267" s="278" cm="1">
        <f t="array" aca="1" ref="DM267" ca="1">DL267*(1+(rRentIncrPct*(MOD(DM$8,12)=1))+(rExCapExRntInfl*(rExCapExRntInflMnth=DM$8)))*(DM$8&lt;=(MAX(rHoldPeriod,1)+fRvrYr)*12)</f>
        <v>0</v>
      </c>
      <c r="DN267" s="278" cm="1">
        <f t="array" aca="1" ref="DN267" ca="1">DM267*(1+(rRentIncrPct*(MOD(DN$8,12)=1))+(rExCapExRntInfl*(rExCapExRntInflMnth=DN$8)))*(DN$8&lt;=(MAX(rHoldPeriod,1)+fRvrYr)*12)</f>
        <v>0</v>
      </c>
      <c r="DO267" s="278" cm="1">
        <f t="array" aca="1" ref="DO267" ca="1">DN267*(1+(rRentIncrPct*(MOD(DO$8,12)=1))+(rExCapExRntInfl*(rExCapExRntInflMnth=DO$8)))*(DO$8&lt;=(MAX(rHoldPeriod,1)+fRvrYr)*12)</f>
        <v>0</v>
      </c>
      <c r="DP267" s="278" cm="1">
        <f t="array" aca="1" ref="DP267" ca="1">DO267*(1+(rRentIncrPct*(MOD(DP$8,12)=1))+(rExCapExRntInfl*(rExCapExRntInflMnth=DP$8)))*(DP$8&lt;=(MAX(rHoldPeriod,1)+fRvrYr)*12)</f>
        <v>0</v>
      </c>
      <c r="DQ267" s="278" cm="1">
        <f t="array" aca="1" ref="DQ267" ca="1">DP267*(1+(rRentIncrPct*(MOD(DQ$8,12)=1))+(rExCapExRntInfl*(rExCapExRntInflMnth=DQ$8)))*(DQ$8&lt;=(MAX(rHoldPeriod,1)+fRvrYr)*12)</f>
        <v>0</v>
      </c>
      <c r="DR267" s="278" cm="1">
        <f t="array" aca="1" ref="DR267" ca="1">DQ267*(1+(rRentIncrPct*(MOD(DR$8,12)=1))+(rExCapExRntInfl*(rExCapExRntInflMnth=DR$8)))*(DR$8&lt;=(MAX(rHoldPeriod,1)+fRvrYr)*12)</f>
        <v>0</v>
      </c>
      <c r="DS267" s="278" cm="1">
        <f t="array" aca="1" ref="DS267" ca="1">DR267*(1+(rRentIncrPct*(MOD(DS$8,12)=1))+(rExCapExRntInfl*(rExCapExRntInflMnth=DS$8)))*(DS$8&lt;=(MAX(rHoldPeriod,1)+fRvrYr)*12)</f>
        <v>0</v>
      </c>
      <c r="DT267" s="278" cm="1">
        <f t="array" aca="1" ref="DT267" ca="1">DS267*(1+(rRentIncrPct*(MOD(DT$8,12)=1))+(rExCapExRntInfl*(rExCapExRntInflMnth=DT$8)))*(DT$8&lt;=(MAX(rHoldPeriod,1)+fRvrYr)*12)</f>
        <v>0</v>
      </c>
      <c r="DU267" s="278" cm="1">
        <f t="array" aca="1" ref="DU267" ca="1">DT267*(1+(rRentIncrPct*(MOD(DU$8,12)=1))+(rExCapExRntInfl*(rExCapExRntInflMnth=DU$8)))*(DU$8&lt;=(MAX(rHoldPeriod,1)+fRvrYr)*12)</f>
        <v>0</v>
      </c>
      <c r="DV267" s="278" cm="1">
        <f t="array" aca="1" ref="DV267" ca="1">DU267*(1+(rRentIncrPct*(MOD(DV$8,12)=1))+(rExCapExRntInfl*(rExCapExRntInflMnth=DV$8)))*(DV$8&lt;=(MAX(rHoldPeriod,1)+fRvrYr)*12)</f>
        <v>0</v>
      </c>
      <c r="DW267" s="278" cm="1">
        <f t="array" aca="1" ref="DW267" ca="1">DV267*(1+(rRentIncrPct*(MOD(DW$8,12)=1))+(rExCapExRntInfl*(rExCapExRntInflMnth=DW$8)))*(DW$8&lt;=(MAX(rHoldPeriod,1)+fRvrYr)*12)</f>
        <v>0</v>
      </c>
      <c r="DX267" s="278" cm="1">
        <f t="array" aca="1" ref="DX267" ca="1">DW267*(1+(rRentIncrPct*(MOD(DX$8,12)=1))+(rExCapExRntInfl*(rExCapExRntInflMnth=DX$8)))*(DX$8&lt;=(MAX(rHoldPeriod,1)+fRvrYr)*12)</f>
        <v>0</v>
      </c>
      <c r="DY267" s="278" cm="1">
        <f t="array" aca="1" ref="DY267" ca="1">DX267*(1+(rRentIncrPct*(MOD(DY$8,12)=1))+(rExCapExRntInfl*(rExCapExRntInflMnth=DY$8)))*(DY$8&lt;=(MAX(rHoldPeriod,1)+fRvrYr)*12)</f>
        <v>0</v>
      </c>
      <c r="DZ267" s="278" cm="1">
        <f t="array" aca="1" ref="DZ267" ca="1">DY267*(1+(rRentIncrPct*(MOD(DZ$8,12)=1))+(rExCapExRntInfl*(rExCapExRntInflMnth=DZ$8)))*(DZ$8&lt;=(MAX(rHoldPeriod,1)+fRvrYr)*12)</f>
        <v>0</v>
      </c>
      <c r="EA267" s="278" cm="1">
        <f t="array" aca="1" ref="EA267" ca="1">DZ267*(1+(rRentIncrPct*(MOD(EA$8,12)=1))+(rExCapExRntInfl*(rExCapExRntInflMnth=EA$8)))*(EA$8&lt;=(MAX(rHoldPeriod,1)+fRvrYr)*12)</f>
        <v>0</v>
      </c>
      <c r="EB267" s="278" cm="1">
        <f t="array" aca="1" ref="EB267" ca="1">EA267*(1+(rRentIncrPct*(MOD(EB$8,12)=1))+(rExCapExRntInfl*(rExCapExRntInflMnth=EB$8)))*(EB$8&lt;=(MAX(rHoldPeriod,1)+fRvrYr)*12)</f>
        <v>0</v>
      </c>
      <c r="EC267" s="278" cm="1">
        <f t="array" aca="1" ref="EC267" ca="1">EB267*(1+(rRentIncrPct*(MOD(EC$8,12)=1))+(rExCapExRntInfl*(rExCapExRntInflMnth=EC$8)))*(EC$8&lt;=(MAX(rHoldPeriod,1)+fRvrYr)*12)</f>
        <v>0</v>
      </c>
      <c r="ED267" s="278" cm="1">
        <f t="array" aca="1" ref="ED267" ca="1">EC267*(1+(rRentIncrPct*(MOD(ED$8,12)=1))+(rExCapExRntInfl*(rExCapExRntInflMnth=ED$8)))*(ED$8&lt;=(MAX(rHoldPeriod,1)+fRvrYr)*12)</f>
        <v>0</v>
      </c>
      <c r="EE267" s="278" cm="1">
        <f t="array" aca="1" ref="EE267" ca="1">ED267*(1+(rRentIncrPct*(MOD(EE$8,12)=1))+(rExCapExRntInfl*(rExCapExRntInflMnth=EE$8)))*(EE$8&lt;=(MAX(rHoldPeriod,1)+fRvrYr)*12)</f>
        <v>0</v>
      </c>
      <c r="EF267" s="278" cm="1">
        <f t="array" aca="1" ref="EF267" ca="1">EE267*(1+(rRentIncrPct*(MOD(EF$8,12)=1))+(rExCapExRntInfl*(rExCapExRntInflMnth=EF$8)))*(EF$8&lt;=(MAX(rHoldPeriod,1)+fRvrYr)*12)</f>
        <v>0</v>
      </c>
      <c r="EG267" s="278" cm="1">
        <f t="array" aca="1" ref="EG267" ca="1">EF267*(1+(rRentIncrPct*(MOD(EG$8,12)=1))+(rExCapExRntInfl*(rExCapExRntInflMnth=EG$8)))*(EG$8&lt;=(MAX(rHoldPeriod,1)+fRvrYr)*12)</f>
        <v>0</v>
      </c>
      <c r="EH267" s="278" cm="1">
        <f t="array" aca="1" ref="EH267" ca="1">EG267*(1+(rRentIncrPct*(MOD(EH$8,12)=1))+(rExCapExRntInfl*(rExCapExRntInflMnth=EH$8)))*(EH$8&lt;=(MAX(rHoldPeriod,1)+fRvrYr)*12)</f>
        <v>0</v>
      </c>
      <c r="EI267" s="278" cm="1">
        <f t="array" aca="1" ref="EI267" ca="1">EH267*(1+(rRentIncrPct*(MOD(EI$8,12)=1))+(rExCapExRntInfl*(rExCapExRntInflMnth=EI$8)))*(EI$8&lt;=(MAX(rHoldPeriod,1)+fRvrYr)*12)</f>
        <v>0</v>
      </c>
      <c r="EJ267" s="278" cm="1">
        <f t="array" aca="1" ref="EJ267" ca="1">EI267*(1+(rRentIncrPct*(MOD(EJ$8,12)=1))+(rExCapExRntInfl*(rExCapExRntInflMnth=EJ$8)))*(EJ$8&lt;=(MAX(rHoldPeriod,1)+fRvrYr)*12)</f>
        <v>0</v>
      </c>
      <c r="EK267" s="278" cm="1">
        <f t="array" aca="1" ref="EK267" ca="1">EJ267*(1+(rRentIncrPct*(MOD(EK$8,12)=1))+(rExCapExRntInfl*(rExCapExRntInflMnth=EK$8)))*(EK$8&lt;=(MAX(rHoldPeriod,1)+fRvrYr)*12)</f>
        <v>0</v>
      </c>
      <c r="EL267" s="278" cm="1">
        <f t="array" aca="1" ref="EL267" ca="1">EK267*(1+(rRentIncrPct*(MOD(EL$8,12)=1))+(rExCapExRntInfl*(rExCapExRntInflMnth=EL$8)))*(EL$8&lt;=(MAX(rHoldPeriod,1)+fRvrYr)*12)</f>
        <v>0</v>
      </c>
      <c r="EM267" s="278" cm="1">
        <f t="array" aca="1" ref="EM267" ca="1">EL267*(1+(rRentIncrPct*(MOD(EM$8,12)=1))+(rExCapExRntInfl*(rExCapExRntInflMnth=EM$8)))*(EM$8&lt;=(MAX(rHoldPeriod,1)+fRvrYr)*12)</f>
        <v>0</v>
      </c>
      <c r="EN267" s="278" cm="1">
        <f t="array" aca="1" ref="EN267" ca="1">EM267*(1+(rRentIncrPct*(MOD(EN$8,12)=1))+(rExCapExRntInfl*(rExCapExRntInflMnth=EN$8)))*(EN$8&lt;=(MAX(rHoldPeriod,1)+fRvrYr)*12)</f>
        <v>0</v>
      </c>
      <c r="EO267" s="278" cm="1">
        <f t="array" aca="1" ref="EO267" ca="1">EN267*(1+(rRentIncrPct*(MOD(EO$8,12)=1))+(rExCapExRntInfl*(rExCapExRntInflMnth=EO$8)))*(EO$8&lt;=(MAX(rHoldPeriod,1)+fRvrYr)*12)</f>
        <v>0</v>
      </c>
      <c r="EP267" s="278" cm="1">
        <f t="array" aca="1" ref="EP267" ca="1">EO267*(1+(rRentIncrPct*(MOD(EP$8,12)=1))+(rExCapExRntInfl*(rExCapExRntInflMnth=EP$8)))*(EP$8&lt;=(MAX(rHoldPeriod,1)+fRvrYr)*12)</f>
        <v>0</v>
      </c>
      <c r="EQ267" s="278" cm="1">
        <f t="array" aca="1" ref="EQ267" ca="1">EP267*(1+(rRentIncrPct*(MOD(EQ$8,12)=1))+(rExCapExRntInfl*(rExCapExRntInflMnth=EQ$8)))*(EQ$8&lt;=(MAX(rHoldPeriod,1)+fRvrYr)*12)</f>
        <v>0</v>
      </c>
      <c r="ER267" s="278" cm="1">
        <f t="array" aca="1" ref="ER267" ca="1">EQ267*(1+(rRentIncrPct*(MOD(ER$8,12)=1))+(rExCapExRntInfl*(rExCapExRntInflMnth=ER$8)))*(ER$8&lt;=(MAX(rHoldPeriod,1)+fRvrYr)*12)</f>
        <v>0</v>
      </c>
      <c r="ES267" s="278" cm="1">
        <f t="array" aca="1" ref="ES267" ca="1">ER267*(1+(rRentIncrPct*(MOD(ES$8,12)=1))+(rExCapExRntInfl*(rExCapExRntInflMnth=ES$8)))*(ES$8&lt;=(MAX(rHoldPeriod,1)+fRvrYr)*12)</f>
        <v>0</v>
      </c>
    </row>
    <row r="268" spans="17:149" hidden="1" x14ac:dyDescent="0.2">
      <c r="Q268" s="275"/>
      <c r="R268" s="278">
        <f t="shared" si="502"/>
        <v>0</v>
      </c>
      <c r="S268" s="278" cm="1">
        <f t="array" aca="1" ref="S268" ca="1">R268*(1+(rRentIncrPct*(MOD(S$8,12)=1))+(rExCapExRntInfl*(rExCapExRntInflMnth=S$8)))*(S$8&lt;=(MAX(rHoldPeriod,1)+fRvrYr)*12)</f>
        <v>0</v>
      </c>
      <c r="T268" s="278" cm="1">
        <f t="array" aca="1" ref="T268" ca="1">S268*(1+(rRentIncrPct*(MOD(T$8,12)=1))+(rExCapExRntInfl*(rExCapExRntInflMnth=T$8)))*(T$8&lt;=(MAX(rHoldPeriod,1)+fRvrYr)*12)</f>
        <v>0</v>
      </c>
      <c r="U268" s="278" cm="1">
        <f t="array" aca="1" ref="U268" ca="1">T268*(1+(rRentIncrPct*(MOD(U$8,12)=1))+(rExCapExRntInfl*(rExCapExRntInflMnth=U$8)))*(U$8&lt;=(MAX(rHoldPeriod,1)+fRvrYr)*12)</f>
        <v>0</v>
      </c>
      <c r="V268" s="278" cm="1">
        <f t="array" aca="1" ref="V268" ca="1">U268*(1+(rRentIncrPct*(MOD(V$8,12)=1))+(rExCapExRntInfl*(rExCapExRntInflMnth=V$8)))*(V$8&lt;=(MAX(rHoldPeriod,1)+fRvrYr)*12)</f>
        <v>0</v>
      </c>
      <c r="W268" s="278" cm="1">
        <f t="array" aca="1" ref="W268" ca="1">V268*(1+(rRentIncrPct*(MOD(W$8,12)=1))+(rExCapExRntInfl*(rExCapExRntInflMnth=W$8)))*(W$8&lt;=(MAX(rHoldPeriod,1)+fRvrYr)*12)</f>
        <v>0</v>
      </c>
      <c r="X268" s="278" cm="1">
        <f t="array" aca="1" ref="X268" ca="1">W268*(1+(rRentIncrPct*(MOD(X$8,12)=1))+(rExCapExRntInfl*(rExCapExRntInflMnth=X$8)))*(X$8&lt;=(MAX(rHoldPeriod,1)+fRvrYr)*12)</f>
        <v>0</v>
      </c>
      <c r="Y268" s="278" cm="1">
        <f t="array" aca="1" ref="Y268" ca="1">X268*(1+(rRentIncrPct*(MOD(Y$8,12)=1))+(rExCapExRntInfl*(rExCapExRntInflMnth=Y$8)))*(Y$8&lt;=(MAX(rHoldPeriod,1)+fRvrYr)*12)</f>
        <v>0</v>
      </c>
      <c r="Z268" s="278" cm="1">
        <f t="array" aca="1" ref="Z268" ca="1">Y268*(1+(rRentIncrPct*(MOD(Z$8,12)=1))+(rExCapExRntInfl*(rExCapExRntInflMnth=Z$8)))*(Z$8&lt;=(MAX(rHoldPeriod,1)+fRvrYr)*12)</f>
        <v>0</v>
      </c>
      <c r="AA268" s="278" cm="1">
        <f t="array" aca="1" ref="AA268" ca="1">Z268*(1+(rRentIncrPct*(MOD(AA$8,12)=1))+(rExCapExRntInfl*(rExCapExRntInflMnth=AA$8)))*(AA$8&lt;=(MAX(rHoldPeriod,1)+fRvrYr)*12)</f>
        <v>0</v>
      </c>
      <c r="AB268" s="278" cm="1">
        <f t="array" aca="1" ref="AB268" ca="1">AA268*(1+(rRentIncrPct*(MOD(AB$8,12)=1))+(rExCapExRntInfl*(rExCapExRntInflMnth=AB$8)))*(AB$8&lt;=(MAX(rHoldPeriod,1)+fRvrYr)*12)</f>
        <v>0</v>
      </c>
      <c r="AC268" s="278" cm="1">
        <f t="array" aca="1" ref="AC268" ca="1">AB268*(1+(rRentIncrPct*(MOD(AC$8,12)=1))+(rExCapExRntInfl*(rExCapExRntInflMnth=AC$8)))*(AC$8&lt;=(MAX(rHoldPeriod,1)+fRvrYr)*12)</f>
        <v>0</v>
      </c>
      <c r="AD268" s="278" cm="1">
        <f t="array" aca="1" ref="AD268" ca="1">AC268*(1+(rRentIncrPct*(MOD(AD$8,12)=1))+(rExCapExRntInfl*(rExCapExRntInflMnth=AD$8)))*(AD$8&lt;=(MAX(rHoldPeriod,1)+fRvrYr)*12)</f>
        <v>0</v>
      </c>
      <c r="AE268" s="278" cm="1">
        <f t="array" aca="1" ref="AE268" ca="1">AD268*(1+(rRentIncrPct*(MOD(AE$8,12)=1))+(rExCapExRntInfl*(rExCapExRntInflMnth=AE$8)))*(AE$8&lt;=(MAX(rHoldPeriod,1)+fRvrYr)*12)</f>
        <v>0</v>
      </c>
      <c r="AF268" s="278" cm="1">
        <f t="array" aca="1" ref="AF268" ca="1">AE268*(1+(rRentIncrPct*(MOD(AF$8,12)=1))+(rExCapExRntInfl*(rExCapExRntInflMnth=AF$8)))*(AF$8&lt;=(MAX(rHoldPeriod,1)+fRvrYr)*12)</f>
        <v>0</v>
      </c>
      <c r="AG268" s="278" cm="1">
        <f t="array" aca="1" ref="AG268" ca="1">AF268*(1+(rRentIncrPct*(MOD(AG$8,12)=1))+(rExCapExRntInfl*(rExCapExRntInflMnth=AG$8)))*(AG$8&lt;=(MAX(rHoldPeriod,1)+fRvrYr)*12)</f>
        <v>0</v>
      </c>
      <c r="AH268" s="278" cm="1">
        <f t="array" aca="1" ref="AH268" ca="1">AG268*(1+(rRentIncrPct*(MOD(AH$8,12)=1))+(rExCapExRntInfl*(rExCapExRntInflMnth=AH$8)))*(AH$8&lt;=(MAX(rHoldPeriod,1)+fRvrYr)*12)</f>
        <v>0</v>
      </c>
      <c r="AI268" s="278" cm="1">
        <f t="array" aca="1" ref="AI268" ca="1">AH268*(1+(rRentIncrPct*(MOD(AI$8,12)=1))+(rExCapExRntInfl*(rExCapExRntInflMnth=AI$8)))*(AI$8&lt;=(MAX(rHoldPeriod,1)+fRvrYr)*12)</f>
        <v>0</v>
      </c>
      <c r="AJ268" s="278" cm="1">
        <f t="array" aca="1" ref="AJ268" ca="1">AI268*(1+(rRentIncrPct*(MOD(AJ$8,12)=1))+(rExCapExRntInfl*(rExCapExRntInflMnth=AJ$8)))*(AJ$8&lt;=(MAX(rHoldPeriod,1)+fRvrYr)*12)</f>
        <v>0</v>
      </c>
      <c r="AK268" s="278" cm="1">
        <f t="array" aca="1" ref="AK268" ca="1">AJ268*(1+(rRentIncrPct*(MOD(AK$8,12)=1))+(rExCapExRntInfl*(rExCapExRntInflMnth=AK$8)))*(AK$8&lt;=(MAX(rHoldPeriod,1)+fRvrYr)*12)</f>
        <v>0</v>
      </c>
      <c r="AL268" s="278" cm="1">
        <f t="array" aca="1" ref="AL268" ca="1">AK268*(1+(rRentIncrPct*(MOD(AL$8,12)=1))+(rExCapExRntInfl*(rExCapExRntInflMnth=AL$8)))*(AL$8&lt;=(MAX(rHoldPeriod,1)+fRvrYr)*12)</f>
        <v>0</v>
      </c>
      <c r="AM268" s="278" cm="1">
        <f t="array" aca="1" ref="AM268" ca="1">AL268*(1+(rRentIncrPct*(MOD(AM$8,12)=1))+(rExCapExRntInfl*(rExCapExRntInflMnth=AM$8)))*(AM$8&lt;=(MAX(rHoldPeriod,1)+fRvrYr)*12)</f>
        <v>0</v>
      </c>
      <c r="AN268" s="278" cm="1">
        <f t="array" aca="1" ref="AN268" ca="1">AM268*(1+(rRentIncrPct*(MOD(AN$8,12)=1))+(rExCapExRntInfl*(rExCapExRntInflMnth=AN$8)))*(AN$8&lt;=(MAX(rHoldPeriod,1)+fRvrYr)*12)</f>
        <v>0</v>
      </c>
      <c r="AO268" s="278" cm="1">
        <f t="array" aca="1" ref="AO268" ca="1">AN268*(1+(rRentIncrPct*(MOD(AO$8,12)=1))+(rExCapExRntInfl*(rExCapExRntInflMnth=AO$8)))*(AO$8&lt;=(MAX(rHoldPeriod,1)+fRvrYr)*12)</f>
        <v>0</v>
      </c>
      <c r="AP268" s="278" cm="1">
        <f t="array" aca="1" ref="AP268" ca="1">AO268*(1+(rRentIncrPct*(MOD(AP$8,12)=1))+(rExCapExRntInfl*(rExCapExRntInflMnth=AP$8)))*(AP$8&lt;=(MAX(rHoldPeriod,1)+fRvrYr)*12)</f>
        <v>0</v>
      </c>
      <c r="AQ268" s="278" cm="1">
        <f t="array" aca="1" ref="AQ268" ca="1">AP268*(1+(rRentIncrPct*(MOD(AQ$8,12)=1))+(rExCapExRntInfl*(rExCapExRntInflMnth=AQ$8)))*(AQ$8&lt;=(MAX(rHoldPeriod,1)+fRvrYr)*12)</f>
        <v>0</v>
      </c>
      <c r="AR268" s="278" cm="1">
        <f t="array" aca="1" ref="AR268" ca="1">AQ268*(1+(rRentIncrPct*(MOD(AR$8,12)=1))+(rExCapExRntInfl*(rExCapExRntInflMnth=AR$8)))*(AR$8&lt;=(MAX(rHoldPeriod,1)+fRvrYr)*12)</f>
        <v>0</v>
      </c>
      <c r="AS268" s="278" cm="1">
        <f t="array" aca="1" ref="AS268" ca="1">AR268*(1+(rRentIncrPct*(MOD(AS$8,12)=1))+(rExCapExRntInfl*(rExCapExRntInflMnth=AS$8)))*(AS$8&lt;=(MAX(rHoldPeriod,1)+fRvrYr)*12)</f>
        <v>0</v>
      </c>
      <c r="AT268" s="278" cm="1">
        <f t="array" aca="1" ref="AT268" ca="1">AS268*(1+(rRentIncrPct*(MOD(AT$8,12)=1))+(rExCapExRntInfl*(rExCapExRntInflMnth=AT$8)))*(AT$8&lt;=(MAX(rHoldPeriod,1)+fRvrYr)*12)</f>
        <v>0</v>
      </c>
      <c r="AU268" s="278" cm="1">
        <f t="array" aca="1" ref="AU268" ca="1">AT268*(1+(rRentIncrPct*(MOD(AU$8,12)=1))+(rExCapExRntInfl*(rExCapExRntInflMnth=AU$8)))*(AU$8&lt;=(MAX(rHoldPeriod,1)+fRvrYr)*12)</f>
        <v>0</v>
      </c>
      <c r="AV268" s="278" cm="1">
        <f t="array" aca="1" ref="AV268" ca="1">AU268*(1+(rRentIncrPct*(MOD(AV$8,12)=1))+(rExCapExRntInfl*(rExCapExRntInflMnth=AV$8)))*(AV$8&lt;=(MAX(rHoldPeriod,1)+fRvrYr)*12)</f>
        <v>0</v>
      </c>
      <c r="AW268" s="278" cm="1">
        <f t="array" aca="1" ref="AW268" ca="1">AV268*(1+(rRentIncrPct*(MOD(AW$8,12)=1))+(rExCapExRntInfl*(rExCapExRntInflMnth=AW$8)))*(AW$8&lt;=(MAX(rHoldPeriod,1)+fRvrYr)*12)</f>
        <v>0</v>
      </c>
      <c r="AX268" s="278" cm="1">
        <f t="array" aca="1" ref="AX268" ca="1">AW268*(1+(rRentIncrPct*(MOD(AX$8,12)=1))+(rExCapExRntInfl*(rExCapExRntInflMnth=AX$8)))*(AX$8&lt;=(MAX(rHoldPeriod,1)+fRvrYr)*12)</f>
        <v>0</v>
      </c>
      <c r="AY268" s="278" cm="1">
        <f t="array" aca="1" ref="AY268" ca="1">AX268*(1+(rRentIncrPct*(MOD(AY$8,12)=1))+(rExCapExRntInfl*(rExCapExRntInflMnth=AY$8)))*(AY$8&lt;=(MAX(rHoldPeriod,1)+fRvrYr)*12)</f>
        <v>0</v>
      </c>
      <c r="AZ268" s="278" cm="1">
        <f t="array" aca="1" ref="AZ268" ca="1">AY268*(1+(rRentIncrPct*(MOD(AZ$8,12)=1))+(rExCapExRntInfl*(rExCapExRntInflMnth=AZ$8)))*(AZ$8&lt;=(MAX(rHoldPeriod,1)+fRvrYr)*12)</f>
        <v>0</v>
      </c>
      <c r="BA268" s="278" cm="1">
        <f t="array" aca="1" ref="BA268" ca="1">AZ268*(1+(rRentIncrPct*(MOD(BA$8,12)=1))+(rExCapExRntInfl*(rExCapExRntInflMnth=BA$8)))*(BA$8&lt;=(MAX(rHoldPeriod,1)+fRvrYr)*12)</f>
        <v>0</v>
      </c>
      <c r="BB268" s="278" cm="1">
        <f t="array" aca="1" ref="BB268" ca="1">BA268*(1+(rRentIncrPct*(MOD(BB$8,12)=1))+(rExCapExRntInfl*(rExCapExRntInflMnth=BB$8)))*(BB$8&lt;=(MAX(rHoldPeriod,1)+fRvrYr)*12)</f>
        <v>0</v>
      </c>
      <c r="BC268" s="278" cm="1">
        <f t="array" aca="1" ref="BC268" ca="1">BB268*(1+(rRentIncrPct*(MOD(BC$8,12)=1))+(rExCapExRntInfl*(rExCapExRntInflMnth=BC$8)))*(BC$8&lt;=(MAX(rHoldPeriod,1)+fRvrYr)*12)</f>
        <v>0</v>
      </c>
      <c r="BD268" s="278" cm="1">
        <f t="array" aca="1" ref="BD268" ca="1">BC268*(1+(rRentIncrPct*(MOD(BD$8,12)=1))+(rExCapExRntInfl*(rExCapExRntInflMnth=BD$8)))*(BD$8&lt;=(MAX(rHoldPeriod,1)+fRvrYr)*12)</f>
        <v>0</v>
      </c>
      <c r="BE268" s="278" cm="1">
        <f t="array" aca="1" ref="BE268" ca="1">BD268*(1+(rRentIncrPct*(MOD(BE$8,12)=1))+(rExCapExRntInfl*(rExCapExRntInflMnth=BE$8)))*(BE$8&lt;=(MAX(rHoldPeriod,1)+fRvrYr)*12)</f>
        <v>0</v>
      </c>
      <c r="BF268" s="278" cm="1">
        <f t="array" aca="1" ref="BF268" ca="1">BE268*(1+(rRentIncrPct*(MOD(BF$8,12)=1))+(rExCapExRntInfl*(rExCapExRntInflMnth=BF$8)))*(BF$8&lt;=(MAX(rHoldPeriod,1)+fRvrYr)*12)</f>
        <v>0</v>
      </c>
      <c r="BG268" s="278" cm="1">
        <f t="array" aca="1" ref="BG268" ca="1">BF268*(1+(rRentIncrPct*(MOD(BG$8,12)=1))+(rExCapExRntInfl*(rExCapExRntInflMnth=BG$8)))*(BG$8&lt;=(MAX(rHoldPeriod,1)+fRvrYr)*12)</f>
        <v>0</v>
      </c>
      <c r="BH268" s="278" cm="1">
        <f t="array" aca="1" ref="BH268" ca="1">BG268*(1+(rRentIncrPct*(MOD(BH$8,12)=1))+(rExCapExRntInfl*(rExCapExRntInflMnth=BH$8)))*(BH$8&lt;=(MAX(rHoldPeriod,1)+fRvrYr)*12)</f>
        <v>0</v>
      </c>
      <c r="BI268" s="278" cm="1">
        <f t="array" aca="1" ref="BI268" ca="1">BH268*(1+(rRentIncrPct*(MOD(BI$8,12)=1))+(rExCapExRntInfl*(rExCapExRntInflMnth=BI$8)))*(BI$8&lt;=(MAX(rHoldPeriod,1)+fRvrYr)*12)</f>
        <v>0</v>
      </c>
      <c r="BJ268" s="278" cm="1">
        <f t="array" aca="1" ref="BJ268" ca="1">BI268*(1+(rRentIncrPct*(MOD(BJ$8,12)=1))+(rExCapExRntInfl*(rExCapExRntInflMnth=BJ$8)))*(BJ$8&lt;=(MAX(rHoldPeriod,1)+fRvrYr)*12)</f>
        <v>0</v>
      </c>
      <c r="BK268" s="278" cm="1">
        <f t="array" aca="1" ref="BK268" ca="1">BJ268*(1+(rRentIncrPct*(MOD(BK$8,12)=1))+(rExCapExRntInfl*(rExCapExRntInflMnth=BK$8)))*(BK$8&lt;=(MAX(rHoldPeriod,1)+fRvrYr)*12)</f>
        <v>0</v>
      </c>
      <c r="BL268" s="278" cm="1">
        <f t="array" aca="1" ref="BL268" ca="1">BK268*(1+(rRentIncrPct*(MOD(BL$8,12)=1))+(rExCapExRntInfl*(rExCapExRntInflMnth=BL$8)))*(BL$8&lt;=(MAX(rHoldPeriod,1)+fRvrYr)*12)</f>
        <v>0</v>
      </c>
      <c r="BM268" s="278" cm="1">
        <f t="array" aca="1" ref="BM268" ca="1">BL268*(1+(rRentIncrPct*(MOD(BM$8,12)=1))+(rExCapExRntInfl*(rExCapExRntInflMnth=BM$8)))*(BM$8&lt;=(MAX(rHoldPeriod,1)+fRvrYr)*12)</f>
        <v>0</v>
      </c>
      <c r="BN268" s="278" cm="1">
        <f t="array" aca="1" ref="BN268" ca="1">BM268*(1+(rRentIncrPct*(MOD(BN$8,12)=1))+(rExCapExRntInfl*(rExCapExRntInflMnth=BN$8)))*(BN$8&lt;=(MAX(rHoldPeriod,1)+fRvrYr)*12)</f>
        <v>0</v>
      </c>
      <c r="BO268" s="278" cm="1">
        <f t="array" aca="1" ref="BO268" ca="1">BN268*(1+(rRentIncrPct*(MOD(BO$8,12)=1))+(rExCapExRntInfl*(rExCapExRntInflMnth=BO$8)))*(BO$8&lt;=(MAX(rHoldPeriod,1)+fRvrYr)*12)</f>
        <v>0</v>
      </c>
      <c r="BP268" s="278" cm="1">
        <f t="array" aca="1" ref="BP268" ca="1">BO268*(1+(rRentIncrPct*(MOD(BP$8,12)=1))+(rExCapExRntInfl*(rExCapExRntInflMnth=BP$8)))*(BP$8&lt;=(MAX(rHoldPeriod,1)+fRvrYr)*12)</f>
        <v>0</v>
      </c>
      <c r="BQ268" s="278" cm="1">
        <f t="array" aca="1" ref="BQ268" ca="1">BP268*(1+(rRentIncrPct*(MOD(BQ$8,12)=1))+(rExCapExRntInfl*(rExCapExRntInflMnth=BQ$8)))*(BQ$8&lt;=(MAX(rHoldPeriod,1)+fRvrYr)*12)</f>
        <v>0</v>
      </c>
      <c r="BR268" s="278" cm="1">
        <f t="array" aca="1" ref="BR268" ca="1">BQ268*(1+(rRentIncrPct*(MOD(BR$8,12)=1))+(rExCapExRntInfl*(rExCapExRntInflMnth=BR$8)))*(BR$8&lt;=(MAX(rHoldPeriod,1)+fRvrYr)*12)</f>
        <v>0</v>
      </c>
      <c r="BS268" s="278" cm="1">
        <f t="array" aca="1" ref="BS268" ca="1">BR268*(1+(rRentIncrPct*(MOD(BS$8,12)=1))+(rExCapExRntInfl*(rExCapExRntInflMnth=BS$8)))*(BS$8&lt;=(MAX(rHoldPeriod,1)+fRvrYr)*12)</f>
        <v>0</v>
      </c>
      <c r="BT268" s="278" cm="1">
        <f t="array" aca="1" ref="BT268" ca="1">BS268*(1+(rRentIncrPct*(MOD(BT$8,12)=1))+(rExCapExRntInfl*(rExCapExRntInflMnth=BT$8)))*(BT$8&lt;=(MAX(rHoldPeriod,1)+fRvrYr)*12)</f>
        <v>0</v>
      </c>
      <c r="BU268" s="278" cm="1">
        <f t="array" aca="1" ref="BU268" ca="1">BT268*(1+(rRentIncrPct*(MOD(BU$8,12)=1))+(rExCapExRntInfl*(rExCapExRntInflMnth=BU$8)))*(BU$8&lt;=(MAX(rHoldPeriod,1)+fRvrYr)*12)</f>
        <v>0</v>
      </c>
      <c r="BV268" s="278" cm="1">
        <f t="array" aca="1" ref="BV268" ca="1">BU268*(1+(rRentIncrPct*(MOD(BV$8,12)=1))+(rExCapExRntInfl*(rExCapExRntInflMnth=BV$8)))*(BV$8&lt;=(MAX(rHoldPeriod,1)+fRvrYr)*12)</f>
        <v>0</v>
      </c>
      <c r="BW268" s="278" cm="1">
        <f t="array" aca="1" ref="BW268" ca="1">BV268*(1+(rRentIncrPct*(MOD(BW$8,12)=1))+(rExCapExRntInfl*(rExCapExRntInflMnth=BW$8)))*(BW$8&lt;=(MAX(rHoldPeriod,1)+fRvrYr)*12)</f>
        <v>0</v>
      </c>
      <c r="BX268" s="278" cm="1">
        <f t="array" aca="1" ref="BX268" ca="1">BW268*(1+(rRentIncrPct*(MOD(BX$8,12)=1))+(rExCapExRntInfl*(rExCapExRntInflMnth=BX$8)))*(BX$8&lt;=(MAX(rHoldPeriod,1)+fRvrYr)*12)</f>
        <v>0</v>
      </c>
      <c r="BY268" s="278" cm="1">
        <f t="array" aca="1" ref="BY268" ca="1">BX268*(1+(rRentIncrPct*(MOD(BY$8,12)=1))+(rExCapExRntInfl*(rExCapExRntInflMnth=BY$8)))*(BY$8&lt;=(MAX(rHoldPeriod,1)+fRvrYr)*12)</f>
        <v>0</v>
      </c>
      <c r="BZ268" s="278" cm="1">
        <f t="array" aca="1" ref="BZ268" ca="1">BY268*(1+(rRentIncrPct*(MOD(BZ$8,12)=1))+(rExCapExRntInfl*(rExCapExRntInflMnth=BZ$8)))*(BZ$8&lt;=(MAX(rHoldPeriod,1)+fRvrYr)*12)</f>
        <v>0</v>
      </c>
      <c r="CA268" s="278" cm="1">
        <f t="array" aca="1" ref="CA268" ca="1">BZ268*(1+(rRentIncrPct*(MOD(CA$8,12)=1))+(rExCapExRntInfl*(rExCapExRntInflMnth=CA$8)))*(CA$8&lt;=(MAX(rHoldPeriod,1)+fRvrYr)*12)</f>
        <v>0</v>
      </c>
      <c r="CB268" s="278" cm="1">
        <f t="array" aca="1" ref="CB268" ca="1">CA268*(1+(rRentIncrPct*(MOD(CB$8,12)=1))+(rExCapExRntInfl*(rExCapExRntInflMnth=CB$8)))*(CB$8&lt;=(MAX(rHoldPeriod,1)+fRvrYr)*12)</f>
        <v>0</v>
      </c>
      <c r="CC268" s="278" cm="1">
        <f t="array" aca="1" ref="CC268" ca="1">CB268*(1+(rRentIncrPct*(MOD(CC$8,12)=1))+(rExCapExRntInfl*(rExCapExRntInflMnth=CC$8)))*(CC$8&lt;=(MAX(rHoldPeriod,1)+fRvrYr)*12)</f>
        <v>0</v>
      </c>
      <c r="CD268" s="278" cm="1">
        <f t="array" aca="1" ref="CD268" ca="1">CC268*(1+(rRentIncrPct*(MOD(CD$8,12)=1))+(rExCapExRntInfl*(rExCapExRntInflMnth=CD$8)))*(CD$8&lt;=(MAX(rHoldPeriod,1)+fRvrYr)*12)</f>
        <v>0</v>
      </c>
      <c r="CE268" s="278" cm="1">
        <f t="array" aca="1" ref="CE268" ca="1">CD268*(1+(rRentIncrPct*(MOD(CE$8,12)=1))+(rExCapExRntInfl*(rExCapExRntInflMnth=CE$8)))*(CE$8&lt;=(MAX(rHoldPeriod,1)+fRvrYr)*12)</f>
        <v>0</v>
      </c>
      <c r="CF268" s="278" cm="1">
        <f t="array" aca="1" ref="CF268" ca="1">CE268*(1+(rRentIncrPct*(MOD(CF$8,12)=1))+(rExCapExRntInfl*(rExCapExRntInflMnth=CF$8)))*(CF$8&lt;=(MAX(rHoldPeriod,1)+fRvrYr)*12)</f>
        <v>0</v>
      </c>
      <c r="CG268" s="278" cm="1">
        <f t="array" aca="1" ref="CG268" ca="1">CF268*(1+(rRentIncrPct*(MOD(CG$8,12)=1))+(rExCapExRntInfl*(rExCapExRntInflMnth=CG$8)))*(CG$8&lt;=(MAX(rHoldPeriod,1)+fRvrYr)*12)</f>
        <v>0</v>
      </c>
      <c r="CH268" s="278" cm="1">
        <f t="array" aca="1" ref="CH268" ca="1">CG268*(1+(rRentIncrPct*(MOD(CH$8,12)=1))+(rExCapExRntInfl*(rExCapExRntInflMnth=CH$8)))*(CH$8&lt;=(MAX(rHoldPeriod,1)+fRvrYr)*12)</f>
        <v>0</v>
      </c>
      <c r="CI268" s="278" cm="1">
        <f t="array" aca="1" ref="CI268" ca="1">CH268*(1+(rRentIncrPct*(MOD(CI$8,12)=1))+(rExCapExRntInfl*(rExCapExRntInflMnth=CI$8)))*(CI$8&lt;=(MAX(rHoldPeriod,1)+fRvrYr)*12)</f>
        <v>0</v>
      </c>
      <c r="CJ268" s="278" cm="1">
        <f t="array" aca="1" ref="CJ268" ca="1">CI268*(1+(rRentIncrPct*(MOD(CJ$8,12)=1))+(rExCapExRntInfl*(rExCapExRntInflMnth=CJ$8)))*(CJ$8&lt;=(MAX(rHoldPeriod,1)+fRvrYr)*12)</f>
        <v>0</v>
      </c>
      <c r="CK268" s="278" cm="1">
        <f t="array" aca="1" ref="CK268" ca="1">CJ268*(1+(rRentIncrPct*(MOD(CK$8,12)=1))+(rExCapExRntInfl*(rExCapExRntInflMnth=CK$8)))*(CK$8&lt;=(MAX(rHoldPeriod,1)+fRvrYr)*12)</f>
        <v>0</v>
      </c>
      <c r="CL268" s="278" cm="1">
        <f t="array" aca="1" ref="CL268" ca="1">CK268*(1+(rRentIncrPct*(MOD(CL$8,12)=1))+(rExCapExRntInfl*(rExCapExRntInflMnth=CL$8)))*(CL$8&lt;=(MAX(rHoldPeriod,1)+fRvrYr)*12)</f>
        <v>0</v>
      </c>
      <c r="CM268" s="278" cm="1">
        <f t="array" aca="1" ref="CM268" ca="1">CL268*(1+(rRentIncrPct*(MOD(CM$8,12)=1))+(rExCapExRntInfl*(rExCapExRntInflMnth=CM$8)))*(CM$8&lt;=(MAX(rHoldPeriod,1)+fRvrYr)*12)</f>
        <v>0</v>
      </c>
      <c r="CN268" s="278" cm="1">
        <f t="array" aca="1" ref="CN268" ca="1">CM268*(1+(rRentIncrPct*(MOD(CN$8,12)=1))+(rExCapExRntInfl*(rExCapExRntInflMnth=CN$8)))*(CN$8&lt;=(MAX(rHoldPeriod,1)+fRvrYr)*12)</f>
        <v>0</v>
      </c>
      <c r="CO268" s="278" cm="1">
        <f t="array" aca="1" ref="CO268" ca="1">CN268*(1+(rRentIncrPct*(MOD(CO$8,12)=1))+(rExCapExRntInfl*(rExCapExRntInflMnth=CO$8)))*(CO$8&lt;=(MAX(rHoldPeriod,1)+fRvrYr)*12)</f>
        <v>0</v>
      </c>
      <c r="CP268" s="278" cm="1">
        <f t="array" aca="1" ref="CP268" ca="1">CO268*(1+(rRentIncrPct*(MOD(CP$8,12)=1))+(rExCapExRntInfl*(rExCapExRntInflMnth=CP$8)))*(CP$8&lt;=(MAX(rHoldPeriod,1)+fRvrYr)*12)</f>
        <v>0</v>
      </c>
      <c r="CQ268" s="278" cm="1">
        <f t="array" aca="1" ref="CQ268" ca="1">CP268*(1+(rRentIncrPct*(MOD(CQ$8,12)=1))+(rExCapExRntInfl*(rExCapExRntInflMnth=CQ$8)))*(CQ$8&lt;=(MAX(rHoldPeriod,1)+fRvrYr)*12)</f>
        <v>0</v>
      </c>
      <c r="CR268" s="278" cm="1">
        <f t="array" aca="1" ref="CR268" ca="1">CQ268*(1+(rRentIncrPct*(MOD(CR$8,12)=1))+(rExCapExRntInfl*(rExCapExRntInflMnth=CR$8)))*(CR$8&lt;=(MAX(rHoldPeriod,1)+fRvrYr)*12)</f>
        <v>0</v>
      </c>
      <c r="CS268" s="278" cm="1">
        <f t="array" aca="1" ref="CS268" ca="1">CR268*(1+(rRentIncrPct*(MOD(CS$8,12)=1))+(rExCapExRntInfl*(rExCapExRntInflMnth=CS$8)))*(CS$8&lt;=(MAX(rHoldPeriod,1)+fRvrYr)*12)</f>
        <v>0</v>
      </c>
      <c r="CT268" s="278" cm="1">
        <f t="array" aca="1" ref="CT268" ca="1">CS268*(1+(rRentIncrPct*(MOD(CT$8,12)=1))+(rExCapExRntInfl*(rExCapExRntInflMnth=CT$8)))*(CT$8&lt;=(MAX(rHoldPeriod,1)+fRvrYr)*12)</f>
        <v>0</v>
      </c>
      <c r="CU268" s="278" cm="1">
        <f t="array" aca="1" ref="CU268" ca="1">CT268*(1+(rRentIncrPct*(MOD(CU$8,12)=1))+(rExCapExRntInfl*(rExCapExRntInflMnth=CU$8)))*(CU$8&lt;=(MAX(rHoldPeriod,1)+fRvrYr)*12)</f>
        <v>0</v>
      </c>
      <c r="CV268" s="278" cm="1">
        <f t="array" aca="1" ref="CV268" ca="1">CU268*(1+(rRentIncrPct*(MOD(CV$8,12)=1))+(rExCapExRntInfl*(rExCapExRntInflMnth=CV$8)))*(CV$8&lt;=(MAX(rHoldPeriod,1)+fRvrYr)*12)</f>
        <v>0</v>
      </c>
      <c r="CW268" s="278" cm="1">
        <f t="array" aca="1" ref="CW268" ca="1">CV268*(1+(rRentIncrPct*(MOD(CW$8,12)=1))+(rExCapExRntInfl*(rExCapExRntInflMnth=CW$8)))*(CW$8&lt;=(MAX(rHoldPeriod,1)+fRvrYr)*12)</f>
        <v>0</v>
      </c>
      <c r="CX268" s="278" cm="1">
        <f t="array" aca="1" ref="CX268" ca="1">CW268*(1+(rRentIncrPct*(MOD(CX$8,12)=1))+(rExCapExRntInfl*(rExCapExRntInflMnth=CX$8)))*(CX$8&lt;=(MAX(rHoldPeriod,1)+fRvrYr)*12)</f>
        <v>0</v>
      </c>
      <c r="CY268" s="278" cm="1">
        <f t="array" aca="1" ref="CY268" ca="1">CX268*(1+(rRentIncrPct*(MOD(CY$8,12)=1))+(rExCapExRntInfl*(rExCapExRntInflMnth=CY$8)))*(CY$8&lt;=(MAX(rHoldPeriod,1)+fRvrYr)*12)</f>
        <v>0</v>
      </c>
      <c r="CZ268" s="278" cm="1">
        <f t="array" aca="1" ref="CZ268" ca="1">CY268*(1+(rRentIncrPct*(MOD(CZ$8,12)=1))+(rExCapExRntInfl*(rExCapExRntInflMnth=CZ$8)))*(CZ$8&lt;=(MAX(rHoldPeriod,1)+fRvrYr)*12)</f>
        <v>0</v>
      </c>
      <c r="DA268" s="278" cm="1">
        <f t="array" aca="1" ref="DA268" ca="1">CZ268*(1+(rRentIncrPct*(MOD(DA$8,12)=1))+(rExCapExRntInfl*(rExCapExRntInflMnth=DA$8)))*(DA$8&lt;=(MAX(rHoldPeriod,1)+fRvrYr)*12)</f>
        <v>0</v>
      </c>
      <c r="DB268" s="278" cm="1">
        <f t="array" aca="1" ref="DB268" ca="1">DA268*(1+(rRentIncrPct*(MOD(DB$8,12)=1))+(rExCapExRntInfl*(rExCapExRntInflMnth=DB$8)))*(DB$8&lt;=(MAX(rHoldPeriod,1)+fRvrYr)*12)</f>
        <v>0</v>
      </c>
      <c r="DC268" s="278" cm="1">
        <f t="array" aca="1" ref="DC268" ca="1">DB268*(1+(rRentIncrPct*(MOD(DC$8,12)=1))+(rExCapExRntInfl*(rExCapExRntInflMnth=DC$8)))*(DC$8&lt;=(MAX(rHoldPeriod,1)+fRvrYr)*12)</f>
        <v>0</v>
      </c>
      <c r="DD268" s="278" cm="1">
        <f t="array" aca="1" ref="DD268" ca="1">DC268*(1+(rRentIncrPct*(MOD(DD$8,12)=1))+(rExCapExRntInfl*(rExCapExRntInflMnth=DD$8)))*(DD$8&lt;=(MAX(rHoldPeriod,1)+fRvrYr)*12)</f>
        <v>0</v>
      </c>
      <c r="DE268" s="278" cm="1">
        <f t="array" aca="1" ref="DE268" ca="1">DD268*(1+(rRentIncrPct*(MOD(DE$8,12)=1))+(rExCapExRntInfl*(rExCapExRntInflMnth=DE$8)))*(DE$8&lt;=(MAX(rHoldPeriod,1)+fRvrYr)*12)</f>
        <v>0</v>
      </c>
      <c r="DF268" s="278" cm="1">
        <f t="array" aca="1" ref="DF268" ca="1">DE268*(1+(rRentIncrPct*(MOD(DF$8,12)=1))+(rExCapExRntInfl*(rExCapExRntInflMnth=DF$8)))*(DF$8&lt;=(MAX(rHoldPeriod,1)+fRvrYr)*12)</f>
        <v>0</v>
      </c>
      <c r="DG268" s="278" cm="1">
        <f t="array" aca="1" ref="DG268" ca="1">DF268*(1+(rRentIncrPct*(MOD(DG$8,12)=1))+(rExCapExRntInfl*(rExCapExRntInflMnth=DG$8)))*(DG$8&lt;=(MAX(rHoldPeriod,1)+fRvrYr)*12)</f>
        <v>0</v>
      </c>
      <c r="DH268" s="278" cm="1">
        <f t="array" aca="1" ref="DH268" ca="1">DG268*(1+(rRentIncrPct*(MOD(DH$8,12)=1))+(rExCapExRntInfl*(rExCapExRntInflMnth=DH$8)))*(DH$8&lt;=(MAX(rHoldPeriod,1)+fRvrYr)*12)</f>
        <v>0</v>
      </c>
      <c r="DI268" s="278" cm="1">
        <f t="array" aca="1" ref="DI268" ca="1">DH268*(1+(rRentIncrPct*(MOD(DI$8,12)=1))+(rExCapExRntInfl*(rExCapExRntInflMnth=DI$8)))*(DI$8&lt;=(MAX(rHoldPeriod,1)+fRvrYr)*12)</f>
        <v>0</v>
      </c>
      <c r="DJ268" s="278" cm="1">
        <f t="array" aca="1" ref="DJ268" ca="1">DI268*(1+(rRentIncrPct*(MOD(DJ$8,12)=1))+(rExCapExRntInfl*(rExCapExRntInflMnth=DJ$8)))*(DJ$8&lt;=(MAX(rHoldPeriod,1)+fRvrYr)*12)</f>
        <v>0</v>
      </c>
      <c r="DK268" s="278" cm="1">
        <f t="array" aca="1" ref="DK268" ca="1">DJ268*(1+(rRentIncrPct*(MOD(DK$8,12)=1))+(rExCapExRntInfl*(rExCapExRntInflMnth=DK$8)))*(DK$8&lt;=(MAX(rHoldPeriod,1)+fRvrYr)*12)</f>
        <v>0</v>
      </c>
      <c r="DL268" s="278" cm="1">
        <f t="array" aca="1" ref="DL268" ca="1">DK268*(1+(rRentIncrPct*(MOD(DL$8,12)=1))+(rExCapExRntInfl*(rExCapExRntInflMnth=DL$8)))*(DL$8&lt;=(MAX(rHoldPeriod,1)+fRvrYr)*12)</f>
        <v>0</v>
      </c>
      <c r="DM268" s="278" cm="1">
        <f t="array" aca="1" ref="DM268" ca="1">DL268*(1+(rRentIncrPct*(MOD(DM$8,12)=1))+(rExCapExRntInfl*(rExCapExRntInflMnth=DM$8)))*(DM$8&lt;=(MAX(rHoldPeriod,1)+fRvrYr)*12)</f>
        <v>0</v>
      </c>
      <c r="DN268" s="278" cm="1">
        <f t="array" aca="1" ref="DN268" ca="1">DM268*(1+(rRentIncrPct*(MOD(DN$8,12)=1))+(rExCapExRntInfl*(rExCapExRntInflMnth=DN$8)))*(DN$8&lt;=(MAX(rHoldPeriod,1)+fRvrYr)*12)</f>
        <v>0</v>
      </c>
      <c r="DO268" s="278" cm="1">
        <f t="array" aca="1" ref="DO268" ca="1">DN268*(1+(rRentIncrPct*(MOD(DO$8,12)=1))+(rExCapExRntInfl*(rExCapExRntInflMnth=DO$8)))*(DO$8&lt;=(MAX(rHoldPeriod,1)+fRvrYr)*12)</f>
        <v>0</v>
      </c>
      <c r="DP268" s="278" cm="1">
        <f t="array" aca="1" ref="DP268" ca="1">DO268*(1+(rRentIncrPct*(MOD(DP$8,12)=1))+(rExCapExRntInfl*(rExCapExRntInflMnth=DP$8)))*(DP$8&lt;=(MAX(rHoldPeriod,1)+fRvrYr)*12)</f>
        <v>0</v>
      </c>
      <c r="DQ268" s="278" cm="1">
        <f t="array" aca="1" ref="DQ268" ca="1">DP268*(1+(rRentIncrPct*(MOD(DQ$8,12)=1))+(rExCapExRntInfl*(rExCapExRntInflMnth=DQ$8)))*(DQ$8&lt;=(MAX(rHoldPeriod,1)+fRvrYr)*12)</f>
        <v>0</v>
      </c>
      <c r="DR268" s="278" cm="1">
        <f t="array" aca="1" ref="DR268" ca="1">DQ268*(1+(rRentIncrPct*(MOD(DR$8,12)=1))+(rExCapExRntInfl*(rExCapExRntInflMnth=DR$8)))*(DR$8&lt;=(MAX(rHoldPeriod,1)+fRvrYr)*12)</f>
        <v>0</v>
      </c>
      <c r="DS268" s="278" cm="1">
        <f t="array" aca="1" ref="DS268" ca="1">DR268*(1+(rRentIncrPct*(MOD(DS$8,12)=1))+(rExCapExRntInfl*(rExCapExRntInflMnth=DS$8)))*(DS$8&lt;=(MAX(rHoldPeriod,1)+fRvrYr)*12)</f>
        <v>0</v>
      </c>
      <c r="DT268" s="278" cm="1">
        <f t="array" aca="1" ref="DT268" ca="1">DS268*(1+(rRentIncrPct*(MOD(DT$8,12)=1))+(rExCapExRntInfl*(rExCapExRntInflMnth=DT$8)))*(DT$8&lt;=(MAX(rHoldPeriod,1)+fRvrYr)*12)</f>
        <v>0</v>
      </c>
      <c r="DU268" s="278" cm="1">
        <f t="array" aca="1" ref="DU268" ca="1">DT268*(1+(rRentIncrPct*(MOD(DU$8,12)=1))+(rExCapExRntInfl*(rExCapExRntInflMnth=DU$8)))*(DU$8&lt;=(MAX(rHoldPeriod,1)+fRvrYr)*12)</f>
        <v>0</v>
      </c>
      <c r="DV268" s="278" cm="1">
        <f t="array" aca="1" ref="DV268" ca="1">DU268*(1+(rRentIncrPct*(MOD(DV$8,12)=1))+(rExCapExRntInfl*(rExCapExRntInflMnth=DV$8)))*(DV$8&lt;=(MAX(rHoldPeriod,1)+fRvrYr)*12)</f>
        <v>0</v>
      </c>
      <c r="DW268" s="278" cm="1">
        <f t="array" aca="1" ref="DW268" ca="1">DV268*(1+(rRentIncrPct*(MOD(DW$8,12)=1))+(rExCapExRntInfl*(rExCapExRntInflMnth=DW$8)))*(DW$8&lt;=(MAX(rHoldPeriod,1)+fRvrYr)*12)</f>
        <v>0</v>
      </c>
      <c r="DX268" s="278" cm="1">
        <f t="array" aca="1" ref="DX268" ca="1">DW268*(1+(rRentIncrPct*(MOD(DX$8,12)=1))+(rExCapExRntInfl*(rExCapExRntInflMnth=DX$8)))*(DX$8&lt;=(MAX(rHoldPeriod,1)+fRvrYr)*12)</f>
        <v>0</v>
      </c>
      <c r="DY268" s="278" cm="1">
        <f t="array" aca="1" ref="DY268" ca="1">DX268*(1+(rRentIncrPct*(MOD(DY$8,12)=1))+(rExCapExRntInfl*(rExCapExRntInflMnth=DY$8)))*(DY$8&lt;=(MAX(rHoldPeriod,1)+fRvrYr)*12)</f>
        <v>0</v>
      </c>
      <c r="DZ268" s="278" cm="1">
        <f t="array" aca="1" ref="DZ268" ca="1">DY268*(1+(rRentIncrPct*(MOD(DZ$8,12)=1))+(rExCapExRntInfl*(rExCapExRntInflMnth=DZ$8)))*(DZ$8&lt;=(MAX(rHoldPeriod,1)+fRvrYr)*12)</f>
        <v>0</v>
      </c>
      <c r="EA268" s="278" cm="1">
        <f t="array" aca="1" ref="EA268" ca="1">DZ268*(1+(rRentIncrPct*(MOD(EA$8,12)=1))+(rExCapExRntInfl*(rExCapExRntInflMnth=EA$8)))*(EA$8&lt;=(MAX(rHoldPeriod,1)+fRvrYr)*12)</f>
        <v>0</v>
      </c>
      <c r="EB268" s="278" cm="1">
        <f t="array" aca="1" ref="EB268" ca="1">EA268*(1+(rRentIncrPct*(MOD(EB$8,12)=1))+(rExCapExRntInfl*(rExCapExRntInflMnth=EB$8)))*(EB$8&lt;=(MAX(rHoldPeriod,1)+fRvrYr)*12)</f>
        <v>0</v>
      </c>
      <c r="EC268" s="278" cm="1">
        <f t="array" aca="1" ref="EC268" ca="1">EB268*(1+(rRentIncrPct*(MOD(EC$8,12)=1))+(rExCapExRntInfl*(rExCapExRntInflMnth=EC$8)))*(EC$8&lt;=(MAX(rHoldPeriod,1)+fRvrYr)*12)</f>
        <v>0</v>
      </c>
      <c r="ED268" s="278" cm="1">
        <f t="array" aca="1" ref="ED268" ca="1">EC268*(1+(rRentIncrPct*(MOD(ED$8,12)=1))+(rExCapExRntInfl*(rExCapExRntInflMnth=ED$8)))*(ED$8&lt;=(MAX(rHoldPeriod,1)+fRvrYr)*12)</f>
        <v>0</v>
      </c>
      <c r="EE268" s="278" cm="1">
        <f t="array" aca="1" ref="EE268" ca="1">ED268*(1+(rRentIncrPct*(MOD(EE$8,12)=1))+(rExCapExRntInfl*(rExCapExRntInflMnth=EE$8)))*(EE$8&lt;=(MAX(rHoldPeriod,1)+fRvrYr)*12)</f>
        <v>0</v>
      </c>
      <c r="EF268" s="278" cm="1">
        <f t="array" aca="1" ref="EF268" ca="1">EE268*(1+(rRentIncrPct*(MOD(EF$8,12)=1))+(rExCapExRntInfl*(rExCapExRntInflMnth=EF$8)))*(EF$8&lt;=(MAX(rHoldPeriod,1)+fRvrYr)*12)</f>
        <v>0</v>
      </c>
      <c r="EG268" s="278" cm="1">
        <f t="array" aca="1" ref="EG268" ca="1">EF268*(1+(rRentIncrPct*(MOD(EG$8,12)=1))+(rExCapExRntInfl*(rExCapExRntInflMnth=EG$8)))*(EG$8&lt;=(MAX(rHoldPeriod,1)+fRvrYr)*12)</f>
        <v>0</v>
      </c>
      <c r="EH268" s="278" cm="1">
        <f t="array" aca="1" ref="EH268" ca="1">EG268*(1+(rRentIncrPct*(MOD(EH$8,12)=1))+(rExCapExRntInfl*(rExCapExRntInflMnth=EH$8)))*(EH$8&lt;=(MAX(rHoldPeriod,1)+fRvrYr)*12)</f>
        <v>0</v>
      </c>
      <c r="EI268" s="278" cm="1">
        <f t="array" aca="1" ref="EI268" ca="1">EH268*(1+(rRentIncrPct*(MOD(EI$8,12)=1))+(rExCapExRntInfl*(rExCapExRntInflMnth=EI$8)))*(EI$8&lt;=(MAX(rHoldPeriod,1)+fRvrYr)*12)</f>
        <v>0</v>
      </c>
      <c r="EJ268" s="278" cm="1">
        <f t="array" aca="1" ref="EJ268" ca="1">EI268*(1+(rRentIncrPct*(MOD(EJ$8,12)=1))+(rExCapExRntInfl*(rExCapExRntInflMnth=EJ$8)))*(EJ$8&lt;=(MAX(rHoldPeriod,1)+fRvrYr)*12)</f>
        <v>0</v>
      </c>
      <c r="EK268" s="278" cm="1">
        <f t="array" aca="1" ref="EK268" ca="1">EJ268*(1+(rRentIncrPct*(MOD(EK$8,12)=1))+(rExCapExRntInfl*(rExCapExRntInflMnth=EK$8)))*(EK$8&lt;=(MAX(rHoldPeriod,1)+fRvrYr)*12)</f>
        <v>0</v>
      </c>
      <c r="EL268" s="278" cm="1">
        <f t="array" aca="1" ref="EL268" ca="1">EK268*(1+(rRentIncrPct*(MOD(EL$8,12)=1))+(rExCapExRntInfl*(rExCapExRntInflMnth=EL$8)))*(EL$8&lt;=(MAX(rHoldPeriod,1)+fRvrYr)*12)</f>
        <v>0</v>
      </c>
      <c r="EM268" s="278" cm="1">
        <f t="array" aca="1" ref="EM268" ca="1">EL268*(1+(rRentIncrPct*(MOD(EM$8,12)=1))+(rExCapExRntInfl*(rExCapExRntInflMnth=EM$8)))*(EM$8&lt;=(MAX(rHoldPeriod,1)+fRvrYr)*12)</f>
        <v>0</v>
      </c>
      <c r="EN268" s="278" cm="1">
        <f t="array" aca="1" ref="EN268" ca="1">EM268*(1+(rRentIncrPct*(MOD(EN$8,12)=1))+(rExCapExRntInfl*(rExCapExRntInflMnth=EN$8)))*(EN$8&lt;=(MAX(rHoldPeriod,1)+fRvrYr)*12)</f>
        <v>0</v>
      </c>
      <c r="EO268" s="278" cm="1">
        <f t="array" aca="1" ref="EO268" ca="1">EN268*(1+(rRentIncrPct*(MOD(EO$8,12)=1))+(rExCapExRntInfl*(rExCapExRntInflMnth=EO$8)))*(EO$8&lt;=(MAX(rHoldPeriod,1)+fRvrYr)*12)</f>
        <v>0</v>
      </c>
      <c r="EP268" s="278" cm="1">
        <f t="array" aca="1" ref="EP268" ca="1">EO268*(1+(rRentIncrPct*(MOD(EP$8,12)=1))+(rExCapExRntInfl*(rExCapExRntInflMnth=EP$8)))*(EP$8&lt;=(MAX(rHoldPeriod,1)+fRvrYr)*12)</f>
        <v>0</v>
      </c>
      <c r="EQ268" s="278" cm="1">
        <f t="array" aca="1" ref="EQ268" ca="1">EP268*(1+(rRentIncrPct*(MOD(EQ$8,12)=1))+(rExCapExRntInfl*(rExCapExRntInflMnth=EQ$8)))*(EQ$8&lt;=(MAX(rHoldPeriod,1)+fRvrYr)*12)</f>
        <v>0</v>
      </c>
      <c r="ER268" s="278" cm="1">
        <f t="array" aca="1" ref="ER268" ca="1">EQ268*(1+(rRentIncrPct*(MOD(ER$8,12)=1))+(rExCapExRntInfl*(rExCapExRntInflMnth=ER$8)))*(ER$8&lt;=(MAX(rHoldPeriod,1)+fRvrYr)*12)</f>
        <v>0</v>
      </c>
      <c r="ES268" s="278" cm="1">
        <f t="array" aca="1" ref="ES268" ca="1">ER268*(1+(rRentIncrPct*(MOD(ES$8,12)=1))+(rExCapExRntInfl*(rExCapExRntInflMnth=ES$8)))*(ES$8&lt;=(MAX(rHoldPeriod,1)+fRvrYr)*12)</f>
        <v>0</v>
      </c>
    </row>
    <row r="269" spans="17:149" hidden="1" x14ac:dyDescent="0.2">
      <c r="Q269" s="275"/>
      <c r="R269" s="278">
        <f t="shared" si="502"/>
        <v>0</v>
      </c>
      <c r="S269" s="278" cm="1">
        <f t="array" aca="1" ref="S269" ca="1">R269*(1+(rRentIncrPct*(MOD(S$8,12)=1))+(rExCapExRntInfl*(rExCapExRntInflMnth=S$8)))*(S$8&lt;=(MAX(rHoldPeriod,1)+fRvrYr)*12)</f>
        <v>0</v>
      </c>
      <c r="T269" s="278" cm="1">
        <f t="array" aca="1" ref="T269" ca="1">S269*(1+(rRentIncrPct*(MOD(T$8,12)=1))+(rExCapExRntInfl*(rExCapExRntInflMnth=T$8)))*(T$8&lt;=(MAX(rHoldPeriod,1)+fRvrYr)*12)</f>
        <v>0</v>
      </c>
      <c r="U269" s="278" cm="1">
        <f t="array" aca="1" ref="U269" ca="1">T269*(1+(rRentIncrPct*(MOD(U$8,12)=1))+(rExCapExRntInfl*(rExCapExRntInflMnth=U$8)))*(U$8&lt;=(MAX(rHoldPeriod,1)+fRvrYr)*12)</f>
        <v>0</v>
      </c>
      <c r="V269" s="278" cm="1">
        <f t="array" aca="1" ref="V269" ca="1">U269*(1+(rRentIncrPct*(MOD(V$8,12)=1))+(rExCapExRntInfl*(rExCapExRntInflMnth=V$8)))*(V$8&lt;=(MAX(rHoldPeriod,1)+fRvrYr)*12)</f>
        <v>0</v>
      </c>
      <c r="W269" s="278" cm="1">
        <f t="array" aca="1" ref="W269" ca="1">V269*(1+(rRentIncrPct*(MOD(W$8,12)=1))+(rExCapExRntInfl*(rExCapExRntInflMnth=W$8)))*(W$8&lt;=(MAX(rHoldPeriod,1)+fRvrYr)*12)</f>
        <v>0</v>
      </c>
      <c r="X269" s="278" cm="1">
        <f t="array" aca="1" ref="X269" ca="1">W269*(1+(rRentIncrPct*(MOD(X$8,12)=1))+(rExCapExRntInfl*(rExCapExRntInflMnth=X$8)))*(X$8&lt;=(MAX(rHoldPeriod,1)+fRvrYr)*12)</f>
        <v>0</v>
      </c>
      <c r="Y269" s="278" cm="1">
        <f t="array" aca="1" ref="Y269" ca="1">X269*(1+(rRentIncrPct*(MOD(Y$8,12)=1))+(rExCapExRntInfl*(rExCapExRntInflMnth=Y$8)))*(Y$8&lt;=(MAX(rHoldPeriod,1)+fRvrYr)*12)</f>
        <v>0</v>
      </c>
      <c r="Z269" s="278" cm="1">
        <f t="array" aca="1" ref="Z269" ca="1">Y269*(1+(rRentIncrPct*(MOD(Z$8,12)=1))+(rExCapExRntInfl*(rExCapExRntInflMnth=Z$8)))*(Z$8&lt;=(MAX(rHoldPeriod,1)+fRvrYr)*12)</f>
        <v>0</v>
      </c>
      <c r="AA269" s="278" cm="1">
        <f t="array" aca="1" ref="AA269" ca="1">Z269*(1+(rRentIncrPct*(MOD(AA$8,12)=1))+(rExCapExRntInfl*(rExCapExRntInflMnth=AA$8)))*(AA$8&lt;=(MAX(rHoldPeriod,1)+fRvrYr)*12)</f>
        <v>0</v>
      </c>
      <c r="AB269" s="278" cm="1">
        <f t="array" aca="1" ref="AB269" ca="1">AA269*(1+(rRentIncrPct*(MOD(AB$8,12)=1))+(rExCapExRntInfl*(rExCapExRntInflMnth=AB$8)))*(AB$8&lt;=(MAX(rHoldPeriod,1)+fRvrYr)*12)</f>
        <v>0</v>
      </c>
      <c r="AC269" s="278" cm="1">
        <f t="array" aca="1" ref="AC269" ca="1">AB269*(1+(rRentIncrPct*(MOD(AC$8,12)=1))+(rExCapExRntInfl*(rExCapExRntInflMnth=AC$8)))*(AC$8&lt;=(MAX(rHoldPeriod,1)+fRvrYr)*12)</f>
        <v>0</v>
      </c>
      <c r="AD269" s="278" cm="1">
        <f t="array" aca="1" ref="AD269" ca="1">AC269*(1+(rRentIncrPct*(MOD(AD$8,12)=1))+(rExCapExRntInfl*(rExCapExRntInflMnth=AD$8)))*(AD$8&lt;=(MAX(rHoldPeriod,1)+fRvrYr)*12)</f>
        <v>0</v>
      </c>
      <c r="AE269" s="278" cm="1">
        <f t="array" aca="1" ref="AE269" ca="1">AD269*(1+(rRentIncrPct*(MOD(AE$8,12)=1))+(rExCapExRntInfl*(rExCapExRntInflMnth=AE$8)))*(AE$8&lt;=(MAX(rHoldPeriod,1)+fRvrYr)*12)</f>
        <v>0</v>
      </c>
      <c r="AF269" s="278" cm="1">
        <f t="array" aca="1" ref="AF269" ca="1">AE269*(1+(rRentIncrPct*(MOD(AF$8,12)=1))+(rExCapExRntInfl*(rExCapExRntInflMnth=AF$8)))*(AF$8&lt;=(MAX(rHoldPeriod,1)+fRvrYr)*12)</f>
        <v>0</v>
      </c>
      <c r="AG269" s="278" cm="1">
        <f t="array" aca="1" ref="AG269" ca="1">AF269*(1+(rRentIncrPct*(MOD(AG$8,12)=1))+(rExCapExRntInfl*(rExCapExRntInflMnth=AG$8)))*(AG$8&lt;=(MAX(rHoldPeriod,1)+fRvrYr)*12)</f>
        <v>0</v>
      </c>
      <c r="AH269" s="278" cm="1">
        <f t="array" aca="1" ref="AH269" ca="1">AG269*(1+(rRentIncrPct*(MOD(AH$8,12)=1))+(rExCapExRntInfl*(rExCapExRntInflMnth=AH$8)))*(AH$8&lt;=(MAX(rHoldPeriod,1)+fRvrYr)*12)</f>
        <v>0</v>
      </c>
      <c r="AI269" s="278" cm="1">
        <f t="array" aca="1" ref="AI269" ca="1">AH269*(1+(rRentIncrPct*(MOD(AI$8,12)=1))+(rExCapExRntInfl*(rExCapExRntInflMnth=AI$8)))*(AI$8&lt;=(MAX(rHoldPeriod,1)+fRvrYr)*12)</f>
        <v>0</v>
      </c>
      <c r="AJ269" s="278" cm="1">
        <f t="array" aca="1" ref="AJ269" ca="1">AI269*(1+(rRentIncrPct*(MOD(AJ$8,12)=1))+(rExCapExRntInfl*(rExCapExRntInflMnth=AJ$8)))*(AJ$8&lt;=(MAX(rHoldPeriod,1)+fRvrYr)*12)</f>
        <v>0</v>
      </c>
      <c r="AK269" s="278" cm="1">
        <f t="array" aca="1" ref="AK269" ca="1">AJ269*(1+(rRentIncrPct*(MOD(AK$8,12)=1))+(rExCapExRntInfl*(rExCapExRntInflMnth=AK$8)))*(AK$8&lt;=(MAX(rHoldPeriod,1)+fRvrYr)*12)</f>
        <v>0</v>
      </c>
      <c r="AL269" s="278" cm="1">
        <f t="array" aca="1" ref="AL269" ca="1">AK269*(1+(rRentIncrPct*(MOD(AL$8,12)=1))+(rExCapExRntInfl*(rExCapExRntInflMnth=AL$8)))*(AL$8&lt;=(MAX(rHoldPeriod,1)+fRvrYr)*12)</f>
        <v>0</v>
      </c>
      <c r="AM269" s="278" cm="1">
        <f t="array" aca="1" ref="AM269" ca="1">AL269*(1+(rRentIncrPct*(MOD(AM$8,12)=1))+(rExCapExRntInfl*(rExCapExRntInflMnth=AM$8)))*(AM$8&lt;=(MAX(rHoldPeriod,1)+fRvrYr)*12)</f>
        <v>0</v>
      </c>
      <c r="AN269" s="278" cm="1">
        <f t="array" aca="1" ref="AN269" ca="1">AM269*(1+(rRentIncrPct*(MOD(AN$8,12)=1))+(rExCapExRntInfl*(rExCapExRntInflMnth=AN$8)))*(AN$8&lt;=(MAX(rHoldPeriod,1)+fRvrYr)*12)</f>
        <v>0</v>
      </c>
      <c r="AO269" s="278" cm="1">
        <f t="array" aca="1" ref="AO269" ca="1">AN269*(1+(rRentIncrPct*(MOD(AO$8,12)=1))+(rExCapExRntInfl*(rExCapExRntInflMnth=AO$8)))*(AO$8&lt;=(MAX(rHoldPeriod,1)+fRvrYr)*12)</f>
        <v>0</v>
      </c>
      <c r="AP269" s="278" cm="1">
        <f t="array" aca="1" ref="AP269" ca="1">AO269*(1+(rRentIncrPct*(MOD(AP$8,12)=1))+(rExCapExRntInfl*(rExCapExRntInflMnth=AP$8)))*(AP$8&lt;=(MAX(rHoldPeriod,1)+fRvrYr)*12)</f>
        <v>0</v>
      </c>
      <c r="AQ269" s="278" cm="1">
        <f t="array" aca="1" ref="AQ269" ca="1">AP269*(1+(rRentIncrPct*(MOD(AQ$8,12)=1))+(rExCapExRntInfl*(rExCapExRntInflMnth=AQ$8)))*(AQ$8&lt;=(MAX(rHoldPeriod,1)+fRvrYr)*12)</f>
        <v>0</v>
      </c>
      <c r="AR269" s="278" cm="1">
        <f t="array" aca="1" ref="AR269" ca="1">AQ269*(1+(rRentIncrPct*(MOD(AR$8,12)=1))+(rExCapExRntInfl*(rExCapExRntInflMnth=AR$8)))*(AR$8&lt;=(MAX(rHoldPeriod,1)+fRvrYr)*12)</f>
        <v>0</v>
      </c>
      <c r="AS269" s="278" cm="1">
        <f t="array" aca="1" ref="AS269" ca="1">AR269*(1+(rRentIncrPct*(MOD(AS$8,12)=1))+(rExCapExRntInfl*(rExCapExRntInflMnth=AS$8)))*(AS$8&lt;=(MAX(rHoldPeriod,1)+fRvrYr)*12)</f>
        <v>0</v>
      </c>
      <c r="AT269" s="278" cm="1">
        <f t="array" aca="1" ref="AT269" ca="1">AS269*(1+(rRentIncrPct*(MOD(AT$8,12)=1))+(rExCapExRntInfl*(rExCapExRntInflMnth=AT$8)))*(AT$8&lt;=(MAX(rHoldPeriod,1)+fRvrYr)*12)</f>
        <v>0</v>
      </c>
      <c r="AU269" s="278" cm="1">
        <f t="array" aca="1" ref="AU269" ca="1">AT269*(1+(rRentIncrPct*(MOD(AU$8,12)=1))+(rExCapExRntInfl*(rExCapExRntInflMnth=AU$8)))*(AU$8&lt;=(MAX(rHoldPeriod,1)+fRvrYr)*12)</f>
        <v>0</v>
      </c>
      <c r="AV269" s="278" cm="1">
        <f t="array" aca="1" ref="AV269" ca="1">AU269*(1+(rRentIncrPct*(MOD(AV$8,12)=1))+(rExCapExRntInfl*(rExCapExRntInflMnth=AV$8)))*(AV$8&lt;=(MAX(rHoldPeriod,1)+fRvrYr)*12)</f>
        <v>0</v>
      </c>
      <c r="AW269" s="278" cm="1">
        <f t="array" aca="1" ref="AW269" ca="1">AV269*(1+(rRentIncrPct*(MOD(AW$8,12)=1))+(rExCapExRntInfl*(rExCapExRntInflMnth=AW$8)))*(AW$8&lt;=(MAX(rHoldPeriod,1)+fRvrYr)*12)</f>
        <v>0</v>
      </c>
      <c r="AX269" s="278" cm="1">
        <f t="array" aca="1" ref="AX269" ca="1">AW269*(1+(rRentIncrPct*(MOD(AX$8,12)=1))+(rExCapExRntInfl*(rExCapExRntInflMnth=AX$8)))*(AX$8&lt;=(MAX(rHoldPeriod,1)+fRvrYr)*12)</f>
        <v>0</v>
      </c>
      <c r="AY269" s="278" cm="1">
        <f t="array" aca="1" ref="AY269" ca="1">AX269*(1+(rRentIncrPct*(MOD(AY$8,12)=1))+(rExCapExRntInfl*(rExCapExRntInflMnth=AY$8)))*(AY$8&lt;=(MAX(rHoldPeriod,1)+fRvrYr)*12)</f>
        <v>0</v>
      </c>
      <c r="AZ269" s="278" cm="1">
        <f t="array" aca="1" ref="AZ269" ca="1">AY269*(1+(rRentIncrPct*(MOD(AZ$8,12)=1))+(rExCapExRntInfl*(rExCapExRntInflMnth=AZ$8)))*(AZ$8&lt;=(MAX(rHoldPeriod,1)+fRvrYr)*12)</f>
        <v>0</v>
      </c>
      <c r="BA269" s="278" cm="1">
        <f t="array" aca="1" ref="BA269" ca="1">AZ269*(1+(rRentIncrPct*(MOD(BA$8,12)=1))+(rExCapExRntInfl*(rExCapExRntInflMnth=BA$8)))*(BA$8&lt;=(MAX(rHoldPeriod,1)+fRvrYr)*12)</f>
        <v>0</v>
      </c>
      <c r="BB269" s="278" cm="1">
        <f t="array" aca="1" ref="BB269" ca="1">BA269*(1+(rRentIncrPct*(MOD(BB$8,12)=1))+(rExCapExRntInfl*(rExCapExRntInflMnth=BB$8)))*(BB$8&lt;=(MAX(rHoldPeriod,1)+fRvrYr)*12)</f>
        <v>0</v>
      </c>
      <c r="BC269" s="278" cm="1">
        <f t="array" aca="1" ref="BC269" ca="1">BB269*(1+(rRentIncrPct*(MOD(BC$8,12)=1))+(rExCapExRntInfl*(rExCapExRntInflMnth=BC$8)))*(BC$8&lt;=(MAX(rHoldPeriod,1)+fRvrYr)*12)</f>
        <v>0</v>
      </c>
      <c r="BD269" s="278" cm="1">
        <f t="array" aca="1" ref="BD269" ca="1">BC269*(1+(rRentIncrPct*(MOD(BD$8,12)=1))+(rExCapExRntInfl*(rExCapExRntInflMnth=BD$8)))*(BD$8&lt;=(MAX(rHoldPeriod,1)+fRvrYr)*12)</f>
        <v>0</v>
      </c>
      <c r="BE269" s="278" cm="1">
        <f t="array" aca="1" ref="BE269" ca="1">BD269*(1+(rRentIncrPct*(MOD(BE$8,12)=1))+(rExCapExRntInfl*(rExCapExRntInflMnth=BE$8)))*(BE$8&lt;=(MAX(rHoldPeriod,1)+fRvrYr)*12)</f>
        <v>0</v>
      </c>
      <c r="BF269" s="278" cm="1">
        <f t="array" aca="1" ref="BF269" ca="1">BE269*(1+(rRentIncrPct*(MOD(BF$8,12)=1))+(rExCapExRntInfl*(rExCapExRntInflMnth=BF$8)))*(BF$8&lt;=(MAX(rHoldPeriod,1)+fRvrYr)*12)</f>
        <v>0</v>
      </c>
      <c r="BG269" s="278" cm="1">
        <f t="array" aca="1" ref="BG269" ca="1">BF269*(1+(rRentIncrPct*(MOD(BG$8,12)=1))+(rExCapExRntInfl*(rExCapExRntInflMnth=BG$8)))*(BG$8&lt;=(MAX(rHoldPeriod,1)+fRvrYr)*12)</f>
        <v>0</v>
      </c>
      <c r="BH269" s="278" cm="1">
        <f t="array" aca="1" ref="BH269" ca="1">BG269*(1+(rRentIncrPct*(MOD(BH$8,12)=1))+(rExCapExRntInfl*(rExCapExRntInflMnth=BH$8)))*(BH$8&lt;=(MAX(rHoldPeriod,1)+fRvrYr)*12)</f>
        <v>0</v>
      </c>
      <c r="BI269" s="278" cm="1">
        <f t="array" aca="1" ref="BI269" ca="1">BH269*(1+(rRentIncrPct*(MOD(BI$8,12)=1))+(rExCapExRntInfl*(rExCapExRntInflMnth=BI$8)))*(BI$8&lt;=(MAX(rHoldPeriod,1)+fRvrYr)*12)</f>
        <v>0</v>
      </c>
      <c r="BJ269" s="278" cm="1">
        <f t="array" aca="1" ref="BJ269" ca="1">BI269*(1+(rRentIncrPct*(MOD(BJ$8,12)=1))+(rExCapExRntInfl*(rExCapExRntInflMnth=BJ$8)))*(BJ$8&lt;=(MAX(rHoldPeriod,1)+fRvrYr)*12)</f>
        <v>0</v>
      </c>
      <c r="BK269" s="278" cm="1">
        <f t="array" aca="1" ref="BK269" ca="1">BJ269*(1+(rRentIncrPct*(MOD(BK$8,12)=1))+(rExCapExRntInfl*(rExCapExRntInflMnth=BK$8)))*(BK$8&lt;=(MAX(rHoldPeriod,1)+fRvrYr)*12)</f>
        <v>0</v>
      </c>
      <c r="BL269" s="278" cm="1">
        <f t="array" aca="1" ref="BL269" ca="1">BK269*(1+(rRentIncrPct*(MOD(BL$8,12)=1))+(rExCapExRntInfl*(rExCapExRntInflMnth=BL$8)))*(BL$8&lt;=(MAX(rHoldPeriod,1)+fRvrYr)*12)</f>
        <v>0</v>
      </c>
      <c r="BM269" s="278" cm="1">
        <f t="array" aca="1" ref="BM269" ca="1">BL269*(1+(rRentIncrPct*(MOD(BM$8,12)=1))+(rExCapExRntInfl*(rExCapExRntInflMnth=BM$8)))*(BM$8&lt;=(MAX(rHoldPeriod,1)+fRvrYr)*12)</f>
        <v>0</v>
      </c>
      <c r="BN269" s="278" cm="1">
        <f t="array" aca="1" ref="BN269" ca="1">BM269*(1+(rRentIncrPct*(MOD(BN$8,12)=1))+(rExCapExRntInfl*(rExCapExRntInflMnth=BN$8)))*(BN$8&lt;=(MAX(rHoldPeriod,1)+fRvrYr)*12)</f>
        <v>0</v>
      </c>
      <c r="BO269" s="278" cm="1">
        <f t="array" aca="1" ref="BO269" ca="1">BN269*(1+(rRentIncrPct*(MOD(BO$8,12)=1))+(rExCapExRntInfl*(rExCapExRntInflMnth=BO$8)))*(BO$8&lt;=(MAX(rHoldPeriod,1)+fRvrYr)*12)</f>
        <v>0</v>
      </c>
      <c r="BP269" s="278" cm="1">
        <f t="array" aca="1" ref="BP269" ca="1">BO269*(1+(rRentIncrPct*(MOD(BP$8,12)=1))+(rExCapExRntInfl*(rExCapExRntInflMnth=BP$8)))*(BP$8&lt;=(MAX(rHoldPeriod,1)+fRvrYr)*12)</f>
        <v>0</v>
      </c>
      <c r="BQ269" s="278" cm="1">
        <f t="array" aca="1" ref="BQ269" ca="1">BP269*(1+(rRentIncrPct*(MOD(BQ$8,12)=1))+(rExCapExRntInfl*(rExCapExRntInflMnth=BQ$8)))*(BQ$8&lt;=(MAX(rHoldPeriod,1)+fRvrYr)*12)</f>
        <v>0</v>
      </c>
      <c r="BR269" s="278" cm="1">
        <f t="array" aca="1" ref="BR269" ca="1">BQ269*(1+(rRentIncrPct*(MOD(BR$8,12)=1))+(rExCapExRntInfl*(rExCapExRntInflMnth=BR$8)))*(BR$8&lt;=(MAX(rHoldPeriod,1)+fRvrYr)*12)</f>
        <v>0</v>
      </c>
      <c r="BS269" s="278" cm="1">
        <f t="array" aca="1" ref="BS269" ca="1">BR269*(1+(rRentIncrPct*(MOD(BS$8,12)=1))+(rExCapExRntInfl*(rExCapExRntInflMnth=BS$8)))*(BS$8&lt;=(MAX(rHoldPeriod,1)+fRvrYr)*12)</f>
        <v>0</v>
      </c>
      <c r="BT269" s="278" cm="1">
        <f t="array" aca="1" ref="BT269" ca="1">BS269*(1+(rRentIncrPct*(MOD(BT$8,12)=1))+(rExCapExRntInfl*(rExCapExRntInflMnth=BT$8)))*(BT$8&lt;=(MAX(rHoldPeriod,1)+fRvrYr)*12)</f>
        <v>0</v>
      </c>
      <c r="BU269" s="278" cm="1">
        <f t="array" aca="1" ref="BU269" ca="1">BT269*(1+(rRentIncrPct*(MOD(BU$8,12)=1))+(rExCapExRntInfl*(rExCapExRntInflMnth=BU$8)))*(BU$8&lt;=(MAX(rHoldPeriod,1)+fRvrYr)*12)</f>
        <v>0</v>
      </c>
      <c r="BV269" s="278" cm="1">
        <f t="array" aca="1" ref="BV269" ca="1">BU269*(1+(rRentIncrPct*(MOD(BV$8,12)=1))+(rExCapExRntInfl*(rExCapExRntInflMnth=BV$8)))*(BV$8&lt;=(MAX(rHoldPeriod,1)+fRvrYr)*12)</f>
        <v>0</v>
      </c>
      <c r="BW269" s="278" cm="1">
        <f t="array" aca="1" ref="BW269" ca="1">BV269*(1+(rRentIncrPct*(MOD(BW$8,12)=1))+(rExCapExRntInfl*(rExCapExRntInflMnth=BW$8)))*(BW$8&lt;=(MAX(rHoldPeriod,1)+fRvrYr)*12)</f>
        <v>0</v>
      </c>
      <c r="BX269" s="278" cm="1">
        <f t="array" aca="1" ref="BX269" ca="1">BW269*(1+(rRentIncrPct*(MOD(BX$8,12)=1))+(rExCapExRntInfl*(rExCapExRntInflMnth=BX$8)))*(BX$8&lt;=(MAX(rHoldPeriod,1)+fRvrYr)*12)</f>
        <v>0</v>
      </c>
      <c r="BY269" s="278" cm="1">
        <f t="array" aca="1" ref="BY269" ca="1">BX269*(1+(rRentIncrPct*(MOD(BY$8,12)=1))+(rExCapExRntInfl*(rExCapExRntInflMnth=BY$8)))*(BY$8&lt;=(MAX(rHoldPeriod,1)+fRvrYr)*12)</f>
        <v>0</v>
      </c>
      <c r="BZ269" s="278" cm="1">
        <f t="array" aca="1" ref="BZ269" ca="1">BY269*(1+(rRentIncrPct*(MOD(BZ$8,12)=1))+(rExCapExRntInfl*(rExCapExRntInflMnth=BZ$8)))*(BZ$8&lt;=(MAX(rHoldPeriod,1)+fRvrYr)*12)</f>
        <v>0</v>
      </c>
      <c r="CA269" s="278" cm="1">
        <f t="array" aca="1" ref="CA269" ca="1">BZ269*(1+(rRentIncrPct*(MOD(CA$8,12)=1))+(rExCapExRntInfl*(rExCapExRntInflMnth=CA$8)))*(CA$8&lt;=(MAX(rHoldPeriod,1)+fRvrYr)*12)</f>
        <v>0</v>
      </c>
      <c r="CB269" s="278" cm="1">
        <f t="array" aca="1" ref="CB269" ca="1">CA269*(1+(rRentIncrPct*(MOD(CB$8,12)=1))+(rExCapExRntInfl*(rExCapExRntInflMnth=CB$8)))*(CB$8&lt;=(MAX(rHoldPeriod,1)+fRvrYr)*12)</f>
        <v>0</v>
      </c>
      <c r="CC269" s="278" cm="1">
        <f t="array" aca="1" ref="CC269" ca="1">CB269*(1+(rRentIncrPct*(MOD(CC$8,12)=1))+(rExCapExRntInfl*(rExCapExRntInflMnth=CC$8)))*(CC$8&lt;=(MAX(rHoldPeriod,1)+fRvrYr)*12)</f>
        <v>0</v>
      </c>
      <c r="CD269" s="278" cm="1">
        <f t="array" aca="1" ref="CD269" ca="1">CC269*(1+(rRentIncrPct*(MOD(CD$8,12)=1))+(rExCapExRntInfl*(rExCapExRntInflMnth=CD$8)))*(CD$8&lt;=(MAX(rHoldPeriod,1)+fRvrYr)*12)</f>
        <v>0</v>
      </c>
      <c r="CE269" s="278" cm="1">
        <f t="array" aca="1" ref="CE269" ca="1">CD269*(1+(rRentIncrPct*(MOD(CE$8,12)=1))+(rExCapExRntInfl*(rExCapExRntInflMnth=CE$8)))*(CE$8&lt;=(MAX(rHoldPeriod,1)+fRvrYr)*12)</f>
        <v>0</v>
      </c>
      <c r="CF269" s="278" cm="1">
        <f t="array" aca="1" ref="CF269" ca="1">CE269*(1+(rRentIncrPct*(MOD(CF$8,12)=1))+(rExCapExRntInfl*(rExCapExRntInflMnth=CF$8)))*(CF$8&lt;=(MAX(rHoldPeriod,1)+fRvrYr)*12)</f>
        <v>0</v>
      </c>
      <c r="CG269" s="278" cm="1">
        <f t="array" aca="1" ref="CG269" ca="1">CF269*(1+(rRentIncrPct*(MOD(CG$8,12)=1))+(rExCapExRntInfl*(rExCapExRntInflMnth=CG$8)))*(CG$8&lt;=(MAX(rHoldPeriod,1)+fRvrYr)*12)</f>
        <v>0</v>
      </c>
      <c r="CH269" s="278" cm="1">
        <f t="array" aca="1" ref="CH269" ca="1">CG269*(1+(rRentIncrPct*(MOD(CH$8,12)=1))+(rExCapExRntInfl*(rExCapExRntInflMnth=CH$8)))*(CH$8&lt;=(MAX(rHoldPeriod,1)+fRvrYr)*12)</f>
        <v>0</v>
      </c>
      <c r="CI269" s="278" cm="1">
        <f t="array" aca="1" ref="CI269" ca="1">CH269*(1+(rRentIncrPct*(MOD(CI$8,12)=1))+(rExCapExRntInfl*(rExCapExRntInflMnth=CI$8)))*(CI$8&lt;=(MAX(rHoldPeriod,1)+fRvrYr)*12)</f>
        <v>0</v>
      </c>
      <c r="CJ269" s="278" cm="1">
        <f t="array" aca="1" ref="CJ269" ca="1">CI269*(1+(rRentIncrPct*(MOD(CJ$8,12)=1))+(rExCapExRntInfl*(rExCapExRntInflMnth=CJ$8)))*(CJ$8&lt;=(MAX(rHoldPeriod,1)+fRvrYr)*12)</f>
        <v>0</v>
      </c>
      <c r="CK269" s="278" cm="1">
        <f t="array" aca="1" ref="CK269" ca="1">CJ269*(1+(rRentIncrPct*(MOD(CK$8,12)=1))+(rExCapExRntInfl*(rExCapExRntInflMnth=CK$8)))*(CK$8&lt;=(MAX(rHoldPeriod,1)+fRvrYr)*12)</f>
        <v>0</v>
      </c>
      <c r="CL269" s="278" cm="1">
        <f t="array" aca="1" ref="CL269" ca="1">CK269*(1+(rRentIncrPct*(MOD(CL$8,12)=1))+(rExCapExRntInfl*(rExCapExRntInflMnth=CL$8)))*(CL$8&lt;=(MAX(rHoldPeriod,1)+fRvrYr)*12)</f>
        <v>0</v>
      </c>
      <c r="CM269" s="278" cm="1">
        <f t="array" aca="1" ref="CM269" ca="1">CL269*(1+(rRentIncrPct*(MOD(CM$8,12)=1))+(rExCapExRntInfl*(rExCapExRntInflMnth=CM$8)))*(CM$8&lt;=(MAX(rHoldPeriod,1)+fRvrYr)*12)</f>
        <v>0</v>
      </c>
      <c r="CN269" s="278" cm="1">
        <f t="array" aca="1" ref="CN269" ca="1">CM269*(1+(rRentIncrPct*(MOD(CN$8,12)=1))+(rExCapExRntInfl*(rExCapExRntInflMnth=CN$8)))*(CN$8&lt;=(MAX(rHoldPeriod,1)+fRvrYr)*12)</f>
        <v>0</v>
      </c>
      <c r="CO269" s="278" cm="1">
        <f t="array" aca="1" ref="CO269" ca="1">CN269*(1+(rRentIncrPct*(MOD(CO$8,12)=1))+(rExCapExRntInfl*(rExCapExRntInflMnth=CO$8)))*(CO$8&lt;=(MAX(rHoldPeriod,1)+fRvrYr)*12)</f>
        <v>0</v>
      </c>
      <c r="CP269" s="278" cm="1">
        <f t="array" aca="1" ref="CP269" ca="1">CO269*(1+(rRentIncrPct*(MOD(CP$8,12)=1))+(rExCapExRntInfl*(rExCapExRntInflMnth=CP$8)))*(CP$8&lt;=(MAX(rHoldPeriod,1)+fRvrYr)*12)</f>
        <v>0</v>
      </c>
      <c r="CQ269" s="278" cm="1">
        <f t="array" aca="1" ref="CQ269" ca="1">CP269*(1+(rRentIncrPct*(MOD(CQ$8,12)=1))+(rExCapExRntInfl*(rExCapExRntInflMnth=CQ$8)))*(CQ$8&lt;=(MAX(rHoldPeriod,1)+fRvrYr)*12)</f>
        <v>0</v>
      </c>
      <c r="CR269" s="278" cm="1">
        <f t="array" aca="1" ref="CR269" ca="1">CQ269*(1+(rRentIncrPct*(MOD(CR$8,12)=1))+(rExCapExRntInfl*(rExCapExRntInflMnth=CR$8)))*(CR$8&lt;=(MAX(rHoldPeriod,1)+fRvrYr)*12)</f>
        <v>0</v>
      </c>
      <c r="CS269" s="278" cm="1">
        <f t="array" aca="1" ref="CS269" ca="1">CR269*(1+(rRentIncrPct*(MOD(CS$8,12)=1))+(rExCapExRntInfl*(rExCapExRntInflMnth=CS$8)))*(CS$8&lt;=(MAX(rHoldPeriod,1)+fRvrYr)*12)</f>
        <v>0</v>
      </c>
      <c r="CT269" s="278" cm="1">
        <f t="array" aca="1" ref="CT269" ca="1">CS269*(1+(rRentIncrPct*(MOD(CT$8,12)=1))+(rExCapExRntInfl*(rExCapExRntInflMnth=CT$8)))*(CT$8&lt;=(MAX(rHoldPeriod,1)+fRvrYr)*12)</f>
        <v>0</v>
      </c>
      <c r="CU269" s="278" cm="1">
        <f t="array" aca="1" ref="CU269" ca="1">CT269*(1+(rRentIncrPct*(MOD(CU$8,12)=1))+(rExCapExRntInfl*(rExCapExRntInflMnth=CU$8)))*(CU$8&lt;=(MAX(rHoldPeriod,1)+fRvrYr)*12)</f>
        <v>0</v>
      </c>
      <c r="CV269" s="278" cm="1">
        <f t="array" aca="1" ref="CV269" ca="1">CU269*(1+(rRentIncrPct*(MOD(CV$8,12)=1))+(rExCapExRntInfl*(rExCapExRntInflMnth=CV$8)))*(CV$8&lt;=(MAX(rHoldPeriod,1)+fRvrYr)*12)</f>
        <v>0</v>
      </c>
      <c r="CW269" s="278" cm="1">
        <f t="array" aca="1" ref="CW269" ca="1">CV269*(1+(rRentIncrPct*(MOD(CW$8,12)=1))+(rExCapExRntInfl*(rExCapExRntInflMnth=CW$8)))*(CW$8&lt;=(MAX(rHoldPeriod,1)+fRvrYr)*12)</f>
        <v>0</v>
      </c>
      <c r="CX269" s="278" cm="1">
        <f t="array" aca="1" ref="CX269" ca="1">CW269*(1+(rRentIncrPct*(MOD(CX$8,12)=1))+(rExCapExRntInfl*(rExCapExRntInflMnth=CX$8)))*(CX$8&lt;=(MAX(rHoldPeriod,1)+fRvrYr)*12)</f>
        <v>0</v>
      </c>
      <c r="CY269" s="278" cm="1">
        <f t="array" aca="1" ref="CY269" ca="1">CX269*(1+(rRentIncrPct*(MOD(CY$8,12)=1))+(rExCapExRntInfl*(rExCapExRntInflMnth=CY$8)))*(CY$8&lt;=(MAX(rHoldPeriod,1)+fRvrYr)*12)</f>
        <v>0</v>
      </c>
      <c r="CZ269" s="278" cm="1">
        <f t="array" aca="1" ref="CZ269" ca="1">CY269*(1+(rRentIncrPct*(MOD(CZ$8,12)=1))+(rExCapExRntInfl*(rExCapExRntInflMnth=CZ$8)))*(CZ$8&lt;=(MAX(rHoldPeriod,1)+fRvrYr)*12)</f>
        <v>0</v>
      </c>
      <c r="DA269" s="278" cm="1">
        <f t="array" aca="1" ref="DA269" ca="1">CZ269*(1+(rRentIncrPct*(MOD(DA$8,12)=1))+(rExCapExRntInfl*(rExCapExRntInflMnth=DA$8)))*(DA$8&lt;=(MAX(rHoldPeriod,1)+fRvrYr)*12)</f>
        <v>0</v>
      </c>
      <c r="DB269" s="278" cm="1">
        <f t="array" aca="1" ref="DB269" ca="1">DA269*(1+(rRentIncrPct*(MOD(DB$8,12)=1))+(rExCapExRntInfl*(rExCapExRntInflMnth=DB$8)))*(DB$8&lt;=(MAX(rHoldPeriod,1)+fRvrYr)*12)</f>
        <v>0</v>
      </c>
      <c r="DC269" s="278" cm="1">
        <f t="array" aca="1" ref="DC269" ca="1">DB269*(1+(rRentIncrPct*(MOD(DC$8,12)=1))+(rExCapExRntInfl*(rExCapExRntInflMnth=DC$8)))*(DC$8&lt;=(MAX(rHoldPeriod,1)+fRvrYr)*12)</f>
        <v>0</v>
      </c>
      <c r="DD269" s="278" cm="1">
        <f t="array" aca="1" ref="DD269" ca="1">DC269*(1+(rRentIncrPct*(MOD(DD$8,12)=1))+(rExCapExRntInfl*(rExCapExRntInflMnth=DD$8)))*(DD$8&lt;=(MAX(rHoldPeriod,1)+fRvrYr)*12)</f>
        <v>0</v>
      </c>
      <c r="DE269" s="278" cm="1">
        <f t="array" aca="1" ref="DE269" ca="1">DD269*(1+(rRentIncrPct*(MOD(DE$8,12)=1))+(rExCapExRntInfl*(rExCapExRntInflMnth=DE$8)))*(DE$8&lt;=(MAX(rHoldPeriod,1)+fRvrYr)*12)</f>
        <v>0</v>
      </c>
      <c r="DF269" s="278" cm="1">
        <f t="array" aca="1" ref="DF269" ca="1">DE269*(1+(rRentIncrPct*(MOD(DF$8,12)=1))+(rExCapExRntInfl*(rExCapExRntInflMnth=DF$8)))*(DF$8&lt;=(MAX(rHoldPeriod,1)+fRvrYr)*12)</f>
        <v>0</v>
      </c>
      <c r="DG269" s="278" cm="1">
        <f t="array" aca="1" ref="DG269" ca="1">DF269*(1+(rRentIncrPct*(MOD(DG$8,12)=1))+(rExCapExRntInfl*(rExCapExRntInflMnth=DG$8)))*(DG$8&lt;=(MAX(rHoldPeriod,1)+fRvrYr)*12)</f>
        <v>0</v>
      </c>
      <c r="DH269" s="278" cm="1">
        <f t="array" aca="1" ref="DH269" ca="1">DG269*(1+(rRentIncrPct*(MOD(DH$8,12)=1))+(rExCapExRntInfl*(rExCapExRntInflMnth=DH$8)))*(DH$8&lt;=(MAX(rHoldPeriod,1)+fRvrYr)*12)</f>
        <v>0</v>
      </c>
      <c r="DI269" s="278" cm="1">
        <f t="array" aca="1" ref="DI269" ca="1">DH269*(1+(rRentIncrPct*(MOD(DI$8,12)=1))+(rExCapExRntInfl*(rExCapExRntInflMnth=DI$8)))*(DI$8&lt;=(MAX(rHoldPeriod,1)+fRvrYr)*12)</f>
        <v>0</v>
      </c>
      <c r="DJ269" s="278" cm="1">
        <f t="array" aca="1" ref="DJ269" ca="1">DI269*(1+(rRentIncrPct*(MOD(DJ$8,12)=1))+(rExCapExRntInfl*(rExCapExRntInflMnth=DJ$8)))*(DJ$8&lt;=(MAX(rHoldPeriod,1)+fRvrYr)*12)</f>
        <v>0</v>
      </c>
      <c r="DK269" s="278" cm="1">
        <f t="array" aca="1" ref="DK269" ca="1">DJ269*(1+(rRentIncrPct*(MOD(DK$8,12)=1))+(rExCapExRntInfl*(rExCapExRntInflMnth=DK$8)))*(DK$8&lt;=(MAX(rHoldPeriod,1)+fRvrYr)*12)</f>
        <v>0</v>
      </c>
      <c r="DL269" s="278" cm="1">
        <f t="array" aca="1" ref="DL269" ca="1">DK269*(1+(rRentIncrPct*(MOD(DL$8,12)=1))+(rExCapExRntInfl*(rExCapExRntInflMnth=DL$8)))*(DL$8&lt;=(MAX(rHoldPeriod,1)+fRvrYr)*12)</f>
        <v>0</v>
      </c>
      <c r="DM269" s="278" cm="1">
        <f t="array" aca="1" ref="DM269" ca="1">DL269*(1+(rRentIncrPct*(MOD(DM$8,12)=1))+(rExCapExRntInfl*(rExCapExRntInflMnth=DM$8)))*(DM$8&lt;=(MAX(rHoldPeriod,1)+fRvrYr)*12)</f>
        <v>0</v>
      </c>
      <c r="DN269" s="278" cm="1">
        <f t="array" aca="1" ref="DN269" ca="1">DM269*(1+(rRentIncrPct*(MOD(DN$8,12)=1))+(rExCapExRntInfl*(rExCapExRntInflMnth=DN$8)))*(DN$8&lt;=(MAX(rHoldPeriod,1)+fRvrYr)*12)</f>
        <v>0</v>
      </c>
      <c r="DO269" s="278" cm="1">
        <f t="array" aca="1" ref="DO269" ca="1">DN269*(1+(rRentIncrPct*(MOD(DO$8,12)=1))+(rExCapExRntInfl*(rExCapExRntInflMnth=DO$8)))*(DO$8&lt;=(MAX(rHoldPeriod,1)+fRvrYr)*12)</f>
        <v>0</v>
      </c>
      <c r="DP269" s="278" cm="1">
        <f t="array" aca="1" ref="DP269" ca="1">DO269*(1+(rRentIncrPct*(MOD(DP$8,12)=1))+(rExCapExRntInfl*(rExCapExRntInflMnth=DP$8)))*(DP$8&lt;=(MAX(rHoldPeriod,1)+fRvrYr)*12)</f>
        <v>0</v>
      </c>
      <c r="DQ269" s="278" cm="1">
        <f t="array" aca="1" ref="DQ269" ca="1">DP269*(1+(rRentIncrPct*(MOD(DQ$8,12)=1))+(rExCapExRntInfl*(rExCapExRntInflMnth=DQ$8)))*(DQ$8&lt;=(MAX(rHoldPeriod,1)+fRvrYr)*12)</f>
        <v>0</v>
      </c>
      <c r="DR269" s="278" cm="1">
        <f t="array" aca="1" ref="DR269" ca="1">DQ269*(1+(rRentIncrPct*(MOD(DR$8,12)=1))+(rExCapExRntInfl*(rExCapExRntInflMnth=DR$8)))*(DR$8&lt;=(MAX(rHoldPeriod,1)+fRvrYr)*12)</f>
        <v>0</v>
      </c>
      <c r="DS269" s="278" cm="1">
        <f t="array" aca="1" ref="DS269" ca="1">DR269*(1+(rRentIncrPct*(MOD(DS$8,12)=1))+(rExCapExRntInfl*(rExCapExRntInflMnth=DS$8)))*(DS$8&lt;=(MAX(rHoldPeriod,1)+fRvrYr)*12)</f>
        <v>0</v>
      </c>
      <c r="DT269" s="278" cm="1">
        <f t="array" aca="1" ref="DT269" ca="1">DS269*(1+(rRentIncrPct*(MOD(DT$8,12)=1))+(rExCapExRntInfl*(rExCapExRntInflMnth=DT$8)))*(DT$8&lt;=(MAX(rHoldPeriod,1)+fRvrYr)*12)</f>
        <v>0</v>
      </c>
      <c r="DU269" s="278" cm="1">
        <f t="array" aca="1" ref="DU269" ca="1">DT269*(1+(rRentIncrPct*(MOD(DU$8,12)=1))+(rExCapExRntInfl*(rExCapExRntInflMnth=DU$8)))*(DU$8&lt;=(MAX(rHoldPeriod,1)+fRvrYr)*12)</f>
        <v>0</v>
      </c>
      <c r="DV269" s="278" cm="1">
        <f t="array" aca="1" ref="DV269" ca="1">DU269*(1+(rRentIncrPct*(MOD(DV$8,12)=1))+(rExCapExRntInfl*(rExCapExRntInflMnth=DV$8)))*(DV$8&lt;=(MAX(rHoldPeriod,1)+fRvrYr)*12)</f>
        <v>0</v>
      </c>
      <c r="DW269" s="278" cm="1">
        <f t="array" aca="1" ref="DW269" ca="1">DV269*(1+(rRentIncrPct*(MOD(DW$8,12)=1))+(rExCapExRntInfl*(rExCapExRntInflMnth=DW$8)))*(DW$8&lt;=(MAX(rHoldPeriod,1)+fRvrYr)*12)</f>
        <v>0</v>
      </c>
      <c r="DX269" s="278" cm="1">
        <f t="array" aca="1" ref="DX269" ca="1">DW269*(1+(rRentIncrPct*(MOD(DX$8,12)=1))+(rExCapExRntInfl*(rExCapExRntInflMnth=DX$8)))*(DX$8&lt;=(MAX(rHoldPeriod,1)+fRvrYr)*12)</f>
        <v>0</v>
      </c>
      <c r="DY269" s="278" cm="1">
        <f t="array" aca="1" ref="DY269" ca="1">DX269*(1+(rRentIncrPct*(MOD(DY$8,12)=1))+(rExCapExRntInfl*(rExCapExRntInflMnth=DY$8)))*(DY$8&lt;=(MAX(rHoldPeriod,1)+fRvrYr)*12)</f>
        <v>0</v>
      </c>
      <c r="DZ269" s="278" cm="1">
        <f t="array" aca="1" ref="DZ269" ca="1">DY269*(1+(rRentIncrPct*(MOD(DZ$8,12)=1))+(rExCapExRntInfl*(rExCapExRntInflMnth=DZ$8)))*(DZ$8&lt;=(MAX(rHoldPeriod,1)+fRvrYr)*12)</f>
        <v>0</v>
      </c>
      <c r="EA269" s="278" cm="1">
        <f t="array" aca="1" ref="EA269" ca="1">DZ269*(1+(rRentIncrPct*(MOD(EA$8,12)=1))+(rExCapExRntInfl*(rExCapExRntInflMnth=EA$8)))*(EA$8&lt;=(MAX(rHoldPeriod,1)+fRvrYr)*12)</f>
        <v>0</v>
      </c>
      <c r="EB269" s="278" cm="1">
        <f t="array" aca="1" ref="EB269" ca="1">EA269*(1+(rRentIncrPct*(MOD(EB$8,12)=1))+(rExCapExRntInfl*(rExCapExRntInflMnth=EB$8)))*(EB$8&lt;=(MAX(rHoldPeriod,1)+fRvrYr)*12)</f>
        <v>0</v>
      </c>
      <c r="EC269" s="278" cm="1">
        <f t="array" aca="1" ref="EC269" ca="1">EB269*(1+(rRentIncrPct*(MOD(EC$8,12)=1))+(rExCapExRntInfl*(rExCapExRntInflMnth=EC$8)))*(EC$8&lt;=(MAX(rHoldPeriod,1)+fRvrYr)*12)</f>
        <v>0</v>
      </c>
      <c r="ED269" s="278" cm="1">
        <f t="array" aca="1" ref="ED269" ca="1">EC269*(1+(rRentIncrPct*(MOD(ED$8,12)=1))+(rExCapExRntInfl*(rExCapExRntInflMnth=ED$8)))*(ED$8&lt;=(MAX(rHoldPeriod,1)+fRvrYr)*12)</f>
        <v>0</v>
      </c>
      <c r="EE269" s="278" cm="1">
        <f t="array" aca="1" ref="EE269" ca="1">ED269*(1+(rRentIncrPct*(MOD(EE$8,12)=1))+(rExCapExRntInfl*(rExCapExRntInflMnth=EE$8)))*(EE$8&lt;=(MAX(rHoldPeriod,1)+fRvrYr)*12)</f>
        <v>0</v>
      </c>
      <c r="EF269" s="278" cm="1">
        <f t="array" aca="1" ref="EF269" ca="1">EE269*(1+(rRentIncrPct*(MOD(EF$8,12)=1))+(rExCapExRntInfl*(rExCapExRntInflMnth=EF$8)))*(EF$8&lt;=(MAX(rHoldPeriod,1)+fRvrYr)*12)</f>
        <v>0</v>
      </c>
      <c r="EG269" s="278" cm="1">
        <f t="array" aca="1" ref="EG269" ca="1">EF269*(1+(rRentIncrPct*(MOD(EG$8,12)=1))+(rExCapExRntInfl*(rExCapExRntInflMnth=EG$8)))*(EG$8&lt;=(MAX(rHoldPeriod,1)+fRvrYr)*12)</f>
        <v>0</v>
      </c>
      <c r="EH269" s="278" cm="1">
        <f t="array" aca="1" ref="EH269" ca="1">EG269*(1+(rRentIncrPct*(MOD(EH$8,12)=1))+(rExCapExRntInfl*(rExCapExRntInflMnth=EH$8)))*(EH$8&lt;=(MAX(rHoldPeriod,1)+fRvrYr)*12)</f>
        <v>0</v>
      </c>
      <c r="EI269" s="278" cm="1">
        <f t="array" aca="1" ref="EI269" ca="1">EH269*(1+(rRentIncrPct*(MOD(EI$8,12)=1))+(rExCapExRntInfl*(rExCapExRntInflMnth=EI$8)))*(EI$8&lt;=(MAX(rHoldPeriod,1)+fRvrYr)*12)</f>
        <v>0</v>
      </c>
      <c r="EJ269" s="278" cm="1">
        <f t="array" aca="1" ref="EJ269" ca="1">EI269*(1+(rRentIncrPct*(MOD(EJ$8,12)=1))+(rExCapExRntInfl*(rExCapExRntInflMnth=EJ$8)))*(EJ$8&lt;=(MAX(rHoldPeriod,1)+fRvrYr)*12)</f>
        <v>0</v>
      </c>
      <c r="EK269" s="278" cm="1">
        <f t="array" aca="1" ref="EK269" ca="1">EJ269*(1+(rRentIncrPct*(MOD(EK$8,12)=1))+(rExCapExRntInfl*(rExCapExRntInflMnth=EK$8)))*(EK$8&lt;=(MAX(rHoldPeriod,1)+fRvrYr)*12)</f>
        <v>0</v>
      </c>
      <c r="EL269" s="278" cm="1">
        <f t="array" aca="1" ref="EL269" ca="1">EK269*(1+(rRentIncrPct*(MOD(EL$8,12)=1))+(rExCapExRntInfl*(rExCapExRntInflMnth=EL$8)))*(EL$8&lt;=(MAX(rHoldPeriod,1)+fRvrYr)*12)</f>
        <v>0</v>
      </c>
      <c r="EM269" s="278" cm="1">
        <f t="array" aca="1" ref="EM269" ca="1">EL269*(1+(rRentIncrPct*(MOD(EM$8,12)=1))+(rExCapExRntInfl*(rExCapExRntInflMnth=EM$8)))*(EM$8&lt;=(MAX(rHoldPeriod,1)+fRvrYr)*12)</f>
        <v>0</v>
      </c>
      <c r="EN269" s="278" cm="1">
        <f t="array" aca="1" ref="EN269" ca="1">EM269*(1+(rRentIncrPct*(MOD(EN$8,12)=1))+(rExCapExRntInfl*(rExCapExRntInflMnth=EN$8)))*(EN$8&lt;=(MAX(rHoldPeriod,1)+fRvrYr)*12)</f>
        <v>0</v>
      </c>
      <c r="EO269" s="278" cm="1">
        <f t="array" aca="1" ref="EO269" ca="1">EN269*(1+(rRentIncrPct*(MOD(EO$8,12)=1))+(rExCapExRntInfl*(rExCapExRntInflMnth=EO$8)))*(EO$8&lt;=(MAX(rHoldPeriod,1)+fRvrYr)*12)</f>
        <v>0</v>
      </c>
      <c r="EP269" s="278" cm="1">
        <f t="array" aca="1" ref="EP269" ca="1">EO269*(1+(rRentIncrPct*(MOD(EP$8,12)=1))+(rExCapExRntInfl*(rExCapExRntInflMnth=EP$8)))*(EP$8&lt;=(MAX(rHoldPeriod,1)+fRvrYr)*12)</f>
        <v>0</v>
      </c>
      <c r="EQ269" s="278" cm="1">
        <f t="array" aca="1" ref="EQ269" ca="1">EP269*(1+(rRentIncrPct*(MOD(EQ$8,12)=1))+(rExCapExRntInfl*(rExCapExRntInflMnth=EQ$8)))*(EQ$8&lt;=(MAX(rHoldPeriod,1)+fRvrYr)*12)</f>
        <v>0</v>
      </c>
      <c r="ER269" s="278" cm="1">
        <f t="array" aca="1" ref="ER269" ca="1">EQ269*(1+(rRentIncrPct*(MOD(ER$8,12)=1))+(rExCapExRntInfl*(rExCapExRntInflMnth=ER$8)))*(ER$8&lt;=(MAX(rHoldPeriod,1)+fRvrYr)*12)</f>
        <v>0</v>
      </c>
      <c r="ES269" s="278" cm="1">
        <f t="array" aca="1" ref="ES269" ca="1">ER269*(1+(rRentIncrPct*(MOD(ES$8,12)=1))+(rExCapExRntInfl*(rExCapExRntInflMnth=ES$8)))*(ES$8&lt;=(MAX(rHoldPeriod,1)+fRvrYr)*12)</f>
        <v>0</v>
      </c>
    </row>
    <row r="270" spans="17:149" hidden="1" x14ac:dyDescent="0.2">
      <c r="Q270" s="275"/>
      <c r="R270" s="278">
        <f t="shared" si="502"/>
        <v>0</v>
      </c>
      <c r="S270" s="278" cm="1">
        <f t="array" aca="1" ref="S270" ca="1">R270*(1+(rRentIncrPct*(MOD(S$8,12)=1))+(rExCapExRntInfl*(rExCapExRntInflMnth=S$8)))*(S$8&lt;=(MAX(rHoldPeriod,1)+fRvrYr)*12)</f>
        <v>0</v>
      </c>
      <c r="T270" s="278" cm="1">
        <f t="array" aca="1" ref="T270" ca="1">S270*(1+(rRentIncrPct*(MOD(T$8,12)=1))+(rExCapExRntInfl*(rExCapExRntInflMnth=T$8)))*(T$8&lt;=(MAX(rHoldPeriod,1)+fRvrYr)*12)</f>
        <v>0</v>
      </c>
      <c r="U270" s="278" cm="1">
        <f t="array" aca="1" ref="U270" ca="1">T270*(1+(rRentIncrPct*(MOD(U$8,12)=1))+(rExCapExRntInfl*(rExCapExRntInflMnth=U$8)))*(U$8&lt;=(MAX(rHoldPeriod,1)+fRvrYr)*12)</f>
        <v>0</v>
      </c>
      <c r="V270" s="278" cm="1">
        <f t="array" aca="1" ref="V270" ca="1">U270*(1+(rRentIncrPct*(MOD(V$8,12)=1))+(rExCapExRntInfl*(rExCapExRntInflMnth=V$8)))*(V$8&lt;=(MAX(rHoldPeriod,1)+fRvrYr)*12)</f>
        <v>0</v>
      </c>
      <c r="W270" s="278" cm="1">
        <f t="array" aca="1" ref="W270" ca="1">V270*(1+(rRentIncrPct*(MOD(W$8,12)=1))+(rExCapExRntInfl*(rExCapExRntInflMnth=W$8)))*(W$8&lt;=(MAX(rHoldPeriod,1)+fRvrYr)*12)</f>
        <v>0</v>
      </c>
      <c r="X270" s="278" cm="1">
        <f t="array" aca="1" ref="X270" ca="1">W270*(1+(rRentIncrPct*(MOD(X$8,12)=1))+(rExCapExRntInfl*(rExCapExRntInflMnth=X$8)))*(X$8&lt;=(MAX(rHoldPeriod,1)+fRvrYr)*12)</f>
        <v>0</v>
      </c>
      <c r="Y270" s="278" cm="1">
        <f t="array" aca="1" ref="Y270" ca="1">X270*(1+(rRentIncrPct*(MOD(Y$8,12)=1))+(rExCapExRntInfl*(rExCapExRntInflMnth=Y$8)))*(Y$8&lt;=(MAX(rHoldPeriod,1)+fRvrYr)*12)</f>
        <v>0</v>
      </c>
      <c r="Z270" s="278" cm="1">
        <f t="array" aca="1" ref="Z270" ca="1">Y270*(1+(rRentIncrPct*(MOD(Z$8,12)=1))+(rExCapExRntInfl*(rExCapExRntInflMnth=Z$8)))*(Z$8&lt;=(MAX(rHoldPeriod,1)+fRvrYr)*12)</f>
        <v>0</v>
      </c>
      <c r="AA270" s="278" cm="1">
        <f t="array" aca="1" ref="AA270" ca="1">Z270*(1+(rRentIncrPct*(MOD(AA$8,12)=1))+(rExCapExRntInfl*(rExCapExRntInflMnth=AA$8)))*(AA$8&lt;=(MAX(rHoldPeriod,1)+fRvrYr)*12)</f>
        <v>0</v>
      </c>
      <c r="AB270" s="278" cm="1">
        <f t="array" aca="1" ref="AB270" ca="1">AA270*(1+(rRentIncrPct*(MOD(AB$8,12)=1))+(rExCapExRntInfl*(rExCapExRntInflMnth=AB$8)))*(AB$8&lt;=(MAX(rHoldPeriod,1)+fRvrYr)*12)</f>
        <v>0</v>
      </c>
      <c r="AC270" s="278" cm="1">
        <f t="array" aca="1" ref="AC270" ca="1">AB270*(1+(rRentIncrPct*(MOD(AC$8,12)=1))+(rExCapExRntInfl*(rExCapExRntInflMnth=AC$8)))*(AC$8&lt;=(MAX(rHoldPeriod,1)+fRvrYr)*12)</f>
        <v>0</v>
      </c>
      <c r="AD270" s="278" cm="1">
        <f t="array" aca="1" ref="AD270" ca="1">AC270*(1+(rRentIncrPct*(MOD(AD$8,12)=1))+(rExCapExRntInfl*(rExCapExRntInflMnth=AD$8)))*(AD$8&lt;=(MAX(rHoldPeriod,1)+fRvrYr)*12)</f>
        <v>0</v>
      </c>
      <c r="AE270" s="278" cm="1">
        <f t="array" aca="1" ref="AE270" ca="1">AD270*(1+(rRentIncrPct*(MOD(AE$8,12)=1))+(rExCapExRntInfl*(rExCapExRntInflMnth=AE$8)))*(AE$8&lt;=(MAX(rHoldPeriod,1)+fRvrYr)*12)</f>
        <v>0</v>
      </c>
      <c r="AF270" s="278" cm="1">
        <f t="array" aca="1" ref="AF270" ca="1">AE270*(1+(rRentIncrPct*(MOD(AF$8,12)=1))+(rExCapExRntInfl*(rExCapExRntInflMnth=AF$8)))*(AF$8&lt;=(MAX(rHoldPeriod,1)+fRvrYr)*12)</f>
        <v>0</v>
      </c>
      <c r="AG270" s="278" cm="1">
        <f t="array" aca="1" ref="AG270" ca="1">AF270*(1+(rRentIncrPct*(MOD(AG$8,12)=1))+(rExCapExRntInfl*(rExCapExRntInflMnth=AG$8)))*(AG$8&lt;=(MAX(rHoldPeriod,1)+fRvrYr)*12)</f>
        <v>0</v>
      </c>
      <c r="AH270" s="278" cm="1">
        <f t="array" aca="1" ref="AH270" ca="1">AG270*(1+(rRentIncrPct*(MOD(AH$8,12)=1))+(rExCapExRntInfl*(rExCapExRntInflMnth=AH$8)))*(AH$8&lt;=(MAX(rHoldPeriod,1)+fRvrYr)*12)</f>
        <v>0</v>
      </c>
      <c r="AI270" s="278" cm="1">
        <f t="array" aca="1" ref="AI270" ca="1">AH270*(1+(rRentIncrPct*(MOD(AI$8,12)=1))+(rExCapExRntInfl*(rExCapExRntInflMnth=AI$8)))*(AI$8&lt;=(MAX(rHoldPeriod,1)+fRvrYr)*12)</f>
        <v>0</v>
      </c>
      <c r="AJ270" s="278" cm="1">
        <f t="array" aca="1" ref="AJ270" ca="1">AI270*(1+(rRentIncrPct*(MOD(AJ$8,12)=1))+(rExCapExRntInfl*(rExCapExRntInflMnth=AJ$8)))*(AJ$8&lt;=(MAX(rHoldPeriod,1)+fRvrYr)*12)</f>
        <v>0</v>
      </c>
      <c r="AK270" s="278" cm="1">
        <f t="array" aca="1" ref="AK270" ca="1">AJ270*(1+(rRentIncrPct*(MOD(AK$8,12)=1))+(rExCapExRntInfl*(rExCapExRntInflMnth=AK$8)))*(AK$8&lt;=(MAX(rHoldPeriod,1)+fRvrYr)*12)</f>
        <v>0</v>
      </c>
      <c r="AL270" s="278" cm="1">
        <f t="array" aca="1" ref="AL270" ca="1">AK270*(1+(rRentIncrPct*(MOD(AL$8,12)=1))+(rExCapExRntInfl*(rExCapExRntInflMnth=AL$8)))*(AL$8&lt;=(MAX(rHoldPeriod,1)+fRvrYr)*12)</f>
        <v>0</v>
      </c>
      <c r="AM270" s="278" cm="1">
        <f t="array" aca="1" ref="AM270" ca="1">AL270*(1+(rRentIncrPct*(MOD(AM$8,12)=1))+(rExCapExRntInfl*(rExCapExRntInflMnth=AM$8)))*(AM$8&lt;=(MAX(rHoldPeriod,1)+fRvrYr)*12)</f>
        <v>0</v>
      </c>
      <c r="AN270" s="278" cm="1">
        <f t="array" aca="1" ref="AN270" ca="1">AM270*(1+(rRentIncrPct*(MOD(AN$8,12)=1))+(rExCapExRntInfl*(rExCapExRntInflMnth=AN$8)))*(AN$8&lt;=(MAX(rHoldPeriod,1)+fRvrYr)*12)</f>
        <v>0</v>
      </c>
      <c r="AO270" s="278" cm="1">
        <f t="array" aca="1" ref="AO270" ca="1">AN270*(1+(rRentIncrPct*(MOD(AO$8,12)=1))+(rExCapExRntInfl*(rExCapExRntInflMnth=AO$8)))*(AO$8&lt;=(MAX(rHoldPeriod,1)+fRvrYr)*12)</f>
        <v>0</v>
      </c>
      <c r="AP270" s="278" cm="1">
        <f t="array" aca="1" ref="AP270" ca="1">AO270*(1+(rRentIncrPct*(MOD(AP$8,12)=1))+(rExCapExRntInfl*(rExCapExRntInflMnth=AP$8)))*(AP$8&lt;=(MAX(rHoldPeriod,1)+fRvrYr)*12)</f>
        <v>0</v>
      </c>
      <c r="AQ270" s="278" cm="1">
        <f t="array" aca="1" ref="AQ270" ca="1">AP270*(1+(rRentIncrPct*(MOD(AQ$8,12)=1))+(rExCapExRntInfl*(rExCapExRntInflMnth=AQ$8)))*(AQ$8&lt;=(MAX(rHoldPeriod,1)+fRvrYr)*12)</f>
        <v>0</v>
      </c>
      <c r="AR270" s="278" cm="1">
        <f t="array" aca="1" ref="AR270" ca="1">AQ270*(1+(rRentIncrPct*(MOD(AR$8,12)=1))+(rExCapExRntInfl*(rExCapExRntInflMnth=AR$8)))*(AR$8&lt;=(MAX(rHoldPeriod,1)+fRvrYr)*12)</f>
        <v>0</v>
      </c>
      <c r="AS270" s="278" cm="1">
        <f t="array" aca="1" ref="AS270" ca="1">AR270*(1+(rRentIncrPct*(MOD(AS$8,12)=1))+(rExCapExRntInfl*(rExCapExRntInflMnth=AS$8)))*(AS$8&lt;=(MAX(rHoldPeriod,1)+fRvrYr)*12)</f>
        <v>0</v>
      </c>
      <c r="AT270" s="278" cm="1">
        <f t="array" aca="1" ref="AT270" ca="1">AS270*(1+(rRentIncrPct*(MOD(AT$8,12)=1))+(rExCapExRntInfl*(rExCapExRntInflMnth=AT$8)))*(AT$8&lt;=(MAX(rHoldPeriod,1)+fRvrYr)*12)</f>
        <v>0</v>
      </c>
      <c r="AU270" s="278" cm="1">
        <f t="array" aca="1" ref="AU270" ca="1">AT270*(1+(rRentIncrPct*(MOD(AU$8,12)=1))+(rExCapExRntInfl*(rExCapExRntInflMnth=AU$8)))*(AU$8&lt;=(MAX(rHoldPeriod,1)+fRvrYr)*12)</f>
        <v>0</v>
      </c>
      <c r="AV270" s="278" cm="1">
        <f t="array" aca="1" ref="AV270" ca="1">AU270*(1+(rRentIncrPct*(MOD(AV$8,12)=1))+(rExCapExRntInfl*(rExCapExRntInflMnth=AV$8)))*(AV$8&lt;=(MAX(rHoldPeriod,1)+fRvrYr)*12)</f>
        <v>0</v>
      </c>
      <c r="AW270" s="278" cm="1">
        <f t="array" aca="1" ref="AW270" ca="1">AV270*(1+(rRentIncrPct*(MOD(AW$8,12)=1))+(rExCapExRntInfl*(rExCapExRntInflMnth=AW$8)))*(AW$8&lt;=(MAX(rHoldPeriod,1)+fRvrYr)*12)</f>
        <v>0</v>
      </c>
      <c r="AX270" s="278" cm="1">
        <f t="array" aca="1" ref="AX270" ca="1">AW270*(1+(rRentIncrPct*(MOD(AX$8,12)=1))+(rExCapExRntInfl*(rExCapExRntInflMnth=AX$8)))*(AX$8&lt;=(MAX(rHoldPeriod,1)+fRvrYr)*12)</f>
        <v>0</v>
      </c>
      <c r="AY270" s="278" cm="1">
        <f t="array" aca="1" ref="AY270" ca="1">AX270*(1+(rRentIncrPct*(MOD(AY$8,12)=1))+(rExCapExRntInfl*(rExCapExRntInflMnth=AY$8)))*(AY$8&lt;=(MAX(rHoldPeriod,1)+fRvrYr)*12)</f>
        <v>0</v>
      </c>
      <c r="AZ270" s="278" cm="1">
        <f t="array" aca="1" ref="AZ270" ca="1">AY270*(1+(rRentIncrPct*(MOD(AZ$8,12)=1))+(rExCapExRntInfl*(rExCapExRntInflMnth=AZ$8)))*(AZ$8&lt;=(MAX(rHoldPeriod,1)+fRvrYr)*12)</f>
        <v>0</v>
      </c>
      <c r="BA270" s="278" cm="1">
        <f t="array" aca="1" ref="BA270" ca="1">AZ270*(1+(rRentIncrPct*(MOD(BA$8,12)=1))+(rExCapExRntInfl*(rExCapExRntInflMnth=BA$8)))*(BA$8&lt;=(MAX(rHoldPeriod,1)+fRvrYr)*12)</f>
        <v>0</v>
      </c>
      <c r="BB270" s="278" cm="1">
        <f t="array" aca="1" ref="BB270" ca="1">BA270*(1+(rRentIncrPct*(MOD(BB$8,12)=1))+(rExCapExRntInfl*(rExCapExRntInflMnth=BB$8)))*(BB$8&lt;=(MAX(rHoldPeriod,1)+fRvrYr)*12)</f>
        <v>0</v>
      </c>
      <c r="BC270" s="278" cm="1">
        <f t="array" aca="1" ref="BC270" ca="1">BB270*(1+(rRentIncrPct*(MOD(BC$8,12)=1))+(rExCapExRntInfl*(rExCapExRntInflMnth=BC$8)))*(BC$8&lt;=(MAX(rHoldPeriod,1)+fRvrYr)*12)</f>
        <v>0</v>
      </c>
      <c r="BD270" s="278" cm="1">
        <f t="array" aca="1" ref="BD270" ca="1">BC270*(1+(rRentIncrPct*(MOD(BD$8,12)=1))+(rExCapExRntInfl*(rExCapExRntInflMnth=BD$8)))*(BD$8&lt;=(MAX(rHoldPeriod,1)+fRvrYr)*12)</f>
        <v>0</v>
      </c>
      <c r="BE270" s="278" cm="1">
        <f t="array" aca="1" ref="BE270" ca="1">BD270*(1+(rRentIncrPct*(MOD(BE$8,12)=1))+(rExCapExRntInfl*(rExCapExRntInflMnth=BE$8)))*(BE$8&lt;=(MAX(rHoldPeriod,1)+fRvrYr)*12)</f>
        <v>0</v>
      </c>
      <c r="BF270" s="278" cm="1">
        <f t="array" aca="1" ref="BF270" ca="1">BE270*(1+(rRentIncrPct*(MOD(BF$8,12)=1))+(rExCapExRntInfl*(rExCapExRntInflMnth=BF$8)))*(BF$8&lt;=(MAX(rHoldPeriod,1)+fRvrYr)*12)</f>
        <v>0</v>
      </c>
      <c r="BG270" s="278" cm="1">
        <f t="array" aca="1" ref="BG270" ca="1">BF270*(1+(rRentIncrPct*(MOD(BG$8,12)=1))+(rExCapExRntInfl*(rExCapExRntInflMnth=BG$8)))*(BG$8&lt;=(MAX(rHoldPeriod,1)+fRvrYr)*12)</f>
        <v>0</v>
      </c>
      <c r="BH270" s="278" cm="1">
        <f t="array" aca="1" ref="BH270" ca="1">BG270*(1+(rRentIncrPct*(MOD(BH$8,12)=1))+(rExCapExRntInfl*(rExCapExRntInflMnth=BH$8)))*(BH$8&lt;=(MAX(rHoldPeriod,1)+fRvrYr)*12)</f>
        <v>0</v>
      </c>
      <c r="BI270" s="278" cm="1">
        <f t="array" aca="1" ref="BI270" ca="1">BH270*(1+(rRentIncrPct*(MOD(BI$8,12)=1))+(rExCapExRntInfl*(rExCapExRntInflMnth=BI$8)))*(BI$8&lt;=(MAX(rHoldPeriod,1)+fRvrYr)*12)</f>
        <v>0</v>
      </c>
      <c r="BJ270" s="278" cm="1">
        <f t="array" aca="1" ref="BJ270" ca="1">BI270*(1+(rRentIncrPct*(MOD(BJ$8,12)=1))+(rExCapExRntInfl*(rExCapExRntInflMnth=BJ$8)))*(BJ$8&lt;=(MAX(rHoldPeriod,1)+fRvrYr)*12)</f>
        <v>0</v>
      </c>
      <c r="BK270" s="278" cm="1">
        <f t="array" aca="1" ref="BK270" ca="1">BJ270*(1+(rRentIncrPct*(MOD(BK$8,12)=1))+(rExCapExRntInfl*(rExCapExRntInflMnth=BK$8)))*(BK$8&lt;=(MAX(rHoldPeriod,1)+fRvrYr)*12)</f>
        <v>0</v>
      </c>
      <c r="BL270" s="278" cm="1">
        <f t="array" aca="1" ref="BL270" ca="1">BK270*(1+(rRentIncrPct*(MOD(BL$8,12)=1))+(rExCapExRntInfl*(rExCapExRntInflMnth=BL$8)))*(BL$8&lt;=(MAX(rHoldPeriod,1)+fRvrYr)*12)</f>
        <v>0</v>
      </c>
      <c r="BM270" s="278" cm="1">
        <f t="array" aca="1" ref="BM270" ca="1">BL270*(1+(rRentIncrPct*(MOD(BM$8,12)=1))+(rExCapExRntInfl*(rExCapExRntInflMnth=BM$8)))*(BM$8&lt;=(MAX(rHoldPeriod,1)+fRvrYr)*12)</f>
        <v>0</v>
      </c>
      <c r="BN270" s="278" cm="1">
        <f t="array" aca="1" ref="BN270" ca="1">BM270*(1+(rRentIncrPct*(MOD(BN$8,12)=1))+(rExCapExRntInfl*(rExCapExRntInflMnth=BN$8)))*(BN$8&lt;=(MAX(rHoldPeriod,1)+fRvrYr)*12)</f>
        <v>0</v>
      </c>
      <c r="BO270" s="278" cm="1">
        <f t="array" aca="1" ref="BO270" ca="1">BN270*(1+(rRentIncrPct*(MOD(BO$8,12)=1))+(rExCapExRntInfl*(rExCapExRntInflMnth=BO$8)))*(BO$8&lt;=(MAX(rHoldPeriod,1)+fRvrYr)*12)</f>
        <v>0</v>
      </c>
      <c r="BP270" s="278" cm="1">
        <f t="array" aca="1" ref="BP270" ca="1">BO270*(1+(rRentIncrPct*(MOD(BP$8,12)=1))+(rExCapExRntInfl*(rExCapExRntInflMnth=BP$8)))*(BP$8&lt;=(MAX(rHoldPeriod,1)+fRvrYr)*12)</f>
        <v>0</v>
      </c>
      <c r="BQ270" s="278" cm="1">
        <f t="array" aca="1" ref="BQ270" ca="1">BP270*(1+(rRentIncrPct*(MOD(BQ$8,12)=1))+(rExCapExRntInfl*(rExCapExRntInflMnth=BQ$8)))*(BQ$8&lt;=(MAX(rHoldPeriod,1)+fRvrYr)*12)</f>
        <v>0</v>
      </c>
      <c r="BR270" s="278" cm="1">
        <f t="array" aca="1" ref="BR270" ca="1">BQ270*(1+(rRentIncrPct*(MOD(BR$8,12)=1))+(rExCapExRntInfl*(rExCapExRntInflMnth=BR$8)))*(BR$8&lt;=(MAX(rHoldPeriod,1)+fRvrYr)*12)</f>
        <v>0</v>
      </c>
      <c r="BS270" s="278" cm="1">
        <f t="array" aca="1" ref="BS270" ca="1">BR270*(1+(rRentIncrPct*(MOD(BS$8,12)=1))+(rExCapExRntInfl*(rExCapExRntInflMnth=BS$8)))*(BS$8&lt;=(MAX(rHoldPeriod,1)+fRvrYr)*12)</f>
        <v>0</v>
      </c>
      <c r="BT270" s="278" cm="1">
        <f t="array" aca="1" ref="BT270" ca="1">BS270*(1+(rRentIncrPct*(MOD(BT$8,12)=1))+(rExCapExRntInfl*(rExCapExRntInflMnth=BT$8)))*(BT$8&lt;=(MAX(rHoldPeriod,1)+fRvrYr)*12)</f>
        <v>0</v>
      </c>
      <c r="BU270" s="278" cm="1">
        <f t="array" aca="1" ref="BU270" ca="1">BT270*(1+(rRentIncrPct*(MOD(BU$8,12)=1))+(rExCapExRntInfl*(rExCapExRntInflMnth=BU$8)))*(BU$8&lt;=(MAX(rHoldPeriod,1)+fRvrYr)*12)</f>
        <v>0</v>
      </c>
      <c r="BV270" s="278" cm="1">
        <f t="array" aca="1" ref="BV270" ca="1">BU270*(1+(rRentIncrPct*(MOD(BV$8,12)=1))+(rExCapExRntInfl*(rExCapExRntInflMnth=BV$8)))*(BV$8&lt;=(MAX(rHoldPeriod,1)+fRvrYr)*12)</f>
        <v>0</v>
      </c>
      <c r="BW270" s="278" cm="1">
        <f t="array" aca="1" ref="BW270" ca="1">BV270*(1+(rRentIncrPct*(MOD(BW$8,12)=1))+(rExCapExRntInfl*(rExCapExRntInflMnth=BW$8)))*(BW$8&lt;=(MAX(rHoldPeriod,1)+fRvrYr)*12)</f>
        <v>0</v>
      </c>
      <c r="BX270" s="278" cm="1">
        <f t="array" aca="1" ref="BX270" ca="1">BW270*(1+(rRentIncrPct*(MOD(BX$8,12)=1))+(rExCapExRntInfl*(rExCapExRntInflMnth=BX$8)))*(BX$8&lt;=(MAX(rHoldPeriod,1)+fRvrYr)*12)</f>
        <v>0</v>
      </c>
      <c r="BY270" s="278" cm="1">
        <f t="array" aca="1" ref="BY270" ca="1">BX270*(1+(rRentIncrPct*(MOD(BY$8,12)=1))+(rExCapExRntInfl*(rExCapExRntInflMnth=BY$8)))*(BY$8&lt;=(MAX(rHoldPeriod,1)+fRvrYr)*12)</f>
        <v>0</v>
      </c>
      <c r="BZ270" s="278" cm="1">
        <f t="array" aca="1" ref="BZ270" ca="1">BY270*(1+(rRentIncrPct*(MOD(BZ$8,12)=1))+(rExCapExRntInfl*(rExCapExRntInflMnth=BZ$8)))*(BZ$8&lt;=(MAX(rHoldPeriod,1)+fRvrYr)*12)</f>
        <v>0</v>
      </c>
      <c r="CA270" s="278" cm="1">
        <f t="array" aca="1" ref="CA270" ca="1">BZ270*(1+(rRentIncrPct*(MOD(CA$8,12)=1))+(rExCapExRntInfl*(rExCapExRntInflMnth=CA$8)))*(CA$8&lt;=(MAX(rHoldPeriod,1)+fRvrYr)*12)</f>
        <v>0</v>
      </c>
      <c r="CB270" s="278" cm="1">
        <f t="array" aca="1" ref="CB270" ca="1">CA270*(1+(rRentIncrPct*(MOD(CB$8,12)=1))+(rExCapExRntInfl*(rExCapExRntInflMnth=CB$8)))*(CB$8&lt;=(MAX(rHoldPeriod,1)+fRvrYr)*12)</f>
        <v>0</v>
      </c>
      <c r="CC270" s="278" cm="1">
        <f t="array" aca="1" ref="CC270" ca="1">CB270*(1+(rRentIncrPct*(MOD(CC$8,12)=1))+(rExCapExRntInfl*(rExCapExRntInflMnth=CC$8)))*(CC$8&lt;=(MAX(rHoldPeriod,1)+fRvrYr)*12)</f>
        <v>0</v>
      </c>
      <c r="CD270" s="278" cm="1">
        <f t="array" aca="1" ref="CD270" ca="1">CC270*(1+(rRentIncrPct*(MOD(CD$8,12)=1))+(rExCapExRntInfl*(rExCapExRntInflMnth=CD$8)))*(CD$8&lt;=(MAX(rHoldPeriod,1)+fRvrYr)*12)</f>
        <v>0</v>
      </c>
      <c r="CE270" s="278" cm="1">
        <f t="array" aca="1" ref="CE270" ca="1">CD270*(1+(rRentIncrPct*(MOD(CE$8,12)=1))+(rExCapExRntInfl*(rExCapExRntInflMnth=CE$8)))*(CE$8&lt;=(MAX(rHoldPeriod,1)+fRvrYr)*12)</f>
        <v>0</v>
      </c>
      <c r="CF270" s="278" cm="1">
        <f t="array" aca="1" ref="CF270" ca="1">CE270*(1+(rRentIncrPct*(MOD(CF$8,12)=1))+(rExCapExRntInfl*(rExCapExRntInflMnth=CF$8)))*(CF$8&lt;=(MAX(rHoldPeriod,1)+fRvrYr)*12)</f>
        <v>0</v>
      </c>
      <c r="CG270" s="278" cm="1">
        <f t="array" aca="1" ref="CG270" ca="1">CF270*(1+(rRentIncrPct*(MOD(CG$8,12)=1))+(rExCapExRntInfl*(rExCapExRntInflMnth=CG$8)))*(CG$8&lt;=(MAX(rHoldPeriod,1)+fRvrYr)*12)</f>
        <v>0</v>
      </c>
      <c r="CH270" s="278" cm="1">
        <f t="array" aca="1" ref="CH270" ca="1">CG270*(1+(rRentIncrPct*(MOD(CH$8,12)=1))+(rExCapExRntInfl*(rExCapExRntInflMnth=CH$8)))*(CH$8&lt;=(MAX(rHoldPeriod,1)+fRvrYr)*12)</f>
        <v>0</v>
      </c>
      <c r="CI270" s="278" cm="1">
        <f t="array" aca="1" ref="CI270" ca="1">CH270*(1+(rRentIncrPct*(MOD(CI$8,12)=1))+(rExCapExRntInfl*(rExCapExRntInflMnth=CI$8)))*(CI$8&lt;=(MAX(rHoldPeriod,1)+fRvrYr)*12)</f>
        <v>0</v>
      </c>
      <c r="CJ270" s="278" cm="1">
        <f t="array" aca="1" ref="CJ270" ca="1">CI270*(1+(rRentIncrPct*(MOD(CJ$8,12)=1))+(rExCapExRntInfl*(rExCapExRntInflMnth=CJ$8)))*(CJ$8&lt;=(MAX(rHoldPeriod,1)+fRvrYr)*12)</f>
        <v>0</v>
      </c>
      <c r="CK270" s="278" cm="1">
        <f t="array" aca="1" ref="CK270" ca="1">CJ270*(1+(rRentIncrPct*(MOD(CK$8,12)=1))+(rExCapExRntInfl*(rExCapExRntInflMnth=CK$8)))*(CK$8&lt;=(MAX(rHoldPeriod,1)+fRvrYr)*12)</f>
        <v>0</v>
      </c>
      <c r="CL270" s="278" cm="1">
        <f t="array" aca="1" ref="CL270" ca="1">CK270*(1+(rRentIncrPct*(MOD(CL$8,12)=1))+(rExCapExRntInfl*(rExCapExRntInflMnth=CL$8)))*(CL$8&lt;=(MAX(rHoldPeriod,1)+fRvrYr)*12)</f>
        <v>0</v>
      </c>
      <c r="CM270" s="278" cm="1">
        <f t="array" aca="1" ref="CM270" ca="1">CL270*(1+(rRentIncrPct*(MOD(CM$8,12)=1))+(rExCapExRntInfl*(rExCapExRntInflMnth=CM$8)))*(CM$8&lt;=(MAX(rHoldPeriod,1)+fRvrYr)*12)</f>
        <v>0</v>
      </c>
      <c r="CN270" s="278" cm="1">
        <f t="array" aca="1" ref="CN270" ca="1">CM270*(1+(rRentIncrPct*(MOD(CN$8,12)=1))+(rExCapExRntInfl*(rExCapExRntInflMnth=CN$8)))*(CN$8&lt;=(MAX(rHoldPeriod,1)+fRvrYr)*12)</f>
        <v>0</v>
      </c>
      <c r="CO270" s="278" cm="1">
        <f t="array" aca="1" ref="CO270" ca="1">CN270*(1+(rRentIncrPct*(MOD(CO$8,12)=1))+(rExCapExRntInfl*(rExCapExRntInflMnth=CO$8)))*(CO$8&lt;=(MAX(rHoldPeriod,1)+fRvrYr)*12)</f>
        <v>0</v>
      </c>
      <c r="CP270" s="278" cm="1">
        <f t="array" aca="1" ref="CP270" ca="1">CO270*(1+(rRentIncrPct*(MOD(CP$8,12)=1))+(rExCapExRntInfl*(rExCapExRntInflMnth=CP$8)))*(CP$8&lt;=(MAX(rHoldPeriod,1)+fRvrYr)*12)</f>
        <v>0</v>
      </c>
      <c r="CQ270" s="278" cm="1">
        <f t="array" aca="1" ref="CQ270" ca="1">CP270*(1+(rRentIncrPct*(MOD(CQ$8,12)=1))+(rExCapExRntInfl*(rExCapExRntInflMnth=CQ$8)))*(CQ$8&lt;=(MAX(rHoldPeriod,1)+fRvrYr)*12)</f>
        <v>0</v>
      </c>
      <c r="CR270" s="278" cm="1">
        <f t="array" aca="1" ref="CR270" ca="1">CQ270*(1+(rRentIncrPct*(MOD(CR$8,12)=1))+(rExCapExRntInfl*(rExCapExRntInflMnth=CR$8)))*(CR$8&lt;=(MAX(rHoldPeriod,1)+fRvrYr)*12)</f>
        <v>0</v>
      </c>
      <c r="CS270" s="278" cm="1">
        <f t="array" aca="1" ref="CS270" ca="1">CR270*(1+(rRentIncrPct*(MOD(CS$8,12)=1))+(rExCapExRntInfl*(rExCapExRntInflMnth=CS$8)))*(CS$8&lt;=(MAX(rHoldPeriod,1)+fRvrYr)*12)</f>
        <v>0</v>
      </c>
      <c r="CT270" s="278" cm="1">
        <f t="array" aca="1" ref="CT270" ca="1">CS270*(1+(rRentIncrPct*(MOD(CT$8,12)=1))+(rExCapExRntInfl*(rExCapExRntInflMnth=CT$8)))*(CT$8&lt;=(MAX(rHoldPeriod,1)+fRvrYr)*12)</f>
        <v>0</v>
      </c>
      <c r="CU270" s="278" cm="1">
        <f t="array" aca="1" ref="CU270" ca="1">CT270*(1+(rRentIncrPct*(MOD(CU$8,12)=1))+(rExCapExRntInfl*(rExCapExRntInflMnth=CU$8)))*(CU$8&lt;=(MAX(rHoldPeriod,1)+fRvrYr)*12)</f>
        <v>0</v>
      </c>
      <c r="CV270" s="278" cm="1">
        <f t="array" aca="1" ref="CV270" ca="1">CU270*(1+(rRentIncrPct*(MOD(CV$8,12)=1))+(rExCapExRntInfl*(rExCapExRntInflMnth=CV$8)))*(CV$8&lt;=(MAX(rHoldPeriod,1)+fRvrYr)*12)</f>
        <v>0</v>
      </c>
      <c r="CW270" s="278" cm="1">
        <f t="array" aca="1" ref="CW270" ca="1">CV270*(1+(rRentIncrPct*(MOD(CW$8,12)=1))+(rExCapExRntInfl*(rExCapExRntInflMnth=CW$8)))*(CW$8&lt;=(MAX(rHoldPeriod,1)+fRvrYr)*12)</f>
        <v>0</v>
      </c>
      <c r="CX270" s="278" cm="1">
        <f t="array" aca="1" ref="CX270" ca="1">CW270*(1+(rRentIncrPct*(MOD(CX$8,12)=1))+(rExCapExRntInfl*(rExCapExRntInflMnth=CX$8)))*(CX$8&lt;=(MAX(rHoldPeriod,1)+fRvrYr)*12)</f>
        <v>0</v>
      </c>
      <c r="CY270" s="278" cm="1">
        <f t="array" aca="1" ref="CY270" ca="1">CX270*(1+(rRentIncrPct*(MOD(CY$8,12)=1))+(rExCapExRntInfl*(rExCapExRntInflMnth=CY$8)))*(CY$8&lt;=(MAX(rHoldPeriod,1)+fRvrYr)*12)</f>
        <v>0</v>
      </c>
      <c r="CZ270" s="278" cm="1">
        <f t="array" aca="1" ref="CZ270" ca="1">CY270*(1+(rRentIncrPct*(MOD(CZ$8,12)=1))+(rExCapExRntInfl*(rExCapExRntInflMnth=CZ$8)))*(CZ$8&lt;=(MAX(rHoldPeriod,1)+fRvrYr)*12)</f>
        <v>0</v>
      </c>
      <c r="DA270" s="278" cm="1">
        <f t="array" aca="1" ref="DA270" ca="1">CZ270*(1+(rRentIncrPct*(MOD(DA$8,12)=1))+(rExCapExRntInfl*(rExCapExRntInflMnth=DA$8)))*(DA$8&lt;=(MAX(rHoldPeriod,1)+fRvrYr)*12)</f>
        <v>0</v>
      </c>
      <c r="DB270" s="278" cm="1">
        <f t="array" aca="1" ref="DB270" ca="1">DA270*(1+(rRentIncrPct*(MOD(DB$8,12)=1))+(rExCapExRntInfl*(rExCapExRntInflMnth=DB$8)))*(DB$8&lt;=(MAX(rHoldPeriod,1)+fRvrYr)*12)</f>
        <v>0</v>
      </c>
      <c r="DC270" s="278" cm="1">
        <f t="array" aca="1" ref="DC270" ca="1">DB270*(1+(rRentIncrPct*(MOD(DC$8,12)=1))+(rExCapExRntInfl*(rExCapExRntInflMnth=DC$8)))*(DC$8&lt;=(MAX(rHoldPeriod,1)+fRvrYr)*12)</f>
        <v>0</v>
      </c>
      <c r="DD270" s="278" cm="1">
        <f t="array" aca="1" ref="DD270" ca="1">DC270*(1+(rRentIncrPct*(MOD(DD$8,12)=1))+(rExCapExRntInfl*(rExCapExRntInflMnth=DD$8)))*(DD$8&lt;=(MAX(rHoldPeriod,1)+fRvrYr)*12)</f>
        <v>0</v>
      </c>
      <c r="DE270" s="278" cm="1">
        <f t="array" aca="1" ref="DE270" ca="1">DD270*(1+(rRentIncrPct*(MOD(DE$8,12)=1))+(rExCapExRntInfl*(rExCapExRntInflMnth=DE$8)))*(DE$8&lt;=(MAX(rHoldPeriod,1)+fRvrYr)*12)</f>
        <v>0</v>
      </c>
      <c r="DF270" s="278" cm="1">
        <f t="array" aca="1" ref="DF270" ca="1">DE270*(1+(rRentIncrPct*(MOD(DF$8,12)=1))+(rExCapExRntInfl*(rExCapExRntInflMnth=DF$8)))*(DF$8&lt;=(MAX(rHoldPeriod,1)+fRvrYr)*12)</f>
        <v>0</v>
      </c>
      <c r="DG270" s="278" cm="1">
        <f t="array" aca="1" ref="DG270" ca="1">DF270*(1+(rRentIncrPct*(MOD(DG$8,12)=1))+(rExCapExRntInfl*(rExCapExRntInflMnth=DG$8)))*(DG$8&lt;=(MAX(rHoldPeriod,1)+fRvrYr)*12)</f>
        <v>0</v>
      </c>
      <c r="DH270" s="278" cm="1">
        <f t="array" aca="1" ref="DH270" ca="1">DG270*(1+(rRentIncrPct*(MOD(DH$8,12)=1))+(rExCapExRntInfl*(rExCapExRntInflMnth=DH$8)))*(DH$8&lt;=(MAX(rHoldPeriod,1)+fRvrYr)*12)</f>
        <v>0</v>
      </c>
      <c r="DI270" s="278" cm="1">
        <f t="array" aca="1" ref="DI270" ca="1">DH270*(1+(rRentIncrPct*(MOD(DI$8,12)=1))+(rExCapExRntInfl*(rExCapExRntInflMnth=DI$8)))*(DI$8&lt;=(MAX(rHoldPeriod,1)+fRvrYr)*12)</f>
        <v>0</v>
      </c>
      <c r="DJ270" s="278" cm="1">
        <f t="array" aca="1" ref="DJ270" ca="1">DI270*(1+(rRentIncrPct*(MOD(DJ$8,12)=1))+(rExCapExRntInfl*(rExCapExRntInflMnth=DJ$8)))*(DJ$8&lt;=(MAX(rHoldPeriod,1)+fRvrYr)*12)</f>
        <v>0</v>
      </c>
      <c r="DK270" s="278" cm="1">
        <f t="array" aca="1" ref="DK270" ca="1">DJ270*(1+(rRentIncrPct*(MOD(DK$8,12)=1))+(rExCapExRntInfl*(rExCapExRntInflMnth=DK$8)))*(DK$8&lt;=(MAX(rHoldPeriod,1)+fRvrYr)*12)</f>
        <v>0</v>
      </c>
      <c r="DL270" s="278" cm="1">
        <f t="array" aca="1" ref="DL270" ca="1">DK270*(1+(rRentIncrPct*(MOD(DL$8,12)=1))+(rExCapExRntInfl*(rExCapExRntInflMnth=DL$8)))*(DL$8&lt;=(MAX(rHoldPeriod,1)+fRvrYr)*12)</f>
        <v>0</v>
      </c>
      <c r="DM270" s="278" cm="1">
        <f t="array" aca="1" ref="DM270" ca="1">DL270*(1+(rRentIncrPct*(MOD(DM$8,12)=1))+(rExCapExRntInfl*(rExCapExRntInflMnth=DM$8)))*(DM$8&lt;=(MAX(rHoldPeriod,1)+fRvrYr)*12)</f>
        <v>0</v>
      </c>
      <c r="DN270" s="278" cm="1">
        <f t="array" aca="1" ref="DN270" ca="1">DM270*(1+(rRentIncrPct*(MOD(DN$8,12)=1))+(rExCapExRntInfl*(rExCapExRntInflMnth=DN$8)))*(DN$8&lt;=(MAX(rHoldPeriod,1)+fRvrYr)*12)</f>
        <v>0</v>
      </c>
      <c r="DO270" s="278" cm="1">
        <f t="array" aca="1" ref="DO270" ca="1">DN270*(1+(rRentIncrPct*(MOD(DO$8,12)=1))+(rExCapExRntInfl*(rExCapExRntInflMnth=DO$8)))*(DO$8&lt;=(MAX(rHoldPeriod,1)+fRvrYr)*12)</f>
        <v>0</v>
      </c>
      <c r="DP270" s="278" cm="1">
        <f t="array" aca="1" ref="DP270" ca="1">DO270*(1+(rRentIncrPct*(MOD(DP$8,12)=1))+(rExCapExRntInfl*(rExCapExRntInflMnth=DP$8)))*(DP$8&lt;=(MAX(rHoldPeriod,1)+fRvrYr)*12)</f>
        <v>0</v>
      </c>
      <c r="DQ270" s="278" cm="1">
        <f t="array" aca="1" ref="DQ270" ca="1">DP270*(1+(rRentIncrPct*(MOD(DQ$8,12)=1))+(rExCapExRntInfl*(rExCapExRntInflMnth=DQ$8)))*(DQ$8&lt;=(MAX(rHoldPeriod,1)+fRvrYr)*12)</f>
        <v>0</v>
      </c>
      <c r="DR270" s="278" cm="1">
        <f t="array" aca="1" ref="DR270" ca="1">DQ270*(1+(rRentIncrPct*(MOD(DR$8,12)=1))+(rExCapExRntInfl*(rExCapExRntInflMnth=DR$8)))*(DR$8&lt;=(MAX(rHoldPeriod,1)+fRvrYr)*12)</f>
        <v>0</v>
      </c>
      <c r="DS270" s="278" cm="1">
        <f t="array" aca="1" ref="DS270" ca="1">DR270*(1+(rRentIncrPct*(MOD(DS$8,12)=1))+(rExCapExRntInfl*(rExCapExRntInflMnth=DS$8)))*(DS$8&lt;=(MAX(rHoldPeriod,1)+fRvrYr)*12)</f>
        <v>0</v>
      </c>
      <c r="DT270" s="278" cm="1">
        <f t="array" aca="1" ref="DT270" ca="1">DS270*(1+(rRentIncrPct*(MOD(DT$8,12)=1))+(rExCapExRntInfl*(rExCapExRntInflMnth=DT$8)))*(DT$8&lt;=(MAX(rHoldPeriod,1)+fRvrYr)*12)</f>
        <v>0</v>
      </c>
      <c r="DU270" s="278" cm="1">
        <f t="array" aca="1" ref="DU270" ca="1">DT270*(1+(rRentIncrPct*(MOD(DU$8,12)=1))+(rExCapExRntInfl*(rExCapExRntInflMnth=DU$8)))*(DU$8&lt;=(MAX(rHoldPeriod,1)+fRvrYr)*12)</f>
        <v>0</v>
      </c>
      <c r="DV270" s="278" cm="1">
        <f t="array" aca="1" ref="DV270" ca="1">DU270*(1+(rRentIncrPct*(MOD(DV$8,12)=1))+(rExCapExRntInfl*(rExCapExRntInflMnth=DV$8)))*(DV$8&lt;=(MAX(rHoldPeriod,1)+fRvrYr)*12)</f>
        <v>0</v>
      </c>
      <c r="DW270" s="278" cm="1">
        <f t="array" aca="1" ref="DW270" ca="1">DV270*(1+(rRentIncrPct*(MOD(DW$8,12)=1))+(rExCapExRntInfl*(rExCapExRntInflMnth=DW$8)))*(DW$8&lt;=(MAX(rHoldPeriod,1)+fRvrYr)*12)</f>
        <v>0</v>
      </c>
      <c r="DX270" s="278" cm="1">
        <f t="array" aca="1" ref="DX270" ca="1">DW270*(1+(rRentIncrPct*(MOD(DX$8,12)=1))+(rExCapExRntInfl*(rExCapExRntInflMnth=DX$8)))*(DX$8&lt;=(MAX(rHoldPeriod,1)+fRvrYr)*12)</f>
        <v>0</v>
      </c>
      <c r="DY270" s="278" cm="1">
        <f t="array" aca="1" ref="DY270" ca="1">DX270*(1+(rRentIncrPct*(MOD(DY$8,12)=1))+(rExCapExRntInfl*(rExCapExRntInflMnth=DY$8)))*(DY$8&lt;=(MAX(rHoldPeriod,1)+fRvrYr)*12)</f>
        <v>0</v>
      </c>
      <c r="DZ270" s="278" cm="1">
        <f t="array" aca="1" ref="DZ270" ca="1">DY270*(1+(rRentIncrPct*(MOD(DZ$8,12)=1))+(rExCapExRntInfl*(rExCapExRntInflMnth=DZ$8)))*(DZ$8&lt;=(MAX(rHoldPeriod,1)+fRvrYr)*12)</f>
        <v>0</v>
      </c>
      <c r="EA270" s="278" cm="1">
        <f t="array" aca="1" ref="EA270" ca="1">DZ270*(1+(rRentIncrPct*(MOD(EA$8,12)=1))+(rExCapExRntInfl*(rExCapExRntInflMnth=EA$8)))*(EA$8&lt;=(MAX(rHoldPeriod,1)+fRvrYr)*12)</f>
        <v>0</v>
      </c>
      <c r="EB270" s="278" cm="1">
        <f t="array" aca="1" ref="EB270" ca="1">EA270*(1+(rRentIncrPct*(MOD(EB$8,12)=1))+(rExCapExRntInfl*(rExCapExRntInflMnth=EB$8)))*(EB$8&lt;=(MAX(rHoldPeriod,1)+fRvrYr)*12)</f>
        <v>0</v>
      </c>
      <c r="EC270" s="278" cm="1">
        <f t="array" aca="1" ref="EC270" ca="1">EB270*(1+(rRentIncrPct*(MOD(EC$8,12)=1))+(rExCapExRntInfl*(rExCapExRntInflMnth=EC$8)))*(EC$8&lt;=(MAX(rHoldPeriod,1)+fRvrYr)*12)</f>
        <v>0</v>
      </c>
      <c r="ED270" s="278" cm="1">
        <f t="array" aca="1" ref="ED270" ca="1">EC270*(1+(rRentIncrPct*(MOD(ED$8,12)=1))+(rExCapExRntInfl*(rExCapExRntInflMnth=ED$8)))*(ED$8&lt;=(MAX(rHoldPeriod,1)+fRvrYr)*12)</f>
        <v>0</v>
      </c>
      <c r="EE270" s="278" cm="1">
        <f t="array" aca="1" ref="EE270" ca="1">ED270*(1+(rRentIncrPct*(MOD(EE$8,12)=1))+(rExCapExRntInfl*(rExCapExRntInflMnth=EE$8)))*(EE$8&lt;=(MAX(rHoldPeriod,1)+fRvrYr)*12)</f>
        <v>0</v>
      </c>
      <c r="EF270" s="278" cm="1">
        <f t="array" aca="1" ref="EF270" ca="1">EE270*(1+(rRentIncrPct*(MOD(EF$8,12)=1))+(rExCapExRntInfl*(rExCapExRntInflMnth=EF$8)))*(EF$8&lt;=(MAX(rHoldPeriod,1)+fRvrYr)*12)</f>
        <v>0</v>
      </c>
      <c r="EG270" s="278" cm="1">
        <f t="array" aca="1" ref="EG270" ca="1">EF270*(1+(rRentIncrPct*(MOD(EG$8,12)=1))+(rExCapExRntInfl*(rExCapExRntInflMnth=EG$8)))*(EG$8&lt;=(MAX(rHoldPeriod,1)+fRvrYr)*12)</f>
        <v>0</v>
      </c>
      <c r="EH270" s="278" cm="1">
        <f t="array" aca="1" ref="EH270" ca="1">EG270*(1+(rRentIncrPct*(MOD(EH$8,12)=1))+(rExCapExRntInfl*(rExCapExRntInflMnth=EH$8)))*(EH$8&lt;=(MAX(rHoldPeriod,1)+fRvrYr)*12)</f>
        <v>0</v>
      </c>
      <c r="EI270" s="278" cm="1">
        <f t="array" aca="1" ref="EI270" ca="1">EH270*(1+(rRentIncrPct*(MOD(EI$8,12)=1))+(rExCapExRntInfl*(rExCapExRntInflMnth=EI$8)))*(EI$8&lt;=(MAX(rHoldPeriod,1)+fRvrYr)*12)</f>
        <v>0</v>
      </c>
      <c r="EJ270" s="278" cm="1">
        <f t="array" aca="1" ref="EJ270" ca="1">EI270*(1+(rRentIncrPct*(MOD(EJ$8,12)=1))+(rExCapExRntInfl*(rExCapExRntInflMnth=EJ$8)))*(EJ$8&lt;=(MAX(rHoldPeriod,1)+fRvrYr)*12)</f>
        <v>0</v>
      </c>
      <c r="EK270" s="278" cm="1">
        <f t="array" aca="1" ref="EK270" ca="1">EJ270*(1+(rRentIncrPct*(MOD(EK$8,12)=1))+(rExCapExRntInfl*(rExCapExRntInflMnth=EK$8)))*(EK$8&lt;=(MAX(rHoldPeriod,1)+fRvrYr)*12)</f>
        <v>0</v>
      </c>
      <c r="EL270" s="278" cm="1">
        <f t="array" aca="1" ref="EL270" ca="1">EK270*(1+(rRentIncrPct*(MOD(EL$8,12)=1))+(rExCapExRntInfl*(rExCapExRntInflMnth=EL$8)))*(EL$8&lt;=(MAX(rHoldPeriod,1)+fRvrYr)*12)</f>
        <v>0</v>
      </c>
      <c r="EM270" s="278" cm="1">
        <f t="array" aca="1" ref="EM270" ca="1">EL270*(1+(rRentIncrPct*(MOD(EM$8,12)=1))+(rExCapExRntInfl*(rExCapExRntInflMnth=EM$8)))*(EM$8&lt;=(MAX(rHoldPeriod,1)+fRvrYr)*12)</f>
        <v>0</v>
      </c>
      <c r="EN270" s="278" cm="1">
        <f t="array" aca="1" ref="EN270" ca="1">EM270*(1+(rRentIncrPct*(MOD(EN$8,12)=1))+(rExCapExRntInfl*(rExCapExRntInflMnth=EN$8)))*(EN$8&lt;=(MAX(rHoldPeriod,1)+fRvrYr)*12)</f>
        <v>0</v>
      </c>
      <c r="EO270" s="278" cm="1">
        <f t="array" aca="1" ref="EO270" ca="1">EN270*(1+(rRentIncrPct*(MOD(EO$8,12)=1))+(rExCapExRntInfl*(rExCapExRntInflMnth=EO$8)))*(EO$8&lt;=(MAX(rHoldPeriod,1)+fRvrYr)*12)</f>
        <v>0</v>
      </c>
      <c r="EP270" s="278" cm="1">
        <f t="array" aca="1" ref="EP270" ca="1">EO270*(1+(rRentIncrPct*(MOD(EP$8,12)=1))+(rExCapExRntInfl*(rExCapExRntInflMnth=EP$8)))*(EP$8&lt;=(MAX(rHoldPeriod,1)+fRvrYr)*12)</f>
        <v>0</v>
      </c>
      <c r="EQ270" s="278" cm="1">
        <f t="array" aca="1" ref="EQ270" ca="1">EP270*(1+(rRentIncrPct*(MOD(EQ$8,12)=1))+(rExCapExRntInfl*(rExCapExRntInflMnth=EQ$8)))*(EQ$8&lt;=(MAX(rHoldPeriod,1)+fRvrYr)*12)</f>
        <v>0</v>
      </c>
      <c r="ER270" s="278" cm="1">
        <f t="array" aca="1" ref="ER270" ca="1">EQ270*(1+(rRentIncrPct*(MOD(ER$8,12)=1))+(rExCapExRntInfl*(rExCapExRntInflMnth=ER$8)))*(ER$8&lt;=(MAX(rHoldPeriod,1)+fRvrYr)*12)</f>
        <v>0</v>
      </c>
      <c r="ES270" s="278" cm="1">
        <f t="array" aca="1" ref="ES270" ca="1">ER270*(1+(rRentIncrPct*(MOD(ES$8,12)=1))+(rExCapExRntInfl*(rExCapExRntInflMnth=ES$8)))*(ES$8&lt;=(MAX(rHoldPeriod,1)+fRvrYr)*12)</f>
        <v>0</v>
      </c>
    </row>
    <row r="271" spans="17:149" hidden="1" x14ac:dyDescent="0.2">
      <c r="Q271" s="275"/>
      <c r="R271" s="278">
        <f t="shared" si="502"/>
        <v>0</v>
      </c>
      <c r="S271" s="278" cm="1">
        <f t="array" aca="1" ref="S271" ca="1">R271*(1+(rRentIncrPct*(MOD(S$8,12)=1))+(rExCapExRntInfl*(rExCapExRntInflMnth=S$8)))*(S$8&lt;=(MAX(rHoldPeriod,1)+fRvrYr)*12)</f>
        <v>0</v>
      </c>
      <c r="T271" s="278" cm="1">
        <f t="array" aca="1" ref="T271" ca="1">S271*(1+(rRentIncrPct*(MOD(T$8,12)=1))+(rExCapExRntInfl*(rExCapExRntInflMnth=T$8)))*(T$8&lt;=(MAX(rHoldPeriod,1)+fRvrYr)*12)</f>
        <v>0</v>
      </c>
      <c r="U271" s="278" cm="1">
        <f t="array" aca="1" ref="U271" ca="1">T271*(1+(rRentIncrPct*(MOD(U$8,12)=1))+(rExCapExRntInfl*(rExCapExRntInflMnth=U$8)))*(U$8&lt;=(MAX(rHoldPeriod,1)+fRvrYr)*12)</f>
        <v>0</v>
      </c>
      <c r="V271" s="278" cm="1">
        <f t="array" aca="1" ref="V271" ca="1">U271*(1+(rRentIncrPct*(MOD(V$8,12)=1))+(rExCapExRntInfl*(rExCapExRntInflMnth=V$8)))*(V$8&lt;=(MAX(rHoldPeriod,1)+fRvrYr)*12)</f>
        <v>0</v>
      </c>
      <c r="W271" s="278" cm="1">
        <f t="array" aca="1" ref="W271" ca="1">V271*(1+(rRentIncrPct*(MOD(W$8,12)=1))+(rExCapExRntInfl*(rExCapExRntInflMnth=W$8)))*(W$8&lt;=(MAX(rHoldPeriod,1)+fRvrYr)*12)</f>
        <v>0</v>
      </c>
      <c r="X271" s="278" cm="1">
        <f t="array" aca="1" ref="X271" ca="1">W271*(1+(rRentIncrPct*(MOD(X$8,12)=1))+(rExCapExRntInfl*(rExCapExRntInflMnth=X$8)))*(X$8&lt;=(MAX(rHoldPeriod,1)+fRvrYr)*12)</f>
        <v>0</v>
      </c>
      <c r="Y271" s="278" cm="1">
        <f t="array" aca="1" ref="Y271" ca="1">X271*(1+(rRentIncrPct*(MOD(Y$8,12)=1))+(rExCapExRntInfl*(rExCapExRntInflMnth=Y$8)))*(Y$8&lt;=(MAX(rHoldPeriod,1)+fRvrYr)*12)</f>
        <v>0</v>
      </c>
      <c r="Z271" s="278" cm="1">
        <f t="array" aca="1" ref="Z271" ca="1">Y271*(1+(rRentIncrPct*(MOD(Z$8,12)=1))+(rExCapExRntInfl*(rExCapExRntInflMnth=Z$8)))*(Z$8&lt;=(MAX(rHoldPeriod,1)+fRvrYr)*12)</f>
        <v>0</v>
      </c>
      <c r="AA271" s="278" cm="1">
        <f t="array" aca="1" ref="AA271" ca="1">Z271*(1+(rRentIncrPct*(MOD(AA$8,12)=1))+(rExCapExRntInfl*(rExCapExRntInflMnth=AA$8)))*(AA$8&lt;=(MAX(rHoldPeriod,1)+fRvrYr)*12)</f>
        <v>0</v>
      </c>
      <c r="AB271" s="278" cm="1">
        <f t="array" aca="1" ref="AB271" ca="1">AA271*(1+(rRentIncrPct*(MOD(AB$8,12)=1))+(rExCapExRntInfl*(rExCapExRntInflMnth=AB$8)))*(AB$8&lt;=(MAX(rHoldPeriod,1)+fRvrYr)*12)</f>
        <v>0</v>
      </c>
      <c r="AC271" s="278" cm="1">
        <f t="array" aca="1" ref="AC271" ca="1">AB271*(1+(rRentIncrPct*(MOD(AC$8,12)=1))+(rExCapExRntInfl*(rExCapExRntInflMnth=AC$8)))*(AC$8&lt;=(MAX(rHoldPeriod,1)+fRvrYr)*12)</f>
        <v>0</v>
      </c>
      <c r="AD271" s="278" cm="1">
        <f t="array" aca="1" ref="AD271" ca="1">AC271*(1+(rRentIncrPct*(MOD(AD$8,12)=1))+(rExCapExRntInfl*(rExCapExRntInflMnth=AD$8)))*(AD$8&lt;=(MAX(rHoldPeriod,1)+fRvrYr)*12)</f>
        <v>0</v>
      </c>
      <c r="AE271" s="278" cm="1">
        <f t="array" aca="1" ref="AE271" ca="1">AD271*(1+(rRentIncrPct*(MOD(AE$8,12)=1))+(rExCapExRntInfl*(rExCapExRntInflMnth=AE$8)))*(AE$8&lt;=(MAX(rHoldPeriod,1)+fRvrYr)*12)</f>
        <v>0</v>
      </c>
      <c r="AF271" s="278" cm="1">
        <f t="array" aca="1" ref="AF271" ca="1">AE271*(1+(rRentIncrPct*(MOD(AF$8,12)=1))+(rExCapExRntInfl*(rExCapExRntInflMnth=AF$8)))*(AF$8&lt;=(MAX(rHoldPeriod,1)+fRvrYr)*12)</f>
        <v>0</v>
      </c>
      <c r="AG271" s="278" cm="1">
        <f t="array" aca="1" ref="AG271" ca="1">AF271*(1+(rRentIncrPct*(MOD(AG$8,12)=1))+(rExCapExRntInfl*(rExCapExRntInflMnth=AG$8)))*(AG$8&lt;=(MAX(rHoldPeriod,1)+fRvrYr)*12)</f>
        <v>0</v>
      </c>
      <c r="AH271" s="278" cm="1">
        <f t="array" aca="1" ref="AH271" ca="1">AG271*(1+(rRentIncrPct*(MOD(AH$8,12)=1))+(rExCapExRntInfl*(rExCapExRntInflMnth=AH$8)))*(AH$8&lt;=(MAX(rHoldPeriod,1)+fRvrYr)*12)</f>
        <v>0</v>
      </c>
      <c r="AI271" s="278" cm="1">
        <f t="array" aca="1" ref="AI271" ca="1">AH271*(1+(rRentIncrPct*(MOD(AI$8,12)=1))+(rExCapExRntInfl*(rExCapExRntInflMnth=AI$8)))*(AI$8&lt;=(MAX(rHoldPeriod,1)+fRvrYr)*12)</f>
        <v>0</v>
      </c>
      <c r="AJ271" s="278" cm="1">
        <f t="array" aca="1" ref="AJ271" ca="1">AI271*(1+(rRentIncrPct*(MOD(AJ$8,12)=1))+(rExCapExRntInfl*(rExCapExRntInflMnth=AJ$8)))*(AJ$8&lt;=(MAX(rHoldPeriod,1)+fRvrYr)*12)</f>
        <v>0</v>
      </c>
      <c r="AK271" s="278" cm="1">
        <f t="array" aca="1" ref="AK271" ca="1">AJ271*(1+(rRentIncrPct*(MOD(AK$8,12)=1))+(rExCapExRntInfl*(rExCapExRntInflMnth=AK$8)))*(AK$8&lt;=(MAX(rHoldPeriod,1)+fRvrYr)*12)</f>
        <v>0</v>
      </c>
      <c r="AL271" s="278" cm="1">
        <f t="array" aca="1" ref="AL271" ca="1">AK271*(1+(rRentIncrPct*(MOD(AL$8,12)=1))+(rExCapExRntInfl*(rExCapExRntInflMnth=AL$8)))*(AL$8&lt;=(MAX(rHoldPeriod,1)+fRvrYr)*12)</f>
        <v>0</v>
      </c>
      <c r="AM271" s="278" cm="1">
        <f t="array" aca="1" ref="AM271" ca="1">AL271*(1+(rRentIncrPct*(MOD(AM$8,12)=1))+(rExCapExRntInfl*(rExCapExRntInflMnth=AM$8)))*(AM$8&lt;=(MAX(rHoldPeriod,1)+fRvrYr)*12)</f>
        <v>0</v>
      </c>
      <c r="AN271" s="278" cm="1">
        <f t="array" aca="1" ref="AN271" ca="1">AM271*(1+(rRentIncrPct*(MOD(AN$8,12)=1))+(rExCapExRntInfl*(rExCapExRntInflMnth=AN$8)))*(AN$8&lt;=(MAX(rHoldPeriod,1)+fRvrYr)*12)</f>
        <v>0</v>
      </c>
      <c r="AO271" s="278" cm="1">
        <f t="array" aca="1" ref="AO271" ca="1">AN271*(1+(rRentIncrPct*(MOD(AO$8,12)=1))+(rExCapExRntInfl*(rExCapExRntInflMnth=AO$8)))*(AO$8&lt;=(MAX(rHoldPeriod,1)+fRvrYr)*12)</f>
        <v>0</v>
      </c>
      <c r="AP271" s="278" cm="1">
        <f t="array" aca="1" ref="AP271" ca="1">AO271*(1+(rRentIncrPct*(MOD(AP$8,12)=1))+(rExCapExRntInfl*(rExCapExRntInflMnth=AP$8)))*(AP$8&lt;=(MAX(rHoldPeriod,1)+fRvrYr)*12)</f>
        <v>0</v>
      </c>
      <c r="AQ271" s="278" cm="1">
        <f t="array" aca="1" ref="AQ271" ca="1">AP271*(1+(rRentIncrPct*(MOD(AQ$8,12)=1))+(rExCapExRntInfl*(rExCapExRntInflMnth=AQ$8)))*(AQ$8&lt;=(MAX(rHoldPeriod,1)+fRvrYr)*12)</f>
        <v>0</v>
      </c>
      <c r="AR271" s="278" cm="1">
        <f t="array" aca="1" ref="AR271" ca="1">AQ271*(1+(rRentIncrPct*(MOD(AR$8,12)=1))+(rExCapExRntInfl*(rExCapExRntInflMnth=AR$8)))*(AR$8&lt;=(MAX(rHoldPeriod,1)+fRvrYr)*12)</f>
        <v>0</v>
      </c>
      <c r="AS271" s="278" cm="1">
        <f t="array" aca="1" ref="AS271" ca="1">AR271*(1+(rRentIncrPct*(MOD(AS$8,12)=1))+(rExCapExRntInfl*(rExCapExRntInflMnth=AS$8)))*(AS$8&lt;=(MAX(rHoldPeriod,1)+fRvrYr)*12)</f>
        <v>0</v>
      </c>
      <c r="AT271" s="278" cm="1">
        <f t="array" aca="1" ref="AT271" ca="1">AS271*(1+(rRentIncrPct*(MOD(AT$8,12)=1))+(rExCapExRntInfl*(rExCapExRntInflMnth=AT$8)))*(AT$8&lt;=(MAX(rHoldPeriod,1)+fRvrYr)*12)</f>
        <v>0</v>
      </c>
      <c r="AU271" s="278" cm="1">
        <f t="array" aca="1" ref="AU271" ca="1">AT271*(1+(rRentIncrPct*(MOD(AU$8,12)=1))+(rExCapExRntInfl*(rExCapExRntInflMnth=AU$8)))*(AU$8&lt;=(MAX(rHoldPeriod,1)+fRvrYr)*12)</f>
        <v>0</v>
      </c>
      <c r="AV271" s="278" cm="1">
        <f t="array" aca="1" ref="AV271" ca="1">AU271*(1+(rRentIncrPct*(MOD(AV$8,12)=1))+(rExCapExRntInfl*(rExCapExRntInflMnth=AV$8)))*(AV$8&lt;=(MAX(rHoldPeriod,1)+fRvrYr)*12)</f>
        <v>0</v>
      </c>
      <c r="AW271" s="278" cm="1">
        <f t="array" aca="1" ref="AW271" ca="1">AV271*(1+(rRentIncrPct*(MOD(AW$8,12)=1))+(rExCapExRntInfl*(rExCapExRntInflMnth=AW$8)))*(AW$8&lt;=(MAX(rHoldPeriod,1)+fRvrYr)*12)</f>
        <v>0</v>
      </c>
      <c r="AX271" s="278" cm="1">
        <f t="array" aca="1" ref="AX271" ca="1">AW271*(1+(rRentIncrPct*(MOD(AX$8,12)=1))+(rExCapExRntInfl*(rExCapExRntInflMnth=AX$8)))*(AX$8&lt;=(MAX(rHoldPeriod,1)+fRvrYr)*12)</f>
        <v>0</v>
      </c>
      <c r="AY271" s="278" cm="1">
        <f t="array" aca="1" ref="AY271" ca="1">AX271*(1+(rRentIncrPct*(MOD(AY$8,12)=1))+(rExCapExRntInfl*(rExCapExRntInflMnth=AY$8)))*(AY$8&lt;=(MAX(rHoldPeriod,1)+fRvrYr)*12)</f>
        <v>0</v>
      </c>
      <c r="AZ271" s="278" cm="1">
        <f t="array" aca="1" ref="AZ271" ca="1">AY271*(1+(rRentIncrPct*(MOD(AZ$8,12)=1))+(rExCapExRntInfl*(rExCapExRntInflMnth=AZ$8)))*(AZ$8&lt;=(MAX(rHoldPeriod,1)+fRvrYr)*12)</f>
        <v>0</v>
      </c>
      <c r="BA271" s="278" cm="1">
        <f t="array" aca="1" ref="BA271" ca="1">AZ271*(1+(rRentIncrPct*(MOD(BA$8,12)=1))+(rExCapExRntInfl*(rExCapExRntInflMnth=BA$8)))*(BA$8&lt;=(MAX(rHoldPeriod,1)+fRvrYr)*12)</f>
        <v>0</v>
      </c>
      <c r="BB271" s="278" cm="1">
        <f t="array" aca="1" ref="BB271" ca="1">BA271*(1+(rRentIncrPct*(MOD(BB$8,12)=1))+(rExCapExRntInfl*(rExCapExRntInflMnth=BB$8)))*(BB$8&lt;=(MAX(rHoldPeriod,1)+fRvrYr)*12)</f>
        <v>0</v>
      </c>
      <c r="BC271" s="278" cm="1">
        <f t="array" aca="1" ref="BC271" ca="1">BB271*(1+(rRentIncrPct*(MOD(BC$8,12)=1))+(rExCapExRntInfl*(rExCapExRntInflMnth=BC$8)))*(BC$8&lt;=(MAX(rHoldPeriod,1)+fRvrYr)*12)</f>
        <v>0</v>
      </c>
      <c r="BD271" s="278" cm="1">
        <f t="array" aca="1" ref="BD271" ca="1">BC271*(1+(rRentIncrPct*(MOD(BD$8,12)=1))+(rExCapExRntInfl*(rExCapExRntInflMnth=BD$8)))*(BD$8&lt;=(MAX(rHoldPeriod,1)+fRvrYr)*12)</f>
        <v>0</v>
      </c>
      <c r="BE271" s="278" cm="1">
        <f t="array" aca="1" ref="BE271" ca="1">BD271*(1+(rRentIncrPct*(MOD(BE$8,12)=1))+(rExCapExRntInfl*(rExCapExRntInflMnth=BE$8)))*(BE$8&lt;=(MAX(rHoldPeriod,1)+fRvrYr)*12)</f>
        <v>0</v>
      </c>
      <c r="BF271" s="278" cm="1">
        <f t="array" aca="1" ref="BF271" ca="1">BE271*(1+(rRentIncrPct*(MOD(BF$8,12)=1))+(rExCapExRntInfl*(rExCapExRntInflMnth=BF$8)))*(BF$8&lt;=(MAX(rHoldPeriod,1)+fRvrYr)*12)</f>
        <v>0</v>
      </c>
      <c r="BG271" s="278" cm="1">
        <f t="array" aca="1" ref="BG271" ca="1">BF271*(1+(rRentIncrPct*(MOD(BG$8,12)=1))+(rExCapExRntInfl*(rExCapExRntInflMnth=BG$8)))*(BG$8&lt;=(MAX(rHoldPeriod,1)+fRvrYr)*12)</f>
        <v>0</v>
      </c>
      <c r="BH271" s="278" cm="1">
        <f t="array" aca="1" ref="BH271" ca="1">BG271*(1+(rRentIncrPct*(MOD(BH$8,12)=1))+(rExCapExRntInfl*(rExCapExRntInflMnth=BH$8)))*(BH$8&lt;=(MAX(rHoldPeriod,1)+fRvrYr)*12)</f>
        <v>0</v>
      </c>
      <c r="BI271" s="278" cm="1">
        <f t="array" aca="1" ref="BI271" ca="1">BH271*(1+(rRentIncrPct*(MOD(BI$8,12)=1))+(rExCapExRntInfl*(rExCapExRntInflMnth=BI$8)))*(BI$8&lt;=(MAX(rHoldPeriod,1)+fRvrYr)*12)</f>
        <v>0</v>
      </c>
      <c r="BJ271" s="278" cm="1">
        <f t="array" aca="1" ref="BJ271" ca="1">BI271*(1+(rRentIncrPct*(MOD(BJ$8,12)=1))+(rExCapExRntInfl*(rExCapExRntInflMnth=BJ$8)))*(BJ$8&lt;=(MAX(rHoldPeriod,1)+fRvrYr)*12)</f>
        <v>0</v>
      </c>
      <c r="BK271" s="278" cm="1">
        <f t="array" aca="1" ref="BK271" ca="1">BJ271*(1+(rRentIncrPct*(MOD(BK$8,12)=1))+(rExCapExRntInfl*(rExCapExRntInflMnth=BK$8)))*(BK$8&lt;=(MAX(rHoldPeriod,1)+fRvrYr)*12)</f>
        <v>0</v>
      </c>
      <c r="BL271" s="278" cm="1">
        <f t="array" aca="1" ref="BL271" ca="1">BK271*(1+(rRentIncrPct*(MOD(BL$8,12)=1))+(rExCapExRntInfl*(rExCapExRntInflMnth=BL$8)))*(BL$8&lt;=(MAX(rHoldPeriod,1)+fRvrYr)*12)</f>
        <v>0</v>
      </c>
      <c r="BM271" s="278" cm="1">
        <f t="array" aca="1" ref="BM271" ca="1">BL271*(1+(rRentIncrPct*(MOD(BM$8,12)=1))+(rExCapExRntInfl*(rExCapExRntInflMnth=BM$8)))*(BM$8&lt;=(MAX(rHoldPeriod,1)+fRvrYr)*12)</f>
        <v>0</v>
      </c>
      <c r="BN271" s="278" cm="1">
        <f t="array" aca="1" ref="BN271" ca="1">BM271*(1+(rRentIncrPct*(MOD(BN$8,12)=1))+(rExCapExRntInfl*(rExCapExRntInflMnth=BN$8)))*(BN$8&lt;=(MAX(rHoldPeriod,1)+fRvrYr)*12)</f>
        <v>0</v>
      </c>
      <c r="BO271" s="278" cm="1">
        <f t="array" aca="1" ref="BO271" ca="1">BN271*(1+(rRentIncrPct*(MOD(BO$8,12)=1))+(rExCapExRntInfl*(rExCapExRntInflMnth=BO$8)))*(BO$8&lt;=(MAX(rHoldPeriod,1)+fRvrYr)*12)</f>
        <v>0</v>
      </c>
      <c r="BP271" s="278" cm="1">
        <f t="array" aca="1" ref="BP271" ca="1">BO271*(1+(rRentIncrPct*(MOD(BP$8,12)=1))+(rExCapExRntInfl*(rExCapExRntInflMnth=BP$8)))*(BP$8&lt;=(MAX(rHoldPeriod,1)+fRvrYr)*12)</f>
        <v>0</v>
      </c>
      <c r="BQ271" s="278" cm="1">
        <f t="array" aca="1" ref="BQ271" ca="1">BP271*(1+(rRentIncrPct*(MOD(BQ$8,12)=1))+(rExCapExRntInfl*(rExCapExRntInflMnth=BQ$8)))*(BQ$8&lt;=(MAX(rHoldPeriod,1)+fRvrYr)*12)</f>
        <v>0</v>
      </c>
      <c r="BR271" s="278" cm="1">
        <f t="array" aca="1" ref="BR271" ca="1">BQ271*(1+(rRentIncrPct*(MOD(BR$8,12)=1))+(rExCapExRntInfl*(rExCapExRntInflMnth=BR$8)))*(BR$8&lt;=(MAX(rHoldPeriod,1)+fRvrYr)*12)</f>
        <v>0</v>
      </c>
      <c r="BS271" s="278" cm="1">
        <f t="array" aca="1" ref="BS271" ca="1">BR271*(1+(rRentIncrPct*(MOD(BS$8,12)=1))+(rExCapExRntInfl*(rExCapExRntInflMnth=BS$8)))*(BS$8&lt;=(MAX(rHoldPeriod,1)+fRvrYr)*12)</f>
        <v>0</v>
      </c>
      <c r="BT271" s="278" cm="1">
        <f t="array" aca="1" ref="BT271" ca="1">BS271*(1+(rRentIncrPct*(MOD(BT$8,12)=1))+(rExCapExRntInfl*(rExCapExRntInflMnth=BT$8)))*(BT$8&lt;=(MAX(rHoldPeriod,1)+fRvrYr)*12)</f>
        <v>0</v>
      </c>
      <c r="BU271" s="278" cm="1">
        <f t="array" aca="1" ref="BU271" ca="1">BT271*(1+(rRentIncrPct*(MOD(BU$8,12)=1))+(rExCapExRntInfl*(rExCapExRntInflMnth=BU$8)))*(BU$8&lt;=(MAX(rHoldPeriod,1)+fRvrYr)*12)</f>
        <v>0</v>
      </c>
      <c r="BV271" s="278" cm="1">
        <f t="array" aca="1" ref="BV271" ca="1">BU271*(1+(rRentIncrPct*(MOD(BV$8,12)=1))+(rExCapExRntInfl*(rExCapExRntInflMnth=BV$8)))*(BV$8&lt;=(MAX(rHoldPeriod,1)+fRvrYr)*12)</f>
        <v>0</v>
      </c>
      <c r="BW271" s="278" cm="1">
        <f t="array" aca="1" ref="BW271" ca="1">BV271*(1+(rRentIncrPct*(MOD(BW$8,12)=1))+(rExCapExRntInfl*(rExCapExRntInflMnth=BW$8)))*(BW$8&lt;=(MAX(rHoldPeriod,1)+fRvrYr)*12)</f>
        <v>0</v>
      </c>
      <c r="BX271" s="278" cm="1">
        <f t="array" aca="1" ref="BX271" ca="1">BW271*(1+(rRentIncrPct*(MOD(BX$8,12)=1))+(rExCapExRntInfl*(rExCapExRntInflMnth=BX$8)))*(BX$8&lt;=(MAX(rHoldPeriod,1)+fRvrYr)*12)</f>
        <v>0</v>
      </c>
      <c r="BY271" s="278" cm="1">
        <f t="array" aca="1" ref="BY271" ca="1">BX271*(1+(rRentIncrPct*(MOD(BY$8,12)=1))+(rExCapExRntInfl*(rExCapExRntInflMnth=BY$8)))*(BY$8&lt;=(MAX(rHoldPeriod,1)+fRvrYr)*12)</f>
        <v>0</v>
      </c>
      <c r="BZ271" s="278" cm="1">
        <f t="array" aca="1" ref="BZ271" ca="1">BY271*(1+(rRentIncrPct*(MOD(BZ$8,12)=1))+(rExCapExRntInfl*(rExCapExRntInflMnth=BZ$8)))*(BZ$8&lt;=(MAX(rHoldPeriod,1)+fRvrYr)*12)</f>
        <v>0</v>
      </c>
      <c r="CA271" s="278" cm="1">
        <f t="array" aca="1" ref="CA271" ca="1">BZ271*(1+(rRentIncrPct*(MOD(CA$8,12)=1))+(rExCapExRntInfl*(rExCapExRntInflMnth=CA$8)))*(CA$8&lt;=(MAX(rHoldPeriod,1)+fRvrYr)*12)</f>
        <v>0</v>
      </c>
      <c r="CB271" s="278" cm="1">
        <f t="array" aca="1" ref="CB271" ca="1">CA271*(1+(rRentIncrPct*(MOD(CB$8,12)=1))+(rExCapExRntInfl*(rExCapExRntInflMnth=CB$8)))*(CB$8&lt;=(MAX(rHoldPeriod,1)+fRvrYr)*12)</f>
        <v>0</v>
      </c>
      <c r="CC271" s="278" cm="1">
        <f t="array" aca="1" ref="CC271" ca="1">CB271*(1+(rRentIncrPct*(MOD(CC$8,12)=1))+(rExCapExRntInfl*(rExCapExRntInflMnth=CC$8)))*(CC$8&lt;=(MAX(rHoldPeriod,1)+fRvrYr)*12)</f>
        <v>0</v>
      </c>
      <c r="CD271" s="278" cm="1">
        <f t="array" aca="1" ref="CD271" ca="1">CC271*(1+(rRentIncrPct*(MOD(CD$8,12)=1))+(rExCapExRntInfl*(rExCapExRntInflMnth=CD$8)))*(CD$8&lt;=(MAX(rHoldPeriod,1)+fRvrYr)*12)</f>
        <v>0</v>
      </c>
      <c r="CE271" s="278" cm="1">
        <f t="array" aca="1" ref="CE271" ca="1">CD271*(1+(rRentIncrPct*(MOD(CE$8,12)=1))+(rExCapExRntInfl*(rExCapExRntInflMnth=CE$8)))*(CE$8&lt;=(MAX(rHoldPeriod,1)+fRvrYr)*12)</f>
        <v>0</v>
      </c>
      <c r="CF271" s="278" cm="1">
        <f t="array" aca="1" ref="CF271" ca="1">CE271*(1+(rRentIncrPct*(MOD(CF$8,12)=1))+(rExCapExRntInfl*(rExCapExRntInflMnth=CF$8)))*(CF$8&lt;=(MAX(rHoldPeriod,1)+fRvrYr)*12)</f>
        <v>0</v>
      </c>
      <c r="CG271" s="278" cm="1">
        <f t="array" aca="1" ref="CG271" ca="1">CF271*(1+(rRentIncrPct*(MOD(CG$8,12)=1))+(rExCapExRntInfl*(rExCapExRntInflMnth=CG$8)))*(CG$8&lt;=(MAX(rHoldPeriod,1)+fRvrYr)*12)</f>
        <v>0</v>
      </c>
      <c r="CH271" s="278" cm="1">
        <f t="array" aca="1" ref="CH271" ca="1">CG271*(1+(rRentIncrPct*(MOD(CH$8,12)=1))+(rExCapExRntInfl*(rExCapExRntInflMnth=CH$8)))*(CH$8&lt;=(MAX(rHoldPeriod,1)+fRvrYr)*12)</f>
        <v>0</v>
      </c>
      <c r="CI271" s="278" cm="1">
        <f t="array" aca="1" ref="CI271" ca="1">CH271*(1+(rRentIncrPct*(MOD(CI$8,12)=1))+(rExCapExRntInfl*(rExCapExRntInflMnth=CI$8)))*(CI$8&lt;=(MAX(rHoldPeriod,1)+fRvrYr)*12)</f>
        <v>0</v>
      </c>
      <c r="CJ271" s="278" cm="1">
        <f t="array" aca="1" ref="CJ271" ca="1">CI271*(1+(rRentIncrPct*(MOD(CJ$8,12)=1))+(rExCapExRntInfl*(rExCapExRntInflMnth=CJ$8)))*(CJ$8&lt;=(MAX(rHoldPeriod,1)+fRvrYr)*12)</f>
        <v>0</v>
      </c>
      <c r="CK271" s="278" cm="1">
        <f t="array" aca="1" ref="CK271" ca="1">CJ271*(1+(rRentIncrPct*(MOD(CK$8,12)=1))+(rExCapExRntInfl*(rExCapExRntInflMnth=CK$8)))*(CK$8&lt;=(MAX(rHoldPeriod,1)+fRvrYr)*12)</f>
        <v>0</v>
      </c>
      <c r="CL271" s="278" cm="1">
        <f t="array" aca="1" ref="CL271" ca="1">CK271*(1+(rRentIncrPct*(MOD(CL$8,12)=1))+(rExCapExRntInfl*(rExCapExRntInflMnth=CL$8)))*(CL$8&lt;=(MAX(rHoldPeriod,1)+fRvrYr)*12)</f>
        <v>0</v>
      </c>
      <c r="CM271" s="278" cm="1">
        <f t="array" aca="1" ref="CM271" ca="1">CL271*(1+(rRentIncrPct*(MOD(CM$8,12)=1))+(rExCapExRntInfl*(rExCapExRntInflMnth=CM$8)))*(CM$8&lt;=(MAX(rHoldPeriod,1)+fRvrYr)*12)</f>
        <v>0</v>
      </c>
      <c r="CN271" s="278" cm="1">
        <f t="array" aca="1" ref="CN271" ca="1">CM271*(1+(rRentIncrPct*(MOD(CN$8,12)=1))+(rExCapExRntInfl*(rExCapExRntInflMnth=CN$8)))*(CN$8&lt;=(MAX(rHoldPeriod,1)+fRvrYr)*12)</f>
        <v>0</v>
      </c>
      <c r="CO271" s="278" cm="1">
        <f t="array" aca="1" ref="CO271" ca="1">CN271*(1+(rRentIncrPct*(MOD(CO$8,12)=1))+(rExCapExRntInfl*(rExCapExRntInflMnth=CO$8)))*(CO$8&lt;=(MAX(rHoldPeriod,1)+fRvrYr)*12)</f>
        <v>0</v>
      </c>
      <c r="CP271" s="278" cm="1">
        <f t="array" aca="1" ref="CP271" ca="1">CO271*(1+(rRentIncrPct*(MOD(CP$8,12)=1))+(rExCapExRntInfl*(rExCapExRntInflMnth=CP$8)))*(CP$8&lt;=(MAX(rHoldPeriod,1)+fRvrYr)*12)</f>
        <v>0</v>
      </c>
      <c r="CQ271" s="278" cm="1">
        <f t="array" aca="1" ref="CQ271" ca="1">CP271*(1+(rRentIncrPct*(MOD(CQ$8,12)=1))+(rExCapExRntInfl*(rExCapExRntInflMnth=CQ$8)))*(CQ$8&lt;=(MAX(rHoldPeriod,1)+fRvrYr)*12)</f>
        <v>0</v>
      </c>
      <c r="CR271" s="278" cm="1">
        <f t="array" aca="1" ref="CR271" ca="1">CQ271*(1+(rRentIncrPct*(MOD(CR$8,12)=1))+(rExCapExRntInfl*(rExCapExRntInflMnth=CR$8)))*(CR$8&lt;=(MAX(rHoldPeriod,1)+fRvrYr)*12)</f>
        <v>0</v>
      </c>
      <c r="CS271" s="278" cm="1">
        <f t="array" aca="1" ref="CS271" ca="1">CR271*(1+(rRentIncrPct*(MOD(CS$8,12)=1))+(rExCapExRntInfl*(rExCapExRntInflMnth=CS$8)))*(CS$8&lt;=(MAX(rHoldPeriod,1)+fRvrYr)*12)</f>
        <v>0</v>
      </c>
      <c r="CT271" s="278" cm="1">
        <f t="array" aca="1" ref="CT271" ca="1">CS271*(1+(rRentIncrPct*(MOD(CT$8,12)=1))+(rExCapExRntInfl*(rExCapExRntInflMnth=CT$8)))*(CT$8&lt;=(MAX(rHoldPeriod,1)+fRvrYr)*12)</f>
        <v>0</v>
      </c>
      <c r="CU271" s="278" cm="1">
        <f t="array" aca="1" ref="CU271" ca="1">CT271*(1+(rRentIncrPct*(MOD(CU$8,12)=1))+(rExCapExRntInfl*(rExCapExRntInflMnth=CU$8)))*(CU$8&lt;=(MAX(rHoldPeriod,1)+fRvrYr)*12)</f>
        <v>0</v>
      </c>
      <c r="CV271" s="278" cm="1">
        <f t="array" aca="1" ref="CV271" ca="1">CU271*(1+(rRentIncrPct*(MOD(CV$8,12)=1))+(rExCapExRntInfl*(rExCapExRntInflMnth=CV$8)))*(CV$8&lt;=(MAX(rHoldPeriod,1)+fRvrYr)*12)</f>
        <v>0</v>
      </c>
      <c r="CW271" s="278" cm="1">
        <f t="array" aca="1" ref="CW271" ca="1">CV271*(1+(rRentIncrPct*(MOD(CW$8,12)=1))+(rExCapExRntInfl*(rExCapExRntInflMnth=CW$8)))*(CW$8&lt;=(MAX(rHoldPeriod,1)+fRvrYr)*12)</f>
        <v>0</v>
      </c>
      <c r="CX271" s="278" cm="1">
        <f t="array" aca="1" ref="CX271" ca="1">CW271*(1+(rRentIncrPct*(MOD(CX$8,12)=1))+(rExCapExRntInfl*(rExCapExRntInflMnth=CX$8)))*(CX$8&lt;=(MAX(rHoldPeriod,1)+fRvrYr)*12)</f>
        <v>0</v>
      </c>
      <c r="CY271" s="278" cm="1">
        <f t="array" aca="1" ref="CY271" ca="1">CX271*(1+(rRentIncrPct*(MOD(CY$8,12)=1))+(rExCapExRntInfl*(rExCapExRntInflMnth=CY$8)))*(CY$8&lt;=(MAX(rHoldPeriod,1)+fRvrYr)*12)</f>
        <v>0</v>
      </c>
      <c r="CZ271" s="278" cm="1">
        <f t="array" aca="1" ref="CZ271" ca="1">CY271*(1+(rRentIncrPct*(MOD(CZ$8,12)=1))+(rExCapExRntInfl*(rExCapExRntInflMnth=CZ$8)))*(CZ$8&lt;=(MAX(rHoldPeriod,1)+fRvrYr)*12)</f>
        <v>0</v>
      </c>
      <c r="DA271" s="278" cm="1">
        <f t="array" aca="1" ref="DA271" ca="1">CZ271*(1+(rRentIncrPct*(MOD(DA$8,12)=1))+(rExCapExRntInfl*(rExCapExRntInflMnth=DA$8)))*(DA$8&lt;=(MAX(rHoldPeriod,1)+fRvrYr)*12)</f>
        <v>0</v>
      </c>
      <c r="DB271" s="278" cm="1">
        <f t="array" aca="1" ref="DB271" ca="1">DA271*(1+(rRentIncrPct*(MOD(DB$8,12)=1))+(rExCapExRntInfl*(rExCapExRntInflMnth=DB$8)))*(DB$8&lt;=(MAX(rHoldPeriod,1)+fRvrYr)*12)</f>
        <v>0</v>
      </c>
      <c r="DC271" s="278" cm="1">
        <f t="array" aca="1" ref="DC271" ca="1">DB271*(1+(rRentIncrPct*(MOD(DC$8,12)=1))+(rExCapExRntInfl*(rExCapExRntInflMnth=DC$8)))*(DC$8&lt;=(MAX(rHoldPeriod,1)+fRvrYr)*12)</f>
        <v>0</v>
      </c>
      <c r="DD271" s="278" cm="1">
        <f t="array" aca="1" ref="DD271" ca="1">DC271*(1+(rRentIncrPct*(MOD(DD$8,12)=1))+(rExCapExRntInfl*(rExCapExRntInflMnth=DD$8)))*(DD$8&lt;=(MAX(rHoldPeriod,1)+fRvrYr)*12)</f>
        <v>0</v>
      </c>
      <c r="DE271" s="278" cm="1">
        <f t="array" aca="1" ref="DE271" ca="1">DD271*(1+(rRentIncrPct*(MOD(DE$8,12)=1))+(rExCapExRntInfl*(rExCapExRntInflMnth=DE$8)))*(DE$8&lt;=(MAX(rHoldPeriod,1)+fRvrYr)*12)</f>
        <v>0</v>
      </c>
      <c r="DF271" s="278" cm="1">
        <f t="array" aca="1" ref="DF271" ca="1">DE271*(1+(rRentIncrPct*(MOD(DF$8,12)=1))+(rExCapExRntInfl*(rExCapExRntInflMnth=DF$8)))*(DF$8&lt;=(MAX(rHoldPeriod,1)+fRvrYr)*12)</f>
        <v>0</v>
      </c>
      <c r="DG271" s="278" cm="1">
        <f t="array" aca="1" ref="DG271" ca="1">DF271*(1+(rRentIncrPct*(MOD(DG$8,12)=1))+(rExCapExRntInfl*(rExCapExRntInflMnth=DG$8)))*(DG$8&lt;=(MAX(rHoldPeriod,1)+fRvrYr)*12)</f>
        <v>0</v>
      </c>
      <c r="DH271" s="278" cm="1">
        <f t="array" aca="1" ref="DH271" ca="1">DG271*(1+(rRentIncrPct*(MOD(DH$8,12)=1))+(rExCapExRntInfl*(rExCapExRntInflMnth=DH$8)))*(DH$8&lt;=(MAX(rHoldPeriod,1)+fRvrYr)*12)</f>
        <v>0</v>
      </c>
      <c r="DI271" s="278" cm="1">
        <f t="array" aca="1" ref="DI271" ca="1">DH271*(1+(rRentIncrPct*(MOD(DI$8,12)=1))+(rExCapExRntInfl*(rExCapExRntInflMnth=DI$8)))*(DI$8&lt;=(MAX(rHoldPeriod,1)+fRvrYr)*12)</f>
        <v>0</v>
      </c>
      <c r="DJ271" s="278" cm="1">
        <f t="array" aca="1" ref="DJ271" ca="1">DI271*(1+(rRentIncrPct*(MOD(DJ$8,12)=1))+(rExCapExRntInfl*(rExCapExRntInflMnth=DJ$8)))*(DJ$8&lt;=(MAX(rHoldPeriod,1)+fRvrYr)*12)</f>
        <v>0</v>
      </c>
      <c r="DK271" s="278" cm="1">
        <f t="array" aca="1" ref="DK271" ca="1">DJ271*(1+(rRentIncrPct*(MOD(DK$8,12)=1))+(rExCapExRntInfl*(rExCapExRntInflMnth=DK$8)))*(DK$8&lt;=(MAX(rHoldPeriod,1)+fRvrYr)*12)</f>
        <v>0</v>
      </c>
      <c r="DL271" s="278" cm="1">
        <f t="array" aca="1" ref="DL271" ca="1">DK271*(1+(rRentIncrPct*(MOD(DL$8,12)=1))+(rExCapExRntInfl*(rExCapExRntInflMnth=DL$8)))*(DL$8&lt;=(MAX(rHoldPeriod,1)+fRvrYr)*12)</f>
        <v>0</v>
      </c>
      <c r="DM271" s="278" cm="1">
        <f t="array" aca="1" ref="DM271" ca="1">DL271*(1+(rRentIncrPct*(MOD(DM$8,12)=1))+(rExCapExRntInfl*(rExCapExRntInflMnth=DM$8)))*(DM$8&lt;=(MAX(rHoldPeriod,1)+fRvrYr)*12)</f>
        <v>0</v>
      </c>
      <c r="DN271" s="278" cm="1">
        <f t="array" aca="1" ref="DN271" ca="1">DM271*(1+(rRentIncrPct*(MOD(DN$8,12)=1))+(rExCapExRntInfl*(rExCapExRntInflMnth=DN$8)))*(DN$8&lt;=(MAX(rHoldPeriod,1)+fRvrYr)*12)</f>
        <v>0</v>
      </c>
      <c r="DO271" s="278" cm="1">
        <f t="array" aca="1" ref="DO271" ca="1">DN271*(1+(rRentIncrPct*(MOD(DO$8,12)=1))+(rExCapExRntInfl*(rExCapExRntInflMnth=DO$8)))*(DO$8&lt;=(MAX(rHoldPeriod,1)+fRvrYr)*12)</f>
        <v>0</v>
      </c>
      <c r="DP271" s="278" cm="1">
        <f t="array" aca="1" ref="DP271" ca="1">DO271*(1+(rRentIncrPct*(MOD(DP$8,12)=1))+(rExCapExRntInfl*(rExCapExRntInflMnth=DP$8)))*(DP$8&lt;=(MAX(rHoldPeriod,1)+fRvrYr)*12)</f>
        <v>0</v>
      </c>
      <c r="DQ271" s="278" cm="1">
        <f t="array" aca="1" ref="DQ271" ca="1">DP271*(1+(rRentIncrPct*(MOD(DQ$8,12)=1))+(rExCapExRntInfl*(rExCapExRntInflMnth=DQ$8)))*(DQ$8&lt;=(MAX(rHoldPeriod,1)+fRvrYr)*12)</f>
        <v>0</v>
      </c>
      <c r="DR271" s="278" cm="1">
        <f t="array" aca="1" ref="DR271" ca="1">DQ271*(1+(rRentIncrPct*(MOD(DR$8,12)=1))+(rExCapExRntInfl*(rExCapExRntInflMnth=DR$8)))*(DR$8&lt;=(MAX(rHoldPeriod,1)+fRvrYr)*12)</f>
        <v>0</v>
      </c>
      <c r="DS271" s="278" cm="1">
        <f t="array" aca="1" ref="DS271" ca="1">DR271*(1+(rRentIncrPct*(MOD(DS$8,12)=1))+(rExCapExRntInfl*(rExCapExRntInflMnth=DS$8)))*(DS$8&lt;=(MAX(rHoldPeriod,1)+fRvrYr)*12)</f>
        <v>0</v>
      </c>
      <c r="DT271" s="278" cm="1">
        <f t="array" aca="1" ref="DT271" ca="1">DS271*(1+(rRentIncrPct*(MOD(DT$8,12)=1))+(rExCapExRntInfl*(rExCapExRntInflMnth=DT$8)))*(DT$8&lt;=(MAX(rHoldPeriod,1)+fRvrYr)*12)</f>
        <v>0</v>
      </c>
      <c r="DU271" s="278" cm="1">
        <f t="array" aca="1" ref="DU271" ca="1">DT271*(1+(rRentIncrPct*(MOD(DU$8,12)=1))+(rExCapExRntInfl*(rExCapExRntInflMnth=DU$8)))*(DU$8&lt;=(MAX(rHoldPeriod,1)+fRvrYr)*12)</f>
        <v>0</v>
      </c>
      <c r="DV271" s="278" cm="1">
        <f t="array" aca="1" ref="DV271" ca="1">DU271*(1+(rRentIncrPct*(MOD(DV$8,12)=1))+(rExCapExRntInfl*(rExCapExRntInflMnth=DV$8)))*(DV$8&lt;=(MAX(rHoldPeriod,1)+fRvrYr)*12)</f>
        <v>0</v>
      </c>
      <c r="DW271" s="278" cm="1">
        <f t="array" aca="1" ref="DW271" ca="1">DV271*(1+(rRentIncrPct*(MOD(DW$8,12)=1))+(rExCapExRntInfl*(rExCapExRntInflMnth=DW$8)))*(DW$8&lt;=(MAX(rHoldPeriod,1)+fRvrYr)*12)</f>
        <v>0</v>
      </c>
      <c r="DX271" s="278" cm="1">
        <f t="array" aca="1" ref="DX271" ca="1">DW271*(1+(rRentIncrPct*(MOD(DX$8,12)=1))+(rExCapExRntInfl*(rExCapExRntInflMnth=DX$8)))*(DX$8&lt;=(MAX(rHoldPeriod,1)+fRvrYr)*12)</f>
        <v>0</v>
      </c>
      <c r="DY271" s="278" cm="1">
        <f t="array" aca="1" ref="DY271" ca="1">DX271*(1+(rRentIncrPct*(MOD(DY$8,12)=1))+(rExCapExRntInfl*(rExCapExRntInflMnth=DY$8)))*(DY$8&lt;=(MAX(rHoldPeriod,1)+fRvrYr)*12)</f>
        <v>0</v>
      </c>
      <c r="DZ271" s="278" cm="1">
        <f t="array" aca="1" ref="DZ271" ca="1">DY271*(1+(rRentIncrPct*(MOD(DZ$8,12)=1))+(rExCapExRntInfl*(rExCapExRntInflMnth=DZ$8)))*(DZ$8&lt;=(MAX(rHoldPeriod,1)+fRvrYr)*12)</f>
        <v>0</v>
      </c>
      <c r="EA271" s="278" cm="1">
        <f t="array" aca="1" ref="EA271" ca="1">DZ271*(1+(rRentIncrPct*(MOD(EA$8,12)=1))+(rExCapExRntInfl*(rExCapExRntInflMnth=EA$8)))*(EA$8&lt;=(MAX(rHoldPeriod,1)+fRvrYr)*12)</f>
        <v>0</v>
      </c>
      <c r="EB271" s="278" cm="1">
        <f t="array" aca="1" ref="EB271" ca="1">EA271*(1+(rRentIncrPct*(MOD(EB$8,12)=1))+(rExCapExRntInfl*(rExCapExRntInflMnth=EB$8)))*(EB$8&lt;=(MAX(rHoldPeriod,1)+fRvrYr)*12)</f>
        <v>0</v>
      </c>
      <c r="EC271" s="278" cm="1">
        <f t="array" aca="1" ref="EC271" ca="1">EB271*(1+(rRentIncrPct*(MOD(EC$8,12)=1))+(rExCapExRntInfl*(rExCapExRntInflMnth=EC$8)))*(EC$8&lt;=(MAX(rHoldPeriod,1)+fRvrYr)*12)</f>
        <v>0</v>
      </c>
      <c r="ED271" s="278" cm="1">
        <f t="array" aca="1" ref="ED271" ca="1">EC271*(1+(rRentIncrPct*(MOD(ED$8,12)=1))+(rExCapExRntInfl*(rExCapExRntInflMnth=ED$8)))*(ED$8&lt;=(MAX(rHoldPeriod,1)+fRvrYr)*12)</f>
        <v>0</v>
      </c>
      <c r="EE271" s="278" cm="1">
        <f t="array" aca="1" ref="EE271" ca="1">ED271*(1+(rRentIncrPct*(MOD(EE$8,12)=1))+(rExCapExRntInfl*(rExCapExRntInflMnth=EE$8)))*(EE$8&lt;=(MAX(rHoldPeriod,1)+fRvrYr)*12)</f>
        <v>0</v>
      </c>
      <c r="EF271" s="278" cm="1">
        <f t="array" aca="1" ref="EF271" ca="1">EE271*(1+(rRentIncrPct*(MOD(EF$8,12)=1))+(rExCapExRntInfl*(rExCapExRntInflMnth=EF$8)))*(EF$8&lt;=(MAX(rHoldPeriod,1)+fRvrYr)*12)</f>
        <v>0</v>
      </c>
      <c r="EG271" s="278" cm="1">
        <f t="array" aca="1" ref="EG271" ca="1">EF271*(1+(rRentIncrPct*(MOD(EG$8,12)=1))+(rExCapExRntInfl*(rExCapExRntInflMnth=EG$8)))*(EG$8&lt;=(MAX(rHoldPeriod,1)+fRvrYr)*12)</f>
        <v>0</v>
      </c>
      <c r="EH271" s="278" cm="1">
        <f t="array" aca="1" ref="EH271" ca="1">EG271*(1+(rRentIncrPct*(MOD(EH$8,12)=1))+(rExCapExRntInfl*(rExCapExRntInflMnth=EH$8)))*(EH$8&lt;=(MAX(rHoldPeriod,1)+fRvrYr)*12)</f>
        <v>0</v>
      </c>
      <c r="EI271" s="278" cm="1">
        <f t="array" aca="1" ref="EI271" ca="1">EH271*(1+(rRentIncrPct*(MOD(EI$8,12)=1))+(rExCapExRntInfl*(rExCapExRntInflMnth=EI$8)))*(EI$8&lt;=(MAX(rHoldPeriod,1)+fRvrYr)*12)</f>
        <v>0</v>
      </c>
      <c r="EJ271" s="278" cm="1">
        <f t="array" aca="1" ref="EJ271" ca="1">EI271*(1+(rRentIncrPct*(MOD(EJ$8,12)=1))+(rExCapExRntInfl*(rExCapExRntInflMnth=EJ$8)))*(EJ$8&lt;=(MAX(rHoldPeriod,1)+fRvrYr)*12)</f>
        <v>0</v>
      </c>
      <c r="EK271" s="278" cm="1">
        <f t="array" aca="1" ref="EK271" ca="1">EJ271*(1+(rRentIncrPct*(MOD(EK$8,12)=1))+(rExCapExRntInfl*(rExCapExRntInflMnth=EK$8)))*(EK$8&lt;=(MAX(rHoldPeriod,1)+fRvrYr)*12)</f>
        <v>0</v>
      </c>
      <c r="EL271" s="278" cm="1">
        <f t="array" aca="1" ref="EL271" ca="1">EK271*(1+(rRentIncrPct*(MOD(EL$8,12)=1))+(rExCapExRntInfl*(rExCapExRntInflMnth=EL$8)))*(EL$8&lt;=(MAX(rHoldPeriod,1)+fRvrYr)*12)</f>
        <v>0</v>
      </c>
      <c r="EM271" s="278" cm="1">
        <f t="array" aca="1" ref="EM271" ca="1">EL271*(1+(rRentIncrPct*(MOD(EM$8,12)=1))+(rExCapExRntInfl*(rExCapExRntInflMnth=EM$8)))*(EM$8&lt;=(MAX(rHoldPeriod,1)+fRvrYr)*12)</f>
        <v>0</v>
      </c>
      <c r="EN271" s="278" cm="1">
        <f t="array" aca="1" ref="EN271" ca="1">EM271*(1+(rRentIncrPct*(MOD(EN$8,12)=1))+(rExCapExRntInfl*(rExCapExRntInflMnth=EN$8)))*(EN$8&lt;=(MAX(rHoldPeriod,1)+fRvrYr)*12)</f>
        <v>0</v>
      </c>
      <c r="EO271" s="278" cm="1">
        <f t="array" aca="1" ref="EO271" ca="1">EN271*(1+(rRentIncrPct*(MOD(EO$8,12)=1))+(rExCapExRntInfl*(rExCapExRntInflMnth=EO$8)))*(EO$8&lt;=(MAX(rHoldPeriod,1)+fRvrYr)*12)</f>
        <v>0</v>
      </c>
      <c r="EP271" s="278" cm="1">
        <f t="array" aca="1" ref="EP271" ca="1">EO271*(1+(rRentIncrPct*(MOD(EP$8,12)=1))+(rExCapExRntInfl*(rExCapExRntInflMnth=EP$8)))*(EP$8&lt;=(MAX(rHoldPeriod,1)+fRvrYr)*12)</f>
        <v>0</v>
      </c>
      <c r="EQ271" s="278" cm="1">
        <f t="array" aca="1" ref="EQ271" ca="1">EP271*(1+(rRentIncrPct*(MOD(EQ$8,12)=1))+(rExCapExRntInfl*(rExCapExRntInflMnth=EQ$8)))*(EQ$8&lt;=(MAX(rHoldPeriod,1)+fRvrYr)*12)</f>
        <v>0</v>
      </c>
      <c r="ER271" s="278" cm="1">
        <f t="array" aca="1" ref="ER271" ca="1">EQ271*(1+(rRentIncrPct*(MOD(ER$8,12)=1))+(rExCapExRntInfl*(rExCapExRntInflMnth=ER$8)))*(ER$8&lt;=(MAX(rHoldPeriod,1)+fRvrYr)*12)</f>
        <v>0</v>
      </c>
      <c r="ES271" s="278" cm="1">
        <f t="array" aca="1" ref="ES271" ca="1">ER271*(1+(rRentIncrPct*(MOD(ES$8,12)=1))+(rExCapExRntInfl*(rExCapExRntInflMnth=ES$8)))*(ES$8&lt;=(MAX(rHoldPeriod,1)+fRvrYr)*12)</f>
        <v>0</v>
      </c>
    </row>
    <row r="272" spans="17:149" hidden="1" x14ac:dyDescent="0.2">
      <c r="Q272" s="275"/>
      <c r="R272" s="278">
        <f t="shared" si="502"/>
        <v>0</v>
      </c>
      <c r="S272" s="278" cm="1">
        <f t="array" aca="1" ref="S272" ca="1">R272*(1+(rRentIncrPct*(MOD(S$8,12)=1))+(rExCapExRntInfl*(rExCapExRntInflMnth=S$8)))*(S$8&lt;=(MAX(rHoldPeriod,1)+fRvrYr)*12)</f>
        <v>0</v>
      </c>
      <c r="T272" s="278" cm="1">
        <f t="array" aca="1" ref="T272" ca="1">S272*(1+(rRentIncrPct*(MOD(T$8,12)=1))+(rExCapExRntInfl*(rExCapExRntInflMnth=T$8)))*(T$8&lt;=(MAX(rHoldPeriod,1)+fRvrYr)*12)</f>
        <v>0</v>
      </c>
      <c r="U272" s="278" cm="1">
        <f t="array" aca="1" ref="U272" ca="1">T272*(1+(rRentIncrPct*(MOD(U$8,12)=1))+(rExCapExRntInfl*(rExCapExRntInflMnth=U$8)))*(U$8&lt;=(MAX(rHoldPeriod,1)+fRvrYr)*12)</f>
        <v>0</v>
      </c>
      <c r="V272" s="278" cm="1">
        <f t="array" aca="1" ref="V272" ca="1">U272*(1+(rRentIncrPct*(MOD(V$8,12)=1))+(rExCapExRntInfl*(rExCapExRntInflMnth=V$8)))*(V$8&lt;=(MAX(rHoldPeriod,1)+fRvrYr)*12)</f>
        <v>0</v>
      </c>
      <c r="W272" s="278" cm="1">
        <f t="array" aca="1" ref="W272" ca="1">V272*(1+(rRentIncrPct*(MOD(W$8,12)=1))+(rExCapExRntInfl*(rExCapExRntInflMnth=W$8)))*(W$8&lt;=(MAX(rHoldPeriod,1)+fRvrYr)*12)</f>
        <v>0</v>
      </c>
      <c r="X272" s="278" cm="1">
        <f t="array" aca="1" ref="X272" ca="1">W272*(1+(rRentIncrPct*(MOD(X$8,12)=1))+(rExCapExRntInfl*(rExCapExRntInflMnth=X$8)))*(X$8&lt;=(MAX(rHoldPeriod,1)+fRvrYr)*12)</f>
        <v>0</v>
      </c>
      <c r="Y272" s="278" cm="1">
        <f t="array" aca="1" ref="Y272" ca="1">X272*(1+(rRentIncrPct*(MOD(Y$8,12)=1))+(rExCapExRntInfl*(rExCapExRntInflMnth=Y$8)))*(Y$8&lt;=(MAX(rHoldPeriod,1)+fRvrYr)*12)</f>
        <v>0</v>
      </c>
      <c r="Z272" s="278" cm="1">
        <f t="array" aca="1" ref="Z272" ca="1">Y272*(1+(rRentIncrPct*(MOD(Z$8,12)=1))+(rExCapExRntInfl*(rExCapExRntInflMnth=Z$8)))*(Z$8&lt;=(MAX(rHoldPeriod,1)+fRvrYr)*12)</f>
        <v>0</v>
      </c>
      <c r="AA272" s="278" cm="1">
        <f t="array" aca="1" ref="AA272" ca="1">Z272*(1+(rRentIncrPct*(MOD(AA$8,12)=1))+(rExCapExRntInfl*(rExCapExRntInflMnth=AA$8)))*(AA$8&lt;=(MAX(rHoldPeriod,1)+fRvrYr)*12)</f>
        <v>0</v>
      </c>
      <c r="AB272" s="278" cm="1">
        <f t="array" aca="1" ref="AB272" ca="1">AA272*(1+(rRentIncrPct*(MOD(AB$8,12)=1))+(rExCapExRntInfl*(rExCapExRntInflMnth=AB$8)))*(AB$8&lt;=(MAX(rHoldPeriod,1)+fRvrYr)*12)</f>
        <v>0</v>
      </c>
      <c r="AC272" s="278" cm="1">
        <f t="array" aca="1" ref="AC272" ca="1">AB272*(1+(rRentIncrPct*(MOD(AC$8,12)=1))+(rExCapExRntInfl*(rExCapExRntInflMnth=AC$8)))*(AC$8&lt;=(MAX(rHoldPeriod,1)+fRvrYr)*12)</f>
        <v>0</v>
      </c>
      <c r="AD272" s="278" cm="1">
        <f t="array" aca="1" ref="AD272" ca="1">AC272*(1+(rRentIncrPct*(MOD(AD$8,12)=1))+(rExCapExRntInfl*(rExCapExRntInflMnth=AD$8)))*(AD$8&lt;=(MAX(rHoldPeriod,1)+fRvrYr)*12)</f>
        <v>0</v>
      </c>
      <c r="AE272" s="278" cm="1">
        <f t="array" aca="1" ref="AE272" ca="1">AD272*(1+(rRentIncrPct*(MOD(AE$8,12)=1))+(rExCapExRntInfl*(rExCapExRntInflMnth=AE$8)))*(AE$8&lt;=(MAX(rHoldPeriod,1)+fRvrYr)*12)</f>
        <v>0</v>
      </c>
      <c r="AF272" s="278" cm="1">
        <f t="array" aca="1" ref="AF272" ca="1">AE272*(1+(rRentIncrPct*(MOD(AF$8,12)=1))+(rExCapExRntInfl*(rExCapExRntInflMnth=AF$8)))*(AF$8&lt;=(MAX(rHoldPeriod,1)+fRvrYr)*12)</f>
        <v>0</v>
      </c>
      <c r="AG272" s="278" cm="1">
        <f t="array" aca="1" ref="AG272" ca="1">AF272*(1+(rRentIncrPct*(MOD(AG$8,12)=1))+(rExCapExRntInfl*(rExCapExRntInflMnth=AG$8)))*(AG$8&lt;=(MAX(rHoldPeriod,1)+fRvrYr)*12)</f>
        <v>0</v>
      </c>
      <c r="AH272" s="278" cm="1">
        <f t="array" aca="1" ref="AH272" ca="1">AG272*(1+(rRentIncrPct*(MOD(AH$8,12)=1))+(rExCapExRntInfl*(rExCapExRntInflMnth=AH$8)))*(AH$8&lt;=(MAX(rHoldPeriod,1)+fRvrYr)*12)</f>
        <v>0</v>
      </c>
      <c r="AI272" s="278" cm="1">
        <f t="array" aca="1" ref="AI272" ca="1">AH272*(1+(rRentIncrPct*(MOD(AI$8,12)=1))+(rExCapExRntInfl*(rExCapExRntInflMnth=AI$8)))*(AI$8&lt;=(MAX(rHoldPeriod,1)+fRvrYr)*12)</f>
        <v>0</v>
      </c>
      <c r="AJ272" s="278" cm="1">
        <f t="array" aca="1" ref="AJ272" ca="1">AI272*(1+(rRentIncrPct*(MOD(AJ$8,12)=1))+(rExCapExRntInfl*(rExCapExRntInflMnth=AJ$8)))*(AJ$8&lt;=(MAX(rHoldPeriod,1)+fRvrYr)*12)</f>
        <v>0</v>
      </c>
      <c r="AK272" s="278" cm="1">
        <f t="array" aca="1" ref="AK272" ca="1">AJ272*(1+(rRentIncrPct*(MOD(AK$8,12)=1))+(rExCapExRntInfl*(rExCapExRntInflMnth=AK$8)))*(AK$8&lt;=(MAX(rHoldPeriod,1)+fRvrYr)*12)</f>
        <v>0</v>
      </c>
      <c r="AL272" s="278" cm="1">
        <f t="array" aca="1" ref="AL272" ca="1">AK272*(1+(rRentIncrPct*(MOD(AL$8,12)=1))+(rExCapExRntInfl*(rExCapExRntInflMnth=AL$8)))*(AL$8&lt;=(MAX(rHoldPeriod,1)+fRvrYr)*12)</f>
        <v>0</v>
      </c>
      <c r="AM272" s="278" cm="1">
        <f t="array" aca="1" ref="AM272" ca="1">AL272*(1+(rRentIncrPct*(MOD(AM$8,12)=1))+(rExCapExRntInfl*(rExCapExRntInflMnth=AM$8)))*(AM$8&lt;=(MAX(rHoldPeriod,1)+fRvrYr)*12)</f>
        <v>0</v>
      </c>
      <c r="AN272" s="278" cm="1">
        <f t="array" aca="1" ref="AN272" ca="1">AM272*(1+(rRentIncrPct*(MOD(AN$8,12)=1))+(rExCapExRntInfl*(rExCapExRntInflMnth=AN$8)))*(AN$8&lt;=(MAX(rHoldPeriod,1)+fRvrYr)*12)</f>
        <v>0</v>
      </c>
      <c r="AO272" s="278" cm="1">
        <f t="array" aca="1" ref="AO272" ca="1">AN272*(1+(rRentIncrPct*(MOD(AO$8,12)=1))+(rExCapExRntInfl*(rExCapExRntInflMnth=AO$8)))*(AO$8&lt;=(MAX(rHoldPeriod,1)+fRvrYr)*12)</f>
        <v>0</v>
      </c>
      <c r="AP272" s="278" cm="1">
        <f t="array" aca="1" ref="AP272" ca="1">AO272*(1+(rRentIncrPct*(MOD(AP$8,12)=1))+(rExCapExRntInfl*(rExCapExRntInflMnth=AP$8)))*(AP$8&lt;=(MAX(rHoldPeriod,1)+fRvrYr)*12)</f>
        <v>0</v>
      </c>
      <c r="AQ272" s="278" cm="1">
        <f t="array" aca="1" ref="AQ272" ca="1">AP272*(1+(rRentIncrPct*(MOD(AQ$8,12)=1))+(rExCapExRntInfl*(rExCapExRntInflMnth=AQ$8)))*(AQ$8&lt;=(MAX(rHoldPeriod,1)+fRvrYr)*12)</f>
        <v>0</v>
      </c>
      <c r="AR272" s="278" cm="1">
        <f t="array" aca="1" ref="AR272" ca="1">AQ272*(1+(rRentIncrPct*(MOD(AR$8,12)=1))+(rExCapExRntInfl*(rExCapExRntInflMnth=AR$8)))*(AR$8&lt;=(MAX(rHoldPeriod,1)+fRvrYr)*12)</f>
        <v>0</v>
      </c>
      <c r="AS272" s="278" cm="1">
        <f t="array" aca="1" ref="AS272" ca="1">AR272*(1+(rRentIncrPct*(MOD(AS$8,12)=1))+(rExCapExRntInfl*(rExCapExRntInflMnth=AS$8)))*(AS$8&lt;=(MAX(rHoldPeriod,1)+fRvrYr)*12)</f>
        <v>0</v>
      </c>
      <c r="AT272" s="278" cm="1">
        <f t="array" aca="1" ref="AT272" ca="1">AS272*(1+(rRentIncrPct*(MOD(AT$8,12)=1))+(rExCapExRntInfl*(rExCapExRntInflMnth=AT$8)))*(AT$8&lt;=(MAX(rHoldPeriod,1)+fRvrYr)*12)</f>
        <v>0</v>
      </c>
      <c r="AU272" s="278" cm="1">
        <f t="array" aca="1" ref="AU272" ca="1">AT272*(1+(rRentIncrPct*(MOD(AU$8,12)=1))+(rExCapExRntInfl*(rExCapExRntInflMnth=AU$8)))*(AU$8&lt;=(MAX(rHoldPeriod,1)+fRvrYr)*12)</f>
        <v>0</v>
      </c>
      <c r="AV272" s="278" cm="1">
        <f t="array" aca="1" ref="AV272" ca="1">AU272*(1+(rRentIncrPct*(MOD(AV$8,12)=1))+(rExCapExRntInfl*(rExCapExRntInflMnth=AV$8)))*(AV$8&lt;=(MAX(rHoldPeriod,1)+fRvrYr)*12)</f>
        <v>0</v>
      </c>
      <c r="AW272" s="278" cm="1">
        <f t="array" aca="1" ref="AW272" ca="1">AV272*(1+(rRentIncrPct*(MOD(AW$8,12)=1))+(rExCapExRntInfl*(rExCapExRntInflMnth=AW$8)))*(AW$8&lt;=(MAX(rHoldPeriod,1)+fRvrYr)*12)</f>
        <v>0</v>
      </c>
      <c r="AX272" s="278" cm="1">
        <f t="array" aca="1" ref="AX272" ca="1">AW272*(1+(rRentIncrPct*(MOD(AX$8,12)=1))+(rExCapExRntInfl*(rExCapExRntInflMnth=AX$8)))*(AX$8&lt;=(MAX(rHoldPeriod,1)+fRvrYr)*12)</f>
        <v>0</v>
      </c>
      <c r="AY272" s="278" cm="1">
        <f t="array" aca="1" ref="AY272" ca="1">AX272*(1+(rRentIncrPct*(MOD(AY$8,12)=1))+(rExCapExRntInfl*(rExCapExRntInflMnth=AY$8)))*(AY$8&lt;=(MAX(rHoldPeriod,1)+fRvrYr)*12)</f>
        <v>0</v>
      </c>
      <c r="AZ272" s="278" cm="1">
        <f t="array" aca="1" ref="AZ272" ca="1">AY272*(1+(rRentIncrPct*(MOD(AZ$8,12)=1))+(rExCapExRntInfl*(rExCapExRntInflMnth=AZ$8)))*(AZ$8&lt;=(MAX(rHoldPeriod,1)+fRvrYr)*12)</f>
        <v>0</v>
      </c>
      <c r="BA272" s="278" cm="1">
        <f t="array" aca="1" ref="BA272" ca="1">AZ272*(1+(rRentIncrPct*(MOD(BA$8,12)=1))+(rExCapExRntInfl*(rExCapExRntInflMnth=BA$8)))*(BA$8&lt;=(MAX(rHoldPeriod,1)+fRvrYr)*12)</f>
        <v>0</v>
      </c>
      <c r="BB272" s="278" cm="1">
        <f t="array" aca="1" ref="BB272" ca="1">BA272*(1+(rRentIncrPct*(MOD(BB$8,12)=1))+(rExCapExRntInfl*(rExCapExRntInflMnth=BB$8)))*(BB$8&lt;=(MAX(rHoldPeriod,1)+fRvrYr)*12)</f>
        <v>0</v>
      </c>
      <c r="BC272" s="278" cm="1">
        <f t="array" aca="1" ref="BC272" ca="1">BB272*(1+(rRentIncrPct*(MOD(BC$8,12)=1))+(rExCapExRntInfl*(rExCapExRntInflMnth=BC$8)))*(BC$8&lt;=(MAX(rHoldPeriod,1)+fRvrYr)*12)</f>
        <v>0</v>
      </c>
      <c r="BD272" s="278" cm="1">
        <f t="array" aca="1" ref="BD272" ca="1">BC272*(1+(rRentIncrPct*(MOD(BD$8,12)=1))+(rExCapExRntInfl*(rExCapExRntInflMnth=BD$8)))*(BD$8&lt;=(MAX(rHoldPeriod,1)+fRvrYr)*12)</f>
        <v>0</v>
      </c>
      <c r="BE272" s="278" cm="1">
        <f t="array" aca="1" ref="BE272" ca="1">BD272*(1+(rRentIncrPct*(MOD(BE$8,12)=1))+(rExCapExRntInfl*(rExCapExRntInflMnth=BE$8)))*(BE$8&lt;=(MAX(rHoldPeriod,1)+fRvrYr)*12)</f>
        <v>0</v>
      </c>
      <c r="BF272" s="278" cm="1">
        <f t="array" aca="1" ref="BF272" ca="1">BE272*(1+(rRentIncrPct*(MOD(BF$8,12)=1))+(rExCapExRntInfl*(rExCapExRntInflMnth=BF$8)))*(BF$8&lt;=(MAX(rHoldPeriod,1)+fRvrYr)*12)</f>
        <v>0</v>
      </c>
      <c r="BG272" s="278" cm="1">
        <f t="array" aca="1" ref="BG272" ca="1">BF272*(1+(rRentIncrPct*(MOD(BG$8,12)=1))+(rExCapExRntInfl*(rExCapExRntInflMnth=BG$8)))*(BG$8&lt;=(MAX(rHoldPeriod,1)+fRvrYr)*12)</f>
        <v>0</v>
      </c>
      <c r="BH272" s="278" cm="1">
        <f t="array" aca="1" ref="BH272" ca="1">BG272*(1+(rRentIncrPct*(MOD(BH$8,12)=1))+(rExCapExRntInfl*(rExCapExRntInflMnth=BH$8)))*(BH$8&lt;=(MAX(rHoldPeriod,1)+fRvrYr)*12)</f>
        <v>0</v>
      </c>
      <c r="BI272" s="278" cm="1">
        <f t="array" aca="1" ref="BI272" ca="1">BH272*(1+(rRentIncrPct*(MOD(BI$8,12)=1))+(rExCapExRntInfl*(rExCapExRntInflMnth=BI$8)))*(BI$8&lt;=(MAX(rHoldPeriod,1)+fRvrYr)*12)</f>
        <v>0</v>
      </c>
      <c r="BJ272" s="278" cm="1">
        <f t="array" aca="1" ref="BJ272" ca="1">BI272*(1+(rRentIncrPct*(MOD(BJ$8,12)=1))+(rExCapExRntInfl*(rExCapExRntInflMnth=BJ$8)))*(BJ$8&lt;=(MAX(rHoldPeriod,1)+fRvrYr)*12)</f>
        <v>0</v>
      </c>
      <c r="BK272" s="278" cm="1">
        <f t="array" aca="1" ref="BK272" ca="1">BJ272*(1+(rRentIncrPct*(MOD(BK$8,12)=1))+(rExCapExRntInfl*(rExCapExRntInflMnth=BK$8)))*(BK$8&lt;=(MAX(rHoldPeriod,1)+fRvrYr)*12)</f>
        <v>0</v>
      </c>
      <c r="BL272" s="278" cm="1">
        <f t="array" aca="1" ref="BL272" ca="1">BK272*(1+(rRentIncrPct*(MOD(BL$8,12)=1))+(rExCapExRntInfl*(rExCapExRntInflMnth=BL$8)))*(BL$8&lt;=(MAX(rHoldPeriod,1)+fRvrYr)*12)</f>
        <v>0</v>
      </c>
      <c r="BM272" s="278" cm="1">
        <f t="array" aca="1" ref="BM272" ca="1">BL272*(1+(rRentIncrPct*(MOD(BM$8,12)=1))+(rExCapExRntInfl*(rExCapExRntInflMnth=BM$8)))*(BM$8&lt;=(MAX(rHoldPeriod,1)+fRvrYr)*12)</f>
        <v>0</v>
      </c>
      <c r="BN272" s="278" cm="1">
        <f t="array" aca="1" ref="BN272" ca="1">BM272*(1+(rRentIncrPct*(MOD(BN$8,12)=1))+(rExCapExRntInfl*(rExCapExRntInflMnth=BN$8)))*(BN$8&lt;=(MAX(rHoldPeriod,1)+fRvrYr)*12)</f>
        <v>0</v>
      </c>
      <c r="BO272" s="278" cm="1">
        <f t="array" aca="1" ref="BO272" ca="1">BN272*(1+(rRentIncrPct*(MOD(BO$8,12)=1))+(rExCapExRntInfl*(rExCapExRntInflMnth=BO$8)))*(BO$8&lt;=(MAX(rHoldPeriod,1)+fRvrYr)*12)</f>
        <v>0</v>
      </c>
      <c r="BP272" s="278" cm="1">
        <f t="array" aca="1" ref="BP272" ca="1">BO272*(1+(rRentIncrPct*(MOD(BP$8,12)=1))+(rExCapExRntInfl*(rExCapExRntInflMnth=BP$8)))*(BP$8&lt;=(MAX(rHoldPeriod,1)+fRvrYr)*12)</f>
        <v>0</v>
      </c>
      <c r="BQ272" s="278" cm="1">
        <f t="array" aca="1" ref="BQ272" ca="1">BP272*(1+(rRentIncrPct*(MOD(BQ$8,12)=1))+(rExCapExRntInfl*(rExCapExRntInflMnth=BQ$8)))*(BQ$8&lt;=(MAX(rHoldPeriod,1)+fRvrYr)*12)</f>
        <v>0</v>
      </c>
      <c r="BR272" s="278" cm="1">
        <f t="array" aca="1" ref="BR272" ca="1">BQ272*(1+(rRentIncrPct*(MOD(BR$8,12)=1))+(rExCapExRntInfl*(rExCapExRntInflMnth=BR$8)))*(BR$8&lt;=(MAX(rHoldPeriod,1)+fRvrYr)*12)</f>
        <v>0</v>
      </c>
      <c r="BS272" s="278" cm="1">
        <f t="array" aca="1" ref="BS272" ca="1">BR272*(1+(rRentIncrPct*(MOD(BS$8,12)=1))+(rExCapExRntInfl*(rExCapExRntInflMnth=BS$8)))*(BS$8&lt;=(MAX(rHoldPeriod,1)+fRvrYr)*12)</f>
        <v>0</v>
      </c>
      <c r="BT272" s="278" cm="1">
        <f t="array" aca="1" ref="BT272" ca="1">BS272*(1+(rRentIncrPct*(MOD(BT$8,12)=1))+(rExCapExRntInfl*(rExCapExRntInflMnth=BT$8)))*(BT$8&lt;=(MAX(rHoldPeriod,1)+fRvrYr)*12)</f>
        <v>0</v>
      </c>
      <c r="BU272" s="278" cm="1">
        <f t="array" aca="1" ref="BU272" ca="1">BT272*(1+(rRentIncrPct*(MOD(BU$8,12)=1))+(rExCapExRntInfl*(rExCapExRntInflMnth=BU$8)))*(BU$8&lt;=(MAX(rHoldPeriod,1)+fRvrYr)*12)</f>
        <v>0</v>
      </c>
      <c r="BV272" s="278" cm="1">
        <f t="array" aca="1" ref="BV272" ca="1">BU272*(1+(rRentIncrPct*(MOD(BV$8,12)=1))+(rExCapExRntInfl*(rExCapExRntInflMnth=BV$8)))*(BV$8&lt;=(MAX(rHoldPeriod,1)+fRvrYr)*12)</f>
        <v>0</v>
      </c>
      <c r="BW272" s="278" cm="1">
        <f t="array" aca="1" ref="BW272" ca="1">BV272*(1+(rRentIncrPct*(MOD(BW$8,12)=1))+(rExCapExRntInfl*(rExCapExRntInflMnth=BW$8)))*(BW$8&lt;=(MAX(rHoldPeriod,1)+fRvrYr)*12)</f>
        <v>0</v>
      </c>
      <c r="BX272" s="278" cm="1">
        <f t="array" aca="1" ref="BX272" ca="1">BW272*(1+(rRentIncrPct*(MOD(BX$8,12)=1))+(rExCapExRntInfl*(rExCapExRntInflMnth=BX$8)))*(BX$8&lt;=(MAX(rHoldPeriod,1)+fRvrYr)*12)</f>
        <v>0</v>
      </c>
      <c r="BY272" s="278" cm="1">
        <f t="array" aca="1" ref="BY272" ca="1">BX272*(1+(rRentIncrPct*(MOD(BY$8,12)=1))+(rExCapExRntInfl*(rExCapExRntInflMnth=BY$8)))*(BY$8&lt;=(MAX(rHoldPeriod,1)+fRvrYr)*12)</f>
        <v>0</v>
      </c>
      <c r="BZ272" s="278" cm="1">
        <f t="array" aca="1" ref="BZ272" ca="1">BY272*(1+(rRentIncrPct*(MOD(BZ$8,12)=1))+(rExCapExRntInfl*(rExCapExRntInflMnth=BZ$8)))*(BZ$8&lt;=(MAX(rHoldPeriod,1)+fRvrYr)*12)</f>
        <v>0</v>
      </c>
      <c r="CA272" s="278" cm="1">
        <f t="array" aca="1" ref="CA272" ca="1">BZ272*(1+(rRentIncrPct*(MOD(CA$8,12)=1))+(rExCapExRntInfl*(rExCapExRntInflMnth=CA$8)))*(CA$8&lt;=(MAX(rHoldPeriod,1)+fRvrYr)*12)</f>
        <v>0</v>
      </c>
      <c r="CB272" s="278" cm="1">
        <f t="array" aca="1" ref="CB272" ca="1">CA272*(1+(rRentIncrPct*(MOD(CB$8,12)=1))+(rExCapExRntInfl*(rExCapExRntInflMnth=CB$8)))*(CB$8&lt;=(MAX(rHoldPeriod,1)+fRvrYr)*12)</f>
        <v>0</v>
      </c>
      <c r="CC272" s="278" cm="1">
        <f t="array" aca="1" ref="CC272" ca="1">CB272*(1+(rRentIncrPct*(MOD(CC$8,12)=1))+(rExCapExRntInfl*(rExCapExRntInflMnth=CC$8)))*(CC$8&lt;=(MAX(rHoldPeriod,1)+fRvrYr)*12)</f>
        <v>0</v>
      </c>
      <c r="CD272" s="278" cm="1">
        <f t="array" aca="1" ref="CD272" ca="1">CC272*(1+(rRentIncrPct*(MOD(CD$8,12)=1))+(rExCapExRntInfl*(rExCapExRntInflMnth=CD$8)))*(CD$8&lt;=(MAX(rHoldPeriod,1)+fRvrYr)*12)</f>
        <v>0</v>
      </c>
      <c r="CE272" s="278" cm="1">
        <f t="array" aca="1" ref="CE272" ca="1">CD272*(1+(rRentIncrPct*(MOD(CE$8,12)=1))+(rExCapExRntInfl*(rExCapExRntInflMnth=CE$8)))*(CE$8&lt;=(MAX(rHoldPeriod,1)+fRvrYr)*12)</f>
        <v>0</v>
      </c>
      <c r="CF272" s="278" cm="1">
        <f t="array" aca="1" ref="CF272" ca="1">CE272*(1+(rRentIncrPct*(MOD(CF$8,12)=1))+(rExCapExRntInfl*(rExCapExRntInflMnth=CF$8)))*(CF$8&lt;=(MAX(rHoldPeriod,1)+fRvrYr)*12)</f>
        <v>0</v>
      </c>
      <c r="CG272" s="278" cm="1">
        <f t="array" aca="1" ref="CG272" ca="1">CF272*(1+(rRentIncrPct*(MOD(CG$8,12)=1))+(rExCapExRntInfl*(rExCapExRntInflMnth=CG$8)))*(CG$8&lt;=(MAX(rHoldPeriod,1)+fRvrYr)*12)</f>
        <v>0</v>
      </c>
      <c r="CH272" s="278" cm="1">
        <f t="array" aca="1" ref="CH272" ca="1">CG272*(1+(rRentIncrPct*(MOD(CH$8,12)=1))+(rExCapExRntInfl*(rExCapExRntInflMnth=CH$8)))*(CH$8&lt;=(MAX(rHoldPeriod,1)+fRvrYr)*12)</f>
        <v>0</v>
      </c>
      <c r="CI272" s="278" cm="1">
        <f t="array" aca="1" ref="CI272" ca="1">CH272*(1+(rRentIncrPct*(MOD(CI$8,12)=1))+(rExCapExRntInfl*(rExCapExRntInflMnth=CI$8)))*(CI$8&lt;=(MAX(rHoldPeriod,1)+fRvrYr)*12)</f>
        <v>0</v>
      </c>
      <c r="CJ272" s="278" cm="1">
        <f t="array" aca="1" ref="CJ272" ca="1">CI272*(1+(rRentIncrPct*(MOD(CJ$8,12)=1))+(rExCapExRntInfl*(rExCapExRntInflMnth=CJ$8)))*(CJ$8&lt;=(MAX(rHoldPeriod,1)+fRvrYr)*12)</f>
        <v>0</v>
      </c>
      <c r="CK272" s="278" cm="1">
        <f t="array" aca="1" ref="CK272" ca="1">CJ272*(1+(rRentIncrPct*(MOD(CK$8,12)=1))+(rExCapExRntInfl*(rExCapExRntInflMnth=CK$8)))*(CK$8&lt;=(MAX(rHoldPeriod,1)+fRvrYr)*12)</f>
        <v>0</v>
      </c>
      <c r="CL272" s="278" cm="1">
        <f t="array" aca="1" ref="CL272" ca="1">CK272*(1+(rRentIncrPct*(MOD(CL$8,12)=1))+(rExCapExRntInfl*(rExCapExRntInflMnth=CL$8)))*(CL$8&lt;=(MAX(rHoldPeriod,1)+fRvrYr)*12)</f>
        <v>0</v>
      </c>
      <c r="CM272" s="278" cm="1">
        <f t="array" aca="1" ref="CM272" ca="1">CL272*(1+(rRentIncrPct*(MOD(CM$8,12)=1))+(rExCapExRntInfl*(rExCapExRntInflMnth=CM$8)))*(CM$8&lt;=(MAX(rHoldPeriod,1)+fRvrYr)*12)</f>
        <v>0</v>
      </c>
      <c r="CN272" s="278" cm="1">
        <f t="array" aca="1" ref="CN272" ca="1">CM272*(1+(rRentIncrPct*(MOD(CN$8,12)=1))+(rExCapExRntInfl*(rExCapExRntInflMnth=CN$8)))*(CN$8&lt;=(MAX(rHoldPeriod,1)+fRvrYr)*12)</f>
        <v>0</v>
      </c>
      <c r="CO272" s="278" cm="1">
        <f t="array" aca="1" ref="CO272" ca="1">CN272*(1+(rRentIncrPct*(MOD(CO$8,12)=1))+(rExCapExRntInfl*(rExCapExRntInflMnth=CO$8)))*(CO$8&lt;=(MAX(rHoldPeriod,1)+fRvrYr)*12)</f>
        <v>0</v>
      </c>
      <c r="CP272" s="278" cm="1">
        <f t="array" aca="1" ref="CP272" ca="1">CO272*(1+(rRentIncrPct*(MOD(CP$8,12)=1))+(rExCapExRntInfl*(rExCapExRntInflMnth=CP$8)))*(CP$8&lt;=(MAX(rHoldPeriod,1)+fRvrYr)*12)</f>
        <v>0</v>
      </c>
      <c r="CQ272" s="278" cm="1">
        <f t="array" aca="1" ref="CQ272" ca="1">CP272*(1+(rRentIncrPct*(MOD(CQ$8,12)=1))+(rExCapExRntInfl*(rExCapExRntInflMnth=CQ$8)))*(CQ$8&lt;=(MAX(rHoldPeriod,1)+fRvrYr)*12)</f>
        <v>0</v>
      </c>
      <c r="CR272" s="278" cm="1">
        <f t="array" aca="1" ref="CR272" ca="1">CQ272*(1+(rRentIncrPct*(MOD(CR$8,12)=1))+(rExCapExRntInfl*(rExCapExRntInflMnth=CR$8)))*(CR$8&lt;=(MAX(rHoldPeriod,1)+fRvrYr)*12)</f>
        <v>0</v>
      </c>
      <c r="CS272" s="278" cm="1">
        <f t="array" aca="1" ref="CS272" ca="1">CR272*(1+(rRentIncrPct*(MOD(CS$8,12)=1))+(rExCapExRntInfl*(rExCapExRntInflMnth=CS$8)))*(CS$8&lt;=(MAX(rHoldPeriod,1)+fRvrYr)*12)</f>
        <v>0</v>
      </c>
      <c r="CT272" s="278" cm="1">
        <f t="array" aca="1" ref="CT272" ca="1">CS272*(1+(rRentIncrPct*(MOD(CT$8,12)=1))+(rExCapExRntInfl*(rExCapExRntInflMnth=CT$8)))*(CT$8&lt;=(MAX(rHoldPeriod,1)+fRvrYr)*12)</f>
        <v>0</v>
      </c>
      <c r="CU272" s="278" cm="1">
        <f t="array" aca="1" ref="CU272" ca="1">CT272*(1+(rRentIncrPct*(MOD(CU$8,12)=1))+(rExCapExRntInfl*(rExCapExRntInflMnth=CU$8)))*(CU$8&lt;=(MAX(rHoldPeriod,1)+fRvrYr)*12)</f>
        <v>0</v>
      </c>
      <c r="CV272" s="278" cm="1">
        <f t="array" aca="1" ref="CV272" ca="1">CU272*(1+(rRentIncrPct*(MOD(CV$8,12)=1))+(rExCapExRntInfl*(rExCapExRntInflMnth=CV$8)))*(CV$8&lt;=(MAX(rHoldPeriod,1)+fRvrYr)*12)</f>
        <v>0</v>
      </c>
      <c r="CW272" s="278" cm="1">
        <f t="array" aca="1" ref="CW272" ca="1">CV272*(1+(rRentIncrPct*(MOD(CW$8,12)=1))+(rExCapExRntInfl*(rExCapExRntInflMnth=CW$8)))*(CW$8&lt;=(MAX(rHoldPeriod,1)+fRvrYr)*12)</f>
        <v>0</v>
      </c>
      <c r="CX272" s="278" cm="1">
        <f t="array" aca="1" ref="CX272" ca="1">CW272*(1+(rRentIncrPct*(MOD(CX$8,12)=1))+(rExCapExRntInfl*(rExCapExRntInflMnth=CX$8)))*(CX$8&lt;=(MAX(rHoldPeriod,1)+fRvrYr)*12)</f>
        <v>0</v>
      </c>
      <c r="CY272" s="278" cm="1">
        <f t="array" aca="1" ref="CY272" ca="1">CX272*(1+(rRentIncrPct*(MOD(CY$8,12)=1))+(rExCapExRntInfl*(rExCapExRntInflMnth=CY$8)))*(CY$8&lt;=(MAX(rHoldPeriod,1)+fRvrYr)*12)</f>
        <v>0</v>
      </c>
      <c r="CZ272" s="278" cm="1">
        <f t="array" aca="1" ref="CZ272" ca="1">CY272*(1+(rRentIncrPct*(MOD(CZ$8,12)=1))+(rExCapExRntInfl*(rExCapExRntInflMnth=CZ$8)))*(CZ$8&lt;=(MAX(rHoldPeriod,1)+fRvrYr)*12)</f>
        <v>0</v>
      </c>
      <c r="DA272" s="278" cm="1">
        <f t="array" aca="1" ref="DA272" ca="1">CZ272*(1+(rRentIncrPct*(MOD(DA$8,12)=1))+(rExCapExRntInfl*(rExCapExRntInflMnth=DA$8)))*(DA$8&lt;=(MAX(rHoldPeriod,1)+fRvrYr)*12)</f>
        <v>0</v>
      </c>
      <c r="DB272" s="278" cm="1">
        <f t="array" aca="1" ref="DB272" ca="1">DA272*(1+(rRentIncrPct*(MOD(DB$8,12)=1))+(rExCapExRntInfl*(rExCapExRntInflMnth=DB$8)))*(DB$8&lt;=(MAX(rHoldPeriod,1)+fRvrYr)*12)</f>
        <v>0</v>
      </c>
      <c r="DC272" s="278" cm="1">
        <f t="array" aca="1" ref="DC272" ca="1">DB272*(1+(rRentIncrPct*(MOD(DC$8,12)=1))+(rExCapExRntInfl*(rExCapExRntInflMnth=DC$8)))*(DC$8&lt;=(MAX(rHoldPeriod,1)+fRvrYr)*12)</f>
        <v>0</v>
      </c>
      <c r="DD272" s="278" cm="1">
        <f t="array" aca="1" ref="DD272" ca="1">DC272*(1+(rRentIncrPct*(MOD(DD$8,12)=1))+(rExCapExRntInfl*(rExCapExRntInflMnth=DD$8)))*(DD$8&lt;=(MAX(rHoldPeriod,1)+fRvrYr)*12)</f>
        <v>0</v>
      </c>
      <c r="DE272" s="278" cm="1">
        <f t="array" aca="1" ref="DE272" ca="1">DD272*(1+(rRentIncrPct*(MOD(DE$8,12)=1))+(rExCapExRntInfl*(rExCapExRntInflMnth=DE$8)))*(DE$8&lt;=(MAX(rHoldPeriod,1)+fRvrYr)*12)</f>
        <v>0</v>
      </c>
      <c r="DF272" s="278" cm="1">
        <f t="array" aca="1" ref="DF272" ca="1">DE272*(1+(rRentIncrPct*(MOD(DF$8,12)=1))+(rExCapExRntInfl*(rExCapExRntInflMnth=DF$8)))*(DF$8&lt;=(MAX(rHoldPeriod,1)+fRvrYr)*12)</f>
        <v>0</v>
      </c>
      <c r="DG272" s="278" cm="1">
        <f t="array" aca="1" ref="DG272" ca="1">DF272*(1+(rRentIncrPct*(MOD(DG$8,12)=1))+(rExCapExRntInfl*(rExCapExRntInflMnth=DG$8)))*(DG$8&lt;=(MAX(rHoldPeriod,1)+fRvrYr)*12)</f>
        <v>0</v>
      </c>
      <c r="DH272" s="278" cm="1">
        <f t="array" aca="1" ref="DH272" ca="1">DG272*(1+(rRentIncrPct*(MOD(DH$8,12)=1))+(rExCapExRntInfl*(rExCapExRntInflMnth=DH$8)))*(DH$8&lt;=(MAX(rHoldPeriod,1)+fRvrYr)*12)</f>
        <v>0</v>
      </c>
      <c r="DI272" s="278" cm="1">
        <f t="array" aca="1" ref="DI272" ca="1">DH272*(1+(rRentIncrPct*(MOD(DI$8,12)=1))+(rExCapExRntInfl*(rExCapExRntInflMnth=DI$8)))*(DI$8&lt;=(MAX(rHoldPeriod,1)+fRvrYr)*12)</f>
        <v>0</v>
      </c>
      <c r="DJ272" s="278" cm="1">
        <f t="array" aca="1" ref="DJ272" ca="1">DI272*(1+(rRentIncrPct*(MOD(DJ$8,12)=1))+(rExCapExRntInfl*(rExCapExRntInflMnth=DJ$8)))*(DJ$8&lt;=(MAX(rHoldPeriod,1)+fRvrYr)*12)</f>
        <v>0</v>
      </c>
      <c r="DK272" s="278" cm="1">
        <f t="array" aca="1" ref="DK272" ca="1">DJ272*(1+(rRentIncrPct*(MOD(DK$8,12)=1))+(rExCapExRntInfl*(rExCapExRntInflMnth=DK$8)))*(DK$8&lt;=(MAX(rHoldPeriod,1)+fRvrYr)*12)</f>
        <v>0</v>
      </c>
      <c r="DL272" s="278" cm="1">
        <f t="array" aca="1" ref="DL272" ca="1">DK272*(1+(rRentIncrPct*(MOD(DL$8,12)=1))+(rExCapExRntInfl*(rExCapExRntInflMnth=DL$8)))*(DL$8&lt;=(MAX(rHoldPeriod,1)+fRvrYr)*12)</f>
        <v>0</v>
      </c>
      <c r="DM272" s="278" cm="1">
        <f t="array" aca="1" ref="DM272" ca="1">DL272*(1+(rRentIncrPct*(MOD(DM$8,12)=1))+(rExCapExRntInfl*(rExCapExRntInflMnth=DM$8)))*(DM$8&lt;=(MAX(rHoldPeriod,1)+fRvrYr)*12)</f>
        <v>0</v>
      </c>
      <c r="DN272" s="278" cm="1">
        <f t="array" aca="1" ref="DN272" ca="1">DM272*(1+(rRentIncrPct*(MOD(DN$8,12)=1))+(rExCapExRntInfl*(rExCapExRntInflMnth=DN$8)))*(DN$8&lt;=(MAX(rHoldPeriod,1)+fRvrYr)*12)</f>
        <v>0</v>
      </c>
      <c r="DO272" s="278" cm="1">
        <f t="array" aca="1" ref="DO272" ca="1">DN272*(1+(rRentIncrPct*(MOD(DO$8,12)=1))+(rExCapExRntInfl*(rExCapExRntInflMnth=DO$8)))*(DO$8&lt;=(MAX(rHoldPeriod,1)+fRvrYr)*12)</f>
        <v>0</v>
      </c>
      <c r="DP272" s="278" cm="1">
        <f t="array" aca="1" ref="DP272" ca="1">DO272*(1+(rRentIncrPct*(MOD(DP$8,12)=1))+(rExCapExRntInfl*(rExCapExRntInflMnth=DP$8)))*(DP$8&lt;=(MAX(rHoldPeriod,1)+fRvrYr)*12)</f>
        <v>0</v>
      </c>
      <c r="DQ272" s="278" cm="1">
        <f t="array" aca="1" ref="DQ272" ca="1">DP272*(1+(rRentIncrPct*(MOD(DQ$8,12)=1))+(rExCapExRntInfl*(rExCapExRntInflMnth=DQ$8)))*(DQ$8&lt;=(MAX(rHoldPeriod,1)+fRvrYr)*12)</f>
        <v>0</v>
      </c>
      <c r="DR272" s="278" cm="1">
        <f t="array" aca="1" ref="DR272" ca="1">DQ272*(1+(rRentIncrPct*(MOD(DR$8,12)=1))+(rExCapExRntInfl*(rExCapExRntInflMnth=DR$8)))*(DR$8&lt;=(MAX(rHoldPeriod,1)+fRvrYr)*12)</f>
        <v>0</v>
      </c>
      <c r="DS272" s="278" cm="1">
        <f t="array" aca="1" ref="DS272" ca="1">DR272*(1+(rRentIncrPct*(MOD(DS$8,12)=1))+(rExCapExRntInfl*(rExCapExRntInflMnth=DS$8)))*(DS$8&lt;=(MAX(rHoldPeriod,1)+fRvrYr)*12)</f>
        <v>0</v>
      </c>
      <c r="DT272" s="278" cm="1">
        <f t="array" aca="1" ref="DT272" ca="1">DS272*(1+(rRentIncrPct*(MOD(DT$8,12)=1))+(rExCapExRntInfl*(rExCapExRntInflMnth=DT$8)))*(DT$8&lt;=(MAX(rHoldPeriod,1)+fRvrYr)*12)</f>
        <v>0</v>
      </c>
      <c r="DU272" s="278" cm="1">
        <f t="array" aca="1" ref="DU272" ca="1">DT272*(1+(rRentIncrPct*(MOD(DU$8,12)=1))+(rExCapExRntInfl*(rExCapExRntInflMnth=DU$8)))*(DU$8&lt;=(MAX(rHoldPeriod,1)+fRvrYr)*12)</f>
        <v>0</v>
      </c>
      <c r="DV272" s="278" cm="1">
        <f t="array" aca="1" ref="DV272" ca="1">DU272*(1+(rRentIncrPct*(MOD(DV$8,12)=1))+(rExCapExRntInfl*(rExCapExRntInflMnth=DV$8)))*(DV$8&lt;=(MAX(rHoldPeriod,1)+fRvrYr)*12)</f>
        <v>0</v>
      </c>
      <c r="DW272" s="278" cm="1">
        <f t="array" aca="1" ref="DW272" ca="1">DV272*(1+(rRentIncrPct*(MOD(DW$8,12)=1))+(rExCapExRntInfl*(rExCapExRntInflMnth=DW$8)))*(DW$8&lt;=(MAX(rHoldPeriod,1)+fRvrYr)*12)</f>
        <v>0</v>
      </c>
      <c r="DX272" s="278" cm="1">
        <f t="array" aca="1" ref="DX272" ca="1">DW272*(1+(rRentIncrPct*(MOD(DX$8,12)=1))+(rExCapExRntInfl*(rExCapExRntInflMnth=DX$8)))*(DX$8&lt;=(MAX(rHoldPeriod,1)+fRvrYr)*12)</f>
        <v>0</v>
      </c>
      <c r="DY272" s="278" cm="1">
        <f t="array" aca="1" ref="DY272" ca="1">DX272*(1+(rRentIncrPct*(MOD(DY$8,12)=1))+(rExCapExRntInfl*(rExCapExRntInflMnth=DY$8)))*(DY$8&lt;=(MAX(rHoldPeriod,1)+fRvrYr)*12)</f>
        <v>0</v>
      </c>
      <c r="DZ272" s="278" cm="1">
        <f t="array" aca="1" ref="DZ272" ca="1">DY272*(1+(rRentIncrPct*(MOD(DZ$8,12)=1))+(rExCapExRntInfl*(rExCapExRntInflMnth=DZ$8)))*(DZ$8&lt;=(MAX(rHoldPeriod,1)+fRvrYr)*12)</f>
        <v>0</v>
      </c>
      <c r="EA272" s="278" cm="1">
        <f t="array" aca="1" ref="EA272" ca="1">DZ272*(1+(rRentIncrPct*(MOD(EA$8,12)=1))+(rExCapExRntInfl*(rExCapExRntInflMnth=EA$8)))*(EA$8&lt;=(MAX(rHoldPeriod,1)+fRvrYr)*12)</f>
        <v>0</v>
      </c>
      <c r="EB272" s="278" cm="1">
        <f t="array" aca="1" ref="EB272" ca="1">EA272*(1+(rRentIncrPct*(MOD(EB$8,12)=1))+(rExCapExRntInfl*(rExCapExRntInflMnth=EB$8)))*(EB$8&lt;=(MAX(rHoldPeriod,1)+fRvrYr)*12)</f>
        <v>0</v>
      </c>
      <c r="EC272" s="278" cm="1">
        <f t="array" aca="1" ref="EC272" ca="1">EB272*(1+(rRentIncrPct*(MOD(EC$8,12)=1))+(rExCapExRntInfl*(rExCapExRntInflMnth=EC$8)))*(EC$8&lt;=(MAX(rHoldPeriod,1)+fRvrYr)*12)</f>
        <v>0</v>
      </c>
      <c r="ED272" s="278" cm="1">
        <f t="array" aca="1" ref="ED272" ca="1">EC272*(1+(rRentIncrPct*(MOD(ED$8,12)=1))+(rExCapExRntInfl*(rExCapExRntInflMnth=ED$8)))*(ED$8&lt;=(MAX(rHoldPeriod,1)+fRvrYr)*12)</f>
        <v>0</v>
      </c>
      <c r="EE272" s="278" cm="1">
        <f t="array" aca="1" ref="EE272" ca="1">ED272*(1+(rRentIncrPct*(MOD(EE$8,12)=1))+(rExCapExRntInfl*(rExCapExRntInflMnth=EE$8)))*(EE$8&lt;=(MAX(rHoldPeriod,1)+fRvrYr)*12)</f>
        <v>0</v>
      </c>
      <c r="EF272" s="278" cm="1">
        <f t="array" aca="1" ref="EF272" ca="1">EE272*(1+(rRentIncrPct*(MOD(EF$8,12)=1))+(rExCapExRntInfl*(rExCapExRntInflMnth=EF$8)))*(EF$8&lt;=(MAX(rHoldPeriod,1)+fRvrYr)*12)</f>
        <v>0</v>
      </c>
      <c r="EG272" s="278" cm="1">
        <f t="array" aca="1" ref="EG272" ca="1">EF272*(1+(rRentIncrPct*(MOD(EG$8,12)=1))+(rExCapExRntInfl*(rExCapExRntInflMnth=EG$8)))*(EG$8&lt;=(MAX(rHoldPeriod,1)+fRvrYr)*12)</f>
        <v>0</v>
      </c>
      <c r="EH272" s="278" cm="1">
        <f t="array" aca="1" ref="EH272" ca="1">EG272*(1+(rRentIncrPct*(MOD(EH$8,12)=1))+(rExCapExRntInfl*(rExCapExRntInflMnth=EH$8)))*(EH$8&lt;=(MAX(rHoldPeriod,1)+fRvrYr)*12)</f>
        <v>0</v>
      </c>
      <c r="EI272" s="278" cm="1">
        <f t="array" aca="1" ref="EI272" ca="1">EH272*(1+(rRentIncrPct*(MOD(EI$8,12)=1))+(rExCapExRntInfl*(rExCapExRntInflMnth=EI$8)))*(EI$8&lt;=(MAX(rHoldPeriod,1)+fRvrYr)*12)</f>
        <v>0</v>
      </c>
      <c r="EJ272" s="278" cm="1">
        <f t="array" aca="1" ref="EJ272" ca="1">EI272*(1+(rRentIncrPct*(MOD(EJ$8,12)=1))+(rExCapExRntInfl*(rExCapExRntInflMnth=EJ$8)))*(EJ$8&lt;=(MAX(rHoldPeriod,1)+fRvrYr)*12)</f>
        <v>0</v>
      </c>
      <c r="EK272" s="278" cm="1">
        <f t="array" aca="1" ref="EK272" ca="1">EJ272*(1+(rRentIncrPct*(MOD(EK$8,12)=1))+(rExCapExRntInfl*(rExCapExRntInflMnth=EK$8)))*(EK$8&lt;=(MAX(rHoldPeriod,1)+fRvrYr)*12)</f>
        <v>0</v>
      </c>
      <c r="EL272" s="278" cm="1">
        <f t="array" aca="1" ref="EL272" ca="1">EK272*(1+(rRentIncrPct*(MOD(EL$8,12)=1))+(rExCapExRntInfl*(rExCapExRntInflMnth=EL$8)))*(EL$8&lt;=(MAX(rHoldPeriod,1)+fRvrYr)*12)</f>
        <v>0</v>
      </c>
      <c r="EM272" s="278" cm="1">
        <f t="array" aca="1" ref="EM272" ca="1">EL272*(1+(rRentIncrPct*(MOD(EM$8,12)=1))+(rExCapExRntInfl*(rExCapExRntInflMnth=EM$8)))*(EM$8&lt;=(MAX(rHoldPeriod,1)+fRvrYr)*12)</f>
        <v>0</v>
      </c>
      <c r="EN272" s="278" cm="1">
        <f t="array" aca="1" ref="EN272" ca="1">EM272*(1+(rRentIncrPct*(MOD(EN$8,12)=1))+(rExCapExRntInfl*(rExCapExRntInflMnth=EN$8)))*(EN$8&lt;=(MAX(rHoldPeriod,1)+fRvrYr)*12)</f>
        <v>0</v>
      </c>
      <c r="EO272" s="278" cm="1">
        <f t="array" aca="1" ref="EO272" ca="1">EN272*(1+(rRentIncrPct*(MOD(EO$8,12)=1))+(rExCapExRntInfl*(rExCapExRntInflMnth=EO$8)))*(EO$8&lt;=(MAX(rHoldPeriod,1)+fRvrYr)*12)</f>
        <v>0</v>
      </c>
      <c r="EP272" s="278" cm="1">
        <f t="array" aca="1" ref="EP272" ca="1">EO272*(1+(rRentIncrPct*(MOD(EP$8,12)=1))+(rExCapExRntInfl*(rExCapExRntInflMnth=EP$8)))*(EP$8&lt;=(MAX(rHoldPeriod,1)+fRvrYr)*12)</f>
        <v>0</v>
      </c>
      <c r="EQ272" s="278" cm="1">
        <f t="array" aca="1" ref="EQ272" ca="1">EP272*(1+(rRentIncrPct*(MOD(EQ$8,12)=1))+(rExCapExRntInfl*(rExCapExRntInflMnth=EQ$8)))*(EQ$8&lt;=(MAX(rHoldPeriod,1)+fRvrYr)*12)</f>
        <v>0</v>
      </c>
      <c r="ER272" s="278" cm="1">
        <f t="array" aca="1" ref="ER272" ca="1">EQ272*(1+(rRentIncrPct*(MOD(ER$8,12)=1))+(rExCapExRntInfl*(rExCapExRntInflMnth=ER$8)))*(ER$8&lt;=(MAX(rHoldPeriod,1)+fRvrYr)*12)</f>
        <v>0</v>
      </c>
      <c r="ES272" s="278" cm="1">
        <f t="array" aca="1" ref="ES272" ca="1">ER272*(1+(rRentIncrPct*(MOD(ES$8,12)=1))+(rExCapExRntInfl*(rExCapExRntInflMnth=ES$8)))*(ES$8&lt;=(MAX(rHoldPeriod,1)+fRvrYr)*12)</f>
        <v>0</v>
      </c>
    </row>
    <row r="273" spans="17:149" hidden="1" x14ac:dyDescent="0.2">
      <c r="Q273" s="275"/>
      <c r="R273" s="278">
        <f t="shared" si="502"/>
        <v>0</v>
      </c>
      <c r="S273" s="278" cm="1">
        <f t="array" aca="1" ref="S273" ca="1">R273*(1+(rRentIncrPct*(MOD(S$8,12)=1))+(rExCapExRntInfl*(rExCapExRntInflMnth=S$8)))*(S$8&lt;=(MAX(rHoldPeriod,1)+fRvrYr)*12)</f>
        <v>0</v>
      </c>
      <c r="T273" s="278" cm="1">
        <f t="array" aca="1" ref="T273" ca="1">S273*(1+(rRentIncrPct*(MOD(T$8,12)=1))+(rExCapExRntInfl*(rExCapExRntInflMnth=T$8)))*(T$8&lt;=(MAX(rHoldPeriod,1)+fRvrYr)*12)</f>
        <v>0</v>
      </c>
      <c r="U273" s="278" cm="1">
        <f t="array" aca="1" ref="U273" ca="1">T273*(1+(rRentIncrPct*(MOD(U$8,12)=1))+(rExCapExRntInfl*(rExCapExRntInflMnth=U$8)))*(U$8&lt;=(MAX(rHoldPeriod,1)+fRvrYr)*12)</f>
        <v>0</v>
      </c>
      <c r="V273" s="278" cm="1">
        <f t="array" aca="1" ref="V273" ca="1">U273*(1+(rRentIncrPct*(MOD(V$8,12)=1))+(rExCapExRntInfl*(rExCapExRntInflMnth=V$8)))*(V$8&lt;=(MAX(rHoldPeriod,1)+fRvrYr)*12)</f>
        <v>0</v>
      </c>
      <c r="W273" s="278" cm="1">
        <f t="array" aca="1" ref="W273" ca="1">V273*(1+(rRentIncrPct*(MOD(W$8,12)=1))+(rExCapExRntInfl*(rExCapExRntInflMnth=W$8)))*(W$8&lt;=(MAX(rHoldPeriod,1)+fRvrYr)*12)</f>
        <v>0</v>
      </c>
      <c r="X273" s="278" cm="1">
        <f t="array" aca="1" ref="X273" ca="1">W273*(1+(rRentIncrPct*(MOD(X$8,12)=1))+(rExCapExRntInfl*(rExCapExRntInflMnth=X$8)))*(X$8&lt;=(MAX(rHoldPeriod,1)+fRvrYr)*12)</f>
        <v>0</v>
      </c>
      <c r="Y273" s="278" cm="1">
        <f t="array" aca="1" ref="Y273" ca="1">X273*(1+(rRentIncrPct*(MOD(Y$8,12)=1))+(rExCapExRntInfl*(rExCapExRntInflMnth=Y$8)))*(Y$8&lt;=(MAX(rHoldPeriod,1)+fRvrYr)*12)</f>
        <v>0</v>
      </c>
      <c r="Z273" s="278" cm="1">
        <f t="array" aca="1" ref="Z273" ca="1">Y273*(1+(rRentIncrPct*(MOD(Z$8,12)=1))+(rExCapExRntInfl*(rExCapExRntInflMnth=Z$8)))*(Z$8&lt;=(MAX(rHoldPeriod,1)+fRvrYr)*12)</f>
        <v>0</v>
      </c>
      <c r="AA273" s="278" cm="1">
        <f t="array" aca="1" ref="AA273" ca="1">Z273*(1+(rRentIncrPct*(MOD(AA$8,12)=1))+(rExCapExRntInfl*(rExCapExRntInflMnth=AA$8)))*(AA$8&lt;=(MAX(rHoldPeriod,1)+fRvrYr)*12)</f>
        <v>0</v>
      </c>
      <c r="AB273" s="278" cm="1">
        <f t="array" aca="1" ref="AB273" ca="1">AA273*(1+(rRentIncrPct*(MOD(AB$8,12)=1))+(rExCapExRntInfl*(rExCapExRntInflMnth=AB$8)))*(AB$8&lt;=(MAX(rHoldPeriod,1)+fRvrYr)*12)</f>
        <v>0</v>
      </c>
      <c r="AC273" s="278" cm="1">
        <f t="array" aca="1" ref="AC273" ca="1">AB273*(1+(rRentIncrPct*(MOD(AC$8,12)=1))+(rExCapExRntInfl*(rExCapExRntInflMnth=AC$8)))*(AC$8&lt;=(MAX(rHoldPeriod,1)+fRvrYr)*12)</f>
        <v>0</v>
      </c>
      <c r="AD273" s="278" cm="1">
        <f t="array" aca="1" ref="AD273" ca="1">AC273*(1+(rRentIncrPct*(MOD(AD$8,12)=1))+(rExCapExRntInfl*(rExCapExRntInflMnth=AD$8)))*(AD$8&lt;=(MAX(rHoldPeriod,1)+fRvrYr)*12)</f>
        <v>0</v>
      </c>
      <c r="AE273" s="278" cm="1">
        <f t="array" aca="1" ref="AE273" ca="1">AD273*(1+(rRentIncrPct*(MOD(AE$8,12)=1))+(rExCapExRntInfl*(rExCapExRntInflMnth=AE$8)))*(AE$8&lt;=(MAX(rHoldPeriod,1)+fRvrYr)*12)</f>
        <v>0</v>
      </c>
      <c r="AF273" s="278" cm="1">
        <f t="array" aca="1" ref="AF273" ca="1">AE273*(1+(rRentIncrPct*(MOD(AF$8,12)=1))+(rExCapExRntInfl*(rExCapExRntInflMnth=AF$8)))*(AF$8&lt;=(MAX(rHoldPeriod,1)+fRvrYr)*12)</f>
        <v>0</v>
      </c>
      <c r="AG273" s="278" cm="1">
        <f t="array" aca="1" ref="AG273" ca="1">AF273*(1+(rRentIncrPct*(MOD(AG$8,12)=1))+(rExCapExRntInfl*(rExCapExRntInflMnth=AG$8)))*(AG$8&lt;=(MAX(rHoldPeriod,1)+fRvrYr)*12)</f>
        <v>0</v>
      </c>
      <c r="AH273" s="278" cm="1">
        <f t="array" aca="1" ref="AH273" ca="1">AG273*(1+(rRentIncrPct*(MOD(AH$8,12)=1))+(rExCapExRntInfl*(rExCapExRntInflMnth=AH$8)))*(AH$8&lt;=(MAX(rHoldPeriod,1)+fRvrYr)*12)</f>
        <v>0</v>
      </c>
      <c r="AI273" s="278" cm="1">
        <f t="array" aca="1" ref="AI273" ca="1">AH273*(1+(rRentIncrPct*(MOD(AI$8,12)=1))+(rExCapExRntInfl*(rExCapExRntInflMnth=AI$8)))*(AI$8&lt;=(MAX(rHoldPeriod,1)+fRvrYr)*12)</f>
        <v>0</v>
      </c>
      <c r="AJ273" s="278" cm="1">
        <f t="array" aca="1" ref="AJ273" ca="1">AI273*(1+(rRentIncrPct*(MOD(AJ$8,12)=1))+(rExCapExRntInfl*(rExCapExRntInflMnth=AJ$8)))*(AJ$8&lt;=(MAX(rHoldPeriod,1)+fRvrYr)*12)</f>
        <v>0</v>
      </c>
      <c r="AK273" s="278" cm="1">
        <f t="array" aca="1" ref="AK273" ca="1">AJ273*(1+(rRentIncrPct*(MOD(AK$8,12)=1))+(rExCapExRntInfl*(rExCapExRntInflMnth=AK$8)))*(AK$8&lt;=(MAX(rHoldPeriod,1)+fRvrYr)*12)</f>
        <v>0</v>
      </c>
      <c r="AL273" s="278" cm="1">
        <f t="array" aca="1" ref="AL273" ca="1">AK273*(1+(rRentIncrPct*(MOD(AL$8,12)=1))+(rExCapExRntInfl*(rExCapExRntInflMnth=AL$8)))*(AL$8&lt;=(MAX(rHoldPeriod,1)+fRvrYr)*12)</f>
        <v>0</v>
      </c>
      <c r="AM273" s="278" cm="1">
        <f t="array" aca="1" ref="AM273" ca="1">AL273*(1+(rRentIncrPct*(MOD(AM$8,12)=1))+(rExCapExRntInfl*(rExCapExRntInflMnth=AM$8)))*(AM$8&lt;=(MAX(rHoldPeriod,1)+fRvrYr)*12)</f>
        <v>0</v>
      </c>
      <c r="AN273" s="278" cm="1">
        <f t="array" aca="1" ref="AN273" ca="1">AM273*(1+(rRentIncrPct*(MOD(AN$8,12)=1))+(rExCapExRntInfl*(rExCapExRntInflMnth=AN$8)))*(AN$8&lt;=(MAX(rHoldPeriod,1)+fRvrYr)*12)</f>
        <v>0</v>
      </c>
      <c r="AO273" s="278" cm="1">
        <f t="array" aca="1" ref="AO273" ca="1">AN273*(1+(rRentIncrPct*(MOD(AO$8,12)=1))+(rExCapExRntInfl*(rExCapExRntInflMnth=AO$8)))*(AO$8&lt;=(MAX(rHoldPeriod,1)+fRvrYr)*12)</f>
        <v>0</v>
      </c>
      <c r="AP273" s="278" cm="1">
        <f t="array" aca="1" ref="AP273" ca="1">AO273*(1+(rRentIncrPct*(MOD(AP$8,12)=1))+(rExCapExRntInfl*(rExCapExRntInflMnth=AP$8)))*(AP$8&lt;=(MAX(rHoldPeriod,1)+fRvrYr)*12)</f>
        <v>0</v>
      </c>
      <c r="AQ273" s="278" cm="1">
        <f t="array" aca="1" ref="AQ273" ca="1">AP273*(1+(rRentIncrPct*(MOD(AQ$8,12)=1))+(rExCapExRntInfl*(rExCapExRntInflMnth=AQ$8)))*(AQ$8&lt;=(MAX(rHoldPeriod,1)+fRvrYr)*12)</f>
        <v>0</v>
      </c>
      <c r="AR273" s="278" cm="1">
        <f t="array" aca="1" ref="AR273" ca="1">AQ273*(1+(rRentIncrPct*(MOD(AR$8,12)=1))+(rExCapExRntInfl*(rExCapExRntInflMnth=AR$8)))*(AR$8&lt;=(MAX(rHoldPeriod,1)+fRvrYr)*12)</f>
        <v>0</v>
      </c>
      <c r="AS273" s="278" cm="1">
        <f t="array" aca="1" ref="AS273" ca="1">AR273*(1+(rRentIncrPct*(MOD(AS$8,12)=1))+(rExCapExRntInfl*(rExCapExRntInflMnth=AS$8)))*(AS$8&lt;=(MAX(rHoldPeriod,1)+fRvrYr)*12)</f>
        <v>0</v>
      </c>
      <c r="AT273" s="278" cm="1">
        <f t="array" aca="1" ref="AT273" ca="1">AS273*(1+(rRentIncrPct*(MOD(AT$8,12)=1))+(rExCapExRntInfl*(rExCapExRntInflMnth=AT$8)))*(AT$8&lt;=(MAX(rHoldPeriod,1)+fRvrYr)*12)</f>
        <v>0</v>
      </c>
      <c r="AU273" s="278" cm="1">
        <f t="array" aca="1" ref="AU273" ca="1">AT273*(1+(rRentIncrPct*(MOD(AU$8,12)=1))+(rExCapExRntInfl*(rExCapExRntInflMnth=AU$8)))*(AU$8&lt;=(MAX(rHoldPeriod,1)+fRvrYr)*12)</f>
        <v>0</v>
      </c>
      <c r="AV273" s="278" cm="1">
        <f t="array" aca="1" ref="AV273" ca="1">AU273*(1+(rRentIncrPct*(MOD(AV$8,12)=1))+(rExCapExRntInfl*(rExCapExRntInflMnth=AV$8)))*(AV$8&lt;=(MAX(rHoldPeriod,1)+fRvrYr)*12)</f>
        <v>0</v>
      </c>
      <c r="AW273" s="278" cm="1">
        <f t="array" aca="1" ref="AW273" ca="1">AV273*(1+(rRentIncrPct*(MOD(AW$8,12)=1))+(rExCapExRntInfl*(rExCapExRntInflMnth=AW$8)))*(AW$8&lt;=(MAX(rHoldPeriod,1)+fRvrYr)*12)</f>
        <v>0</v>
      </c>
      <c r="AX273" s="278" cm="1">
        <f t="array" aca="1" ref="AX273" ca="1">AW273*(1+(rRentIncrPct*(MOD(AX$8,12)=1))+(rExCapExRntInfl*(rExCapExRntInflMnth=AX$8)))*(AX$8&lt;=(MAX(rHoldPeriod,1)+fRvrYr)*12)</f>
        <v>0</v>
      </c>
      <c r="AY273" s="278" cm="1">
        <f t="array" aca="1" ref="AY273" ca="1">AX273*(1+(rRentIncrPct*(MOD(AY$8,12)=1))+(rExCapExRntInfl*(rExCapExRntInflMnth=AY$8)))*(AY$8&lt;=(MAX(rHoldPeriod,1)+fRvrYr)*12)</f>
        <v>0</v>
      </c>
      <c r="AZ273" s="278" cm="1">
        <f t="array" aca="1" ref="AZ273" ca="1">AY273*(1+(rRentIncrPct*(MOD(AZ$8,12)=1))+(rExCapExRntInfl*(rExCapExRntInflMnth=AZ$8)))*(AZ$8&lt;=(MAX(rHoldPeriod,1)+fRvrYr)*12)</f>
        <v>0</v>
      </c>
      <c r="BA273" s="278" cm="1">
        <f t="array" aca="1" ref="BA273" ca="1">AZ273*(1+(rRentIncrPct*(MOD(BA$8,12)=1))+(rExCapExRntInfl*(rExCapExRntInflMnth=BA$8)))*(BA$8&lt;=(MAX(rHoldPeriod,1)+fRvrYr)*12)</f>
        <v>0</v>
      </c>
      <c r="BB273" s="278" cm="1">
        <f t="array" aca="1" ref="BB273" ca="1">BA273*(1+(rRentIncrPct*(MOD(BB$8,12)=1))+(rExCapExRntInfl*(rExCapExRntInflMnth=BB$8)))*(BB$8&lt;=(MAX(rHoldPeriod,1)+fRvrYr)*12)</f>
        <v>0</v>
      </c>
      <c r="BC273" s="278" cm="1">
        <f t="array" aca="1" ref="BC273" ca="1">BB273*(1+(rRentIncrPct*(MOD(BC$8,12)=1))+(rExCapExRntInfl*(rExCapExRntInflMnth=BC$8)))*(BC$8&lt;=(MAX(rHoldPeriod,1)+fRvrYr)*12)</f>
        <v>0</v>
      </c>
      <c r="BD273" s="278" cm="1">
        <f t="array" aca="1" ref="BD273" ca="1">BC273*(1+(rRentIncrPct*(MOD(BD$8,12)=1))+(rExCapExRntInfl*(rExCapExRntInflMnth=BD$8)))*(BD$8&lt;=(MAX(rHoldPeriod,1)+fRvrYr)*12)</f>
        <v>0</v>
      </c>
      <c r="BE273" s="278" cm="1">
        <f t="array" aca="1" ref="BE273" ca="1">BD273*(1+(rRentIncrPct*(MOD(BE$8,12)=1))+(rExCapExRntInfl*(rExCapExRntInflMnth=BE$8)))*(BE$8&lt;=(MAX(rHoldPeriod,1)+fRvrYr)*12)</f>
        <v>0</v>
      </c>
      <c r="BF273" s="278" cm="1">
        <f t="array" aca="1" ref="BF273" ca="1">BE273*(1+(rRentIncrPct*(MOD(BF$8,12)=1))+(rExCapExRntInfl*(rExCapExRntInflMnth=BF$8)))*(BF$8&lt;=(MAX(rHoldPeriod,1)+fRvrYr)*12)</f>
        <v>0</v>
      </c>
      <c r="BG273" s="278" cm="1">
        <f t="array" aca="1" ref="BG273" ca="1">BF273*(1+(rRentIncrPct*(MOD(BG$8,12)=1))+(rExCapExRntInfl*(rExCapExRntInflMnth=BG$8)))*(BG$8&lt;=(MAX(rHoldPeriod,1)+fRvrYr)*12)</f>
        <v>0</v>
      </c>
      <c r="BH273" s="278" cm="1">
        <f t="array" aca="1" ref="BH273" ca="1">BG273*(1+(rRentIncrPct*(MOD(BH$8,12)=1))+(rExCapExRntInfl*(rExCapExRntInflMnth=BH$8)))*(BH$8&lt;=(MAX(rHoldPeriod,1)+fRvrYr)*12)</f>
        <v>0</v>
      </c>
      <c r="BI273" s="278" cm="1">
        <f t="array" aca="1" ref="BI273" ca="1">BH273*(1+(rRentIncrPct*(MOD(BI$8,12)=1))+(rExCapExRntInfl*(rExCapExRntInflMnth=BI$8)))*(BI$8&lt;=(MAX(rHoldPeriod,1)+fRvrYr)*12)</f>
        <v>0</v>
      </c>
      <c r="BJ273" s="278" cm="1">
        <f t="array" aca="1" ref="BJ273" ca="1">BI273*(1+(rRentIncrPct*(MOD(BJ$8,12)=1))+(rExCapExRntInfl*(rExCapExRntInflMnth=BJ$8)))*(BJ$8&lt;=(MAX(rHoldPeriod,1)+fRvrYr)*12)</f>
        <v>0</v>
      </c>
      <c r="BK273" s="278" cm="1">
        <f t="array" aca="1" ref="BK273" ca="1">BJ273*(1+(rRentIncrPct*(MOD(BK$8,12)=1))+(rExCapExRntInfl*(rExCapExRntInflMnth=BK$8)))*(BK$8&lt;=(MAX(rHoldPeriod,1)+fRvrYr)*12)</f>
        <v>0</v>
      </c>
      <c r="BL273" s="278" cm="1">
        <f t="array" aca="1" ref="BL273" ca="1">BK273*(1+(rRentIncrPct*(MOD(BL$8,12)=1))+(rExCapExRntInfl*(rExCapExRntInflMnth=BL$8)))*(BL$8&lt;=(MAX(rHoldPeriod,1)+fRvrYr)*12)</f>
        <v>0</v>
      </c>
      <c r="BM273" s="278" cm="1">
        <f t="array" aca="1" ref="BM273" ca="1">BL273*(1+(rRentIncrPct*(MOD(BM$8,12)=1))+(rExCapExRntInfl*(rExCapExRntInflMnth=BM$8)))*(BM$8&lt;=(MAX(rHoldPeriod,1)+fRvrYr)*12)</f>
        <v>0</v>
      </c>
      <c r="BN273" s="278" cm="1">
        <f t="array" aca="1" ref="BN273" ca="1">BM273*(1+(rRentIncrPct*(MOD(BN$8,12)=1))+(rExCapExRntInfl*(rExCapExRntInflMnth=BN$8)))*(BN$8&lt;=(MAX(rHoldPeriod,1)+fRvrYr)*12)</f>
        <v>0</v>
      </c>
      <c r="BO273" s="278" cm="1">
        <f t="array" aca="1" ref="BO273" ca="1">BN273*(1+(rRentIncrPct*(MOD(BO$8,12)=1))+(rExCapExRntInfl*(rExCapExRntInflMnth=BO$8)))*(BO$8&lt;=(MAX(rHoldPeriod,1)+fRvrYr)*12)</f>
        <v>0</v>
      </c>
      <c r="BP273" s="278" cm="1">
        <f t="array" aca="1" ref="BP273" ca="1">BO273*(1+(rRentIncrPct*(MOD(BP$8,12)=1))+(rExCapExRntInfl*(rExCapExRntInflMnth=BP$8)))*(BP$8&lt;=(MAX(rHoldPeriod,1)+fRvrYr)*12)</f>
        <v>0</v>
      </c>
      <c r="BQ273" s="278" cm="1">
        <f t="array" aca="1" ref="BQ273" ca="1">BP273*(1+(rRentIncrPct*(MOD(BQ$8,12)=1))+(rExCapExRntInfl*(rExCapExRntInflMnth=BQ$8)))*(BQ$8&lt;=(MAX(rHoldPeriod,1)+fRvrYr)*12)</f>
        <v>0</v>
      </c>
      <c r="BR273" s="278" cm="1">
        <f t="array" aca="1" ref="BR273" ca="1">BQ273*(1+(rRentIncrPct*(MOD(BR$8,12)=1))+(rExCapExRntInfl*(rExCapExRntInflMnth=BR$8)))*(BR$8&lt;=(MAX(rHoldPeriod,1)+fRvrYr)*12)</f>
        <v>0</v>
      </c>
      <c r="BS273" s="278" cm="1">
        <f t="array" aca="1" ref="BS273" ca="1">BR273*(1+(rRentIncrPct*(MOD(BS$8,12)=1))+(rExCapExRntInfl*(rExCapExRntInflMnth=BS$8)))*(BS$8&lt;=(MAX(rHoldPeriod,1)+fRvrYr)*12)</f>
        <v>0</v>
      </c>
      <c r="BT273" s="278" cm="1">
        <f t="array" aca="1" ref="BT273" ca="1">BS273*(1+(rRentIncrPct*(MOD(BT$8,12)=1))+(rExCapExRntInfl*(rExCapExRntInflMnth=BT$8)))*(BT$8&lt;=(MAX(rHoldPeriod,1)+fRvrYr)*12)</f>
        <v>0</v>
      </c>
      <c r="BU273" s="278" cm="1">
        <f t="array" aca="1" ref="BU273" ca="1">BT273*(1+(rRentIncrPct*(MOD(BU$8,12)=1))+(rExCapExRntInfl*(rExCapExRntInflMnth=BU$8)))*(BU$8&lt;=(MAX(rHoldPeriod,1)+fRvrYr)*12)</f>
        <v>0</v>
      </c>
      <c r="BV273" s="278" cm="1">
        <f t="array" aca="1" ref="BV273" ca="1">BU273*(1+(rRentIncrPct*(MOD(BV$8,12)=1))+(rExCapExRntInfl*(rExCapExRntInflMnth=BV$8)))*(BV$8&lt;=(MAX(rHoldPeriod,1)+fRvrYr)*12)</f>
        <v>0</v>
      </c>
      <c r="BW273" s="278" cm="1">
        <f t="array" aca="1" ref="BW273" ca="1">BV273*(1+(rRentIncrPct*(MOD(BW$8,12)=1))+(rExCapExRntInfl*(rExCapExRntInflMnth=BW$8)))*(BW$8&lt;=(MAX(rHoldPeriod,1)+fRvrYr)*12)</f>
        <v>0</v>
      </c>
      <c r="BX273" s="278" cm="1">
        <f t="array" aca="1" ref="BX273" ca="1">BW273*(1+(rRentIncrPct*(MOD(BX$8,12)=1))+(rExCapExRntInfl*(rExCapExRntInflMnth=BX$8)))*(BX$8&lt;=(MAX(rHoldPeriod,1)+fRvrYr)*12)</f>
        <v>0</v>
      </c>
      <c r="BY273" s="278" cm="1">
        <f t="array" aca="1" ref="BY273" ca="1">BX273*(1+(rRentIncrPct*(MOD(BY$8,12)=1))+(rExCapExRntInfl*(rExCapExRntInflMnth=BY$8)))*(BY$8&lt;=(MAX(rHoldPeriod,1)+fRvrYr)*12)</f>
        <v>0</v>
      </c>
      <c r="BZ273" s="278" cm="1">
        <f t="array" aca="1" ref="BZ273" ca="1">BY273*(1+(rRentIncrPct*(MOD(BZ$8,12)=1))+(rExCapExRntInfl*(rExCapExRntInflMnth=BZ$8)))*(BZ$8&lt;=(MAX(rHoldPeriod,1)+fRvrYr)*12)</f>
        <v>0</v>
      </c>
      <c r="CA273" s="278" cm="1">
        <f t="array" aca="1" ref="CA273" ca="1">BZ273*(1+(rRentIncrPct*(MOD(CA$8,12)=1))+(rExCapExRntInfl*(rExCapExRntInflMnth=CA$8)))*(CA$8&lt;=(MAX(rHoldPeriod,1)+fRvrYr)*12)</f>
        <v>0</v>
      </c>
      <c r="CB273" s="278" cm="1">
        <f t="array" aca="1" ref="CB273" ca="1">CA273*(1+(rRentIncrPct*(MOD(CB$8,12)=1))+(rExCapExRntInfl*(rExCapExRntInflMnth=CB$8)))*(CB$8&lt;=(MAX(rHoldPeriod,1)+fRvrYr)*12)</f>
        <v>0</v>
      </c>
      <c r="CC273" s="278" cm="1">
        <f t="array" aca="1" ref="CC273" ca="1">CB273*(1+(rRentIncrPct*(MOD(CC$8,12)=1))+(rExCapExRntInfl*(rExCapExRntInflMnth=CC$8)))*(CC$8&lt;=(MAX(rHoldPeriod,1)+fRvrYr)*12)</f>
        <v>0</v>
      </c>
      <c r="CD273" s="278" cm="1">
        <f t="array" aca="1" ref="CD273" ca="1">CC273*(1+(rRentIncrPct*(MOD(CD$8,12)=1))+(rExCapExRntInfl*(rExCapExRntInflMnth=CD$8)))*(CD$8&lt;=(MAX(rHoldPeriod,1)+fRvrYr)*12)</f>
        <v>0</v>
      </c>
      <c r="CE273" s="278" cm="1">
        <f t="array" aca="1" ref="CE273" ca="1">CD273*(1+(rRentIncrPct*(MOD(CE$8,12)=1))+(rExCapExRntInfl*(rExCapExRntInflMnth=CE$8)))*(CE$8&lt;=(MAX(rHoldPeriod,1)+fRvrYr)*12)</f>
        <v>0</v>
      </c>
      <c r="CF273" s="278" cm="1">
        <f t="array" aca="1" ref="CF273" ca="1">CE273*(1+(rRentIncrPct*(MOD(CF$8,12)=1))+(rExCapExRntInfl*(rExCapExRntInflMnth=CF$8)))*(CF$8&lt;=(MAX(rHoldPeriod,1)+fRvrYr)*12)</f>
        <v>0</v>
      </c>
      <c r="CG273" s="278" cm="1">
        <f t="array" aca="1" ref="CG273" ca="1">CF273*(1+(rRentIncrPct*(MOD(CG$8,12)=1))+(rExCapExRntInfl*(rExCapExRntInflMnth=CG$8)))*(CG$8&lt;=(MAX(rHoldPeriod,1)+fRvrYr)*12)</f>
        <v>0</v>
      </c>
      <c r="CH273" s="278" cm="1">
        <f t="array" aca="1" ref="CH273" ca="1">CG273*(1+(rRentIncrPct*(MOD(CH$8,12)=1))+(rExCapExRntInfl*(rExCapExRntInflMnth=CH$8)))*(CH$8&lt;=(MAX(rHoldPeriod,1)+fRvrYr)*12)</f>
        <v>0</v>
      </c>
      <c r="CI273" s="278" cm="1">
        <f t="array" aca="1" ref="CI273" ca="1">CH273*(1+(rRentIncrPct*(MOD(CI$8,12)=1))+(rExCapExRntInfl*(rExCapExRntInflMnth=CI$8)))*(CI$8&lt;=(MAX(rHoldPeriod,1)+fRvrYr)*12)</f>
        <v>0</v>
      </c>
      <c r="CJ273" s="278" cm="1">
        <f t="array" aca="1" ref="CJ273" ca="1">CI273*(1+(rRentIncrPct*(MOD(CJ$8,12)=1))+(rExCapExRntInfl*(rExCapExRntInflMnth=CJ$8)))*(CJ$8&lt;=(MAX(rHoldPeriod,1)+fRvrYr)*12)</f>
        <v>0</v>
      </c>
      <c r="CK273" s="278" cm="1">
        <f t="array" aca="1" ref="CK273" ca="1">CJ273*(1+(rRentIncrPct*(MOD(CK$8,12)=1))+(rExCapExRntInfl*(rExCapExRntInflMnth=CK$8)))*(CK$8&lt;=(MAX(rHoldPeriod,1)+fRvrYr)*12)</f>
        <v>0</v>
      </c>
      <c r="CL273" s="278" cm="1">
        <f t="array" aca="1" ref="CL273" ca="1">CK273*(1+(rRentIncrPct*(MOD(CL$8,12)=1))+(rExCapExRntInfl*(rExCapExRntInflMnth=CL$8)))*(CL$8&lt;=(MAX(rHoldPeriod,1)+fRvrYr)*12)</f>
        <v>0</v>
      </c>
      <c r="CM273" s="278" cm="1">
        <f t="array" aca="1" ref="CM273" ca="1">CL273*(1+(rRentIncrPct*(MOD(CM$8,12)=1))+(rExCapExRntInfl*(rExCapExRntInflMnth=CM$8)))*(CM$8&lt;=(MAX(rHoldPeriod,1)+fRvrYr)*12)</f>
        <v>0</v>
      </c>
      <c r="CN273" s="278" cm="1">
        <f t="array" aca="1" ref="CN273" ca="1">CM273*(1+(rRentIncrPct*(MOD(CN$8,12)=1))+(rExCapExRntInfl*(rExCapExRntInflMnth=CN$8)))*(CN$8&lt;=(MAX(rHoldPeriod,1)+fRvrYr)*12)</f>
        <v>0</v>
      </c>
      <c r="CO273" s="278" cm="1">
        <f t="array" aca="1" ref="CO273" ca="1">CN273*(1+(rRentIncrPct*(MOD(CO$8,12)=1))+(rExCapExRntInfl*(rExCapExRntInflMnth=CO$8)))*(CO$8&lt;=(MAX(rHoldPeriod,1)+fRvrYr)*12)</f>
        <v>0</v>
      </c>
      <c r="CP273" s="278" cm="1">
        <f t="array" aca="1" ref="CP273" ca="1">CO273*(1+(rRentIncrPct*(MOD(CP$8,12)=1))+(rExCapExRntInfl*(rExCapExRntInflMnth=CP$8)))*(CP$8&lt;=(MAX(rHoldPeriod,1)+fRvrYr)*12)</f>
        <v>0</v>
      </c>
      <c r="CQ273" s="278" cm="1">
        <f t="array" aca="1" ref="CQ273" ca="1">CP273*(1+(rRentIncrPct*(MOD(CQ$8,12)=1))+(rExCapExRntInfl*(rExCapExRntInflMnth=CQ$8)))*(CQ$8&lt;=(MAX(rHoldPeriod,1)+fRvrYr)*12)</f>
        <v>0</v>
      </c>
      <c r="CR273" s="278" cm="1">
        <f t="array" aca="1" ref="CR273" ca="1">CQ273*(1+(rRentIncrPct*(MOD(CR$8,12)=1))+(rExCapExRntInfl*(rExCapExRntInflMnth=CR$8)))*(CR$8&lt;=(MAX(rHoldPeriod,1)+fRvrYr)*12)</f>
        <v>0</v>
      </c>
      <c r="CS273" s="278" cm="1">
        <f t="array" aca="1" ref="CS273" ca="1">CR273*(1+(rRentIncrPct*(MOD(CS$8,12)=1))+(rExCapExRntInfl*(rExCapExRntInflMnth=CS$8)))*(CS$8&lt;=(MAX(rHoldPeriod,1)+fRvrYr)*12)</f>
        <v>0</v>
      </c>
      <c r="CT273" s="278" cm="1">
        <f t="array" aca="1" ref="CT273" ca="1">CS273*(1+(rRentIncrPct*(MOD(CT$8,12)=1))+(rExCapExRntInfl*(rExCapExRntInflMnth=CT$8)))*(CT$8&lt;=(MAX(rHoldPeriod,1)+fRvrYr)*12)</f>
        <v>0</v>
      </c>
      <c r="CU273" s="278" cm="1">
        <f t="array" aca="1" ref="CU273" ca="1">CT273*(1+(rRentIncrPct*(MOD(CU$8,12)=1))+(rExCapExRntInfl*(rExCapExRntInflMnth=CU$8)))*(CU$8&lt;=(MAX(rHoldPeriod,1)+fRvrYr)*12)</f>
        <v>0</v>
      </c>
      <c r="CV273" s="278" cm="1">
        <f t="array" aca="1" ref="CV273" ca="1">CU273*(1+(rRentIncrPct*(MOD(CV$8,12)=1))+(rExCapExRntInfl*(rExCapExRntInflMnth=CV$8)))*(CV$8&lt;=(MAX(rHoldPeriod,1)+fRvrYr)*12)</f>
        <v>0</v>
      </c>
      <c r="CW273" s="278" cm="1">
        <f t="array" aca="1" ref="CW273" ca="1">CV273*(1+(rRentIncrPct*(MOD(CW$8,12)=1))+(rExCapExRntInfl*(rExCapExRntInflMnth=CW$8)))*(CW$8&lt;=(MAX(rHoldPeriod,1)+fRvrYr)*12)</f>
        <v>0</v>
      </c>
      <c r="CX273" s="278" cm="1">
        <f t="array" aca="1" ref="CX273" ca="1">CW273*(1+(rRentIncrPct*(MOD(CX$8,12)=1))+(rExCapExRntInfl*(rExCapExRntInflMnth=CX$8)))*(CX$8&lt;=(MAX(rHoldPeriod,1)+fRvrYr)*12)</f>
        <v>0</v>
      </c>
      <c r="CY273" s="278" cm="1">
        <f t="array" aca="1" ref="CY273" ca="1">CX273*(1+(rRentIncrPct*(MOD(CY$8,12)=1))+(rExCapExRntInfl*(rExCapExRntInflMnth=CY$8)))*(CY$8&lt;=(MAX(rHoldPeriod,1)+fRvrYr)*12)</f>
        <v>0</v>
      </c>
      <c r="CZ273" s="278" cm="1">
        <f t="array" aca="1" ref="CZ273" ca="1">CY273*(1+(rRentIncrPct*(MOD(CZ$8,12)=1))+(rExCapExRntInfl*(rExCapExRntInflMnth=CZ$8)))*(CZ$8&lt;=(MAX(rHoldPeriod,1)+fRvrYr)*12)</f>
        <v>0</v>
      </c>
      <c r="DA273" s="278" cm="1">
        <f t="array" aca="1" ref="DA273" ca="1">CZ273*(1+(rRentIncrPct*(MOD(DA$8,12)=1))+(rExCapExRntInfl*(rExCapExRntInflMnth=DA$8)))*(DA$8&lt;=(MAX(rHoldPeriod,1)+fRvrYr)*12)</f>
        <v>0</v>
      </c>
      <c r="DB273" s="278" cm="1">
        <f t="array" aca="1" ref="DB273" ca="1">DA273*(1+(rRentIncrPct*(MOD(DB$8,12)=1))+(rExCapExRntInfl*(rExCapExRntInflMnth=DB$8)))*(DB$8&lt;=(MAX(rHoldPeriod,1)+fRvrYr)*12)</f>
        <v>0</v>
      </c>
      <c r="DC273" s="278" cm="1">
        <f t="array" aca="1" ref="DC273" ca="1">DB273*(1+(rRentIncrPct*(MOD(DC$8,12)=1))+(rExCapExRntInfl*(rExCapExRntInflMnth=DC$8)))*(DC$8&lt;=(MAX(rHoldPeriod,1)+fRvrYr)*12)</f>
        <v>0</v>
      </c>
      <c r="DD273" s="278" cm="1">
        <f t="array" aca="1" ref="DD273" ca="1">DC273*(1+(rRentIncrPct*(MOD(DD$8,12)=1))+(rExCapExRntInfl*(rExCapExRntInflMnth=DD$8)))*(DD$8&lt;=(MAX(rHoldPeriod,1)+fRvrYr)*12)</f>
        <v>0</v>
      </c>
      <c r="DE273" s="278" cm="1">
        <f t="array" aca="1" ref="DE273" ca="1">DD273*(1+(rRentIncrPct*(MOD(DE$8,12)=1))+(rExCapExRntInfl*(rExCapExRntInflMnth=DE$8)))*(DE$8&lt;=(MAX(rHoldPeriod,1)+fRvrYr)*12)</f>
        <v>0</v>
      </c>
      <c r="DF273" s="278" cm="1">
        <f t="array" aca="1" ref="DF273" ca="1">DE273*(1+(rRentIncrPct*(MOD(DF$8,12)=1))+(rExCapExRntInfl*(rExCapExRntInflMnth=DF$8)))*(DF$8&lt;=(MAX(rHoldPeriod,1)+fRvrYr)*12)</f>
        <v>0</v>
      </c>
      <c r="DG273" s="278" cm="1">
        <f t="array" aca="1" ref="DG273" ca="1">DF273*(1+(rRentIncrPct*(MOD(DG$8,12)=1))+(rExCapExRntInfl*(rExCapExRntInflMnth=DG$8)))*(DG$8&lt;=(MAX(rHoldPeriod,1)+fRvrYr)*12)</f>
        <v>0</v>
      </c>
      <c r="DH273" s="278" cm="1">
        <f t="array" aca="1" ref="DH273" ca="1">DG273*(1+(rRentIncrPct*(MOD(DH$8,12)=1))+(rExCapExRntInfl*(rExCapExRntInflMnth=DH$8)))*(DH$8&lt;=(MAX(rHoldPeriod,1)+fRvrYr)*12)</f>
        <v>0</v>
      </c>
      <c r="DI273" s="278" cm="1">
        <f t="array" aca="1" ref="DI273" ca="1">DH273*(1+(rRentIncrPct*(MOD(DI$8,12)=1))+(rExCapExRntInfl*(rExCapExRntInflMnth=DI$8)))*(DI$8&lt;=(MAX(rHoldPeriod,1)+fRvrYr)*12)</f>
        <v>0</v>
      </c>
      <c r="DJ273" s="278" cm="1">
        <f t="array" aca="1" ref="DJ273" ca="1">DI273*(1+(rRentIncrPct*(MOD(DJ$8,12)=1))+(rExCapExRntInfl*(rExCapExRntInflMnth=DJ$8)))*(DJ$8&lt;=(MAX(rHoldPeriod,1)+fRvrYr)*12)</f>
        <v>0</v>
      </c>
      <c r="DK273" s="278" cm="1">
        <f t="array" aca="1" ref="DK273" ca="1">DJ273*(1+(rRentIncrPct*(MOD(DK$8,12)=1))+(rExCapExRntInfl*(rExCapExRntInflMnth=DK$8)))*(DK$8&lt;=(MAX(rHoldPeriod,1)+fRvrYr)*12)</f>
        <v>0</v>
      </c>
      <c r="DL273" s="278" cm="1">
        <f t="array" aca="1" ref="DL273" ca="1">DK273*(1+(rRentIncrPct*(MOD(DL$8,12)=1))+(rExCapExRntInfl*(rExCapExRntInflMnth=DL$8)))*(DL$8&lt;=(MAX(rHoldPeriod,1)+fRvrYr)*12)</f>
        <v>0</v>
      </c>
      <c r="DM273" s="278" cm="1">
        <f t="array" aca="1" ref="DM273" ca="1">DL273*(1+(rRentIncrPct*(MOD(DM$8,12)=1))+(rExCapExRntInfl*(rExCapExRntInflMnth=DM$8)))*(DM$8&lt;=(MAX(rHoldPeriod,1)+fRvrYr)*12)</f>
        <v>0</v>
      </c>
      <c r="DN273" s="278" cm="1">
        <f t="array" aca="1" ref="DN273" ca="1">DM273*(1+(rRentIncrPct*(MOD(DN$8,12)=1))+(rExCapExRntInfl*(rExCapExRntInflMnth=DN$8)))*(DN$8&lt;=(MAX(rHoldPeriod,1)+fRvrYr)*12)</f>
        <v>0</v>
      </c>
      <c r="DO273" s="278" cm="1">
        <f t="array" aca="1" ref="DO273" ca="1">DN273*(1+(rRentIncrPct*(MOD(DO$8,12)=1))+(rExCapExRntInfl*(rExCapExRntInflMnth=DO$8)))*(DO$8&lt;=(MAX(rHoldPeriod,1)+fRvrYr)*12)</f>
        <v>0</v>
      </c>
      <c r="DP273" s="278" cm="1">
        <f t="array" aca="1" ref="DP273" ca="1">DO273*(1+(rRentIncrPct*(MOD(DP$8,12)=1))+(rExCapExRntInfl*(rExCapExRntInflMnth=DP$8)))*(DP$8&lt;=(MAX(rHoldPeriod,1)+fRvrYr)*12)</f>
        <v>0</v>
      </c>
      <c r="DQ273" s="278" cm="1">
        <f t="array" aca="1" ref="DQ273" ca="1">DP273*(1+(rRentIncrPct*(MOD(DQ$8,12)=1))+(rExCapExRntInfl*(rExCapExRntInflMnth=DQ$8)))*(DQ$8&lt;=(MAX(rHoldPeriod,1)+fRvrYr)*12)</f>
        <v>0</v>
      </c>
      <c r="DR273" s="278" cm="1">
        <f t="array" aca="1" ref="DR273" ca="1">DQ273*(1+(rRentIncrPct*(MOD(DR$8,12)=1))+(rExCapExRntInfl*(rExCapExRntInflMnth=DR$8)))*(DR$8&lt;=(MAX(rHoldPeriod,1)+fRvrYr)*12)</f>
        <v>0</v>
      </c>
      <c r="DS273" s="278" cm="1">
        <f t="array" aca="1" ref="DS273" ca="1">DR273*(1+(rRentIncrPct*(MOD(DS$8,12)=1))+(rExCapExRntInfl*(rExCapExRntInflMnth=DS$8)))*(DS$8&lt;=(MAX(rHoldPeriod,1)+fRvrYr)*12)</f>
        <v>0</v>
      </c>
      <c r="DT273" s="278" cm="1">
        <f t="array" aca="1" ref="DT273" ca="1">DS273*(1+(rRentIncrPct*(MOD(DT$8,12)=1))+(rExCapExRntInfl*(rExCapExRntInflMnth=DT$8)))*(DT$8&lt;=(MAX(rHoldPeriod,1)+fRvrYr)*12)</f>
        <v>0</v>
      </c>
      <c r="DU273" s="278" cm="1">
        <f t="array" aca="1" ref="DU273" ca="1">DT273*(1+(rRentIncrPct*(MOD(DU$8,12)=1))+(rExCapExRntInfl*(rExCapExRntInflMnth=DU$8)))*(DU$8&lt;=(MAX(rHoldPeriod,1)+fRvrYr)*12)</f>
        <v>0</v>
      </c>
      <c r="DV273" s="278" cm="1">
        <f t="array" aca="1" ref="DV273" ca="1">DU273*(1+(rRentIncrPct*(MOD(DV$8,12)=1))+(rExCapExRntInfl*(rExCapExRntInflMnth=DV$8)))*(DV$8&lt;=(MAX(rHoldPeriod,1)+fRvrYr)*12)</f>
        <v>0</v>
      </c>
      <c r="DW273" s="278" cm="1">
        <f t="array" aca="1" ref="DW273" ca="1">DV273*(1+(rRentIncrPct*(MOD(DW$8,12)=1))+(rExCapExRntInfl*(rExCapExRntInflMnth=DW$8)))*(DW$8&lt;=(MAX(rHoldPeriod,1)+fRvrYr)*12)</f>
        <v>0</v>
      </c>
      <c r="DX273" s="278" cm="1">
        <f t="array" aca="1" ref="DX273" ca="1">DW273*(1+(rRentIncrPct*(MOD(DX$8,12)=1))+(rExCapExRntInfl*(rExCapExRntInflMnth=DX$8)))*(DX$8&lt;=(MAX(rHoldPeriod,1)+fRvrYr)*12)</f>
        <v>0</v>
      </c>
      <c r="DY273" s="278" cm="1">
        <f t="array" aca="1" ref="DY273" ca="1">DX273*(1+(rRentIncrPct*(MOD(DY$8,12)=1))+(rExCapExRntInfl*(rExCapExRntInflMnth=DY$8)))*(DY$8&lt;=(MAX(rHoldPeriod,1)+fRvrYr)*12)</f>
        <v>0</v>
      </c>
      <c r="DZ273" s="278" cm="1">
        <f t="array" aca="1" ref="DZ273" ca="1">DY273*(1+(rRentIncrPct*(MOD(DZ$8,12)=1))+(rExCapExRntInfl*(rExCapExRntInflMnth=DZ$8)))*(DZ$8&lt;=(MAX(rHoldPeriod,1)+fRvrYr)*12)</f>
        <v>0</v>
      </c>
      <c r="EA273" s="278" cm="1">
        <f t="array" aca="1" ref="EA273" ca="1">DZ273*(1+(rRentIncrPct*(MOD(EA$8,12)=1))+(rExCapExRntInfl*(rExCapExRntInflMnth=EA$8)))*(EA$8&lt;=(MAX(rHoldPeriod,1)+fRvrYr)*12)</f>
        <v>0</v>
      </c>
      <c r="EB273" s="278" cm="1">
        <f t="array" aca="1" ref="EB273" ca="1">EA273*(1+(rRentIncrPct*(MOD(EB$8,12)=1))+(rExCapExRntInfl*(rExCapExRntInflMnth=EB$8)))*(EB$8&lt;=(MAX(rHoldPeriod,1)+fRvrYr)*12)</f>
        <v>0</v>
      </c>
      <c r="EC273" s="278" cm="1">
        <f t="array" aca="1" ref="EC273" ca="1">EB273*(1+(rRentIncrPct*(MOD(EC$8,12)=1))+(rExCapExRntInfl*(rExCapExRntInflMnth=EC$8)))*(EC$8&lt;=(MAX(rHoldPeriod,1)+fRvrYr)*12)</f>
        <v>0</v>
      </c>
      <c r="ED273" s="278" cm="1">
        <f t="array" aca="1" ref="ED273" ca="1">EC273*(1+(rRentIncrPct*(MOD(ED$8,12)=1))+(rExCapExRntInfl*(rExCapExRntInflMnth=ED$8)))*(ED$8&lt;=(MAX(rHoldPeriod,1)+fRvrYr)*12)</f>
        <v>0</v>
      </c>
      <c r="EE273" s="278" cm="1">
        <f t="array" aca="1" ref="EE273" ca="1">ED273*(1+(rRentIncrPct*(MOD(EE$8,12)=1))+(rExCapExRntInfl*(rExCapExRntInflMnth=EE$8)))*(EE$8&lt;=(MAX(rHoldPeriod,1)+fRvrYr)*12)</f>
        <v>0</v>
      </c>
      <c r="EF273" s="278" cm="1">
        <f t="array" aca="1" ref="EF273" ca="1">EE273*(1+(rRentIncrPct*(MOD(EF$8,12)=1))+(rExCapExRntInfl*(rExCapExRntInflMnth=EF$8)))*(EF$8&lt;=(MAX(rHoldPeriod,1)+fRvrYr)*12)</f>
        <v>0</v>
      </c>
      <c r="EG273" s="278" cm="1">
        <f t="array" aca="1" ref="EG273" ca="1">EF273*(1+(rRentIncrPct*(MOD(EG$8,12)=1))+(rExCapExRntInfl*(rExCapExRntInflMnth=EG$8)))*(EG$8&lt;=(MAX(rHoldPeriod,1)+fRvrYr)*12)</f>
        <v>0</v>
      </c>
      <c r="EH273" s="278" cm="1">
        <f t="array" aca="1" ref="EH273" ca="1">EG273*(1+(rRentIncrPct*(MOD(EH$8,12)=1))+(rExCapExRntInfl*(rExCapExRntInflMnth=EH$8)))*(EH$8&lt;=(MAX(rHoldPeriod,1)+fRvrYr)*12)</f>
        <v>0</v>
      </c>
      <c r="EI273" s="278" cm="1">
        <f t="array" aca="1" ref="EI273" ca="1">EH273*(1+(rRentIncrPct*(MOD(EI$8,12)=1))+(rExCapExRntInfl*(rExCapExRntInflMnth=EI$8)))*(EI$8&lt;=(MAX(rHoldPeriod,1)+fRvrYr)*12)</f>
        <v>0</v>
      </c>
      <c r="EJ273" s="278" cm="1">
        <f t="array" aca="1" ref="EJ273" ca="1">EI273*(1+(rRentIncrPct*(MOD(EJ$8,12)=1))+(rExCapExRntInfl*(rExCapExRntInflMnth=EJ$8)))*(EJ$8&lt;=(MAX(rHoldPeriod,1)+fRvrYr)*12)</f>
        <v>0</v>
      </c>
      <c r="EK273" s="278" cm="1">
        <f t="array" aca="1" ref="EK273" ca="1">EJ273*(1+(rRentIncrPct*(MOD(EK$8,12)=1))+(rExCapExRntInfl*(rExCapExRntInflMnth=EK$8)))*(EK$8&lt;=(MAX(rHoldPeriod,1)+fRvrYr)*12)</f>
        <v>0</v>
      </c>
      <c r="EL273" s="278" cm="1">
        <f t="array" aca="1" ref="EL273" ca="1">EK273*(1+(rRentIncrPct*(MOD(EL$8,12)=1))+(rExCapExRntInfl*(rExCapExRntInflMnth=EL$8)))*(EL$8&lt;=(MAX(rHoldPeriod,1)+fRvrYr)*12)</f>
        <v>0</v>
      </c>
      <c r="EM273" s="278" cm="1">
        <f t="array" aca="1" ref="EM273" ca="1">EL273*(1+(rRentIncrPct*(MOD(EM$8,12)=1))+(rExCapExRntInfl*(rExCapExRntInflMnth=EM$8)))*(EM$8&lt;=(MAX(rHoldPeriod,1)+fRvrYr)*12)</f>
        <v>0</v>
      </c>
      <c r="EN273" s="278" cm="1">
        <f t="array" aca="1" ref="EN273" ca="1">EM273*(1+(rRentIncrPct*(MOD(EN$8,12)=1))+(rExCapExRntInfl*(rExCapExRntInflMnth=EN$8)))*(EN$8&lt;=(MAX(rHoldPeriod,1)+fRvrYr)*12)</f>
        <v>0</v>
      </c>
      <c r="EO273" s="278" cm="1">
        <f t="array" aca="1" ref="EO273" ca="1">EN273*(1+(rRentIncrPct*(MOD(EO$8,12)=1))+(rExCapExRntInfl*(rExCapExRntInflMnth=EO$8)))*(EO$8&lt;=(MAX(rHoldPeriod,1)+fRvrYr)*12)</f>
        <v>0</v>
      </c>
      <c r="EP273" s="278" cm="1">
        <f t="array" aca="1" ref="EP273" ca="1">EO273*(1+(rRentIncrPct*(MOD(EP$8,12)=1))+(rExCapExRntInfl*(rExCapExRntInflMnth=EP$8)))*(EP$8&lt;=(MAX(rHoldPeriod,1)+fRvrYr)*12)</f>
        <v>0</v>
      </c>
      <c r="EQ273" s="278" cm="1">
        <f t="array" aca="1" ref="EQ273" ca="1">EP273*(1+(rRentIncrPct*(MOD(EQ$8,12)=1))+(rExCapExRntInfl*(rExCapExRntInflMnth=EQ$8)))*(EQ$8&lt;=(MAX(rHoldPeriod,1)+fRvrYr)*12)</f>
        <v>0</v>
      </c>
      <c r="ER273" s="278" cm="1">
        <f t="array" aca="1" ref="ER273" ca="1">EQ273*(1+(rRentIncrPct*(MOD(ER$8,12)=1))+(rExCapExRntInfl*(rExCapExRntInflMnth=ER$8)))*(ER$8&lt;=(MAX(rHoldPeriod,1)+fRvrYr)*12)</f>
        <v>0</v>
      </c>
      <c r="ES273" s="278" cm="1">
        <f t="array" aca="1" ref="ES273" ca="1">ER273*(1+(rRentIncrPct*(MOD(ES$8,12)=1))+(rExCapExRntInfl*(rExCapExRntInflMnth=ES$8)))*(ES$8&lt;=(MAX(rHoldPeriod,1)+fRvrYr)*12)</f>
        <v>0</v>
      </c>
    </row>
    <row r="274" spans="17:149" hidden="1" x14ac:dyDescent="0.2">
      <c r="Q274" s="275"/>
      <c r="R274" s="278">
        <f t="shared" si="502"/>
        <v>0</v>
      </c>
      <c r="S274" s="278" cm="1">
        <f t="array" aca="1" ref="S274" ca="1">R274*(1+(rRentIncrPct*(MOD(S$8,12)=1))+(rExCapExRntInfl*(rExCapExRntInflMnth=S$8)))*(S$8&lt;=(MAX(rHoldPeriod,1)+fRvrYr)*12)</f>
        <v>0</v>
      </c>
      <c r="T274" s="278" cm="1">
        <f t="array" aca="1" ref="T274" ca="1">S274*(1+(rRentIncrPct*(MOD(T$8,12)=1))+(rExCapExRntInfl*(rExCapExRntInflMnth=T$8)))*(T$8&lt;=(MAX(rHoldPeriod,1)+fRvrYr)*12)</f>
        <v>0</v>
      </c>
      <c r="U274" s="278" cm="1">
        <f t="array" aca="1" ref="U274" ca="1">T274*(1+(rRentIncrPct*(MOD(U$8,12)=1))+(rExCapExRntInfl*(rExCapExRntInflMnth=U$8)))*(U$8&lt;=(MAX(rHoldPeriod,1)+fRvrYr)*12)</f>
        <v>0</v>
      </c>
      <c r="V274" s="278" cm="1">
        <f t="array" aca="1" ref="V274" ca="1">U274*(1+(rRentIncrPct*(MOD(V$8,12)=1))+(rExCapExRntInfl*(rExCapExRntInflMnth=V$8)))*(V$8&lt;=(MAX(rHoldPeriod,1)+fRvrYr)*12)</f>
        <v>0</v>
      </c>
      <c r="W274" s="278" cm="1">
        <f t="array" aca="1" ref="W274" ca="1">V274*(1+(rRentIncrPct*(MOD(W$8,12)=1))+(rExCapExRntInfl*(rExCapExRntInflMnth=W$8)))*(W$8&lt;=(MAX(rHoldPeriod,1)+fRvrYr)*12)</f>
        <v>0</v>
      </c>
      <c r="X274" s="278" cm="1">
        <f t="array" aca="1" ref="X274" ca="1">W274*(1+(rRentIncrPct*(MOD(X$8,12)=1))+(rExCapExRntInfl*(rExCapExRntInflMnth=X$8)))*(X$8&lt;=(MAX(rHoldPeriod,1)+fRvrYr)*12)</f>
        <v>0</v>
      </c>
      <c r="Y274" s="278" cm="1">
        <f t="array" aca="1" ref="Y274" ca="1">X274*(1+(rRentIncrPct*(MOD(Y$8,12)=1))+(rExCapExRntInfl*(rExCapExRntInflMnth=Y$8)))*(Y$8&lt;=(MAX(rHoldPeriod,1)+fRvrYr)*12)</f>
        <v>0</v>
      </c>
      <c r="Z274" s="278" cm="1">
        <f t="array" aca="1" ref="Z274" ca="1">Y274*(1+(rRentIncrPct*(MOD(Z$8,12)=1))+(rExCapExRntInfl*(rExCapExRntInflMnth=Z$8)))*(Z$8&lt;=(MAX(rHoldPeriod,1)+fRvrYr)*12)</f>
        <v>0</v>
      </c>
      <c r="AA274" s="278" cm="1">
        <f t="array" aca="1" ref="AA274" ca="1">Z274*(1+(rRentIncrPct*(MOD(AA$8,12)=1))+(rExCapExRntInfl*(rExCapExRntInflMnth=AA$8)))*(AA$8&lt;=(MAX(rHoldPeriod,1)+fRvrYr)*12)</f>
        <v>0</v>
      </c>
      <c r="AB274" s="278" cm="1">
        <f t="array" aca="1" ref="AB274" ca="1">AA274*(1+(rRentIncrPct*(MOD(AB$8,12)=1))+(rExCapExRntInfl*(rExCapExRntInflMnth=AB$8)))*(AB$8&lt;=(MAX(rHoldPeriod,1)+fRvrYr)*12)</f>
        <v>0</v>
      </c>
      <c r="AC274" s="278" cm="1">
        <f t="array" aca="1" ref="AC274" ca="1">AB274*(1+(rRentIncrPct*(MOD(AC$8,12)=1))+(rExCapExRntInfl*(rExCapExRntInflMnth=AC$8)))*(AC$8&lt;=(MAX(rHoldPeriod,1)+fRvrYr)*12)</f>
        <v>0</v>
      </c>
      <c r="AD274" s="278" cm="1">
        <f t="array" aca="1" ref="AD274" ca="1">AC274*(1+(rRentIncrPct*(MOD(AD$8,12)=1))+(rExCapExRntInfl*(rExCapExRntInflMnth=AD$8)))*(AD$8&lt;=(MAX(rHoldPeriod,1)+fRvrYr)*12)</f>
        <v>0</v>
      </c>
      <c r="AE274" s="278" cm="1">
        <f t="array" aca="1" ref="AE274" ca="1">AD274*(1+(rRentIncrPct*(MOD(AE$8,12)=1))+(rExCapExRntInfl*(rExCapExRntInflMnth=AE$8)))*(AE$8&lt;=(MAX(rHoldPeriod,1)+fRvrYr)*12)</f>
        <v>0</v>
      </c>
      <c r="AF274" s="278" cm="1">
        <f t="array" aca="1" ref="AF274" ca="1">AE274*(1+(rRentIncrPct*(MOD(AF$8,12)=1))+(rExCapExRntInfl*(rExCapExRntInflMnth=AF$8)))*(AF$8&lt;=(MAX(rHoldPeriod,1)+fRvrYr)*12)</f>
        <v>0</v>
      </c>
      <c r="AG274" s="278" cm="1">
        <f t="array" aca="1" ref="AG274" ca="1">AF274*(1+(rRentIncrPct*(MOD(AG$8,12)=1))+(rExCapExRntInfl*(rExCapExRntInflMnth=AG$8)))*(AG$8&lt;=(MAX(rHoldPeriod,1)+fRvrYr)*12)</f>
        <v>0</v>
      </c>
      <c r="AH274" s="278" cm="1">
        <f t="array" aca="1" ref="AH274" ca="1">AG274*(1+(rRentIncrPct*(MOD(AH$8,12)=1))+(rExCapExRntInfl*(rExCapExRntInflMnth=AH$8)))*(AH$8&lt;=(MAX(rHoldPeriod,1)+fRvrYr)*12)</f>
        <v>0</v>
      </c>
      <c r="AI274" s="278" cm="1">
        <f t="array" aca="1" ref="AI274" ca="1">AH274*(1+(rRentIncrPct*(MOD(AI$8,12)=1))+(rExCapExRntInfl*(rExCapExRntInflMnth=AI$8)))*(AI$8&lt;=(MAX(rHoldPeriod,1)+fRvrYr)*12)</f>
        <v>0</v>
      </c>
      <c r="AJ274" s="278" cm="1">
        <f t="array" aca="1" ref="AJ274" ca="1">AI274*(1+(rRentIncrPct*(MOD(AJ$8,12)=1))+(rExCapExRntInfl*(rExCapExRntInflMnth=AJ$8)))*(AJ$8&lt;=(MAX(rHoldPeriod,1)+fRvrYr)*12)</f>
        <v>0</v>
      </c>
      <c r="AK274" s="278" cm="1">
        <f t="array" aca="1" ref="AK274" ca="1">AJ274*(1+(rRentIncrPct*(MOD(AK$8,12)=1))+(rExCapExRntInfl*(rExCapExRntInflMnth=AK$8)))*(AK$8&lt;=(MAX(rHoldPeriod,1)+fRvrYr)*12)</f>
        <v>0</v>
      </c>
      <c r="AL274" s="278" cm="1">
        <f t="array" aca="1" ref="AL274" ca="1">AK274*(1+(rRentIncrPct*(MOD(AL$8,12)=1))+(rExCapExRntInfl*(rExCapExRntInflMnth=AL$8)))*(AL$8&lt;=(MAX(rHoldPeriod,1)+fRvrYr)*12)</f>
        <v>0</v>
      </c>
      <c r="AM274" s="278" cm="1">
        <f t="array" aca="1" ref="AM274" ca="1">AL274*(1+(rRentIncrPct*(MOD(AM$8,12)=1))+(rExCapExRntInfl*(rExCapExRntInflMnth=AM$8)))*(AM$8&lt;=(MAX(rHoldPeriod,1)+fRvrYr)*12)</f>
        <v>0</v>
      </c>
      <c r="AN274" s="278" cm="1">
        <f t="array" aca="1" ref="AN274" ca="1">AM274*(1+(rRentIncrPct*(MOD(AN$8,12)=1))+(rExCapExRntInfl*(rExCapExRntInflMnth=AN$8)))*(AN$8&lt;=(MAX(rHoldPeriod,1)+fRvrYr)*12)</f>
        <v>0</v>
      </c>
      <c r="AO274" s="278" cm="1">
        <f t="array" aca="1" ref="AO274" ca="1">AN274*(1+(rRentIncrPct*(MOD(AO$8,12)=1))+(rExCapExRntInfl*(rExCapExRntInflMnth=AO$8)))*(AO$8&lt;=(MAX(rHoldPeriod,1)+fRvrYr)*12)</f>
        <v>0</v>
      </c>
      <c r="AP274" s="278" cm="1">
        <f t="array" aca="1" ref="AP274" ca="1">AO274*(1+(rRentIncrPct*(MOD(AP$8,12)=1))+(rExCapExRntInfl*(rExCapExRntInflMnth=AP$8)))*(AP$8&lt;=(MAX(rHoldPeriod,1)+fRvrYr)*12)</f>
        <v>0</v>
      </c>
      <c r="AQ274" s="278" cm="1">
        <f t="array" aca="1" ref="AQ274" ca="1">AP274*(1+(rRentIncrPct*(MOD(AQ$8,12)=1))+(rExCapExRntInfl*(rExCapExRntInflMnth=AQ$8)))*(AQ$8&lt;=(MAX(rHoldPeriod,1)+fRvrYr)*12)</f>
        <v>0</v>
      </c>
      <c r="AR274" s="278" cm="1">
        <f t="array" aca="1" ref="AR274" ca="1">AQ274*(1+(rRentIncrPct*(MOD(AR$8,12)=1))+(rExCapExRntInfl*(rExCapExRntInflMnth=AR$8)))*(AR$8&lt;=(MAX(rHoldPeriod,1)+fRvrYr)*12)</f>
        <v>0</v>
      </c>
      <c r="AS274" s="278" cm="1">
        <f t="array" aca="1" ref="AS274" ca="1">AR274*(1+(rRentIncrPct*(MOD(AS$8,12)=1))+(rExCapExRntInfl*(rExCapExRntInflMnth=AS$8)))*(AS$8&lt;=(MAX(rHoldPeriod,1)+fRvrYr)*12)</f>
        <v>0</v>
      </c>
      <c r="AT274" s="278" cm="1">
        <f t="array" aca="1" ref="AT274" ca="1">AS274*(1+(rRentIncrPct*(MOD(AT$8,12)=1))+(rExCapExRntInfl*(rExCapExRntInflMnth=AT$8)))*(AT$8&lt;=(MAX(rHoldPeriod,1)+fRvrYr)*12)</f>
        <v>0</v>
      </c>
      <c r="AU274" s="278" cm="1">
        <f t="array" aca="1" ref="AU274" ca="1">AT274*(1+(rRentIncrPct*(MOD(AU$8,12)=1))+(rExCapExRntInfl*(rExCapExRntInflMnth=AU$8)))*(AU$8&lt;=(MAX(rHoldPeriod,1)+fRvrYr)*12)</f>
        <v>0</v>
      </c>
      <c r="AV274" s="278" cm="1">
        <f t="array" aca="1" ref="AV274" ca="1">AU274*(1+(rRentIncrPct*(MOD(AV$8,12)=1))+(rExCapExRntInfl*(rExCapExRntInflMnth=AV$8)))*(AV$8&lt;=(MAX(rHoldPeriod,1)+fRvrYr)*12)</f>
        <v>0</v>
      </c>
      <c r="AW274" s="278" cm="1">
        <f t="array" aca="1" ref="AW274" ca="1">AV274*(1+(rRentIncrPct*(MOD(AW$8,12)=1))+(rExCapExRntInfl*(rExCapExRntInflMnth=AW$8)))*(AW$8&lt;=(MAX(rHoldPeriod,1)+fRvrYr)*12)</f>
        <v>0</v>
      </c>
      <c r="AX274" s="278" cm="1">
        <f t="array" aca="1" ref="AX274" ca="1">AW274*(1+(rRentIncrPct*(MOD(AX$8,12)=1))+(rExCapExRntInfl*(rExCapExRntInflMnth=AX$8)))*(AX$8&lt;=(MAX(rHoldPeriod,1)+fRvrYr)*12)</f>
        <v>0</v>
      </c>
      <c r="AY274" s="278" cm="1">
        <f t="array" aca="1" ref="AY274" ca="1">AX274*(1+(rRentIncrPct*(MOD(AY$8,12)=1))+(rExCapExRntInfl*(rExCapExRntInflMnth=AY$8)))*(AY$8&lt;=(MAX(rHoldPeriod,1)+fRvrYr)*12)</f>
        <v>0</v>
      </c>
      <c r="AZ274" s="278" cm="1">
        <f t="array" aca="1" ref="AZ274" ca="1">AY274*(1+(rRentIncrPct*(MOD(AZ$8,12)=1))+(rExCapExRntInfl*(rExCapExRntInflMnth=AZ$8)))*(AZ$8&lt;=(MAX(rHoldPeriod,1)+fRvrYr)*12)</f>
        <v>0</v>
      </c>
      <c r="BA274" s="278" cm="1">
        <f t="array" aca="1" ref="BA274" ca="1">AZ274*(1+(rRentIncrPct*(MOD(BA$8,12)=1))+(rExCapExRntInfl*(rExCapExRntInflMnth=BA$8)))*(BA$8&lt;=(MAX(rHoldPeriod,1)+fRvrYr)*12)</f>
        <v>0</v>
      </c>
      <c r="BB274" s="278" cm="1">
        <f t="array" aca="1" ref="BB274" ca="1">BA274*(1+(rRentIncrPct*(MOD(BB$8,12)=1))+(rExCapExRntInfl*(rExCapExRntInflMnth=BB$8)))*(BB$8&lt;=(MAX(rHoldPeriod,1)+fRvrYr)*12)</f>
        <v>0</v>
      </c>
      <c r="BC274" s="278" cm="1">
        <f t="array" aca="1" ref="BC274" ca="1">BB274*(1+(rRentIncrPct*(MOD(BC$8,12)=1))+(rExCapExRntInfl*(rExCapExRntInflMnth=BC$8)))*(BC$8&lt;=(MAX(rHoldPeriod,1)+fRvrYr)*12)</f>
        <v>0</v>
      </c>
      <c r="BD274" s="278" cm="1">
        <f t="array" aca="1" ref="BD274" ca="1">BC274*(1+(rRentIncrPct*(MOD(BD$8,12)=1))+(rExCapExRntInfl*(rExCapExRntInflMnth=BD$8)))*(BD$8&lt;=(MAX(rHoldPeriod,1)+fRvrYr)*12)</f>
        <v>0</v>
      </c>
      <c r="BE274" s="278" cm="1">
        <f t="array" aca="1" ref="BE274" ca="1">BD274*(1+(rRentIncrPct*(MOD(BE$8,12)=1))+(rExCapExRntInfl*(rExCapExRntInflMnth=BE$8)))*(BE$8&lt;=(MAX(rHoldPeriod,1)+fRvrYr)*12)</f>
        <v>0</v>
      </c>
      <c r="BF274" s="278" cm="1">
        <f t="array" aca="1" ref="BF274" ca="1">BE274*(1+(rRentIncrPct*(MOD(BF$8,12)=1))+(rExCapExRntInfl*(rExCapExRntInflMnth=BF$8)))*(BF$8&lt;=(MAX(rHoldPeriod,1)+fRvrYr)*12)</f>
        <v>0</v>
      </c>
      <c r="BG274" s="278" cm="1">
        <f t="array" aca="1" ref="BG274" ca="1">BF274*(1+(rRentIncrPct*(MOD(BG$8,12)=1))+(rExCapExRntInfl*(rExCapExRntInflMnth=BG$8)))*(BG$8&lt;=(MAX(rHoldPeriod,1)+fRvrYr)*12)</f>
        <v>0</v>
      </c>
      <c r="BH274" s="278" cm="1">
        <f t="array" aca="1" ref="BH274" ca="1">BG274*(1+(rRentIncrPct*(MOD(BH$8,12)=1))+(rExCapExRntInfl*(rExCapExRntInflMnth=BH$8)))*(BH$8&lt;=(MAX(rHoldPeriod,1)+fRvrYr)*12)</f>
        <v>0</v>
      </c>
      <c r="BI274" s="278" cm="1">
        <f t="array" aca="1" ref="BI274" ca="1">BH274*(1+(rRentIncrPct*(MOD(BI$8,12)=1))+(rExCapExRntInfl*(rExCapExRntInflMnth=BI$8)))*(BI$8&lt;=(MAX(rHoldPeriod,1)+fRvrYr)*12)</f>
        <v>0</v>
      </c>
      <c r="BJ274" s="278" cm="1">
        <f t="array" aca="1" ref="BJ274" ca="1">BI274*(1+(rRentIncrPct*(MOD(BJ$8,12)=1))+(rExCapExRntInfl*(rExCapExRntInflMnth=BJ$8)))*(BJ$8&lt;=(MAX(rHoldPeriod,1)+fRvrYr)*12)</f>
        <v>0</v>
      </c>
      <c r="BK274" s="278" cm="1">
        <f t="array" aca="1" ref="BK274" ca="1">BJ274*(1+(rRentIncrPct*(MOD(BK$8,12)=1))+(rExCapExRntInfl*(rExCapExRntInflMnth=BK$8)))*(BK$8&lt;=(MAX(rHoldPeriod,1)+fRvrYr)*12)</f>
        <v>0</v>
      </c>
      <c r="BL274" s="278" cm="1">
        <f t="array" aca="1" ref="BL274" ca="1">BK274*(1+(rRentIncrPct*(MOD(BL$8,12)=1))+(rExCapExRntInfl*(rExCapExRntInflMnth=BL$8)))*(BL$8&lt;=(MAX(rHoldPeriod,1)+fRvrYr)*12)</f>
        <v>0</v>
      </c>
      <c r="BM274" s="278" cm="1">
        <f t="array" aca="1" ref="BM274" ca="1">BL274*(1+(rRentIncrPct*(MOD(BM$8,12)=1))+(rExCapExRntInfl*(rExCapExRntInflMnth=BM$8)))*(BM$8&lt;=(MAX(rHoldPeriod,1)+fRvrYr)*12)</f>
        <v>0</v>
      </c>
      <c r="BN274" s="278" cm="1">
        <f t="array" aca="1" ref="BN274" ca="1">BM274*(1+(rRentIncrPct*(MOD(BN$8,12)=1))+(rExCapExRntInfl*(rExCapExRntInflMnth=BN$8)))*(BN$8&lt;=(MAX(rHoldPeriod,1)+fRvrYr)*12)</f>
        <v>0</v>
      </c>
      <c r="BO274" s="278" cm="1">
        <f t="array" aca="1" ref="BO274" ca="1">BN274*(1+(rRentIncrPct*(MOD(BO$8,12)=1))+(rExCapExRntInfl*(rExCapExRntInflMnth=BO$8)))*(BO$8&lt;=(MAX(rHoldPeriod,1)+fRvrYr)*12)</f>
        <v>0</v>
      </c>
      <c r="BP274" s="278" cm="1">
        <f t="array" aca="1" ref="BP274" ca="1">BO274*(1+(rRentIncrPct*(MOD(BP$8,12)=1))+(rExCapExRntInfl*(rExCapExRntInflMnth=BP$8)))*(BP$8&lt;=(MAX(rHoldPeriod,1)+fRvrYr)*12)</f>
        <v>0</v>
      </c>
      <c r="BQ274" s="278" cm="1">
        <f t="array" aca="1" ref="BQ274" ca="1">BP274*(1+(rRentIncrPct*(MOD(BQ$8,12)=1))+(rExCapExRntInfl*(rExCapExRntInflMnth=BQ$8)))*(BQ$8&lt;=(MAX(rHoldPeriod,1)+fRvrYr)*12)</f>
        <v>0</v>
      </c>
      <c r="BR274" s="278" cm="1">
        <f t="array" aca="1" ref="BR274" ca="1">BQ274*(1+(rRentIncrPct*(MOD(BR$8,12)=1))+(rExCapExRntInfl*(rExCapExRntInflMnth=BR$8)))*(BR$8&lt;=(MAX(rHoldPeriod,1)+fRvrYr)*12)</f>
        <v>0</v>
      </c>
      <c r="BS274" s="278" cm="1">
        <f t="array" aca="1" ref="BS274" ca="1">BR274*(1+(rRentIncrPct*(MOD(BS$8,12)=1))+(rExCapExRntInfl*(rExCapExRntInflMnth=BS$8)))*(BS$8&lt;=(MAX(rHoldPeriod,1)+fRvrYr)*12)</f>
        <v>0</v>
      </c>
      <c r="BT274" s="278" cm="1">
        <f t="array" aca="1" ref="BT274" ca="1">BS274*(1+(rRentIncrPct*(MOD(BT$8,12)=1))+(rExCapExRntInfl*(rExCapExRntInflMnth=BT$8)))*(BT$8&lt;=(MAX(rHoldPeriod,1)+fRvrYr)*12)</f>
        <v>0</v>
      </c>
      <c r="BU274" s="278" cm="1">
        <f t="array" aca="1" ref="BU274" ca="1">BT274*(1+(rRentIncrPct*(MOD(BU$8,12)=1))+(rExCapExRntInfl*(rExCapExRntInflMnth=BU$8)))*(BU$8&lt;=(MAX(rHoldPeriod,1)+fRvrYr)*12)</f>
        <v>0</v>
      </c>
      <c r="BV274" s="278" cm="1">
        <f t="array" aca="1" ref="BV274" ca="1">BU274*(1+(rRentIncrPct*(MOD(BV$8,12)=1))+(rExCapExRntInfl*(rExCapExRntInflMnth=BV$8)))*(BV$8&lt;=(MAX(rHoldPeriod,1)+fRvrYr)*12)</f>
        <v>0</v>
      </c>
      <c r="BW274" s="278" cm="1">
        <f t="array" aca="1" ref="BW274" ca="1">BV274*(1+(rRentIncrPct*(MOD(BW$8,12)=1))+(rExCapExRntInfl*(rExCapExRntInflMnth=BW$8)))*(BW$8&lt;=(MAX(rHoldPeriod,1)+fRvrYr)*12)</f>
        <v>0</v>
      </c>
      <c r="BX274" s="278" cm="1">
        <f t="array" aca="1" ref="BX274" ca="1">BW274*(1+(rRentIncrPct*(MOD(BX$8,12)=1))+(rExCapExRntInfl*(rExCapExRntInflMnth=BX$8)))*(BX$8&lt;=(MAX(rHoldPeriod,1)+fRvrYr)*12)</f>
        <v>0</v>
      </c>
      <c r="BY274" s="278" cm="1">
        <f t="array" aca="1" ref="BY274" ca="1">BX274*(1+(rRentIncrPct*(MOD(BY$8,12)=1))+(rExCapExRntInfl*(rExCapExRntInflMnth=BY$8)))*(BY$8&lt;=(MAX(rHoldPeriod,1)+fRvrYr)*12)</f>
        <v>0</v>
      </c>
      <c r="BZ274" s="278" cm="1">
        <f t="array" aca="1" ref="BZ274" ca="1">BY274*(1+(rRentIncrPct*(MOD(BZ$8,12)=1))+(rExCapExRntInfl*(rExCapExRntInflMnth=BZ$8)))*(BZ$8&lt;=(MAX(rHoldPeriod,1)+fRvrYr)*12)</f>
        <v>0</v>
      </c>
      <c r="CA274" s="278" cm="1">
        <f t="array" aca="1" ref="CA274" ca="1">BZ274*(1+(rRentIncrPct*(MOD(CA$8,12)=1))+(rExCapExRntInfl*(rExCapExRntInflMnth=CA$8)))*(CA$8&lt;=(MAX(rHoldPeriod,1)+fRvrYr)*12)</f>
        <v>0</v>
      </c>
      <c r="CB274" s="278" cm="1">
        <f t="array" aca="1" ref="CB274" ca="1">CA274*(1+(rRentIncrPct*(MOD(CB$8,12)=1))+(rExCapExRntInfl*(rExCapExRntInflMnth=CB$8)))*(CB$8&lt;=(MAX(rHoldPeriod,1)+fRvrYr)*12)</f>
        <v>0</v>
      </c>
      <c r="CC274" s="278" cm="1">
        <f t="array" aca="1" ref="CC274" ca="1">CB274*(1+(rRentIncrPct*(MOD(CC$8,12)=1))+(rExCapExRntInfl*(rExCapExRntInflMnth=CC$8)))*(CC$8&lt;=(MAX(rHoldPeriod,1)+fRvrYr)*12)</f>
        <v>0</v>
      </c>
      <c r="CD274" s="278" cm="1">
        <f t="array" aca="1" ref="CD274" ca="1">CC274*(1+(rRentIncrPct*(MOD(CD$8,12)=1))+(rExCapExRntInfl*(rExCapExRntInflMnth=CD$8)))*(CD$8&lt;=(MAX(rHoldPeriod,1)+fRvrYr)*12)</f>
        <v>0</v>
      </c>
      <c r="CE274" s="278" cm="1">
        <f t="array" aca="1" ref="CE274" ca="1">CD274*(1+(rRentIncrPct*(MOD(CE$8,12)=1))+(rExCapExRntInfl*(rExCapExRntInflMnth=CE$8)))*(CE$8&lt;=(MAX(rHoldPeriod,1)+fRvrYr)*12)</f>
        <v>0</v>
      </c>
      <c r="CF274" s="278" cm="1">
        <f t="array" aca="1" ref="CF274" ca="1">CE274*(1+(rRentIncrPct*(MOD(CF$8,12)=1))+(rExCapExRntInfl*(rExCapExRntInflMnth=CF$8)))*(CF$8&lt;=(MAX(rHoldPeriod,1)+fRvrYr)*12)</f>
        <v>0</v>
      </c>
      <c r="CG274" s="278" cm="1">
        <f t="array" aca="1" ref="CG274" ca="1">CF274*(1+(rRentIncrPct*(MOD(CG$8,12)=1))+(rExCapExRntInfl*(rExCapExRntInflMnth=CG$8)))*(CG$8&lt;=(MAX(rHoldPeriod,1)+fRvrYr)*12)</f>
        <v>0</v>
      </c>
      <c r="CH274" s="278" cm="1">
        <f t="array" aca="1" ref="CH274" ca="1">CG274*(1+(rRentIncrPct*(MOD(CH$8,12)=1))+(rExCapExRntInfl*(rExCapExRntInflMnth=CH$8)))*(CH$8&lt;=(MAX(rHoldPeriod,1)+fRvrYr)*12)</f>
        <v>0</v>
      </c>
      <c r="CI274" s="278" cm="1">
        <f t="array" aca="1" ref="CI274" ca="1">CH274*(1+(rRentIncrPct*(MOD(CI$8,12)=1))+(rExCapExRntInfl*(rExCapExRntInflMnth=CI$8)))*(CI$8&lt;=(MAX(rHoldPeriod,1)+fRvrYr)*12)</f>
        <v>0</v>
      </c>
      <c r="CJ274" s="278" cm="1">
        <f t="array" aca="1" ref="CJ274" ca="1">CI274*(1+(rRentIncrPct*(MOD(CJ$8,12)=1))+(rExCapExRntInfl*(rExCapExRntInflMnth=CJ$8)))*(CJ$8&lt;=(MAX(rHoldPeriod,1)+fRvrYr)*12)</f>
        <v>0</v>
      </c>
      <c r="CK274" s="278" cm="1">
        <f t="array" aca="1" ref="CK274" ca="1">CJ274*(1+(rRentIncrPct*(MOD(CK$8,12)=1))+(rExCapExRntInfl*(rExCapExRntInflMnth=CK$8)))*(CK$8&lt;=(MAX(rHoldPeriod,1)+fRvrYr)*12)</f>
        <v>0</v>
      </c>
      <c r="CL274" s="278" cm="1">
        <f t="array" aca="1" ref="CL274" ca="1">CK274*(1+(rRentIncrPct*(MOD(CL$8,12)=1))+(rExCapExRntInfl*(rExCapExRntInflMnth=CL$8)))*(CL$8&lt;=(MAX(rHoldPeriod,1)+fRvrYr)*12)</f>
        <v>0</v>
      </c>
      <c r="CM274" s="278" cm="1">
        <f t="array" aca="1" ref="CM274" ca="1">CL274*(1+(rRentIncrPct*(MOD(CM$8,12)=1))+(rExCapExRntInfl*(rExCapExRntInflMnth=CM$8)))*(CM$8&lt;=(MAX(rHoldPeriod,1)+fRvrYr)*12)</f>
        <v>0</v>
      </c>
      <c r="CN274" s="278" cm="1">
        <f t="array" aca="1" ref="CN274" ca="1">CM274*(1+(rRentIncrPct*(MOD(CN$8,12)=1))+(rExCapExRntInfl*(rExCapExRntInflMnth=CN$8)))*(CN$8&lt;=(MAX(rHoldPeriod,1)+fRvrYr)*12)</f>
        <v>0</v>
      </c>
      <c r="CO274" s="278" cm="1">
        <f t="array" aca="1" ref="CO274" ca="1">CN274*(1+(rRentIncrPct*(MOD(CO$8,12)=1))+(rExCapExRntInfl*(rExCapExRntInflMnth=CO$8)))*(CO$8&lt;=(MAX(rHoldPeriod,1)+fRvrYr)*12)</f>
        <v>0</v>
      </c>
      <c r="CP274" s="278" cm="1">
        <f t="array" aca="1" ref="CP274" ca="1">CO274*(1+(rRentIncrPct*(MOD(CP$8,12)=1))+(rExCapExRntInfl*(rExCapExRntInflMnth=CP$8)))*(CP$8&lt;=(MAX(rHoldPeriod,1)+fRvrYr)*12)</f>
        <v>0</v>
      </c>
      <c r="CQ274" s="278" cm="1">
        <f t="array" aca="1" ref="CQ274" ca="1">CP274*(1+(rRentIncrPct*(MOD(CQ$8,12)=1))+(rExCapExRntInfl*(rExCapExRntInflMnth=CQ$8)))*(CQ$8&lt;=(MAX(rHoldPeriod,1)+fRvrYr)*12)</f>
        <v>0</v>
      </c>
      <c r="CR274" s="278" cm="1">
        <f t="array" aca="1" ref="CR274" ca="1">CQ274*(1+(rRentIncrPct*(MOD(CR$8,12)=1))+(rExCapExRntInfl*(rExCapExRntInflMnth=CR$8)))*(CR$8&lt;=(MAX(rHoldPeriod,1)+fRvrYr)*12)</f>
        <v>0</v>
      </c>
      <c r="CS274" s="278" cm="1">
        <f t="array" aca="1" ref="CS274" ca="1">CR274*(1+(rRentIncrPct*(MOD(CS$8,12)=1))+(rExCapExRntInfl*(rExCapExRntInflMnth=CS$8)))*(CS$8&lt;=(MAX(rHoldPeriod,1)+fRvrYr)*12)</f>
        <v>0</v>
      </c>
      <c r="CT274" s="278" cm="1">
        <f t="array" aca="1" ref="CT274" ca="1">CS274*(1+(rRentIncrPct*(MOD(CT$8,12)=1))+(rExCapExRntInfl*(rExCapExRntInflMnth=CT$8)))*(CT$8&lt;=(MAX(rHoldPeriod,1)+fRvrYr)*12)</f>
        <v>0</v>
      </c>
      <c r="CU274" s="278" cm="1">
        <f t="array" aca="1" ref="CU274" ca="1">CT274*(1+(rRentIncrPct*(MOD(CU$8,12)=1))+(rExCapExRntInfl*(rExCapExRntInflMnth=CU$8)))*(CU$8&lt;=(MAX(rHoldPeriod,1)+fRvrYr)*12)</f>
        <v>0</v>
      </c>
      <c r="CV274" s="278" cm="1">
        <f t="array" aca="1" ref="CV274" ca="1">CU274*(1+(rRentIncrPct*(MOD(CV$8,12)=1))+(rExCapExRntInfl*(rExCapExRntInflMnth=CV$8)))*(CV$8&lt;=(MAX(rHoldPeriod,1)+fRvrYr)*12)</f>
        <v>0</v>
      </c>
      <c r="CW274" s="278" cm="1">
        <f t="array" aca="1" ref="CW274" ca="1">CV274*(1+(rRentIncrPct*(MOD(CW$8,12)=1))+(rExCapExRntInfl*(rExCapExRntInflMnth=CW$8)))*(CW$8&lt;=(MAX(rHoldPeriod,1)+fRvrYr)*12)</f>
        <v>0</v>
      </c>
      <c r="CX274" s="278" cm="1">
        <f t="array" aca="1" ref="CX274" ca="1">CW274*(1+(rRentIncrPct*(MOD(CX$8,12)=1))+(rExCapExRntInfl*(rExCapExRntInflMnth=CX$8)))*(CX$8&lt;=(MAX(rHoldPeriod,1)+fRvrYr)*12)</f>
        <v>0</v>
      </c>
      <c r="CY274" s="278" cm="1">
        <f t="array" aca="1" ref="CY274" ca="1">CX274*(1+(rRentIncrPct*(MOD(CY$8,12)=1))+(rExCapExRntInfl*(rExCapExRntInflMnth=CY$8)))*(CY$8&lt;=(MAX(rHoldPeriod,1)+fRvrYr)*12)</f>
        <v>0</v>
      </c>
      <c r="CZ274" s="278" cm="1">
        <f t="array" aca="1" ref="CZ274" ca="1">CY274*(1+(rRentIncrPct*(MOD(CZ$8,12)=1))+(rExCapExRntInfl*(rExCapExRntInflMnth=CZ$8)))*(CZ$8&lt;=(MAX(rHoldPeriod,1)+fRvrYr)*12)</f>
        <v>0</v>
      </c>
      <c r="DA274" s="278" cm="1">
        <f t="array" aca="1" ref="DA274" ca="1">CZ274*(1+(rRentIncrPct*(MOD(DA$8,12)=1))+(rExCapExRntInfl*(rExCapExRntInflMnth=DA$8)))*(DA$8&lt;=(MAX(rHoldPeriod,1)+fRvrYr)*12)</f>
        <v>0</v>
      </c>
      <c r="DB274" s="278" cm="1">
        <f t="array" aca="1" ref="DB274" ca="1">DA274*(1+(rRentIncrPct*(MOD(DB$8,12)=1))+(rExCapExRntInfl*(rExCapExRntInflMnth=DB$8)))*(DB$8&lt;=(MAX(rHoldPeriod,1)+fRvrYr)*12)</f>
        <v>0</v>
      </c>
      <c r="DC274" s="278" cm="1">
        <f t="array" aca="1" ref="DC274" ca="1">DB274*(1+(rRentIncrPct*(MOD(DC$8,12)=1))+(rExCapExRntInfl*(rExCapExRntInflMnth=DC$8)))*(DC$8&lt;=(MAX(rHoldPeriod,1)+fRvrYr)*12)</f>
        <v>0</v>
      </c>
      <c r="DD274" s="278" cm="1">
        <f t="array" aca="1" ref="DD274" ca="1">DC274*(1+(rRentIncrPct*(MOD(DD$8,12)=1))+(rExCapExRntInfl*(rExCapExRntInflMnth=DD$8)))*(DD$8&lt;=(MAX(rHoldPeriod,1)+fRvrYr)*12)</f>
        <v>0</v>
      </c>
      <c r="DE274" s="278" cm="1">
        <f t="array" aca="1" ref="DE274" ca="1">DD274*(1+(rRentIncrPct*(MOD(DE$8,12)=1))+(rExCapExRntInfl*(rExCapExRntInflMnth=DE$8)))*(DE$8&lt;=(MAX(rHoldPeriod,1)+fRvrYr)*12)</f>
        <v>0</v>
      </c>
      <c r="DF274" s="278" cm="1">
        <f t="array" aca="1" ref="DF274" ca="1">DE274*(1+(rRentIncrPct*(MOD(DF$8,12)=1))+(rExCapExRntInfl*(rExCapExRntInflMnth=DF$8)))*(DF$8&lt;=(MAX(rHoldPeriod,1)+fRvrYr)*12)</f>
        <v>0</v>
      </c>
      <c r="DG274" s="278" cm="1">
        <f t="array" aca="1" ref="DG274" ca="1">DF274*(1+(rRentIncrPct*(MOD(DG$8,12)=1))+(rExCapExRntInfl*(rExCapExRntInflMnth=DG$8)))*(DG$8&lt;=(MAX(rHoldPeriod,1)+fRvrYr)*12)</f>
        <v>0</v>
      </c>
      <c r="DH274" s="278" cm="1">
        <f t="array" aca="1" ref="DH274" ca="1">DG274*(1+(rRentIncrPct*(MOD(DH$8,12)=1))+(rExCapExRntInfl*(rExCapExRntInflMnth=DH$8)))*(DH$8&lt;=(MAX(rHoldPeriod,1)+fRvrYr)*12)</f>
        <v>0</v>
      </c>
      <c r="DI274" s="278" cm="1">
        <f t="array" aca="1" ref="DI274" ca="1">DH274*(1+(rRentIncrPct*(MOD(DI$8,12)=1))+(rExCapExRntInfl*(rExCapExRntInflMnth=DI$8)))*(DI$8&lt;=(MAX(rHoldPeriod,1)+fRvrYr)*12)</f>
        <v>0</v>
      </c>
      <c r="DJ274" s="278" cm="1">
        <f t="array" aca="1" ref="DJ274" ca="1">DI274*(1+(rRentIncrPct*(MOD(DJ$8,12)=1))+(rExCapExRntInfl*(rExCapExRntInflMnth=DJ$8)))*(DJ$8&lt;=(MAX(rHoldPeriod,1)+fRvrYr)*12)</f>
        <v>0</v>
      </c>
      <c r="DK274" s="278" cm="1">
        <f t="array" aca="1" ref="DK274" ca="1">DJ274*(1+(rRentIncrPct*(MOD(DK$8,12)=1))+(rExCapExRntInfl*(rExCapExRntInflMnth=DK$8)))*(DK$8&lt;=(MAX(rHoldPeriod,1)+fRvrYr)*12)</f>
        <v>0</v>
      </c>
      <c r="DL274" s="278" cm="1">
        <f t="array" aca="1" ref="DL274" ca="1">DK274*(1+(rRentIncrPct*(MOD(DL$8,12)=1))+(rExCapExRntInfl*(rExCapExRntInflMnth=DL$8)))*(DL$8&lt;=(MAX(rHoldPeriod,1)+fRvrYr)*12)</f>
        <v>0</v>
      </c>
      <c r="DM274" s="278" cm="1">
        <f t="array" aca="1" ref="DM274" ca="1">DL274*(1+(rRentIncrPct*(MOD(DM$8,12)=1))+(rExCapExRntInfl*(rExCapExRntInflMnth=DM$8)))*(DM$8&lt;=(MAX(rHoldPeriod,1)+fRvrYr)*12)</f>
        <v>0</v>
      </c>
      <c r="DN274" s="278" cm="1">
        <f t="array" aca="1" ref="DN274" ca="1">DM274*(1+(rRentIncrPct*(MOD(DN$8,12)=1))+(rExCapExRntInfl*(rExCapExRntInflMnth=DN$8)))*(DN$8&lt;=(MAX(rHoldPeriod,1)+fRvrYr)*12)</f>
        <v>0</v>
      </c>
      <c r="DO274" s="278" cm="1">
        <f t="array" aca="1" ref="DO274" ca="1">DN274*(1+(rRentIncrPct*(MOD(DO$8,12)=1))+(rExCapExRntInfl*(rExCapExRntInflMnth=DO$8)))*(DO$8&lt;=(MAX(rHoldPeriod,1)+fRvrYr)*12)</f>
        <v>0</v>
      </c>
      <c r="DP274" s="278" cm="1">
        <f t="array" aca="1" ref="DP274" ca="1">DO274*(1+(rRentIncrPct*(MOD(DP$8,12)=1))+(rExCapExRntInfl*(rExCapExRntInflMnth=DP$8)))*(DP$8&lt;=(MAX(rHoldPeriod,1)+fRvrYr)*12)</f>
        <v>0</v>
      </c>
      <c r="DQ274" s="278" cm="1">
        <f t="array" aca="1" ref="DQ274" ca="1">DP274*(1+(rRentIncrPct*(MOD(DQ$8,12)=1))+(rExCapExRntInfl*(rExCapExRntInflMnth=DQ$8)))*(DQ$8&lt;=(MAX(rHoldPeriod,1)+fRvrYr)*12)</f>
        <v>0</v>
      </c>
      <c r="DR274" s="278" cm="1">
        <f t="array" aca="1" ref="DR274" ca="1">DQ274*(1+(rRentIncrPct*(MOD(DR$8,12)=1))+(rExCapExRntInfl*(rExCapExRntInflMnth=DR$8)))*(DR$8&lt;=(MAX(rHoldPeriod,1)+fRvrYr)*12)</f>
        <v>0</v>
      </c>
      <c r="DS274" s="278" cm="1">
        <f t="array" aca="1" ref="DS274" ca="1">DR274*(1+(rRentIncrPct*(MOD(DS$8,12)=1))+(rExCapExRntInfl*(rExCapExRntInflMnth=DS$8)))*(DS$8&lt;=(MAX(rHoldPeriod,1)+fRvrYr)*12)</f>
        <v>0</v>
      </c>
      <c r="DT274" s="278" cm="1">
        <f t="array" aca="1" ref="DT274" ca="1">DS274*(1+(rRentIncrPct*(MOD(DT$8,12)=1))+(rExCapExRntInfl*(rExCapExRntInflMnth=DT$8)))*(DT$8&lt;=(MAX(rHoldPeriod,1)+fRvrYr)*12)</f>
        <v>0</v>
      </c>
      <c r="DU274" s="278" cm="1">
        <f t="array" aca="1" ref="DU274" ca="1">DT274*(1+(rRentIncrPct*(MOD(DU$8,12)=1))+(rExCapExRntInfl*(rExCapExRntInflMnth=DU$8)))*(DU$8&lt;=(MAX(rHoldPeriod,1)+fRvrYr)*12)</f>
        <v>0</v>
      </c>
      <c r="DV274" s="278" cm="1">
        <f t="array" aca="1" ref="DV274" ca="1">DU274*(1+(rRentIncrPct*(MOD(DV$8,12)=1))+(rExCapExRntInfl*(rExCapExRntInflMnth=DV$8)))*(DV$8&lt;=(MAX(rHoldPeriod,1)+fRvrYr)*12)</f>
        <v>0</v>
      </c>
      <c r="DW274" s="278" cm="1">
        <f t="array" aca="1" ref="DW274" ca="1">DV274*(1+(rRentIncrPct*(MOD(DW$8,12)=1))+(rExCapExRntInfl*(rExCapExRntInflMnth=DW$8)))*(DW$8&lt;=(MAX(rHoldPeriod,1)+fRvrYr)*12)</f>
        <v>0</v>
      </c>
      <c r="DX274" s="278" cm="1">
        <f t="array" aca="1" ref="DX274" ca="1">DW274*(1+(rRentIncrPct*(MOD(DX$8,12)=1))+(rExCapExRntInfl*(rExCapExRntInflMnth=DX$8)))*(DX$8&lt;=(MAX(rHoldPeriod,1)+fRvrYr)*12)</f>
        <v>0</v>
      </c>
      <c r="DY274" s="278" cm="1">
        <f t="array" aca="1" ref="DY274" ca="1">DX274*(1+(rRentIncrPct*(MOD(DY$8,12)=1))+(rExCapExRntInfl*(rExCapExRntInflMnth=DY$8)))*(DY$8&lt;=(MAX(rHoldPeriod,1)+fRvrYr)*12)</f>
        <v>0</v>
      </c>
      <c r="DZ274" s="278" cm="1">
        <f t="array" aca="1" ref="DZ274" ca="1">DY274*(1+(rRentIncrPct*(MOD(DZ$8,12)=1))+(rExCapExRntInfl*(rExCapExRntInflMnth=DZ$8)))*(DZ$8&lt;=(MAX(rHoldPeriod,1)+fRvrYr)*12)</f>
        <v>0</v>
      </c>
      <c r="EA274" s="278" cm="1">
        <f t="array" aca="1" ref="EA274" ca="1">DZ274*(1+(rRentIncrPct*(MOD(EA$8,12)=1))+(rExCapExRntInfl*(rExCapExRntInflMnth=EA$8)))*(EA$8&lt;=(MAX(rHoldPeriod,1)+fRvrYr)*12)</f>
        <v>0</v>
      </c>
      <c r="EB274" s="278" cm="1">
        <f t="array" aca="1" ref="EB274" ca="1">EA274*(1+(rRentIncrPct*(MOD(EB$8,12)=1))+(rExCapExRntInfl*(rExCapExRntInflMnth=EB$8)))*(EB$8&lt;=(MAX(rHoldPeriod,1)+fRvrYr)*12)</f>
        <v>0</v>
      </c>
      <c r="EC274" s="278" cm="1">
        <f t="array" aca="1" ref="EC274" ca="1">EB274*(1+(rRentIncrPct*(MOD(EC$8,12)=1))+(rExCapExRntInfl*(rExCapExRntInflMnth=EC$8)))*(EC$8&lt;=(MAX(rHoldPeriod,1)+fRvrYr)*12)</f>
        <v>0</v>
      </c>
      <c r="ED274" s="278" cm="1">
        <f t="array" aca="1" ref="ED274" ca="1">EC274*(1+(rRentIncrPct*(MOD(ED$8,12)=1))+(rExCapExRntInfl*(rExCapExRntInflMnth=ED$8)))*(ED$8&lt;=(MAX(rHoldPeriod,1)+fRvrYr)*12)</f>
        <v>0</v>
      </c>
      <c r="EE274" s="278" cm="1">
        <f t="array" aca="1" ref="EE274" ca="1">ED274*(1+(rRentIncrPct*(MOD(EE$8,12)=1))+(rExCapExRntInfl*(rExCapExRntInflMnth=EE$8)))*(EE$8&lt;=(MAX(rHoldPeriod,1)+fRvrYr)*12)</f>
        <v>0</v>
      </c>
      <c r="EF274" s="278" cm="1">
        <f t="array" aca="1" ref="EF274" ca="1">EE274*(1+(rRentIncrPct*(MOD(EF$8,12)=1))+(rExCapExRntInfl*(rExCapExRntInflMnth=EF$8)))*(EF$8&lt;=(MAX(rHoldPeriod,1)+fRvrYr)*12)</f>
        <v>0</v>
      </c>
      <c r="EG274" s="278" cm="1">
        <f t="array" aca="1" ref="EG274" ca="1">EF274*(1+(rRentIncrPct*(MOD(EG$8,12)=1))+(rExCapExRntInfl*(rExCapExRntInflMnth=EG$8)))*(EG$8&lt;=(MAX(rHoldPeriod,1)+fRvrYr)*12)</f>
        <v>0</v>
      </c>
      <c r="EH274" s="278" cm="1">
        <f t="array" aca="1" ref="EH274" ca="1">EG274*(1+(rRentIncrPct*(MOD(EH$8,12)=1))+(rExCapExRntInfl*(rExCapExRntInflMnth=EH$8)))*(EH$8&lt;=(MAX(rHoldPeriod,1)+fRvrYr)*12)</f>
        <v>0</v>
      </c>
      <c r="EI274" s="278" cm="1">
        <f t="array" aca="1" ref="EI274" ca="1">EH274*(1+(rRentIncrPct*(MOD(EI$8,12)=1))+(rExCapExRntInfl*(rExCapExRntInflMnth=EI$8)))*(EI$8&lt;=(MAX(rHoldPeriod,1)+fRvrYr)*12)</f>
        <v>0</v>
      </c>
      <c r="EJ274" s="278" cm="1">
        <f t="array" aca="1" ref="EJ274" ca="1">EI274*(1+(rRentIncrPct*(MOD(EJ$8,12)=1))+(rExCapExRntInfl*(rExCapExRntInflMnth=EJ$8)))*(EJ$8&lt;=(MAX(rHoldPeriod,1)+fRvrYr)*12)</f>
        <v>0</v>
      </c>
      <c r="EK274" s="278" cm="1">
        <f t="array" aca="1" ref="EK274" ca="1">EJ274*(1+(rRentIncrPct*(MOD(EK$8,12)=1))+(rExCapExRntInfl*(rExCapExRntInflMnth=EK$8)))*(EK$8&lt;=(MAX(rHoldPeriod,1)+fRvrYr)*12)</f>
        <v>0</v>
      </c>
      <c r="EL274" s="278" cm="1">
        <f t="array" aca="1" ref="EL274" ca="1">EK274*(1+(rRentIncrPct*(MOD(EL$8,12)=1))+(rExCapExRntInfl*(rExCapExRntInflMnth=EL$8)))*(EL$8&lt;=(MAX(rHoldPeriod,1)+fRvrYr)*12)</f>
        <v>0</v>
      </c>
      <c r="EM274" s="278" cm="1">
        <f t="array" aca="1" ref="EM274" ca="1">EL274*(1+(rRentIncrPct*(MOD(EM$8,12)=1))+(rExCapExRntInfl*(rExCapExRntInflMnth=EM$8)))*(EM$8&lt;=(MAX(rHoldPeriod,1)+fRvrYr)*12)</f>
        <v>0</v>
      </c>
      <c r="EN274" s="278" cm="1">
        <f t="array" aca="1" ref="EN274" ca="1">EM274*(1+(rRentIncrPct*(MOD(EN$8,12)=1))+(rExCapExRntInfl*(rExCapExRntInflMnth=EN$8)))*(EN$8&lt;=(MAX(rHoldPeriod,1)+fRvrYr)*12)</f>
        <v>0</v>
      </c>
      <c r="EO274" s="278" cm="1">
        <f t="array" aca="1" ref="EO274" ca="1">EN274*(1+(rRentIncrPct*(MOD(EO$8,12)=1))+(rExCapExRntInfl*(rExCapExRntInflMnth=EO$8)))*(EO$8&lt;=(MAX(rHoldPeriod,1)+fRvrYr)*12)</f>
        <v>0</v>
      </c>
      <c r="EP274" s="278" cm="1">
        <f t="array" aca="1" ref="EP274" ca="1">EO274*(1+(rRentIncrPct*(MOD(EP$8,12)=1))+(rExCapExRntInfl*(rExCapExRntInflMnth=EP$8)))*(EP$8&lt;=(MAX(rHoldPeriod,1)+fRvrYr)*12)</f>
        <v>0</v>
      </c>
      <c r="EQ274" s="278" cm="1">
        <f t="array" aca="1" ref="EQ274" ca="1">EP274*(1+(rRentIncrPct*(MOD(EQ$8,12)=1))+(rExCapExRntInfl*(rExCapExRntInflMnth=EQ$8)))*(EQ$8&lt;=(MAX(rHoldPeriod,1)+fRvrYr)*12)</f>
        <v>0</v>
      </c>
      <c r="ER274" s="278" cm="1">
        <f t="array" aca="1" ref="ER274" ca="1">EQ274*(1+(rRentIncrPct*(MOD(ER$8,12)=1))+(rExCapExRntInfl*(rExCapExRntInflMnth=ER$8)))*(ER$8&lt;=(MAX(rHoldPeriod,1)+fRvrYr)*12)</f>
        <v>0</v>
      </c>
      <c r="ES274" s="278" cm="1">
        <f t="array" aca="1" ref="ES274" ca="1">ER274*(1+(rRentIncrPct*(MOD(ES$8,12)=1))+(rExCapExRntInfl*(rExCapExRntInflMnth=ES$8)))*(ES$8&lt;=(MAX(rHoldPeriod,1)+fRvrYr)*12)</f>
        <v>0</v>
      </c>
    </row>
    <row r="275" spans="17:149" hidden="1" x14ac:dyDescent="0.2">
      <c r="Q275" s="275"/>
      <c r="R275" s="278">
        <f t="shared" si="502"/>
        <v>0</v>
      </c>
      <c r="S275" s="278" cm="1">
        <f t="array" aca="1" ref="S275" ca="1">R275*(1+(rRentIncrPct*(MOD(S$8,12)=1))+(rExCapExRntInfl*(rExCapExRntInflMnth=S$8)))*(S$8&lt;=(MAX(rHoldPeriod,1)+fRvrYr)*12)</f>
        <v>0</v>
      </c>
      <c r="T275" s="278" cm="1">
        <f t="array" aca="1" ref="T275" ca="1">S275*(1+(rRentIncrPct*(MOD(T$8,12)=1))+(rExCapExRntInfl*(rExCapExRntInflMnth=T$8)))*(T$8&lt;=(MAX(rHoldPeriod,1)+fRvrYr)*12)</f>
        <v>0</v>
      </c>
      <c r="U275" s="278" cm="1">
        <f t="array" aca="1" ref="U275" ca="1">T275*(1+(rRentIncrPct*(MOD(U$8,12)=1))+(rExCapExRntInfl*(rExCapExRntInflMnth=U$8)))*(U$8&lt;=(MAX(rHoldPeriod,1)+fRvrYr)*12)</f>
        <v>0</v>
      </c>
      <c r="V275" s="278" cm="1">
        <f t="array" aca="1" ref="V275" ca="1">U275*(1+(rRentIncrPct*(MOD(V$8,12)=1))+(rExCapExRntInfl*(rExCapExRntInflMnth=V$8)))*(V$8&lt;=(MAX(rHoldPeriod,1)+fRvrYr)*12)</f>
        <v>0</v>
      </c>
      <c r="W275" s="278" cm="1">
        <f t="array" aca="1" ref="W275" ca="1">V275*(1+(rRentIncrPct*(MOD(W$8,12)=1))+(rExCapExRntInfl*(rExCapExRntInflMnth=W$8)))*(W$8&lt;=(MAX(rHoldPeriod,1)+fRvrYr)*12)</f>
        <v>0</v>
      </c>
      <c r="X275" s="278" cm="1">
        <f t="array" aca="1" ref="X275" ca="1">W275*(1+(rRentIncrPct*(MOD(X$8,12)=1))+(rExCapExRntInfl*(rExCapExRntInflMnth=X$8)))*(X$8&lt;=(MAX(rHoldPeriod,1)+fRvrYr)*12)</f>
        <v>0</v>
      </c>
      <c r="Y275" s="278" cm="1">
        <f t="array" aca="1" ref="Y275" ca="1">X275*(1+(rRentIncrPct*(MOD(Y$8,12)=1))+(rExCapExRntInfl*(rExCapExRntInflMnth=Y$8)))*(Y$8&lt;=(MAX(rHoldPeriod,1)+fRvrYr)*12)</f>
        <v>0</v>
      </c>
      <c r="Z275" s="278" cm="1">
        <f t="array" aca="1" ref="Z275" ca="1">Y275*(1+(rRentIncrPct*(MOD(Z$8,12)=1))+(rExCapExRntInfl*(rExCapExRntInflMnth=Z$8)))*(Z$8&lt;=(MAX(rHoldPeriod,1)+fRvrYr)*12)</f>
        <v>0</v>
      </c>
      <c r="AA275" s="278" cm="1">
        <f t="array" aca="1" ref="AA275" ca="1">Z275*(1+(rRentIncrPct*(MOD(AA$8,12)=1))+(rExCapExRntInfl*(rExCapExRntInflMnth=AA$8)))*(AA$8&lt;=(MAX(rHoldPeriod,1)+fRvrYr)*12)</f>
        <v>0</v>
      </c>
      <c r="AB275" s="278" cm="1">
        <f t="array" aca="1" ref="AB275" ca="1">AA275*(1+(rRentIncrPct*(MOD(AB$8,12)=1))+(rExCapExRntInfl*(rExCapExRntInflMnth=AB$8)))*(AB$8&lt;=(MAX(rHoldPeriod,1)+fRvrYr)*12)</f>
        <v>0</v>
      </c>
      <c r="AC275" s="278" cm="1">
        <f t="array" aca="1" ref="AC275" ca="1">AB275*(1+(rRentIncrPct*(MOD(AC$8,12)=1))+(rExCapExRntInfl*(rExCapExRntInflMnth=AC$8)))*(AC$8&lt;=(MAX(rHoldPeriod,1)+fRvrYr)*12)</f>
        <v>0</v>
      </c>
      <c r="AD275" s="278" cm="1">
        <f t="array" aca="1" ref="AD275" ca="1">AC275*(1+(rRentIncrPct*(MOD(AD$8,12)=1))+(rExCapExRntInfl*(rExCapExRntInflMnth=AD$8)))*(AD$8&lt;=(MAX(rHoldPeriod,1)+fRvrYr)*12)</f>
        <v>0</v>
      </c>
      <c r="AE275" s="278" cm="1">
        <f t="array" aca="1" ref="AE275" ca="1">AD275*(1+(rRentIncrPct*(MOD(AE$8,12)=1))+(rExCapExRntInfl*(rExCapExRntInflMnth=AE$8)))*(AE$8&lt;=(MAX(rHoldPeriod,1)+fRvrYr)*12)</f>
        <v>0</v>
      </c>
      <c r="AF275" s="278" cm="1">
        <f t="array" aca="1" ref="AF275" ca="1">AE275*(1+(rRentIncrPct*(MOD(AF$8,12)=1))+(rExCapExRntInfl*(rExCapExRntInflMnth=AF$8)))*(AF$8&lt;=(MAX(rHoldPeriod,1)+fRvrYr)*12)</f>
        <v>0</v>
      </c>
      <c r="AG275" s="278" cm="1">
        <f t="array" aca="1" ref="AG275" ca="1">AF275*(1+(rRentIncrPct*(MOD(AG$8,12)=1))+(rExCapExRntInfl*(rExCapExRntInflMnth=AG$8)))*(AG$8&lt;=(MAX(rHoldPeriod,1)+fRvrYr)*12)</f>
        <v>0</v>
      </c>
      <c r="AH275" s="278" cm="1">
        <f t="array" aca="1" ref="AH275" ca="1">AG275*(1+(rRentIncrPct*(MOD(AH$8,12)=1))+(rExCapExRntInfl*(rExCapExRntInflMnth=AH$8)))*(AH$8&lt;=(MAX(rHoldPeriod,1)+fRvrYr)*12)</f>
        <v>0</v>
      </c>
      <c r="AI275" s="278" cm="1">
        <f t="array" aca="1" ref="AI275" ca="1">AH275*(1+(rRentIncrPct*(MOD(AI$8,12)=1))+(rExCapExRntInfl*(rExCapExRntInflMnth=AI$8)))*(AI$8&lt;=(MAX(rHoldPeriod,1)+fRvrYr)*12)</f>
        <v>0</v>
      </c>
      <c r="AJ275" s="278" cm="1">
        <f t="array" aca="1" ref="AJ275" ca="1">AI275*(1+(rRentIncrPct*(MOD(AJ$8,12)=1))+(rExCapExRntInfl*(rExCapExRntInflMnth=AJ$8)))*(AJ$8&lt;=(MAX(rHoldPeriod,1)+fRvrYr)*12)</f>
        <v>0</v>
      </c>
      <c r="AK275" s="278" cm="1">
        <f t="array" aca="1" ref="AK275" ca="1">AJ275*(1+(rRentIncrPct*(MOD(AK$8,12)=1))+(rExCapExRntInfl*(rExCapExRntInflMnth=AK$8)))*(AK$8&lt;=(MAX(rHoldPeriod,1)+fRvrYr)*12)</f>
        <v>0</v>
      </c>
      <c r="AL275" s="278" cm="1">
        <f t="array" aca="1" ref="AL275" ca="1">AK275*(1+(rRentIncrPct*(MOD(AL$8,12)=1))+(rExCapExRntInfl*(rExCapExRntInflMnth=AL$8)))*(AL$8&lt;=(MAX(rHoldPeriod,1)+fRvrYr)*12)</f>
        <v>0</v>
      </c>
      <c r="AM275" s="278" cm="1">
        <f t="array" aca="1" ref="AM275" ca="1">AL275*(1+(rRentIncrPct*(MOD(AM$8,12)=1))+(rExCapExRntInfl*(rExCapExRntInflMnth=AM$8)))*(AM$8&lt;=(MAX(rHoldPeriod,1)+fRvrYr)*12)</f>
        <v>0</v>
      </c>
      <c r="AN275" s="278" cm="1">
        <f t="array" aca="1" ref="AN275" ca="1">AM275*(1+(rRentIncrPct*(MOD(AN$8,12)=1))+(rExCapExRntInfl*(rExCapExRntInflMnth=AN$8)))*(AN$8&lt;=(MAX(rHoldPeriod,1)+fRvrYr)*12)</f>
        <v>0</v>
      </c>
      <c r="AO275" s="278" cm="1">
        <f t="array" aca="1" ref="AO275" ca="1">AN275*(1+(rRentIncrPct*(MOD(AO$8,12)=1))+(rExCapExRntInfl*(rExCapExRntInflMnth=AO$8)))*(AO$8&lt;=(MAX(rHoldPeriod,1)+fRvrYr)*12)</f>
        <v>0</v>
      </c>
      <c r="AP275" s="278" cm="1">
        <f t="array" aca="1" ref="AP275" ca="1">AO275*(1+(rRentIncrPct*(MOD(AP$8,12)=1))+(rExCapExRntInfl*(rExCapExRntInflMnth=AP$8)))*(AP$8&lt;=(MAX(rHoldPeriod,1)+fRvrYr)*12)</f>
        <v>0</v>
      </c>
      <c r="AQ275" s="278" cm="1">
        <f t="array" aca="1" ref="AQ275" ca="1">AP275*(1+(rRentIncrPct*(MOD(AQ$8,12)=1))+(rExCapExRntInfl*(rExCapExRntInflMnth=AQ$8)))*(AQ$8&lt;=(MAX(rHoldPeriod,1)+fRvrYr)*12)</f>
        <v>0</v>
      </c>
      <c r="AR275" s="278" cm="1">
        <f t="array" aca="1" ref="AR275" ca="1">AQ275*(1+(rRentIncrPct*(MOD(AR$8,12)=1))+(rExCapExRntInfl*(rExCapExRntInflMnth=AR$8)))*(AR$8&lt;=(MAX(rHoldPeriod,1)+fRvrYr)*12)</f>
        <v>0</v>
      </c>
      <c r="AS275" s="278" cm="1">
        <f t="array" aca="1" ref="AS275" ca="1">AR275*(1+(rRentIncrPct*(MOD(AS$8,12)=1))+(rExCapExRntInfl*(rExCapExRntInflMnth=AS$8)))*(AS$8&lt;=(MAX(rHoldPeriod,1)+fRvrYr)*12)</f>
        <v>0</v>
      </c>
      <c r="AT275" s="278" cm="1">
        <f t="array" aca="1" ref="AT275" ca="1">AS275*(1+(rRentIncrPct*(MOD(AT$8,12)=1))+(rExCapExRntInfl*(rExCapExRntInflMnth=AT$8)))*(AT$8&lt;=(MAX(rHoldPeriod,1)+fRvrYr)*12)</f>
        <v>0</v>
      </c>
      <c r="AU275" s="278" cm="1">
        <f t="array" aca="1" ref="AU275" ca="1">AT275*(1+(rRentIncrPct*(MOD(AU$8,12)=1))+(rExCapExRntInfl*(rExCapExRntInflMnth=AU$8)))*(AU$8&lt;=(MAX(rHoldPeriod,1)+fRvrYr)*12)</f>
        <v>0</v>
      </c>
      <c r="AV275" s="278" cm="1">
        <f t="array" aca="1" ref="AV275" ca="1">AU275*(1+(rRentIncrPct*(MOD(AV$8,12)=1))+(rExCapExRntInfl*(rExCapExRntInflMnth=AV$8)))*(AV$8&lt;=(MAX(rHoldPeriod,1)+fRvrYr)*12)</f>
        <v>0</v>
      </c>
      <c r="AW275" s="278" cm="1">
        <f t="array" aca="1" ref="AW275" ca="1">AV275*(1+(rRentIncrPct*(MOD(AW$8,12)=1))+(rExCapExRntInfl*(rExCapExRntInflMnth=AW$8)))*(AW$8&lt;=(MAX(rHoldPeriod,1)+fRvrYr)*12)</f>
        <v>0</v>
      </c>
      <c r="AX275" s="278" cm="1">
        <f t="array" aca="1" ref="AX275" ca="1">AW275*(1+(rRentIncrPct*(MOD(AX$8,12)=1))+(rExCapExRntInfl*(rExCapExRntInflMnth=AX$8)))*(AX$8&lt;=(MAX(rHoldPeriod,1)+fRvrYr)*12)</f>
        <v>0</v>
      </c>
      <c r="AY275" s="278" cm="1">
        <f t="array" aca="1" ref="AY275" ca="1">AX275*(1+(rRentIncrPct*(MOD(AY$8,12)=1))+(rExCapExRntInfl*(rExCapExRntInflMnth=AY$8)))*(AY$8&lt;=(MAX(rHoldPeriod,1)+fRvrYr)*12)</f>
        <v>0</v>
      </c>
      <c r="AZ275" s="278" cm="1">
        <f t="array" aca="1" ref="AZ275" ca="1">AY275*(1+(rRentIncrPct*(MOD(AZ$8,12)=1))+(rExCapExRntInfl*(rExCapExRntInflMnth=AZ$8)))*(AZ$8&lt;=(MAX(rHoldPeriod,1)+fRvrYr)*12)</f>
        <v>0</v>
      </c>
      <c r="BA275" s="278" cm="1">
        <f t="array" aca="1" ref="BA275" ca="1">AZ275*(1+(rRentIncrPct*(MOD(BA$8,12)=1))+(rExCapExRntInfl*(rExCapExRntInflMnth=BA$8)))*(BA$8&lt;=(MAX(rHoldPeriod,1)+fRvrYr)*12)</f>
        <v>0</v>
      </c>
      <c r="BB275" s="278" cm="1">
        <f t="array" aca="1" ref="BB275" ca="1">BA275*(1+(rRentIncrPct*(MOD(BB$8,12)=1))+(rExCapExRntInfl*(rExCapExRntInflMnth=BB$8)))*(BB$8&lt;=(MAX(rHoldPeriod,1)+fRvrYr)*12)</f>
        <v>0</v>
      </c>
      <c r="BC275" s="278" cm="1">
        <f t="array" aca="1" ref="BC275" ca="1">BB275*(1+(rRentIncrPct*(MOD(BC$8,12)=1))+(rExCapExRntInfl*(rExCapExRntInflMnth=BC$8)))*(BC$8&lt;=(MAX(rHoldPeriod,1)+fRvrYr)*12)</f>
        <v>0</v>
      </c>
      <c r="BD275" s="278" cm="1">
        <f t="array" aca="1" ref="BD275" ca="1">BC275*(1+(rRentIncrPct*(MOD(BD$8,12)=1))+(rExCapExRntInfl*(rExCapExRntInflMnth=BD$8)))*(BD$8&lt;=(MAX(rHoldPeriod,1)+fRvrYr)*12)</f>
        <v>0</v>
      </c>
      <c r="BE275" s="278" cm="1">
        <f t="array" aca="1" ref="BE275" ca="1">BD275*(1+(rRentIncrPct*(MOD(BE$8,12)=1))+(rExCapExRntInfl*(rExCapExRntInflMnth=BE$8)))*(BE$8&lt;=(MAX(rHoldPeriod,1)+fRvrYr)*12)</f>
        <v>0</v>
      </c>
      <c r="BF275" s="278" cm="1">
        <f t="array" aca="1" ref="BF275" ca="1">BE275*(1+(rRentIncrPct*(MOD(BF$8,12)=1))+(rExCapExRntInfl*(rExCapExRntInflMnth=BF$8)))*(BF$8&lt;=(MAX(rHoldPeriod,1)+fRvrYr)*12)</f>
        <v>0</v>
      </c>
      <c r="BG275" s="278" cm="1">
        <f t="array" aca="1" ref="BG275" ca="1">BF275*(1+(rRentIncrPct*(MOD(BG$8,12)=1))+(rExCapExRntInfl*(rExCapExRntInflMnth=BG$8)))*(BG$8&lt;=(MAX(rHoldPeriod,1)+fRvrYr)*12)</f>
        <v>0</v>
      </c>
      <c r="BH275" s="278" cm="1">
        <f t="array" aca="1" ref="BH275" ca="1">BG275*(1+(rRentIncrPct*(MOD(BH$8,12)=1))+(rExCapExRntInfl*(rExCapExRntInflMnth=BH$8)))*(BH$8&lt;=(MAX(rHoldPeriod,1)+fRvrYr)*12)</f>
        <v>0</v>
      </c>
      <c r="BI275" s="278" cm="1">
        <f t="array" aca="1" ref="BI275" ca="1">BH275*(1+(rRentIncrPct*(MOD(BI$8,12)=1))+(rExCapExRntInfl*(rExCapExRntInflMnth=BI$8)))*(BI$8&lt;=(MAX(rHoldPeriod,1)+fRvrYr)*12)</f>
        <v>0</v>
      </c>
      <c r="BJ275" s="278" cm="1">
        <f t="array" aca="1" ref="BJ275" ca="1">BI275*(1+(rRentIncrPct*(MOD(BJ$8,12)=1))+(rExCapExRntInfl*(rExCapExRntInflMnth=BJ$8)))*(BJ$8&lt;=(MAX(rHoldPeriod,1)+fRvrYr)*12)</f>
        <v>0</v>
      </c>
      <c r="BK275" s="278" cm="1">
        <f t="array" aca="1" ref="BK275" ca="1">BJ275*(1+(rRentIncrPct*(MOD(BK$8,12)=1))+(rExCapExRntInfl*(rExCapExRntInflMnth=BK$8)))*(BK$8&lt;=(MAX(rHoldPeriod,1)+fRvrYr)*12)</f>
        <v>0</v>
      </c>
      <c r="BL275" s="278" cm="1">
        <f t="array" aca="1" ref="BL275" ca="1">BK275*(1+(rRentIncrPct*(MOD(BL$8,12)=1))+(rExCapExRntInfl*(rExCapExRntInflMnth=BL$8)))*(BL$8&lt;=(MAX(rHoldPeriod,1)+fRvrYr)*12)</f>
        <v>0</v>
      </c>
      <c r="BM275" s="278" cm="1">
        <f t="array" aca="1" ref="BM275" ca="1">BL275*(1+(rRentIncrPct*(MOD(BM$8,12)=1))+(rExCapExRntInfl*(rExCapExRntInflMnth=BM$8)))*(BM$8&lt;=(MAX(rHoldPeriod,1)+fRvrYr)*12)</f>
        <v>0</v>
      </c>
      <c r="BN275" s="278" cm="1">
        <f t="array" aca="1" ref="BN275" ca="1">BM275*(1+(rRentIncrPct*(MOD(BN$8,12)=1))+(rExCapExRntInfl*(rExCapExRntInflMnth=BN$8)))*(BN$8&lt;=(MAX(rHoldPeriod,1)+fRvrYr)*12)</f>
        <v>0</v>
      </c>
      <c r="BO275" s="278" cm="1">
        <f t="array" aca="1" ref="BO275" ca="1">BN275*(1+(rRentIncrPct*(MOD(BO$8,12)=1))+(rExCapExRntInfl*(rExCapExRntInflMnth=BO$8)))*(BO$8&lt;=(MAX(rHoldPeriod,1)+fRvrYr)*12)</f>
        <v>0</v>
      </c>
      <c r="BP275" s="278" cm="1">
        <f t="array" aca="1" ref="BP275" ca="1">BO275*(1+(rRentIncrPct*(MOD(BP$8,12)=1))+(rExCapExRntInfl*(rExCapExRntInflMnth=BP$8)))*(BP$8&lt;=(MAX(rHoldPeriod,1)+fRvrYr)*12)</f>
        <v>0</v>
      </c>
      <c r="BQ275" s="278" cm="1">
        <f t="array" aca="1" ref="BQ275" ca="1">BP275*(1+(rRentIncrPct*(MOD(BQ$8,12)=1))+(rExCapExRntInfl*(rExCapExRntInflMnth=BQ$8)))*(BQ$8&lt;=(MAX(rHoldPeriod,1)+fRvrYr)*12)</f>
        <v>0</v>
      </c>
      <c r="BR275" s="278" cm="1">
        <f t="array" aca="1" ref="BR275" ca="1">BQ275*(1+(rRentIncrPct*(MOD(BR$8,12)=1))+(rExCapExRntInfl*(rExCapExRntInflMnth=BR$8)))*(BR$8&lt;=(MAX(rHoldPeriod,1)+fRvrYr)*12)</f>
        <v>0</v>
      </c>
      <c r="BS275" s="278" cm="1">
        <f t="array" aca="1" ref="BS275" ca="1">BR275*(1+(rRentIncrPct*(MOD(BS$8,12)=1))+(rExCapExRntInfl*(rExCapExRntInflMnth=BS$8)))*(BS$8&lt;=(MAX(rHoldPeriod,1)+fRvrYr)*12)</f>
        <v>0</v>
      </c>
      <c r="BT275" s="278" cm="1">
        <f t="array" aca="1" ref="BT275" ca="1">BS275*(1+(rRentIncrPct*(MOD(BT$8,12)=1))+(rExCapExRntInfl*(rExCapExRntInflMnth=BT$8)))*(BT$8&lt;=(MAX(rHoldPeriod,1)+fRvrYr)*12)</f>
        <v>0</v>
      </c>
      <c r="BU275" s="278" cm="1">
        <f t="array" aca="1" ref="BU275" ca="1">BT275*(1+(rRentIncrPct*(MOD(BU$8,12)=1))+(rExCapExRntInfl*(rExCapExRntInflMnth=BU$8)))*(BU$8&lt;=(MAX(rHoldPeriod,1)+fRvrYr)*12)</f>
        <v>0</v>
      </c>
      <c r="BV275" s="278" cm="1">
        <f t="array" aca="1" ref="BV275" ca="1">BU275*(1+(rRentIncrPct*(MOD(BV$8,12)=1))+(rExCapExRntInfl*(rExCapExRntInflMnth=BV$8)))*(BV$8&lt;=(MAX(rHoldPeriod,1)+fRvrYr)*12)</f>
        <v>0</v>
      </c>
      <c r="BW275" s="278" cm="1">
        <f t="array" aca="1" ref="BW275" ca="1">BV275*(1+(rRentIncrPct*(MOD(BW$8,12)=1))+(rExCapExRntInfl*(rExCapExRntInflMnth=BW$8)))*(BW$8&lt;=(MAX(rHoldPeriod,1)+fRvrYr)*12)</f>
        <v>0</v>
      </c>
      <c r="BX275" s="278" cm="1">
        <f t="array" aca="1" ref="BX275" ca="1">BW275*(1+(rRentIncrPct*(MOD(BX$8,12)=1))+(rExCapExRntInfl*(rExCapExRntInflMnth=BX$8)))*(BX$8&lt;=(MAX(rHoldPeriod,1)+fRvrYr)*12)</f>
        <v>0</v>
      </c>
      <c r="BY275" s="278" cm="1">
        <f t="array" aca="1" ref="BY275" ca="1">BX275*(1+(rRentIncrPct*(MOD(BY$8,12)=1))+(rExCapExRntInfl*(rExCapExRntInflMnth=BY$8)))*(BY$8&lt;=(MAX(rHoldPeriod,1)+fRvrYr)*12)</f>
        <v>0</v>
      </c>
      <c r="BZ275" s="278" cm="1">
        <f t="array" aca="1" ref="BZ275" ca="1">BY275*(1+(rRentIncrPct*(MOD(BZ$8,12)=1))+(rExCapExRntInfl*(rExCapExRntInflMnth=BZ$8)))*(BZ$8&lt;=(MAX(rHoldPeriod,1)+fRvrYr)*12)</f>
        <v>0</v>
      </c>
      <c r="CA275" s="278" cm="1">
        <f t="array" aca="1" ref="CA275" ca="1">BZ275*(1+(rRentIncrPct*(MOD(CA$8,12)=1))+(rExCapExRntInfl*(rExCapExRntInflMnth=CA$8)))*(CA$8&lt;=(MAX(rHoldPeriod,1)+fRvrYr)*12)</f>
        <v>0</v>
      </c>
      <c r="CB275" s="278" cm="1">
        <f t="array" aca="1" ref="CB275" ca="1">CA275*(1+(rRentIncrPct*(MOD(CB$8,12)=1))+(rExCapExRntInfl*(rExCapExRntInflMnth=CB$8)))*(CB$8&lt;=(MAX(rHoldPeriod,1)+fRvrYr)*12)</f>
        <v>0</v>
      </c>
      <c r="CC275" s="278" cm="1">
        <f t="array" aca="1" ref="CC275" ca="1">CB275*(1+(rRentIncrPct*(MOD(CC$8,12)=1))+(rExCapExRntInfl*(rExCapExRntInflMnth=CC$8)))*(CC$8&lt;=(MAX(rHoldPeriod,1)+fRvrYr)*12)</f>
        <v>0</v>
      </c>
      <c r="CD275" s="278" cm="1">
        <f t="array" aca="1" ref="CD275" ca="1">CC275*(1+(rRentIncrPct*(MOD(CD$8,12)=1))+(rExCapExRntInfl*(rExCapExRntInflMnth=CD$8)))*(CD$8&lt;=(MAX(rHoldPeriod,1)+fRvrYr)*12)</f>
        <v>0</v>
      </c>
      <c r="CE275" s="278" cm="1">
        <f t="array" aca="1" ref="CE275" ca="1">CD275*(1+(rRentIncrPct*(MOD(CE$8,12)=1))+(rExCapExRntInfl*(rExCapExRntInflMnth=CE$8)))*(CE$8&lt;=(MAX(rHoldPeriod,1)+fRvrYr)*12)</f>
        <v>0</v>
      </c>
      <c r="CF275" s="278" cm="1">
        <f t="array" aca="1" ref="CF275" ca="1">CE275*(1+(rRentIncrPct*(MOD(CF$8,12)=1))+(rExCapExRntInfl*(rExCapExRntInflMnth=CF$8)))*(CF$8&lt;=(MAX(rHoldPeriod,1)+fRvrYr)*12)</f>
        <v>0</v>
      </c>
      <c r="CG275" s="278" cm="1">
        <f t="array" aca="1" ref="CG275" ca="1">CF275*(1+(rRentIncrPct*(MOD(CG$8,12)=1))+(rExCapExRntInfl*(rExCapExRntInflMnth=CG$8)))*(CG$8&lt;=(MAX(rHoldPeriod,1)+fRvrYr)*12)</f>
        <v>0</v>
      </c>
      <c r="CH275" s="278" cm="1">
        <f t="array" aca="1" ref="CH275" ca="1">CG275*(1+(rRentIncrPct*(MOD(CH$8,12)=1))+(rExCapExRntInfl*(rExCapExRntInflMnth=CH$8)))*(CH$8&lt;=(MAX(rHoldPeriod,1)+fRvrYr)*12)</f>
        <v>0</v>
      </c>
      <c r="CI275" s="278" cm="1">
        <f t="array" aca="1" ref="CI275" ca="1">CH275*(1+(rRentIncrPct*(MOD(CI$8,12)=1))+(rExCapExRntInfl*(rExCapExRntInflMnth=CI$8)))*(CI$8&lt;=(MAX(rHoldPeriod,1)+fRvrYr)*12)</f>
        <v>0</v>
      </c>
      <c r="CJ275" s="278" cm="1">
        <f t="array" aca="1" ref="CJ275" ca="1">CI275*(1+(rRentIncrPct*(MOD(CJ$8,12)=1))+(rExCapExRntInfl*(rExCapExRntInflMnth=CJ$8)))*(CJ$8&lt;=(MAX(rHoldPeriod,1)+fRvrYr)*12)</f>
        <v>0</v>
      </c>
      <c r="CK275" s="278" cm="1">
        <f t="array" aca="1" ref="CK275" ca="1">CJ275*(1+(rRentIncrPct*(MOD(CK$8,12)=1))+(rExCapExRntInfl*(rExCapExRntInflMnth=CK$8)))*(CK$8&lt;=(MAX(rHoldPeriod,1)+fRvrYr)*12)</f>
        <v>0</v>
      </c>
      <c r="CL275" s="278" cm="1">
        <f t="array" aca="1" ref="CL275" ca="1">CK275*(1+(rRentIncrPct*(MOD(CL$8,12)=1))+(rExCapExRntInfl*(rExCapExRntInflMnth=CL$8)))*(CL$8&lt;=(MAX(rHoldPeriod,1)+fRvrYr)*12)</f>
        <v>0</v>
      </c>
      <c r="CM275" s="278" cm="1">
        <f t="array" aca="1" ref="CM275" ca="1">CL275*(1+(rRentIncrPct*(MOD(CM$8,12)=1))+(rExCapExRntInfl*(rExCapExRntInflMnth=CM$8)))*(CM$8&lt;=(MAX(rHoldPeriod,1)+fRvrYr)*12)</f>
        <v>0</v>
      </c>
      <c r="CN275" s="278" cm="1">
        <f t="array" aca="1" ref="CN275" ca="1">CM275*(1+(rRentIncrPct*(MOD(CN$8,12)=1))+(rExCapExRntInfl*(rExCapExRntInflMnth=CN$8)))*(CN$8&lt;=(MAX(rHoldPeriod,1)+fRvrYr)*12)</f>
        <v>0</v>
      </c>
      <c r="CO275" s="278" cm="1">
        <f t="array" aca="1" ref="CO275" ca="1">CN275*(1+(rRentIncrPct*(MOD(CO$8,12)=1))+(rExCapExRntInfl*(rExCapExRntInflMnth=CO$8)))*(CO$8&lt;=(MAX(rHoldPeriod,1)+fRvrYr)*12)</f>
        <v>0</v>
      </c>
      <c r="CP275" s="278" cm="1">
        <f t="array" aca="1" ref="CP275" ca="1">CO275*(1+(rRentIncrPct*(MOD(CP$8,12)=1))+(rExCapExRntInfl*(rExCapExRntInflMnth=CP$8)))*(CP$8&lt;=(MAX(rHoldPeriod,1)+fRvrYr)*12)</f>
        <v>0</v>
      </c>
      <c r="CQ275" s="278" cm="1">
        <f t="array" aca="1" ref="CQ275" ca="1">CP275*(1+(rRentIncrPct*(MOD(CQ$8,12)=1))+(rExCapExRntInfl*(rExCapExRntInflMnth=CQ$8)))*(CQ$8&lt;=(MAX(rHoldPeriod,1)+fRvrYr)*12)</f>
        <v>0</v>
      </c>
      <c r="CR275" s="278" cm="1">
        <f t="array" aca="1" ref="CR275" ca="1">CQ275*(1+(rRentIncrPct*(MOD(CR$8,12)=1))+(rExCapExRntInfl*(rExCapExRntInflMnth=CR$8)))*(CR$8&lt;=(MAX(rHoldPeriod,1)+fRvrYr)*12)</f>
        <v>0</v>
      </c>
      <c r="CS275" s="278" cm="1">
        <f t="array" aca="1" ref="CS275" ca="1">CR275*(1+(rRentIncrPct*(MOD(CS$8,12)=1))+(rExCapExRntInfl*(rExCapExRntInflMnth=CS$8)))*(CS$8&lt;=(MAX(rHoldPeriod,1)+fRvrYr)*12)</f>
        <v>0</v>
      </c>
      <c r="CT275" s="278" cm="1">
        <f t="array" aca="1" ref="CT275" ca="1">CS275*(1+(rRentIncrPct*(MOD(CT$8,12)=1))+(rExCapExRntInfl*(rExCapExRntInflMnth=CT$8)))*(CT$8&lt;=(MAX(rHoldPeriod,1)+fRvrYr)*12)</f>
        <v>0</v>
      </c>
      <c r="CU275" s="278" cm="1">
        <f t="array" aca="1" ref="CU275" ca="1">CT275*(1+(rRentIncrPct*(MOD(CU$8,12)=1))+(rExCapExRntInfl*(rExCapExRntInflMnth=CU$8)))*(CU$8&lt;=(MAX(rHoldPeriod,1)+fRvrYr)*12)</f>
        <v>0</v>
      </c>
      <c r="CV275" s="278" cm="1">
        <f t="array" aca="1" ref="CV275" ca="1">CU275*(1+(rRentIncrPct*(MOD(CV$8,12)=1))+(rExCapExRntInfl*(rExCapExRntInflMnth=CV$8)))*(CV$8&lt;=(MAX(rHoldPeriod,1)+fRvrYr)*12)</f>
        <v>0</v>
      </c>
      <c r="CW275" s="278" cm="1">
        <f t="array" aca="1" ref="CW275" ca="1">CV275*(1+(rRentIncrPct*(MOD(CW$8,12)=1))+(rExCapExRntInfl*(rExCapExRntInflMnth=CW$8)))*(CW$8&lt;=(MAX(rHoldPeriod,1)+fRvrYr)*12)</f>
        <v>0</v>
      </c>
      <c r="CX275" s="278" cm="1">
        <f t="array" aca="1" ref="CX275" ca="1">CW275*(1+(rRentIncrPct*(MOD(CX$8,12)=1))+(rExCapExRntInfl*(rExCapExRntInflMnth=CX$8)))*(CX$8&lt;=(MAX(rHoldPeriod,1)+fRvrYr)*12)</f>
        <v>0</v>
      </c>
      <c r="CY275" s="278" cm="1">
        <f t="array" aca="1" ref="CY275" ca="1">CX275*(1+(rRentIncrPct*(MOD(CY$8,12)=1))+(rExCapExRntInfl*(rExCapExRntInflMnth=CY$8)))*(CY$8&lt;=(MAX(rHoldPeriod,1)+fRvrYr)*12)</f>
        <v>0</v>
      </c>
      <c r="CZ275" s="278" cm="1">
        <f t="array" aca="1" ref="CZ275" ca="1">CY275*(1+(rRentIncrPct*(MOD(CZ$8,12)=1))+(rExCapExRntInfl*(rExCapExRntInflMnth=CZ$8)))*(CZ$8&lt;=(MAX(rHoldPeriod,1)+fRvrYr)*12)</f>
        <v>0</v>
      </c>
      <c r="DA275" s="278" cm="1">
        <f t="array" aca="1" ref="DA275" ca="1">CZ275*(1+(rRentIncrPct*(MOD(DA$8,12)=1))+(rExCapExRntInfl*(rExCapExRntInflMnth=DA$8)))*(DA$8&lt;=(MAX(rHoldPeriod,1)+fRvrYr)*12)</f>
        <v>0</v>
      </c>
      <c r="DB275" s="278" cm="1">
        <f t="array" aca="1" ref="DB275" ca="1">DA275*(1+(rRentIncrPct*(MOD(DB$8,12)=1))+(rExCapExRntInfl*(rExCapExRntInflMnth=DB$8)))*(DB$8&lt;=(MAX(rHoldPeriod,1)+fRvrYr)*12)</f>
        <v>0</v>
      </c>
      <c r="DC275" s="278" cm="1">
        <f t="array" aca="1" ref="DC275" ca="1">DB275*(1+(rRentIncrPct*(MOD(DC$8,12)=1))+(rExCapExRntInfl*(rExCapExRntInflMnth=DC$8)))*(DC$8&lt;=(MAX(rHoldPeriod,1)+fRvrYr)*12)</f>
        <v>0</v>
      </c>
      <c r="DD275" s="278" cm="1">
        <f t="array" aca="1" ref="DD275" ca="1">DC275*(1+(rRentIncrPct*(MOD(DD$8,12)=1))+(rExCapExRntInfl*(rExCapExRntInflMnth=DD$8)))*(DD$8&lt;=(MAX(rHoldPeriod,1)+fRvrYr)*12)</f>
        <v>0</v>
      </c>
      <c r="DE275" s="278" cm="1">
        <f t="array" aca="1" ref="DE275" ca="1">DD275*(1+(rRentIncrPct*(MOD(DE$8,12)=1))+(rExCapExRntInfl*(rExCapExRntInflMnth=DE$8)))*(DE$8&lt;=(MAX(rHoldPeriod,1)+fRvrYr)*12)</f>
        <v>0</v>
      </c>
      <c r="DF275" s="278" cm="1">
        <f t="array" aca="1" ref="DF275" ca="1">DE275*(1+(rRentIncrPct*(MOD(DF$8,12)=1))+(rExCapExRntInfl*(rExCapExRntInflMnth=DF$8)))*(DF$8&lt;=(MAX(rHoldPeriod,1)+fRvrYr)*12)</f>
        <v>0</v>
      </c>
      <c r="DG275" s="278" cm="1">
        <f t="array" aca="1" ref="DG275" ca="1">DF275*(1+(rRentIncrPct*(MOD(DG$8,12)=1))+(rExCapExRntInfl*(rExCapExRntInflMnth=DG$8)))*(DG$8&lt;=(MAX(rHoldPeriod,1)+fRvrYr)*12)</f>
        <v>0</v>
      </c>
      <c r="DH275" s="278" cm="1">
        <f t="array" aca="1" ref="DH275" ca="1">DG275*(1+(rRentIncrPct*(MOD(DH$8,12)=1))+(rExCapExRntInfl*(rExCapExRntInflMnth=DH$8)))*(DH$8&lt;=(MAX(rHoldPeriod,1)+fRvrYr)*12)</f>
        <v>0</v>
      </c>
      <c r="DI275" s="278" cm="1">
        <f t="array" aca="1" ref="DI275" ca="1">DH275*(1+(rRentIncrPct*(MOD(DI$8,12)=1))+(rExCapExRntInfl*(rExCapExRntInflMnth=DI$8)))*(DI$8&lt;=(MAX(rHoldPeriod,1)+fRvrYr)*12)</f>
        <v>0</v>
      </c>
      <c r="DJ275" s="278" cm="1">
        <f t="array" aca="1" ref="DJ275" ca="1">DI275*(1+(rRentIncrPct*(MOD(DJ$8,12)=1))+(rExCapExRntInfl*(rExCapExRntInflMnth=DJ$8)))*(DJ$8&lt;=(MAX(rHoldPeriod,1)+fRvrYr)*12)</f>
        <v>0</v>
      </c>
      <c r="DK275" s="278" cm="1">
        <f t="array" aca="1" ref="DK275" ca="1">DJ275*(1+(rRentIncrPct*(MOD(DK$8,12)=1))+(rExCapExRntInfl*(rExCapExRntInflMnth=DK$8)))*(DK$8&lt;=(MAX(rHoldPeriod,1)+fRvrYr)*12)</f>
        <v>0</v>
      </c>
      <c r="DL275" s="278" cm="1">
        <f t="array" aca="1" ref="DL275" ca="1">DK275*(1+(rRentIncrPct*(MOD(DL$8,12)=1))+(rExCapExRntInfl*(rExCapExRntInflMnth=DL$8)))*(DL$8&lt;=(MAX(rHoldPeriod,1)+fRvrYr)*12)</f>
        <v>0</v>
      </c>
      <c r="DM275" s="278" cm="1">
        <f t="array" aca="1" ref="DM275" ca="1">DL275*(1+(rRentIncrPct*(MOD(DM$8,12)=1))+(rExCapExRntInfl*(rExCapExRntInflMnth=DM$8)))*(DM$8&lt;=(MAX(rHoldPeriod,1)+fRvrYr)*12)</f>
        <v>0</v>
      </c>
      <c r="DN275" s="278" cm="1">
        <f t="array" aca="1" ref="DN275" ca="1">DM275*(1+(rRentIncrPct*(MOD(DN$8,12)=1))+(rExCapExRntInfl*(rExCapExRntInflMnth=DN$8)))*(DN$8&lt;=(MAX(rHoldPeriod,1)+fRvrYr)*12)</f>
        <v>0</v>
      </c>
      <c r="DO275" s="278" cm="1">
        <f t="array" aca="1" ref="DO275" ca="1">DN275*(1+(rRentIncrPct*(MOD(DO$8,12)=1))+(rExCapExRntInfl*(rExCapExRntInflMnth=DO$8)))*(DO$8&lt;=(MAX(rHoldPeriod,1)+fRvrYr)*12)</f>
        <v>0</v>
      </c>
      <c r="DP275" s="278" cm="1">
        <f t="array" aca="1" ref="DP275" ca="1">DO275*(1+(rRentIncrPct*(MOD(DP$8,12)=1))+(rExCapExRntInfl*(rExCapExRntInflMnth=DP$8)))*(DP$8&lt;=(MAX(rHoldPeriod,1)+fRvrYr)*12)</f>
        <v>0</v>
      </c>
      <c r="DQ275" s="278" cm="1">
        <f t="array" aca="1" ref="DQ275" ca="1">DP275*(1+(rRentIncrPct*(MOD(DQ$8,12)=1))+(rExCapExRntInfl*(rExCapExRntInflMnth=DQ$8)))*(DQ$8&lt;=(MAX(rHoldPeriod,1)+fRvrYr)*12)</f>
        <v>0</v>
      </c>
      <c r="DR275" s="278" cm="1">
        <f t="array" aca="1" ref="DR275" ca="1">DQ275*(1+(rRentIncrPct*(MOD(DR$8,12)=1))+(rExCapExRntInfl*(rExCapExRntInflMnth=DR$8)))*(DR$8&lt;=(MAX(rHoldPeriod,1)+fRvrYr)*12)</f>
        <v>0</v>
      </c>
      <c r="DS275" s="278" cm="1">
        <f t="array" aca="1" ref="DS275" ca="1">DR275*(1+(rRentIncrPct*(MOD(DS$8,12)=1))+(rExCapExRntInfl*(rExCapExRntInflMnth=DS$8)))*(DS$8&lt;=(MAX(rHoldPeriod,1)+fRvrYr)*12)</f>
        <v>0</v>
      </c>
      <c r="DT275" s="278" cm="1">
        <f t="array" aca="1" ref="DT275" ca="1">DS275*(1+(rRentIncrPct*(MOD(DT$8,12)=1))+(rExCapExRntInfl*(rExCapExRntInflMnth=DT$8)))*(DT$8&lt;=(MAX(rHoldPeriod,1)+fRvrYr)*12)</f>
        <v>0</v>
      </c>
      <c r="DU275" s="278" cm="1">
        <f t="array" aca="1" ref="DU275" ca="1">DT275*(1+(rRentIncrPct*(MOD(DU$8,12)=1))+(rExCapExRntInfl*(rExCapExRntInflMnth=DU$8)))*(DU$8&lt;=(MAX(rHoldPeriod,1)+fRvrYr)*12)</f>
        <v>0</v>
      </c>
      <c r="DV275" s="278" cm="1">
        <f t="array" aca="1" ref="DV275" ca="1">DU275*(1+(rRentIncrPct*(MOD(DV$8,12)=1))+(rExCapExRntInfl*(rExCapExRntInflMnth=DV$8)))*(DV$8&lt;=(MAX(rHoldPeriod,1)+fRvrYr)*12)</f>
        <v>0</v>
      </c>
      <c r="DW275" s="278" cm="1">
        <f t="array" aca="1" ref="DW275" ca="1">DV275*(1+(rRentIncrPct*(MOD(DW$8,12)=1))+(rExCapExRntInfl*(rExCapExRntInflMnth=DW$8)))*(DW$8&lt;=(MAX(rHoldPeriod,1)+fRvrYr)*12)</f>
        <v>0</v>
      </c>
      <c r="DX275" s="278" cm="1">
        <f t="array" aca="1" ref="DX275" ca="1">DW275*(1+(rRentIncrPct*(MOD(DX$8,12)=1))+(rExCapExRntInfl*(rExCapExRntInflMnth=DX$8)))*(DX$8&lt;=(MAX(rHoldPeriod,1)+fRvrYr)*12)</f>
        <v>0</v>
      </c>
      <c r="DY275" s="278" cm="1">
        <f t="array" aca="1" ref="DY275" ca="1">DX275*(1+(rRentIncrPct*(MOD(DY$8,12)=1))+(rExCapExRntInfl*(rExCapExRntInflMnth=DY$8)))*(DY$8&lt;=(MAX(rHoldPeriod,1)+fRvrYr)*12)</f>
        <v>0</v>
      </c>
      <c r="DZ275" s="278" cm="1">
        <f t="array" aca="1" ref="DZ275" ca="1">DY275*(1+(rRentIncrPct*(MOD(DZ$8,12)=1))+(rExCapExRntInfl*(rExCapExRntInflMnth=DZ$8)))*(DZ$8&lt;=(MAX(rHoldPeriod,1)+fRvrYr)*12)</f>
        <v>0</v>
      </c>
      <c r="EA275" s="278" cm="1">
        <f t="array" aca="1" ref="EA275" ca="1">DZ275*(1+(rRentIncrPct*(MOD(EA$8,12)=1))+(rExCapExRntInfl*(rExCapExRntInflMnth=EA$8)))*(EA$8&lt;=(MAX(rHoldPeriod,1)+fRvrYr)*12)</f>
        <v>0</v>
      </c>
      <c r="EB275" s="278" cm="1">
        <f t="array" aca="1" ref="EB275" ca="1">EA275*(1+(rRentIncrPct*(MOD(EB$8,12)=1))+(rExCapExRntInfl*(rExCapExRntInflMnth=EB$8)))*(EB$8&lt;=(MAX(rHoldPeriod,1)+fRvrYr)*12)</f>
        <v>0</v>
      </c>
      <c r="EC275" s="278" cm="1">
        <f t="array" aca="1" ref="EC275" ca="1">EB275*(1+(rRentIncrPct*(MOD(EC$8,12)=1))+(rExCapExRntInfl*(rExCapExRntInflMnth=EC$8)))*(EC$8&lt;=(MAX(rHoldPeriod,1)+fRvrYr)*12)</f>
        <v>0</v>
      </c>
      <c r="ED275" s="278" cm="1">
        <f t="array" aca="1" ref="ED275" ca="1">EC275*(1+(rRentIncrPct*(MOD(ED$8,12)=1))+(rExCapExRntInfl*(rExCapExRntInflMnth=ED$8)))*(ED$8&lt;=(MAX(rHoldPeriod,1)+fRvrYr)*12)</f>
        <v>0</v>
      </c>
      <c r="EE275" s="278" cm="1">
        <f t="array" aca="1" ref="EE275" ca="1">ED275*(1+(rRentIncrPct*(MOD(EE$8,12)=1))+(rExCapExRntInfl*(rExCapExRntInflMnth=EE$8)))*(EE$8&lt;=(MAX(rHoldPeriod,1)+fRvrYr)*12)</f>
        <v>0</v>
      </c>
      <c r="EF275" s="278" cm="1">
        <f t="array" aca="1" ref="EF275" ca="1">EE275*(1+(rRentIncrPct*(MOD(EF$8,12)=1))+(rExCapExRntInfl*(rExCapExRntInflMnth=EF$8)))*(EF$8&lt;=(MAX(rHoldPeriod,1)+fRvrYr)*12)</f>
        <v>0</v>
      </c>
      <c r="EG275" s="278" cm="1">
        <f t="array" aca="1" ref="EG275" ca="1">EF275*(1+(rRentIncrPct*(MOD(EG$8,12)=1))+(rExCapExRntInfl*(rExCapExRntInflMnth=EG$8)))*(EG$8&lt;=(MAX(rHoldPeriod,1)+fRvrYr)*12)</f>
        <v>0</v>
      </c>
      <c r="EH275" s="278" cm="1">
        <f t="array" aca="1" ref="EH275" ca="1">EG275*(1+(rRentIncrPct*(MOD(EH$8,12)=1))+(rExCapExRntInfl*(rExCapExRntInflMnth=EH$8)))*(EH$8&lt;=(MAX(rHoldPeriod,1)+fRvrYr)*12)</f>
        <v>0</v>
      </c>
      <c r="EI275" s="278" cm="1">
        <f t="array" aca="1" ref="EI275" ca="1">EH275*(1+(rRentIncrPct*(MOD(EI$8,12)=1))+(rExCapExRntInfl*(rExCapExRntInflMnth=EI$8)))*(EI$8&lt;=(MAX(rHoldPeriod,1)+fRvrYr)*12)</f>
        <v>0</v>
      </c>
      <c r="EJ275" s="278" cm="1">
        <f t="array" aca="1" ref="EJ275" ca="1">EI275*(1+(rRentIncrPct*(MOD(EJ$8,12)=1))+(rExCapExRntInfl*(rExCapExRntInflMnth=EJ$8)))*(EJ$8&lt;=(MAX(rHoldPeriod,1)+fRvrYr)*12)</f>
        <v>0</v>
      </c>
      <c r="EK275" s="278" cm="1">
        <f t="array" aca="1" ref="EK275" ca="1">EJ275*(1+(rRentIncrPct*(MOD(EK$8,12)=1))+(rExCapExRntInfl*(rExCapExRntInflMnth=EK$8)))*(EK$8&lt;=(MAX(rHoldPeriod,1)+fRvrYr)*12)</f>
        <v>0</v>
      </c>
      <c r="EL275" s="278" cm="1">
        <f t="array" aca="1" ref="EL275" ca="1">EK275*(1+(rRentIncrPct*(MOD(EL$8,12)=1))+(rExCapExRntInfl*(rExCapExRntInflMnth=EL$8)))*(EL$8&lt;=(MAX(rHoldPeriod,1)+fRvrYr)*12)</f>
        <v>0</v>
      </c>
      <c r="EM275" s="278" cm="1">
        <f t="array" aca="1" ref="EM275" ca="1">EL275*(1+(rRentIncrPct*(MOD(EM$8,12)=1))+(rExCapExRntInfl*(rExCapExRntInflMnth=EM$8)))*(EM$8&lt;=(MAX(rHoldPeriod,1)+fRvrYr)*12)</f>
        <v>0</v>
      </c>
      <c r="EN275" s="278" cm="1">
        <f t="array" aca="1" ref="EN275" ca="1">EM275*(1+(rRentIncrPct*(MOD(EN$8,12)=1))+(rExCapExRntInfl*(rExCapExRntInflMnth=EN$8)))*(EN$8&lt;=(MAX(rHoldPeriod,1)+fRvrYr)*12)</f>
        <v>0</v>
      </c>
      <c r="EO275" s="278" cm="1">
        <f t="array" aca="1" ref="EO275" ca="1">EN275*(1+(rRentIncrPct*(MOD(EO$8,12)=1))+(rExCapExRntInfl*(rExCapExRntInflMnth=EO$8)))*(EO$8&lt;=(MAX(rHoldPeriod,1)+fRvrYr)*12)</f>
        <v>0</v>
      </c>
      <c r="EP275" s="278" cm="1">
        <f t="array" aca="1" ref="EP275" ca="1">EO275*(1+(rRentIncrPct*(MOD(EP$8,12)=1))+(rExCapExRntInfl*(rExCapExRntInflMnth=EP$8)))*(EP$8&lt;=(MAX(rHoldPeriod,1)+fRvrYr)*12)</f>
        <v>0</v>
      </c>
      <c r="EQ275" s="278" cm="1">
        <f t="array" aca="1" ref="EQ275" ca="1">EP275*(1+(rRentIncrPct*(MOD(EQ$8,12)=1))+(rExCapExRntInfl*(rExCapExRntInflMnth=EQ$8)))*(EQ$8&lt;=(MAX(rHoldPeriod,1)+fRvrYr)*12)</f>
        <v>0</v>
      </c>
      <c r="ER275" s="278" cm="1">
        <f t="array" aca="1" ref="ER275" ca="1">EQ275*(1+(rRentIncrPct*(MOD(ER$8,12)=1))+(rExCapExRntInfl*(rExCapExRntInflMnth=ER$8)))*(ER$8&lt;=(MAX(rHoldPeriod,1)+fRvrYr)*12)</f>
        <v>0</v>
      </c>
      <c r="ES275" s="278" cm="1">
        <f t="array" aca="1" ref="ES275" ca="1">ER275*(1+(rRentIncrPct*(MOD(ES$8,12)=1))+(rExCapExRntInfl*(rExCapExRntInflMnth=ES$8)))*(ES$8&lt;=(MAX(rHoldPeriod,1)+fRvrYr)*12)</f>
        <v>0</v>
      </c>
    </row>
    <row r="276" spans="17:149" hidden="1" x14ac:dyDescent="0.2">
      <c r="Q276" s="275"/>
      <c r="R276" s="278">
        <f t="shared" si="502"/>
        <v>0</v>
      </c>
      <c r="S276" s="278" cm="1">
        <f t="array" aca="1" ref="S276" ca="1">R276*(1+(rRentIncrPct*(MOD(S$8,12)=1))+(rExCapExRntInfl*(rExCapExRntInflMnth=S$8)))*(S$8&lt;=(MAX(rHoldPeriod,1)+fRvrYr)*12)</f>
        <v>0</v>
      </c>
      <c r="T276" s="278" cm="1">
        <f t="array" aca="1" ref="T276" ca="1">S276*(1+(rRentIncrPct*(MOD(T$8,12)=1))+(rExCapExRntInfl*(rExCapExRntInflMnth=T$8)))*(T$8&lt;=(MAX(rHoldPeriod,1)+fRvrYr)*12)</f>
        <v>0</v>
      </c>
      <c r="U276" s="278" cm="1">
        <f t="array" aca="1" ref="U276" ca="1">T276*(1+(rRentIncrPct*(MOD(U$8,12)=1))+(rExCapExRntInfl*(rExCapExRntInflMnth=U$8)))*(U$8&lt;=(MAX(rHoldPeriod,1)+fRvrYr)*12)</f>
        <v>0</v>
      </c>
      <c r="V276" s="278" cm="1">
        <f t="array" aca="1" ref="V276" ca="1">U276*(1+(rRentIncrPct*(MOD(V$8,12)=1))+(rExCapExRntInfl*(rExCapExRntInflMnth=V$8)))*(V$8&lt;=(MAX(rHoldPeriod,1)+fRvrYr)*12)</f>
        <v>0</v>
      </c>
      <c r="W276" s="278" cm="1">
        <f t="array" aca="1" ref="W276" ca="1">V276*(1+(rRentIncrPct*(MOD(W$8,12)=1))+(rExCapExRntInfl*(rExCapExRntInflMnth=W$8)))*(W$8&lt;=(MAX(rHoldPeriod,1)+fRvrYr)*12)</f>
        <v>0</v>
      </c>
      <c r="X276" s="278" cm="1">
        <f t="array" aca="1" ref="X276" ca="1">W276*(1+(rRentIncrPct*(MOD(X$8,12)=1))+(rExCapExRntInfl*(rExCapExRntInflMnth=X$8)))*(X$8&lt;=(MAX(rHoldPeriod,1)+fRvrYr)*12)</f>
        <v>0</v>
      </c>
      <c r="Y276" s="278" cm="1">
        <f t="array" aca="1" ref="Y276" ca="1">X276*(1+(rRentIncrPct*(MOD(Y$8,12)=1))+(rExCapExRntInfl*(rExCapExRntInflMnth=Y$8)))*(Y$8&lt;=(MAX(rHoldPeriod,1)+fRvrYr)*12)</f>
        <v>0</v>
      </c>
      <c r="Z276" s="278" cm="1">
        <f t="array" aca="1" ref="Z276" ca="1">Y276*(1+(rRentIncrPct*(MOD(Z$8,12)=1))+(rExCapExRntInfl*(rExCapExRntInflMnth=Z$8)))*(Z$8&lt;=(MAX(rHoldPeriod,1)+fRvrYr)*12)</f>
        <v>0</v>
      </c>
      <c r="AA276" s="278" cm="1">
        <f t="array" aca="1" ref="AA276" ca="1">Z276*(1+(rRentIncrPct*(MOD(AA$8,12)=1))+(rExCapExRntInfl*(rExCapExRntInflMnth=AA$8)))*(AA$8&lt;=(MAX(rHoldPeriod,1)+fRvrYr)*12)</f>
        <v>0</v>
      </c>
      <c r="AB276" s="278" cm="1">
        <f t="array" aca="1" ref="AB276" ca="1">AA276*(1+(rRentIncrPct*(MOD(AB$8,12)=1))+(rExCapExRntInfl*(rExCapExRntInflMnth=AB$8)))*(AB$8&lt;=(MAX(rHoldPeriod,1)+fRvrYr)*12)</f>
        <v>0</v>
      </c>
      <c r="AC276" s="278" cm="1">
        <f t="array" aca="1" ref="AC276" ca="1">AB276*(1+(rRentIncrPct*(MOD(AC$8,12)=1))+(rExCapExRntInfl*(rExCapExRntInflMnth=AC$8)))*(AC$8&lt;=(MAX(rHoldPeriod,1)+fRvrYr)*12)</f>
        <v>0</v>
      </c>
      <c r="AD276" s="278" cm="1">
        <f t="array" aca="1" ref="AD276" ca="1">AC276*(1+(rRentIncrPct*(MOD(AD$8,12)=1))+(rExCapExRntInfl*(rExCapExRntInflMnth=AD$8)))*(AD$8&lt;=(MAX(rHoldPeriod,1)+fRvrYr)*12)</f>
        <v>0</v>
      </c>
      <c r="AE276" s="278" cm="1">
        <f t="array" aca="1" ref="AE276" ca="1">AD276*(1+(rRentIncrPct*(MOD(AE$8,12)=1))+(rExCapExRntInfl*(rExCapExRntInflMnth=AE$8)))*(AE$8&lt;=(MAX(rHoldPeriod,1)+fRvrYr)*12)</f>
        <v>0</v>
      </c>
      <c r="AF276" s="278" cm="1">
        <f t="array" aca="1" ref="AF276" ca="1">AE276*(1+(rRentIncrPct*(MOD(AF$8,12)=1))+(rExCapExRntInfl*(rExCapExRntInflMnth=AF$8)))*(AF$8&lt;=(MAX(rHoldPeriod,1)+fRvrYr)*12)</f>
        <v>0</v>
      </c>
      <c r="AG276" s="278" cm="1">
        <f t="array" aca="1" ref="AG276" ca="1">AF276*(1+(rRentIncrPct*(MOD(AG$8,12)=1))+(rExCapExRntInfl*(rExCapExRntInflMnth=AG$8)))*(AG$8&lt;=(MAX(rHoldPeriod,1)+fRvrYr)*12)</f>
        <v>0</v>
      </c>
      <c r="AH276" s="278" cm="1">
        <f t="array" aca="1" ref="AH276" ca="1">AG276*(1+(rRentIncrPct*(MOD(AH$8,12)=1))+(rExCapExRntInfl*(rExCapExRntInflMnth=AH$8)))*(AH$8&lt;=(MAX(rHoldPeriod,1)+fRvrYr)*12)</f>
        <v>0</v>
      </c>
      <c r="AI276" s="278" cm="1">
        <f t="array" aca="1" ref="AI276" ca="1">AH276*(1+(rRentIncrPct*(MOD(AI$8,12)=1))+(rExCapExRntInfl*(rExCapExRntInflMnth=AI$8)))*(AI$8&lt;=(MAX(rHoldPeriod,1)+fRvrYr)*12)</f>
        <v>0</v>
      </c>
      <c r="AJ276" s="278" cm="1">
        <f t="array" aca="1" ref="AJ276" ca="1">AI276*(1+(rRentIncrPct*(MOD(AJ$8,12)=1))+(rExCapExRntInfl*(rExCapExRntInflMnth=AJ$8)))*(AJ$8&lt;=(MAX(rHoldPeriod,1)+fRvrYr)*12)</f>
        <v>0</v>
      </c>
      <c r="AK276" s="278" cm="1">
        <f t="array" aca="1" ref="AK276" ca="1">AJ276*(1+(rRentIncrPct*(MOD(AK$8,12)=1))+(rExCapExRntInfl*(rExCapExRntInflMnth=AK$8)))*(AK$8&lt;=(MAX(rHoldPeriod,1)+fRvrYr)*12)</f>
        <v>0</v>
      </c>
      <c r="AL276" s="278" cm="1">
        <f t="array" aca="1" ref="AL276" ca="1">AK276*(1+(rRentIncrPct*(MOD(AL$8,12)=1))+(rExCapExRntInfl*(rExCapExRntInflMnth=AL$8)))*(AL$8&lt;=(MAX(rHoldPeriod,1)+fRvrYr)*12)</f>
        <v>0</v>
      </c>
      <c r="AM276" s="278" cm="1">
        <f t="array" aca="1" ref="AM276" ca="1">AL276*(1+(rRentIncrPct*(MOD(AM$8,12)=1))+(rExCapExRntInfl*(rExCapExRntInflMnth=AM$8)))*(AM$8&lt;=(MAX(rHoldPeriod,1)+fRvrYr)*12)</f>
        <v>0</v>
      </c>
      <c r="AN276" s="278" cm="1">
        <f t="array" aca="1" ref="AN276" ca="1">AM276*(1+(rRentIncrPct*(MOD(AN$8,12)=1))+(rExCapExRntInfl*(rExCapExRntInflMnth=AN$8)))*(AN$8&lt;=(MAX(rHoldPeriod,1)+fRvrYr)*12)</f>
        <v>0</v>
      </c>
      <c r="AO276" s="278" cm="1">
        <f t="array" aca="1" ref="AO276" ca="1">AN276*(1+(rRentIncrPct*(MOD(AO$8,12)=1))+(rExCapExRntInfl*(rExCapExRntInflMnth=AO$8)))*(AO$8&lt;=(MAX(rHoldPeriod,1)+fRvrYr)*12)</f>
        <v>0</v>
      </c>
      <c r="AP276" s="278" cm="1">
        <f t="array" aca="1" ref="AP276" ca="1">AO276*(1+(rRentIncrPct*(MOD(AP$8,12)=1))+(rExCapExRntInfl*(rExCapExRntInflMnth=AP$8)))*(AP$8&lt;=(MAX(rHoldPeriod,1)+fRvrYr)*12)</f>
        <v>0</v>
      </c>
      <c r="AQ276" s="278" cm="1">
        <f t="array" aca="1" ref="AQ276" ca="1">AP276*(1+(rRentIncrPct*(MOD(AQ$8,12)=1))+(rExCapExRntInfl*(rExCapExRntInflMnth=AQ$8)))*(AQ$8&lt;=(MAX(rHoldPeriod,1)+fRvrYr)*12)</f>
        <v>0</v>
      </c>
      <c r="AR276" s="278" cm="1">
        <f t="array" aca="1" ref="AR276" ca="1">AQ276*(1+(rRentIncrPct*(MOD(AR$8,12)=1))+(rExCapExRntInfl*(rExCapExRntInflMnth=AR$8)))*(AR$8&lt;=(MAX(rHoldPeriod,1)+fRvrYr)*12)</f>
        <v>0</v>
      </c>
      <c r="AS276" s="278" cm="1">
        <f t="array" aca="1" ref="AS276" ca="1">AR276*(1+(rRentIncrPct*(MOD(AS$8,12)=1))+(rExCapExRntInfl*(rExCapExRntInflMnth=AS$8)))*(AS$8&lt;=(MAX(rHoldPeriod,1)+fRvrYr)*12)</f>
        <v>0</v>
      </c>
      <c r="AT276" s="278" cm="1">
        <f t="array" aca="1" ref="AT276" ca="1">AS276*(1+(rRentIncrPct*(MOD(AT$8,12)=1))+(rExCapExRntInfl*(rExCapExRntInflMnth=AT$8)))*(AT$8&lt;=(MAX(rHoldPeriod,1)+fRvrYr)*12)</f>
        <v>0</v>
      </c>
      <c r="AU276" s="278" cm="1">
        <f t="array" aca="1" ref="AU276" ca="1">AT276*(1+(rRentIncrPct*(MOD(AU$8,12)=1))+(rExCapExRntInfl*(rExCapExRntInflMnth=AU$8)))*(AU$8&lt;=(MAX(rHoldPeriod,1)+fRvrYr)*12)</f>
        <v>0</v>
      </c>
      <c r="AV276" s="278" cm="1">
        <f t="array" aca="1" ref="AV276" ca="1">AU276*(1+(rRentIncrPct*(MOD(AV$8,12)=1))+(rExCapExRntInfl*(rExCapExRntInflMnth=AV$8)))*(AV$8&lt;=(MAX(rHoldPeriod,1)+fRvrYr)*12)</f>
        <v>0</v>
      </c>
      <c r="AW276" s="278" cm="1">
        <f t="array" aca="1" ref="AW276" ca="1">AV276*(1+(rRentIncrPct*(MOD(AW$8,12)=1))+(rExCapExRntInfl*(rExCapExRntInflMnth=AW$8)))*(AW$8&lt;=(MAX(rHoldPeriod,1)+fRvrYr)*12)</f>
        <v>0</v>
      </c>
      <c r="AX276" s="278" cm="1">
        <f t="array" aca="1" ref="AX276" ca="1">AW276*(1+(rRentIncrPct*(MOD(AX$8,12)=1))+(rExCapExRntInfl*(rExCapExRntInflMnth=AX$8)))*(AX$8&lt;=(MAX(rHoldPeriod,1)+fRvrYr)*12)</f>
        <v>0</v>
      </c>
      <c r="AY276" s="278" cm="1">
        <f t="array" aca="1" ref="AY276" ca="1">AX276*(1+(rRentIncrPct*(MOD(AY$8,12)=1))+(rExCapExRntInfl*(rExCapExRntInflMnth=AY$8)))*(AY$8&lt;=(MAX(rHoldPeriod,1)+fRvrYr)*12)</f>
        <v>0</v>
      </c>
      <c r="AZ276" s="278" cm="1">
        <f t="array" aca="1" ref="AZ276" ca="1">AY276*(1+(rRentIncrPct*(MOD(AZ$8,12)=1))+(rExCapExRntInfl*(rExCapExRntInflMnth=AZ$8)))*(AZ$8&lt;=(MAX(rHoldPeriod,1)+fRvrYr)*12)</f>
        <v>0</v>
      </c>
      <c r="BA276" s="278" cm="1">
        <f t="array" aca="1" ref="BA276" ca="1">AZ276*(1+(rRentIncrPct*(MOD(BA$8,12)=1))+(rExCapExRntInfl*(rExCapExRntInflMnth=BA$8)))*(BA$8&lt;=(MAX(rHoldPeriod,1)+fRvrYr)*12)</f>
        <v>0</v>
      </c>
      <c r="BB276" s="278" cm="1">
        <f t="array" aca="1" ref="BB276" ca="1">BA276*(1+(rRentIncrPct*(MOD(BB$8,12)=1))+(rExCapExRntInfl*(rExCapExRntInflMnth=BB$8)))*(BB$8&lt;=(MAX(rHoldPeriod,1)+fRvrYr)*12)</f>
        <v>0</v>
      </c>
      <c r="BC276" s="278" cm="1">
        <f t="array" aca="1" ref="BC276" ca="1">BB276*(1+(rRentIncrPct*(MOD(BC$8,12)=1))+(rExCapExRntInfl*(rExCapExRntInflMnth=BC$8)))*(BC$8&lt;=(MAX(rHoldPeriod,1)+fRvrYr)*12)</f>
        <v>0</v>
      </c>
      <c r="BD276" s="278" cm="1">
        <f t="array" aca="1" ref="BD276" ca="1">BC276*(1+(rRentIncrPct*(MOD(BD$8,12)=1))+(rExCapExRntInfl*(rExCapExRntInflMnth=BD$8)))*(BD$8&lt;=(MAX(rHoldPeriod,1)+fRvrYr)*12)</f>
        <v>0</v>
      </c>
      <c r="BE276" s="278" cm="1">
        <f t="array" aca="1" ref="BE276" ca="1">BD276*(1+(rRentIncrPct*(MOD(BE$8,12)=1))+(rExCapExRntInfl*(rExCapExRntInflMnth=BE$8)))*(BE$8&lt;=(MAX(rHoldPeriod,1)+fRvrYr)*12)</f>
        <v>0</v>
      </c>
      <c r="BF276" s="278" cm="1">
        <f t="array" aca="1" ref="BF276" ca="1">BE276*(1+(rRentIncrPct*(MOD(BF$8,12)=1))+(rExCapExRntInfl*(rExCapExRntInflMnth=BF$8)))*(BF$8&lt;=(MAX(rHoldPeriod,1)+fRvrYr)*12)</f>
        <v>0</v>
      </c>
      <c r="BG276" s="278" cm="1">
        <f t="array" aca="1" ref="BG276" ca="1">BF276*(1+(rRentIncrPct*(MOD(BG$8,12)=1))+(rExCapExRntInfl*(rExCapExRntInflMnth=BG$8)))*(BG$8&lt;=(MAX(rHoldPeriod,1)+fRvrYr)*12)</f>
        <v>0</v>
      </c>
      <c r="BH276" s="278" cm="1">
        <f t="array" aca="1" ref="BH276" ca="1">BG276*(1+(rRentIncrPct*(MOD(BH$8,12)=1))+(rExCapExRntInfl*(rExCapExRntInflMnth=BH$8)))*(BH$8&lt;=(MAX(rHoldPeriod,1)+fRvrYr)*12)</f>
        <v>0</v>
      </c>
      <c r="BI276" s="278" cm="1">
        <f t="array" aca="1" ref="BI276" ca="1">BH276*(1+(rRentIncrPct*(MOD(BI$8,12)=1))+(rExCapExRntInfl*(rExCapExRntInflMnth=BI$8)))*(BI$8&lt;=(MAX(rHoldPeriod,1)+fRvrYr)*12)</f>
        <v>0</v>
      </c>
      <c r="BJ276" s="278" cm="1">
        <f t="array" aca="1" ref="BJ276" ca="1">BI276*(1+(rRentIncrPct*(MOD(BJ$8,12)=1))+(rExCapExRntInfl*(rExCapExRntInflMnth=BJ$8)))*(BJ$8&lt;=(MAX(rHoldPeriod,1)+fRvrYr)*12)</f>
        <v>0</v>
      </c>
      <c r="BK276" s="278" cm="1">
        <f t="array" aca="1" ref="BK276" ca="1">BJ276*(1+(rRentIncrPct*(MOD(BK$8,12)=1))+(rExCapExRntInfl*(rExCapExRntInflMnth=BK$8)))*(BK$8&lt;=(MAX(rHoldPeriod,1)+fRvrYr)*12)</f>
        <v>0</v>
      </c>
      <c r="BL276" s="278" cm="1">
        <f t="array" aca="1" ref="BL276" ca="1">BK276*(1+(rRentIncrPct*(MOD(BL$8,12)=1))+(rExCapExRntInfl*(rExCapExRntInflMnth=BL$8)))*(BL$8&lt;=(MAX(rHoldPeriod,1)+fRvrYr)*12)</f>
        <v>0</v>
      </c>
      <c r="BM276" s="278" cm="1">
        <f t="array" aca="1" ref="BM276" ca="1">BL276*(1+(rRentIncrPct*(MOD(BM$8,12)=1))+(rExCapExRntInfl*(rExCapExRntInflMnth=BM$8)))*(BM$8&lt;=(MAX(rHoldPeriod,1)+fRvrYr)*12)</f>
        <v>0</v>
      </c>
      <c r="BN276" s="278" cm="1">
        <f t="array" aca="1" ref="BN276" ca="1">BM276*(1+(rRentIncrPct*(MOD(BN$8,12)=1))+(rExCapExRntInfl*(rExCapExRntInflMnth=BN$8)))*(BN$8&lt;=(MAX(rHoldPeriod,1)+fRvrYr)*12)</f>
        <v>0</v>
      </c>
      <c r="BO276" s="278" cm="1">
        <f t="array" aca="1" ref="BO276" ca="1">BN276*(1+(rRentIncrPct*(MOD(BO$8,12)=1))+(rExCapExRntInfl*(rExCapExRntInflMnth=BO$8)))*(BO$8&lt;=(MAX(rHoldPeriod,1)+fRvrYr)*12)</f>
        <v>0</v>
      </c>
      <c r="BP276" s="278" cm="1">
        <f t="array" aca="1" ref="BP276" ca="1">BO276*(1+(rRentIncrPct*(MOD(BP$8,12)=1))+(rExCapExRntInfl*(rExCapExRntInflMnth=BP$8)))*(BP$8&lt;=(MAX(rHoldPeriod,1)+fRvrYr)*12)</f>
        <v>0</v>
      </c>
      <c r="BQ276" s="278" cm="1">
        <f t="array" aca="1" ref="BQ276" ca="1">BP276*(1+(rRentIncrPct*(MOD(BQ$8,12)=1))+(rExCapExRntInfl*(rExCapExRntInflMnth=BQ$8)))*(BQ$8&lt;=(MAX(rHoldPeriod,1)+fRvrYr)*12)</f>
        <v>0</v>
      </c>
      <c r="BR276" s="278" cm="1">
        <f t="array" aca="1" ref="BR276" ca="1">BQ276*(1+(rRentIncrPct*(MOD(BR$8,12)=1))+(rExCapExRntInfl*(rExCapExRntInflMnth=BR$8)))*(BR$8&lt;=(MAX(rHoldPeriod,1)+fRvrYr)*12)</f>
        <v>0</v>
      </c>
      <c r="BS276" s="278" cm="1">
        <f t="array" aca="1" ref="BS276" ca="1">BR276*(1+(rRentIncrPct*(MOD(BS$8,12)=1))+(rExCapExRntInfl*(rExCapExRntInflMnth=BS$8)))*(BS$8&lt;=(MAX(rHoldPeriod,1)+fRvrYr)*12)</f>
        <v>0</v>
      </c>
      <c r="BT276" s="278" cm="1">
        <f t="array" aca="1" ref="BT276" ca="1">BS276*(1+(rRentIncrPct*(MOD(BT$8,12)=1))+(rExCapExRntInfl*(rExCapExRntInflMnth=BT$8)))*(BT$8&lt;=(MAX(rHoldPeriod,1)+fRvrYr)*12)</f>
        <v>0</v>
      </c>
      <c r="BU276" s="278" cm="1">
        <f t="array" aca="1" ref="BU276" ca="1">BT276*(1+(rRentIncrPct*(MOD(BU$8,12)=1))+(rExCapExRntInfl*(rExCapExRntInflMnth=BU$8)))*(BU$8&lt;=(MAX(rHoldPeriod,1)+fRvrYr)*12)</f>
        <v>0</v>
      </c>
      <c r="BV276" s="278" cm="1">
        <f t="array" aca="1" ref="BV276" ca="1">BU276*(1+(rRentIncrPct*(MOD(BV$8,12)=1))+(rExCapExRntInfl*(rExCapExRntInflMnth=BV$8)))*(BV$8&lt;=(MAX(rHoldPeriod,1)+fRvrYr)*12)</f>
        <v>0</v>
      </c>
      <c r="BW276" s="278" cm="1">
        <f t="array" aca="1" ref="BW276" ca="1">BV276*(1+(rRentIncrPct*(MOD(BW$8,12)=1))+(rExCapExRntInfl*(rExCapExRntInflMnth=BW$8)))*(BW$8&lt;=(MAX(rHoldPeriod,1)+fRvrYr)*12)</f>
        <v>0</v>
      </c>
      <c r="BX276" s="278" cm="1">
        <f t="array" aca="1" ref="BX276" ca="1">BW276*(1+(rRentIncrPct*(MOD(BX$8,12)=1))+(rExCapExRntInfl*(rExCapExRntInflMnth=BX$8)))*(BX$8&lt;=(MAX(rHoldPeriod,1)+fRvrYr)*12)</f>
        <v>0</v>
      </c>
      <c r="BY276" s="278" cm="1">
        <f t="array" aca="1" ref="BY276" ca="1">BX276*(1+(rRentIncrPct*(MOD(BY$8,12)=1))+(rExCapExRntInfl*(rExCapExRntInflMnth=BY$8)))*(BY$8&lt;=(MAX(rHoldPeriod,1)+fRvrYr)*12)</f>
        <v>0</v>
      </c>
      <c r="BZ276" s="278" cm="1">
        <f t="array" aca="1" ref="BZ276" ca="1">BY276*(1+(rRentIncrPct*(MOD(BZ$8,12)=1))+(rExCapExRntInfl*(rExCapExRntInflMnth=BZ$8)))*(BZ$8&lt;=(MAX(rHoldPeriod,1)+fRvrYr)*12)</f>
        <v>0</v>
      </c>
      <c r="CA276" s="278" cm="1">
        <f t="array" aca="1" ref="CA276" ca="1">BZ276*(1+(rRentIncrPct*(MOD(CA$8,12)=1))+(rExCapExRntInfl*(rExCapExRntInflMnth=CA$8)))*(CA$8&lt;=(MAX(rHoldPeriod,1)+fRvrYr)*12)</f>
        <v>0</v>
      </c>
      <c r="CB276" s="278" cm="1">
        <f t="array" aca="1" ref="CB276" ca="1">CA276*(1+(rRentIncrPct*(MOD(CB$8,12)=1))+(rExCapExRntInfl*(rExCapExRntInflMnth=CB$8)))*(CB$8&lt;=(MAX(rHoldPeriod,1)+fRvrYr)*12)</f>
        <v>0</v>
      </c>
      <c r="CC276" s="278" cm="1">
        <f t="array" aca="1" ref="CC276" ca="1">CB276*(1+(rRentIncrPct*(MOD(CC$8,12)=1))+(rExCapExRntInfl*(rExCapExRntInflMnth=CC$8)))*(CC$8&lt;=(MAX(rHoldPeriod,1)+fRvrYr)*12)</f>
        <v>0</v>
      </c>
      <c r="CD276" s="278" cm="1">
        <f t="array" aca="1" ref="CD276" ca="1">CC276*(1+(rRentIncrPct*(MOD(CD$8,12)=1))+(rExCapExRntInfl*(rExCapExRntInflMnth=CD$8)))*(CD$8&lt;=(MAX(rHoldPeriod,1)+fRvrYr)*12)</f>
        <v>0</v>
      </c>
      <c r="CE276" s="278" cm="1">
        <f t="array" aca="1" ref="CE276" ca="1">CD276*(1+(rRentIncrPct*(MOD(CE$8,12)=1))+(rExCapExRntInfl*(rExCapExRntInflMnth=CE$8)))*(CE$8&lt;=(MAX(rHoldPeriod,1)+fRvrYr)*12)</f>
        <v>0</v>
      </c>
      <c r="CF276" s="278" cm="1">
        <f t="array" aca="1" ref="CF276" ca="1">CE276*(1+(rRentIncrPct*(MOD(CF$8,12)=1))+(rExCapExRntInfl*(rExCapExRntInflMnth=CF$8)))*(CF$8&lt;=(MAX(rHoldPeriod,1)+fRvrYr)*12)</f>
        <v>0</v>
      </c>
      <c r="CG276" s="278" cm="1">
        <f t="array" aca="1" ref="CG276" ca="1">CF276*(1+(rRentIncrPct*(MOD(CG$8,12)=1))+(rExCapExRntInfl*(rExCapExRntInflMnth=CG$8)))*(CG$8&lt;=(MAX(rHoldPeriod,1)+fRvrYr)*12)</f>
        <v>0</v>
      </c>
      <c r="CH276" s="278" cm="1">
        <f t="array" aca="1" ref="CH276" ca="1">CG276*(1+(rRentIncrPct*(MOD(CH$8,12)=1))+(rExCapExRntInfl*(rExCapExRntInflMnth=CH$8)))*(CH$8&lt;=(MAX(rHoldPeriod,1)+fRvrYr)*12)</f>
        <v>0</v>
      </c>
      <c r="CI276" s="278" cm="1">
        <f t="array" aca="1" ref="CI276" ca="1">CH276*(1+(rRentIncrPct*(MOD(CI$8,12)=1))+(rExCapExRntInfl*(rExCapExRntInflMnth=CI$8)))*(CI$8&lt;=(MAX(rHoldPeriod,1)+fRvrYr)*12)</f>
        <v>0</v>
      </c>
      <c r="CJ276" s="278" cm="1">
        <f t="array" aca="1" ref="CJ276" ca="1">CI276*(1+(rRentIncrPct*(MOD(CJ$8,12)=1))+(rExCapExRntInfl*(rExCapExRntInflMnth=CJ$8)))*(CJ$8&lt;=(MAX(rHoldPeriod,1)+fRvrYr)*12)</f>
        <v>0</v>
      </c>
      <c r="CK276" s="278" cm="1">
        <f t="array" aca="1" ref="CK276" ca="1">CJ276*(1+(rRentIncrPct*(MOD(CK$8,12)=1))+(rExCapExRntInfl*(rExCapExRntInflMnth=CK$8)))*(CK$8&lt;=(MAX(rHoldPeriod,1)+fRvrYr)*12)</f>
        <v>0</v>
      </c>
      <c r="CL276" s="278" cm="1">
        <f t="array" aca="1" ref="CL276" ca="1">CK276*(1+(rRentIncrPct*(MOD(CL$8,12)=1))+(rExCapExRntInfl*(rExCapExRntInflMnth=CL$8)))*(CL$8&lt;=(MAX(rHoldPeriod,1)+fRvrYr)*12)</f>
        <v>0</v>
      </c>
      <c r="CM276" s="278" cm="1">
        <f t="array" aca="1" ref="CM276" ca="1">CL276*(1+(rRentIncrPct*(MOD(CM$8,12)=1))+(rExCapExRntInfl*(rExCapExRntInflMnth=CM$8)))*(CM$8&lt;=(MAX(rHoldPeriod,1)+fRvrYr)*12)</f>
        <v>0</v>
      </c>
      <c r="CN276" s="278" cm="1">
        <f t="array" aca="1" ref="CN276" ca="1">CM276*(1+(rRentIncrPct*(MOD(CN$8,12)=1))+(rExCapExRntInfl*(rExCapExRntInflMnth=CN$8)))*(CN$8&lt;=(MAX(rHoldPeriod,1)+fRvrYr)*12)</f>
        <v>0</v>
      </c>
      <c r="CO276" s="278" cm="1">
        <f t="array" aca="1" ref="CO276" ca="1">CN276*(1+(rRentIncrPct*(MOD(CO$8,12)=1))+(rExCapExRntInfl*(rExCapExRntInflMnth=CO$8)))*(CO$8&lt;=(MAX(rHoldPeriod,1)+fRvrYr)*12)</f>
        <v>0</v>
      </c>
      <c r="CP276" s="278" cm="1">
        <f t="array" aca="1" ref="CP276" ca="1">CO276*(1+(rRentIncrPct*(MOD(CP$8,12)=1))+(rExCapExRntInfl*(rExCapExRntInflMnth=CP$8)))*(CP$8&lt;=(MAX(rHoldPeriod,1)+fRvrYr)*12)</f>
        <v>0</v>
      </c>
      <c r="CQ276" s="278" cm="1">
        <f t="array" aca="1" ref="CQ276" ca="1">CP276*(1+(rRentIncrPct*(MOD(CQ$8,12)=1))+(rExCapExRntInfl*(rExCapExRntInflMnth=CQ$8)))*(CQ$8&lt;=(MAX(rHoldPeriod,1)+fRvrYr)*12)</f>
        <v>0</v>
      </c>
      <c r="CR276" s="278" cm="1">
        <f t="array" aca="1" ref="CR276" ca="1">CQ276*(1+(rRentIncrPct*(MOD(CR$8,12)=1))+(rExCapExRntInfl*(rExCapExRntInflMnth=CR$8)))*(CR$8&lt;=(MAX(rHoldPeriod,1)+fRvrYr)*12)</f>
        <v>0</v>
      </c>
      <c r="CS276" s="278" cm="1">
        <f t="array" aca="1" ref="CS276" ca="1">CR276*(1+(rRentIncrPct*(MOD(CS$8,12)=1))+(rExCapExRntInfl*(rExCapExRntInflMnth=CS$8)))*(CS$8&lt;=(MAX(rHoldPeriod,1)+fRvrYr)*12)</f>
        <v>0</v>
      </c>
      <c r="CT276" s="278" cm="1">
        <f t="array" aca="1" ref="CT276" ca="1">CS276*(1+(rRentIncrPct*(MOD(CT$8,12)=1))+(rExCapExRntInfl*(rExCapExRntInflMnth=CT$8)))*(CT$8&lt;=(MAX(rHoldPeriod,1)+fRvrYr)*12)</f>
        <v>0</v>
      </c>
      <c r="CU276" s="278" cm="1">
        <f t="array" aca="1" ref="CU276" ca="1">CT276*(1+(rRentIncrPct*(MOD(CU$8,12)=1))+(rExCapExRntInfl*(rExCapExRntInflMnth=CU$8)))*(CU$8&lt;=(MAX(rHoldPeriod,1)+fRvrYr)*12)</f>
        <v>0</v>
      </c>
      <c r="CV276" s="278" cm="1">
        <f t="array" aca="1" ref="CV276" ca="1">CU276*(1+(rRentIncrPct*(MOD(CV$8,12)=1))+(rExCapExRntInfl*(rExCapExRntInflMnth=CV$8)))*(CV$8&lt;=(MAX(rHoldPeriod,1)+fRvrYr)*12)</f>
        <v>0</v>
      </c>
      <c r="CW276" s="278" cm="1">
        <f t="array" aca="1" ref="CW276" ca="1">CV276*(1+(rRentIncrPct*(MOD(CW$8,12)=1))+(rExCapExRntInfl*(rExCapExRntInflMnth=CW$8)))*(CW$8&lt;=(MAX(rHoldPeriod,1)+fRvrYr)*12)</f>
        <v>0</v>
      </c>
      <c r="CX276" s="278" cm="1">
        <f t="array" aca="1" ref="CX276" ca="1">CW276*(1+(rRentIncrPct*(MOD(CX$8,12)=1))+(rExCapExRntInfl*(rExCapExRntInflMnth=CX$8)))*(CX$8&lt;=(MAX(rHoldPeriod,1)+fRvrYr)*12)</f>
        <v>0</v>
      </c>
      <c r="CY276" s="278" cm="1">
        <f t="array" aca="1" ref="CY276" ca="1">CX276*(1+(rRentIncrPct*(MOD(CY$8,12)=1))+(rExCapExRntInfl*(rExCapExRntInflMnth=CY$8)))*(CY$8&lt;=(MAX(rHoldPeriod,1)+fRvrYr)*12)</f>
        <v>0</v>
      </c>
      <c r="CZ276" s="278" cm="1">
        <f t="array" aca="1" ref="CZ276" ca="1">CY276*(1+(rRentIncrPct*(MOD(CZ$8,12)=1))+(rExCapExRntInfl*(rExCapExRntInflMnth=CZ$8)))*(CZ$8&lt;=(MAX(rHoldPeriod,1)+fRvrYr)*12)</f>
        <v>0</v>
      </c>
      <c r="DA276" s="278" cm="1">
        <f t="array" aca="1" ref="DA276" ca="1">CZ276*(1+(rRentIncrPct*(MOD(DA$8,12)=1))+(rExCapExRntInfl*(rExCapExRntInflMnth=DA$8)))*(DA$8&lt;=(MAX(rHoldPeriod,1)+fRvrYr)*12)</f>
        <v>0</v>
      </c>
      <c r="DB276" s="278" cm="1">
        <f t="array" aca="1" ref="DB276" ca="1">DA276*(1+(rRentIncrPct*(MOD(DB$8,12)=1))+(rExCapExRntInfl*(rExCapExRntInflMnth=DB$8)))*(DB$8&lt;=(MAX(rHoldPeriod,1)+fRvrYr)*12)</f>
        <v>0</v>
      </c>
      <c r="DC276" s="278" cm="1">
        <f t="array" aca="1" ref="DC276" ca="1">DB276*(1+(rRentIncrPct*(MOD(DC$8,12)=1))+(rExCapExRntInfl*(rExCapExRntInflMnth=DC$8)))*(DC$8&lt;=(MAX(rHoldPeriod,1)+fRvrYr)*12)</f>
        <v>0</v>
      </c>
      <c r="DD276" s="278" cm="1">
        <f t="array" aca="1" ref="DD276" ca="1">DC276*(1+(rRentIncrPct*(MOD(DD$8,12)=1))+(rExCapExRntInfl*(rExCapExRntInflMnth=DD$8)))*(DD$8&lt;=(MAX(rHoldPeriod,1)+fRvrYr)*12)</f>
        <v>0</v>
      </c>
      <c r="DE276" s="278" cm="1">
        <f t="array" aca="1" ref="DE276" ca="1">DD276*(1+(rRentIncrPct*(MOD(DE$8,12)=1))+(rExCapExRntInfl*(rExCapExRntInflMnth=DE$8)))*(DE$8&lt;=(MAX(rHoldPeriod,1)+fRvrYr)*12)</f>
        <v>0</v>
      </c>
      <c r="DF276" s="278" cm="1">
        <f t="array" aca="1" ref="DF276" ca="1">DE276*(1+(rRentIncrPct*(MOD(DF$8,12)=1))+(rExCapExRntInfl*(rExCapExRntInflMnth=DF$8)))*(DF$8&lt;=(MAX(rHoldPeriod,1)+fRvrYr)*12)</f>
        <v>0</v>
      </c>
      <c r="DG276" s="278" cm="1">
        <f t="array" aca="1" ref="DG276" ca="1">DF276*(1+(rRentIncrPct*(MOD(DG$8,12)=1))+(rExCapExRntInfl*(rExCapExRntInflMnth=DG$8)))*(DG$8&lt;=(MAX(rHoldPeriod,1)+fRvrYr)*12)</f>
        <v>0</v>
      </c>
      <c r="DH276" s="278" cm="1">
        <f t="array" aca="1" ref="DH276" ca="1">DG276*(1+(rRentIncrPct*(MOD(DH$8,12)=1))+(rExCapExRntInfl*(rExCapExRntInflMnth=DH$8)))*(DH$8&lt;=(MAX(rHoldPeriod,1)+fRvrYr)*12)</f>
        <v>0</v>
      </c>
      <c r="DI276" s="278" cm="1">
        <f t="array" aca="1" ref="DI276" ca="1">DH276*(1+(rRentIncrPct*(MOD(DI$8,12)=1))+(rExCapExRntInfl*(rExCapExRntInflMnth=DI$8)))*(DI$8&lt;=(MAX(rHoldPeriod,1)+fRvrYr)*12)</f>
        <v>0</v>
      </c>
      <c r="DJ276" s="278" cm="1">
        <f t="array" aca="1" ref="DJ276" ca="1">DI276*(1+(rRentIncrPct*(MOD(DJ$8,12)=1))+(rExCapExRntInfl*(rExCapExRntInflMnth=DJ$8)))*(DJ$8&lt;=(MAX(rHoldPeriod,1)+fRvrYr)*12)</f>
        <v>0</v>
      </c>
      <c r="DK276" s="278" cm="1">
        <f t="array" aca="1" ref="DK276" ca="1">DJ276*(1+(rRentIncrPct*(MOD(DK$8,12)=1))+(rExCapExRntInfl*(rExCapExRntInflMnth=DK$8)))*(DK$8&lt;=(MAX(rHoldPeriod,1)+fRvrYr)*12)</f>
        <v>0</v>
      </c>
      <c r="DL276" s="278" cm="1">
        <f t="array" aca="1" ref="DL276" ca="1">DK276*(1+(rRentIncrPct*(MOD(DL$8,12)=1))+(rExCapExRntInfl*(rExCapExRntInflMnth=DL$8)))*(DL$8&lt;=(MAX(rHoldPeriod,1)+fRvrYr)*12)</f>
        <v>0</v>
      </c>
      <c r="DM276" s="278" cm="1">
        <f t="array" aca="1" ref="DM276" ca="1">DL276*(1+(rRentIncrPct*(MOD(DM$8,12)=1))+(rExCapExRntInfl*(rExCapExRntInflMnth=DM$8)))*(DM$8&lt;=(MAX(rHoldPeriod,1)+fRvrYr)*12)</f>
        <v>0</v>
      </c>
      <c r="DN276" s="278" cm="1">
        <f t="array" aca="1" ref="DN276" ca="1">DM276*(1+(rRentIncrPct*(MOD(DN$8,12)=1))+(rExCapExRntInfl*(rExCapExRntInflMnth=DN$8)))*(DN$8&lt;=(MAX(rHoldPeriod,1)+fRvrYr)*12)</f>
        <v>0</v>
      </c>
      <c r="DO276" s="278" cm="1">
        <f t="array" aca="1" ref="DO276" ca="1">DN276*(1+(rRentIncrPct*(MOD(DO$8,12)=1))+(rExCapExRntInfl*(rExCapExRntInflMnth=DO$8)))*(DO$8&lt;=(MAX(rHoldPeriod,1)+fRvrYr)*12)</f>
        <v>0</v>
      </c>
      <c r="DP276" s="278" cm="1">
        <f t="array" aca="1" ref="DP276" ca="1">DO276*(1+(rRentIncrPct*(MOD(DP$8,12)=1))+(rExCapExRntInfl*(rExCapExRntInflMnth=DP$8)))*(DP$8&lt;=(MAX(rHoldPeriod,1)+fRvrYr)*12)</f>
        <v>0</v>
      </c>
      <c r="DQ276" s="278" cm="1">
        <f t="array" aca="1" ref="DQ276" ca="1">DP276*(1+(rRentIncrPct*(MOD(DQ$8,12)=1))+(rExCapExRntInfl*(rExCapExRntInflMnth=DQ$8)))*(DQ$8&lt;=(MAX(rHoldPeriod,1)+fRvrYr)*12)</f>
        <v>0</v>
      </c>
      <c r="DR276" s="278" cm="1">
        <f t="array" aca="1" ref="DR276" ca="1">DQ276*(1+(rRentIncrPct*(MOD(DR$8,12)=1))+(rExCapExRntInfl*(rExCapExRntInflMnth=DR$8)))*(DR$8&lt;=(MAX(rHoldPeriod,1)+fRvrYr)*12)</f>
        <v>0</v>
      </c>
      <c r="DS276" s="278" cm="1">
        <f t="array" aca="1" ref="DS276" ca="1">DR276*(1+(rRentIncrPct*(MOD(DS$8,12)=1))+(rExCapExRntInfl*(rExCapExRntInflMnth=DS$8)))*(DS$8&lt;=(MAX(rHoldPeriod,1)+fRvrYr)*12)</f>
        <v>0</v>
      </c>
      <c r="DT276" s="278" cm="1">
        <f t="array" aca="1" ref="DT276" ca="1">DS276*(1+(rRentIncrPct*(MOD(DT$8,12)=1))+(rExCapExRntInfl*(rExCapExRntInflMnth=DT$8)))*(DT$8&lt;=(MAX(rHoldPeriod,1)+fRvrYr)*12)</f>
        <v>0</v>
      </c>
      <c r="DU276" s="278" cm="1">
        <f t="array" aca="1" ref="DU276" ca="1">DT276*(1+(rRentIncrPct*(MOD(DU$8,12)=1))+(rExCapExRntInfl*(rExCapExRntInflMnth=DU$8)))*(DU$8&lt;=(MAX(rHoldPeriod,1)+fRvrYr)*12)</f>
        <v>0</v>
      </c>
      <c r="DV276" s="278" cm="1">
        <f t="array" aca="1" ref="DV276" ca="1">DU276*(1+(rRentIncrPct*(MOD(DV$8,12)=1))+(rExCapExRntInfl*(rExCapExRntInflMnth=DV$8)))*(DV$8&lt;=(MAX(rHoldPeriod,1)+fRvrYr)*12)</f>
        <v>0</v>
      </c>
      <c r="DW276" s="278" cm="1">
        <f t="array" aca="1" ref="DW276" ca="1">DV276*(1+(rRentIncrPct*(MOD(DW$8,12)=1))+(rExCapExRntInfl*(rExCapExRntInflMnth=DW$8)))*(DW$8&lt;=(MAX(rHoldPeriod,1)+fRvrYr)*12)</f>
        <v>0</v>
      </c>
      <c r="DX276" s="278" cm="1">
        <f t="array" aca="1" ref="DX276" ca="1">DW276*(1+(rRentIncrPct*(MOD(DX$8,12)=1))+(rExCapExRntInfl*(rExCapExRntInflMnth=DX$8)))*(DX$8&lt;=(MAX(rHoldPeriod,1)+fRvrYr)*12)</f>
        <v>0</v>
      </c>
      <c r="DY276" s="278" cm="1">
        <f t="array" aca="1" ref="DY276" ca="1">DX276*(1+(rRentIncrPct*(MOD(DY$8,12)=1))+(rExCapExRntInfl*(rExCapExRntInflMnth=DY$8)))*(DY$8&lt;=(MAX(rHoldPeriod,1)+fRvrYr)*12)</f>
        <v>0</v>
      </c>
      <c r="DZ276" s="278" cm="1">
        <f t="array" aca="1" ref="DZ276" ca="1">DY276*(1+(rRentIncrPct*(MOD(DZ$8,12)=1))+(rExCapExRntInfl*(rExCapExRntInflMnth=DZ$8)))*(DZ$8&lt;=(MAX(rHoldPeriod,1)+fRvrYr)*12)</f>
        <v>0</v>
      </c>
      <c r="EA276" s="278" cm="1">
        <f t="array" aca="1" ref="EA276" ca="1">DZ276*(1+(rRentIncrPct*(MOD(EA$8,12)=1))+(rExCapExRntInfl*(rExCapExRntInflMnth=EA$8)))*(EA$8&lt;=(MAX(rHoldPeriod,1)+fRvrYr)*12)</f>
        <v>0</v>
      </c>
      <c r="EB276" s="278" cm="1">
        <f t="array" aca="1" ref="EB276" ca="1">EA276*(1+(rRentIncrPct*(MOD(EB$8,12)=1))+(rExCapExRntInfl*(rExCapExRntInflMnth=EB$8)))*(EB$8&lt;=(MAX(rHoldPeriod,1)+fRvrYr)*12)</f>
        <v>0</v>
      </c>
      <c r="EC276" s="278" cm="1">
        <f t="array" aca="1" ref="EC276" ca="1">EB276*(1+(rRentIncrPct*(MOD(EC$8,12)=1))+(rExCapExRntInfl*(rExCapExRntInflMnth=EC$8)))*(EC$8&lt;=(MAX(rHoldPeriod,1)+fRvrYr)*12)</f>
        <v>0</v>
      </c>
      <c r="ED276" s="278" cm="1">
        <f t="array" aca="1" ref="ED276" ca="1">EC276*(1+(rRentIncrPct*(MOD(ED$8,12)=1))+(rExCapExRntInfl*(rExCapExRntInflMnth=ED$8)))*(ED$8&lt;=(MAX(rHoldPeriod,1)+fRvrYr)*12)</f>
        <v>0</v>
      </c>
      <c r="EE276" s="278" cm="1">
        <f t="array" aca="1" ref="EE276" ca="1">ED276*(1+(rRentIncrPct*(MOD(EE$8,12)=1))+(rExCapExRntInfl*(rExCapExRntInflMnth=EE$8)))*(EE$8&lt;=(MAX(rHoldPeriod,1)+fRvrYr)*12)</f>
        <v>0</v>
      </c>
      <c r="EF276" s="278" cm="1">
        <f t="array" aca="1" ref="EF276" ca="1">EE276*(1+(rRentIncrPct*(MOD(EF$8,12)=1))+(rExCapExRntInfl*(rExCapExRntInflMnth=EF$8)))*(EF$8&lt;=(MAX(rHoldPeriod,1)+fRvrYr)*12)</f>
        <v>0</v>
      </c>
      <c r="EG276" s="278" cm="1">
        <f t="array" aca="1" ref="EG276" ca="1">EF276*(1+(rRentIncrPct*(MOD(EG$8,12)=1))+(rExCapExRntInfl*(rExCapExRntInflMnth=EG$8)))*(EG$8&lt;=(MAX(rHoldPeriod,1)+fRvrYr)*12)</f>
        <v>0</v>
      </c>
      <c r="EH276" s="278" cm="1">
        <f t="array" aca="1" ref="EH276" ca="1">EG276*(1+(rRentIncrPct*(MOD(EH$8,12)=1))+(rExCapExRntInfl*(rExCapExRntInflMnth=EH$8)))*(EH$8&lt;=(MAX(rHoldPeriod,1)+fRvrYr)*12)</f>
        <v>0</v>
      </c>
      <c r="EI276" s="278" cm="1">
        <f t="array" aca="1" ref="EI276" ca="1">EH276*(1+(rRentIncrPct*(MOD(EI$8,12)=1))+(rExCapExRntInfl*(rExCapExRntInflMnth=EI$8)))*(EI$8&lt;=(MAX(rHoldPeriod,1)+fRvrYr)*12)</f>
        <v>0</v>
      </c>
      <c r="EJ276" s="278" cm="1">
        <f t="array" aca="1" ref="EJ276" ca="1">EI276*(1+(rRentIncrPct*(MOD(EJ$8,12)=1))+(rExCapExRntInfl*(rExCapExRntInflMnth=EJ$8)))*(EJ$8&lt;=(MAX(rHoldPeriod,1)+fRvrYr)*12)</f>
        <v>0</v>
      </c>
      <c r="EK276" s="278" cm="1">
        <f t="array" aca="1" ref="EK276" ca="1">EJ276*(1+(rRentIncrPct*(MOD(EK$8,12)=1))+(rExCapExRntInfl*(rExCapExRntInflMnth=EK$8)))*(EK$8&lt;=(MAX(rHoldPeriod,1)+fRvrYr)*12)</f>
        <v>0</v>
      </c>
      <c r="EL276" s="278" cm="1">
        <f t="array" aca="1" ref="EL276" ca="1">EK276*(1+(rRentIncrPct*(MOD(EL$8,12)=1))+(rExCapExRntInfl*(rExCapExRntInflMnth=EL$8)))*(EL$8&lt;=(MAX(rHoldPeriod,1)+fRvrYr)*12)</f>
        <v>0</v>
      </c>
      <c r="EM276" s="278" cm="1">
        <f t="array" aca="1" ref="EM276" ca="1">EL276*(1+(rRentIncrPct*(MOD(EM$8,12)=1))+(rExCapExRntInfl*(rExCapExRntInflMnth=EM$8)))*(EM$8&lt;=(MAX(rHoldPeriod,1)+fRvrYr)*12)</f>
        <v>0</v>
      </c>
      <c r="EN276" s="278" cm="1">
        <f t="array" aca="1" ref="EN276" ca="1">EM276*(1+(rRentIncrPct*(MOD(EN$8,12)=1))+(rExCapExRntInfl*(rExCapExRntInflMnth=EN$8)))*(EN$8&lt;=(MAX(rHoldPeriod,1)+fRvrYr)*12)</f>
        <v>0</v>
      </c>
      <c r="EO276" s="278" cm="1">
        <f t="array" aca="1" ref="EO276" ca="1">EN276*(1+(rRentIncrPct*(MOD(EO$8,12)=1))+(rExCapExRntInfl*(rExCapExRntInflMnth=EO$8)))*(EO$8&lt;=(MAX(rHoldPeriod,1)+fRvrYr)*12)</f>
        <v>0</v>
      </c>
      <c r="EP276" s="278" cm="1">
        <f t="array" aca="1" ref="EP276" ca="1">EO276*(1+(rRentIncrPct*(MOD(EP$8,12)=1))+(rExCapExRntInfl*(rExCapExRntInflMnth=EP$8)))*(EP$8&lt;=(MAX(rHoldPeriod,1)+fRvrYr)*12)</f>
        <v>0</v>
      </c>
      <c r="EQ276" s="278" cm="1">
        <f t="array" aca="1" ref="EQ276" ca="1">EP276*(1+(rRentIncrPct*(MOD(EQ$8,12)=1))+(rExCapExRntInfl*(rExCapExRntInflMnth=EQ$8)))*(EQ$8&lt;=(MAX(rHoldPeriod,1)+fRvrYr)*12)</f>
        <v>0</v>
      </c>
      <c r="ER276" s="278" cm="1">
        <f t="array" aca="1" ref="ER276" ca="1">EQ276*(1+(rRentIncrPct*(MOD(ER$8,12)=1))+(rExCapExRntInfl*(rExCapExRntInflMnth=ER$8)))*(ER$8&lt;=(MAX(rHoldPeriod,1)+fRvrYr)*12)</f>
        <v>0</v>
      </c>
      <c r="ES276" s="278" cm="1">
        <f t="array" aca="1" ref="ES276" ca="1">ER276*(1+(rRentIncrPct*(MOD(ES$8,12)=1))+(rExCapExRntInfl*(rExCapExRntInflMnth=ES$8)))*(ES$8&lt;=(MAX(rHoldPeriod,1)+fRvrYr)*12)</f>
        <v>0</v>
      </c>
    </row>
    <row r="277" spans="17:149" hidden="1" x14ac:dyDescent="0.2">
      <c r="Q277" s="275"/>
      <c r="R277" s="278">
        <f t="shared" si="502"/>
        <v>0</v>
      </c>
      <c r="S277" s="278" cm="1">
        <f t="array" aca="1" ref="S277" ca="1">R277*(1+(rRentIncrPct*(MOD(S$8,12)=1))+(rExCapExRntInfl*(rExCapExRntInflMnth=S$8)))*(S$8&lt;=(MAX(rHoldPeriod,1)+fRvrYr)*12)</f>
        <v>0</v>
      </c>
      <c r="T277" s="278" cm="1">
        <f t="array" aca="1" ref="T277" ca="1">S277*(1+(rRentIncrPct*(MOD(T$8,12)=1))+(rExCapExRntInfl*(rExCapExRntInflMnth=T$8)))*(T$8&lt;=(MAX(rHoldPeriod,1)+fRvrYr)*12)</f>
        <v>0</v>
      </c>
      <c r="U277" s="278" cm="1">
        <f t="array" aca="1" ref="U277" ca="1">T277*(1+(rRentIncrPct*(MOD(U$8,12)=1))+(rExCapExRntInfl*(rExCapExRntInflMnth=U$8)))*(U$8&lt;=(MAX(rHoldPeriod,1)+fRvrYr)*12)</f>
        <v>0</v>
      </c>
      <c r="V277" s="278" cm="1">
        <f t="array" aca="1" ref="V277" ca="1">U277*(1+(rRentIncrPct*(MOD(V$8,12)=1))+(rExCapExRntInfl*(rExCapExRntInflMnth=V$8)))*(V$8&lt;=(MAX(rHoldPeriod,1)+fRvrYr)*12)</f>
        <v>0</v>
      </c>
      <c r="W277" s="278" cm="1">
        <f t="array" aca="1" ref="W277" ca="1">V277*(1+(rRentIncrPct*(MOD(W$8,12)=1))+(rExCapExRntInfl*(rExCapExRntInflMnth=W$8)))*(W$8&lt;=(MAX(rHoldPeriod,1)+fRvrYr)*12)</f>
        <v>0</v>
      </c>
      <c r="X277" s="278" cm="1">
        <f t="array" aca="1" ref="X277" ca="1">W277*(1+(rRentIncrPct*(MOD(X$8,12)=1))+(rExCapExRntInfl*(rExCapExRntInflMnth=X$8)))*(X$8&lt;=(MAX(rHoldPeriod,1)+fRvrYr)*12)</f>
        <v>0</v>
      </c>
      <c r="Y277" s="278" cm="1">
        <f t="array" aca="1" ref="Y277" ca="1">X277*(1+(rRentIncrPct*(MOD(Y$8,12)=1))+(rExCapExRntInfl*(rExCapExRntInflMnth=Y$8)))*(Y$8&lt;=(MAX(rHoldPeriod,1)+fRvrYr)*12)</f>
        <v>0</v>
      </c>
      <c r="Z277" s="278" cm="1">
        <f t="array" aca="1" ref="Z277" ca="1">Y277*(1+(rRentIncrPct*(MOD(Z$8,12)=1))+(rExCapExRntInfl*(rExCapExRntInflMnth=Z$8)))*(Z$8&lt;=(MAX(rHoldPeriod,1)+fRvrYr)*12)</f>
        <v>0</v>
      </c>
      <c r="AA277" s="278" cm="1">
        <f t="array" aca="1" ref="AA277" ca="1">Z277*(1+(rRentIncrPct*(MOD(AA$8,12)=1))+(rExCapExRntInfl*(rExCapExRntInflMnth=AA$8)))*(AA$8&lt;=(MAX(rHoldPeriod,1)+fRvrYr)*12)</f>
        <v>0</v>
      </c>
      <c r="AB277" s="278" cm="1">
        <f t="array" aca="1" ref="AB277" ca="1">AA277*(1+(rRentIncrPct*(MOD(AB$8,12)=1))+(rExCapExRntInfl*(rExCapExRntInflMnth=AB$8)))*(AB$8&lt;=(MAX(rHoldPeriod,1)+fRvrYr)*12)</f>
        <v>0</v>
      </c>
      <c r="AC277" s="278" cm="1">
        <f t="array" aca="1" ref="AC277" ca="1">AB277*(1+(rRentIncrPct*(MOD(AC$8,12)=1))+(rExCapExRntInfl*(rExCapExRntInflMnth=AC$8)))*(AC$8&lt;=(MAX(rHoldPeriod,1)+fRvrYr)*12)</f>
        <v>0</v>
      </c>
      <c r="AD277" s="278" cm="1">
        <f t="array" aca="1" ref="AD277" ca="1">AC277*(1+(rRentIncrPct*(MOD(AD$8,12)=1))+(rExCapExRntInfl*(rExCapExRntInflMnth=AD$8)))*(AD$8&lt;=(MAX(rHoldPeriod,1)+fRvrYr)*12)</f>
        <v>0</v>
      </c>
      <c r="AE277" s="278" cm="1">
        <f t="array" aca="1" ref="AE277" ca="1">AD277*(1+(rRentIncrPct*(MOD(AE$8,12)=1))+(rExCapExRntInfl*(rExCapExRntInflMnth=AE$8)))*(AE$8&lt;=(MAX(rHoldPeriod,1)+fRvrYr)*12)</f>
        <v>0</v>
      </c>
      <c r="AF277" s="278" cm="1">
        <f t="array" aca="1" ref="AF277" ca="1">AE277*(1+(rRentIncrPct*(MOD(AF$8,12)=1))+(rExCapExRntInfl*(rExCapExRntInflMnth=AF$8)))*(AF$8&lt;=(MAX(rHoldPeriod,1)+fRvrYr)*12)</f>
        <v>0</v>
      </c>
      <c r="AG277" s="278" cm="1">
        <f t="array" aca="1" ref="AG277" ca="1">AF277*(1+(rRentIncrPct*(MOD(AG$8,12)=1))+(rExCapExRntInfl*(rExCapExRntInflMnth=AG$8)))*(AG$8&lt;=(MAX(rHoldPeriod,1)+fRvrYr)*12)</f>
        <v>0</v>
      </c>
      <c r="AH277" s="278" cm="1">
        <f t="array" aca="1" ref="AH277" ca="1">AG277*(1+(rRentIncrPct*(MOD(AH$8,12)=1))+(rExCapExRntInfl*(rExCapExRntInflMnth=AH$8)))*(AH$8&lt;=(MAX(rHoldPeriod,1)+fRvrYr)*12)</f>
        <v>0</v>
      </c>
      <c r="AI277" s="278" cm="1">
        <f t="array" aca="1" ref="AI277" ca="1">AH277*(1+(rRentIncrPct*(MOD(AI$8,12)=1))+(rExCapExRntInfl*(rExCapExRntInflMnth=AI$8)))*(AI$8&lt;=(MAX(rHoldPeriod,1)+fRvrYr)*12)</f>
        <v>0</v>
      </c>
      <c r="AJ277" s="278" cm="1">
        <f t="array" aca="1" ref="AJ277" ca="1">AI277*(1+(rRentIncrPct*(MOD(AJ$8,12)=1))+(rExCapExRntInfl*(rExCapExRntInflMnth=AJ$8)))*(AJ$8&lt;=(MAX(rHoldPeriod,1)+fRvrYr)*12)</f>
        <v>0</v>
      </c>
      <c r="AK277" s="278" cm="1">
        <f t="array" aca="1" ref="AK277" ca="1">AJ277*(1+(rRentIncrPct*(MOD(AK$8,12)=1))+(rExCapExRntInfl*(rExCapExRntInflMnth=AK$8)))*(AK$8&lt;=(MAX(rHoldPeriod,1)+fRvrYr)*12)</f>
        <v>0</v>
      </c>
      <c r="AL277" s="278" cm="1">
        <f t="array" aca="1" ref="AL277" ca="1">AK277*(1+(rRentIncrPct*(MOD(AL$8,12)=1))+(rExCapExRntInfl*(rExCapExRntInflMnth=AL$8)))*(AL$8&lt;=(MAX(rHoldPeriod,1)+fRvrYr)*12)</f>
        <v>0</v>
      </c>
      <c r="AM277" s="278" cm="1">
        <f t="array" aca="1" ref="AM277" ca="1">AL277*(1+(rRentIncrPct*(MOD(AM$8,12)=1))+(rExCapExRntInfl*(rExCapExRntInflMnth=AM$8)))*(AM$8&lt;=(MAX(rHoldPeriod,1)+fRvrYr)*12)</f>
        <v>0</v>
      </c>
      <c r="AN277" s="278" cm="1">
        <f t="array" aca="1" ref="AN277" ca="1">AM277*(1+(rRentIncrPct*(MOD(AN$8,12)=1))+(rExCapExRntInfl*(rExCapExRntInflMnth=AN$8)))*(AN$8&lt;=(MAX(rHoldPeriod,1)+fRvrYr)*12)</f>
        <v>0</v>
      </c>
      <c r="AO277" s="278" cm="1">
        <f t="array" aca="1" ref="AO277" ca="1">AN277*(1+(rRentIncrPct*(MOD(AO$8,12)=1))+(rExCapExRntInfl*(rExCapExRntInflMnth=AO$8)))*(AO$8&lt;=(MAX(rHoldPeriod,1)+fRvrYr)*12)</f>
        <v>0</v>
      </c>
      <c r="AP277" s="278" cm="1">
        <f t="array" aca="1" ref="AP277" ca="1">AO277*(1+(rRentIncrPct*(MOD(AP$8,12)=1))+(rExCapExRntInfl*(rExCapExRntInflMnth=AP$8)))*(AP$8&lt;=(MAX(rHoldPeriod,1)+fRvrYr)*12)</f>
        <v>0</v>
      </c>
      <c r="AQ277" s="278" cm="1">
        <f t="array" aca="1" ref="AQ277" ca="1">AP277*(1+(rRentIncrPct*(MOD(AQ$8,12)=1))+(rExCapExRntInfl*(rExCapExRntInflMnth=AQ$8)))*(AQ$8&lt;=(MAX(rHoldPeriod,1)+fRvrYr)*12)</f>
        <v>0</v>
      </c>
      <c r="AR277" s="278" cm="1">
        <f t="array" aca="1" ref="AR277" ca="1">AQ277*(1+(rRentIncrPct*(MOD(AR$8,12)=1))+(rExCapExRntInfl*(rExCapExRntInflMnth=AR$8)))*(AR$8&lt;=(MAX(rHoldPeriod,1)+fRvrYr)*12)</f>
        <v>0</v>
      </c>
      <c r="AS277" s="278" cm="1">
        <f t="array" aca="1" ref="AS277" ca="1">AR277*(1+(rRentIncrPct*(MOD(AS$8,12)=1))+(rExCapExRntInfl*(rExCapExRntInflMnth=AS$8)))*(AS$8&lt;=(MAX(rHoldPeriod,1)+fRvrYr)*12)</f>
        <v>0</v>
      </c>
      <c r="AT277" s="278" cm="1">
        <f t="array" aca="1" ref="AT277" ca="1">AS277*(1+(rRentIncrPct*(MOD(AT$8,12)=1))+(rExCapExRntInfl*(rExCapExRntInflMnth=AT$8)))*(AT$8&lt;=(MAX(rHoldPeriod,1)+fRvrYr)*12)</f>
        <v>0</v>
      </c>
      <c r="AU277" s="278" cm="1">
        <f t="array" aca="1" ref="AU277" ca="1">AT277*(1+(rRentIncrPct*(MOD(AU$8,12)=1))+(rExCapExRntInfl*(rExCapExRntInflMnth=AU$8)))*(AU$8&lt;=(MAX(rHoldPeriod,1)+fRvrYr)*12)</f>
        <v>0</v>
      </c>
      <c r="AV277" s="278" cm="1">
        <f t="array" aca="1" ref="AV277" ca="1">AU277*(1+(rRentIncrPct*(MOD(AV$8,12)=1))+(rExCapExRntInfl*(rExCapExRntInflMnth=AV$8)))*(AV$8&lt;=(MAX(rHoldPeriod,1)+fRvrYr)*12)</f>
        <v>0</v>
      </c>
      <c r="AW277" s="278" cm="1">
        <f t="array" aca="1" ref="AW277" ca="1">AV277*(1+(rRentIncrPct*(MOD(AW$8,12)=1))+(rExCapExRntInfl*(rExCapExRntInflMnth=AW$8)))*(AW$8&lt;=(MAX(rHoldPeriod,1)+fRvrYr)*12)</f>
        <v>0</v>
      </c>
      <c r="AX277" s="278" cm="1">
        <f t="array" aca="1" ref="AX277" ca="1">AW277*(1+(rRentIncrPct*(MOD(AX$8,12)=1))+(rExCapExRntInfl*(rExCapExRntInflMnth=AX$8)))*(AX$8&lt;=(MAX(rHoldPeriod,1)+fRvrYr)*12)</f>
        <v>0</v>
      </c>
      <c r="AY277" s="278" cm="1">
        <f t="array" aca="1" ref="AY277" ca="1">AX277*(1+(rRentIncrPct*(MOD(AY$8,12)=1))+(rExCapExRntInfl*(rExCapExRntInflMnth=AY$8)))*(AY$8&lt;=(MAX(rHoldPeriod,1)+fRvrYr)*12)</f>
        <v>0</v>
      </c>
      <c r="AZ277" s="278" cm="1">
        <f t="array" aca="1" ref="AZ277" ca="1">AY277*(1+(rRentIncrPct*(MOD(AZ$8,12)=1))+(rExCapExRntInfl*(rExCapExRntInflMnth=AZ$8)))*(AZ$8&lt;=(MAX(rHoldPeriod,1)+fRvrYr)*12)</f>
        <v>0</v>
      </c>
      <c r="BA277" s="278" cm="1">
        <f t="array" aca="1" ref="BA277" ca="1">AZ277*(1+(rRentIncrPct*(MOD(BA$8,12)=1))+(rExCapExRntInfl*(rExCapExRntInflMnth=BA$8)))*(BA$8&lt;=(MAX(rHoldPeriod,1)+fRvrYr)*12)</f>
        <v>0</v>
      </c>
      <c r="BB277" s="278" cm="1">
        <f t="array" aca="1" ref="BB277" ca="1">BA277*(1+(rRentIncrPct*(MOD(BB$8,12)=1))+(rExCapExRntInfl*(rExCapExRntInflMnth=BB$8)))*(BB$8&lt;=(MAX(rHoldPeriod,1)+fRvrYr)*12)</f>
        <v>0</v>
      </c>
      <c r="BC277" s="278" cm="1">
        <f t="array" aca="1" ref="BC277" ca="1">BB277*(1+(rRentIncrPct*(MOD(BC$8,12)=1))+(rExCapExRntInfl*(rExCapExRntInflMnth=BC$8)))*(BC$8&lt;=(MAX(rHoldPeriod,1)+fRvrYr)*12)</f>
        <v>0</v>
      </c>
      <c r="BD277" s="278" cm="1">
        <f t="array" aca="1" ref="BD277" ca="1">BC277*(1+(rRentIncrPct*(MOD(BD$8,12)=1))+(rExCapExRntInfl*(rExCapExRntInflMnth=BD$8)))*(BD$8&lt;=(MAX(rHoldPeriod,1)+fRvrYr)*12)</f>
        <v>0</v>
      </c>
      <c r="BE277" s="278" cm="1">
        <f t="array" aca="1" ref="BE277" ca="1">BD277*(1+(rRentIncrPct*(MOD(BE$8,12)=1))+(rExCapExRntInfl*(rExCapExRntInflMnth=BE$8)))*(BE$8&lt;=(MAX(rHoldPeriod,1)+fRvrYr)*12)</f>
        <v>0</v>
      </c>
      <c r="BF277" s="278" cm="1">
        <f t="array" aca="1" ref="BF277" ca="1">BE277*(1+(rRentIncrPct*(MOD(BF$8,12)=1))+(rExCapExRntInfl*(rExCapExRntInflMnth=BF$8)))*(BF$8&lt;=(MAX(rHoldPeriod,1)+fRvrYr)*12)</f>
        <v>0</v>
      </c>
      <c r="BG277" s="278" cm="1">
        <f t="array" aca="1" ref="BG277" ca="1">BF277*(1+(rRentIncrPct*(MOD(BG$8,12)=1))+(rExCapExRntInfl*(rExCapExRntInflMnth=BG$8)))*(BG$8&lt;=(MAX(rHoldPeriod,1)+fRvrYr)*12)</f>
        <v>0</v>
      </c>
      <c r="BH277" s="278" cm="1">
        <f t="array" aca="1" ref="BH277" ca="1">BG277*(1+(rRentIncrPct*(MOD(BH$8,12)=1))+(rExCapExRntInfl*(rExCapExRntInflMnth=BH$8)))*(BH$8&lt;=(MAX(rHoldPeriod,1)+fRvrYr)*12)</f>
        <v>0</v>
      </c>
      <c r="BI277" s="278" cm="1">
        <f t="array" aca="1" ref="BI277" ca="1">BH277*(1+(rRentIncrPct*(MOD(BI$8,12)=1))+(rExCapExRntInfl*(rExCapExRntInflMnth=BI$8)))*(BI$8&lt;=(MAX(rHoldPeriod,1)+fRvrYr)*12)</f>
        <v>0</v>
      </c>
      <c r="BJ277" s="278" cm="1">
        <f t="array" aca="1" ref="BJ277" ca="1">BI277*(1+(rRentIncrPct*(MOD(BJ$8,12)=1))+(rExCapExRntInfl*(rExCapExRntInflMnth=BJ$8)))*(BJ$8&lt;=(MAX(rHoldPeriod,1)+fRvrYr)*12)</f>
        <v>0</v>
      </c>
      <c r="BK277" s="278" cm="1">
        <f t="array" aca="1" ref="BK277" ca="1">BJ277*(1+(rRentIncrPct*(MOD(BK$8,12)=1))+(rExCapExRntInfl*(rExCapExRntInflMnth=BK$8)))*(BK$8&lt;=(MAX(rHoldPeriod,1)+fRvrYr)*12)</f>
        <v>0</v>
      </c>
      <c r="BL277" s="278" cm="1">
        <f t="array" aca="1" ref="BL277" ca="1">BK277*(1+(rRentIncrPct*(MOD(BL$8,12)=1))+(rExCapExRntInfl*(rExCapExRntInflMnth=BL$8)))*(BL$8&lt;=(MAX(rHoldPeriod,1)+fRvrYr)*12)</f>
        <v>0</v>
      </c>
      <c r="BM277" s="278" cm="1">
        <f t="array" aca="1" ref="BM277" ca="1">BL277*(1+(rRentIncrPct*(MOD(BM$8,12)=1))+(rExCapExRntInfl*(rExCapExRntInflMnth=BM$8)))*(BM$8&lt;=(MAX(rHoldPeriod,1)+fRvrYr)*12)</f>
        <v>0</v>
      </c>
      <c r="BN277" s="278" cm="1">
        <f t="array" aca="1" ref="BN277" ca="1">BM277*(1+(rRentIncrPct*(MOD(BN$8,12)=1))+(rExCapExRntInfl*(rExCapExRntInflMnth=BN$8)))*(BN$8&lt;=(MAX(rHoldPeriod,1)+fRvrYr)*12)</f>
        <v>0</v>
      </c>
      <c r="BO277" s="278" cm="1">
        <f t="array" aca="1" ref="BO277" ca="1">BN277*(1+(rRentIncrPct*(MOD(BO$8,12)=1))+(rExCapExRntInfl*(rExCapExRntInflMnth=BO$8)))*(BO$8&lt;=(MAX(rHoldPeriod,1)+fRvrYr)*12)</f>
        <v>0</v>
      </c>
      <c r="BP277" s="278" cm="1">
        <f t="array" aca="1" ref="BP277" ca="1">BO277*(1+(rRentIncrPct*(MOD(BP$8,12)=1))+(rExCapExRntInfl*(rExCapExRntInflMnth=BP$8)))*(BP$8&lt;=(MAX(rHoldPeriod,1)+fRvrYr)*12)</f>
        <v>0</v>
      </c>
      <c r="BQ277" s="278" cm="1">
        <f t="array" aca="1" ref="BQ277" ca="1">BP277*(1+(rRentIncrPct*(MOD(BQ$8,12)=1))+(rExCapExRntInfl*(rExCapExRntInflMnth=BQ$8)))*(BQ$8&lt;=(MAX(rHoldPeriod,1)+fRvrYr)*12)</f>
        <v>0</v>
      </c>
      <c r="BR277" s="278" cm="1">
        <f t="array" aca="1" ref="BR277" ca="1">BQ277*(1+(rRentIncrPct*(MOD(BR$8,12)=1))+(rExCapExRntInfl*(rExCapExRntInflMnth=BR$8)))*(BR$8&lt;=(MAX(rHoldPeriod,1)+fRvrYr)*12)</f>
        <v>0</v>
      </c>
      <c r="BS277" s="278" cm="1">
        <f t="array" aca="1" ref="BS277" ca="1">BR277*(1+(rRentIncrPct*(MOD(BS$8,12)=1))+(rExCapExRntInfl*(rExCapExRntInflMnth=BS$8)))*(BS$8&lt;=(MAX(rHoldPeriod,1)+fRvrYr)*12)</f>
        <v>0</v>
      </c>
      <c r="BT277" s="278" cm="1">
        <f t="array" aca="1" ref="BT277" ca="1">BS277*(1+(rRentIncrPct*(MOD(BT$8,12)=1))+(rExCapExRntInfl*(rExCapExRntInflMnth=BT$8)))*(BT$8&lt;=(MAX(rHoldPeriod,1)+fRvrYr)*12)</f>
        <v>0</v>
      </c>
      <c r="BU277" s="278" cm="1">
        <f t="array" aca="1" ref="BU277" ca="1">BT277*(1+(rRentIncrPct*(MOD(BU$8,12)=1))+(rExCapExRntInfl*(rExCapExRntInflMnth=BU$8)))*(BU$8&lt;=(MAX(rHoldPeriod,1)+fRvrYr)*12)</f>
        <v>0</v>
      </c>
      <c r="BV277" s="278" cm="1">
        <f t="array" aca="1" ref="BV277" ca="1">BU277*(1+(rRentIncrPct*(MOD(BV$8,12)=1))+(rExCapExRntInfl*(rExCapExRntInflMnth=BV$8)))*(BV$8&lt;=(MAX(rHoldPeriod,1)+fRvrYr)*12)</f>
        <v>0</v>
      </c>
      <c r="BW277" s="278" cm="1">
        <f t="array" aca="1" ref="BW277" ca="1">BV277*(1+(rRentIncrPct*(MOD(BW$8,12)=1))+(rExCapExRntInfl*(rExCapExRntInflMnth=BW$8)))*(BW$8&lt;=(MAX(rHoldPeriod,1)+fRvrYr)*12)</f>
        <v>0</v>
      </c>
      <c r="BX277" s="278" cm="1">
        <f t="array" aca="1" ref="BX277" ca="1">BW277*(1+(rRentIncrPct*(MOD(BX$8,12)=1))+(rExCapExRntInfl*(rExCapExRntInflMnth=BX$8)))*(BX$8&lt;=(MAX(rHoldPeriod,1)+fRvrYr)*12)</f>
        <v>0</v>
      </c>
      <c r="BY277" s="278" cm="1">
        <f t="array" aca="1" ref="BY277" ca="1">BX277*(1+(rRentIncrPct*(MOD(BY$8,12)=1))+(rExCapExRntInfl*(rExCapExRntInflMnth=BY$8)))*(BY$8&lt;=(MAX(rHoldPeriod,1)+fRvrYr)*12)</f>
        <v>0</v>
      </c>
      <c r="BZ277" s="278" cm="1">
        <f t="array" aca="1" ref="BZ277" ca="1">BY277*(1+(rRentIncrPct*(MOD(BZ$8,12)=1))+(rExCapExRntInfl*(rExCapExRntInflMnth=BZ$8)))*(BZ$8&lt;=(MAX(rHoldPeriod,1)+fRvrYr)*12)</f>
        <v>0</v>
      </c>
      <c r="CA277" s="278" cm="1">
        <f t="array" aca="1" ref="CA277" ca="1">BZ277*(1+(rRentIncrPct*(MOD(CA$8,12)=1))+(rExCapExRntInfl*(rExCapExRntInflMnth=CA$8)))*(CA$8&lt;=(MAX(rHoldPeriod,1)+fRvrYr)*12)</f>
        <v>0</v>
      </c>
      <c r="CB277" s="278" cm="1">
        <f t="array" aca="1" ref="CB277" ca="1">CA277*(1+(rRentIncrPct*(MOD(CB$8,12)=1))+(rExCapExRntInfl*(rExCapExRntInflMnth=CB$8)))*(CB$8&lt;=(MAX(rHoldPeriod,1)+fRvrYr)*12)</f>
        <v>0</v>
      </c>
      <c r="CC277" s="278" cm="1">
        <f t="array" aca="1" ref="CC277" ca="1">CB277*(1+(rRentIncrPct*(MOD(CC$8,12)=1))+(rExCapExRntInfl*(rExCapExRntInflMnth=CC$8)))*(CC$8&lt;=(MAX(rHoldPeriod,1)+fRvrYr)*12)</f>
        <v>0</v>
      </c>
      <c r="CD277" s="278" cm="1">
        <f t="array" aca="1" ref="CD277" ca="1">CC277*(1+(rRentIncrPct*(MOD(CD$8,12)=1))+(rExCapExRntInfl*(rExCapExRntInflMnth=CD$8)))*(CD$8&lt;=(MAX(rHoldPeriod,1)+fRvrYr)*12)</f>
        <v>0</v>
      </c>
      <c r="CE277" s="278" cm="1">
        <f t="array" aca="1" ref="CE277" ca="1">CD277*(1+(rRentIncrPct*(MOD(CE$8,12)=1))+(rExCapExRntInfl*(rExCapExRntInflMnth=CE$8)))*(CE$8&lt;=(MAX(rHoldPeriod,1)+fRvrYr)*12)</f>
        <v>0</v>
      </c>
      <c r="CF277" s="278" cm="1">
        <f t="array" aca="1" ref="CF277" ca="1">CE277*(1+(rRentIncrPct*(MOD(CF$8,12)=1))+(rExCapExRntInfl*(rExCapExRntInflMnth=CF$8)))*(CF$8&lt;=(MAX(rHoldPeriod,1)+fRvrYr)*12)</f>
        <v>0</v>
      </c>
      <c r="CG277" s="278" cm="1">
        <f t="array" aca="1" ref="CG277" ca="1">CF277*(1+(rRentIncrPct*(MOD(CG$8,12)=1))+(rExCapExRntInfl*(rExCapExRntInflMnth=CG$8)))*(CG$8&lt;=(MAX(rHoldPeriod,1)+fRvrYr)*12)</f>
        <v>0</v>
      </c>
      <c r="CH277" s="278" cm="1">
        <f t="array" aca="1" ref="CH277" ca="1">CG277*(1+(rRentIncrPct*(MOD(CH$8,12)=1))+(rExCapExRntInfl*(rExCapExRntInflMnth=CH$8)))*(CH$8&lt;=(MAX(rHoldPeriod,1)+fRvrYr)*12)</f>
        <v>0</v>
      </c>
      <c r="CI277" s="278" cm="1">
        <f t="array" aca="1" ref="CI277" ca="1">CH277*(1+(rRentIncrPct*(MOD(CI$8,12)=1))+(rExCapExRntInfl*(rExCapExRntInflMnth=CI$8)))*(CI$8&lt;=(MAX(rHoldPeriod,1)+fRvrYr)*12)</f>
        <v>0</v>
      </c>
      <c r="CJ277" s="278" cm="1">
        <f t="array" aca="1" ref="CJ277" ca="1">CI277*(1+(rRentIncrPct*(MOD(CJ$8,12)=1))+(rExCapExRntInfl*(rExCapExRntInflMnth=CJ$8)))*(CJ$8&lt;=(MAX(rHoldPeriod,1)+fRvrYr)*12)</f>
        <v>0</v>
      </c>
      <c r="CK277" s="278" cm="1">
        <f t="array" aca="1" ref="CK277" ca="1">CJ277*(1+(rRentIncrPct*(MOD(CK$8,12)=1))+(rExCapExRntInfl*(rExCapExRntInflMnth=CK$8)))*(CK$8&lt;=(MAX(rHoldPeriod,1)+fRvrYr)*12)</f>
        <v>0</v>
      </c>
      <c r="CL277" s="278" cm="1">
        <f t="array" aca="1" ref="CL277" ca="1">CK277*(1+(rRentIncrPct*(MOD(CL$8,12)=1))+(rExCapExRntInfl*(rExCapExRntInflMnth=CL$8)))*(CL$8&lt;=(MAX(rHoldPeriod,1)+fRvrYr)*12)</f>
        <v>0</v>
      </c>
      <c r="CM277" s="278" cm="1">
        <f t="array" aca="1" ref="CM277" ca="1">CL277*(1+(rRentIncrPct*(MOD(CM$8,12)=1))+(rExCapExRntInfl*(rExCapExRntInflMnth=CM$8)))*(CM$8&lt;=(MAX(rHoldPeriod,1)+fRvrYr)*12)</f>
        <v>0</v>
      </c>
      <c r="CN277" s="278" cm="1">
        <f t="array" aca="1" ref="CN277" ca="1">CM277*(1+(rRentIncrPct*(MOD(CN$8,12)=1))+(rExCapExRntInfl*(rExCapExRntInflMnth=CN$8)))*(CN$8&lt;=(MAX(rHoldPeriod,1)+fRvrYr)*12)</f>
        <v>0</v>
      </c>
      <c r="CO277" s="278" cm="1">
        <f t="array" aca="1" ref="CO277" ca="1">CN277*(1+(rRentIncrPct*(MOD(CO$8,12)=1))+(rExCapExRntInfl*(rExCapExRntInflMnth=CO$8)))*(CO$8&lt;=(MAX(rHoldPeriod,1)+fRvrYr)*12)</f>
        <v>0</v>
      </c>
      <c r="CP277" s="278" cm="1">
        <f t="array" aca="1" ref="CP277" ca="1">CO277*(1+(rRentIncrPct*(MOD(CP$8,12)=1))+(rExCapExRntInfl*(rExCapExRntInflMnth=CP$8)))*(CP$8&lt;=(MAX(rHoldPeriod,1)+fRvrYr)*12)</f>
        <v>0</v>
      </c>
      <c r="CQ277" s="278" cm="1">
        <f t="array" aca="1" ref="CQ277" ca="1">CP277*(1+(rRentIncrPct*(MOD(CQ$8,12)=1))+(rExCapExRntInfl*(rExCapExRntInflMnth=CQ$8)))*(CQ$8&lt;=(MAX(rHoldPeriod,1)+fRvrYr)*12)</f>
        <v>0</v>
      </c>
      <c r="CR277" s="278" cm="1">
        <f t="array" aca="1" ref="CR277" ca="1">CQ277*(1+(rRentIncrPct*(MOD(CR$8,12)=1))+(rExCapExRntInfl*(rExCapExRntInflMnth=CR$8)))*(CR$8&lt;=(MAX(rHoldPeriod,1)+fRvrYr)*12)</f>
        <v>0</v>
      </c>
      <c r="CS277" s="278" cm="1">
        <f t="array" aca="1" ref="CS277" ca="1">CR277*(1+(rRentIncrPct*(MOD(CS$8,12)=1))+(rExCapExRntInfl*(rExCapExRntInflMnth=CS$8)))*(CS$8&lt;=(MAX(rHoldPeriod,1)+fRvrYr)*12)</f>
        <v>0</v>
      </c>
      <c r="CT277" s="278" cm="1">
        <f t="array" aca="1" ref="CT277" ca="1">CS277*(1+(rRentIncrPct*(MOD(CT$8,12)=1))+(rExCapExRntInfl*(rExCapExRntInflMnth=CT$8)))*(CT$8&lt;=(MAX(rHoldPeriod,1)+fRvrYr)*12)</f>
        <v>0</v>
      </c>
      <c r="CU277" s="278" cm="1">
        <f t="array" aca="1" ref="CU277" ca="1">CT277*(1+(rRentIncrPct*(MOD(CU$8,12)=1))+(rExCapExRntInfl*(rExCapExRntInflMnth=CU$8)))*(CU$8&lt;=(MAX(rHoldPeriod,1)+fRvrYr)*12)</f>
        <v>0</v>
      </c>
      <c r="CV277" s="278" cm="1">
        <f t="array" aca="1" ref="CV277" ca="1">CU277*(1+(rRentIncrPct*(MOD(CV$8,12)=1))+(rExCapExRntInfl*(rExCapExRntInflMnth=CV$8)))*(CV$8&lt;=(MAX(rHoldPeriod,1)+fRvrYr)*12)</f>
        <v>0</v>
      </c>
      <c r="CW277" s="278" cm="1">
        <f t="array" aca="1" ref="CW277" ca="1">CV277*(1+(rRentIncrPct*(MOD(CW$8,12)=1))+(rExCapExRntInfl*(rExCapExRntInflMnth=CW$8)))*(CW$8&lt;=(MAX(rHoldPeriod,1)+fRvrYr)*12)</f>
        <v>0</v>
      </c>
      <c r="CX277" s="278" cm="1">
        <f t="array" aca="1" ref="CX277" ca="1">CW277*(1+(rRentIncrPct*(MOD(CX$8,12)=1))+(rExCapExRntInfl*(rExCapExRntInflMnth=CX$8)))*(CX$8&lt;=(MAX(rHoldPeriod,1)+fRvrYr)*12)</f>
        <v>0</v>
      </c>
      <c r="CY277" s="278" cm="1">
        <f t="array" aca="1" ref="CY277" ca="1">CX277*(1+(rRentIncrPct*(MOD(CY$8,12)=1))+(rExCapExRntInfl*(rExCapExRntInflMnth=CY$8)))*(CY$8&lt;=(MAX(rHoldPeriod,1)+fRvrYr)*12)</f>
        <v>0</v>
      </c>
      <c r="CZ277" s="278" cm="1">
        <f t="array" aca="1" ref="CZ277" ca="1">CY277*(1+(rRentIncrPct*(MOD(CZ$8,12)=1))+(rExCapExRntInfl*(rExCapExRntInflMnth=CZ$8)))*(CZ$8&lt;=(MAX(rHoldPeriod,1)+fRvrYr)*12)</f>
        <v>0</v>
      </c>
      <c r="DA277" s="278" cm="1">
        <f t="array" aca="1" ref="DA277" ca="1">CZ277*(1+(rRentIncrPct*(MOD(DA$8,12)=1))+(rExCapExRntInfl*(rExCapExRntInflMnth=DA$8)))*(DA$8&lt;=(MAX(rHoldPeriod,1)+fRvrYr)*12)</f>
        <v>0</v>
      </c>
      <c r="DB277" s="278" cm="1">
        <f t="array" aca="1" ref="DB277" ca="1">DA277*(1+(rRentIncrPct*(MOD(DB$8,12)=1))+(rExCapExRntInfl*(rExCapExRntInflMnth=DB$8)))*(DB$8&lt;=(MAX(rHoldPeriod,1)+fRvrYr)*12)</f>
        <v>0</v>
      </c>
      <c r="DC277" s="278" cm="1">
        <f t="array" aca="1" ref="DC277" ca="1">DB277*(1+(rRentIncrPct*(MOD(DC$8,12)=1))+(rExCapExRntInfl*(rExCapExRntInflMnth=DC$8)))*(DC$8&lt;=(MAX(rHoldPeriod,1)+fRvrYr)*12)</f>
        <v>0</v>
      </c>
      <c r="DD277" s="278" cm="1">
        <f t="array" aca="1" ref="DD277" ca="1">DC277*(1+(rRentIncrPct*(MOD(DD$8,12)=1))+(rExCapExRntInfl*(rExCapExRntInflMnth=DD$8)))*(DD$8&lt;=(MAX(rHoldPeriod,1)+fRvrYr)*12)</f>
        <v>0</v>
      </c>
      <c r="DE277" s="278" cm="1">
        <f t="array" aca="1" ref="DE277" ca="1">DD277*(1+(rRentIncrPct*(MOD(DE$8,12)=1))+(rExCapExRntInfl*(rExCapExRntInflMnth=DE$8)))*(DE$8&lt;=(MAX(rHoldPeriod,1)+fRvrYr)*12)</f>
        <v>0</v>
      </c>
      <c r="DF277" s="278" cm="1">
        <f t="array" aca="1" ref="DF277" ca="1">DE277*(1+(rRentIncrPct*(MOD(DF$8,12)=1))+(rExCapExRntInfl*(rExCapExRntInflMnth=DF$8)))*(DF$8&lt;=(MAX(rHoldPeriod,1)+fRvrYr)*12)</f>
        <v>0</v>
      </c>
      <c r="DG277" s="278" cm="1">
        <f t="array" aca="1" ref="DG277" ca="1">DF277*(1+(rRentIncrPct*(MOD(DG$8,12)=1))+(rExCapExRntInfl*(rExCapExRntInflMnth=DG$8)))*(DG$8&lt;=(MAX(rHoldPeriod,1)+fRvrYr)*12)</f>
        <v>0</v>
      </c>
      <c r="DH277" s="278" cm="1">
        <f t="array" aca="1" ref="DH277" ca="1">DG277*(1+(rRentIncrPct*(MOD(DH$8,12)=1))+(rExCapExRntInfl*(rExCapExRntInflMnth=DH$8)))*(DH$8&lt;=(MAX(rHoldPeriod,1)+fRvrYr)*12)</f>
        <v>0</v>
      </c>
      <c r="DI277" s="278" cm="1">
        <f t="array" aca="1" ref="DI277" ca="1">DH277*(1+(rRentIncrPct*(MOD(DI$8,12)=1))+(rExCapExRntInfl*(rExCapExRntInflMnth=DI$8)))*(DI$8&lt;=(MAX(rHoldPeriod,1)+fRvrYr)*12)</f>
        <v>0</v>
      </c>
      <c r="DJ277" s="278" cm="1">
        <f t="array" aca="1" ref="DJ277" ca="1">DI277*(1+(rRentIncrPct*(MOD(DJ$8,12)=1))+(rExCapExRntInfl*(rExCapExRntInflMnth=DJ$8)))*(DJ$8&lt;=(MAX(rHoldPeriod,1)+fRvrYr)*12)</f>
        <v>0</v>
      </c>
      <c r="DK277" s="278" cm="1">
        <f t="array" aca="1" ref="DK277" ca="1">DJ277*(1+(rRentIncrPct*(MOD(DK$8,12)=1))+(rExCapExRntInfl*(rExCapExRntInflMnth=DK$8)))*(DK$8&lt;=(MAX(rHoldPeriod,1)+fRvrYr)*12)</f>
        <v>0</v>
      </c>
      <c r="DL277" s="278" cm="1">
        <f t="array" aca="1" ref="DL277" ca="1">DK277*(1+(rRentIncrPct*(MOD(DL$8,12)=1))+(rExCapExRntInfl*(rExCapExRntInflMnth=DL$8)))*(DL$8&lt;=(MAX(rHoldPeriod,1)+fRvrYr)*12)</f>
        <v>0</v>
      </c>
      <c r="DM277" s="278" cm="1">
        <f t="array" aca="1" ref="DM277" ca="1">DL277*(1+(rRentIncrPct*(MOD(DM$8,12)=1))+(rExCapExRntInfl*(rExCapExRntInflMnth=DM$8)))*(DM$8&lt;=(MAX(rHoldPeriod,1)+fRvrYr)*12)</f>
        <v>0</v>
      </c>
      <c r="DN277" s="278" cm="1">
        <f t="array" aca="1" ref="DN277" ca="1">DM277*(1+(rRentIncrPct*(MOD(DN$8,12)=1))+(rExCapExRntInfl*(rExCapExRntInflMnth=DN$8)))*(DN$8&lt;=(MAX(rHoldPeriod,1)+fRvrYr)*12)</f>
        <v>0</v>
      </c>
      <c r="DO277" s="278" cm="1">
        <f t="array" aca="1" ref="DO277" ca="1">DN277*(1+(rRentIncrPct*(MOD(DO$8,12)=1))+(rExCapExRntInfl*(rExCapExRntInflMnth=DO$8)))*(DO$8&lt;=(MAX(rHoldPeriod,1)+fRvrYr)*12)</f>
        <v>0</v>
      </c>
      <c r="DP277" s="278" cm="1">
        <f t="array" aca="1" ref="DP277" ca="1">DO277*(1+(rRentIncrPct*(MOD(DP$8,12)=1))+(rExCapExRntInfl*(rExCapExRntInflMnth=DP$8)))*(DP$8&lt;=(MAX(rHoldPeriod,1)+fRvrYr)*12)</f>
        <v>0</v>
      </c>
      <c r="DQ277" s="278" cm="1">
        <f t="array" aca="1" ref="DQ277" ca="1">DP277*(1+(rRentIncrPct*(MOD(DQ$8,12)=1))+(rExCapExRntInfl*(rExCapExRntInflMnth=DQ$8)))*(DQ$8&lt;=(MAX(rHoldPeriod,1)+fRvrYr)*12)</f>
        <v>0</v>
      </c>
      <c r="DR277" s="278" cm="1">
        <f t="array" aca="1" ref="DR277" ca="1">DQ277*(1+(rRentIncrPct*(MOD(DR$8,12)=1))+(rExCapExRntInfl*(rExCapExRntInflMnth=DR$8)))*(DR$8&lt;=(MAX(rHoldPeriod,1)+fRvrYr)*12)</f>
        <v>0</v>
      </c>
      <c r="DS277" s="278" cm="1">
        <f t="array" aca="1" ref="DS277" ca="1">DR277*(1+(rRentIncrPct*(MOD(DS$8,12)=1))+(rExCapExRntInfl*(rExCapExRntInflMnth=DS$8)))*(DS$8&lt;=(MAX(rHoldPeriod,1)+fRvrYr)*12)</f>
        <v>0</v>
      </c>
      <c r="DT277" s="278" cm="1">
        <f t="array" aca="1" ref="DT277" ca="1">DS277*(1+(rRentIncrPct*(MOD(DT$8,12)=1))+(rExCapExRntInfl*(rExCapExRntInflMnth=DT$8)))*(DT$8&lt;=(MAX(rHoldPeriod,1)+fRvrYr)*12)</f>
        <v>0</v>
      </c>
      <c r="DU277" s="278" cm="1">
        <f t="array" aca="1" ref="DU277" ca="1">DT277*(1+(rRentIncrPct*(MOD(DU$8,12)=1))+(rExCapExRntInfl*(rExCapExRntInflMnth=DU$8)))*(DU$8&lt;=(MAX(rHoldPeriod,1)+fRvrYr)*12)</f>
        <v>0</v>
      </c>
      <c r="DV277" s="278" cm="1">
        <f t="array" aca="1" ref="DV277" ca="1">DU277*(1+(rRentIncrPct*(MOD(DV$8,12)=1))+(rExCapExRntInfl*(rExCapExRntInflMnth=DV$8)))*(DV$8&lt;=(MAX(rHoldPeriod,1)+fRvrYr)*12)</f>
        <v>0</v>
      </c>
      <c r="DW277" s="278" cm="1">
        <f t="array" aca="1" ref="DW277" ca="1">DV277*(1+(rRentIncrPct*(MOD(DW$8,12)=1))+(rExCapExRntInfl*(rExCapExRntInflMnth=DW$8)))*(DW$8&lt;=(MAX(rHoldPeriod,1)+fRvrYr)*12)</f>
        <v>0</v>
      </c>
      <c r="DX277" s="278" cm="1">
        <f t="array" aca="1" ref="DX277" ca="1">DW277*(1+(rRentIncrPct*(MOD(DX$8,12)=1))+(rExCapExRntInfl*(rExCapExRntInflMnth=DX$8)))*(DX$8&lt;=(MAX(rHoldPeriod,1)+fRvrYr)*12)</f>
        <v>0</v>
      </c>
      <c r="DY277" s="278" cm="1">
        <f t="array" aca="1" ref="DY277" ca="1">DX277*(1+(rRentIncrPct*(MOD(DY$8,12)=1))+(rExCapExRntInfl*(rExCapExRntInflMnth=DY$8)))*(DY$8&lt;=(MAX(rHoldPeriod,1)+fRvrYr)*12)</f>
        <v>0</v>
      </c>
      <c r="DZ277" s="278" cm="1">
        <f t="array" aca="1" ref="DZ277" ca="1">DY277*(1+(rRentIncrPct*(MOD(DZ$8,12)=1))+(rExCapExRntInfl*(rExCapExRntInflMnth=DZ$8)))*(DZ$8&lt;=(MAX(rHoldPeriod,1)+fRvrYr)*12)</f>
        <v>0</v>
      </c>
      <c r="EA277" s="278" cm="1">
        <f t="array" aca="1" ref="EA277" ca="1">DZ277*(1+(rRentIncrPct*(MOD(EA$8,12)=1))+(rExCapExRntInfl*(rExCapExRntInflMnth=EA$8)))*(EA$8&lt;=(MAX(rHoldPeriod,1)+fRvrYr)*12)</f>
        <v>0</v>
      </c>
      <c r="EB277" s="278" cm="1">
        <f t="array" aca="1" ref="EB277" ca="1">EA277*(1+(rRentIncrPct*(MOD(EB$8,12)=1))+(rExCapExRntInfl*(rExCapExRntInflMnth=EB$8)))*(EB$8&lt;=(MAX(rHoldPeriod,1)+fRvrYr)*12)</f>
        <v>0</v>
      </c>
      <c r="EC277" s="278" cm="1">
        <f t="array" aca="1" ref="EC277" ca="1">EB277*(1+(rRentIncrPct*(MOD(EC$8,12)=1))+(rExCapExRntInfl*(rExCapExRntInflMnth=EC$8)))*(EC$8&lt;=(MAX(rHoldPeriod,1)+fRvrYr)*12)</f>
        <v>0</v>
      </c>
      <c r="ED277" s="278" cm="1">
        <f t="array" aca="1" ref="ED277" ca="1">EC277*(1+(rRentIncrPct*(MOD(ED$8,12)=1))+(rExCapExRntInfl*(rExCapExRntInflMnth=ED$8)))*(ED$8&lt;=(MAX(rHoldPeriod,1)+fRvrYr)*12)</f>
        <v>0</v>
      </c>
      <c r="EE277" s="278" cm="1">
        <f t="array" aca="1" ref="EE277" ca="1">ED277*(1+(rRentIncrPct*(MOD(EE$8,12)=1))+(rExCapExRntInfl*(rExCapExRntInflMnth=EE$8)))*(EE$8&lt;=(MAX(rHoldPeriod,1)+fRvrYr)*12)</f>
        <v>0</v>
      </c>
      <c r="EF277" s="278" cm="1">
        <f t="array" aca="1" ref="EF277" ca="1">EE277*(1+(rRentIncrPct*(MOD(EF$8,12)=1))+(rExCapExRntInfl*(rExCapExRntInflMnth=EF$8)))*(EF$8&lt;=(MAX(rHoldPeriod,1)+fRvrYr)*12)</f>
        <v>0</v>
      </c>
      <c r="EG277" s="278" cm="1">
        <f t="array" aca="1" ref="EG277" ca="1">EF277*(1+(rRentIncrPct*(MOD(EG$8,12)=1))+(rExCapExRntInfl*(rExCapExRntInflMnth=EG$8)))*(EG$8&lt;=(MAX(rHoldPeriod,1)+fRvrYr)*12)</f>
        <v>0</v>
      </c>
      <c r="EH277" s="278" cm="1">
        <f t="array" aca="1" ref="EH277" ca="1">EG277*(1+(rRentIncrPct*(MOD(EH$8,12)=1))+(rExCapExRntInfl*(rExCapExRntInflMnth=EH$8)))*(EH$8&lt;=(MAX(rHoldPeriod,1)+fRvrYr)*12)</f>
        <v>0</v>
      </c>
      <c r="EI277" s="278" cm="1">
        <f t="array" aca="1" ref="EI277" ca="1">EH277*(1+(rRentIncrPct*(MOD(EI$8,12)=1))+(rExCapExRntInfl*(rExCapExRntInflMnth=EI$8)))*(EI$8&lt;=(MAX(rHoldPeriod,1)+fRvrYr)*12)</f>
        <v>0</v>
      </c>
      <c r="EJ277" s="278" cm="1">
        <f t="array" aca="1" ref="EJ277" ca="1">EI277*(1+(rRentIncrPct*(MOD(EJ$8,12)=1))+(rExCapExRntInfl*(rExCapExRntInflMnth=EJ$8)))*(EJ$8&lt;=(MAX(rHoldPeriod,1)+fRvrYr)*12)</f>
        <v>0</v>
      </c>
      <c r="EK277" s="278" cm="1">
        <f t="array" aca="1" ref="EK277" ca="1">EJ277*(1+(rRentIncrPct*(MOD(EK$8,12)=1))+(rExCapExRntInfl*(rExCapExRntInflMnth=EK$8)))*(EK$8&lt;=(MAX(rHoldPeriod,1)+fRvrYr)*12)</f>
        <v>0</v>
      </c>
      <c r="EL277" s="278" cm="1">
        <f t="array" aca="1" ref="EL277" ca="1">EK277*(1+(rRentIncrPct*(MOD(EL$8,12)=1))+(rExCapExRntInfl*(rExCapExRntInflMnth=EL$8)))*(EL$8&lt;=(MAX(rHoldPeriod,1)+fRvrYr)*12)</f>
        <v>0</v>
      </c>
      <c r="EM277" s="278" cm="1">
        <f t="array" aca="1" ref="EM277" ca="1">EL277*(1+(rRentIncrPct*(MOD(EM$8,12)=1))+(rExCapExRntInfl*(rExCapExRntInflMnth=EM$8)))*(EM$8&lt;=(MAX(rHoldPeriod,1)+fRvrYr)*12)</f>
        <v>0</v>
      </c>
      <c r="EN277" s="278" cm="1">
        <f t="array" aca="1" ref="EN277" ca="1">EM277*(1+(rRentIncrPct*(MOD(EN$8,12)=1))+(rExCapExRntInfl*(rExCapExRntInflMnth=EN$8)))*(EN$8&lt;=(MAX(rHoldPeriod,1)+fRvrYr)*12)</f>
        <v>0</v>
      </c>
      <c r="EO277" s="278" cm="1">
        <f t="array" aca="1" ref="EO277" ca="1">EN277*(1+(rRentIncrPct*(MOD(EO$8,12)=1))+(rExCapExRntInfl*(rExCapExRntInflMnth=EO$8)))*(EO$8&lt;=(MAX(rHoldPeriod,1)+fRvrYr)*12)</f>
        <v>0</v>
      </c>
      <c r="EP277" s="278" cm="1">
        <f t="array" aca="1" ref="EP277" ca="1">EO277*(1+(rRentIncrPct*(MOD(EP$8,12)=1))+(rExCapExRntInfl*(rExCapExRntInflMnth=EP$8)))*(EP$8&lt;=(MAX(rHoldPeriod,1)+fRvrYr)*12)</f>
        <v>0</v>
      </c>
      <c r="EQ277" s="278" cm="1">
        <f t="array" aca="1" ref="EQ277" ca="1">EP277*(1+(rRentIncrPct*(MOD(EQ$8,12)=1))+(rExCapExRntInfl*(rExCapExRntInflMnth=EQ$8)))*(EQ$8&lt;=(MAX(rHoldPeriod,1)+fRvrYr)*12)</f>
        <v>0</v>
      </c>
      <c r="ER277" s="278" cm="1">
        <f t="array" aca="1" ref="ER277" ca="1">EQ277*(1+(rRentIncrPct*(MOD(ER$8,12)=1))+(rExCapExRntInfl*(rExCapExRntInflMnth=ER$8)))*(ER$8&lt;=(MAX(rHoldPeriod,1)+fRvrYr)*12)</f>
        <v>0</v>
      </c>
      <c r="ES277" s="278" cm="1">
        <f t="array" aca="1" ref="ES277" ca="1">ER277*(1+(rRentIncrPct*(MOD(ES$8,12)=1))+(rExCapExRntInfl*(rExCapExRntInflMnth=ES$8)))*(ES$8&lt;=(MAX(rHoldPeriod,1)+fRvrYr)*12)</f>
        <v>0</v>
      </c>
    </row>
    <row r="278" spans="17:149" hidden="1" x14ac:dyDescent="0.2">
      <c r="Q278" s="275"/>
      <c r="R278" s="278">
        <f t="shared" si="502"/>
        <v>0</v>
      </c>
      <c r="S278" s="278" cm="1">
        <f t="array" aca="1" ref="S278" ca="1">R278*(1+(rRentIncrPct*(MOD(S$8,12)=1))+(rExCapExRntInfl*(rExCapExRntInflMnth=S$8)))*(S$8&lt;=(MAX(rHoldPeriod,1)+fRvrYr)*12)</f>
        <v>0</v>
      </c>
      <c r="T278" s="278" cm="1">
        <f t="array" aca="1" ref="T278" ca="1">S278*(1+(rRentIncrPct*(MOD(T$8,12)=1))+(rExCapExRntInfl*(rExCapExRntInflMnth=T$8)))*(T$8&lt;=(MAX(rHoldPeriod,1)+fRvrYr)*12)</f>
        <v>0</v>
      </c>
      <c r="U278" s="278" cm="1">
        <f t="array" aca="1" ref="U278" ca="1">T278*(1+(rRentIncrPct*(MOD(U$8,12)=1))+(rExCapExRntInfl*(rExCapExRntInflMnth=U$8)))*(U$8&lt;=(MAX(rHoldPeriod,1)+fRvrYr)*12)</f>
        <v>0</v>
      </c>
      <c r="V278" s="278" cm="1">
        <f t="array" aca="1" ref="V278" ca="1">U278*(1+(rRentIncrPct*(MOD(V$8,12)=1))+(rExCapExRntInfl*(rExCapExRntInflMnth=V$8)))*(V$8&lt;=(MAX(rHoldPeriod,1)+fRvrYr)*12)</f>
        <v>0</v>
      </c>
      <c r="W278" s="278" cm="1">
        <f t="array" aca="1" ref="W278" ca="1">V278*(1+(rRentIncrPct*(MOD(W$8,12)=1))+(rExCapExRntInfl*(rExCapExRntInflMnth=W$8)))*(W$8&lt;=(MAX(rHoldPeriod,1)+fRvrYr)*12)</f>
        <v>0</v>
      </c>
      <c r="X278" s="278" cm="1">
        <f t="array" aca="1" ref="X278" ca="1">W278*(1+(rRentIncrPct*(MOD(X$8,12)=1))+(rExCapExRntInfl*(rExCapExRntInflMnth=X$8)))*(X$8&lt;=(MAX(rHoldPeriod,1)+fRvrYr)*12)</f>
        <v>0</v>
      </c>
      <c r="Y278" s="278" cm="1">
        <f t="array" aca="1" ref="Y278" ca="1">X278*(1+(rRentIncrPct*(MOD(Y$8,12)=1))+(rExCapExRntInfl*(rExCapExRntInflMnth=Y$8)))*(Y$8&lt;=(MAX(rHoldPeriod,1)+fRvrYr)*12)</f>
        <v>0</v>
      </c>
      <c r="Z278" s="278" cm="1">
        <f t="array" aca="1" ref="Z278" ca="1">Y278*(1+(rRentIncrPct*(MOD(Z$8,12)=1))+(rExCapExRntInfl*(rExCapExRntInflMnth=Z$8)))*(Z$8&lt;=(MAX(rHoldPeriod,1)+fRvrYr)*12)</f>
        <v>0</v>
      </c>
      <c r="AA278" s="278" cm="1">
        <f t="array" aca="1" ref="AA278" ca="1">Z278*(1+(rRentIncrPct*(MOD(AA$8,12)=1))+(rExCapExRntInfl*(rExCapExRntInflMnth=AA$8)))*(AA$8&lt;=(MAX(rHoldPeriod,1)+fRvrYr)*12)</f>
        <v>0</v>
      </c>
      <c r="AB278" s="278" cm="1">
        <f t="array" aca="1" ref="AB278" ca="1">AA278*(1+(rRentIncrPct*(MOD(AB$8,12)=1))+(rExCapExRntInfl*(rExCapExRntInflMnth=AB$8)))*(AB$8&lt;=(MAX(rHoldPeriod,1)+fRvrYr)*12)</f>
        <v>0</v>
      </c>
      <c r="AC278" s="278" cm="1">
        <f t="array" aca="1" ref="AC278" ca="1">AB278*(1+(rRentIncrPct*(MOD(AC$8,12)=1))+(rExCapExRntInfl*(rExCapExRntInflMnth=AC$8)))*(AC$8&lt;=(MAX(rHoldPeriod,1)+fRvrYr)*12)</f>
        <v>0</v>
      </c>
      <c r="AD278" s="278" cm="1">
        <f t="array" aca="1" ref="AD278" ca="1">AC278*(1+(rRentIncrPct*(MOD(AD$8,12)=1))+(rExCapExRntInfl*(rExCapExRntInflMnth=AD$8)))*(AD$8&lt;=(MAX(rHoldPeriod,1)+fRvrYr)*12)</f>
        <v>0</v>
      </c>
      <c r="AE278" s="278" cm="1">
        <f t="array" aca="1" ref="AE278" ca="1">AD278*(1+(rRentIncrPct*(MOD(AE$8,12)=1))+(rExCapExRntInfl*(rExCapExRntInflMnth=AE$8)))*(AE$8&lt;=(MAX(rHoldPeriod,1)+fRvrYr)*12)</f>
        <v>0</v>
      </c>
      <c r="AF278" s="278" cm="1">
        <f t="array" aca="1" ref="AF278" ca="1">AE278*(1+(rRentIncrPct*(MOD(AF$8,12)=1))+(rExCapExRntInfl*(rExCapExRntInflMnth=AF$8)))*(AF$8&lt;=(MAX(rHoldPeriod,1)+fRvrYr)*12)</f>
        <v>0</v>
      </c>
      <c r="AG278" s="278" cm="1">
        <f t="array" aca="1" ref="AG278" ca="1">AF278*(1+(rRentIncrPct*(MOD(AG$8,12)=1))+(rExCapExRntInfl*(rExCapExRntInflMnth=AG$8)))*(AG$8&lt;=(MAX(rHoldPeriod,1)+fRvrYr)*12)</f>
        <v>0</v>
      </c>
      <c r="AH278" s="278" cm="1">
        <f t="array" aca="1" ref="AH278" ca="1">AG278*(1+(rRentIncrPct*(MOD(AH$8,12)=1))+(rExCapExRntInfl*(rExCapExRntInflMnth=AH$8)))*(AH$8&lt;=(MAX(rHoldPeriod,1)+fRvrYr)*12)</f>
        <v>0</v>
      </c>
      <c r="AI278" s="278" cm="1">
        <f t="array" aca="1" ref="AI278" ca="1">AH278*(1+(rRentIncrPct*(MOD(AI$8,12)=1))+(rExCapExRntInfl*(rExCapExRntInflMnth=AI$8)))*(AI$8&lt;=(MAX(rHoldPeriod,1)+fRvrYr)*12)</f>
        <v>0</v>
      </c>
      <c r="AJ278" s="278" cm="1">
        <f t="array" aca="1" ref="AJ278" ca="1">AI278*(1+(rRentIncrPct*(MOD(AJ$8,12)=1))+(rExCapExRntInfl*(rExCapExRntInflMnth=AJ$8)))*(AJ$8&lt;=(MAX(rHoldPeriod,1)+fRvrYr)*12)</f>
        <v>0</v>
      </c>
      <c r="AK278" s="278" cm="1">
        <f t="array" aca="1" ref="AK278" ca="1">AJ278*(1+(rRentIncrPct*(MOD(AK$8,12)=1))+(rExCapExRntInfl*(rExCapExRntInflMnth=AK$8)))*(AK$8&lt;=(MAX(rHoldPeriod,1)+fRvrYr)*12)</f>
        <v>0</v>
      </c>
      <c r="AL278" s="278" cm="1">
        <f t="array" aca="1" ref="AL278" ca="1">AK278*(1+(rRentIncrPct*(MOD(AL$8,12)=1))+(rExCapExRntInfl*(rExCapExRntInflMnth=AL$8)))*(AL$8&lt;=(MAX(rHoldPeriod,1)+fRvrYr)*12)</f>
        <v>0</v>
      </c>
      <c r="AM278" s="278" cm="1">
        <f t="array" aca="1" ref="AM278" ca="1">AL278*(1+(rRentIncrPct*(MOD(AM$8,12)=1))+(rExCapExRntInfl*(rExCapExRntInflMnth=AM$8)))*(AM$8&lt;=(MAX(rHoldPeriod,1)+fRvrYr)*12)</f>
        <v>0</v>
      </c>
      <c r="AN278" s="278" cm="1">
        <f t="array" aca="1" ref="AN278" ca="1">AM278*(1+(rRentIncrPct*(MOD(AN$8,12)=1))+(rExCapExRntInfl*(rExCapExRntInflMnth=AN$8)))*(AN$8&lt;=(MAX(rHoldPeriod,1)+fRvrYr)*12)</f>
        <v>0</v>
      </c>
      <c r="AO278" s="278" cm="1">
        <f t="array" aca="1" ref="AO278" ca="1">AN278*(1+(rRentIncrPct*(MOD(AO$8,12)=1))+(rExCapExRntInfl*(rExCapExRntInflMnth=AO$8)))*(AO$8&lt;=(MAX(rHoldPeriod,1)+fRvrYr)*12)</f>
        <v>0</v>
      </c>
      <c r="AP278" s="278" cm="1">
        <f t="array" aca="1" ref="AP278" ca="1">AO278*(1+(rRentIncrPct*(MOD(AP$8,12)=1))+(rExCapExRntInfl*(rExCapExRntInflMnth=AP$8)))*(AP$8&lt;=(MAX(rHoldPeriod,1)+fRvrYr)*12)</f>
        <v>0</v>
      </c>
      <c r="AQ278" s="278" cm="1">
        <f t="array" aca="1" ref="AQ278" ca="1">AP278*(1+(rRentIncrPct*(MOD(AQ$8,12)=1))+(rExCapExRntInfl*(rExCapExRntInflMnth=AQ$8)))*(AQ$8&lt;=(MAX(rHoldPeriod,1)+fRvrYr)*12)</f>
        <v>0</v>
      </c>
      <c r="AR278" s="278" cm="1">
        <f t="array" aca="1" ref="AR278" ca="1">AQ278*(1+(rRentIncrPct*(MOD(AR$8,12)=1))+(rExCapExRntInfl*(rExCapExRntInflMnth=AR$8)))*(AR$8&lt;=(MAX(rHoldPeriod,1)+fRvrYr)*12)</f>
        <v>0</v>
      </c>
      <c r="AS278" s="278" cm="1">
        <f t="array" aca="1" ref="AS278" ca="1">AR278*(1+(rRentIncrPct*(MOD(AS$8,12)=1))+(rExCapExRntInfl*(rExCapExRntInflMnth=AS$8)))*(AS$8&lt;=(MAX(rHoldPeriod,1)+fRvrYr)*12)</f>
        <v>0</v>
      </c>
      <c r="AT278" s="278" cm="1">
        <f t="array" aca="1" ref="AT278" ca="1">AS278*(1+(rRentIncrPct*(MOD(AT$8,12)=1))+(rExCapExRntInfl*(rExCapExRntInflMnth=AT$8)))*(AT$8&lt;=(MAX(rHoldPeriod,1)+fRvrYr)*12)</f>
        <v>0</v>
      </c>
      <c r="AU278" s="278" cm="1">
        <f t="array" aca="1" ref="AU278" ca="1">AT278*(1+(rRentIncrPct*(MOD(AU$8,12)=1))+(rExCapExRntInfl*(rExCapExRntInflMnth=AU$8)))*(AU$8&lt;=(MAX(rHoldPeriod,1)+fRvrYr)*12)</f>
        <v>0</v>
      </c>
      <c r="AV278" s="278" cm="1">
        <f t="array" aca="1" ref="AV278" ca="1">AU278*(1+(rRentIncrPct*(MOD(AV$8,12)=1))+(rExCapExRntInfl*(rExCapExRntInflMnth=AV$8)))*(AV$8&lt;=(MAX(rHoldPeriod,1)+fRvrYr)*12)</f>
        <v>0</v>
      </c>
      <c r="AW278" s="278" cm="1">
        <f t="array" aca="1" ref="AW278" ca="1">AV278*(1+(rRentIncrPct*(MOD(AW$8,12)=1))+(rExCapExRntInfl*(rExCapExRntInflMnth=AW$8)))*(AW$8&lt;=(MAX(rHoldPeriod,1)+fRvrYr)*12)</f>
        <v>0</v>
      </c>
      <c r="AX278" s="278" cm="1">
        <f t="array" aca="1" ref="AX278" ca="1">AW278*(1+(rRentIncrPct*(MOD(AX$8,12)=1))+(rExCapExRntInfl*(rExCapExRntInflMnth=AX$8)))*(AX$8&lt;=(MAX(rHoldPeriod,1)+fRvrYr)*12)</f>
        <v>0</v>
      </c>
      <c r="AY278" s="278" cm="1">
        <f t="array" aca="1" ref="AY278" ca="1">AX278*(1+(rRentIncrPct*(MOD(AY$8,12)=1))+(rExCapExRntInfl*(rExCapExRntInflMnth=AY$8)))*(AY$8&lt;=(MAX(rHoldPeriod,1)+fRvrYr)*12)</f>
        <v>0</v>
      </c>
      <c r="AZ278" s="278" cm="1">
        <f t="array" aca="1" ref="AZ278" ca="1">AY278*(1+(rRentIncrPct*(MOD(AZ$8,12)=1))+(rExCapExRntInfl*(rExCapExRntInflMnth=AZ$8)))*(AZ$8&lt;=(MAX(rHoldPeriod,1)+fRvrYr)*12)</f>
        <v>0</v>
      </c>
      <c r="BA278" s="278" cm="1">
        <f t="array" aca="1" ref="BA278" ca="1">AZ278*(1+(rRentIncrPct*(MOD(BA$8,12)=1))+(rExCapExRntInfl*(rExCapExRntInflMnth=BA$8)))*(BA$8&lt;=(MAX(rHoldPeriod,1)+fRvrYr)*12)</f>
        <v>0</v>
      </c>
      <c r="BB278" s="278" cm="1">
        <f t="array" aca="1" ref="BB278" ca="1">BA278*(1+(rRentIncrPct*(MOD(BB$8,12)=1))+(rExCapExRntInfl*(rExCapExRntInflMnth=BB$8)))*(BB$8&lt;=(MAX(rHoldPeriod,1)+fRvrYr)*12)</f>
        <v>0</v>
      </c>
      <c r="BC278" s="278" cm="1">
        <f t="array" aca="1" ref="BC278" ca="1">BB278*(1+(rRentIncrPct*(MOD(BC$8,12)=1))+(rExCapExRntInfl*(rExCapExRntInflMnth=BC$8)))*(BC$8&lt;=(MAX(rHoldPeriod,1)+fRvrYr)*12)</f>
        <v>0</v>
      </c>
      <c r="BD278" s="278" cm="1">
        <f t="array" aca="1" ref="BD278" ca="1">BC278*(1+(rRentIncrPct*(MOD(BD$8,12)=1))+(rExCapExRntInfl*(rExCapExRntInflMnth=BD$8)))*(BD$8&lt;=(MAX(rHoldPeriod,1)+fRvrYr)*12)</f>
        <v>0</v>
      </c>
      <c r="BE278" s="278" cm="1">
        <f t="array" aca="1" ref="BE278" ca="1">BD278*(1+(rRentIncrPct*(MOD(BE$8,12)=1))+(rExCapExRntInfl*(rExCapExRntInflMnth=BE$8)))*(BE$8&lt;=(MAX(rHoldPeriod,1)+fRvrYr)*12)</f>
        <v>0</v>
      </c>
      <c r="BF278" s="278" cm="1">
        <f t="array" aca="1" ref="BF278" ca="1">BE278*(1+(rRentIncrPct*(MOD(BF$8,12)=1))+(rExCapExRntInfl*(rExCapExRntInflMnth=BF$8)))*(BF$8&lt;=(MAX(rHoldPeriod,1)+fRvrYr)*12)</f>
        <v>0</v>
      </c>
      <c r="BG278" s="278" cm="1">
        <f t="array" aca="1" ref="BG278" ca="1">BF278*(1+(rRentIncrPct*(MOD(BG$8,12)=1))+(rExCapExRntInfl*(rExCapExRntInflMnth=BG$8)))*(BG$8&lt;=(MAX(rHoldPeriod,1)+fRvrYr)*12)</f>
        <v>0</v>
      </c>
      <c r="BH278" s="278" cm="1">
        <f t="array" aca="1" ref="BH278" ca="1">BG278*(1+(rRentIncrPct*(MOD(BH$8,12)=1))+(rExCapExRntInfl*(rExCapExRntInflMnth=BH$8)))*(BH$8&lt;=(MAX(rHoldPeriod,1)+fRvrYr)*12)</f>
        <v>0</v>
      </c>
      <c r="BI278" s="278" cm="1">
        <f t="array" aca="1" ref="BI278" ca="1">BH278*(1+(rRentIncrPct*(MOD(BI$8,12)=1))+(rExCapExRntInfl*(rExCapExRntInflMnth=BI$8)))*(BI$8&lt;=(MAX(rHoldPeriod,1)+fRvrYr)*12)</f>
        <v>0</v>
      </c>
      <c r="BJ278" s="278" cm="1">
        <f t="array" aca="1" ref="BJ278" ca="1">BI278*(1+(rRentIncrPct*(MOD(BJ$8,12)=1))+(rExCapExRntInfl*(rExCapExRntInflMnth=BJ$8)))*(BJ$8&lt;=(MAX(rHoldPeriod,1)+fRvrYr)*12)</f>
        <v>0</v>
      </c>
      <c r="BK278" s="278" cm="1">
        <f t="array" aca="1" ref="BK278" ca="1">BJ278*(1+(rRentIncrPct*(MOD(BK$8,12)=1))+(rExCapExRntInfl*(rExCapExRntInflMnth=BK$8)))*(BK$8&lt;=(MAX(rHoldPeriod,1)+fRvrYr)*12)</f>
        <v>0</v>
      </c>
      <c r="BL278" s="278" cm="1">
        <f t="array" aca="1" ref="BL278" ca="1">BK278*(1+(rRentIncrPct*(MOD(BL$8,12)=1))+(rExCapExRntInfl*(rExCapExRntInflMnth=BL$8)))*(BL$8&lt;=(MAX(rHoldPeriod,1)+fRvrYr)*12)</f>
        <v>0</v>
      </c>
      <c r="BM278" s="278" cm="1">
        <f t="array" aca="1" ref="BM278" ca="1">BL278*(1+(rRentIncrPct*(MOD(BM$8,12)=1))+(rExCapExRntInfl*(rExCapExRntInflMnth=BM$8)))*(BM$8&lt;=(MAX(rHoldPeriod,1)+fRvrYr)*12)</f>
        <v>0</v>
      </c>
      <c r="BN278" s="278" cm="1">
        <f t="array" aca="1" ref="BN278" ca="1">BM278*(1+(rRentIncrPct*(MOD(BN$8,12)=1))+(rExCapExRntInfl*(rExCapExRntInflMnth=BN$8)))*(BN$8&lt;=(MAX(rHoldPeriod,1)+fRvrYr)*12)</f>
        <v>0</v>
      </c>
      <c r="BO278" s="278" cm="1">
        <f t="array" aca="1" ref="BO278" ca="1">BN278*(1+(rRentIncrPct*(MOD(BO$8,12)=1))+(rExCapExRntInfl*(rExCapExRntInflMnth=BO$8)))*(BO$8&lt;=(MAX(rHoldPeriod,1)+fRvrYr)*12)</f>
        <v>0</v>
      </c>
      <c r="BP278" s="278" cm="1">
        <f t="array" aca="1" ref="BP278" ca="1">BO278*(1+(rRentIncrPct*(MOD(BP$8,12)=1))+(rExCapExRntInfl*(rExCapExRntInflMnth=BP$8)))*(BP$8&lt;=(MAX(rHoldPeriod,1)+fRvrYr)*12)</f>
        <v>0</v>
      </c>
      <c r="BQ278" s="278" cm="1">
        <f t="array" aca="1" ref="BQ278" ca="1">BP278*(1+(rRentIncrPct*(MOD(BQ$8,12)=1))+(rExCapExRntInfl*(rExCapExRntInflMnth=BQ$8)))*(BQ$8&lt;=(MAX(rHoldPeriod,1)+fRvrYr)*12)</f>
        <v>0</v>
      </c>
      <c r="BR278" s="278" cm="1">
        <f t="array" aca="1" ref="BR278" ca="1">BQ278*(1+(rRentIncrPct*(MOD(BR$8,12)=1))+(rExCapExRntInfl*(rExCapExRntInflMnth=BR$8)))*(BR$8&lt;=(MAX(rHoldPeriod,1)+fRvrYr)*12)</f>
        <v>0</v>
      </c>
      <c r="BS278" s="278" cm="1">
        <f t="array" aca="1" ref="BS278" ca="1">BR278*(1+(rRentIncrPct*(MOD(BS$8,12)=1))+(rExCapExRntInfl*(rExCapExRntInflMnth=BS$8)))*(BS$8&lt;=(MAX(rHoldPeriod,1)+fRvrYr)*12)</f>
        <v>0</v>
      </c>
      <c r="BT278" s="278" cm="1">
        <f t="array" aca="1" ref="BT278" ca="1">BS278*(1+(rRentIncrPct*(MOD(BT$8,12)=1))+(rExCapExRntInfl*(rExCapExRntInflMnth=BT$8)))*(BT$8&lt;=(MAX(rHoldPeriod,1)+fRvrYr)*12)</f>
        <v>0</v>
      </c>
      <c r="BU278" s="278" cm="1">
        <f t="array" aca="1" ref="BU278" ca="1">BT278*(1+(rRentIncrPct*(MOD(BU$8,12)=1))+(rExCapExRntInfl*(rExCapExRntInflMnth=BU$8)))*(BU$8&lt;=(MAX(rHoldPeriod,1)+fRvrYr)*12)</f>
        <v>0</v>
      </c>
      <c r="BV278" s="278" cm="1">
        <f t="array" aca="1" ref="BV278" ca="1">BU278*(1+(rRentIncrPct*(MOD(BV$8,12)=1))+(rExCapExRntInfl*(rExCapExRntInflMnth=BV$8)))*(BV$8&lt;=(MAX(rHoldPeriod,1)+fRvrYr)*12)</f>
        <v>0</v>
      </c>
      <c r="BW278" s="278" cm="1">
        <f t="array" aca="1" ref="BW278" ca="1">BV278*(1+(rRentIncrPct*(MOD(BW$8,12)=1))+(rExCapExRntInfl*(rExCapExRntInflMnth=BW$8)))*(BW$8&lt;=(MAX(rHoldPeriod,1)+fRvrYr)*12)</f>
        <v>0</v>
      </c>
      <c r="BX278" s="278" cm="1">
        <f t="array" aca="1" ref="BX278" ca="1">BW278*(1+(rRentIncrPct*(MOD(BX$8,12)=1))+(rExCapExRntInfl*(rExCapExRntInflMnth=BX$8)))*(BX$8&lt;=(MAX(rHoldPeriod,1)+fRvrYr)*12)</f>
        <v>0</v>
      </c>
      <c r="BY278" s="278" cm="1">
        <f t="array" aca="1" ref="BY278" ca="1">BX278*(1+(rRentIncrPct*(MOD(BY$8,12)=1))+(rExCapExRntInfl*(rExCapExRntInflMnth=BY$8)))*(BY$8&lt;=(MAX(rHoldPeriod,1)+fRvrYr)*12)</f>
        <v>0</v>
      </c>
      <c r="BZ278" s="278" cm="1">
        <f t="array" aca="1" ref="BZ278" ca="1">BY278*(1+(rRentIncrPct*(MOD(BZ$8,12)=1))+(rExCapExRntInfl*(rExCapExRntInflMnth=BZ$8)))*(BZ$8&lt;=(MAX(rHoldPeriod,1)+fRvrYr)*12)</f>
        <v>0</v>
      </c>
      <c r="CA278" s="278" cm="1">
        <f t="array" aca="1" ref="CA278" ca="1">BZ278*(1+(rRentIncrPct*(MOD(CA$8,12)=1))+(rExCapExRntInfl*(rExCapExRntInflMnth=CA$8)))*(CA$8&lt;=(MAX(rHoldPeriod,1)+fRvrYr)*12)</f>
        <v>0</v>
      </c>
      <c r="CB278" s="278" cm="1">
        <f t="array" aca="1" ref="CB278" ca="1">CA278*(1+(rRentIncrPct*(MOD(CB$8,12)=1))+(rExCapExRntInfl*(rExCapExRntInflMnth=CB$8)))*(CB$8&lt;=(MAX(rHoldPeriod,1)+fRvrYr)*12)</f>
        <v>0</v>
      </c>
      <c r="CC278" s="278" cm="1">
        <f t="array" aca="1" ref="CC278" ca="1">CB278*(1+(rRentIncrPct*(MOD(CC$8,12)=1))+(rExCapExRntInfl*(rExCapExRntInflMnth=CC$8)))*(CC$8&lt;=(MAX(rHoldPeriod,1)+fRvrYr)*12)</f>
        <v>0</v>
      </c>
      <c r="CD278" s="278" cm="1">
        <f t="array" aca="1" ref="CD278" ca="1">CC278*(1+(rRentIncrPct*(MOD(CD$8,12)=1))+(rExCapExRntInfl*(rExCapExRntInflMnth=CD$8)))*(CD$8&lt;=(MAX(rHoldPeriod,1)+fRvrYr)*12)</f>
        <v>0</v>
      </c>
      <c r="CE278" s="278" cm="1">
        <f t="array" aca="1" ref="CE278" ca="1">CD278*(1+(rRentIncrPct*(MOD(CE$8,12)=1))+(rExCapExRntInfl*(rExCapExRntInflMnth=CE$8)))*(CE$8&lt;=(MAX(rHoldPeriod,1)+fRvrYr)*12)</f>
        <v>0</v>
      </c>
      <c r="CF278" s="278" cm="1">
        <f t="array" aca="1" ref="CF278" ca="1">CE278*(1+(rRentIncrPct*(MOD(CF$8,12)=1))+(rExCapExRntInfl*(rExCapExRntInflMnth=CF$8)))*(CF$8&lt;=(MAX(rHoldPeriod,1)+fRvrYr)*12)</f>
        <v>0</v>
      </c>
      <c r="CG278" s="278" cm="1">
        <f t="array" aca="1" ref="CG278" ca="1">CF278*(1+(rRentIncrPct*(MOD(CG$8,12)=1))+(rExCapExRntInfl*(rExCapExRntInflMnth=CG$8)))*(CG$8&lt;=(MAX(rHoldPeriod,1)+fRvrYr)*12)</f>
        <v>0</v>
      </c>
      <c r="CH278" s="278" cm="1">
        <f t="array" aca="1" ref="CH278" ca="1">CG278*(1+(rRentIncrPct*(MOD(CH$8,12)=1))+(rExCapExRntInfl*(rExCapExRntInflMnth=CH$8)))*(CH$8&lt;=(MAX(rHoldPeriod,1)+fRvrYr)*12)</f>
        <v>0</v>
      </c>
      <c r="CI278" s="278" cm="1">
        <f t="array" aca="1" ref="CI278" ca="1">CH278*(1+(rRentIncrPct*(MOD(CI$8,12)=1))+(rExCapExRntInfl*(rExCapExRntInflMnth=CI$8)))*(CI$8&lt;=(MAX(rHoldPeriod,1)+fRvrYr)*12)</f>
        <v>0</v>
      </c>
      <c r="CJ278" s="278" cm="1">
        <f t="array" aca="1" ref="CJ278" ca="1">CI278*(1+(rRentIncrPct*(MOD(CJ$8,12)=1))+(rExCapExRntInfl*(rExCapExRntInflMnth=CJ$8)))*(CJ$8&lt;=(MAX(rHoldPeriod,1)+fRvrYr)*12)</f>
        <v>0</v>
      </c>
      <c r="CK278" s="278" cm="1">
        <f t="array" aca="1" ref="CK278" ca="1">CJ278*(1+(rRentIncrPct*(MOD(CK$8,12)=1))+(rExCapExRntInfl*(rExCapExRntInflMnth=CK$8)))*(CK$8&lt;=(MAX(rHoldPeriod,1)+fRvrYr)*12)</f>
        <v>0</v>
      </c>
      <c r="CL278" s="278" cm="1">
        <f t="array" aca="1" ref="CL278" ca="1">CK278*(1+(rRentIncrPct*(MOD(CL$8,12)=1))+(rExCapExRntInfl*(rExCapExRntInflMnth=CL$8)))*(CL$8&lt;=(MAX(rHoldPeriod,1)+fRvrYr)*12)</f>
        <v>0</v>
      </c>
      <c r="CM278" s="278" cm="1">
        <f t="array" aca="1" ref="CM278" ca="1">CL278*(1+(rRentIncrPct*(MOD(CM$8,12)=1))+(rExCapExRntInfl*(rExCapExRntInflMnth=CM$8)))*(CM$8&lt;=(MAX(rHoldPeriod,1)+fRvrYr)*12)</f>
        <v>0</v>
      </c>
      <c r="CN278" s="278" cm="1">
        <f t="array" aca="1" ref="CN278" ca="1">CM278*(1+(rRentIncrPct*(MOD(CN$8,12)=1))+(rExCapExRntInfl*(rExCapExRntInflMnth=CN$8)))*(CN$8&lt;=(MAX(rHoldPeriod,1)+fRvrYr)*12)</f>
        <v>0</v>
      </c>
      <c r="CO278" s="278" cm="1">
        <f t="array" aca="1" ref="CO278" ca="1">CN278*(1+(rRentIncrPct*(MOD(CO$8,12)=1))+(rExCapExRntInfl*(rExCapExRntInflMnth=CO$8)))*(CO$8&lt;=(MAX(rHoldPeriod,1)+fRvrYr)*12)</f>
        <v>0</v>
      </c>
      <c r="CP278" s="278" cm="1">
        <f t="array" aca="1" ref="CP278" ca="1">CO278*(1+(rRentIncrPct*(MOD(CP$8,12)=1))+(rExCapExRntInfl*(rExCapExRntInflMnth=CP$8)))*(CP$8&lt;=(MAX(rHoldPeriod,1)+fRvrYr)*12)</f>
        <v>0</v>
      </c>
      <c r="CQ278" s="278" cm="1">
        <f t="array" aca="1" ref="CQ278" ca="1">CP278*(1+(rRentIncrPct*(MOD(CQ$8,12)=1))+(rExCapExRntInfl*(rExCapExRntInflMnth=CQ$8)))*(CQ$8&lt;=(MAX(rHoldPeriod,1)+fRvrYr)*12)</f>
        <v>0</v>
      </c>
      <c r="CR278" s="278" cm="1">
        <f t="array" aca="1" ref="CR278" ca="1">CQ278*(1+(rRentIncrPct*(MOD(CR$8,12)=1))+(rExCapExRntInfl*(rExCapExRntInflMnth=CR$8)))*(CR$8&lt;=(MAX(rHoldPeriod,1)+fRvrYr)*12)</f>
        <v>0</v>
      </c>
      <c r="CS278" s="278" cm="1">
        <f t="array" aca="1" ref="CS278" ca="1">CR278*(1+(rRentIncrPct*(MOD(CS$8,12)=1))+(rExCapExRntInfl*(rExCapExRntInflMnth=CS$8)))*(CS$8&lt;=(MAX(rHoldPeriod,1)+fRvrYr)*12)</f>
        <v>0</v>
      </c>
      <c r="CT278" s="278" cm="1">
        <f t="array" aca="1" ref="CT278" ca="1">CS278*(1+(rRentIncrPct*(MOD(CT$8,12)=1))+(rExCapExRntInfl*(rExCapExRntInflMnth=CT$8)))*(CT$8&lt;=(MAX(rHoldPeriod,1)+fRvrYr)*12)</f>
        <v>0</v>
      </c>
      <c r="CU278" s="278" cm="1">
        <f t="array" aca="1" ref="CU278" ca="1">CT278*(1+(rRentIncrPct*(MOD(CU$8,12)=1))+(rExCapExRntInfl*(rExCapExRntInflMnth=CU$8)))*(CU$8&lt;=(MAX(rHoldPeriod,1)+fRvrYr)*12)</f>
        <v>0</v>
      </c>
      <c r="CV278" s="278" cm="1">
        <f t="array" aca="1" ref="CV278" ca="1">CU278*(1+(rRentIncrPct*(MOD(CV$8,12)=1))+(rExCapExRntInfl*(rExCapExRntInflMnth=CV$8)))*(CV$8&lt;=(MAX(rHoldPeriod,1)+fRvrYr)*12)</f>
        <v>0</v>
      </c>
      <c r="CW278" s="278" cm="1">
        <f t="array" aca="1" ref="CW278" ca="1">CV278*(1+(rRentIncrPct*(MOD(CW$8,12)=1))+(rExCapExRntInfl*(rExCapExRntInflMnth=CW$8)))*(CW$8&lt;=(MAX(rHoldPeriod,1)+fRvrYr)*12)</f>
        <v>0</v>
      </c>
      <c r="CX278" s="278" cm="1">
        <f t="array" aca="1" ref="CX278" ca="1">CW278*(1+(rRentIncrPct*(MOD(CX$8,12)=1))+(rExCapExRntInfl*(rExCapExRntInflMnth=CX$8)))*(CX$8&lt;=(MAX(rHoldPeriod,1)+fRvrYr)*12)</f>
        <v>0</v>
      </c>
      <c r="CY278" s="278" cm="1">
        <f t="array" aca="1" ref="CY278" ca="1">CX278*(1+(rRentIncrPct*(MOD(CY$8,12)=1))+(rExCapExRntInfl*(rExCapExRntInflMnth=CY$8)))*(CY$8&lt;=(MAX(rHoldPeriod,1)+fRvrYr)*12)</f>
        <v>0</v>
      </c>
      <c r="CZ278" s="278" cm="1">
        <f t="array" aca="1" ref="CZ278" ca="1">CY278*(1+(rRentIncrPct*(MOD(CZ$8,12)=1))+(rExCapExRntInfl*(rExCapExRntInflMnth=CZ$8)))*(CZ$8&lt;=(MAX(rHoldPeriod,1)+fRvrYr)*12)</f>
        <v>0</v>
      </c>
      <c r="DA278" s="278" cm="1">
        <f t="array" aca="1" ref="DA278" ca="1">CZ278*(1+(rRentIncrPct*(MOD(DA$8,12)=1))+(rExCapExRntInfl*(rExCapExRntInflMnth=DA$8)))*(DA$8&lt;=(MAX(rHoldPeriod,1)+fRvrYr)*12)</f>
        <v>0</v>
      </c>
      <c r="DB278" s="278" cm="1">
        <f t="array" aca="1" ref="DB278" ca="1">DA278*(1+(rRentIncrPct*(MOD(DB$8,12)=1))+(rExCapExRntInfl*(rExCapExRntInflMnth=DB$8)))*(DB$8&lt;=(MAX(rHoldPeriod,1)+fRvrYr)*12)</f>
        <v>0</v>
      </c>
      <c r="DC278" s="278" cm="1">
        <f t="array" aca="1" ref="DC278" ca="1">DB278*(1+(rRentIncrPct*(MOD(DC$8,12)=1))+(rExCapExRntInfl*(rExCapExRntInflMnth=DC$8)))*(DC$8&lt;=(MAX(rHoldPeriod,1)+fRvrYr)*12)</f>
        <v>0</v>
      </c>
      <c r="DD278" s="278" cm="1">
        <f t="array" aca="1" ref="DD278" ca="1">DC278*(1+(rRentIncrPct*(MOD(DD$8,12)=1))+(rExCapExRntInfl*(rExCapExRntInflMnth=DD$8)))*(DD$8&lt;=(MAX(rHoldPeriod,1)+fRvrYr)*12)</f>
        <v>0</v>
      </c>
      <c r="DE278" s="278" cm="1">
        <f t="array" aca="1" ref="DE278" ca="1">DD278*(1+(rRentIncrPct*(MOD(DE$8,12)=1))+(rExCapExRntInfl*(rExCapExRntInflMnth=DE$8)))*(DE$8&lt;=(MAX(rHoldPeriod,1)+fRvrYr)*12)</f>
        <v>0</v>
      </c>
      <c r="DF278" s="278" cm="1">
        <f t="array" aca="1" ref="DF278" ca="1">DE278*(1+(rRentIncrPct*(MOD(DF$8,12)=1))+(rExCapExRntInfl*(rExCapExRntInflMnth=DF$8)))*(DF$8&lt;=(MAX(rHoldPeriod,1)+fRvrYr)*12)</f>
        <v>0</v>
      </c>
      <c r="DG278" s="278" cm="1">
        <f t="array" aca="1" ref="DG278" ca="1">DF278*(1+(rRentIncrPct*(MOD(DG$8,12)=1))+(rExCapExRntInfl*(rExCapExRntInflMnth=DG$8)))*(DG$8&lt;=(MAX(rHoldPeriod,1)+fRvrYr)*12)</f>
        <v>0</v>
      </c>
      <c r="DH278" s="278" cm="1">
        <f t="array" aca="1" ref="DH278" ca="1">DG278*(1+(rRentIncrPct*(MOD(DH$8,12)=1))+(rExCapExRntInfl*(rExCapExRntInflMnth=DH$8)))*(DH$8&lt;=(MAX(rHoldPeriod,1)+fRvrYr)*12)</f>
        <v>0</v>
      </c>
      <c r="DI278" s="278" cm="1">
        <f t="array" aca="1" ref="DI278" ca="1">DH278*(1+(rRentIncrPct*(MOD(DI$8,12)=1))+(rExCapExRntInfl*(rExCapExRntInflMnth=DI$8)))*(DI$8&lt;=(MAX(rHoldPeriod,1)+fRvrYr)*12)</f>
        <v>0</v>
      </c>
      <c r="DJ278" s="278" cm="1">
        <f t="array" aca="1" ref="DJ278" ca="1">DI278*(1+(rRentIncrPct*(MOD(DJ$8,12)=1))+(rExCapExRntInfl*(rExCapExRntInflMnth=DJ$8)))*(DJ$8&lt;=(MAX(rHoldPeriod,1)+fRvrYr)*12)</f>
        <v>0</v>
      </c>
      <c r="DK278" s="278" cm="1">
        <f t="array" aca="1" ref="DK278" ca="1">DJ278*(1+(rRentIncrPct*(MOD(DK$8,12)=1))+(rExCapExRntInfl*(rExCapExRntInflMnth=DK$8)))*(DK$8&lt;=(MAX(rHoldPeriod,1)+fRvrYr)*12)</f>
        <v>0</v>
      </c>
      <c r="DL278" s="278" cm="1">
        <f t="array" aca="1" ref="DL278" ca="1">DK278*(1+(rRentIncrPct*(MOD(DL$8,12)=1))+(rExCapExRntInfl*(rExCapExRntInflMnth=DL$8)))*(DL$8&lt;=(MAX(rHoldPeriod,1)+fRvrYr)*12)</f>
        <v>0</v>
      </c>
      <c r="DM278" s="278" cm="1">
        <f t="array" aca="1" ref="DM278" ca="1">DL278*(1+(rRentIncrPct*(MOD(DM$8,12)=1))+(rExCapExRntInfl*(rExCapExRntInflMnth=DM$8)))*(DM$8&lt;=(MAX(rHoldPeriod,1)+fRvrYr)*12)</f>
        <v>0</v>
      </c>
      <c r="DN278" s="278" cm="1">
        <f t="array" aca="1" ref="DN278" ca="1">DM278*(1+(rRentIncrPct*(MOD(DN$8,12)=1))+(rExCapExRntInfl*(rExCapExRntInflMnth=DN$8)))*(DN$8&lt;=(MAX(rHoldPeriod,1)+fRvrYr)*12)</f>
        <v>0</v>
      </c>
      <c r="DO278" s="278" cm="1">
        <f t="array" aca="1" ref="DO278" ca="1">DN278*(1+(rRentIncrPct*(MOD(DO$8,12)=1))+(rExCapExRntInfl*(rExCapExRntInflMnth=DO$8)))*(DO$8&lt;=(MAX(rHoldPeriod,1)+fRvrYr)*12)</f>
        <v>0</v>
      </c>
      <c r="DP278" s="278" cm="1">
        <f t="array" aca="1" ref="DP278" ca="1">DO278*(1+(rRentIncrPct*(MOD(DP$8,12)=1))+(rExCapExRntInfl*(rExCapExRntInflMnth=DP$8)))*(DP$8&lt;=(MAX(rHoldPeriod,1)+fRvrYr)*12)</f>
        <v>0</v>
      </c>
      <c r="DQ278" s="278" cm="1">
        <f t="array" aca="1" ref="DQ278" ca="1">DP278*(1+(rRentIncrPct*(MOD(DQ$8,12)=1))+(rExCapExRntInfl*(rExCapExRntInflMnth=DQ$8)))*(DQ$8&lt;=(MAX(rHoldPeriod,1)+fRvrYr)*12)</f>
        <v>0</v>
      </c>
      <c r="DR278" s="278" cm="1">
        <f t="array" aca="1" ref="DR278" ca="1">DQ278*(1+(rRentIncrPct*(MOD(DR$8,12)=1))+(rExCapExRntInfl*(rExCapExRntInflMnth=DR$8)))*(DR$8&lt;=(MAX(rHoldPeriod,1)+fRvrYr)*12)</f>
        <v>0</v>
      </c>
      <c r="DS278" s="278" cm="1">
        <f t="array" aca="1" ref="DS278" ca="1">DR278*(1+(rRentIncrPct*(MOD(DS$8,12)=1))+(rExCapExRntInfl*(rExCapExRntInflMnth=DS$8)))*(DS$8&lt;=(MAX(rHoldPeriod,1)+fRvrYr)*12)</f>
        <v>0</v>
      </c>
      <c r="DT278" s="278" cm="1">
        <f t="array" aca="1" ref="DT278" ca="1">DS278*(1+(rRentIncrPct*(MOD(DT$8,12)=1))+(rExCapExRntInfl*(rExCapExRntInflMnth=DT$8)))*(DT$8&lt;=(MAX(rHoldPeriod,1)+fRvrYr)*12)</f>
        <v>0</v>
      </c>
      <c r="DU278" s="278" cm="1">
        <f t="array" aca="1" ref="DU278" ca="1">DT278*(1+(rRentIncrPct*(MOD(DU$8,12)=1))+(rExCapExRntInfl*(rExCapExRntInflMnth=DU$8)))*(DU$8&lt;=(MAX(rHoldPeriod,1)+fRvrYr)*12)</f>
        <v>0</v>
      </c>
      <c r="DV278" s="278" cm="1">
        <f t="array" aca="1" ref="DV278" ca="1">DU278*(1+(rRentIncrPct*(MOD(DV$8,12)=1))+(rExCapExRntInfl*(rExCapExRntInflMnth=DV$8)))*(DV$8&lt;=(MAX(rHoldPeriod,1)+fRvrYr)*12)</f>
        <v>0</v>
      </c>
      <c r="DW278" s="278" cm="1">
        <f t="array" aca="1" ref="DW278" ca="1">DV278*(1+(rRentIncrPct*(MOD(DW$8,12)=1))+(rExCapExRntInfl*(rExCapExRntInflMnth=DW$8)))*(DW$8&lt;=(MAX(rHoldPeriod,1)+fRvrYr)*12)</f>
        <v>0</v>
      </c>
      <c r="DX278" s="278" cm="1">
        <f t="array" aca="1" ref="DX278" ca="1">DW278*(1+(rRentIncrPct*(MOD(DX$8,12)=1))+(rExCapExRntInfl*(rExCapExRntInflMnth=DX$8)))*(DX$8&lt;=(MAX(rHoldPeriod,1)+fRvrYr)*12)</f>
        <v>0</v>
      </c>
      <c r="DY278" s="278" cm="1">
        <f t="array" aca="1" ref="DY278" ca="1">DX278*(1+(rRentIncrPct*(MOD(DY$8,12)=1))+(rExCapExRntInfl*(rExCapExRntInflMnth=DY$8)))*(DY$8&lt;=(MAX(rHoldPeriod,1)+fRvrYr)*12)</f>
        <v>0</v>
      </c>
      <c r="DZ278" s="278" cm="1">
        <f t="array" aca="1" ref="DZ278" ca="1">DY278*(1+(rRentIncrPct*(MOD(DZ$8,12)=1))+(rExCapExRntInfl*(rExCapExRntInflMnth=DZ$8)))*(DZ$8&lt;=(MAX(rHoldPeriod,1)+fRvrYr)*12)</f>
        <v>0</v>
      </c>
      <c r="EA278" s="278" cm="1">
        <f t="array" aca="1" ref="EA278" ca="1">DZ278*(1+(rRentIncrPct*(MOD(EA$8,12)=1))+(rExCapExRntInfl*(rExCapExRntInflMnth=EA$8)))*(EA$8&lt;=(MAX(rHoldPeriod,1)+fRvrYr)*12)</f>
        <v>0</v>
      </c>
      <c r="EB278" s="278" cm="1">
        <f t="array" aca="1" ref="EB278" ca="1">EA278*(1+(rRentIncrPct*(MOD(EB$8,12)=1))+(rExCapExRntInfl*(rExCapExRntInflMnth=EB$8)))*(EB$8&lt;=(MAX(rHoldPeriod,1)+fRvrYr)*12)</f>
        <v>0</v>
      </c>
      <c r="EC278" s="278" cm="1">
        <f t="array" aca="1" ref="EC278" ca="1">EB278*(1+(rRentIncrPct*(MOD(EC$8,12)=1))+(rExCapExRntInfl*(rExCapExRntInflMnth=EC$8)))*(EC$8&lt;=(MAX(rHoldPeriod,1)+fRvrYr)*12)</f>
        <v>0</v>
      </c>
      <c r="ED278" s="278" cm="1">
        <f t="array" aca="1" ref="ED278" ca="1">EC278*(1+(rRentIncrPct*(MOD(ED$8,12)=1))+(rExCapExRntInfl*(rExCapExRntInflMnth=ED$8)))*(ED$8&lt;=(MAX(rHoldPeriod,1)+fRvrYr)*12)</f>
        <v>0</v>
      </c>
      <c r="EE278" s="278" cm="1">
        <f t="array" aca="1" ref="EE278" ca="1">ED278*(1+(rRentIncrPct*(MOD(EE$8,12)=1))+(rExCapExRntInfl*(rExCapExRntInflMnth=EE$8)))*(EE$8&lt;=(MAX(rHoldPeriod,1)+fRvrYr)*12)</f>
        <v>0</v>
      </c>
      <c r="EF278" s="278" cm="1">
        <f t="array" aca="1" ref="EF278" ca="1">EE278*(1+(rRentIncrPct*(MOD(EF$8,12)=1))+(rExCapExRntInfl*(rExCapExRntInflMnth=EF$8)))*(EF$8&lt;=(MAX(rHoldPeriod,1)+fRvrYr)*12)</f>
        <v>0</v>
      </c>
      <c r="EG278" s="278" cm="1">
        <f t="array" aca="1" ref="EG278" ca="1">EF278*(1+(rRentIncrPct*(MOD(EG$8,12)=1))+(rExCapExRntInfl*(rExCapExRntInflMnth=EG$8)))*(EG$8&lt;=(MAX(rHoldPeriod,1)+fRvrYr)*12)</f>
        <v>0</v>
      </c>
      <c r="EH278" s="278" cm="1">
        <f t="array" aca="1" ref="EH278" ca="1">EG278*(1+(rRentIncrPct*(MOD(EH$8,12)=1))+(rExCapExRntInfl*(rExCapExRntInflMnth=EH$8)))*(EH$8&lt;=(MAX(rHoldPeriod,1)+fRvrYr)*12)</f>
        <v>0</v>
      </c>
      <c r="EI278" s="278" cm="1">
        <f t="array" aca="1" ref="EI278" ca="1">EH278*(1+(rRentIncrPct*(MOD(EI$8,12)=1))+(rExCapExRntInfl*(rExCapExRntInflMnth=EI$8)))*(EI$8&lt;=(MAX(rHoldPeriod,1)+fRvrYr)*12)</f>
        <v>0</v>
      </c>
      <c r="EJ278" s="278" cm="1">
        <f t="array" aca="1" ref="EJ278" ca="1">EI278*(1+(rRentIncrPct*(MOD(EJ$8,12)=1))+(rExCapExRntInfl*(rExCapExRntInflMnth=EJ$8)))*(EJ$8&lt;=(MAX(rHoldPeriod,1)+fRvrYr)*12)</f>
        <v>0</v>
      </c>
      <c r="EK278" s="278" cm="1">
        <f t="array" aca="1" ref="EK278" ca="1">EJ278*(1+(rRentIncrPct*(MOD(EK$8,12)=1))+(rExCapExRntInfl*(rExCapExRntInflMnth=EK$8)))*(EK$8&lt;=(MAX(rHoldPeriod,1)+fRvrYr)*12)</f>
        <v>0</v>
      </c>
      <c r="EL278" s="278" cm="1">
        <f t="array" aca="1" ref="EL278" ca="1">EK278*(1+(rRentIncrPct*(MOD(EL$8,12)=1))+(rExCapExRntInfl*(rExCapExRntInflMnth=EL$8)))*(EL$8&lt;=(MAX(rHoldPeriod,1)+fRvrYr)*12)</f>
        <v>0</v>
      </c>
      <c r="EM278" s="278" cm="1">
        <f t="array" aca="1" ref="EM278" ca="1">EL278*(1+(rRentIncrPct*(MOD(EM$8,12)=1))+(rExCapExRntInfl*(rExCapExRntInflMnth=EM$8)))*(EM$8&lt;=(MAX(rHoldPeriod,1)+fRvrYr)*12)</f>
        <v>0</v>
      </c>
      <c r="EN278" s="278" cm="1">
        <f t="array" aca="1" ref="EN278" ca="1">EM278*(1+(rRentIncrPct*(MOD(EN$8,12)=1))+(rExCapExRntInfl*(rExCapExRntInflMnth=EN$8)))*(EN$8&lt;=(MAX(rHoldPeriod,1)+fRvrYr)*12)</f>
        <v>0</v>
      </c>
      <c r="EO278" s="278" cm="1">
        <f t="array" aca="1" ref="EO278" ca="1">EN278*(1+(rRentIncrPct*(MOD(EO$8,12)=1))+(rExCapExRntInfl*(rExCapExRntInflMnth=EO$8)))*(EO$8&lt;=(MAX(rHoldPeriod,1)+fRvrYr)*12)</f>
        <v>0</v>
      </c>
      <c r="EP278" s="278" cm="1">
        <f t="array" aca="1" ref="EP278" ca="1">EO278*(1+(rRentIncrPct*(MOD(EP$8,12)=1))+(rExCapExRntInfl*(rExCapExRntInflMnth=EP$8)))*(EP$8&lt;=(MAX(rHoldPeriod,1)+fRvrYr)*12)</f>
        <v>0</v>
      </c>
      <c r="EQ278" s="278" cm="1">
        <f t="array" aca="1" ref="EQ278" ca="1">EP278*(1+(rRentIncrPct*(MOD(EQ$8,12)=1))+(rExCapExRntInfl*(rExCapExRntInflMnth=EQ$8)))*(EQ$8&lt;=(MAX(rHoldPeriod,1)+fRvrYr)*12)</f>
        <v>0</v>
      </c>
      <c r="ER278" s="278" cm="1">
        <f t="array" aca="1" ref="ER278" ca="1">EQ278*(1+(rRentIncrPct*(MOD(ER$8,12)=1))+(rExCapExRntInfl*(rExCapExRntInflMnth=ER$8)))*(ER$8&lt;=(MAX(rHoldPeriod,1)+fRvrYr)*12)</f>
        <v>0</v>
      </c>
      <c r="ES278" s="278" cm="1">
        <f t="array" aca="1" ref="ES278" ca="1">ER278*(1+(rRentIncrPct*(MOD(ES$8,12)=1))+(rExCapExRntInfl*(rExCapExRntInflMnth=ES$8)))*(ES$8&lt;=(MAX(rHoldPeriod,1)+fRvrYr)*12)</f>
        <v>0</v>
      </c>
    </row>
    <row r="279" spans="17:149" hidden="1" x14ac:dyDescent="0.2">
      <c r="Q279" s="275"/>
      <c r="R279" s="278">
        <f t="shared" si="502"/>
        <v>0</v>
      </c>
      <c r="S279" s="278" cm="1">
        <f t="array" aca="1" ref="S279" ca="1">R279*(1+(rRentIncrPct*(MOD(S$8,12)=1))+(rExCapExRntInfl*(rExCapExRntInflMnth=S$8)))*(S$8&lt;=(MAX(rHoldPeriod,1)+fRvrYr)*12)</f>
        <v>0</v>
      </c>
      <c r="T279" s="278" cm="1">
        <f t="array" aca="1" ref="T279" ca="1">S279*(1+(rRentIncrPct*(MOD(T$8,12)=1))+(rExCapExRntInfl*(rExCapExRntInflMnth=T$8)))*(T$8&lt;=(MAX(rHoldPeriod,1)+fRvrYr)*12)</f>
        <v>0</v>
      </c>
      <c r="U279" s="278" cm="1">
        <f t="array" aca="1" ref="U279" ca="1">T279*(1+(rRentIncrPct*(MOD(U$8,12)=1))+(rExCapExRntInfl*(rExCapExRntInflMnth=U$8)))*(U$8&lt;=(MAX(rHoldPeriod,1)+fRvrYr)*12)</f>
        <v>0</v>
      </c>
      <c r="V279" s="278" cm="1">
        <f t="array" aca="1" ref="V279" ca="1">U279*(1+(rRentIncrPct*(MOD(V$8,12)=1))+(rExCapExRntInfl*(rExCapExRntInflMnth=V$8)))*(V$8&lt;=(MAX(rHoldPeriod,1)+fRvrYr)*12)</f>
        <v>0</v>
      </c>
      <c r="W279" s="278" cm="1">
        <f t="array" aca="1" ref="W279" ca="1">V279*(1+(rRentIncrPct*(MOD(W$8,12)=1))+(rExCapExRntInfl*(rExCapExRntInflMnth=W$8)))*(W$8&lt;=(MAX(rHoldPeriod,1)+fRvrYr)*12)</f>
        <v>0</v>
      </c>
      <c r="X279" s="278" cm="1">
        <f t="array" aca="1" ref="X279" ca="1">W279*(1+(rRentIncrPct*(MOD(X$8,12)=1))+(rExCapExRntInfl*(rExCapExRntInflMnth=X$8)))*(X$8&lt;=(MAX(rHoldPeriod,1)+fRvrYr)*12)</f>
        <v>0</v>
      </c>
      <c r="Y279" s="278" cm="1">
        <f t="array" aca="1" ref="Y279" ca="1">X279*(1+(rRentIncrPct*(MOD(Y$8,12)=1))+(rExCapExRntInfl*(rExCapExRntInflMnth=Y$8)))*(Y$8&lt;=(MAX(rHoldPeriod,1)+fRvrYr)*12)</f>
        <v>0</v>
      </c>
      <c r="Z279" s="278" cm="1">
        <f t="array" aca="1" ref="Z279" ca="1">Y279*(1+(rRentIncrPct*(MOD(Z$8,12)=1))+(rExCapExRntInfl*(rExCapExRntInflMnth=Z$8)))*(Z$8&lt;=(MAX(rHoldPeriod,1)+fRvrYr)*12)</f>
        <v>0</v>
      </c>
      <c r="AA279" s="278" cm="1">
        <f t="array" aca="1" ref="AA279" ca="1">Z279*(1+(rRentIncrPct*(MOD(AA$8,12)=1))+(rExCapExRntInfl*(rExCapExRntInflMnth=AA$8)))*(AA$8&lt;=(MAX(rHoldPeriod,1)+fRvrYr)*12)</f>
        <v>0</v>
      </c>
      <c r="AB279" s="278" cm="1">
        <f t="array" aca="1" ref="AB279" ca="1">AA279*(1+(rRentIncrPct*(MOD(AB$8,12)=1))+(rExCapExRntInfl*(rExCapExRntInflMnth=AB$8)))*(AB$8&lt;=(MAX(rHoldPeriod,1)+fRvrYr)*12)</f>
        <v>0</v>
      </c>
      <c r="AC279" s="278" cm="1">
        <f t="array" aca="1" ref="AC279" ca="1">AB279*(1+(rRentIncrPct*(MOD(AC$8,12)=1))+(rExCapExRntInfl*(rExCapExRntInflMnth=AC$8)))*(AC$8&lt;=(MAX(rHoldPeriod,1)+fRvrYr)*12)</f>
        <v>0</v>
      </c>
      <c r="AD279" s="278" cm="1">
        <f t="array" aca="1" ref="AD279" ca="1">AC279*(1+(rRentIncrPct*(MOD(AD$8,12)=1))+(rExCapExRntInfl*(rExCapExRntInflMnth=AD$8)))*(AD$8&lt;=(MAX(rHoldPeriod,1)+fRvrYr)*12)</f>
        <v>0</v>
      </c>
      <c r="AE279" s="278" cm="1">
        <f t="array" aca="1" ref="AE279" ca="1">AD279*(1+(rRentIncrPct*(MOD(AE$8,12)=1))+(rExCapExRntInfl*(rExCapExRntInflMnth=AE$8)))*(AE$8&lt;=(MAX(rHoldPeriod,1)+fRvrYr)*12)</f>
        <v>0</v>
      </c>
      <c r="AF279" s="278" cm="1">
        <f t="array" aca="1" ref="AF279" ca="1">AE279*(1+(rRentIncrPct*(MOD(AF$8,12)=1))+(rExCapExRntInfl*(rExCapExRntInflMnth=AF$8)))*(AF$8&lt;=(MAX(rHoldPeriod,1)+fRvrYr)*12)</f>
        <v>0</v>
      </c>
      <c r="AG279" s="278" cm="1">
        <f t="array" aca="1" ref="AG279" ca="1">AF279*(1+(rRentIncrPct*(MOD(AG$8,12)=1))+(rExCapExRntInfl*(rExCapExRntInflMnth=AG$8)))*(AG$8&lt;=(MAX(rHoldPeriod,1)+fRvrYr)*12)</f>
        <v>0</v>
      </c>
      <c r="AH279" s="278" cm="1">
        <f t="array" aca="1" ref="AH279" ca="1">AG279*(1+(rRentIncrPct*(MOD(AH$8,12)=1))+(rExCapExRntInfl*(rExCapExRntInflMnth=AH$8)))*(AH$8&lt;=(MAX(rHoldPeriod,1)+fRvrYr)*12)</f>
        <v>0</v>
      </c>
      <c r="AI279" s="278" cm="1">
        <f t="array" aca="1" ref="AI279" ca="1">AH279*(1+(rRentIncrPct*(MOD(AI$8,12)=1))+(rExCapExRntInfl*(rExCapExRntInflMnth=AI$8)))*(AI$8&lt;=(MAX(rHoldPeriod,1)+fRvrYr)*12)</f>
        <v>0</v>
      </c>
      <c r="AJ279" s="278" cm="1">
        <f t="array" aca="1" ref="AJ279" ca="1">AI279*(1+(rRentIncrPct*(MOD(AJ$8,12)=1))+(rExCapExRntInfl*(rExCapExRntInflMnth=AJ$8)))*(AJ$8&lt;=(MAX(rHoldPeriod,1)+fRvrYr)*12)</f>
        <v>0</v>
      </c>
      <c r="AK279" s="278" cm="1">
        <f t="array" aca="1" ref="AK279" ca="1">AJ279*(1+(rRentIncrPct*(MOD(AK$8,12)=1))+(rExCapExRntInfl*(rExCapExRntInflMnth=AK$8)))*(AK$8&lt;=(MAX(rHoldPeriod,1)+fRvrYr)*12)</f>
        <v>0</v>
      </c>
      <c r="AL279" s="278" cm="1">
        <f t="array" aca="1" ref="AL279" ca="1">AK279*(1+(rRentIncrPct*(MOD(AL$8,12)=1))+(rExCapExRntInfl*(rExCapExRntInflMnth=AL$8)))*(AL$8&lt;=(MAX(rHoldPeriod,1)+fRvrYr)*12)</f>
        <v>0</v>
      </c>
      <c r="AM279" s="278" cm="1">
        <f t="array" aca="1" ref="AM279" ca="1">AL279*(1+(rRentIncrPct*(MOD(AM$8,12)=1))+(rExCapExRntInfl*(rExCapExRntInflMnth=AM$8)))*(AM$8&lt;=(MAX(rHoldPeriod,1)+fRvrYr)*12)</f>
        <v>0</v>
      </c>
      <c r="AN279" s="278" cm="1">
        <f t="array" aca="1" ref="AN279" ca="1">AM279*(1+(rRentIncrPct*(MOD(AN$8,12)=1))+(rExCapExRntInfl*(rExCapExRntInflMnth=AN$8)))*(AN$8&lt;=(MAX(rHoldPeriod,1)+fRvrYr)*12)</f>
        <v>0</v>
      </c>
      <c r="AO279" s="278" cm="1">
        <f t="array" aca="1" ref="AO279" ca="1">AN279*(1+(rRentIncrPct*(MOD(AO$8,12)=1))+(rExCapExRntInfl*(rExCapExRntInflMnth=AO$8)))*(AO$8&lt;=(MAX(rHoldPeriod,1)+fRvrYr)*12)</f>
        <v>0</v>
      </c>
      <c r="AP279" s="278" cm="1">
        <f t="array" aca="1" ref="AP279" ca="1">AO279*(1+(rRentIncrPct*(MOD(AP$8,12)=1))+(rExCapExRntInfl*(rExCapExRntInflMnth=AP$8)))*(AP$8&lt;=(MAX(rHoldPeriod,1)+fRvrYr)*12)</f>
        <v>0</v>
      </c>
      <c r="AQ279" s="278" cm="1">
        <f t="array" aca="1" ref="AQ279" ca="1">AP279*(1+(rRentIncrPct*(MOD(AQ$8,12)=1))+(rExCapExRntInfl*(rExCapExRntInflMnth=AQ$8)))*(AQ$8&lt;=(MAX(rHoldPeriod,1)+fRvrYr)*12)</f>
        <v>0</v>
      </c>
      <c r="AR279" s="278" cm="1">
        <f t="array" aca="1" ref="AR279" ca="1">AQ279*(1+(rRentIncrPct*(MOD(AR$8,12)=1))+(rExCapExRntInfl*(rExCapExRntInflMnth=AR$8)))*(AR$8&lt;=(MAX(rHoldPeriod,1)+fRvrYr)*12)</f>
        <v>0</v>
      </c>
      <c r="AS279" s="278" cm="1">
        <f t="array" aca="1" ref="AS279" ca="1">AR279*(1+(rRentIncrPct*(MOD(AS$8,12)=1))+(rExCapExRntInfl*(rExCapExRntInflMnth=AS$8)))*(AS$8&lt;=(MAX(rHoldPeriod,1)+fRvrYr)*12)</f>
        <v>0</v>
      </c>
      <c r="AT279" s="278" cm="1">
        <f t="array" aca="1" ref="AT279" ca="1">AS279*(1+(rRentIncrPct*(MOD(AT$8,12)=1))+(rExCapExRntInfl*(rExCapExRntInflMnth=AT$8)))*(AT$8&lt;=(MAX(rHoldPeriod,1)+fRvrYr)*12)</f>
        <v>0</v>
      </c>
      <c r="AU279" s="278" cm="1">
        <f t="array" aca="1" ref="AU279" ca="1">AT279*(1+(rRentIncrPct*(MOD(AU$8,12)=1))+(rExCapExRntInfl*(rExCapExRntInflMnth=AU$8)))*(AU$8&lt;=(MAX(rHoldPeriod,1)+fRvrYr)*12)</f>
        <v>0</v>
      </c>
      <c r="AV279" s="278" cm="1">
        <f t="array" aca="1" ref="AV279" ca="1">AU279*(1+(rRentIncrPct*(MOD(AV$8,12)=1))+(rExCapExRntInfl*(rExCapExRntInflMnth=AV$8)))*(AV$8&lt;=(MAX(rHoldPeriod,1)+fRvrYr)*12)</f>
        <v>0</v>
      </c>
      <c r="AW279" s="278" cm="1">
        <f t="array" aca="1" ref="AW279" ca="1">AV279*(1+(rRentIncrPct*(MOD(AW$8,12)=1))+(rExCapExRntInfl*(rExCapExRntInflMnth=AW$8)))*(AW$8&lt;=(MAX(rHoldPeriod,1)+fRvrYr)*12)</f>
        <v>0</v>
      </c>
      <c r="AX279" s="278" cm="1">
        <f t="array" aca="1" ref="AX279" ca="1">AW279*(1+(rRentIncrPct*(MOD(AX$8,12)=1))+(rExCapExRntInfl*(rExCapExRntInflMnth=AX$8)))*(AX$8&lt;=(MAX(rHoldPeriod,1)+fRvrYr)*12)</f>
        <v>0</v>
      </c>
      <c r="AY279" s="278" cm="1">
        <f t="array" aca="1" ref="AY279" ca="1">AX279*(1+(rRentIncrPct*(MOD(AY$8,12)=1))+(rExCapExRntInfl*(rExCapExRntInflMnth=AY$8)))*(AY$8&lt;=(MAX(rHoldPeriod,1)+fRvrYr)*12)</f>
        <v>0</v>
      </c>
      <c r="AZ279" s="278" cm="1">
        <f t="array" aca="1" ref="AZ279" ca="1">AY279*(1+(rRentIncrPct*(MOD(AZ$8,12)=1))+(rExCapExRntInfl*(rExCapExRntInflMnth=AZ$8)))*(AZ$8&lt;=(MAX(rHoldPeriod,1)+fRvrYr)*12)</f>
        <v>0</v>
      </c>
      <c r="BA279" s="278" cm="1">
        <f t="array" aca="1" ref="BA279" ca="1">AZ279*(1+(rRentIncrPct*(MOD(BA$8,12)=1))+(rExCapExRntInfl*(rExCapExRntInflMnth=BA$8)))*(BA$8&lt;=(MAX(rHoldPeriod,1)+fRvrYr)*12)</f>
        <v>0</v>
      </c>
      <c r="BB279" s="278" cm="1">
        <f t="array" aca="1" ref="BB279" ca="1">BA279*(1+(rRentIncrPct*(MOD(BB$8,12)=1))+(rExCapExRntInfl*(rExCapExRntInflMnth=BB$8)))*(BB$8&lt;=(MAX(rHoldPeriod,1)+fRvrYr)*12)</f>
        <v>0</v>
      </c>
      <c r="BC279" s="278" cm="1">
        <f t="array" aca="1" ref="BC279" ca="1">BB279*(1+(rRentIncrPct*(MOD(BC$8,12)=1))+(rExCapExRntInfl*(rExCapExRntInflMnth=BC$8)))*(BC$8&lt;=(MAX(rHoldPeriod,1)+fRvrYr)*12)</f>
        <v>0</v>
      </c>
      <c r="BD279" s="278" cm="1">
        <f t="array" aca="1" ref="BD279" ca="1">BC279*(1+(rRentIncrPct*(MOD(BD$8,12)=1))+(rExCapExRntInfl*(rExCapExRntInflMnth=BD$8)))*(BD$8&lt;=(MAX(rHoldPeriod,1)+fRvrYr)*12)</f>
        <v>0</v>
      </c>
      <c r="BE279" s="278" cm="1">
        <f t="array" aca="1" ref="BE279" ca="1">BD279*(1+(rRentIncrPct*(MOD(BE$8,12)=1))+(rExCapExRntInfl*(rExCapExRntInflMnth=BE$8)))*(BE$8&lt;=(MAX(rHoldPeriod,1)+fRvrYr)*12)</f>
        <v>0</v>
      </c>
      <c r="BF279" s="278" cm="1">
        <f t="array" aca="1" ref="BF279" ca="1">BE279*(1+(rRentIncrPct*(MOD(BF$8,12)=1))+(rExCapExRntInfl*(rExCapExRntInflMnth=BF$8)))*(BF$8&lt;=(MAX(rHoldPeriod,1)+fRvrYr)*12)</f>
        <v>0</v>
      </c>
      <c r="BG279" s="278" cm="1">
        <f t="array" aca="1" ref="BG279" ca="1">BF279*(1+(rRentIncrPct*(MOD(BG$8,12)=1))+(rExCapExRntInfl*(rExCapExRntInflMnth=BG$8)))*(BG$8&lt;=(MAX(rHoldPeriod,1)+fRvrYr)*12)</f>
        <v>0</v>
      </c>
      <c r="BH279" s="278" cm="1">
        <f t="array" aca="1" ref="BH279" ca="1">BG279*(1+(rRentIncrPct*(MOD(BH$8,12)=1))+(rExCapExRntInfl*(rExCapExRntInflMnth=BH$8)))*(BH$8&lt;=(MAX(rHoldPeriod,1)+fRvrYr)*12)</f>
        <v>0</v>
      </c>
      <c r="BI279" s="278" cm="1">
        <f t="array" aca="1" ref="BI279" ca="1">BH279*(1+(rRentIncrPct*(MOD(BI$8,12)=1))+(rExCapExRntInfl*(rExCapExRntInflMnth=BI$8)))*(BI$8&lt;=(MAX(rHoldPeriod,1)+fRvrYr)*12)</f>
        <v>0</v>
      </c>
      <c r="BJ279" s="278" cm="1">
        <f t="array" aca="1" ref="BJ279" ca="1">BI279*(1+(rRentIncrPct*(MOD(BJ$8,12)=1))+(rExCapExRntInfl*(rExCapExRntInflMnth=BJ$8)))*(BJ$8&lt;=(MAX(rHoldPeriod,1)+fRvrYr)*12)</f>
        <v>0</v>
      </c>
      <c r="BK279" s="278" cm="1">
        <f t="array" aca="1" ref="BK279" ca="1">BJ279*(1+(rRentIncrPct*(MOD(BK$8,12)=1))+(rExCapExRntInfl*(rExCapExRntInflMnth=BK$8)))*(BK$8&lt;=(MAX(rHoldPeriod,1)+fRvrYr)*12)</f>
        <v>0</v>
      </c>
      <c r="BL279" s="278" cm="1">
        <f t="array" aca="1" ref="BL279" ca="1">BK279*(1+(rRentIncrPct*(MOD(BL$8,12)=1))+(rExCapExRntInfl*(rExCapExRntInflMnth=BL$8)))*(BL$8&lt;=(MAX(rHoldPeriod,1)+fRvrYr)*12)</f>
        <v>0</v>
      </c>
      <c r="BM279" s="278" cm="1">
        <f t="array" aca="1" ref="BM279" ca="1">BL279*(1+(rRentIncrPct*(MOD(BM$8,12)=1))+(rExCapExRntInfl*(rExCapExRntInflMnth=BM$8)))*(BM$8&lt;=(MAX(rHoldPeriod,1)+fRvrYr)*12)</f>
        <v>0</v>
      </c>
      <c r="BN279" s="278" cm="1">
        <f t="array" aca="1" ref="BN279" ca="1">BM279*(1+(rRentIncrPct*(MOD(BN$8,12)=1))+(rExCapExRntInfl*(rExCapExRntInflMnth=BN$8)))*(BN$8&lt;=(MAX(rHoldPeriod,1)+fRvrYr)*12)</f>
        <v>0</v>
      </c>
      <c r="BO279" s="278" cm="1">
        <f t="array" aca="1" ref="BO279" ca="1">BN279*(1+(rRentIncrPct*(MOD(BO$8,12)=1))+(rExCapExRntInfl*(rExCapExRntInflMnth=BO$8)))*(BO$8&lt;=(MAX(rHoldPeriod,1)+fRvrYr)*12)</f>
        <v>0</v>
      </c>
      <c r="BP279" s="278" cm="1">
        <f t="array" aca="1" ref="BP279" ca="1">BO279*(1+(rRentIncrPct*(MOD(BP$8,12)=1))+(rExCapExRntInfl*(rExCapExRntInflMnth=BP$8)))*(BP$8&lt;=(MAX(rHoldPeriod,1)+fRvrYr)*12)</f>
        <v>0</v>
      </c>
      <c r="BQ279" s="278" cm="1">
        <f t="array" aca="1" ref="BQ279" ca="1">BP279*(1+(rRentIncrPct*(MOD(BQ$8,12)=1))+(rExCapExRntInfl*(rExCapExRntInflMnth=BQ$8)))*(BQ$8&lt;=(MAX(rHoldPeriod,1)+fRvrYr)*12)</f>
        <v>0</v>
      </c>
      <c r="BR279" s="278" cm="1">
        <f t="array" aca="1" ref="BR279" ca="1">BQ279*(1+(rRentIncrPct*(MOD(BR$8,12)=1))+(rExCapExRntInfl*(rExCapExRntInflMnth=BR$8)))*(BR$8&lt;=(MAX(rHoldPeriod,1)+fRvrYr)*12)</f>
        <v>0</v>
      </c>
      <c r="BS279" s="278" cm="1">
        <f t="array" aca="1" ref="BS279" ca="1">BR279*(1+(rRentIncrPct*(MOD(BS$8,12)=1))+(rExCapExRntInfl*(rExCapExRntInflMnth=BS$8)))*(BS$8&lt;=(MAX(rHoldPeriod,1)+fRvrYr)*12)</f>
        <v>0</v>
      </c>
      <c r="BT279" s="278" cm="1">
        <f t="array" aca="1" ref="BT279" ca="1">BS279*(1+(rRentIncrPct*(MOD(BT$8,12)=1))+(rExCapExRntInfl*(rExCapExRntInflMnth=BT$8)))*(BT$8&lt;=(MAX(rHoldPeriod,1)+fRvrYr)*12)</f>
        <v>0</v>
      </c>
      <c r="BU279" s="278" cm="1">
        <f t="array" aca="1" ref="BU279" ca="1">BT279*(1+(rRentIncrPct*(MOD(BU$8,12)=1))+(rExCapExRntInfl*(rExCapExRntInflMnth=BU$8)))*(BU$8&lt;=(MAX(rHoldPeriod,1)+fRvrYr)*12)</f>
        <v>0</v>
      </c>
      <c r="BV279" s="278" cm="1">
        <f t="array" aca="1" ref="BV279" ca="1">BU279*(1+(rRentIncrPct*(MOD(BV$8,12)=1))+(rExCapExRntInfl*(rExCapExRntInflMnth=BV$8)))*(BV$8&lt;=(MAX(rHoldPeriod,1)+fRvrYr)*12)</f>
        <v>0</v>
      </c>
      <c r="BW279" s="278" cm="1">
        <f t="array" aca="1" ref="BW279" ca="1">BV279*(1+(rRentIncrPct*(MOD(BW$8,12)=1))+(rExCapExRntInfl*(rExCapExRntInflMnth=BW$8)))*(BW$8&lt;=(MAX(rHoldPeriod,1)+fRvrYr)*12)</f>
        <v>0</v>
      </c>
      <c r="BX279" s="278" cm="1">
        <f t="array" aca="1" ref="BX279" ca="1">BW279*(1+(rRentIncrPct*(MOD(BX$8,12)=1))+(rExCapExRntInfl*(rExCapExRntInflMnth=BX$8)))*(BX$8&lt;=(MAX(rHoldPeriod,1)+fRvrYr)*12)</f>
        <v>0</v>
      </c>
      <c r="BY279" s="278" cm="1">
        <f t="array" aca="1" ref="BY279" ca="1">BX279*(1+(rRentIncrPct*(MOD(BY$8,12)=1))+(rExCapExRntInfl*(rExCapExRntInflMnth=BY$8)))*(BY$8&lt;=(MAX(rHoldPeriod,1)+fRvrYr)*12)</f>
        <v>0</v>
      </c>
      <c r="BZ279" s="278" cm="1">
        <f t="array" aca="1" ref="BZ279" ca="1">BY279*(1+(rRentIncrPct*(MOD(BZ$8,12)=1))+(rExCapExRntInfl*(rExCapExRntInflMnth=BZ$8)))*(BZ$8&lt;=(MAX(rHoldPeriod,1)+fRvrYr)*12)</f>
        <v>0</v>
      </c>
      <c r="CA279" s="278" cm="1">
        <f t="array" aca="1" ref="CA279" ca="1">BZ279*(1+(rRentIncrPct*(MOD(CA$8,12)=1))+(rExCapExRntInfl*(rExCapExRntInflMnth=CA$8)))*(CA$8&lt;=(MAX(rHoldPeriod,1)+fRvrYr)*12)</f>
        <v>0</v>
      </c>
      <c r="CB279" s="278" cm="1">
        <f t="array" aca="1" ref="CB279" ca="1">CA279*(1+(rRentIncrPct*(MOD(CB$8,12)=1))+(rExCapExRntInfl*(rExCapExRntInflMnth=CB$8)))*(CB$8&lt;=(MAX(rHoldPeriod,1)+fRvrYr)*12)</f>
        <v>0</v>
      </c>
      <c r="CC279" s="278" cm="1">
        <f t="array" aca="1" ref="CC279" ca="1">CB279*(1+(rRentIncrPct*(MOD(CC$8,12)=1))+(rExCapExRntInfl*(rExCapExRntInflMnth=CC$8)))*(CC$8&lt;=(MAX(rHoldPeriod,1)+fRvrYr)*12)</f>
        <v>0</v>
      </c>
      <c r="CD279" s="278" cm="1">
        <f t="array" aca="1" ref="CD279" ca="1">CC279*(1+(rRentIncrPct*(MOD(CD$8,12)=1))+(rExCapExRntInfl*(rExCapExRntInflMnth=CD$8)))*(CD$8&lt;=(MAX(rHoldPeriod,1)+fRvrYr)*12)</f>
        <v>0</v>
      </c>
      <c r="CE279" s="278" cm="1">
        <f t="array" aca="1" ref="CE279" ca="1">CD279*(1+(rRentIncrPct*(MOD(CE$8,12)=1))+(rExCapExRntInfl*(rExCapExRntInflMnth=CE$8)))*(CE$8&lt;=(MAX(rHoldPeriod,1)+fRvrYr)*12)</f>
        <v>0</v>
      </c>
      <c r="CF279" s="278" cm="1">
        <f t="array" aca="1" ref="CF279" ca="1">CE279*(1+(rRentIncrPct*(MOD(CF$8,12)=1))+(rExCapExRntInfl*(rExCapExRntInflMnth=CF$8)))*(CF$8&lt;=(MAX(rHoldPeriod,1)+fRvrYr)*12)</f>
        <v>0</v>
      </c>
      <c r="CG279" s="278" cm="1">
        <f t="array" aca="1" ref="CG279" ca="1">CF279*(1+(rRentIncrPct*(MOD(CG$8,12)=1))+(rExCapExRntInfl*(rExCapExRntInflMnth=CG$8)))*(CG$8&lt;=(MAX(rHoldPeriod,1)+fRvrYr)*12)</f>
        <v>0</v>
      </c>
      <c r="CH279" s="278" cm="1">
        <f t="array" aca="1" ref="CH279" ca="1">CG279*(1+(rRentIncrPct*(MOD(CH$8,12)=1))+(rExCapExRntInfl*(rExCapExRntInflMnth=CH$8)))*(CH$8&lt;=(MAX(rHoldPeriod,1)+fRvrYr)*12)</f>
        <v>0</v>
      </c>
      <c r="CI279" s="278" cm="1">
        <f t="array" aca="1" ref="CI279" ca="1">CH279*(1+(rRentIncrPct*(MOD(CI$8,12)=1))+(rExCapExRntInfl*(rExCapExRntInflMnth=CI$8)))*(CI$8&lt;=(MAX(rHoldPeriod,1)+fRvrYr)*12)</f>
        <v>0</v>
      </c>
      <c r="CJ279" s="278" cm="1">
        <f t="array" aca="1" ref="CJ279" ca="1">CI279*(1+(rRentIncrPct*(MOD(CJ$8,12)=1))+(rExCapExRntInfl*(rExCapExRntInflMnth=CJ$8)))*(CJ$8&lt;=(MAX(rHoldPeriod,1)+fRvrYr)*12)</f>
        <v>0</v>
      </c>
      <c r="CK279" s="278" cm="1">
        <f t="array" aca="1" ref="CK279" ca="1">CJ279*(1+(rRentIncrPct*(MOD(CK$8,12)=1))+(rExCapExRntInfl*(rExCapExRntInflMnth=CK$8)))*(CK$8&lt;=(MAX(rHoldPeriod,1)+fRvrYr)*12)</f>
        <v>0</v>
      </c>
      <c r="CL279" s="278" cm="1">
        <f t="array" aca="1" ref="CL279" ca="1">CK279*(1+(rRentIncrPct*(MOD(CL$8,12)=1))+(rExCapExRntInfl*(rExCapExRntInflMnth=CL$8)))*(CL$8&lt;=(MAX(rHoldPeriod,1)+fRvrYr)*12)</f>
        <v>0</v>
      </c>
      <c r="CM279" s="278" cm="1">
        <f t="array" aca="1" ref="CM279" ca="1">CL279*(1+(rRentIncrPct*(MOD(CM$8,12)=1))+(rExCapExRntInfl*(rExCapExRntInflMnth=CM$8)))*(CM$8&lt;=(MAX(rHoldPeriod,1)+fRvrYr)*12)</f>
        <v>0</v>
      </c>
      <c r="CN279" s="278" cm="1">
        <f t="array" aca="1" ref="CN279" ca="1">CM279*(1+(rRentIncrPct*(MOD(CN$8,12)=1))+(rExCapExRntInfl*(rExCapExRntInflMnth=CN$8)))*(CN$8&lt;=(MAX(rHoldPeriod,1)+fRvrYr)*12)</f>
        <v>0</v>
      </c>
      <c r="CO279" s="278" cm="1">
        <f t="array" aca="1" ref="CO279" ca="1">CN279*(1+(rRentIncrPct*(MOD(CO$8,12)=1))+(rExCapExRntInfl*(rExCapExRntInflMnth=CO$8)))*(CO$8&lt;=(MAX(rHoldPeriod,1)+fRvrYr)*12)</f>
        <v>0</v>
      </c>
      <c r="CP279" s="278" cm="1">
        <f t="array" aca="1" ref="CP279" ca="1">CO279*(1+(rRentIncrPct*(MOD(CP$8,12)=1))+(rExCapExRntInfl*(rExCapExRntInflMnth=CP$8)))*(CP$8&lt;=(MAX(rHoldPeriod,1)+fRvrYr)*12)</f>
        <v>0</v>
      </c>
      <c r="CQ279" s="278" cm="1">
        <f t="array" aca="1" ref="CQ279" ca="1">CP279*(1+(rRentIncrPct*(MOD(CQ$8,12)=1))+(rExCapExRntInfl*(rExCapExRntInflMnth=CQ$8)))*(CQ$8&lt;=(MAX(rHoldPeriod,1)+fRvrYr)*12)</f>
        <v>0</v>
      </c>
      <c r="CR279" s="278" cm="1">
        <f t="array" aca="1" ref="CR279" ca="1">CQ279*(1+(rRentIncrPct*(MOD(CR$8,12)=1))+(rExCapExRntInfl*(rExCapExRntInflMnth=CR$8)))*(CR$8&lt;=(MAX(rHoldPeriod,1)+fRvrYr)*12)</f>
        <v>0</v>
      </c>
      <c r="CS279" s="278" cm="1">
        <f t="array" aca="1" ref="CS279" ca="1">CR279*(1+(rRentIncrPct*(MOD(CS$8,12)=1))+(rExCapExRntInfl*(rExCapExRntInflMnth=CS$8)))*(CS$8&lt;=(MAX(rHoldPeriod,1)+fRvrYr)*12)</f>
        <v>0</v>
      </c>
      <c r="CT279" s="278" cm="1">
        <f t="array" aca="1" ref="CT279" ca="1">CS279*(1+(rRentIncrPct*(MOD(CT$8,12)=1))+(rExCapExRntInfl*(rExCapExRntInflMnth=CT$8)))*(CT$8&lt;=(MAX(rHoldPeriod,1)+fRvrYr)*12)</f>
        <v>0</v>
      </c>
      <c r="CU279" s="278" cm="1">
        <f t="array" aca="1" ref="CU279" ca="1">CT279*(1+(rRentIncrPct*(MOD(CU$8,12)=1))+(rExCapExRntInfl*(rExCapExRntInflMnth=CU$8)))*(CU$8&lt;=(MAX(rHoldPeriod,1)+fRvrYr)*12)</f>
        <v>0</v>
      </c>
      <c r="CV279" s="278" cm="1">
        <f t="array" aca="1" ref="CV279" ca="1">CU279*(1+(rRentIncrPct*(MOD(CV$8,12)=1))+(rExCapExRntInfl*(rExCapExRntInflMnth=CV$8)))*(CV$8&lt;=(MAX(rHoldPeriod,1)+fRvrYr)*12)</f>
        <v>0</v>
      </c>
      <c r="CW279" s="278" cm="1">
        <f t="array" aca="1" ref="CW279" ca="1">CV279*(1+(rRentIncrPct*(MOD(CW$8,12)=1))+(rExCapExRntInfl*(rExCapExRntInflMnth=CW$8)))*(CW$8&lt;=(MAX(rHoldPeriod,1)+fRvrYr)*12)</f>
        <v>0</v>
      </c>
      <c r="CX279" s="278" cm="1">
        <f t="array" aca="1" ref="CX279" ca="1">CW279*(1+(rRentIncrPct*(MOD(CX$8,12)=1))+(rExCapExRntInfl*(rExCapExRntInflMnth=CX$8)))*(CX$8&lt;=(MAX(rHoldPeriod,1)+fRvrYr)*12)</f>
        <v>0</v>
      </c>
      <c r="CY279" s="278" cm="1">
        <f t="array" aca="1" ref="CY279" ca="1">CX279*(1+(rRentIncrPct*(MOD(CY$8,12)=1))+(rExCapExRntInfl*(rExCapExRntInflMnth=CY$8)))*(CY$8&lt;=(MAX(rHoldPeriod,1)+fRvrYr)*12)</f>
        <v>0</v>
      </c>
      <c r="CZ279" s="278" cm="1">
        <f t="array" aca="1" ref="CZ279" ca="1">CY279*(1+(rRentIncrPct*(MOD(CZ$8,12)=1))+(rExCapExRntInfl*(rExCapExRntInflMnth=CZ$8)))*(CZ$8&lt;=(MAX(rHoldPeriod,1)+fRvrYr)*12)</f>
        <v>0</v>
      </c>
      <c r="DA279" s="278" cm="1">
        <f t="array" aca="1" ref="DA279" ca="1">CZ279*(1+(rRentIncrPct*(MOD(DA$8,12)=1))+(rExCapExRntInfl*(rExCapExRntInflMnth=DA$8)))*(DA$8&lt;=(MAX(rHoldPeriod,1)+fRvrYr)*12)</f>
        <v>0</v>
      </c>
      <c r="DB279" s="278" cm="1">
        <f t="array" aca="1" ref="DB279" ca="1">DA279*(1+(rRentIncrPct*(MOD(DB$8,12)=1))+(rExCapExRntInfl*(rExCapExRntInflMnth=DB$8)))*(DB$8&lt;=(MAX(rHoldPeriod,1)+fRvrYr)*12)</f>
        <v>0</v>
      </c>
      <c r="DC279" s="278" cm="1">
        <f t="array" aca="1" ref="DC279" ca="1">DB279*(1+(rRentIncrPct*(MOD(DC$8,12)=1))+(rExCapExRntInfl*(rExCapExRntInflMnth=DC$8)))*(DC$8&lt;=(MAX(rHoldPeriod,1)+fRvrYr)*12)</f>
        <v>0</v>
      </c>
      <c r="DD279" s="278" cm="1">
        <f t="array" aca="1" ref="DD279" ca="1">DC279*(1+(rRentIncrPct*(MOD(DD$8,12)=1))+(rExCapExRntInfl*(rExCapExRntInflMnth=DD$8)))*(DD$8&lt;=(MAX(rHoldPeriod,1)+fRvrYr)*12)</f>
        <v>0</v>
      </c>
      <c r="DE279" s="278" cm="1">
        <f t="array" aca="1" ref="DE279" ca="1">DD279*(1+(rRentIncrPct*(MOD(DE$8,12)=1))+(rExCapExRntInfl*(rExCapExRntInflMnth=DE$8)))*(DE$8&lt;=(MAX(rHoldPeriod,1)+fRvrYr)*12)</f>
        <v>0</v>
      </c>
      <c r="DF279" s="278" cm="1">
        <f t="array" aca="1" ref="DF279" ca="1">DE279*(1+(rRentIncrPct*(MOD(DF$8,12)=1))+(rExCapExRntInfl*(rExCapExRntInflMnth=DF$8)))*(DF$8&lt;=(MAX(rHoldPeriod,1)+fRvrYr)*12)</f>
        <v>0</v>
      </c>
      <c r="DG279" s="278" cm="1">
        <f t="array" aca="1" ref="DG279" ca="1">DF279*(1+(rRentIncrPct*(MOD(DG$8,12)=1))+(rExCapExRntInfl*(rExCapExRntInflMnth=DG$8)))*(DG$8&lt;=(MAX(rHoldPeriod,1)+fRvrYr)*12)</f>
        <v>0</v>
      </c>
      <c r="DH279" s="278" cm="1">
        <f t="array" aca="1" ref="DH279" ca="1">DG279*(1+(rRentIncrPct*(MOD(DH$8,12)=1))+(rExCapExRntInfl*(rExCapExRntInflMnth=DH$8)))*(DH$8&lt;=(MAX(rHoldPeriod,1)+fRvrYr)*12)</f>
        <v>0</v>
      </c>
      <c r="DI279" s="278" cm="1">
        <f t="array" aca="1" ref="DI279" ca="1">DH279*(1+(rRentIncrPct*(MOD(DI$8,12)=1))+(rExCapExRntInfl*(rExCapExRntInflMnth=DI$8)))*(DI$8&lt;=(MAX(rHoldPeriod,1)+fRvrYr)*12)</f>
        <v>0</v>
      </c>
      <c r="DJ279" s="278" cm="1">
        <f t="array" aca="1" ref="DJ279" ca="1">DI279*(1+(rRentIncrPct*(MOD(DJ$8,12)=1))+(rExCapExRntInfl*(rExCapExRntInflMnth=DJ$8)))*(DJ$8&lt;=(MAX(rHoldPeriod,1)+fRvrYr)*12)</f>
        <v>0</v>
      </c>
      <c r="DK279" s="278" cm="1">
        <f t="array" aca="1" ref="DK279" ca="1">DJ279*(1+(rRentIncrPct*(MOD(DK$8,12)=1))+(rExCapExRntInfl*(rExCapExRntInflMnth=DK$8)))*(DK$8&lt;=(MAX(rHoldPeriod,1)+fRvrYr)*12)</f>
        <v>0</v>
      </c>
      <c r="DL279" s="278" cm="1">
        <f t="array" aca="1" ref="DL279" ca="1">DK279*(1+(rRentIncrPct*(MOD(DL$8,12)=1))+(rExCapExRntInfl*(rExCapExRntInflMnth=DL$8)))*(DL$8&lt;=(MAX(rHoldPeriod,1)+fRvrYr)*12)</f>
        <v>0</v>
      </c>
      <c r="DM279" s="278" cm="1">
        <f t="array" aca="1" ref="DM279" ca="1">DL279*(1+(rRentIncrPct*(MOD(DM$8,12)=1))+(rExCapExRntInfl*(rExCapExRntInflMnth=DM$8)))*(DM$8&lt;=(MAX(rHoldPeriod,1)+fRvrYr)*12)</f>
        <v>0</v>
      </c>
      <c r="DN279" s="278" cm="1">
        <f t="array" aca="1" ref="DN279" ca="1">DM279*(1+(rRentIncrPct*(MOD(DN$8,12)=1))+(rExCapExRntInfl*(rExCapExRntInflMnth=DN$8)))*(DN$8&lt;=(MAX(rHoldPeriod,1)+fRvrYr)*12)</f>
        <v>0</v>
      </c>
      <c r="DO279" s="278" cm="1">
        <f t="array" aca="1" ref="DO279" ca="1">DN279*(1+(rRentIncrPct*(MOD(DO$8,12)=1))+(rExCapExRntInfl*(rExCapExRntInflMnth=DO$8)))*(DO$8&lt;=(MAX(rHoldPeriod,1)+fRvrYr)*12)</f>
        <v>0</v>
      </c>
      <c r="DP279" s="278" cm="1">
        <f t="array" aca="1" ref="DP279" ca="1">DO279*(1+(rRentIncrPct*(MOD(DP$8,12)=1))+(rExCapExRntInfl*(rExCapExRntInflMnth=DP$8)))*(DP$8&lt;=(MAX(rHoldPeriod,1)+fRvrYr)*12)</f>
        <v>0</v>
      </c>
      <c r="DQ279" s="278" cm="1">
        <f t="array" aca="1" ref="DQ279" ca="1">DP279*(1+(rRentIncrPct*(MOD(DQ$8,12)=1))+(rExCapExRntInfl*(rExCapExRntInflMnth=DQ$8)))*(DQ$8&lt;=(MAX(rHoldPeriod,1)+fRvrYr)*12)</f>
        <v>0</v>
      </c>
      <c r="DR279" s="278" cm="1">
        <f t="array" aca="1" ref="DR279" ca="1">DQ279*(1+(rRentIncrPct*(MOD(DR$8,12)=1))+(rExCapExRntInfl*(rExCapExRntInflMnth=DR$8)))*(DR$8&lt;=(MAX(rHoldPeriod,1)+fRvrYr)*12)</f>
        <v>0</v>
      </c>
      <c r="DS279" s="278" cm="1">
        <f t="array" aca="1" ref="DS279" ca="1">DR279*(1+(rRentIncrPct*(MOD(DS$8,12)=1))+(rExCapExRntInfl*(rExCapExRntInflMnth=DS$8)))*(DS$8&lt;=(MAX(rHoldPeriod,1)+fRvrYr)*12)</f>
        <v>0</v>
      </c>
      <c r="DT279" s="278" cm="1">
        <f t="array" aca="1" ref="DT279" ca="1">DS279*(1+(rRentIncrPct*(MOD(DT$8,12)=1))+(rExCapExRntInfl*(rExCapExRntInflMnth=DT$8)))*(DT$8&lt;=(MAX(rHoldPeriod,1)+fRvrYr)*12)</f>
        <v>0</v>
      </c>
      <c r="DU279" s="278" cm="1">
        <f t="array" aca="1" ref="DU279" ca="1">DT279*(1+(rRentIncrPct*(MOD(DU$8,12)=1))+(rExCapExRntInfl*(rExCapExRntInflMnth=DU$8)))*(DU$8&lt;=(MAX(rHoldPeriod,1)+fRvrYr)*12)</f>
        <v>0</v>
      </c>
      <c r="DV279" s="278" cm="1">
        <f t="array" aca="1" ref="DV279" ca="1">DU279*(1+(rRentIncrPct*(MOD(DV$8,12)=1))+(rExCapExRntInfl*(rExCapExRntInflMnth=DV$8)))*(DV$8&lt;=(MAX(rHoldPeriod,1)+fRvrYr)*12)</f>
        <v>0</v>
      </c>
      <c r="DW279" s="278" cm="1">
        <f t="array" aca="1" ref="DW279" ca="1">DV279*(1+(rRentIncrPct*(MOD(DW$8,12)=1))+(rExCapExRntInfl*(rExCapExRntInflMnth=DW$8)))*(DW$8&lt;=(MAX(rHoldPeriod,1)+fRvrYr)*12)</f>
        <v>0</v>
      </c>
      <c r="DX279" s="278" cm="1">
        <f t="array" aca="1" ref="DX279" ca="1">DW279*(1+(rRentIncrPct*(MOD(DX$8,12)=1))+(rExCapExRntInfl*(rExCapExRntInflMnth=DX$8)))*(DX$8&lt;=(MAX(rHoldPeriod,1)+fRvrYr)*12)</f>
        <v>0</v>
      </c>
      <c r="DY279" s="278" cm="1">
        <f t="array" aca="1" ref="DY279" ca="1">DX279*(1+(rRentIncrPct*(MOD(DY$8,12)=1))+(rExCapExRntInfl*(rExCapExRntInflMnth=DY$8)))*(DY$8&lt;=(MAX(rHoldPeriod,1)+fRvrYr)*12)</f>
        <v>0</v>
      </c>
      <c r="DZ279" s="278" cm="1">
        <f t="array" aca="1" ref="DZ279" ca="1">DY279*(1+(rRentIncrPct*(MOD(DZ$8,12)=1))+(rExCapExRntInfl*(rExCapExRntInflMnth=DZ$8)))*(DZ$8&lt;=(MAX(rHoldPeriod,1)+fRvrYr)*12)</f>
        <v>0</v>
      </c>
      <c r="EA279" s="278" cm="1">
        <f t="array" aca="1" ref="EA279" ca="1">DZ279*(1+(rRentIncrPct*(MOD(EA$8,12)=1))+(rExCapExRntInfl*(rExCapExRntInflMnth=EA$8)))*(EA$8&lt;=(MAX(rHoldPeriod,1)+fRvrYr)*12)</f>
        <v>0</v>
      </c>
      <c r="EB279" s="278" cm="1">
        <f t="array" aca="1" ref="EB279" ca="1">EA279*(1+(rRentIncrPct*(MOD(EB$8,12)=1))+(rExCapExRntInfl*(rExCapExRntInflMnth=EB$8)))*(EB$8&lt;=(MAX(rHoldPeriod,1)+fRvrYr)*12)</f>
        <v>0</v>
      </c>
      <c r="EC279" s="278" cm="1">
        <f t="array" aca="1" ref="EC279" ca="1">EB279*(1+(rRentIncrPct*(MOD(EC$8,12)=1))+(rExCapExRntInfl*(rExCapExRntInflMnth=EC$8)))*(EC$8&lt;=(MAX(rHoldPeriod,1)+fRvrYr)*12)</f>
        <v>0</v>
      </c>
      <c r="ED279" s="278" cm="1">
        <f t="array" aca="1" ref="ED279" ca="1">EC279*(1+(rRentIncrPct*(MOD(ED$8,12)=1))+(rExCapExRntInfl*(rExCapExRntInflMnth=ED$8)))*(ED$8&lt;=(MAX(rHoldPeriod,1)+fRvrYr)*12)</f>
        <v>0</v>
      </c>
      <c r="EE279" s="278" cm="1">
        <f t="array" aca="1" ref="EE279" ca="1">ED279*(1+(rRentIncrPct*(MOD(EE$8,12)=1))+(rExCapExRntInfl*(rExCapExRntInflMnth=EE$8)))*(EE$8&lt;=(MAX(rHoldPeriod,1)+fRvrYr)*12)</f>
        <v>0</v>
      </c>
      <c r="EF279" s="278" cm="1">
        <f t="array" aca="1" ref="EF279" ca="1">EE279*(1+(rRentIncrPct*(MOD(EF$8,12)=1))+(rExCapExRntInfl*(rExCapExRntInflMnth=EF$8)))*(EF$8&lt;=(MAX(rHoldPeriod,1)+fRvrYr)*12)</f>
        <v>0</v>
      </c>
      <c r="EG279" s="278" cm="1">
        <f t="array" aca="1" ref="EG279" ca="1">EF279*(1+(rRentIncrPct*(MOD(EG$8,12)=1))+(rExCapExRntInfl*(rExCapExRntInflMnth=EG$8)))*(EG$8&lt;=(MAX(rHoldPeriod,1)+fRvrYr)*12)</f>
        <v>0</v>
      </c>
      <c r="EH279" s="278" cm="1">
        <f t="array" aca="1" ref="EH279" ca="1">EG279*(1+(rRentIncrPct*(MOD(EH$8,12)=1))+(rExCapExRntInfl*(rExCapExRntInflMnth=EH$8)))*(EH$8&lt;=(MAX(rHoldPeriod,1)+fRvrYr)*12)</f>
        <v>0</v>
      </c>
      <c r="EI279" s="278" cm="1">
        <f t="array" aca="1" ref="EI279" ca="1">EH279*(1+(rRentIncrPct*(MOD(EI$8,12)=1))+(rExCapExRntInfl*(rExCapExRntInflMnth=EI$8)))*(EI$8&lt;=(MAX(rHoldPeriod,1)+fRvrYr)*12)</f>
        <v>0</v>
      </c>
      <c r="EJ279" s="278" cm="1">
        <f t="array" aca="1" ref="EJ279" ca="1">EI279*(1+(rRentIncrPct*(MOD(EJ$8,12)=1))+(rExCapExRntInfl*(rExCapExRntInflMnth=EJ$8)))*(EJ$8&lt;=(MAX(rHoldPeriod,1)+fRvrYr)*12)</f>
        <v>0</v>
      </c>
      <c r="EK279" s="278" cm="1">
        <f t="array" aca="1" ref="EK279" ca="1">EJ279*(1+(rRentIncrPct*(MOD(EK$8,12)=1))+(rExCapExRntInfl*(rExCapExRntInflMnth=EK$8)))*(EK$8&lt;=(MAX(rHoldPeriod,1)+fRvrYr)*12)</f>
        <v>0</v>
      </c>
      <c r="EL279" s="278" cm="1">
        <f t="array" aca="1" ref="EL279" ca="1">EK279*(1+(rRentIncrPct*(MOD(EL$8,12)=1))+(rExCapExRntInfl*(rExCapExRntInflMnth=EL$8)))*(EL$8&lt;=(MAX(rHoldPeriod,1)+fRvrYr)*12)</f>
        <v>0</v>
      </c>
      <c r="EM279" s="278" cm="1">
        <f t="array" aca="1" ref="EM279" ca="1">EL279*(1+(rRentIncrPct*(MOD(EM$8,12)=1))+(rExCapExRntInfl*(rExCapExRntInflMnth=EM$8)))*(EM$8&lt;=(MAX(rHoldPeriod,1)+fRvrYr)*12)</f>
        <v>0</v>
      </c>
      <c r="EN279" s="278" cm="1">
        <f t="array" aca="1" ref="EN279" ca="1">EM279*(1+(rRentIncrPct*(MOD(EN$8,12)=1))+(rExCapExRntInfl*(rExCapExRntInflMnth=EN$8)))*(EN$8&lt;=(MAX(rHoldPeriod,1)+fRvrYr)*12)</f>
        <v>0</v>
      </c>
      <c r="EO279" s="278" cm="1">
        <f t="array" aca="1" ref="EO279" ca="1">EN279*(1+(rRentIncrPct*(MOD(EO$8,12)=1))+(rExCapExRntInfl*(rExCapExRntInflMnth=EO$8)))*(EO$8&lt;=(MAX(rHoldPeriod,1)+fRvrYr)*12)</f>
        <v>0</v>
      </c>
      <c r="EP279" s="278" cm="1">
        <f t="array" aca="1" ref="EP279" ca="1">EO279*(1+(rRentIncrPct*(MOD(EP$8,12)=1))+(rExCapExRntInfl*(rExCapExRntInflMnth=EP$8)))*(EP$8&lt;=(MAX(rHoldPeriod,1)+fRvrYr)*12)</f>
        <v>0</v>
      </c>
      <c r="EQ279" s="278" cm="1">
        <f t="array" aca="1" ref="EQ279" ca="1">EP279*(1+(rRentIncrPct*(MOD(EQ$8,12)=1))+(rExCapExRntInfl*(rExCapExRntInflMnth=EQ$8)))*(EQ$8&lt;=(MAX(rHoldPeriod,1)+fRvrYr)*12)</f>
        <v>0</v>
      </c>
      <c r="ER279" s="278" cm="1">
        <f t="array" aca="1" ref="ER279" ca="1">EQ279*(1+(rRentIncrPct*(MOD(ER$8,12)=1))+(rExCapExRntInfl*(rExCapExRntInflMnth=ER$8)))*(ER$8&lt;=(MAX(rHoldPeriod,1)+fRvrYr)*12)</f>
        <v>0</v>
      </c>
      <c r="ES279" s="278" cm="1">
        <f t="array" aca="1" ref="ES279" ca="1">ER279*(1+(rRentIncrPct*(MOD(ES$8,12)=1))+(rExCapExRntInfl*(rExCapExRntInflMnth=ES$8)))*(ES$8&lt;=(MAX(rHoldPeriod,1)+fRvrYr)*12)</f>
        <v>0</v>
      </c>
    </row>
    <row r="280" spans="17:149" hidden="1" x14ac:dyDescent="0.2">
      <c r="Q280" s="275"/>
      <c r="R280" s="278">
        <f t="shared" si="502"/>
        <v>0</v>
      </c>
      <c r="S280" s="278" cm="1">
        <f t="array" aca="1" ref="S280" ca="1">R280*(1+(rRentIncrPct*(MOD(S$8,12)=1))+(rExCapExRntInfl*(rExCapExRntInflMnth=S$8)))*(S$8&lt;=(MAX(rHoldPeriod,1)+fRvrYr)*12)</f>
        <v>0</v>
      </c>
      <c r="T280" s="278" cm="1">
        <f t="array" aca="1" ref="T280" ca="1">S280*(1+(rRentIncrPct*(MOD(T$8,12)=1))+(rExCapExRntInfl*(rExCapExRntInflMnth=T$8)))*(T$8&lt;=(MAX(rHoldPeriod,1)+fRvrYr)*12)</f>
        <v>0</v>
      </c>
      <c r="U280" s="278" cm="1">
        <f t="array" aca="1" ref="U280" ca="1">T280*(1+(rRentIncrPct*(MOD(U$8,12)=1))+(rExCapExRntInfl*(rExCapExRntInflMnth=U$8)))*(U$8&lt;=(MAX(rHoldPeriod,1)+fRvrYr)*12)</f>
        <v>0</v>
      </c>
      <c r="V280" s="278" cm="1">
        <f t="array" aca="1" ref="V280" ca="1">U280*(1+(rRentIncrPct*(MOD(V$8,12)=1))+(rExCapExRntInfl*(rExCapExRntInflMnth=V$8)))*(V$8&lt;=(MAX(rHoldPeriod,1)+fRvrYr)*12)</f>
        <v>0</v>
      </c>
      <c r="W280" s="278" cm="1">
        <f t="array" aca="1" ref="W280" ca="1">V280*(1+(rRentIncrPct*(MOD(W$8,12)=1))+(rExCapExRntInfl*(rExCapExRntInflMnth=W$8)))*(W$8&lt;=(MAX(rHoldPeriod,1)+fRvrYr)*12)</f>
        <v>0</v>
      </c>
      <c r="X280" s="278" cm="1">
        <f t="array" aca="1" ref="X280" ca="1">W280*(1+(rRentIncrPct*(MOD(X$8,12)=1))+(rExCapExRntInfl*(rExCapExRntInflMnth=X$8)))*(X$8&lt;=(MAX(rHoldPeriod,1)+fRvrYr)*12)</f>
        <v>0</v>
      </c>
      <c r="Y280" s="278" cm="1">
        <f t="array" aca="1" ref="Y280" ca="1">X280*(1+(rRentIncrPct*(MOD(Y$8,12)=1))+(rExCapExRntInfl*(rExCapExRntInflMnth=Y$8)))*(Y$8&lt;=(MAX(rHoldPeriod,1)+fRvrYr)*12)</f>
        <v>0</v>
      </c>
      <c r="Z280" s="278" cm="1">
        <f t="array" aca="1" ref="Z280" ca="1">Y280*(1+(rRentIncrPct*(MOD(Z$8,12)=1))+(rExCapExRntInfl*(rExCapExRntInflMnth=Z$8)))*(Z$8&lt;=(MAX(rHoldPeriod,1)+fRvrYr)*12)</f>
        <v>0</v>
      </c>
      <c r="AA280" s="278" cm="1">
        <f t="array" aca="1" ref="AA280" ca="1">Z280*(1+(rRentIncrPct*(MOD(AA$8,12)=1))+(rExCapExRntInfl*(rExCapExRntInflMnth=AA$8)))*(AA$8&lt;=(MAX(rHoldPeriod,1)+fRvrYr)*12)</f>
        <v>0</v>
      </c>
      <c r="AB280" s="278" cm="1">
        <f t="array" aca="1" ref="AB280" ca="1">AA280*(1+(rRentIncrPct*(MOD(AB$8,12)=1))+(rExCapExRntInfl*(rExCapExRntInflMnth=AB$8)))*(AB$8&lt;=(MAX(rHoldPeriod,1)+fRvrYr)*12)</f>
        <v>0</v>
      </c>
      <c r="AC280" s="278" cm="1">
        <f t="array" aca="1" ref="AC280" ca="1">AB280*(1+(rRentIncrPct*(MOD(AC$8,12)=1))+(rExCapExRntInfl*(rExCapExRntInflMnth=AC$8)))*(AC$8&lt;=(MAX(rHoldPeriod,1)+fRvrYr)*12)</f>
        <v>0</v>
      </c>
      <c r="AD280" s="278" cm="1">
        <f t="array" aca="1" ref="AD280" ca="1">AC280*(1+(rRentIncrPct*(MOD(AD$8,12)=1))+(rExCapExRntInfl*(rExCapExRntInflMnth=AD$8)))*(AD$8&lt;=(MAX(rHoldPeriod,1)+fRvrYr)*12)</f>
        <v>0</v>
      </c>
      <c r="AE280" s="278" cm="1">
        <f t="array" aca="1" ref="AE280" ca="1">AD280*(1+(rRentIncrPct*(MOD(AE$8,12)=1))+(rExCapExRntInfl*(rExCapExRntInflMnth=AE$8)))*(AE$8&lt;=(MAX(rHoldPeriod,1)+fRvrYr)*12)</f>
        <v>0</v>
      </c>
      <c r="AF280" s="278" cm="1">
        <f t="array" aca="1" ref="AF280" ca="1">AE280*(1+(rRentIncrPct*(MOD(AF$8,12)=1))+(rExCapExRntInfl*(rExCapExRntInflMnth=AF$8)))*(AF$8&lt;=(MAX(rHoldPeriod,1)+fRvrYr)*12)</f>
        <v>0</v>
      </c>
      <c r="AG280" s="278" cm="1">
        <f t="array" aca="1" ref="AG280" ca="1">AF280*(1+(rRentIncrPct*(MOD(AG$8,12)=1))+(rExCapExRntInfl*(rExCapExRntInflMnth=AG$8)))*(AG$8&lt;=(MAX(rHoldPeriod,1)+fRvrYr)*12)</f>
        <v>0</v>
      </c>
      <c r="AH280" s="278" cm="1">
        <f t="array" aca="1" ref="AH280" ca="1">AG280*(1+(rRentIncrPct*(MOD(AH$8,12)=1))+(rExCapExRntInfl*(rExCapExRntInflMnth=AH$8)))*(AH$8&lt;=(MAX(rHoldPeriod,1)+fRvrYr)*12)</f>
        <v>0</v>
      </c>
      <c r="AI280" s="278" cm="1">
        <f t="array" aca="1" ref="AI280" ca="1">AH280*(1+(rRentIncrPct*(MOD(AI$8,12)=1))+(rExCapExRntInfl*(rExCapExRntInflMnth=AI$8)))*(AI$8&lt;=(MAX(rHoldPeriod,1)+fRvrYr)*12)</f>
        <v>0</v>
      </c>
      <c r="AJ280" s="278" cm="1">
        <f t="array" aca="1" ref="AJ280" ca="1">AI280*(1+(rRentIncrPct*(MOD(AJ$8,12)=1))+(rExCapExRntInfl*(rExCapExRntInflMnth=AJ$8)))*(AJ$8&lt;=(MAX(rHoldPeriod,1)+fRvrYr)*12)</f>
        <v>0</v>
      </c>
      <c r="AK280" s="278" cm="1">
        <f t="array" aca="1" ref="AK280" ca="1">AJ280*(1+(rRentIncrPct*(MOD(AK$8,12)=1))+(rExCapExRntInfl*(rExCapExRntInflMnth=AK$8)))*(AK$8&lt;=(MAX(rHoldPeriod,1)+fRvrYr)*12)</f>
        <v>0</v>
      </c>
      <c r="AL280" s="278" cm="1">
        <f t="array" aca="1" ref="AL280" ca="1">AK280*(1+(rRentIncrPct*(MOD(AL$8,12)=1))+(rExCapExRntInfl*(rExCapExRntInflMnth=AL$8)))*(AL$8&lt;=(MAX(rHoldPeriod,1)+fRvrYr)*12)</f>
        <v>0</v>
      </c>
      <c r="AM280" s="278" cm="1">
        <f t="array" aca="1" ref="AM280" ca="1">AL280*(1+(rRentIncrPct*(MOD(AM$8,12)=1))+(rExCapExRntInfl*(rExCapExRntInflMnth=AM$8)))*(AM$8&lt;=(MAX(rHoldPeriod,1)+fRvrYr)*12)</f>
        <v>0</v>
      </c>
      <c r="AN280" s="278" cm="1">
        <f t="array" aca="1" ref="AN280" ca="1">AM280*(1+(rRentIncrPct*(MOD(AN$8,12)=1))+(rExCapExRntInfl*(rExCapExRntInflMnth=AN$8)))*(AN$8&lt;=(MAX(rHoldPeriod,1)+fRvrYr)*12)</f>
        <v>0</v>
      </c>
      <c r="AO280" s="278" cm="1">
        <f t="array" aca="1" ref="AO280" ca="1">AN280*(1+(rRentIncrPct*(MOD(AO$8,12)=1))+(rExCapExRntInfl*(rExCapExRntInflMnth=AO$8)))*(AO$8&lt;=(MAX(rHoldPeriod,1)+fRvrYr)*12)</f>
        <v>0</v>
      </c>
      <c r="AP280" s="278" cm="1">
        <f t="array" aca="1" ref="AP280" ca="1">AO280*(1+(rRentIncrPct*(MOD(AP$8,12)=1))+(rExCapExRntInfl*(rExCapExRntInflMnth=AP$8)))*(AP$8&lt;=(MAX(rHoldPeriod,1)+fRvrYr)*12)</f>
        <v>0</v>
      </c>
      <c r="AQ280" s="278" cm="1">
        <f t="array" aca="1" ref="AQ280" ca="1">AP280*(1+(rRentIncrPct*(MOD(AQ$8,12)=1))+(rExCapExRntInfl*(rExCapExRntInflMnth=AQ$8)))*(AQ$8&lt;=(MAX(rHoldPeriod,1)+fRvrYr)*12)</f>
        <v>0</v>
      </c>
      <c r="AR280" s="278" cm="1">
        <f t="array" aca="1" ref="AR280" ca="1">AQ280*(1+(rRentIncrPct*(MOD(AR$8,12)=1))+(rExCapExRntInfl*(rExCapExRntInflMnth=AR$8)))*(AR$8&lt;=(MAX(rHoldPeriod,1)+fRvrYr)*12)</f>
        <v>0</v>
      </c>
      <c r="AS280" s="278" cm="1">
        <f t="array" aca="1" ref="AS280" ca="1">AR280*(1+(rRentIncrPct*(MOD(AS$8,12)=1))+(rExCapExRntInfl*(rExCapExRntInflMnth=AS$8)))*(AS$8&lt;=(MAX(rHoldPeriod,1)+fRvrYr)*12)</f>
        <v>0</v>
      </c>
      <c r="AT280" s="278" cm="1">
        <f t="array" aca="1" ref="AT280" ca="1">AS280*(1+(rRentIncrPct*(MOD(AT$8,12)=1))+(rExCapExRntInfl*(rExCapExRntInflMnth=AT$8)))*(AT$8&lt;=(MAX(rHoldPeriod,1)+fRvrYr)*12)</f>
        <v>0</v>
      </c>
      <c r="AU280" s="278" cm="1">
        <f t="array" aca="1" ref="AU280" ca="1">AT280*(1+(rRentIncrPct*(MOD(AU$8,12)=1))+(rExCapExRntInfl*(rExCapExRntInflMnth=AU$8)))*(AU$8&lt;=(MAX(rHoldPeriod,1)+fRvrYr)*12)</f>
        <v>0</v>
      </c>
      <c r="AV280" s="278" cm="1">
        <f t="array" aca="1" ref="AV280" ca="1">AU280*(1+(rRentIncrPct*(MOD(AV$8,12)=1))+(rExCapExRntInfl*(rExCapExRntInflMnth=AV$8)))*(AV$8&lt;=(MAX(rHoldPeriod,1)+fRvrYr)*12)</f>
        <v>0</v>
      </c>
      <c r="AW280" s="278" cm="1">
        <f t="array" aca="1" ref="AW280" ca="1">AV280*(1+(rRentIncrPct*(MOD(AW$8,12)=1))+(rExCapExRntInfl*(rExCapExRntInflMnth=AW$8)))*(AW$8&lt;=(MAX(rHoldPeriod,1)+fRvrYr)*12)</f>
        <v>0</v>
      </c>
      <c r="AX280" s="278" cm="1">
        <f t="array" aca="1" ref="AX280" ca="1">AW280*(1+(rRentIncrPct*(MOD(AX$8,12)=1))+(rExCapExRntInfl*(rExCapExRntInflMnth=AX$8)))*(AX$8&lt;=(MAX(rHoldPeriod,1)+fRvrYr)*12)</f>
        <v>0</v>
      </c>
      <c r="AY280" s="278" cm="1">
        <f t="array" aca="1" ref="AY280" ca="1">AX280*(1+(rRentIncrPct*(MOD(AY$8,12)=1))+(rExCapExRntInfl*(rExCapExRntInflMnth=AY$8)))*(AY$8&lt;=(MAX(rHoldPeriod,1)+fRvrYr)*12)</f>
        <v>0</v>
      </c>
      <c r="AZ280" s="278" cm="1">
        <f t="array" aca="1" ref="AZ280" ca="1">AY280*(1+(rRentIncrPct*(MOD(AZ$8,12)=1))+(rExCapExRntInfl*(rExCapExRntInflMnth=AZ$8)))*(AZ$8&lt;=(MAX(rHoldPeriod,1)+fRvrYr)*12)</f>
        <v>0</v>
      </c>
      <c r="BA280" s="278" cm="1">
        <f t="array" aca="1" ref="BA280" ca="1">AZ280*(1+(rRentIncrPct*(MOD(BA$8,12)=1))+(rExCapExRntInfl*(rExCapExRntInflMnth=BA$8)))*(BA$8&lt;=(MAX(rHoldPeriod,1)+fRvrYr)*12)</f>
        <v>0</v>
      </c>
      <c r="BB280" s="278" cm="1">
        <f t="array" aca="1" ref="BB280" ca="1">BA280*(1+(rRentIncrPct*(MOD(BB$8,12)=1))+(rExCapExRntInfl*(rExCapExRntInflMnth=BB$8)))*(BB$8&lt;=(MAX(rHoldPeriod,1)+fRvrYr)*12)</f>
        <v>0</v>
      </c>
      <c r="BC280" s="278" cm="1">
        <f t="array" aca="1" ref="BC280" ca="1">BB280*(1+(rRentIncrPct*(MOD(BC$8,12)=1))+(rExCapExRntInfl*(rExCapExRntInflMnth=BC$8)))*(BC$8&lt;=(MAX(rHoldPeriod,1)+fRvrYr)*12)</f>
        <v>0</v>
      </c>
      <c r="BD280" s="278" cm="1">
        <f t="array" aca="1" ref="BD280" ca="1">BC280*(1+(rRentIncrPct*(MOD(BD$8,12)=1))+(rExCapExRntInfl*(rExCapExRntInflMnth=BD$8)))*(BD$8&lt;=(MAX(rHoldPeriod,1)+fRvrYr)*12)</f>
        <v>0</v>
      </c>
      <c r="BE280" s="278" cm="1">
        <f t="array" aca="1" ref="BE280" ca="1">BD280*(1+(rRentIncrPct*(MOD(BE$8,12)=1))+(rExCapExRntInfl*(rExCapExRntInflMnth=BE$8)))*(BE$8&lt;=(MAX(rHoldPeriod,1)+fRvrYr)*12)</f>
        <v>0</v>
      </c>
      <c r="BF280" s="278" cm="1">
        <f t="array" aca="1" ref="BF280" ca="1">BE280*(1+(rRentIncrPct*(MOD(BF$8,12)=1))+(rExCapExRntInfl*(rExCapExRntInflMnth=BF$8)))*(BF$8&lt;=(MAX(rHoldPeriod,1)+fRvrYr)*12)</f>
        <v>0</v>
      </c>
      <c r="BG280" s="278" cm="1">
        <f t="array" aca="1" ref="BG280" ca="1">BF280*(1+(rRentIncrPct*(MOD(BG$8,12)=1))+(rExCapExRntInfl*(rExCapExRntInflMnth=BG$8)))*(BG$8&lt;=(MAX(rHoldPeriod,1)+fRvrYr)*12)</f>
        <v>0</v>
      </c>
      <c r="BH280" s="278" cm="1">
        <f t="array" aca="1" ref="BH280" ca="1">BG280*(1+(rRentIncrPct*(MOD(BH$8,12)=1))+(rExCapExRntInfl*(rExCapExRntInflMnth=BH$8)))*(BH$8&lt;=(MAX(rHoldPeriod,1)+fRvrYr)*12)</f>
        <v>0</v>
      </c>
      <c r="BI280" s="278" cm="1">
        <f t="array" aca="1" ref="BI280" ca="1">BH280*(1+(rRentIncrPct*(MOD(BI$8,12)=1))+(rExCapExRntInfl*(rExCapExRntInflMnth=BI$8)))*(BI$8&lt;=(MAX(rHoldPeriod,1)+fRvrYr)*12)</f>
        <v>0</v>
      </c>
      <c r="BJ280" s="278" cm="1">
        <f t="array" aca="1" ref="BJ280" ca="1">BI280*(1+(rRentIncrPct*(MOD(BJ$8,12)=1))+(rExCapExRntInfl*(rExCapExRntInflMnth=BJ$8)))*(BJ$8&lt;=(MAX(rHoldPeriod,1)+fRvrYr)*12)</f>
        <v>0</v>
      </c>
      <c r="BK280" s="278" cm="1">
        <f t="array" aca="1" ref="BK280" ca="1">BJ280*(1+(rRentIncrPct*(MOD(BK$8,12)=1))+(rExCapExRntInfl*(rExCapExRntInflMnth=BK$8)))*(BK$8&lt;=(MAX(rHoldPeriod,1)+fRvrYr)*12)</f>
        <v>0</v>
      </c>
      <c r="BL280" s="278" cm="1">
        <f t="array" aca="1" ref="BL280" ca="1">BK280*(1+(rRentIncrPct*(MOD(BL$8,12)=1))+(rExCapExRntInfl*(rExCapExRntInflMnth=BL$8)))*(BL$8&lt;=(MAX(rHoldPeriod,1)+fRvrYr)*12)</f>
        <v>0</v>
      </c>
      <c r="BM280" s="278" cm="1">
        <f t="array" aca="1" ref="BM280" ca="1">BL280*(1+(rRentIncrPct*(MOD(BM$8,12)=1))+(rExCapExRntInfl*(rExCapExRntInflMnth=BM$8)))*(BM$8&lt;=(MAX(rHoldPeriod,1)+fRvrYr)*12)</f>
        <v>0</v>
      </c>
      <c r="BN280" s="278" cm="1">
        <f t="array" aca="1" ref="BN280" ca="1">BM280*(1+(rRentIncrPct*(MOD(BN$8,12)=1))+(rExCapExRntInfl*(rExCapExRntInflMnth=BN$8)))*(BN$8&lt;=(MAX(rHoldPeriod,1)+fRvrYr)*12)</f>
        <v>0</v>
      </c>
      <c r="BO280" s="278" cm="1">
        <f t="array" aca="1" ref="BO280" ca="1">BN280*(1+(rRentIncrPct*(MOD(BO$8,12)=1))+(rExCapExRntInfl*(rExCapExRntInflMnth=BO$8)))*(BO$8&lt;=(MAX(rHoldPeriod,1)+fRvrYr)*12)</f>
        <v>0</v>
      </c>
      <c r="BP280" s="278" cm="1">
        <f t="array" aca="1" ref="BP280" ca="1">BO280*(1+(rRentIncrPct*(MOD(BP$8,12)=1))+(rExCapExRntInfl*(rExCapExRntInflMnth=BP$8)))*(BP$8&lt;=(MAX(rHoldPeriod,1)+fRvrYr)*12)</f>
        <v>0</v>
      </c>
      <c r="BQ280" s="278" cm="1">
        <f t="array" aca="1" ref="BQ280" ca="1">BP280*(1+(rRentIncrPct*(MOD(BQ$8,12)=1))+(rExCapExRntInfl*(rExCapExRntInflMnth=BQ$8)))*(BQ$8&lt;=(MAX(rHoldPeriod,1)+fRvrYr)*12)</f>
        <v>0</v>
      </c>
      <c r="BR280" s="278" cm="1">
        <f t="array" aca="1" ref="BR280" ca="1">BQ280*(1+(rRentIncrPct*(MOD(BR$8,12)=1))+(rExCapExRntInfl*(rExCapExRntInflMnth=BR$8)))*(BR$8&lt;=(MAX(rHoldPeriod,1)+fRvrYr)*12)</f>
        <v>0</v>
      </c>
      <c r="BS280" s="278" cm="1">
        <f t="array" aca="1" ref="BS280" ca="1">BR280*(1+(rRentIncrPct*(MOD(BS$8,12)=1))+(rExCapExRntInfl*(rExCapExRntInflMnth=BS$8)))*(BS$8&lt;=(MAX(rHoldPeriod,1)+fRvrYr)*12)</f>
        <v>0</v>
      </c>
      <c r="BT280" s="278" cm="1">
        <f t="array" aca="1" ref="BT280" ca="1">BS280*(1+(rRentIncrPct*(MOD(BT$8,12)=1))+(rExCapExRntInfl*(rExCapExRntInflMnth=BT$8)))*(BT$8&lt;=(MAX(rHoldPeriod,1)+fRvrYr)*12)</f>
        <v>0</v>
      </c>
      <c r="BU280" s="278" cm="1">
        <f t="array" aca="1" ref="BU280" ca="1">BT280*(1+(rRentIncrPct*(MOD(BU$8,12)=1))+(rExCapExRntInfl*(rExCapExRntInflMnth=BU$8)))*(BU$8&lt;=(MAX(rHoldPeriod,1)+fRvrYr)*12)</f>
        <v>0</v>
      </c>
      <c r="BV280" s="278" cm="1">
        <f t="array" aca="1" ref="BV280" ca="1">BU280*(1+(rRentIncrPct*(MOD(BV$8,12)=1))+(rExCapExRntInfl*(rExCapExRntInflMnth=BV$8)))*(BV$8&lt;=(MAX(rHoldPeriod,1)+fRvrYr)*12)</f>
        <v>0</v>
      </c>
      <c r="BW280" s="278" cm="1">
        <f t="array" aca="1" ref="BW280" ca="1">BV280*(1+(rRentIncrPct*(MOD(BW$8,12)=1))+(rExCapExRntInfl*(rExCapExRntInflMnth=BW$8)))*(BW$8&lt;=(MAX(rHoldPeriod,1)+fRvrYr)*12)</f>
        <v>0</v>
      </c>
      <c r="BX280" s="278" cm="1">
        <f t="array" aca="1" ref="BX280" ca="1">BW280*(1+(rRentIncrPct*(MOD(BX$8,12)=1))+(rExCapExRntInfl*(rExCapExRntInflMnth=BX$8)))*(BX$8&lt;=(MAX(rHoldPeriod,1)+fRvrYr)*12)</f>
        <v>0</v>
      </c>
      <c r="BY280" s="278" cm="1">
        <f t="array" aca="1" ref="BY280" ca="1">BX280*(1+(rRentIncrPct*(MOD(BY$8,12)=1))+(rExCapExRntInfl*(rExCapExRntInflMnth=BY$8)))*(BY$8&lt;=(MAX(rHoldPeriod,1)+fRvrYr)*12)</f>
        <v>0</v>
      </c>
      <c r="BZ280" s="278" cm="1">
        <f t="array" aca="1" ref="BZ280" ca="1">BY280*(1+(rRentIncrPct*(MOD(BZ$8,12)=1))+(rExCapExRntInfl*(rExCapExRntInflMnth=BZ$8)))*(BZ$8&lt;=(MAX(rHoldPeriod,1)+fRvrYr)*12)</f>
        <v>0</v>
      </c>
      <c r="CA280" s="278" cm="1">
        <f t="array" aca="1" ref="CA280" ca="1">BZ280*(1+(rRentIncrPct*(MOD(CA$8,12)=1))+(rExCapExRntInfl*(rExCapExRntInflMnth=CA$8)))*(CA$8&lt;=(MAX(rHoldPeriod,1)+fRvrYr)*12)</f>
        <v>0</v>
      </c>
      <c r="CB280" s="278" cm="1">
        <f t="array" aca="1" ref="CB280" ca="1">CA280*(1+(rRentIncrPct*(MOD(CB$8,12)=1))+(rExCapExRntInfl*(rExCapExRntInflMnth=CB$8)))*(CB$8&lt;=(MAX(rHoldPeriod,1)+fRvrYr)*12)</f>
        <v>0</v>
      </c>
      <c r="CC280" s="278" cm="1">
        <f t="array" aca="1" ref="CC280" ca="1">CB280*(1+(rRentIncrPct*(MOD(CC$8,12)=1))+(rExCapExRntInfl*(rExCapExRntInflMnth=CC$8)))*(CC$8&lt;=(MAX(rHoldPeriod,1)+fRvrYr)*12)</f>
        <v>0</v>
      </c>
      <c r="CD280" s="278" cm="1">
        <f t="array" aca="1" ref="CD280" ca="1">CC280*(1+(rRentIncrPct*(MOD(CD$8,12)=1))+(rExCapExRntInfl*(rExCapExRntInflMnth=CD$8)))*(CD$8&lt;=(MAX(rHoldPeriod,1)+fRvrYr)*12)</f>
        <v>0</v>
      </c>
      <c r="CE280" s="278" cm="1">
        <f t="array" aca="1" ref="CE280" ca="1">CD280*(1+(rRentIncrPct*(MOD(CE$8,12)=1))+(rExCapExRntInfl*(rExCapExRntInflMnth=CE$8)))*(CE$8&lt;=(MAX(rHoldPeriod,1)+fRvrYr)*12)</f>
        <v>0</v>
      </c>
      <c r="CF280" s="278" cm="1">
        <f t="array" aca="1" ref="CF280" ca="1">CE280*(1+(rRentIncrPct*(MOD(CF$8,12)=1))+(rExCapExRntInfl*(rExCapExRntInflMnth=CF$8)))*(CF$8&lt;=(MAX(rHoldPeriod,1)+fRvrYr)*12)</f>
        <v>0</v>
      </c>
      <c r="CG280" s="278" cm="1">
        <f t="array" aca="1" ref="CG280" ca="1">CF280*(1+(rRentIncrPct*(MOD(CG$8,12)=1))+(rExCapExRntInfl*(rExCapExRntInflMnth=CG$8)))*(CG$8&lt;=(MAX(rHoldPeriod,1)+fRvrYr)*12)</f>
        <v>0</v>
      </c>
      <c r="CH280" s="278" cm="1">
        <f t="array" aca="1" ref="CH280" ca="1">CG280*(1+(rRentIncrPct*(MOD(CH$8,12)=1))+(rExCapExRntInfl*(rExCapExRntInflMnth=CH$8)))*(CH$8&lt;=(MAX(rHoldPeriod,1)+fRvrYr)*12)</f>
        <v>0</v>
      </c>
      <c r="CI280" s="278" cm="1">
        <f t="array" aca="1" ref="CI280" ca="1">CH280*(1+(rRentIncrPct*(MOD(CI$8,12)=1))+(rExCapExRntInfl*(rExCapExRntInflMnth=CI$8)))*(CI$8&lt;=(MAX(rHoldPeriod,1)+fRvrYr)*12)</f>
        <v>0</v>
      </c>
      <c r="CJ280" s="278" cm="1">
        <f t="array" aca="1" ref="CJ280" ca="1">CI280*(1+(rRentIncrPct*(MOD(CJ$8,12)=1))+(rExCapExRntInfl*(rExCapExRntInflMnth=CJ$8)))*(CJ$8&lt;=(MAX(rHoldPeriod,1)+fRvrYr)*12)</f>
        <v>0</v>
      </c>
      <c r="CK280" s="278" cm="1">
        <f t="array" aca="1" ref="CK280" ca="1">CJ280*(1+(rRentIncrPct*(MOD(CK$8,12)=1))+(rExCapExRntInfl*(rExCapExRntInflMnth=CK$8)))*(CK$8&lt;=(MAX(rHoldPeriod,1)+fRvrYr)*12)</f>
        <v>0</v>
      </c>
      <c r="CL280" s="278" cm="1">
        <f t="array" aca="1" ref="CL280" ca="1">CK280*(1+(rRentIncrPct*(MOD(CL$8,12)=1))+(rExCapExRntInfl*(rExCapExRntInflMnth=CL$8)))*(CL$8&lt;=(MAX(rHoldPeriod,1)+fRvrYr)*12)</f>
        <v>0</v>
      </c>
      <c r="CM280" s="278" cm="1">
        <f t="array" aca="1" ref="CM280" ca="1">CL280*(1+(rRentIncrPct*(MOD(CM$8,12)=1))+(rExCapExRntInfl*(rExCapExRntInflMnth=CM$8)))*(CM$8&lt;=(MAX(rHoldPeriod,1)+fRvrYr)*12)</f>
        <v>0</v>
      </c>
      <c r="CN280" s="278" cm="1">
        <f t="array" aca="1" ref="CN280" ca="1">CM280*(1+(rRentIncrPct*(MOD(CN$8,12)=1))+(rExCapExRntInfl*(rExCapExRntInflMnth=CN$8)))*(CN$8&lt;=(MAX(rHoldPeriod,1)+fRvrYr)*12)</f>
        <v>0</v>
      </c>
      <c r="CO280" s="278" cm="1">
        <f t="array" aca="1" ref="CO280" ca="1">CN280*(1+(rRentIncrPct*(MOD(CO$8,12)=1))+(rExCapExRntInfl*(rExCapExRntInflMnth=CO$8)))*(CO$8&lt;=(MAX(rHoldPeriod,1)+fRvrYr)*12)</f>
        <v>0</v>
      </c>
      <c r="CP280" s="278" cm="1">
        <f t="array" aca="1" ref="CP280" ca="1">CO280*(1+(rRentIncrPct*(MOD(CP$8,12)=1))+(rExCapExRntInfl*(rExCapExRntInflMnth=CP$8)))*(CP$8&lt;=(MAX(rHoldPeriod,1)+fRvrYr)*12)</f>
        <v>0</v>
      </c>
      <c r="CQ280" s="278" cm="1">
        <f t="array" aca="1" ref="CQ280" ca="1">CP280*(1+(rRentIncrPct*(MOD(CQ$8,12)=1))+(rExCapExRntInfl*(rExCapExRntInflMnth=CQ$8)))*(CQ$8&lt;=(MAX(rHoldPeriod,1)+fRvrYr)*12)</f>
        <v>0</v>
      </c>
      <c r="CR280" s="278" cm="1">
        <f t="array" aca="1" ref="CR280" ca="1">CQ280*(1+(rRentIncrPct*(MOD(CR$8,12)=1))+(rExCapExRntInfl*(rExCapExRntInflMnth=CR$8)))*(CR$8&lt;=(MAX(rHoldPeriod,1)+fRvrYr)*12)</f>
        <v>0</v>
      </c>
      <c r="CS280" s="278" cm="1">
        <f t="array" aca="1" ref="CS280" ca="1">CR280*(1+(rRentIncrPct*(MOD(CS$8,12)=1))+(rExCapExRntInfl*(rExCapExRntInflMnth=CS$8)))*(CS$8&lt;=(MAX(rHoldPeriod,1)+fRvrYr)*12)</f>
        <v>0</v>
      </c>
      <c r="CT280" s="278" cm="1">
        <f t="array" aca="1" ref="CT280" ca="1">CS280*(1+(rRentIncrPct*(MOD(CT$8,12)=1))+(rExCapExRntInfl*(rExCapExRntInflMnth=CT$8)))*(CT$8&lt;=(MAX(rHoldPeriod,1)+fRvrYr)*12)</f>
        <v>0</v>
      </c>
      <c r="CU280" s="278" cm="1">
        <f t="array" aca="1" ref="CU280" ca="1">CT280*(1+(rRentIncrPct*(MOD(CU$8,12)=1))+(rExCapExRntInfl*(rExCapExRntInflMnth=CU$8)))*(CU$8&lt;=(MAX(rHoldPeriod,1)+fRvrYr)*12)</f>
        <v>0</v>
      </c>
      <c r="CV280" s="278" cm="1">
        <f t="array" aca="1" ref="CV280" ca="1">CU280*(1+(rRentIncrPct*(MOD(CV$8,12)=1))+(rExCapExRntInfl*(rExCapExRntInflMnth=CV$8)))*(CV$8&lt;=(MAX(rHoldPeriod,1)+fRvrYr)*12)</f>
        <v>0</v>
      </c>
      <c r="CW280" s="278" cm="1">
        <f t="array" aca="1" ref="CW280" ca="1">CV280*(1+(rRentIncrPct*(MOD(CW$8,12)=1))+(rExCapExRntInfl*(rExCapExRntInflMnth=CW$8)))*(CW$8&lt;=(MAX(rHoldPeriod,1)+fRvrYr)*12)</f>
        <v>0</v>
      </c>
      <c r="CX280" s="278" cm="1">
        <f t="array" aca="1" ref="CX280" ca="1">CW280*(1+(rRentIncrPct*(MOD(CX$8,12)=1))+(rExCapExRntInfl*(rExCapExRntInflMnth=CX$8)))*(CX$8&lt;=(MAX(rHoldPeriod,1)+fRvrYr)*12)</f>
        <v>0</v>
      </c>
      <c r="CY280" s="278" cm="1">
        <f t="array" aca="1" ref="CY280" ca="1">CX280*(1+(rRentIncrPct*(MOD(CY$8,12)=1))+(rExCapExRntInfl*(rExCapExRntInflMnth=CY$8)))*(CY$8&lt;=(MAX(rHoldPeriod,1)+fRvrYr)*12)</f>
        <v>0</v>
      </c>
      <c r="CZ280" s="278" cm="1">
        <f t="array" aca="1" ref="CZ280" ca="1">CY280*(1+(rRentIncrPct*(MOD(CZ$8,12)=1))+(rExCapExRntInfl*(rExCapExRntInflMnth=CZ$8)))*(CZ$8&lt;=(MAX(rHoldPeriod,1)+fRvrYr)*12)</f>
        <v>0</v>
      </c>
      <c r="DA280" s="278" cm="1">
        <f t="array" aca="1" ref="DA280" ca="1">CZ280*(1+(rRentIncrPct*(MOD(DA$8,12)=1))+(rExCapExRntInfl*(rExCapExRntInflMnth=DA$8)))*(DA$8&lt;=(MAX(rHoldPeriod,1)+fRvrYr)*12)</f>
        <v>0</v>
      </c>
      <c r="DB280" s="278" cm="1">
        <f t="array" aca="1" ref="DB280" ca="1">DA280*(1+(rRentIncrPct*(MOD(DB$8,12)=1))+(rExCapExRntInfl*(rExCapExRntInflMnth=DB$8)))*(DB$8&lt;=(MAX(rHoldPeriod,1)+fRvrYr)*12)</f>
        <v>0</v>
      </c>
      <c r="DC280" s="278" cm="1">
        <f t="array" aca="1" ref="DC280" ca="1">DB280*(1+(rRentIncrPct*(MOD(DC$8,12)=1))+(rExCapExRntInfl*(rExCapExRntInflMnth=DC$8)))*(DC$8&lt;=(MAX(rHoldPeriod,1)+fRvrYr)*12)</f>
        <v>0</v>
      </c>
      <c r="DD280" s="278" cm="1">
        <f t="array" aca="1" ref="DD280" ca="1">DC280*(1+(rRentIncrPct*(MOD(DD$8,12)=1))+(rExCapExRntInfl*(rExCapExRntInflMnth=DD$8)))*(DD$8&lt;=(MAX(rHoldPeriod,1)+fRvrYr)*12)</f>
        <v>0</v>
      </c>
      <c r="DE280" s="278" cm="1">
        <f t="array" aca="1" ref="DE280" ca="1">DD280*(1+(rRentIncrPct*(MOD(DE$8,12)=1))+(rExCapExRntInfl*(rExCapExRntInflMnth=DE$8)))*(DE$8&lt;=(MAX(rHoldPeriod,1)+fRvrYr)*12)</f>
        <v>0</v>
      </c>
      <c r="DF280" s="278" cm="1">
        <f t="array" aca="1" ref="DF280" ca="1">DE280*(1+(rRentIncrPct*(MOD(DF$8,12)=1))+(rExCapExRntInfl*(rExCapExRntInflMnth=DF$8)))*(DF$8&lt;=(MAX(rHoldPeriod,1)+fRvrYr)*12)</f>
        <v>0</v>
      </c>
      <c r="DG280" s="278" cm="1">
        <f t="array" aca="1" ref="DG280" ca="1">DF280*(1+(rRentIncrPct*(MOD(DG$8,12)=1))+(rExCapExRntInfl*(rExCapExRntInflMnth=DG$8)))*(DG$8&lt;=(MAX(rHoldPeriod,1)+fRvrYr)*12)</f>
        <v>0</v>
      </c>
      <c r="DH280" s="278" cm="1">
        <f t="array" aca="1" ref="DH280" ca="1">DG280*(1+(rRentIncrPct*(MOD(DH$8,12)=1))+(rExCapExRntInfl*(rExCapExRntInflMnth=DH$8)))*(DH$8&lt;=(MAX(rHoldPeriod,1)+fRvrYr)*12)</f>
        <v>0</v>
      </c>
      <c r="DI280" s="278" cm="1">
        <f t="array" aca="1" ref="DI280" ca="1">DH280*(1+(rRentIncrPct*(MOD(DI$8,12)=1))+(rExCapExRntInfl*(rExCapExRntInflMnth=DI$8)))*(DI$8&lt;=(MAX(rHoldPeriod,1)+fRvrYr)*12)</f>
        <v>0</v>
      </c>
      <c r="DJ280" s="278" cm="1">
        <f t="array" aca="1" ref="DJ280" ca="1">DI280*(1+(rRentIncrPct*(MOD(DJ$8,12)=1))+(rExCapExRntInfl*(rExCapExRntInflMnth=DJ$8)))*(DJ$8&lt;=(MAX(rHoldPeriod,1)+fRvrYr)*12)</f>
        <v>0</v>
      </c>
      <c r="DK280" s="278" cm="1">
        <f t="array" aca="1" ref="DK280" ca="1">DJ280*(1+(rRentIncrPct*(MOD(DK$8,12)=1))+(rExCapExRntInfl*(rExCapExRntInflMnth=DK$8)))*(DK$8&lt;=(MAX(rHoldPeriod,1)+fRvrYr)*12)</f>
        <v>0</v>
      </c>
      <c r="DL280" s="278" cm="1">
        <f t="array" aca="1" ref="DL280" ca="1">DK280*(1+(rRentIncrPct*(MOD(DL$8,12)=1))+(rExCapExRntInfl*(rExCapExRntInflMnth=DL$8)))*(DL$8&lt;=(MAX(rHoldPeriod,1)+fRvrYr)*12)</f>
        <v>0</v>
      </c>
      <c r="DM280" s="278" cm="1">
        <f t="array" aca="1" ref="DM280" ca="1">DL280*(1+(rRentIncrPct*(MOD(DM$8,12)=1))+(rExCapExRntInfl*(rExCapExRntInflMnth=DM$8)))*(DM$8&lt;=(MAX(rHoldPeriod,1)+fRvrYr)*12)</f>
        <v>0</v>
      </c>
      <c r="DN280" s="278" cm="1">
        <f t="array" aca="1" ref="DN280" ca="1">DM280*(1+(rRentIncrPct*(MOD(DN$8,12)=1))+(rExCapExRntInfl*(rExCapExRntInflMnth=DN$8)))*(DN$8&lt;=(MAX(rHoldPeriod,1)+fRvrYr)*12)</f>
        <v>0</v>
      </c>
      <c r="DO280" s="278" cm="1">
        <f t="array" aca="1" ref="DO280" ca="1">DN280*(1+(rRentIncrPct*(MOD(DO$8,12)=1))+(rExCapExRntInfl*(rExCapExRntInflMnth=DO$8)))*(DO$8&lt;=(MAX(rHoldPeriod,1)+fRvrYr)*12)</f>
        <v>0</v>
      </c>
      <c r="DP280" s="278" cm="1">
        <f t="array" aca="1" ref="DP280" ca="1">DO280*(1+(rRentIncrPct*(MOD(DP$8,12)=1))+(rExCapExRntInfl*(rExCapExRntInflMnth=DP$8)))*(DP$8&lt;=(MAX(rHoldPeriod,1)+fRvrYr)*12)</f>
        <v>0</v>
      </c>
      <c r="DQ280" s="278" cm="1">
        <f t="array" aca="1" ref="DQ280" ca="1">DP280*(1+(rRentIncrPct*(MOD(DQ$8,12)=1))+(rExCapExRntInfl*(rExCapExRntInflMnth=DQ$8)))*(DQ$8&lt;=(MAX(rHoldPeriod,1)+fRvrYr)*12)</f>
        <v>0</v>
      </c>
      <c r="DR280" s="278" cm="1">
        <f t="array" aca="1" ref="DR280" ca="1">DQ280*(1+(rRentIncrPct*(MOD(DR$8,12)=1))+(rExCapExRntInfl*(rExCapExRntInflMnth=DR$8)))*(DR$8&lt;=(MAX(rHoldPeriod,1)+fRvrYr)*12)</f>
        <v>0</v>
      </c>
      <c r="DS280" s="278" cm="1">
        <f t="array" aca="1" ref="DS280" ca="1">DR280*(1+(rRentIncrPct*(MOD(DS$8,12)=1))+(rExCapExRntInfl*(rExCapExRntInflMnth=DS$8)))*(DS$8&lt;=(MAX(rHoldPeriod,1)+fRvrYr)*12)</f>
        <v>0</v>
      </c>
      <c r="DT280" s="278" cm="1">
        <f t="array" aca="1" ref="DT280" ca="1">DS280*(1+(rRentIncrPct*(MOD(DT$8,12)=1))+(rExCapExRntInfl*(rExCapExRntInflMnth=DT$8)))*(DT$8&lt;=(MAX(rHoldPeriod,1)+fRvrYr)*12)</f>
        <v>0</v>
      </c>
      <c r="DU280" s="278" cm="1">
        <f t="array" aca="1" ref="DU280" ca="1">DT280*(1+(rRentIncrPct*(MOD(DU$8,12)=1))+(rExCapExRntInfl*(rExCapExRntInflMnth=DU$8)))*(DU$8&lt;=(MAX(rHoldPeriod,1)+fRvrYr)*12)</f>
        <v>0</v>
      </c>
      <c r="DV280" s="278" cm="1">
        <f t="array" aca="1" ref="DV280" ca="1">DU280*(1+(rRentIncrPct*(MOD(DV$8,12)=1))+(rExCapExRntInfl*(rExCapExRntInflMnth=DV$8)))*(DV$8&lt;=(MAX(rHoldPeriod,1)+fRvrYr)*12)</f>
        <v>0</v>
      </c>
      <c r="DW280" s="278" cm="1">
        <f t="array" aca="1" ref="DW280" ca="1">DV280*(1+(rRentIncrPct*(MOD(DW$8,12)=1))+(rExCapExRntInfl*(rExCapExRntInflMnth=DW$8)))*(DW$8&lt;=(MAX(rHoldPeriod,1)+fRvrYr)*12)</f>
        <v>0</v>
      </c>
      <c r="DX280" s="278" cm="1">
        <f t="array" aca="1" ref="DX280" ca="1">DW280*(1+(rRentIncrPct*(MOD(DX$8,12)=1))+(rExCapExRntInfl*(rExCapExRntInflMnth=DX$8)))*(DX$8&lt;=(MAX(rHoldPeriod,1)+fRvrYr)*12)</f>
        <v>0</v>
      </c>
      <c r="DY280" s="278" cm="1">
        <f t="array" aca="1" ref="DY280" ca="1">DX280*(1+(rRentIncrPct*(MOD(DY$8,12)=1))+(rExCapExRntInfl*(rExCapExRntInflMnth=DY$8)))*(DY$8&lt;=(MAX(rHoldPeriod,1)+fRvrYr)*12)</f>
        <v>0</v>
      </c>
      <c r="DZ280" s="278" cm="1">
        <f t="array" aca="1" ref="DZ280" ca="1">DY280*(1+(rRentIncrPct*(MOD(DZ$8,12)=1))+(rExCapExRntInfl*(rExCapExRntInflMnth=DZ$8)))*(DZ$8&lt;=(MAX(rHoldPeriod,1)+fRvrYr)*12)</f>
        <v>0</v>
      </c>
      <c r="EA280" s="278" cm="1">
        <f t="array" aca="1" ref="EA280" ca="1">DZ280*(1+(rRentIncrPct*(MOD(EA$8,12)=1))+(rExCapExRntInfl*(rExCapExRntInflMnth=EA$8)))*(EA$8&lt;=(MAX(rHoldPeriod,1)+fRvrYr)*12)</f>
        <v>0</v>
      </c>
      <c r="EB280" s="278" cm="1">
        <f t="array" aca="1" ref="EB280" ca="1">EA280*(1+(rRentIncrPct*(MOD(EB$8,12)=1))+(rExCapExRntInfl*(rExCapExRntInflMnth=EB$8)))*(EB$8&lt;=(MAX(rHoldPeriod,1)+fRvrYr)*12)</f>
        <v>0</v>
      </c>
      <c r="EC280" s="278" cm="1">
        <f t="array" aca="1" ref="EC280" ca="1">EB280*(1+(rRentIncrPct*(MOD(EC$8,12)=1))+(rExCapExRntInfl*(rExCapExRntInflMnth=EC$8)))*(EC$8&lt;=(MAX(rHoldPeriod,1)+fRvrYr)*12)</f>
        <v>0</v>
      </c>
      <c r="ED280" s="278" cm="1">
        <f t="array" aca="1" ref="ED280" ca="1">EC280*(1+(rRentIncrPct*(MOD(ED$8,12)=1))+(rExCapExRntInfl*(rExCapExRntInflMnth=ED$8)))*(ED$8&lt;=(MAX(rHoldPeriod,1)+fRvrYr)*12)</f>
        <v>0</v>
      </c>
      <c r="EE280" s="278" cm="1">
        <f t="array" aca="1" ref="EE280" ca="1">ED280*(1+(rRentIncrPct*(MOD(EE$8,12)=1))+(rExCapExRntInfl*(rExCapExRntInflMnth=EE$8)))*(EE$8&lt;=(MAX(rHoldPeriod,1)+fRvrYr)*12)</f>
        <v>0</v>
      </c>
      <c r="EF280" s="278" cm="1">
        <f t="array" aca="1" ref="EF280" ca="1">EE280*(1+(rRentIncrPct*(MOD(EF$8,12)=1))+(rExCapExRntInfl*(rExCapExRntInflMnth=EF$8)))*(EF$8&lt;=(MAX(rHoldPeriod,1)+fRvrYr)*12)</f>
        <v>0</v>
      </c>
      <c r="EG280" s="278" cm="1">
        <f t="array" aca="1" ref="EG280" ca="1">EF280*(1+(rRentIncrPct*(MOD(EG$8,12)=1))+(rExCapExRntInfl*(rExCapExRntInflMnth=EG$8)))*(EG$8&lt;=(MAX(rHoldPeriod,1)+fRvrYr)*12)</f>
        <v>0</v>
      </c>
      <c r="EH280" s="278" cm="1">
        <f t="array" aca="1" ref="EH280" ca="1">EG280*(1+(rRentIncrPct*(MOD(EH$8,12)=1))+(rExCapExRntInfl*(rExCapExRntInflMnth=EH$8)))*(EH$8&lt;=(MAX(rHoldPeriod,1)+fRvrYr)*12)</f>
        <v>0</v>
      </c>
      <c r="EI280" s="278" cm="1">
        <f t="array" aca="1" ref="EI280" ca="1">EH280*(1+(rRentIncrPct*(MOD(EI$8,12)=1))+(rExCapExRntInfl*(rExCapExRntInflMnth=EI$8)))*(EI$8&lt;=(MAX(rHoldPeriod,1)+fRvrYr)*12)</f>
        <v>0</v>
      </c>
      <c r="EJ280" s="278" cm="1">
        <f t="array" aca="1" ref="EJ280" ca="1">EI280*(1+(rRentIncrPct*(MOD(EJ$8,12)=1))+(rExCapExRntInfl*(rExCapExRntInflMnth=EJ$8)))*(EJ$8&lt;=(MAX(rHoldPeriod,1)+fRvrYr)*12)</f>
        <v>0</v>
      </c>
      <c r="EK280" s="278" cm="1">
        <f t="array" aca="1" ref="EK280" ca="1">EJ280*(1+(rRentIncrPct*(MOD(EK$8,12)=1))+(rExCapExRntInfl*(rExCapExRntInflMnth=EK$8)))*(EK$8&lt;=(MAX(rHoldPeriod,1)+fRvrYr)*12)</f>
        <v>0</v>
      </c>
      <c r="EL280" s="278" cm="1">
        <f t="array" aca="1" ref="EL280" ca="1">EK280*(1+(rRentIncrPct*(MOD(EL$8,12)=1))+(rExCapExRntInfl*(rExCapExRntInflMnth=EL$8)))*(EL$8&lt;=(MAX(rHoldPeriod,1)+fRvrYr)*12)</f>
        <v>0</v>
      </c>
      <c r="EM280" s="278" cm="1">
        <f t="array" aca="1" ref="EM280" ca="1">EL280*(1+(rRentIncrPct*(MOD(EM$8,12)=1))+(rExCapExRntInfl*(rExCapExRntInflMnth=EM$8)))*(EM$8&lt;=(MAX(rHoldPeriod,1)+fRvrYr)*12)</f>
        <v>0</v>
      </c>
      <c r="EN280" s="278" cm="1">
        <f t="array" aca="1" ref="EN280" ca="1">EM280*(1+(rRentIncrPct*(MOD(EN$8,12)=1))+(rExCapExRntInfl*(rExCapExRntInflMnth=EN$8)))*(EN$8&lt;=(MAX(rHoldPeriod,1)+fRvrYr)*12)</f>
        <v>0</v>
      </c>
      <c r="EO280" s="278" cm="1">
        <f t="array" aca="1" ref="EO280" ca="1">EN280*(1+(rRentIncrPct*(MOD(EO$8,12)=1))+(rExCapExRntInfl*(rExCapExRntInflMnth=EO$8)))*(EO$8&lt;=(MAX(rHoldPeriod,1)+fRvrYr)*12)</f>
        <v>0</v>
      </c>
      <c r="EP280" s="278" cm="1">
        <f t="array" aca="1" ref="EP280" ca="1">EO280*(1+(rRentIncrPct*(MOD(EP$8,12)=1))+(rExCapExRntInfl*(rExCapExRntInflMnth=EP$8)))*(EP$8&lt;=(MAX(rHoldPeriod,1)+fRvrYr)*12)</f>
        <v>0</v>
      </c>
      <c r="EQ280" s="278" cm="1">
        <f t="array" aca="1" ref="EQ280" ca="1">EP280*(1+(rRentIncrPct*(MOD(EQ$8,12)=1))+(rExCapExRntInfl*(rExCapExRntInflMnth=EQ$8)))*(EQ$8&lt;=(MAX(rHoldPeriod,1)+fRvrYr)*12)</f>
        <v>0</v>
      </c>
      <c r="ER280" s="278" cm="1">
        <f t="array" aca="1" ref="ER280" ca="1">EQ280*(1+(rRentIncrPct*(MOD(ER$8,12)=1))+(rExCapExRntInfl*(rExCapExRntInflMnth=ER$8)))*(ER$8&lt;=(MAX(rHoldPeriod,1)+fRvrYr)*12)</f>
        <v>0</v>
      </c>
      <c r="ES280" s="278" cm="1">
        <f t="array" aca="1" ref="ES280" ca="1">ER280*(1+(rRentIncrPct*(MOD(ES$8,12)=1))+(rExCapExRntInfl*(rExCapExRntInflMnth=ES$8)))*(ES$8&lt;=(MAX(rHoldPeriod,1)+fRvrYr)*12)</f>
        <v>0</v>
      </c>
    </row>
    <row r="281" spans="17:149" hidden="1" x14ac:dyDescent="0.2">
      <c r="Q281" s="275"/>
      <c r="R281" s="278">
        <f t="shared" si="502"/>
        <v>0</v>
      </c>
      <c r="S281" s="278" cm="1">
        <f t="array" aca="1" ref="S281" ca="1">R281*(1+(rRentIncrPct*(MOD(S$8,12)=1))+(rExCapExRntInfl*(rExCapExRntInflMnth=S$8)))*(S$8&lt;=(MAX(rHoldPeriod,1)+fRvrYr)*12)</f>
        <v>0</v>
      </c>
      <c r="T281" s="278" cm="1">
        <f t="array" aca="1" ref="T281" ca="1">S281*(1+(rRentIncrPct*(MOD(T$8,12)=1))+(rExCapExRntInfl*(rExCapExRntInflMnth=T$8)))*(T$8&lt;=(MAX(rHoldPeriod,1)+fRvrYr)*12)</f>
        <v>0</v>
      </c>
      <c r="U281" s="278" cm="1">
        <f t="array" aca="1" ref="U281" ca="1">T281*(1+(rRentIncrPct*(MOD(U$8,12)=1))+(rExCapExRntInfl*(rExCapExRntInflMnth=U$8)))*(U$8&lt;=(MAX(rHoldPeriod,1)+fRvrYr)*12)</f>
        <v>0</v>
      </c>
      <c r="V281" s="278" cm="1">
        <f t="array" aca="1" ref="V281" ca="1">U281*(1+(rRentIncrPct*(MOD(V$8,12)=1))+(rExCapExRntInfl*(rExCapExRntInflMnth=V$8)))*(V$8&lt;=(MAX(rHoldPeriod,1)+fRvrYr)*12)</f>
        <v>0</v>
      </c>
      <c r="W281" s="278" cm="1">
        <f t="array" aca="1" ref="W281" ca="1">V281*(1+(rRentIncrPct*(MOD(W$8,12)=1))+(rExCapExRntInfl*(rExCapExRntInflMnth=W$8)))*(W$8&lt;=(MAX(rHoldPeriod,1)+fRvrYr)*12)</f>
        <v>0</v>
      </c>
      <c r="X281" s="278" cm="1">
        <f t="array" aca="1" ref="X281" ca="1">W281*(1+(rRentIncrPct*(MOD(X$8,12)=1))+(rExCapExRntInfl*(rExCapExRntInflMnth=X$8)))*(X$8&lt;=(MAX(rHoldPeriod,1)+fRvrYr)*12)</f>
        <v>0</v>
      </c>
      <c r="Y281" s="278" cm="1">
        <f t="array" aca="1" ref="Y281" ca="1">X281*(1+(rRentIncrPct*(MOD(Y$8,12)=1))+(rExCapExRntInfl*(rExCapExRntInflMnth=Y$8)))*(Y$8&lt;=(MAX(rHoldPeriod,1)+fRvrYr)*12)</f>
        <v>0</v>
      </c>
      <c r="Z281" s="278" cm="1">
        <f t="array" aca="1" ref="Z281" ca="1">Y281*(1+(rRentIncrPct*(MOD(Z$8,12)=1))+(rExCapExRntInfl*(rExCapExRntInflMnth=Z$8)))*(Z$8&lt;=(MAX(rHoldPeriod,1)+fRvrYr)*12)</f>
        <v>0</v>
      </c>
      <c r="AA281" s="278" cm="1">
        <f t="array" aca="1" ref="AA281" ca="1">Z281*(1+(rRentIncrPct*(MOD(AA$8,12)=1))+(rExCapExRntInfl*(rExCapExRntInflMnth=AA$8)))*(AA$8&lt;=(MAX(rHoldPeriod,1)+fRvrYr)*12)</f>
        <v>0</v>
      </c>
      <c r="AB281" s="278" cm="1">
        <f t="array" aca="1" ref="AB281" ca="1">AA281*(1+(rRentIncrPct*(MOD(AB$8,12)=1))+(rExCapExRntInfl*(rExCapExRntInflMnth=AB$8)))*(AB$8&lt;=(MAX(rHoldPeriod,1)+fRvrYr)*12)</f>
        <v>0</v>
      </c>
      <c r="AC281" s="278" cm="1">
        <f t="array" aca="1" ref="AC281" ca="1">AB281*(1+(rRentIncrPct*(MOD(AC$8,12)=1))+(rExCapExRntInfl*(rExCapExRntInflMnth=AC$8)))*(AC$8&lt;=(MAX(rHoldPeriod,1)+fRvrYr)*12)</f>
        <v>0</v>
      </c>
      <c r="AD281" s="278" cm="1">
        <f t="array" aca="1" ref="AD281" ca="1">AC281*(1+(rRentIncrPct*(MOD(AD$8,12)=1))+(rExCapExRntInfl*(rExCapExRntInflMnth=AD$8)))*(AD$8&lt;=(MAX(rHoldPeriod,1)+fRvrYr)*12)</f>
        <v>0</v>
      </c>
      <c r="AE281" s="278" cm="1">
        <f t="array" aca="1" ref="AE281" ca="1">AD281*(1+(rRentIncrPct*(MOD(AE$8,12)=1))+(rExCapExRntInfl*(rExCapExRntInflMnth=AE$8)))*(AE$8&lt;=(MAX(rHoldPeriod,1)+fRvrYr)*12)</f>
        <v>0</v>
      </c>
      <c r="AF281" s="278" cm="1">
        <f t="array" aca="1" ref="AF281" ca="1">AE281*(1+(rRentIncrPct*(MOD(AF$8,12)=1))+(rExCapExRntInfl*(rExCapExRntInflMnth=AF$8)))*(AF$8&lt;=(MAX(rHoldPeriod,1)+fRvrYr)*12)</f>
        <v>0</v>
      </c>
      <c r="AG281" s="278" cm="1">
        <f t="array" aca="1" ref="AG281" ca="1">AF281*(1+(rRentIncrPct*(MOD(AG$8,12)=1))+(rExCapExRntInfl*(rExCapExRntInflMnth=AG$8)))*(AG$8&lt;=(MAX(rHoldPeriod,1)+fRvrYr)*12)</f>
        <v>0</v>
      </c>
      <c r="AH281" s="278" cm="1">
        <f t="array" aca="1" ref="AH281" ca="1">AG281*(1+(rRentIncrPct*(MOD(AH$8,12)=1))+(rExCapExRntInfl*(rExCapExRntInflMnth=AH$8)))*(AH$8&lt;=(MAX(rHoldPeriod,1)+fRvrYr)*12)</f>
        <v>0</v>
      </c>
      <c r="AI281" s="278" cm="1">
        <f t="array" aca="1" ref="AI281" ca="1">AH281*(1+(rRentIncrPct*(MOD(AI$8,12)=1))+(rExCapExRntInfl*(rExCapExRntInflMnth=AI$8)))*(AI$8&lt;=(MAX(rHoldPeriod,1)+fRvrYr)*12)</f>
        <v>0</v>
      </c>
      <c r="AJ281" s="278" cm="1">
        <f t="array" aca="1" ref="AJ281" ca="1">AI281*(1+(rRentIncrPct*(MOD(AJ$8,12)=1))+(rExCapExRntInfl*(rExCapExRntInflMnth=AJ$8)))*(AJ$8&lt;=(MAX(rHoldPeriod,1)+fRvrYr)*12)</f>
        <v>0</v>
      </c>
      <c r="AK281" s="278" cm="1">
        <f t="array" aca="1" ref="AK281" ca="1">AJ281*(1+(rRentIncrPct*(MOD(AK$8,12)=1))+(rExCapExRntInfl*(rExCapExRntInflMnth=AK$8)))*(AK$8&lt;=(MAX(rHoldPeriod,1)+fRvrYr)*12)</f>
        <v>0</v>
      </c>
      <c r="AL281" s="278" cm="1">
        <f t="array" aca="1" ref="AL281" ca="1">AK281*(1+(rRentIncrPct*(MOD(AL$8,12)=1))+(rExCapExRntInfl*(rExCapExRntInflMnth=AL$8)))*(AL$8&lt;=(MAX(rHoldPeriod,1)+fRvrYr)*12)</f>
        <v>0</v>
      </c>
      <c r="AM281" s="278" cm="1">
        <f t="array" aca="1" ref="AM281" ca="1">AL281*(1+(rRentIncrPct*(MOD(AM$8,12)=1))+(rExCapExRntInfl*(rExCapExRntInflMnth=AM$8)))*(AM$8&lt;=(MAX(rHoldPeriod,1)+fRvrYr)*12)</f>
        <v>0</v>
      </c>
      <c r="AN281" s="278" cm="1">
        <f t="array" aca="1" ref="AN281" ca="1">AM281*(1+(rRentIncrPct*(MOD(AN$8,12)=1))+(rExCapExRntInfl*(rExCapExRntInflMnth=AN$8)))*(AN$8&lt;=(MAX(rHoldPeriod,1)+fRvrYr)*12)</f>
        <v>0</v>
      </c>
      <c r="AO281" s="278" cm="1">
        <f t="array" aca="1" ref="AO281" ca="1">AN281*(1+(rRentIncrPct*(MOD(AO$8,12)=1))+(rExCapExRntInfl*(rExCapExRntInflMnth=AO$8)))*(AO$8&lt;=(MAX(rHoldPeriod,1)+fRvrYr)*12)</f>
        <v>0</v>
      </c>
      <c r="AP281" s="278" cm="1">
        <f t="array" aca="1" ref="AP281" ca="1">AO281*(1+(rRentIncrPct*(MOD(AP$8,12)=1))+(rExCapExRntInfl*(rExCapExRntInflMnth=AP$8)))*(AP$8&lt;=(MAX(rHoldPeriod,1)+fRvrYr)*12)</f>
        <v>0</v>
      </c>
      <c r="AQ281" s="278" cm="1">
        <f t="array" aca="1" ref="AQ281" ca="1">AP281*(1+(rRentIncrPct*(MOD(AQ$8,12)=1))+(rExCapExRntInfl*(rExCapExRntInflMnth=AQ$8)))*(AQ$8&lt;=(MAX(rHoldPeriod,1)+fRvrYr)*12)</f>
        <v>0</v>
      </c>
      <c r="AR281" s="278" cm="1">
        <f t="array" aca="1" ref="AR281" ca="1">AQ281*(1+(rRentIncrPct*(MOD(AR$8,12)=1))+(rExCapExRntInfl*(rExCapExRntInflMnth=AR$8)))*(AR$8&lt;=(MAX(rHoldPeriod,1)+fRvrYr)*12)</f>
        <v>0</v>
      </c>
      <c r="AS281" s="278" cm="1">
        <f t="array" aca="1" ref="AS281" ca="1">AR281*(1+(rRentIncrPct*(MOD(AS$8,12)=1))+(rExCapExRntInfl*(rExCapExRntInflMnth=AS$8)))*(AS$8&lt;=(MAX(rHoldPeriod,1)+fRvrYr)*12)</f>
        <v>0</v>
      </c>
      <c r="AT281" s="278" cm="1">
        <f t="array" aca="1" ref="AT281" ca="1">AS281*(1+(rRentIncrPct*(MOD(AT$8,12)=1))+(rExCapExRntInfl*(rExCapExRntInflMnth=AT$8)))*(AT$8&lt;=(MAX(rHoldPeriod,1)+fRvrYr)*12)</f>
        <v>0</v>
      </c>
      <c r="AU281" s="278" cm="1">
        <f t="array" aca="1" ref="AU281" ca="1">AT281*(1+(rRentIncrPct*(MOD(AU$8,12)=1))+(rExCapExRntInfl*(rExCapExRntInflMnth=AU$8)))*(AU$8&lt;=(MAX(rHoldPeriod,1)+fRvrYr)*12)</f>
        <v>0</v>
      </c>
      <c r="AV281" s="278" cm="1">
        <f t="array" aca="1" ref="AV281" ca="1">AU281*(1+(rRentIncrPct*(MOD(AV$8,12)=1))+(rExCapExRntInfl*(rExCapExRntInflMnth=AV$8)))*(AV$8&lt;=(MAX(rHoldPeriod,1)+fRvrYr)*12)</f>
        <v>0</v>
      </c>
      <c r="AW281" s="278" cm="1">
        <f t="array" aca="1" ref="AW281" ca="1">AV281*(1+(rRentIncrPct*(MOD(AW$8,12)=1))+(rExCapExRntInfl*(rExCapExRntInflMnth=AW$8)))*(AW$8&lt;=(MAX(rHoldPeriod,1)+fRvrYr)*12)</f>
        <v>0</v>
      </c>
      <c r="AX281" s="278" cm="1">
        <f t="array" aca="1" ref="AX281" ca="1">AW281*(1+(rRentIncrPct*(MOD(AX$8,12)=1))+(rExCapExRntInfl*(rExCapExRntInflMnth=AX$8)))*(AX$8&lt;=(MAX(rHoldPeriod,1)+fRvrYr)*12)</f>
        <v>0</v>
      </c>
      <c r="AY281" s="278" cm="1">
        <f t="array" aca="1" ref="AY281" ca="1">AX281*(1+(rRentIncrPct*(MOD(AY$8,12)=1))+(rExCapExRntInfl*(rExCapExRntInflMnth=AY$8)))*(AY$8&lt;=(MAX(rHoldPeriod,1)+fRvrYr)*12)</f>
        <v>0</v>
      </c>
      <c r="AZ281" s="278" cm="1">
        <f t="array" aca="1" ref="AZ281" ca="1">AY281*(1+(rRentIncrPct*(MOD(AZ$8,12)=1))+(rExCapExRntInfl*(rExCapExRntInflMnth=AZ$8)))*(AZ$8&lt;=(MAX(rHoldPeriod,1)+fRvrYr)*12)</f>
        <v>0</v>
      </c>
      <c r="BA281" s="278" cm="1">
        <f t="array" aca="1" ref="BA281" ca="1">AZ281*(1+(rRentIncrPct*(MOD(BA$8,12)=1))+(rExCapExRntInfl*(rExCapExRntInflMnth=BA$8)))*(BA$8&lt;=(MAX(rHoldPeriod,1)+fRvrYr)*12)</f>
        <v>0</v>
      </c>
      <c r="BB281" s="278" cm="1">
        <f t="array" aca="1" ref="BB281" ca="1">BA281*(1+(rRentIncrPct*(MOD(BB$8,12)=1))+(rExCapExRntInfl*(rExCapExRntInflMnth=BB$8)))*(BB$8&lt;=(MAX(rHoldPeriod,1)+fRvrYr)*12)</f>
        <v>0</v>
      </c>
      <c r="BC281" s="278" cm="1">
        <f t="array" aca="1" ref="BC281" ca="1">BB281*(1+(rRentIncrPct*(MOD(BC$8,12)=1))+(rExCapExRntInfl*(rExCapExRntInflMnth=BC$8)))*(BC$8&lt;=(MAX(rHoldPeriod,1)+fRvrYr)*12)</f>
        <v>0</v>
      </c>
      <c r="BD281" s="278" cm="1">
        <f t="array" aca="1" ref="BD281" ca="1">BC281*(1+(rRentIncrPct*(MOD(BD$8,12)=1))+(rExCapExRntInfl*(rExCapExRntInflMnth=BD$8)))*(BD$8&lt;=(MAX(rHoldPeriod,1)+fRvrYr)*12)</f>
        <v>0</v>
      </c>
      <c r="BE281" s="278" cm="1">
        <f t="array" aca="1" ref="BE281" ca="1">BD281*(1+(rRentIncrPct*(MOD(BE$8,12)=1))+(rExCapExRntInfl*(rExCapExRntInflMnth=BE$8)))*(BE$8&lt;=(MAX(rHoldPeriod,1)+fRvrYr)*12)</f>
        <v>0</v>
      </c>
      <c r="BF281" s="278" cm="1">
        <f t="array" aca="1" ref="BF281" ca="1">BE281*(1+(rRentIncrPct*(MOD(BF$8,12)=1))+(rExCapExRntInfl*(rExCapExRntInflMnth=BF$8)))*(BF$8&lt;=(MAX(rHoldPeriod,1)+fRvrYr)*12)</f>
        <v>0</v>
      </c>
      <c r="BG281" s="278" cm="1">
        <f t="array" aca="1" ref="BG281" ca="1">BF281*(1+(rRentIncrPct*(MOD(BG$8,12)=1))+(rExCapExRntInfl*(rExCapExRntInflMnth=BG$8)))*(BG$8&lt;=(MAX(rHoldPeriod,1)+fRvrYr)*12)</f>
        <v>0</v>
      </c>
      <c r="BH281" s="278" cm="1">
        <f t="array" aca="1" ref="BH281" ca="1">BG281*(1+(rRentIncrPct*(MOD(BH$8,12)=1))+(rExCapExRntInfl*(rExCapExRntInflMnth=BH$8)))*(BH$8&lt;=(MAX(rHoldPeriod,1)+fRvrYr)*12)</f>
        <v>0</v>
      </c>
      <c r="BI281" s="278" cm="1">
        <f t="array" aca="1" ref="BI281" ca="1">BH281*(1+(rRentIncrPct*(MOD(BI$8,12)=1))+(rExCapExRntInfl*(rExCapExRntInflMnth=BI$8)))*(BI$8&lt;=(MAX(rHoldPeriod,1)+fRvrYr)*12)</f>
        <v>0</v>
      </c>
      <c r="BJ281" s="278" cm="1">
        <f t="array" aca="1" ref="BJ281" ca="1">BI281*(1+(rRentIncrPct*(MOD(BJ$8,12)=1))+(rExCapExRntInfl*(rExCapExRntInflMnth=BJ$8)))*(BJ$8&lt;=(MAX(rHoldPeriod,1)+fRvrYr)*12)</f>
        <v>0</v>
      </c>
      <c r="BK281" s="278" cm="1">
        <f t="array" aca="1" ref="BK281" ca="1">BJ281*(1+(rRentIncrPct*(MOD(BK$8,12)=1))+(rExCapExRntInfl*(rExCapExRntInflMnth=BK$8)))*(BK$8&lt;=(MAX(rHoldPeriod,1)+fRvrYr)*12)</f>
        <v>0</v>
      </c>
      <c r="BL281" s="278" cm="1">
        <f t="array" aca="1" ref="BL281" ca="1">BK281*(1+(rRentIncrPct*(MOD(BL$8,12)=1))+(rExCapExRntInfl*(rExCapExRntInflMnth=BL$8)))*(BL$8&lt;=(MAX(rHoldPeriod,1)+fRvrYr)*12)</f>
        <v>0</v>
      </c>
      <c r="BM281" s="278" cm="1">
        <f t="array" aca="1" ref="BM281" ca="1">BL281*(1+(rRentIncrPct*(MOD(BM$8,12)=1))+(rExCapExRntInfl*(rExCapExRntInflMnth=BM$8)))*(BM$8&lt;=(MAX(rHoldPeriod,1)+fRvrYr)*12)</f>
        <v>0</v>
      </c>
      <c r="BN281" s="278" cm="1">
        <f t="array" aca="1" ref="BN281" ca="1">BM281*(1+(rRentIncrPct*(MOD(BN$8,12)=1))+(rExCapExRntInfl*(rExCapExRntInflMnth=BN$8)))*(BN$8&lt;=(MAX(rHoldPeriod,1)+fRvrYr)*12)</f>
        <v>0</v>
      </c>
      <c r="BO281" s="278" cm="1">
        <f t="array" aca="1" ref="BO281" ca="1">BN281*(1+(rRentIncrPct*(MOD(BO$8,12)=1))+(rExCapExRntInfl*(rExCapExRntInflMnth=BO$8)))*(BO$8&lt;=(MAX(rHoldPeriod,1)+fRvrYr)*12)</f>
        <v>0</v>
      </c>
      <c r="BP281" s="278" cm="1">
        <f t="array" aca="1" ref="BP281" ca="1">BO281*(1+(rRentIncrPct*(MOD(BP$8,12)=1))+(rExCapExRntInfl*(rExCapExRntInflMnth=BP$8)))*(BP$8&lt;=(MAX(rHoldPeriod,1)+fRvrYr)*12)</f>
        <v>0</v>
      </c>
      <c r="BQ281" s="278" cm="1">
        <f t="array" aca="1" ref="BQ281" ca="1">BP281*(1+(rRentIncrPct*(MOD(BQ$8,12)=1))+(rExCapExRntInfl*(rExCapExRntInflMnth=BQ$8)))*(BQ$8&lt;=(MAX(rHoldPeriod,1)+fRvrYr)*12)</f>
        <v>0</v>
      </c>
      <c r="BR281" s="278" cm="1">
        <f t="array" aca="1" ref="BR281" ca="1">BQ281*(1+(rRentIncrPct*(MOD(BR$8,12)=1))+(rExCapExRntInfl*(rExCapExRntInflMnth=BR$8)))*(BR$8&lt;=(MAX(rHoldPeriod,1)+fRvrYr)*12)</f>
        <v>0</v>
      </c>
      <c r="BS281" s="278" cm="1">
        <f t="array" aca="1" ref="BS281" ca="1">BR281*(1+(rRentIncrPct*(MOD(BS$8,12)=1))+(rExCapExRntInfl*(rExCapExRntInflMnth=BS$8)))*(BS$8&lt;=(MAX(rHoldPeriod,1)+fRvrYr)*12)</f>
        <v>0</v>
      </c>
      <c r="BT281" s="278" cm="1">
        <f t="array" aca="1" ref="BT281" ca="1">BS281*(1+(rRentIncrPct*(MOD(BT$8,12)=1))+(rExCapExRntInfl*(rExCapExRntInflMnth=BT$8)))*(BT$8&lt;=(MAX(rHoldPeriod,1)+fRvrYr)*12)</f>
        <v>0</v>
      </c>
      <c r="BU281" s="278" cm="1">
        <f t="array" aca="1" ref="BU281" ca="1">BT281*(1+(rRentIncrPct*(MOD(BU$8,12)=1))+(rExCapExRntInfl*(rExCapExRntInflMnth=BU$8)))*(BU$8&lt;=(MAX(rHoldPeriod,1)+fRvrYr)*12)</f>
        <v>0</v>
      </c>
      <c r="BV281" s="278" cm="1">
        <f t="array" aca="1" ref="BV281" ca="1">BU281*(1+(rRentIncrPct*(MOD(BV$8,12)=1))+(rExCapExRntInfl*(rExCapExRntInflMnth=BV$8)))*(BV$8&lt;=(MAX(rHoldPeriod,1)+fRvrYr)*12)</f>
        <v>0</v>
      </c>
      <c r="BW281" s="278" cm="1">
        <f t="array" aca="1" ref="BW281" ca="1">BV281*(1+(rRentIncrPct*(MOD(BW$8,12)=1))+(rExCapExRntInfl*(rExCapExRntInflMnth=BW$8)))*(BW$8&lt;=(MAX(rHoldPeriod,1)+fRvrYr)*12)</f>
        <v>0</v>
      </c>
      <c r="BX281" s="278" cm="1">
        <f t="array" aca="1" ref="BX281" ca="1">BW281*(1+(rRentIncrPct*(MOD(BX$8,12)=1))+(rExCapExRntInfl*(rExCapExRntInflMnth=BX$8)))*(BX$8&lt;=(MAX(rHoldPeriod,1)+fRvrYr)*12)</f>
        <v>0</v>
      </c>
      <c r="BY281" s="278" cm="1">
        <f t="array" aca="1" ref="BY281" ca="1">BX281*(1+(rRentIncrPct*(MOD(BY$8,12)=1))+(rExCapExRntInfl*(rExCapExRntInflMnth=BY$8)))*(BY$8&lt;=(MAX(rHoldPeriod,1)+fRvrYr)*12)</f>
        <v>0</v>
      </c>
      <c r="BZ281" s="278" cm="1">
        <f t="array" aca="1" ref="BZ281" ca="1">BY281*(1+(rRentIncrPct*(MOD(BZ$8,12)=1))+(rExCapExRntInfl*(rExCapExRntInflMnth=BZ$8)))*(BZ$8&lt;=(MAX(rHoldPeriod,1)+fRvrYr)*12)</f>
        <v>0</v>
      </c>
      <c r="CA281" s="278" cm="1">
        <f t="array" aca="1" ref="CA281" ca="1">BZ281*(1+(rRentIncrPct*(MOD(CA$8,12)=1))+(rExCapExRntInfl*(rExCapExRntInflMnth=CA$8)))*(CA$8&lt;=(MAX(rHoldPeriod,1)+fRvrYr)*12)</f>
        <v>0</v>
      </c>
      <c r="CB281" s="278" cm="1">
        <f t="array" aca="1" ref="CB281" ca="1">CA281*(1+(rRentIncrPct*(MOD(CB$8,12)=1))+(rExCapExRntInfl*(rExCapExRntInflMnth=CB$8)))*(CB$8&lt;=(MAX(rHoldPeriod,1)+fRvrYr)*12)</f>
        <v>0</v>
      </c>
      <c r="CC281" s="278" cm="1">
        <f t="array" aca="1" ref="CC281" ca="1">CB281*(1+(rRentIncrPct*(MOD(CC$8,12)=1))+(rExCapExRntInfl*(rExCapExRntInflMnth=CC$8)))*(CC$8&lt;=(MAX(rHoldPeriod,1)+fRvrYr)*12)</f>
        <v>0</v>
      </c>
      <c r="CD281" s="278" cm="1">
        <f t="array" aca="1" ref="CD281" ca="1">CC281*(1+(rRentIncrPct*(MOD(CD$8,12)=1))+(rExCapExRntInfl*(rExCapExRntInflMnth=CD$8)))*(CD$8&lt;=(MAX(rHoldPeriod,1)+fRvrYr)*12)</f>
        <v>0</v>
      </c>
      <c r="CE281" s="278" cm="1">
        <f t="array" aca="1" ref="CE281" ca="1">CD281*(1+(rRentIncrPct*(MOD(CE$8,12)=1))+(rExCapExRntInfl*(rExCapExRntInflMnth=CE$8)))*(CE$8&lt;=(MAX(rHoldPeriod,1)+fRvrYr)*12)</f>
        <v>0</v>
      </c>
      <c r="CF281" s="278" cm="1">
        <f t="array" aca="1" ref="CF281" ca="1">CE281*(1+(rRentIncrPct*(MOD(CF$8,12)=1))+(rExCapExRntInfl*(rExCapExRntInflMnth=CF$8)))*(CF$8&lt;=(MAX(rHoldPeriod,1)+fRvrYr)*12)</f>
        <v>0</v>
      </c>
      <c r="CG281" s="278" cm="1">
        <f t="array" aca="1" ref="CG281" ca="1">CF281*(1+(rRentIncrPct*(MOD(CG$8,12)=1))+(rExCapExRntInfl*(rExCapExRntInflMnth=CG$8)))*(CG$8&lt;=(MAX(rHoldPeriod,1)+fRvrYr)*12)</f>
        <v>0</v>
      </c>
      <c r="CH281" s="278" cm="1">
        <f t="array" aca="1" ref="CH281" ca="1">CG281*(1+(rRentIncrPct*(MOD(CH$8,12)=1))+(rExCapExRntInfl*(rExCapExRntInflMnth=CH$8)))*(CH$8&lt;=(MAX(rHoldPeriod,1)+fRvrYr)*12)</f>
        <v>0</v>
      </c>
      <c r="CI281" s="278" cm="1">
        <f t="array" aca="1" ref="CI281" ca="1">CH281*(1+(rRentIncrPct*(MOD(CI$8,12)=1))+(rExCapExRntInfl*(rExCapExRntInflMnth=CI$8)))*(CI$8&lt;=(MAX(rHoldPeriod,1)+fRvrYr)*12)</f>
        <v>0</v>
      </c>
      <c r="CJ281" s="278" cm="1">
        <f t="array" aca="1" ref="CJ281" ca="1">CI281*(1+(rRentIncrPct*(MOD(CJ$8,12)=1))+(rExCapExRntInfl*(rExCapExRntInflMnth=CJ$8)))*(CJ$8&lt;=(MAX(rHoldPeriod,1)+fRvrYr)*12)</f>
        <v>0</v>
      </c>
      <c r="CK281" s="278" cm="1">
        <f t="array" aca="1" ref="CK281" ca="1">CJ281*(1+(rRentIncrPct*(MOD(CK$8,12)=1))+(rExCapExRntInfl*(rExCapExRntInflMnth=CK$8)))*(CK$8&lt;=(MAX(rHoldPeriod,1)+fRvrYr)*12)</f>
        <v>0</v>
      </c>
      <c r="CL281" s="278" cm="1">
        <f t="array" aca="1" ref="CL281" ca="1">CK281*(1+(rRentIncrPct*(MOD(CL$8,12)=1))+(rExCapExRntInfl*(rExCapExRntInflMnth=CL$8)))*(CL$8&lt;=(MAX(rHoldPeriod,1)+fRvrYr)*12)</f>
        <v>0</v>
      </c>
      <c r="CM281" s="278" cm="1">
        <f t="array" aca="1" ref="CM281" ca="1">CL281*(1+(rRentIncrPct*(MOD(CM$8,12)=1))+(rExCapExRntInfl*(rExCapExRntInflMnth=CM$8)))*(CM$8&lt;=(MAX(rHoldPeriod,1)+fRvrYr)*12)</f>
        <v>0</v>
      </c>
      <c r="CN281" s="278" cm="1">
        <f t="array" aca="1" ref="CN281" ca="1">CM281*(1+(rRentIncrPct*(MOD(CN$8,12)=1))+(rExCapExRntInfl*(rExCapExRntInflMnth=CN$8)))*(CN$8&lt;=(MAX(rHoldPeriod,1)+fRvrYr)*12)</f>
        <v>0</v>
      </c>
      <c r="CO281" s="278" cm="1">
        <f t="array" aca="1" ref="CO281" ca="1">CN281*(1+(rRentIncrPct*(MOD(CO$8,12)=1))+(rExCapExRntInfl*(rExCapExRntInflMnth=CO$8)))*(CO$8&lt;=(MAX(rHoldPeriod,1)+fRvrYr)*12)</f>
        <v>0</v>
      </c>
      <c r="CP281" s="278" cm="1">
        <f t="array" aca="1" ref="CP281" ca="1">CO281*(1+(rRentIncrPct*(MOD(CP$8,12)=1))+(rExCapExRntInfl*(rExCapExRntInflMnth=CP$8)))*(CP$8&lt;=(MAX(rHoldPeriod,1)+fRvrYr)*12)</f>
        <v>0</v>
      </c>
      <c r="CQ281" s="278" cm="1">
        <f t="array" aca="1" ref="CQ281" ca="1">CP281*(1+(rRentIncrPct*(MOD(CQ$8,12)=1))+(rExCapExRntInfl*(rExCapExRntInflMnth=CQ$8)))*(CQ$8&lt;=(MAX(rHoldPeriod,1)+fRvrYr)*12)</f>
        <v>0</v>
      </c>
      <c r="CR281" s="278" cm="1">
        <f t="array" aca="1" ref="CR281" ca="1">CQ281*(1+(rRentIncrPct*(MOD(CR$8,12)=1))+(rExCapExRntInfl*(rExCapExRntInflMnth=CR$8)))*(CR$8&lt;=(MAX(rHoldPeriod,1)+fRvrYr)*12)</f>
        <v>0</v>
      </c>
      <c r="CS281" s="278" cm="1">
        <f t="array" aca="1" ref="CS281" ca="1">CR281*(1+(rRentIncrPct*(MOD(CS$8,12)=1))+(rExCapExRntInfl*(rExCapExRntInflMnth=CS$8)))*(CS$8&lt;=(MAX(rHoldPeriod,1)+fRvrYr)*12)</f>
        <v>0</v>
      </c>
      <c r="CT281" s="278" cm="1">
        <f t="array" aca="1" ref="CT281" ca="1">CS281*(1+(rRentIncrPct*(MOD(CT$8,12)=1))+(rExCapExRntInfl*(rExCapExRntInflMnth=CT$8)))*(CT$8&lt;=(MAX(rHoldPeriod,1)+fRvrYr)*12)</f>
        <v>0</v>
      </c>
      <c r="CU281" s="278" cm="1">
        <f t="array" aca="1" ref="CU281" ca="1">CT281*(1+(rRentIncrPct*(MOD(CU$8,12)=1))+(rExCapExRntInfl*(rExCapExRntInflMnth=CU$8)))*(CU$8&lt;=(MAX(rHoldPeriod,1)+fRvrYr)*12)</f>
        <v>0</v>
      </c>
      <c r="CV281" s="278" cm="1">
        <f t="array" aca="1" ref="CV281" ca="1">CU281*(1+(rRentIncrPct*(MOD(CV$8,12)=1))+(rExCapExRntInfl*(rExCapExRntInflMnth=CV$8)))*(CV$8&lt;=(MAX(rHoldPeriod,1)+fRvrYr)*12)</f>
        <v>0</v>
      </c>
      <c r="CW281" s="278" cm="1">
        <f t="array" aca="1" ref="CW281" ca="1">CV281*(1+(rRentIncrPct*(MOD(CW$8,12)=1))+(rExCapExRntInfl*(rExCapExRntInflMnth=CW$8)))*(CW$8&lt;=(MAX(rHoldPeriod,1)+fRvrYr)*12)</f>
        <v>0</v>
      </c>
      <c r="CX281" s="278" cm="1">
        <f t="array" aca="1" ref="CX281" ca="1">CW281*(1+(rRentIncrPct*(MOD(CX$8,12)=1))+(rExCapExRntInfl*(rExCapExRntInflMnth=CX$8)))*(CX$8&lt;=(MAX(rHoldPeriod,1)+fRvrYr)*12)</f>
        <v>0</v>
      </c>
      <c r="CY281" s="278" cm="1">
        <f t="array" aca="1" ref="CY281" ca="1">CX281*(1+(rRentIncrPct*(MOD(CY$8,12)=1))+(rExCapExRntInfl*(rExCapExRntInflMnth=CY$8)))*(CY$8&lt;=(MAX(rHoldPeriod,1)+fRvrYr)*12)</f>
        <v>0</v>
      </c>
      <c r="CZ281" s="278" cm="1">
        <f t="array" aca="1" ref="CZ281" ca="1">CY281*(1+(rRentIncrPct*(MOD(CZ$8,12)=1))+(rExCapExRntInfl*(rExCapExRntInflMnth=CZ$8)))*(CZ$8&lt;=(MAX(rHoldPeriod,1)+fRvrYr)*12)</f>
        <v>0</v>
      </c>
      <c r="DA281" s="278" cm="1">
        <f t="array" aca="1" ref="DA281" ca="1">CZ281*(1+(rRentIncrPct*(MOD(DA$8,12)=1))+(rExCapExRntInfl*(rExCapExRntInflMnth=DA$8)))*(DA$8&lt;=(MAX(rHoldPeriod,1)+fRvrYr)*12)</f>
        <v>0</v>
      </c>
      <c r="DB281" s="278" cm="1">
        <f t="array" aca="1" ref="DB281" ca="1">DA281*(1+(rRentIncrPct*(MOD(DB$8,12)=1))+(rExCapExRntInfl*(rExCapExRntInflMnth=DB$8)))*(DB$8&lt;=(MAX(rHoldPeriod,1)+fRvrYr)*12)</f>
        <v>0</v>
      </c>
      <c r="DC281" s="278" cm="1">
        <f t="array" aca="1" ref="DC281" ca="1">DB281*(1+(rRentIncrPct*(MOD(DC$8,12)=1))+(rExCapExRntInfl*(rExCapExRntInflMnth=DC$8)))*(DC$8&lt;=(MAX(rHoldPeriod,1)+fRvrYr)*12)</f>
        <v>0</v>
      </c>
      <c r="DD281" s="278" cm="1">
        <f t="array" aca="1" ref="DD281" ca="1">DC281*(1+(rRentIncrPct*(MOD(DD$8,12)=1))+(rExCapExRntInfl*(rExCapExRntInflMnth=DD$8)))*(DD$8&lt;=(MAX(rHoldPeriod,1)+fRvrYr)*12)</f>
        <v>0</v>
      </c>
      <c r="DE281" s="278" cm="1">
        <f t="array" aca="1" ref="DE281" ca="1">DD281*(1+(rRentIncrPct*(MOD(DE$8,12)=1))+(rExCapExRntInfl*(rExCapExRntInflMnth=DE$8)))*(DE$8&lt;=(MAX(rHoldPeriod,1)+fRvrYr)*12)</f>
        <v>0</v>
      </c>
      <c r="DF281" s="278" cm="1">
        <f t="array" aca="1" ref="DF281" ca="1">DE281*(1+(rRentIncrPct*(MOD(DF$8,12)=1))+(rExCapExRntInfl*(rExCapExRntInflMnth=DF$8)))*(DF$8&lt;=(MAX(rHoldPeriod,1)+fRvrYr)*12)</f>
        <v>0</v>
      </c>
      <c r="DG281" s="278" cm="1">
        <f t="array" aca="1" ref="DG281" ca="1">DF281*(1+(rRentIncrPct*(MOD(DG$8,12)=1))+(rExCapExRntInfl*(rExCapExRntInflMnth=DG$8)))*(DG$8&lt;=(MAX(rHoldPeriod,1)+fRvrYr)*12)</f>
        <v>0</v>
      </c>
      <c r="DH281" s="278" cm="1">
        <f t="array" aca="1" ref="DH281" ca="1">DG281*(1+(rRentIncrPct*(MOD(DH$8,12)=1))+(rExCapExRntInfl*(rExCapExRntInflMnth=DH$8)))*(DH$8&lt;=(MAX(rHoldPeriod,1)+fRvrYr)*12)</f>
        <v>0</v>
      </c>
      <c r="DI281" s="278" cm="1">
        <f t="array" aca="1" ref="DI281" ca="1">DH281*(1+(rRentIncrPct*(MOD(DI$8,12)=1))+(rExCapExRntInfl*(rExCapExRntInflMnth=DI$8)))*(DI$8&lt;=(MAX(rHoldPeriod,1)+fRvrYr)*12)</f>
        <v>0</v>
      </c>
      <c r="DJ281" s="278" cm="1">
        <f t="array" aca="1" ref="DJ281" ca="1">DI281*(1+(rRentIncrPct*(MOD(DJ$8,12)=1))+(rExCapExRntInfl*(rExCapExRntInflMnth=DJ$8)))*(DJ$8&lt;=(MAX(rHoldPeriod,1)+fRvrYr)*12)</f>
        <v>0</v>
      </c>
      <c r="DK281" s="278" cm="1">
        <f t="array" aca="1" ref="DK281" ca="1">DJ281*(1+(rRentIncrPct*(MOD(DK$8,12)=1))+(rExCapExRntInfl*(rExCapExRntInflMnth=DK$8)))*(DK$8&lt;=(MAX(rHoldPeriod,1)+fRvrYr)*12)</f>
        <v>0</v>
      </c>
      <c r="DL281" s="278" cm="1">
        <f t="array" aca="1" ref="DL281" ca="1">DK281*(1+(rRentIncrPct*(MOD(DL$8,12)=1))+(rExCapExRntInfl*(rExCapExRntInflMnth=DL$8)))*(DL$8&lt;=(MAX(rHoldPeriod,1)+fRvrYr)*12)</f>
        <v>0</v>
      </c>
      <c r="DM281" s="278" cm="1">
        <f t="array" aca="1" ref="DM281" ca="1">DL281*(1+(rRentIncrPct*(MOD(DM$8,12)=1))+(rExCapExRntInfl*(rExCapExRntInflMnth=DM$8)))*(DM$8&lt;=(MAX(rHoldPeriod,1)+fRvrYr)*12)</f>
        <v>0</v>
      </c>
      <c r="DN281" s="278" cm="1">
        <f t="array" aca="1" ref="DN281" ca="1">DM281*(1+(rRentIncrPct*(MOD(DN$8,12)=1))+(rExCapExRntInfl*(rExCapExRntInflMnth=DN$8)))*(DN$8&lt;=(MAX(rHoldPeriod,1)+fRvrYr)*12)</f>
        <v>0</v>
      </c>
      <c r="DO281" s="278" cm="1">
        <f t="array" aca="1" ref="DO281" ca="1">DN281*(1+(rRentIncrPct*(MOD(DO$8,12)=1))+(rExCapExRntInfl*(rExCapExRntInflMnth=DO$8)))*(DO$8&lt;=(MAX(rHoldPeriod,1)+fRvrYr)*12)</f>
        <v>0</v>
      </c>
      <c r="DP281" s="278" cm="1">
        <f t="array" aca="1" ref="DP281" ca="1">DO281*(1+(rRentIncrPct*(MOD(DP$8,12)=1))+(rExCapExRntInfl*(rExCapExRntInflMnth=DP$8)))*(DP$8&lt;=(MAX(rHoldPeriod,1)+fRvrYr)*12)</f>
        <v>0</v>
      </c>
      <c r="DQ281" s="278" cm="1">
        <f t="array" aca="1" ref="DQ281" ca="1">DP281*(1+(rRentIncrPct*(MOD(DQ$8,12)=1))+(rExCapExRntInfl*(rExCapExRntInflMnth=DQ$8)))*(DQ$8&lt;=(MAX(rHoldPeriod,1)+fRvrYr)*12)</f>
        <v>0</v>
      </c>
      <c r="DR281" s="278" cm="1">
        <f t="array" aca="1" ref="DR281" ca="1">DQ281*(1+(rRentIncrPct*(MOD(DR$8,12)=1))+(rExCapExRntInfl*(rExCapExRntInflMnth=DR$8)))*(DR$8&lt;=(MAX(rHoldPeriod,1)+fRvrYr)*12)</f>
        <v>0</v>
      </c>
      <c r="DS281" s="278" cm="1">
        <f t="array" aca="1" ref="DS281" ca="1">DR281*(1+(rRentIncrPct*(MOD(DS$8,12)=1))+(rExCapExRntInfl*(rExCapExRntInflMnth=DS$8)))*(DS$8&lt;=(MAX(rHoldPeriod,1)+fRvrYr)*12)</f>
        <v>0</v>
      </c>
      <c r="DT281" s="278" cm="1">
        <f t="array" aca="1" ref="DT281" ca="1">DS281*(1+(rRentIncrPct*(MOD(DT$8,12)=1))+(rExCapExRntInfl*(rExCapExRntInflMnth=DT$8)))*(DT$8&lt;=(MAX(rHoldPeriod,1)+fRvrYr)*12)</f>
        <v>0</v>
      </c>
      <c r="DU281" s="278" cm="1">
        <f t="array" aca="1" ref="DU281" ca="1">DT281*(1+(rRentIncrPct*(MOD(DU$8,12)=1))+(rExCapExRntInfl*(rExCapExRntInflMnth=DU$8)))*(DU$8&lt;=(MAX(rHoldPeriod,1)+fRvrYr)*12)</f>
        <v>0</v>
      </c>
      <c r="DV281" s="278" cm="1">
        <f t="array" aca="1" ref="DV281" ca="1">DU281*(1+(rRentIncrPct*(MOD(DV$8,12)=1))+(rExCapExRntInfl*(rExCapExRntInflMnth=DV$8)))*(DV$8&lt;=(MAX(rHoldPeriod,1)+fRvrYr)*12)</f>
        <v>0</v>
      </c>
      <c r="DW281" s="278" cm="1">
        <f t="array" aca="1" ref="DW281" ca="1">DV281*(1+(rRentIncrPct*(MOD(DW$8,12)=1))+(rExCapExRntInfl*(rExCapExRntInflMnth=DW$8)))*(DW$8&lt;=(MAX(rHoldPeriod,1)+fRvrYr)*12)</f>
        <v>0</v>
      </c>
      <c r="DX281" s="278" cm="1">
        <f t="array" aca="1" ref="DX281" ca="1">DW281*(1+(rRentIncrPct*(MOD(DX$8,12)=1))+(rExCapExRntInfl*(rExCapExRntInflMnth=DX$8)))*(DX$8&lt;=(MAX(rHoldPeriod,1)+fRvrYr)*12)</f>
        <v>0</v>
      </c>
      <c r="DY281" s="278" cm="1">
        <f t="array" aca="1" ref="DY281" ca="1">DX281*(1+(rRentIncrPct*(MOD(DY$8,12)=1))+(rExCapExRntInfl*(rExCapExRntInflMnth=DY$8)))*(DY$8&lt;=(MAX(rHoldPeriod,1)+fRvrYr)*12)</f>
        <v>0</v>
      </c>
      <c r="DZ281" s="278" cm="1">
        <f t="array" aca="1" ref="DZ281" ca="1">DY281*(1+(rRentIncrPct*(MOD(DZ$8,12)=1))+(rExCapExRntInfl*(rExCapExRntInflMnth=DZ$8)))*(DZ$8&lt;=(MAX(rHoldPeriod,1)+fRvrYr)*12)</f>
        <v>0</v>
      </c>
      <c r="EA281" s="278" cm="1">
        <f t="array" aca="1" ref="EA281" ca="1">DZ281*(1+(rRentIncrPct*(MOD(EA$8,12)=1))+(rExCapExRntInfl*(rExCapExRntInflMnth=EA$8)))*(EA$8&lt;=(MAX(rHoldPeriod,1)+fRvrYr)*12)</f>
        <v>0</v>
      </c>
      <c r="EB281" s="278" cm="1">
        <f t="array" aca="1" ref="EB281" ca="1">EA281*(1+(rRentIncrPct*(MOD(EB$8,12)=1))+(rExCapExRntInfl*(rExCapExRntInflMnth=EB$8)))*(EB$8&lt;=(MAX(rHoldPeriod,1)+fRvrYr)*12)</f>
        <v>0</v>
      </c>
      <c r="EC281" s="278" cm="1">
        <f t="array" aca="1" ref="EC281" ca="1">EB281*(1+(rRentIncrPct*(MOD(EC$8,12)=1))+(rExCapExRntInfl*(rExCapExRntInflMnth=EC$8)))*(EC$8&lt;=(MAX(rHoldPeriod,1)+fRvrYr)*12)</f>
        <v>0</v>
      </c>
      <c r="ED281" s="278" cm="1">
        <f t="array" aca="1" ref="ED281" ca="1">EC281*(1+(rRentIncrPct*(MOD(ED$8,12)=1))+(rExCapExRntInfl*(rExCapExRntInflMnth=ED$8)))*(ED$8&lt;=(MAX(rHoldPeriod,1)+fRvrYr)*12)</f>
        <v>0</v>
      </c>
      <c r="EE281" s="278" cm="1">
        <f t="array" aca="1" ref="EE281" ca="1">ED281*(1+(rRentIncrPct*(MOD(EE$8,12)=1))+(rExCapExRntInfl*(rExCapExRntInflMnth=EE$8)))*(EE$8&lt;=(MAX(rHoldPeriod,1)+fRvrYr)*12)</f>
        <v>0</v>
      </c>
      <c r="EF281" s="278" cm="1">
        <f t="array" aca="1" ref="EF281" ca="1">EE281*(1+(rRentIncrPct*(MOD(EF$8,12)=1))+(rExCapExRntInfl*(rExCapExRntInflMnth=EF$8)))*(EF$8&lt;=(MAX(rHoldPeriod,1)+fRvrYr)*12)</f>
        <v>0</v>
      </c>
      <c r="EG281" s="278" cm="1">
        <f t="array" aca="1" ref="EG281" ca="1">EF281*(1+(rRentIncrPct*(MOD(EG$8,12)=1))+(rExCapExRntInfl*(rExCapExRntInflMnth=EG$8)))*(EG$8&lt;=(MAX(rHoldPeriod,1)+fRvrYr)*12)</f>
        <v>0</v>
      </c>
      <c r="EH281" s="278" cm="1">
        <f t="array" aca="1" ref="EH281" ca="1">EG281*(1+(rRentIncrPct*(MOD(EH$8,12)=1))+(rExCapExRntInfl*(rExCapExRntInflMnth=EH$8)))*(EH$8&lt;=(MAX(rHoldPeriod,1)+fRvrYr)*12)</f>
        <v>0</v>
      </c>
      <c r="EI281" s="278" cm="1">
        <f t="array" aca="1" ref="EI281" ca="1">EH281*(1+(rRentIncrPct*(MOD(EI$8,12)=1))+(rExCapExRntInfl*(rExCapExRntInflMnth=EI$8)))*(EI$8&lt;=(MAX(rHoldPeriod,1)+fRvrYr)*12)</f>
        <v>0</v>
      </c>
      <c r="EJ281" s="278" cm="1">
        <f t="array" aca="1" ref="EJ281" ca="1">EI281*(1+(rRentIncrPct*(MOD(EJ$8,12)=1))+(rExCapExRntInfl*(rExCapExRntInflMnth=EJ$8)))*(EJ$8&lt;=(MAX(rHoldPeriod,1)+fRvrYr)*12)</f>
        <v>0</v>
      </c>
      <c r="EK281" s="278" cm="1">
        <f t="array" aca="1" ref="EK281" ca="1">EJ281*(1+(rRentIncrPct*(MOD(EK$8,12)=1))+(rExCapExRntInfl*(rExCapExRntInflMnth=EK$8)))*(EK$8&lt;=(MAX(rHoldPeriod,1)+fRvrYr)*12)</f>
        <v>0</v>
      </c>
      <c r="EL281" s="278" cm="1">
        <f t="array" aca="1" ref="EL281" ca="1">EK281*(1+(rRentIncrPct*(MOD(EL$8,12)=1))+(rExCapExRntInfl*(rExCapExRntInflMnth=EL$8)))*(EL$8&lt;=(MAX(rHoldPeriod,1)+fRvrYr)*12)</f>
        <v>0</v>
      </c>
      <c r="EM281" s="278" cm="1">
        <f t="array" aca="1" ref="EM281" ca="1">EL281*(1+(rRentIncrPct*(MOD(EM$8,12)=1))+(rExCapExRntInfl*(rExCapExRntInflMnth=EM$8)))*(EM$8&lt;=(MAX(rHoldPeriod,1)+fRvrYr)*12)</f>
        <v>0</v>
      </c>
      <c r="EN281" s="278" cm="1">
        <f t="array" aca="1" ref="EN281" ca="1">EM281*(1+(rRentIncrPct*(MOD(EN$8,12)=1))+(rExCapExRntInfl*(rExCapExRntInflMnth=EN$8)))*(EN$8&lt;=(MAX(rHoldPeriod,1)+fRvrYr)*12)</f>
        <v>0</v>
      </c>
      <c r="EO281" s="278" cm="1">
        <f t="array" aca="1" ref="EO281" ca="1">EN281*(1+(rRentIncrPct*(MOD(EO$8,12)=1))+(rExCapExRntInfl*(rExCapExRntInflMnth=EO$8)))*(EO$8&lt;=(MAX(rHoldPeriod,1)+fRvrYr)*12)</f>
        <v>0</v>
      </c>
      <c r="EP281" s="278" cm="1">
        <f t="array" aca="1" ref="EP281" ca="1">EO281*(1+(rRentIncrPct*(MOD(EP$8,12)=1))+(rExCapExRntInfl*(rExCapExRntInflMnth=EP$8)))*(EP$8&lt;=(MAX(rHoldPeriod,1)+fRvrYr)*12)</f>
        <v>0</v>
      </c>
      <c r="EQ281" s="278" cm="1">
        <f t="array" aca="1" ref="EQ281" ca="1">EP281*(1+(rRentIncrPct*(MOD(EQ$8,12)=1))+(rExCapExRntInfl*(rExCapExRntInflMnth=EQ$8)))*(EQ$8&lt;=(MAX(rHoldPeriod,1)+fRvrYr)*12)</f>
        <v>0</v>
      </c>
      <c r="ER281" s="278" cm="1">
        <f t="array" aca="1" ref="ER281" ca="1">EQ281*(1+(rRentIncrPct*(MOD(ER$8,12)=1))+(rExCapExRntInfl*(rExCapExRntInflMnth=ER$8)))*(ER$8&lt;=(MAX(rHoldPeriod,1)+fRvrYr)*12)</f>
        <v>0</v>
      </c>
      <c r="ES281" s="278" cm="1">
        <f t="array" aca="1" ref="ES281" ca="1">ER281*(1+(rRentIncrPct*(MOD(ES$8,12)=1))+(rExCapExRntInfl*(rExCapExRntInflMnth=ES$8)))*(ES$8&lt;=(MAX(rHoldPeriod,1)+fRvrYr)*12)</f>
        <v>0</v>
      </c>
    </row>
    <row r="282" spans="17:149" hidden="1" x14ac:dyDescent="0.2">
      <c r="Q282" s="275"/>
      <c r="R282" s="278">
        <f t="shared" si="502"/>
        <v>0</v>
      </c>
      <c r="S282" s="278" cm="1">
        <f t="array" aca="1" ref="S282" ca="1">R282*(1+(rRentIncrPct*(MOD(S$8,12)=1))+(rExCapExRntInfl*(rExCapExRntInflMnth=S$8)))*(S$8&lt;=(MAX(rHoldPeriod,1)+fRvrYr)*12)</f>
        <v>0</v>
      </c>
      <c r="T282" s="278" cm="1">
        <f t="array" aca="1" ref="T282" ca="1">S282*(1+(rRentIncrPct*(MOD(T$8,12)=1))+(rExCapExRntInfl*(rExCapExRntInflMnth=T$8)))*(T$8&lt;=(MAX(rHoldPeriod,1)+fRvrYr)*12)</f>
        <v>0</v>
      </c>
      <c r="U282" s="278" cm="1">
        <f t="array" aca="1" ref="U282" ca="1">T282*(1+(rRentIncrPct*(MOD(U$8,12)=1))+(rExCapExRntInfl*(rExCapExRntInflMnth=U$8)))*(U$8&lt;=(MAX(rHoldPeriod,1)+fRvrYr)*12)</f>
        <v>0</v>
      </c>
      <c r="V282" s="278" cm="1">
        <f t="array" aca="1" ref="V282" ca="1">U282*(1+(rRentIncrPct*(MOD(V$8,12)=1))+(rExCapExRntInfl*(rExCapExRntInflMnth=V$8)))*(V$8&lt;=(MAX(rHoldPeriod,1)+fRvrYr)*12)</f>
        <v>0</v>
      </c>
      <c r="W282" s="278" cm="1">
        <f t="array" aca="1" ref="W282" ca="1">V282*(1+(rRentIncrPct*(MOD(W$8,12)=1))+(rExCapExRntInfl*(rExCapExRntInflMnth=W$8)))*(W$8&lt;=(MAX(rHoldPeriod,1)+fRvrYr)*12)</f>
        <v>0</v>
      </c>
      <c r="X282" s="278" cm="1">
        <f t="array" aca="1" ref="X282" ca="1">W282*(1+(rRentIncrPct*(MOD(X$8,12)=1))+(rExCapExRntInfl*(rExCapExRntInflMnth=X$8)))*(X$8&lt;=(MAX(rHoldPeriod,1)+fRvrYr)*12)</f>
        <v>0</v>
      </c>
      <c r="Y282" s="278" cm="1">
        <f t="array" aca="1" ref="Y282" ca="1">X282*(1+(rRentIncrPct*(MOD(Y$8,12)=1))+(rExCapExRntInfl*(rExCapExRntInflMnth=Y$8)))*(Y$8&lt;=(MAX(rHoldPeriod,1)+fRvrYr)*12)</f>
        <v>0</v>
      </c>
      <c r="Z282" s="278" cm="1">
        <f t="array" aca="1" ref="Z282" ca="1">Y282*(1+(rRentIncrPct*(MOD(Z$8,12)=1))+(rExCapExRntInfl*(rExCapExRntInflMnth=Z$8)))*(Z$8&lt;=(MAX(rHoldPeriod,1)+fRvrYr)*12)</f>
        <v>0</v>
      </c>
      <c r="AA282" s="278" cm="1">
        <f t="array" aca="1" ref="AA282" ca="1">Z282*(1+(rRentIncrPct*(MOD(AA$8,12)=1))+(rExCapExRntInfl*(rExCapExRntInflMnth=AA$8)))*(AA$8&lt;=(MAX(rHoldPeriod,1)+fRvrYr)*12)</f>
        <v>0</v>
      </c>
      <c r="AB282" s="278" cm="1">
        <f t="array" aca="1" ref="AB282" ca="1">AA282*(1+(rRentIncrPct*(MOD(AB$8,12)=1))+(rExCapExRntInfl*(rExCapExRntInflMnth=AB$8)))*(AB$8&lt;=(MAX(rHoldPeriod,1)+fRvrYr)*12)</f>
        <v>0</v>
      </c>
      <c r="AC282" s="278" cm="1">
        <f t="array" aca="1" ref="AC282" ca="1">AB282*(1+(rRentIncrPct*(MOD(AC$8,12)=1))+(rExCapExRntInfl*(rExCapExRntInflMnth=AC$8)))*(AC$8&lt;=(MAX(rHoldPeriod,1)+fRvrYr)*12)</f>
        <v>0</v>
      </c>
      <c r="AD282" s="278" cm="1">
        <f t="array" aca="1" ref="AD282" ca="1">AC282*(1+(rRentIncrPct*(MOD(AD$8,12)=1))+(rExCapExRntInfl*(rExCapExRntInflMnth=AD$8)))*(AD$8&lt;=(MAX(rHoldPeriod,1)+fRvrYr)*12)</f>
        <v>0</v>
      </c>
      <c r="AE282" s="278" cm="1">
        <f t="array" aca="1" ref="AE282" ca="1">AD282*(1+(rRentIncrPct*(MOD(AE$8,12)=1))+(rExCapExRntInfl*(rExCapExRntInflMnth=AE$8)))*(AE$8&lt;=(MAX(rHoldPeriod,1)+fRvrYr)*12)</f>
        <v>0</v>
      </c>
      <c r="AF282" s="278" cm="1">
        <f t="array" aca="1" ref="AF282" ca="1">AE282*(1+(rRentIncrPct*(MOD(AF$8,12)=1))+(rExCapExRntInfl*(rExCapExRntInflMnth=AF$8)))*(AF$8&lt;=(MAX(rHoldPeriod,1)+fRvrYr)*12)</f>
        <v>0</v>
      </c>
      <c r="AG282" s="278" cm="1">
        <f t="array" aca="1" ref="AG282" ca="1">AF282*(1+(rRentIncrPct*(MOD(AG$8,12)=1))+(rExCapExRntInfl*(rExCapExRntInflMnth=AG$8)))*(AG$8&lt;=(MAX(rHoldPeriod,1)+fRvrYr)*12)</f>
        <v>0</v>
      </c>
      <c r="AH282" s="278" cm="1">
        <f t="array" aca="1" ref="AH282" ca="1">AG282*(1+(rRentIncrPct*(MOD(AH$8,12)=1))+(rExCapExRntInfl*(rExCapExRntInflMnth=AH$8)))*(AH$8&lt;=(MAX(rHoldPeriod,1)+fRvrYr)*12)</f>
        <v>0</v>
      </c>
      <c r="AI282" s="278" cm="1">
        <f t="array" aca="1" ref="AI282" ca="1">AH282*(1+(rRentIncrPct*(MOD(AI$8,12)=1))+(rExCapExRntInfl*(rExCapExRntInflMnth=AI$8)))*(AI$8&lt;=(MAX(rHoldPeriod,1)+fRvrYr)*12)</f>
        <v>0</v>
      </c>
      <c r="AJ282" s="278" cm="1">
        <f t="array" aca="1" ref="AJ282" ca="1">AI282*(1+(rRentIncrPct*(MOD(AJ$8,12)=1))+(rExCapExRntInfl*(rExCapExRntInflMnth=AJ$8)))*(AJ$8&lt;=(MAX(rHoldPeriod,1)+fRvrYr)*12)</f>
        <v>0</v>
      </c>
      <c r="AK282" s="278" cm="1">
        <f t="array" aca="1" ref="AK282" ca="1">AJ282*(1+(rRentIncrPct*(MOD(AK$8,12)=1))+(rExCapExRntInfl*(rExCapExRntInflMnth=AK$8)))*(AK$8&lt;=(MAX(rHoldPeriod,1)+fRvrYr)*12)</f>
        <v>0</v>
      </c>
      <c r="AL282" s="278" cm="1">
        <f t="array" aca="1" ref="AL282" ca="1">AK282*(1+(rRentIncrPct*(MOD(AL$8,12)=1))+(rExCapExRntInfl*(rExCapExRntInflMnth=AL$8)))*(AL$8&lt;=(MAX(rHoldPeriod,1)+fRvrYr)*12)</f>
        <v>0</v>
      </c>
      <c r="AM282" s="278" cm="1">
        <f t="array" aca="1" ref="AM282" ca="1">AL282*(1+(rRentIncrPct*(MOD(AM$8,12)=1))+(rExCapExRntInfl*(rExCapExRntInflMnth=AM$8)))*(AM$8&lt;=(MAX(rHoldPeriod,1)+fRvrYr)*12)</f>
        <v>0</v>
      </c>
      <c r="AN282" s="278" cm="1">
        <f t="array" aca="1" ref="AN282" ca="1">AM282*(1+(rRentIncrPct*(MOD(AN$8,12)=1))+(rExCapExRntInfl*(rExCapExRntInflMnth=AN$8)))*(AN$8&lt;=(MAX(rHoldPeriod,1)+fRvrYr)*12)</f>
        <v>0</v>
      </c>
      <c r="AO282" s="278" cm="1">
        <f t="array" aca="1" ref="AO282" ca="1">AN282*(1+(rRentIncrPct*(MOD(AO$8,12)=1))+(rExCapExRntInfl*(rExCapExRntInflMnth=AO$8)))*(AO$8&lt;=(MAX(rHoldPeriod,1)+fRvrYr)*12)</f>
        <v>0</v>
      </c>
      <c r="AP282" s="278" cm="1">
        <f t="array" aca="1" ref="AP282" ca="1">AO282*(1+(rRentIncrPct*(MOD(AP$8,12)=1))+(rExCapExRntInfl*(rExCapExRntInflMnth=AP$8)))*(AP$8&lt;=(MAX(rHoldPeriod,1)+fRvrYr)*12)</f>
        <v>0</v>
      </c>
      <c r="AQ282" s="278" cm="1">
        <f t="array" aca="1" ref="AQ282" ca="1">AP282*(1+(rRentIncrPct*(MOD(AQ$8,12)=1))+(rExCapExRntInfl*(rExCapExRntInflMnth=AQ$8)))*(AQ$8&lt;=(MAX(rHoldPeriod,1)+fRvrYr)*12)</f>
        <v>0</v>
      </c>
      <c r="AR282" s="278" cm="1">
        <f t="array" aca="1" ref="AR282" ca="1">AQ282*(1+(rRentIncrPct*(MOD(AR$8,12)=1))+(rExCapExRntInfl*(rExCapExRntInflMnth=AR$8)))*(AR$8&lt;=(MAX(rHoldPeriod,1)+fRvrYr)*12)</f>
        <v>0</v>
      </c>
      <c r="AS282" s="278" cm="1">
        <f t="array" aca="1" ref="AS282" ca="1">AR282*(1+(rRentIncrPct*(MOD(AS$8,12)=1))+(rExCapExRntInfl*(rExCapExRntInflMnth=AS$8)))*(AS$8&lt;=(MAX(rHoldPeriod,1)+fRvrYr)*12)</f>
        <v>0</v>
      </c>
      <c r="AT282" s="278" cm="1">
        <f t="array" aca="1" ref="AT282" ca="1">AS282*(1+(rRentIncrPct*(MOD(AT$8,12)=1))+(rExCapExRntInfl*(rExCapExRntInflMnth=AT$8)))*(AT$8&lt;=(MAX(rHoldPeriod,1)+fRvrYr)*12)</f>
        <v>0</v>
      </c>
      <c r="AU282" s="278" cm="1">
        <f t="array" aca="1" ref="AU282" ca="1">AT282*(1+(rRentIncrPct*(MOD(AU$8,12)=1))+(rExCapExRntInfl*(rExCapExRntInflMnth=AU$8)))*(AU$8&lt;=(MAX(rHoldPeriod,1)+fRvrYr)*12)</f>
        <v>0</v>
      </c>
      <c r="AV282" s="278" cm="1">
        <f t="array" aca="1" ref="AV282" ca="1">AU282*(1+(rRentIncrPct*(MOD(AV$8,12)=1))+(rExCapExRntInfl*(rExCapExRntInflMnth=AV$8)))*(AV$8&lt;=(MAX(rHoldPeriod,1)+fRvrYr)*12)</f>
        <v>0</v>
      </c>
      <c r="AW282" s="278" cm="1">
        <f t="array" aca="1" ref="AW282" ca="1">AV282*(1+(rRentIncrPct*(MOD(AW$8,12)=1))+(rExCapExRntInfl*(rExCapExRntInflMnth=AW$8)))*(AW$8&lt;=(MAX(rHoldPeriod,1)+fRvrYr)*12)</f>
        <v>0</v>
      </c>
      <c r="AX282" s="278" cm="1">
        <f t="array" aca="1" ref="AX282" ca="1">AW282*(1+(rRentIncrPct*(MOD(AX$8,12)=1))+(rExCapExRntInfl*(rExCapExRntInflMnth=AX$8)))*(AX$8&lt;=(MAX(rHoldPeriod,1)+fRvrYr)*12)</f>
        <v>0</v>
      </c>
      <c r="AY282" s="278" cm="1">
        <f t="array" aca="1" ref="AY282" ca="1">AX282*(1+(rRentIncrPct*(MOD(AY$8,12)=1))+(rExCapExRntInfl*(rExCapExRntInflMnth=AY$8)))*(AY$8&lt;=(MAX(rHoldPeriod,1)+fRvrYr)*12)</f>
        <v>0</v>
      </c>
      <c r="AZ282" s="278" cm="1">
        <f t="array" aca="1" ref="AZ282" ca="1">AY282*(1+(rRentIncrPct*(MOD(AZ$8,12)=1))+(rExCapExRntInfl*(rExCapExRntInflMnth=AZ$8)))*(AZ$8&lt;=(MAX(rHoldPeriod,1)+fRvrYr)*12)</f>
        <v>0</v>
      </c>
      <c r="BA282" s="278" cm="1">
        <f t="array" aca="1" ref="BA282" ca="1">AZ282*(1+(rRentIncrPct*(MOD(BA$8,12)=1))+(rExCapExRntInfl*(rExCapExRntInflMnth=BA$8)))*(BA$8&lt;=(MAX(rHoldPeriod,1)+fRvrYr)*12)</f>
        <v>0</v>
      </c>
      <c r="BB282" s="278" cm="1">
        <f t="array" aca="1" ref="BB282" ca="1">BA282*(1+(rRentIncrPct*(MOD(BB$8,12)=1))+(rExCapExRntInfl*(rExCapExRntInflMnth=BB$8)))*(BB$8&lt;=(MAX(rHoldPeriod,1)+fRvrYr)*12)</f>
        <v>0</v>
      </c>
      <c r="BC282" s="278" cm="1">
        <f t="array" aca="1" ref="BC282" ca="1">BB282*(1+(rRentIncrPct*(MOD(BC$8,12)=1))+(rExCapExRntInfl*(rExCapExRntInflMnth=BC$8)))*(BC$8&lt;=(MAX(rHoldPeriod,1)+fRvrYr)*12)</f>
        <v>0</v>
      </c>
      <c r="BD282" s="278" cm="1">
        <f t="array" aca="1" ref="BD282" ca="1">BC282*(1+(rRentIncrPct*(MOD(BD$8,12)=1))+(rExCapExRntInfl*(rExCapExRntInflMnth=BD$8)))*(BD$8&lt;=(MAX(rHoldPeriod,1)+fRvrYr)*12)</f>
        <v>0</v>
      </c>
      <c r="BE282" s="278" cm="1">
        <f t="array" aca="1" ref="BE282" ca="1">BD282*(1+(rRentIncrPct*(MOD(BE$8,12)=1))+(rExCapExRntInfl*(rExCapExRntInflMnth=BE$8)))*(BE$8&lt;=(MAX(rHoldPeriod,1)+fRvrYr)*12)</f>
        <v>0</v>
      </c>
      <c r="BF282" s="278" cm="1">
        <f t="array" aca="1" ref="BF282" ca="1">BE282*(1+(rRentIncrPct*(MOD(BF$8,12)=1))+(rExCapExRntInfl*(rExCapExRntInflMnth=BF$8)))*(BF$8&lt;=(MAX(rHoldPeriod,1)+fRvrYr)*12)</f>
        <v>0</v>
      </c>
      <c r="BG282" s="278" cm="1">
        <f t="array" aca="1" ref="BG282" ca="1">BF282*(1+(rRentIncrPct*(MOD(BG$8,12)=1))+(rExCapExRntInfl*(rExCapExRntInflMnth=BG$8)))*(BG$8&lt;=(MAX(rHoldPeriod,1)+fRvrYr)*12)</f>
        <v>0</v>
      </c>
      <c r="BH282" s="278" cm="1">
        <f t="array" aca="1" ref="BH282" ca="1">BG282*(1+(rRentIncrPct*(MOD(BH$8,12)=1))+(rExCapExRntInfl*(rExCapExRntInflMnth=BH$8)))*(BH$8&lt;=(MAX(rHoldPeriod,1)+fRvrYr)*12)</f>
        <v>0</v>
      </c>
      <c r="BI282" s="278" cm="1">
        <f t="array" aca="1" ref="BI282" ca="1">BH282*(1+(rRentIncrPct*(MOD(BI$8,12)=1))+(rExCapExRntInfl*(rExCapExRntInflMnth=BI$8)))*(BI$8&lt;=(MAX(rHoldPeriod,1)+fRvrYr)*12)</f>
        <v>0</v>
      </c>
      <c r="BJ282" s="278" cm="1">
        <f t="array" aca="1" ref="BJ282" ca="1">BI282*(1+(rRentIncrPct*(MOD(BJ$8,12)=1))+(rExCapExRntInfl*(rExCapExRntInflMnth=BJ$8)))*(BJ$8&lt;=(MAX(rHoldPeriod,1)+fRvrYr)*12)</f>
        <v>0</v>
      </c>
      <c r="BK282" s="278" cm="1">
        <f t="array" aca="1" ref="BK282" ca="1">BJ282*(1+(rRentIncrPct*(MOD(BK$8,12)=1))+(rExCapExRntInfl*(rExCapExRntInflMnth=BK$8)))*(BK$8&lt;=(MAX(rHoldPeriod,1)+fRvrYr)*12)</f>
        <v>0</v>
      </c>
      <c r="BL282" s="278" cm="1">
        <f t="array" aca="1" ref="BL282" ca="1">BK282*(1+(rRentIncrPct*(MOD(BL$8,12)=1))+(rExCapExRntInfl*(rExCapExRntInflMnth=BL$8)))*(BL$8&lt;=(MAX(rHoldPeriod,1)+fRvrYr)*12)</f>
        <v>0</v>
      </c>
      <c r="BM282" s="278" cm="1">
        <f t="array" aca="1" ref="BM282" ca="1">BL282*(1+(rRentIncrPct*(MOD(BM$8,12)=1))+(rExCapExRntInfl*(rExCapExRntInflMnth=BM$8)))*(BM$8&lt;=(MAX(rHoldPeriod,1)+fRvrYr)*12)</f>
        <v>0</v>
      </c>
      <c r="BN282" s="278" cm="1">
        <f t="array" aca="1" ref="BN282" ca="1">BM282*(1+(rRentIncrPct*(MOD(BN$8,12)=1))+(rExCapExRntInfl*(rExCapExRntInflMnth=BN$8)))*(BN$8&lt;=(MAX(rHoldPeriod,1)+fRvrYr)*12)</f>
        <v>0</v>
      </c>
      <c r="BO282" s="278" cm="1">
        <f t="array" aca="1" ref="BO282" ca="1">BN282*(1+(rRentIncrPct*(MOD(BO$8,12)=1))+(rExCapExRntInfl*(rExCapExRntInflMnth=BO$8)))*(BO$8&lt;=(MAX(rHoldPeriod,1)+fRvrYr)*12)</f>
        <v>0</v>
      </c>
      <c r="BP282" s="278" cm="1">
        <f t="array" aca="1" ref="BP282" ca="1">BO282*(1+(rRentIncrPct*(MOD(BP$8,12)=1))+(rExCapExRntInfl*(rExCapExRntInflMnth=BP$8)))*(BP$8&lt;=(MAX(rHoldPeriod,1)+fRvrYr)*12)</f>
        <v>0</v>
      </c>
      <c r="BQ282" s="278" cm="1">
        <f t="array" aca="1" ref="BQ282" ca="1">BP282*(1+(rRentIncrPct*(MOD(BQ$8,12)=1))+(rExCapExRntInfl*(rExCapExRntInflMnth=BQ$8)))*(BQ$8&lt;=(MAX(rHoldPeriod,1)+fRvrYr)*12)</f>
        <v>0</v>
      </c>
      <c r="BR282" s="278" cm="1">
        <f t="array" aca="1" ref="BR282" ca="1">BQ282*(1+(rRentIncrPct*(MOD(BR$8,12)=1))+(rExCapExRntInfl*(rExCapExRntInflMnth=BR$8)))*(BR$8&lt;=(MAX(rHoldPeriod,1)+fRvrYr)*12)</f>
        <v>0</v>
      </c>
      <c r="BS282" s="278" cm="1">
        <f t="array" aca="1" ref="BS282" ca="1">BR282*(1+(rRentIncrPct*(MOD(BS$8,12)=1))+(rExCapExRntInfl*(rExCapExRntInflMnth=BS$8)))*(BS$8&lt;=(MAX(rHoldPeriod,1)+fRvrYr)*12)</f>
        <v>0</v>
      </c>
      <c r="BT282" s="278" cm="1">
        <f t="array" aca="1" ref="BT282" ca="1">BS282*(1+(rRentIncrPct*(MOD(BT$8,12)=1))+(rExCapExRntInfl*(rExCapExRntInflMnth=BT$8)))*(BT$8&lt;=(MAX(rHoldPeriod,1)+fRvrYr)*12)</f>
        <v>0</v>
      </c>
      <c r="BU282" s="278" cm="1">
        <f t="array" aca="1" ref="BU282" ca="1">BT282*(1+(rRentIncrPct*(MOD(BU$8,12)=1))+(rExCapExRntInfl*(rExCapExRntInflMnth=BU$8)))*(BU$8&lt;=(MAX(rHoldPeriod,1)+fRvrYr)*12)</f>
        <v>0</v>
      </c>
      <c r="BV282" s="278" cm="1">
        <f t="array" aca="1" ref="BV282" ca="1">BU282*(1+(rRentIncrPct*(MOD(BV$8,12)=1))+(rExCapExRntInfl*(rExCapExRntInflMnth=BV$8)))*(BV$8&lt;=(MAX(rHoldPeriod,1)+fRvrYr)*12)</f>
        <v>0</v>
      </c>
      <c r="BW282" s="278" cm="1">
        <f t="array" aca="1" ref="BW282" ca="1">BV282*(1+(rRentIncrPct*(MOD(BW$8,12)=1))+(rExCapExRntInfl*(rExCapExRntInflMnth=BW$8)))*(BW$8&lt;=(MAX(rHoldPeriod,1)+fRvrYr)*12)</f>
        <v>0</v>
      </c>
      <c r="BX282" s="278" cm="1">
        <f t="array" aca="1" ref="BX282" ca="1">BW282*(1+(rRentIncrPct*(MOD(BX$8,12)=1))+(rExCapExRntInfl*(rExCapExRntInflMnth=BX$8)))*(BX$8&lt;=(MAX(rHoldPeriod,1)+fRvrYr)*12)</f>
        <v>0</v>
      </c>
      <c r="BY282" s="278" cm="1">
        <f t="array" aca="1" ref="BY282" ca="1">BX282*(1+(rRentIncrPct*(MOD(BY$8,12)=1))+(rExCapExRntInfl*(rExCapExRntInflMnth=BY$8)))*(BY$8&lt;=(MAX(rHoldPeriod,1)+fRvrYr)*12)</f>
        <v>0</v>
      </c>
      <c r="BZ282" s="278" cm="1">
        <f t="array" aca="1" ref="BZ282" ca="1">BY282*(1+(rRentIncrPct*(MOD(BZ$8,12)=1))+(rExCapExRntInfl*(rExCapExRntInflMnth=BZ$8)))*(BZ$8&lt;=(MAX(rHoldPeriod,1)+fRvrYr)*12)</f>
        <v>0</v>
      </c>
      <c r="CA282" s="278" cm="1">
        <f t="array" aca="1" ref="CA282" ca="1">BZ282*(1+(rRentIncrPct*(MOD(CA$8,12)=1))+(rExCapExRntInfl*(rExCapExRntInflMnth=CA$8)))*(CA$8&lt;=(MAX(rHoldPeriod,1)+fRvrYr)*12)</f>
        <v>0</v>
      </c>
      <c r="CB282" s="278" cm="1">
        <f t="array" aca="1" ref="CB282" ca="1">CA282*(1+(rRentIncrPct*(MOD(CB$8,12)=1))+(rExCapExRntInfl*(rExCapExRntInflMnth=CB$8)))*(CB$8&lt;=(MAX(rHoldPeriod,1)+fRvrYr)*12)</f>
        <v>0</v>
      </c>
      <c r="CC282" s="278" cm="1">
        <f t="array" aca="1" ref="CC282" ca="1">CB282*(1+(rRentIncrPct*(MOD(CC$8,12)=1))+(rExCapExRntInfl*(rExCapExRntInflMnth=CC$8)))*(CC$8&lt;=(MAX(rHoldPeriod,1)+fRvrYr)*12)</f>
        <v>0</v>
      </c>
      <c r="CD282" s="278" cm="1">
        <f t="array" aca="1" ref="CD282" ca="1">CC282*(1+(rRentIncrPct*(MOD(CD$8,12)=1))+(rExCapExRntInfl*(rExCapExRntInflMnth=CD$8)))*(CD$8&lt;=(MAX(rHoldPeriod,1)+fRvrYr)*12)</f>
        <v>0</v>
      </c>
      <c r="CE282" s="278" cm="1">
        <f t="array" aca="1" ref="CE282" ca="1">CD282*(1+(rRentIncrPct*(MOD(CE$8,12)=1))+(rExCapExRntInfl*(rExCapExRntInflMnth=CE$8)))*(CE$8&lt;=(MAX(rHoldPeriod,1)+fRvrYr)*12)</f>
        <v>0</v>
      </c>
      <c r="CF282" s="278" cm="1">
        <f t="array" aca="1" ref="CF282" ca="1">CE282*(1+(rRentIncrPct*(MOD(CF$8,12)=1))+(rExCapExRntInfl*(rExCapExRntInflMnth=CF$8)))*(CF$8&lt;=(MAX(rHoldPeriod,1)+fRvrYr)*12)</f>
        <v>0</v>
      </c>
      <c r="CG282" s="278" cm="1">
        <f t="array" aca="1" ref="CG282" ca="1">CF282*(1+(rRentIncrPct*(MOD(CG$8,12)=1))+(rExCapExRntInfl*(rExCapExRntInflMnth=CG$8)))*(CG$8&lt;=(MAX(rHoldPeriod,1)+fRvrYr)*12)</f>
        <v>0</v>
      </c>
      <c r="CH282" s="278" cm="1">
        <f t="array" aca="1" ref="CH282" ca="1">CG282*(1+(rRentIncrPct*(MOD(CH$8,12)=1))+(rExCapExRntInfl*(rExCapExRntInflMnth=CH$8)))*(CH$8&lt;=(MAX(rHoldPeriod,1)+fRvrYr)*12)</f>
        <v>0</v>
      </c>
      <c r="CI282" s="278" cm="1">
        <f t="array" aca="1" ref="CI282" ca="1">CH282*(1+(rRentIncrPct*(MOD(CI$8,12)=1))+(rExCapExRntInfl*(rExCapExRntInflMnth=CI$8)))*(CI$8&lt;=(MAX(rHoldPeriod,1)+fRvrYr)*12)</f>
        <v>0</v>
      </c>
      <c r="CJ282" s="278" cm="1">
        <f t="array" aca="1" ref="CJ282" ca="1">CI282*(1+(rRentIncrPct*(MOD(CJ$8,12)=1))+(rExCapExRntInfl*(rExCapExRntInflMnth=CJ$8)))*(CJ$8&lt;=(MAX(rHoldPeriod,1)+fRvrYr)*12)</f>
        <v>0</v>
      </c>
      <c r="CK282" s="278" cm="1">
        <f t="array" aca="1" ref="CK282" ca="1">CJ282*(1+(rRentIncrPct*(MOD(CK$8,12)=1))+(rExCapExRntInfl*(rExCapExRntInflMnth=CK$8)))*(CK$8&lt;=(MAX(rHoldPeriod,1)+fRvrYr)*12)</f>
        <v>0</v>
      </c>
      <c r="CL282" s="278" cm="1">
        <f t="array" aca="1" ref="CL282" ca="1">CK282*(1+(rRentIncrPct*(MOD(CL$8,12)=1))+(rExCapExRntInfl*(rExCapExRntInflMnth=CL$8)))*(CL$8&lt;=(MAX(rHoldPeriod,1)+fRvrYr)*12)</f>
        <v>0</v>
      </c>
      <c r="CM282" s="278" cm="1">
        <f t="array" aca="1" ref="CM282" ca="1">CL282*(1+(rRentIncrPct*(MOD(CM$8,12)=1))+(rExCapExRntInfl*(rExCapExRntInflMnth=CM$8)))*(CM$8&lt;=(MAX(rHoldPeriod,1)+fRvrYr)*12)</f>
        <v>0</v>
      </c>
      <c r="CN282" s="278" cm="1">
        <f t="array" aca="1" ref="CN282" ca="1">CM282*(1+(rRentIncrPct*(MOD(CN$8,12)=1))+(rExCapExRntInfl*(rExCapExRntInflMnth=CN$8)))*(CN$8&lt;=(MAX(rHoldPeriod,1)+fRvrYr)*12)</f>
        <v>0</v>
      </c>
      <c r="CO282" s="278" cm="1">
        <f t="array" aca="1" ref="CO282" ca="1">CN282*(1+(rRentIncrPct*(MOD(CO$8,12)=1))+(rExCapExRntInfl*(rExCapExRntInflMnth=CO$8)))*(CO$8&lt;=(MAX(rHoldPeriod,1)+fRvrYr)*12)</f>
        <v>0</v>
      </c>
      <c r="CP282" s="278" cm="1">
        <f t="array" aca="1" ref="CP282" ca="1">CO282*(1+(rRentIncrPct*(MOD(CP$8,12)=1))+(rExCapExRntInfl*(rExCapExRntInflMnth=CP$8)))*(CP$8&lt;=(MAX(rHoldPeriod,1)+fRvrYr)*12)</f>
        <v>0</v>
      </c>
      <c r="CQ282" s="278" cm="1">
        <f t="array" aca="1" ref="CQ282" ca="1">CP282*(1+(rRentIncrPct*(MOD(CQ$8,12)=1))+(rExCapExRntInfl*(rExCapExRntInflMnth=CQ$8)))*(CQ$8&lt;=(MAX(rHoldPeriod,1)+fRvrYr)*12)</f>
        <v>0</v>
      </c>
      <c r="CR282" s="278" cm="1">
        <f t="array" aca="1" ref="CR282" ca="1">CQ282*(1+(rRentIncrPct*(MOD(CR$8,12)=1))+(rExCapExRntInfl*(rExCapExRntInflMnth=CR$8)))*(CR$8&lt;=(MAX(rHoldPeriod,1)+fRvrYr)*12)</f>
        <v>0</v>
      </c>
      <c r="CS282" s="278" cm="1">
        <f t="array" aca="1" ref="CS282" ca="1">CR282*(1+(rRentIncrPct*(MOD(CS$8,12)=1))+(rExCapExRntInfl*(rExCapExRntInflMnth=CS$8)))*(CS$8&lt;=(MAX(rHoldPeriod,1)+fRvrYr)*12)</f>
        <v>0</v>
      </c>
      <c r="CT282" s="278" cm="1">
        <f t="array" aca="1" ref="CT282" ca="1">CS282*(1+(rRentIncrPct*(MOD(CT$8,12)=1))+(rExCapExRntInfl*(rExCapExRntInflMnth=CT$8)))*(CT$8&lt;=(MAX(rHoldPeriod,1)+fRvrYr)*12)</f>
        <v>0</v>
      </c>
      <c r="CU282" s="278" cm="1">
        <f t="array" aca="1" ref="CU282" ca="1">CT282*(1+(rRentIncrPct*(MOD(CU$8,12)=1))+(rExCapExRntInfl*(rExCapExRntInflMnth=CU$8)))*(CU$8&lt;=(MAX(rHoldPeriod,1)+fRvrYr)*12)</f>
        <v>0</v>
      </c>
      <c r="CV282" s="278" cm="1">
        <f t="array" aca="1" ref="CV282" ca="1">CU282*(1+(rRentIncrPct*(MOD(CV$8,12)=1))+(rExCapExRntInfl*(rExCapExRntInflMnth=CV$8)))*(CV$8&lt;=(MAX(rHoldPeriod,1)+fRvrYr)*12)</f>
        <v>0</v>
      </c>
      <c r="CW282" s="278" cm="1">
        <f t="array" aca="1" ref="CW282" ca="1">CV282*(1+(rRentIncrPct*(MOD(CW$8,12)=1))+(rExCapExRntInfl*(rExCapExRntInflMnth=CW$8)))*(CW$8&lt;=(MAX(rHoldPeriod,1)+fRvrYr)*12)</f>
        <v>0</v>
      </c>
      <c r="CX282" s="278" cm="1">
        <f t="array" aca="1" ref="CX282" ca="1">CW282*(1+(rRentIncrPct*(MOD(CX$8,12)=1))+(rExCapExRntInfl*(rExCapExRntInflMnth=CX$8)))*(CX$8&lt;=(MAX(rHoldPeriod,1)+fRvrYr)*12)</f>
        <v>0</v>
      </c>
      <c r="CY282" s="278" cm="1">
        <f t="array" aca="1" ref="CY282" ca="1">CX282*(1+(rRentIncrPct*(MOD(CY$8,12)=1))+(rExCapExRntInfl*(rExCapExRntInflMnth=CY$8)))*(CY$8&lt;=(MAX(rHoldPeriod,1)+fRvrYr)*12)</f>
        <v>0</v>
      </c>
      <c r="CZ282" s="278" cm="1">
        <f t="array" aca="1" ref="CZ282" ca="1">CY282*(1+(rRentIncrPct*(MOD(CZ$8,12)=1))+(rExCapExRntInfl*(rExCapExRntInflMnth=CZ$8)))*(CZ$8&lt;=(MAX(rHoldPeriod,1)+fRvrYr)*12)</f>
        <v>0</v>
      </c>
      <c r="DA282" s="278" cm="1">
        <f t="array" aca="1" ref="DA282" ca="1">CZ282*(1+(rRentIncrPct*(MOD(DA$8,12)=1))+(rExCapExRntInfl*(rExCapExRntInflMnth=DA$8)))*(DA$8&lt;=(MAX(rHoldPeriod,1)+fRvrYr)*12)</f>
        <v>0</v>
      </c>
      <c r="DB282" s="278" cm="1">
        <f t="array" aca="1" ref="DB282" ca="1">DA282*(1+(rRentIncrPct*(MOD(DB$8,12)=1))+(rExCapExRntInfl*(rExCapExRntInflMnth=DB$8)))*(DB$8&lt;=(MAX(rHoldPeriod,1)+fRvrYr)*12)</f>
        <v>0</v>
      </c>
      <c r="DC282" s="278" cm="1">
        <f t="array" aca="1" ref="DC282" ca="1">DB282*(1+(rRentIncrPct*(MOD(DC$8,12)=1))+(rExCapExRntInfl*(rExCapExRntInflMnth=DC$8)))*(DC$8&lt;=(MAX(rHoldPeriod,1)+fRvrYr)*12)</f>
        <v>0</v>
      </c>
      <c r="DD282" s="278" cm="1">
        <f t="array" aca="1" ref="DD282" ca="1">DC282*(1+(rRentIncrPct*(MOD(DD$8,12)=1))+(rExCapExRntInfl*(rExCapExRntInflMnth=DD$8)))*(DD$8&lt;=(MAX(rHoldPeriod,1)+fRvrYr)*12)</f>
        <v>0</v>
      </c>
      <c r="DE282" s="278" cm="1">
        <f t="array" aca="1" ref="DE282" ca="1">DD282*(1+(rRentIncrPct*(MOD(DE$8,12)=1))+(rExCapExRntInfl*(rExCapExRntInflMnth=DE$8)))*(DE$8&lt;=(MAX(rHoldPeriod,1)+fRvrYr)*12)</f>
        <v>0</v>
      </c>
      <c r="DF282" s="278" cm="1">
        <f t="array" aca="1" ref="DF282" ca="1">DE282*(1+(rRentIncrPct*(MOD(DF$8,12)=1))+(rExCapExRntInfl*(rExCapExRntInflMnth=DF$8)))*(DF$8&lt;=(MAX(rHoldPeriod,1)+fRvrYr)*12)</f>
        <v>0</v>
      </c>
      <c r="DG282" s="278" cm="1">
        <f t="array" aca="1" ref="DG282" ca="1">DF282*(1+(rRentIncrPct*(MOD(DG$8,12)=1))+(rExCapExRntInfl*(rExCapExRntInflMnth=DG$8)))*(DG$8&lt;=(MAX(rHoldPeriod,1)+fRvrYr)*12)</f>
        <v>0</v>
      </c>
      <c r="DH282" s="278" cm="1">
        <f t="array" aca="1" ref="DH282" ca="1">DG282*(1+(rRentIncrPct*(MOD(DH$8,12)=1))+(rExCapExRntInfl*(rExCapExRntInflMnth=DH$8)))*(DH$8&lt;=(MAX(rHoldPeriod,1)+fRvrYr)*12)</f>
        <v>0</v>
      </c>
      <c r="DI282" s="278" cm="1">
        <f t="array" aca="1" ref="DI282" ca="1">DH282*(1+(rRentIncrPct*(MOD(DI$8,12)=1))+(rExCapExRntInfl*(rExCapExRntInflMnth=DI$8)))*(DI$8&lt;=(MAX(rHoldPeriod,1)+fRvrYr)*12)</f>
        <v>0</v>
      </c>
      <c r="DJ282" s="278" cm="1">
        <f t="array" aca="1" ref="DJ282" ca="1">DI282*(1+(rRentIncrPct*(MOD(DJ$8,12)=1))+(rExCapExRntInfl*(rExCapExRntInflMnth=DJ$8)))*(DJ$8&lt;=(MAX(rHoldPeriod,1)+fRvrYr)*12)</f>
        <v>0</v>
      </c>
      <c r="DK282" s="278" cm="1">
        <f t="array" aca="1" ref="DK282" ca="1">DJ282*(1+(rRentIncrPct*(MOD(DK$8,12)=1))+(rExCapExRntInfl*(rExCapExRntInflMnth=DK$8)))*(DK$8&lt;=(MAX(rHoldPeriod,1)+fRvrYr)*12)</f>
        <v>0</v>
      </c>
      <c r="DL282" s="278" cm="1">
        <f t="array" aca="1" ref="DL282" ca="1">DK282*(1+(rRentIncrPct*(MOD(DL$8,12)=1))+(rExCapExRntInfl*(rExCapExRntInflMnth=DL$8)))*(DL$8&lt;=(MAX(rHoldPeriod,1)+fRvrYr)*12)</f>
        <v>0</v>
      </c>
      <c r="DM282" s="278" cm="1">
        <f t="array" aca="1" ref="DM282" ca="1">DL282*(1+(rRentIncrPct*(MOD(DM$8,12)=1))+(rExCapExRntInfl*(rExCapExRntInflMnth=DM$8)))*(DM$8&lt;=(MAX(rHoldPeriod,1)+fRvrYr)*12)</f>
        <v>0</v>
      </c>
      <c r="DN282" s="278" cm="1">
        <f t="array" aca="1" ref="DN282" ca="1">DM282*(1+(rRentIncrPct*(MOD(DN$8,12)=1))+(rExCapExRntInfl*(rExCapExRntInflMnth=DN$8)))*(DN$8&lt;=(MAX(rHoldPeriod,1)+fRvrYr)*12)</f>
        <v>0</v>
      </c>
      <c r="DO282" s="278" cm="1">
        <f t="array" aca="1" ref="DO282" ca="1">DN282*(1+(rRentIncrPct*(MOD(DO$8,12)=1))+(rExCapExRntInfl*(rExCapExRntInflMnth=DO$8)))*(DO$8&lt;=(MAX(rHoldPeriod,1)+fRvrYr)*12)</f>
        <v>0</v>
      </c>
      <c r="DP282" s="278" cm="1">
        <f t="array" aca="1" ref="DP282" ca="1">DO282*(1+(rRentIncrPct*(MOD(DP$8,12)=1))+(rExCapExRntInfl*(rExCapExRntInflMnth=DP$8)))*(DP$8&lt;=(MAX(rHoldPeriod,1)+fRvrYr)*12)</f>
        <v>0</v>
      </c>
      <c r="DQ282" s="278" cm="1">
        <f t="array" aca="1" ref="DQ282" ca="1">DP282*(1+(rRentIncrPct*(MOD(DQ$8,12)=1))+(rExCapExRntInfl*(rExCapExRntInflMnth=DQ$8)))*(DQ$8&lt;=(MAX(rHoldPeriod,1)+fRvrYr)*12)</f>
        <v>0</v>
      </c>
      <c r="DR282" s="278" cm="1">
        <f t="array" aca="1" ref="DR282" ca="1">DQ282*(1+(rRentIncrPct*(MOD(DR$8,12)=1))+(rExCapExRntInfl*(rExCapExRntInflMnth=DR$8)))*(DR$8&lt;=(MAX(rHoldPeriod,1)+fRvrYr)*12)</f>
        <v>0</v>
      </c>
      <c r="DS282" s="278" cm="1">
        <f t="array" aca="1" ref="DS282" ca="1">DR282*(1+(rRentIncrPct*(MOD(DS$8,12)=1))+(rExCapExRntInfl*(rExCapExRntInflMnth=DS$8)))*(DS$8&lt;=(MAX(rHoldPeriod,1)+fRvrYr)*12)</f>
        <v>0</v>
      </c>
      <c r="DT282" s="278" cm="1">
        <f t="array" aca="1" ref="DT282" ca="1">DS282*(1+(rRentIncrPct*(MOD(DT$8,12)=1))+(rExCapExRntInfl*(rExCapExRntInflMnth=DT$8)))*(DT$8&lt;=(MAX(rHoldPeriod,1)+fRvrYr)*12)</f>
        <v>0</v>
      </c>
      <c r="DU282" s="278" cm="1">
        <f t="array" aca="1" ref="DU282" ca="1">DT282*(1+(rRentIncrPct*(MOD(DU$8,12)=1))+(rExCapExRntInfl*(rExCapExRntInflMnth=DU$8)))*(DU$8&lt;=(MAX(rHoldPeriod,1)+fRvrYr)*12)</f>
        <v>0</v>
      </c>
      <c r="DV282" s="278" cm="1">
        <f t="array" aca="1" ref="DV282" ca="1">DU282*(1+(rRentIncrPct*(MOD(DV$8,12)=1))+(rExCapExRntInfl*(rExCapExRntInflMnth=DV$8)))*(DV$8&lt;=(MAX(rHoldPeriod,1)+fRvrYr)*12)</f>
        <v>0</v>
      </c>
      <c r="DW282" s="278" cm="1">
        <f t="array" aca="1" ref="DW282" ca="1">DV282*(1+(rRentIncrPct*(MOD(DW$8,12)=1))+(rExCapExRntInfl*(rExCapExRntInflMnth=DW$8)))*(DW$8&lt;=(MAX(rHoldPeriod,1)+fRvrYr)*12)</f>
        <v>0</v>
      </c>
      <c r="DX282" s="278" cm="1">
        <f t="array" aca="1" ref="DX282" ca="1">DW282*(1+(rRentIncrPct*(MOD(DX$8,12)=1))+(rExCapExRntInfl*(rExCapExRntInflMnth=DX$8)))*(DX$8&lt;=(MAX(rHoldPeriod,1)+fRvrYr)*12)</f>
        <v>0</v>
      </c>
      <c r="DY282" s="278" cm="1">
        <f t="array" aca="1" ref="DY282" ca="1">DX282*(1+(rRentIncrPct*(MOD(DY$8,12)=1))+(rExCapExRntInfl*(rExCapExRntInflMnth=DY$8)))*(DY$8&lt;=(MAX(rHoldPeriod,1)+fRvrYr)*12)</f>
        <v>0</v>
      </c>
      <c r="DZ282" s="278" cm="1">
        <f t="array" aca="1" ref="DZ282" ca="1">DY282*(1+(rRentIncrPct*(MOD(DZ$8,12)=1))+(rExCapExRntInfl*(rExCapExRntInflMnth=DZ$8)))*(DZ$8&lt;=(MAX(rHoldPeriod,1)+fRvrYr)*12)</f>
        <v>0</v>
      </c>
      <c r="EA282" s="278" cm="1">
        <f t="array" aca="1" ref="EA282" ca="1">DZ282*(1+(rRentIncrPct*(MOD(EA$8,12)=1))+(rExCapExRntInfl*(rExCapExRntInflMnth=EA$8)))*(EA$8&lt;=(MAX(rHoldPeriod,1)+fRvrYr)*12)</f>
        <v>0</v>
      </c>
      <c r="EB282" s="278" cm="1">
        <f t="array" aca="1" ref="EB282" ca="1">EA282*(1+(rRentIncrPct*(MOD(EB$8,12)=1))+(rExCapExRntInfl*(rExCapExRntInflMnth=EB$8)))*(EB$8&lt;=(MAX(rHoldPeriod,1)+fRvrYr)*12)</f>
        <v>0</v>
      </c>
      <c r="EC282" s="278" cm="1">
        <f t="array" aca="1" ref="EC282" ca="1">EB282*(1+(rRentIncrPct*(MOD(EC$8,12)=1))+(rExCapExRntInfl*(rExCapExRntInflMnth=EC$8)))*(EC$8&lt;=(MAX(rHoldPeriod,1)+fRvrYr)*12)</f>
        <v>0</v>
      </c>
      <c r="ED282" s="278" cm="1">
        <f t="array" aca="1" ref="ED282" ca="1">EC282*(1+(rRentIncrPct*(MOD(ED$8,12)=1))+(rExCapExRntInfl*(rExCapExRntInflMnth=ED$8)))*(ED$8&lt;=(MAX(rHoldPeriod,1)+fRvrYr)*12)</f>
        <v>0</v>
      </c>
      <c r="EE282" s="278" cm="1">
        <f t="array" aca="1" ref="EE282" ca="1">ED282*(1+(rRentIncrPct*(MOD(EE$8,12)=1))+(rExCapExRntInfl*(rExCapExRntInflMnth=EE$8)))*(EE$8&lt;=(MAX(rHoldPeriod,1)+fRvrYr)*12)</f>
        <v>0</v>
      </c>
      <c r="EF282" s="278" cm="1">
        <f t="array" aca="1" ref="EF282" ca="1">EE282*(1+(rRentIncrPct*(MOD(EF$8,12)=1))+(rExCapExRntInfl*(rExCapExRntInflMnth=EF$8)))*(EF$8&lt;=(MAX(rHoldPeriod,1)+fRvrYr)*12)</f>
        <v>0</v>
      </c>
      <c r="EG282" s="278" cm="1">
        <f t="array" aca="1" ref="EG282" ca="1">EF282*(1+(rRentIncrPct*(MOD(EG$8,12)=1))+(rExCapExRntInfl*(rExCapExRntInflMnth=EG$8)))*(EG$8&lt;=(MAX(rHoldPeriod,1)+fRvrYr)*12)</f>
        <v>0</v>
      </c>
      <c r="EH282" s="278" cm="1">
        <f t="array" aca="1" ref="EH282" ca="1">EG282*(1+(rRentIncrPct*(MOD(EH$8,12)=1))+(rExCapExRntInfl*(rExCapExRntInflMnth=EH$8)))*(EH$8&lt;=(MAX(rHoldPeriod,1)+fRvrYr)*12)</f>
        <v>0</v>
      </c>
      <c r="EI282" s="278" cm="1">
        <f t="array" aca="1" ref="EI282" ca="1">EH282*(1+(rRentIncrPct*(MOD(EI$8,12)=1))+(rExCapExRntInfl*(rExCapExRntInflMnth=EI$8)))*(EI$8&lt;=(MAX(rHoldPeriod,1)+fRvrYr)*12)</f>
        <v>0</v>
      </c>
      <c r="EJ282" s="278" cm="1">
        <f t="array" aca="1" ref="EJ282" ca="1">EI282*(1+(rRentIncrPct*(MOD(EJ$8,12)=1))+(rExCapExRntInfl*(rExCapExRntInflMnth=EJ$8)))*(EJ$8&lt;=(MAX(rHoldPeriod,1)+fRvrYr)*12)</f>
        <v>0</v>
      </c>
      <c r="EK282" s="278" cm="1">
        <f t="array" aca="1" ref="EK282" ca="1">EJ282*(1+(rRentIncrPct*(MOD(EK$8,12)=1))+(rExCapExRntInfl*(rExCapExRntInflMnth=EK$8)))*(EK$8&lt;=(MAX(rHoldPeriod,1)+fRvrYr)*12)</f>
        <v>0</v>
      </c>
      <c r="EL282" s="278" cm="1">
        <f t="array" aca="1" ref="EL282" ca="1">EK282*(1+(rRentIncrPct*(MOD(EL$8,12)=1))+(rExCapExRntInfl*(rExCapExRntInflMnth=EL$8)))*(EL$8&lt;=(MAX(rHoldPeriod,1)+fRvrYr)*12)</f>
        <v>0</v>
      </c>
      <c r="EM282" s="278" cm="1">
        <f t="array" aca="1" ref="EM282" ca="1">EL282*(1+(rRentIncrPct*(MOD(EM$8,12)=1))+(rExCapExRntInfl*(rExCapExRntInflMnth=EM$8)))*(EM$8&lt;=(MAX(rHoldPeriod,1)+fRvrYr)*12)</f>
        <v>0</v>
      </c>
      <c r="EN282" s="278" cm="1">
        <f t="array" aca="1" ref="EN282" ca="1">EM282*(1+(rRentIncrPct*(MOD(EN$8,12)=1))+(rExCapExRntInfl*(rExCapExRntInflMnth=EN$8)))*(EN$8&lt;=(MAX(rHoldPeriod,1)+fRvrYr)*12)</f>
        <v>0</v>
      </c>
      <c r="EO282" s="278" cm="1">
        <f t="array" aca="1" ref="EO282" ca="1">EN282*(1+(rRentIncrPct*(MOD(EO$8,12)=1))+(rExCapExRntInfl*(rExCapExRntInflMnth=EO$8)))*(EO$8&lt;=(MAX(rHoldPeriod,1)+fRvrYr)*12)</f>
        <v>0</v>
      </c>
      <c r="EP282" s="278" cm="1">
        <f t="array" aca="1" ref="EP282" ca="1">EO282*(1+(rRentIncrPct*(MOD(EP$8,12)=1))+(rExCapExRntInfl*(rExCapExRntInflMnth=EP$8)))*(EP$8&lt;=(MAX(rHoldPeriod,1)+fRvrYr)*12)</f>
        <v>0</v>
      </c>
      <c r="EQ282" s="278" cm="1">
        <f t="array" aca="1" ref="EQ282" ca="1">EP282*(1+(rRentIncrPct*(MOD(EQ$8,12)=1))+(rExCapExRntInfl*(rExCapExRntInflMnth=EQ$8)))*(EQ$8&lt;=(MAX(rHoldPeriod,1)+fRvrYr)*12)</f>
        <v>0</v>
      </c>
      <c r="ER282" s="278" cm="1">
        <f t="array" aca="1" ref="ER282" ca="1">EQ282*(1+(rRentIncrPct*(MOD(ER$8,12)=1))+(rExCapExRntInfl*(rExCapExRntInflMnth=ER$8)))*(ER$8&lt;=(MAX(rHoldPeriod,1)+fRvrYr)*12)</f>
        <v>0</v>
      </c>
      <c r="ES282" s="278" cm="1">
        <f t="array" aca="1" ref="ES282" ca="1">ER282*(1+(rRentIncrPct*(MOD(ES$8,12)=1))+(rExCapExRntInfl*(rExCapExRntInflMnth=ES$8)))*(ES$8&lt;=(MAX(rHoldPeriod,1)+fRvrYr)*12)</f>
        <v>0</v>
      </c>
    </row>
    <row r="283" spans="17:149" hidden="1" x14ac:dyDescent="0.2">
      <c r="Q283" s="275"/>
      <c r="R283" s="278">
        <f t="shared" si="502"/>
        <v>0</v>
      </c>
      <c r="S283" s="278" cm="1">
        <f t="array" aca="1" ref="S283" ca="1">R283*(1+(rRentIncrPct*(MOD(S$8,12)=1))+(rExCapExRntInfl*(rExCapExRntInflMnth=S$8)))*(S$8&lt;=(MAX(rHoldPeriod,1)+fRvrYr)*12)</f>
        <v>0</v>
      </c>
      <c r="T283" s="278" cm="1">
        <f t="array" aca="1" ref="T283" ca="1">S283*(1+(rRentIncrPct*(MOD(T$8,12)=1))+(rExCapExRntInfl*(rExCapExRntInflMnth=T$8)))*(T$8&lt;=(MAX(rHoldPeriod,1)+fRvrYr)*12)</f>
        <v>0</v>
      </c>
      <c r="U283" s="278" cm="1">
        <f t="array" aca="1" ref="U283" ca="1">T283*(1+(rRentIncrPct*(MOD(U$8,12)=1))+(rExCapExRntInfl*(rExCapExRntInflMnth=U$8)))*(U$8&lt;=(MAX(rHoldPeriod,1)+fRvrYr)*12)</f>
        <v>0</v>
      </c>
      <c r="V283" s="278" cm="1">
        <f t="array" aca="1" ref="V283" ca="1">U283*(1+(rRentIncrPct*(MOD(V$8,12)=1))+(rExCapExRntInfl*(rExCapExRntInflMnth=V$8)))*(V$8&lt;=(MAX(rHoldPeriod,1)+fRvrYr)*12)</f>
        <v>0</v>
      </c>
      <c r="W283" s="278" cm="1">
        <f t="array" aca="1" ref="W283" ca="1">V283*(1+(rRentIncrPct*(MOD(W$8,12)=1))+(rExCapExRntInfl*(rExCapExRntInflMnth=W$8)))*(W$8&lt;=(MAX(rHoldPeriod,1)+fRvrYr)*12)</f>
        <v>0</v>
      </c>
      <c r="X283" s="278" cm="1">
        <f t="array" aca="1" ref="X283" ca="1">W283*(1+(rRentIncrPct*(MOD(X$8,12)=1))+(rExCapExRntInfl*(rExCapExRntInflMnth=X$8)))*(X$8&lt;=(MAX(rHoldPeriod,1)+fRvrYr)*12)</f>
        <v>0</v>
      </c>
      <c r="Y283" s="278" cm="1">
        <f t="array" aca="1" ref="Y283" ca="1">X283*(1+(rRentIncrPct*(MOD(Y$8,12)=1))+(rExCapExRntInfl*(rExCapExRntInflMnth=Y$8)))*(Y$8&lt;=(MAX(rHoldPeriod,1)+fRvrYr)*12)</f>
        <v>0</v>
      </c>
      <c r="Z283" s="278" cm="1">
        <f t="array" aca="1" ref="Z283" ca="1">Y283*(1+(rRentIncrPct*(MOD(Z$8,12)=1))+(rExCapExRntInfl*(rExCapExRntInflMnth=Z$8)))*(Z$8&lt;=(MAX(rHoldPeriod,1)+fRvrYr)*12)</f>
        <v>0</v>
      </c>
      <c r="AA283" s="278" cm="1">
        <f t="array" aca="1" ref="AA283" ca="1">Z283*(1+(rRentIncrPct*(MOD(AA$8,12)=1))+(rExCapExRntInfl*(rExCapExRntInflMnth=AA$8)))*(AA$8&lt;=(MAX(rHoldPeriod,1)+fRvrYr)*12)</f>
        <v>0</v>
      </c>
      <c r="AB283" s="278" cm="1">
        <f t="array" aca="1" ref="AB283" ca="1">AA283*(1+(rRentIncrPct*(MOD(AB$8,12)=1))+(rExCapExRntInfl*(rExCapExRntInflMnth=AB$8)))*(AB$8&lt;=(MAX(rHoldPeriod,1)+fRvrYr)*12)</f>
        <v>0</v>
      </c>
      <c r="AC283" s="278" cm="1">
        <f t="array" aca="1" ref="AC283" ca="1">AB283*(1+(rRentIncrPct*(MOD(AC$8,12)=1))+(rExCapExRntInfl*(rExCapExRntInflMnth=AC$8)))*(AC$8&lt;=(MAX(rHoldPeriod,1)+fRvrYr)*12)</f>
        <v>0</v>
      </c>
      <c r="AD283" s="278" cm="1">
        <f t="array" aca="1" ref="AD283" ca="1">AC283*(1+(rRentIncrPct*(MOD(AD$8,12)=1))+(rExCapExRntInfl*(rExCapExRntInflMnth=AD$8)))*(AD$8&lt;=(MAX(rHoldPeriod,1)+fRvrYr)*12)</f>
        <v>0</v>
      </c>
      <c r="AE283" s="278" cm="1">
        <f t="array" aca="1" ref="AE283" ca="1">AD283*(1+(rRentIncrPct*(MOD(AE$8,12)=1))+(rExCapExRntInfl*(rExCapExRntInflMnth=AE$8)))*(AE$8&lt;=(MAX(rHoldPeriod,1)+fRvrYr)*12)</f>
        <v>0</v>
      </c>
      <c r="AF283" s="278" cm="1">
        <f t="array" aca="1" ref="AF283" ca="1">AE283*(1+(rRentIncrPct*(MOD(AF$8,12)=1))+(rExCapExRntInfl*(rExCapExRntInflMnth=AF$8)))*(AF$8&lt;=(MAX(rHoldPeriod,1)+fRvrYr)*12)</f>
        <v>0</v>
      </c>
      <c r="AG283" s="278" cm="1">
        <f t="array" aca="1" ref="AG283" ca="1">AF283*(1+(rRentIncrPct*(MOD(AG$8,12)=1))+(rExCapExRntInfl*(rExCapExRntInflMnth=AG$8)))*(AG$8&lt;=(MAX(rHoldPeriod,1)+fRvrYr)*12)</f>
        <v>0</v>
      </c>
      <c r="AH283" s="278" cm="1">
        <f t="array" aca="1" ref="AH283" ca="1">AG283*(1+(rRentIncrPct*(MOD(AH$8,12)=1))+(rExCapExRntInfl*(rExCapExRntInflMnth=AH$8)))*(AH$8&lt;=(MAX(rHoldPeriod,1)+fRvrYr)*12)</f>
        <v>0</v>
      </c>
      <c r="AI283" s="278" cm="1">
        <f t="array" aca="1" ref="AI283" ca="1">AH283*(1+(rRentIncrPct*(MOD(AI$8,12)=1))+(rExCapExRntInfl*(rExCapExRntInflMnth=AI$8)))*(AI$8&lt;=(MAX(rHoldPeriod,1)+fRvrYr)*12)</f>
        <v>0</v>
      </c>
      <c r="AJ283" s="278" cm="1">
        <f t="array" aca="1" ref="AJ283" ca="1">AI283*(1+(rRentIncrPct*(MOD(AJ$8,12)=1))+(rExCapExRntInfl*(rExCapExRntInflMnth=AJ$8)))*(AJ$8&lt;=(MAX(rHoldPeriod,1)+fRvrYr)*12)</f>
        <v>0</v>
      </c>
      <c r="AK283" s="278" cm="1">
        <f t="array" aca="1" ref="AK283" ca="1">AJ283*(1+(rRentIncrPct*(MOD(AK$8,12)=1))+(rExCapExRntInfl*(rExCapExRntInflMnth=AK$8)))*(AK$8&lt;=(MAX(rHoldPeriod,1)+fRvrYr)*12)</f>
        <v>0</v>
      </c>
      <c r="AL283" s="278" cm="1">
        <f t="array" aca="1" ref="AL283" ca="1">AK283*(1+(rRentIncrPct*(MOD(AL$8,12)=1))+(rExCapExRntInfl*(rExCapExRntInflMnth=AL$8)))*(AL$8&lt;=(MAX(rHoldPeriod,1)+fRvrYr)*12)</f>
        <v>0</v>
      </c>
      <c r="AM283" s="278" cm="1">
        <f t="array" aca="1" ref="AM283" ca="1">AL283*(1+(rRentIncrPct*(MOD(AM$8,12)=1))+(rExCapExRntInfl*(rExCapExRntInflMnth=AM$8)))*(AM$8&lt;=(MAX(rHoldPeriod,1)+fRvrYr)*12)</f>
        <v>0</v>
      </c>
      <c r="AN283" s="278" cm="1">
        <f t="array" aca="1" ref="AN283" ca="1">AM283*(1+(rRentIncrPct*(MOD(AN$8,12)=1))+(rExCapExRntInfl*(rExCapExRntInflMnth=AN$8)))*(AN$8&lt;=(MAX(rHoldPeriod,1)+fRvrYr)*12)</f>
        <v>0</v>
      </c>
      <c r="AO283" s="278" cm="1">
        <f t="array" aca="1" ref="AO283" ca="1">AN283*(1+(rRentIncrPct*(MOD(AO$8,12)=1))+(rExCapExRntInfl*(rExCapExRntInflMnth=AO$8)))*(AO$8&lt;=(MAX(rHoldPeriod,1)+fRvrYr)*12)</f>
        <v>0</v>
      </c>
      <c r="AP283" s="278" cm="1">
        <f t="array" aca="1" ref="AP283" ca="1">AO283*(1+(rRentIncrPct*(MOD(AP$8,12)=1))+(rExCapExRntInfl*(rExCapExRntInflMnth=AP$8)))*(AP$8&lt;=(MAX(rHoldPeriod,1)+fRvrYr)*12)</f>
        <v>0</v>
      </c>
      <c r="AQ283" s="278" cm="1">
        <f t="array" aca="1" ref="AQ283" ca="1">AP283*(1+(rRentIncrPct*(MOD(AQ$8,12)=1))+(rExCapExRntInfl*(rExCapExRntInflMnth=AQ$8)))*(AQ$8&lt;=(MAX(rHoldPeriod,1)+fRvrYr)*12)</f>
        <v>0</v>
      </c>
      <c r="AR283" s="278" cm="1">
        <f t="array" aca="1" ref="AR283" ca="1">AQ283*(1+(rRentIncrPct*(MOD(AR$8,12)=1))+(rExCapExRntInfl*(rExCapExRntInflMnth=AR$8)))*(AR$8&lt;=(MAX(rHoldPeriod,1)+fRvrYr)*12)</f>
        <v>0</v>
      </c>
      <c r="AS283" s="278" cm="1">
        <f t="array" aca="1" ref="AS283" ca="1">AR283*(1+(rRentIncrPct*(MOD(AS$8,12)=1))+(rExCapExRntInfl*(rExCapExRntInflMnth=AS$8)))*(AS$8&lt;=(MAX(rHoldPeriod,1)+fRvrYr)*12)</f>
        <v>0</v>
      </c>
      <c r="AT283" s="278" cm="1">
        <f t="array" aca="1" ref="AT283" ca="1">AS283*(1+(rRentIncrPct*(MOD(AT$8,12)=1))+(rExCapExRntInfl*(rExCapExRntInflMnth=AT$8)))*(AT$8&lt;=(MAX(rHoldPeriod,1)+fRvrYr)*12)</f>
        <v>0</v>
      </c>
      <c r="AU283" s="278" cm="1">
        <f t="array" aca="1" ref="AU283" ca="1">AT283*(1+(rRentIncrPct*(MOD(AU$8,12)=1))+(rExCapExRntInfl*(rExCapExRntInflMnth=AU$8)))*(AU$8&lt;=(MAX(rHoldPeriod,1)+fRvrYr)*12)</f>
        <v>0</v>
      </c>
      <c r="AV283" s="278" cm="1">
        <f t="array" aca="1" ref="AV283" ca="1">AU283*(1+(rRentIncrPct*(MOD(AV$8,12)=1))+(rExCapExRntInfl*(rExCapExRntInflMnth=AV$8)))*(AV$8&lt;=(MAX(rHoldPeriod,1)+fRvrYr)*12)</f>
        <v>0</v>
      </c>
      <c r="AW283" s="278" cm="1">
        <f t="array" aca="1" ref="AW283" ca="1">AV283*(1+(rRentIncrPct*(MOD(AW$8,12)=1))+(rExCapExRntInfl*(rExCapExRntInflMnth=AW$8)))*(AW$8&lt;=(MAX(rHoldPeriod,1)+fRvrYr)*12)</f>
        <v>0</v>
      </c>
      <c r="AX283" s="278" cm="1">
        <f t="array" aca="1" ref="AX283" ca="1">AW283*(1+(rRentIncrPct*(MOD(AX$8,12)=1))+(rExCapExRntInfl*(rExCapExRntInflMnth=AX$8)))*(AX$8&lt;=(MAX(rHoldPeriod,1)+fRvrYr)*12)</f>
        <v>0</v>
      </c>
      <c r="AY283" s="278" cm="1">
        <f t="array" aca="1" ref="AY283" ca="1">AX283*(1+(rRentIncrPct*(MOD(AY$8,12)=1))+(rExCapExRntInfl*(rExCapExRntInflMnth=AY$8)))*(AY$8&lt;=(MAX(rHoldPeriod,1)+fRvrYr)*12)</f>
        <v>0</v>
      </c>
      <c r="AZ283" s="278" cm="1">
        <f t="array" aca="1" ref="AZ283" ca="1">AY283*(1+(rRentIncrPct*(MOD(AZ$8,12)=1))+(rExCapExRntInfl*(rExCapExRntInflMnth=AZ$8)))*(AZ$8&lt;=(MAX(rHoldPeriod,1)+fRvrYr)*12)</f>
        <v>0</v>
      </c>
      <c r="BA283" s="278" cm="1">
        <f t="array" aca="1" ref="BA283" ca="1">AZ283*(1+(rRentIncrPct*(MOD(BA$8,12)=1))+(rExCapExRntInfl*(rExCapExRntInflMnth=BA$8)))*(BA$8&lt;=(MAX(rHoldPeriod,1)+fRvrYr)*12)</f>
        <v>0</v>
      </c>
      <c r="BB283" s="278" cm="1">
        <f t="array" aca="1" ref="BB283" ca="1">BA283*(1+(rRentIncrPct*(MOD(BB$8,12)=1))+(rExCapExRntInfl*(rExCapExRntInflMnth=BB$8)))*(BB$8&lt;=(MAX(rHoldPeriod,1)+fRvrYr)*12)</f>
        <v>0</v>
      </c>
      <c r="BC283" s="278" cm="1">
        <f t="array" aca="1" ref="BC283" ca="1">BB283*(1+(rRentIncrPct*(MOD(BC$8,12)=1))+(rExCapExRntInfl*(rExCapExRntInflMnth=BC$8)))*(BC$8&lt;=(MAX(rHoldPeriod,1)+fRvrYr)*12)</f>
        <v>0</v>
      </c>
      <c r="BD283" s="278" cm="1">
        <f t="array" aca="1" ref="BD283" ca="1">BC283*(1+(rRentIncrPct*(MOD(BD$8,12)=1))+(rExCapExRntInfl*(rExCapExRntInflMnth=BD$8)))*(BD$8&lt;=(MAX(rHoldPeriod,1)+fRvrYr)*12)</f>
        <v>0</v>
      </c>
      <c r="BE283" s="278" cm="1">
        <f t="array" aca="1" ref="BE283" ca="1">BD283*(1+(rRentIncrPct*(MOD(BE$8,12)=1))+(rExCapExRntInfl*(rExCapExRntInflMnth=BE$8)))*(BE$8&lt;=(MAX(rHoldPeriod,1)+fRvrYr)*12)</f>
        <v>0</v>
      </c>
      <c r="BF283" s="278" cm="1">
        <f t="array" aca="1" ref="BF283" ca="1">BE283*(1+(rRentIncrPct*(MOD(BF$8,12)=1))+(rExCapExRntInfl*(rExCapExRntInflMnth=BF$8)))*(BF$8&lt;=(MAX(rHoldPeriod,1)+fRvrYr)*12)</f>
        <v>0</v>
      </c>
      <c r="BG283" s="278" cm="1">
        <f t="array" aca="1" ref="BG283" ca="1">BF283*(1+(rRentIncrPct*(MOD(BG$8,12)=1))+(rExCapExRntInfl*(rExCapExRntInflMnth=BG$8)))*(BG$8&lt;=(MAX(rHoldPeriod,1)+fRvrYr)*12)</f>
        <v>0</v>
      </c>
      <c r="BH283" s="278" cm="1">
        <f t="array" aca="1" ref="BH283" ca="1">BG283*(1+(rRentIncrPct*(MOD(BH$8,12)=1))+(rExCapExRntInfl*(rExCapExRntInflMnth=BH$8)))*(BH$8&lt;=(MAX(rHoldPeriod,1)+fRvrYr)*12)</f>
        <v>0</v>
      </c>
      <c r="BI283" s="278" cm="1">
        <f t="array" aca="1" ref="BI283" ca="1">BH283*(1+(rRentIncrPct*(MOD(BI$8,12)=1))+(rExCapExRntInfl*(rExCapExRntInflMnth=BI$8)))*(BI$8&lt;=(MAX(rHoldPeriod,1)+fRvrYr)*12)</f>
        <v>0</v>
      </c>
      <c r="BJ283" s="278" cm="1">
        <f t="array" aca="1" ref="BJ283" ca="1">BI283*(1+(rRentIncrPct*(MOD(BJ$8,12)=1))+(rExCapExRntInfl*(rExCapExRntInflMnth=BJ$8)))*(BJ$8&lt;=(MAX(rHoldPeriod,1)+fRvrYr)*12)</f>
        <v>0</v>
      </c>
      <c r="BK283" s="278" cm="1">
        <f t="array" aca="1" ref="BK283" ca="1">BJ283*(1+(rRentIncrPct*(MOD(BK$8,12)=1))+(rExCapExRntInfl*(rExCapExRntInflMnth=BK$8)))*(BK$8&lt;=(MAX(rHoldPeriod,1)+fRvrYr)*12)</f>
        <v>0</v>
      </c>
      <c r="BL283" s="278" cm="1">
        <f t="array" aca="1" ref="BL283" ca="1">BK283*(1+(rRentIncrPct*(MOD(BL$8,12)=1))+(rExCapExRntInfl*(rExCapExRntInflMnth=BL$8)))*(BL$8&lt;=(MAX(rHoldPeriod,1)+fRvrYr)*12)</f>
        <v>0</v>
      </c>
      <c r="BM283" s="278" cm="1">
        <f t="array" aca="1" ref="BM283" ca="1">BL283*(1+(rRentIncrPct*(MOD(BM$8,12)=1))+(rExCapExRntInfl*(rExCapExRntInflMnth=BM$8)))*(BM$8&lt;=(MAX(rHoldPeriod,1)+fRvrYr)*12)</f>
        <v>0</v>
      </c>
      <c r="BN283" s="278" cm="1">
        <f t="array" aca="1" ref="BN283" ca="1">BM283*(1+(rRentIncrPct*(MOD(BN$8,12)=1))+(rExCapExRntInfl*(rExCapExRntInflMnth=BN$8)))*(BN$8&lt;=(MAX(rHoldPeriod,1)+fRvrYr)*12)</f>
        <v>0</v>
      </c>
      <c r="BO283" s="278" cm="1">
        <f t="array" aca="1" ref="BO283" ca="1">BN283*(1+(rRentIncrPct*(MOD(BO$8,12)=1))+(rExCapExRntInfl*(rExCapExRntInflMnth=BO$8)))*(BO$8&lt;=(MAX(rHoldPeriod,1)+fRvrYr)*12)</f>
        <v>0</v>
      </c>
      <c r="BP283" s="278" cm="1">
        <f t="array" aca="1" ref="BP283" ca="1">BO283*(1+(rRentIncrPct*(MOD(BP$8,12)=1))+(rExCapExRntInfl*(rExCapExRntInflMnth=BP$8)))*(BP$8&lt;=(MAX(rHoldPeriod,1)+fRvrYr)*12)</f>
        <v>0</v>
      </c>
      <c r="BQ283" s="278" cm="1">
        <f t="array" aca="1" ref="BQ283" ca="1">BP283*(1+(rRentIncrPct*(MOD(BQ$8,12)=1))+(rExCapExRntInfl*(rExCapExRntInflMnth=BQ$8)))*(BQ$8&lt;=(MAX(rHoldPeriod,1)+fRvrYr)*12)</f>
        <v>0</v>
      </c>
      <c r="BR283" s="278" cm="1">
        <f t="array" aca="1" ref="BR283" ca="1">BQ283*(1+(rRentIncrPct*(MOD(BR$8,12)=1))+(rExCapExRntInfl*(rExCapExRntInflMnth=BR$8)))*(BR$8&lt;=(MAX(rHoldPeriod,1)+fRvrYr)*12)</f>
        <v>0</v>
      </c>
      <c r="BS283" s="278" cm="1">
        <f t="array" aca="1" ref="BS283" ca="1">BR283*(1+(rRentIncrPct*(MOD(BS$8,12)=1))+(rExCapExRntInfl*(rExCapExRntInflMnth=BS$8)))*(BS$8&lt;=(MAX(rHoldPeriod,1)+fRvrYr)*12)</f>
        <v>0</v>
      </c>
      <c r="BT283" s="278" cm="1">
        <f t="array" aca="1" ref="BT283" ca="1">BS283*(1+(rRentIncrPct*(MOD(BT$8,12)=1))+(rExCapExRntInfl*(rExCapExRntInflMnth=BT$8)))*(BT$8&lt;=(MAX(rHoldPeriod,1)+fRvrYr)*12)</f>
        <v>0</v>
      </c>
      <c r="BU283" s="278" cm="1">
        <f t="array" aca="1" ref="BU283" ca="1">BT283*(1+(rRentIncrPct*(MOD(BU$8,12)=1))+(rExCapExRntInfl*(rExCapExRntInflMnth=BU$8)))*(BU$8&lt;=(MAX(rHoldPeriod,1)+fRvrYr)*12)</f>
        <v>0</v>
      </c>
      <c r="BV283" s="278" cm="1">
        <f t="array" aca="1" ref="BV283" ca="1">BU283*(1+(rRentIncrPct*(MOD(BV$8,12)=1))+(rExCapExRntInfl*(rExCapExRntInflMnth=BV$8)))*(BV$8&lt;=(MAX(rHoldPeriod,1)+fRvrYr)*12)</f>
        <v>0</v>
      </c>
      <c r="BW283" s="278" cm="1">
        <f t="array" aca="1" ref="BW283" ca="1">BV283*(1+(rRentIncrPct*(MOD(BW$8,12)=1))+(rExCapExRntInfl*(rExCapExRntInflMnth=BW$8)))*(BW$8&lt;=(MAX(rHoldPeriod,1)+fRvrYr)*12)</f>
        <v>0</v>
      </c>
      <c r="BX283" s="278" cm="1">
        <f t="array" aca="1" ref="BX283" ca="1">BW283*(1+(rRentIncrPct*(MOD(BX$8,12)=1))+(rExCapExRntInfl*(rExCapExRntInflMnth=BX$8)))*(BX$8&lt;=(MAX(rHoldPeriod,1)+fRvrYr)*12)</f>
        <v>0</v>
      </c>
      <c r="BY283" s="278" cm="1">
        <f t="array" aca="1" ref="BY283" ca="1">BX283*(1+(rRentIncrPct*(MOD(BY$8,12)=1))+(rExCapExRntInfl*(rExCapExRntInflMnth=BY$8)))*(BY$8&lt;=(MAX(rHoldPeriod,1)+fRvrYr)*12)</f>
        <v>0</v>
      </c>
      <c r="BZ283" s="278" cm="1">
        <f t="array" aca="1" ref="BZ283" ca="1">BY283*(1+(rRentIncrPct*(MOD(BZ$8,12)=1))+(rExCapExRntInfl*(rExCapExRntInflMnth=BZ$8)))*(BZ$8&lt;=(MAX(rHoldPeriod,1)+fRvrYr)*12)</f>
        <v>0</v>
      </c>
      <c r="CA283" s="278" cm="1">
        <f t="array" aca="1" ref="CA283" ca="1">BZ283*(1+(rRentIncrPct*(MOD(CA$8,12)=1))+(rExCapExRntInfl*(rExCapExRntInflMnth=CA$8)))*(CA$8&lt;=(MAX(rHoldPeriod,1)+fRvrYr)*12)</f>
        <v>0</v>
      </c>
      <c r="CB283" s="278" cm="1">
        <f t="array" aca="1" ref="CB283" ca="1">CA283*(1+(rRentIncrPct*(MOD(CB$8,12)=1))+(rExCapExRntInfl*(rExCapExRntInflMnth=CB$8)))*(CB$8&lt;=(MAX(rHoldPeriod,1)+fRvrYr)*12)</f>
        <v>0</v>
      </c>
      <c r="CC283" s="278" cm="1">
        <f t="array" aca="1" ref="CC283" ca="1">CB283*(1+(rRentIncrPct*(MOD(CC$8,12)=1))+(rExCapExRntInfl*(rExCapExRntInflMnth=CC$8)))*(CC$8&lt;=(MAX(rHoldPeriod,1)+fRvrYr)*12)</f>
        <v>0</v>
      </c>
      <c r="CD283" s="278" cm="1">
        <f t="array" aca="1" ref="CD283" ca="1">CC283*(1+(rRentIncrPct*(MOD(CD$8,12)=1))+(rExCapExRntInfl*(rExCapExRntInflMnth=CD$8)))*(CD$8&lt;=(MAX(rHoldPeriod,1)+fRvrYr)*12)</f>
        <v>0</v>
      </c>
      <c r="CE283" s="278" cm="1">
        <f t="array" aca="1" ref="CE283" ca="1">CD283*(1+(rRentIncrPct*(MOD(CE$8,12)=1))+(rExCapExRntInfl*(rExCapExRntInflMnth=CE$8)))*(CE$8&lt;=(MAX(rHoldPeriod,1)+fRvrYr)*12)</f>
        <v>0</v>
      </c>
      <c r="CF283" s="278" cm="1">
        <f t="array" aca="1" ref="CF283" ca="1">CE283*(1+(rRentIncrPct*(MOD(CF$8,12)=1))+(rExCapExRntInfl*(rExCapExRntInflMnth=CF$8)))*(CF$8&lt;=(MAX(rHoldPeriod,1)+fRvrYr)*12)</f>
        <v>0</v>
      </c>
      <c r="CG283" s="278" cm="1">
        <f t="array" aca="1" ref="CG283" ca="1">CF283*(1+(rRentIncrPct*(MOD(CG$8,12)=1))+(rExCapExRntInfl*(rExCapExRntInflMnth=CG$8)))*(CG$8&lt;=(MAX(rHoldPeriod,1)+fRvrYr)*12)</f>
        <v>0</v>
      </c>
      <c r="CH283" s="278" cm="1">
        <f t="array" aca="1" ref="CH283" ca="1">CG283*(1+(rRentIncrPct*(MOD(CH$8,12)=1))+(rExCapExRntInfl*(rExCapExRntInflMnth=CH$8)))*(CH$8&lt;=(MAX(rHoldPeriod,1)+fRvrYr)*12)</f>
        <v>0</v>
      </c>
      <c r="CI283" s="278" cm="1">
        <f t="array" aca="1" ref="CI283" ca="1">CH283*(1+(rRentIncrPct*(MOD(CI$8,12)=1))+(rExCapExRntInfl*(rExCapExRntInflMnth=CI$8)))*(CI$8&lt;=(MAX(rHoldPeriod,1)+fRvrYr)*12)</f>
        <v>0</v>
      </c>
      <c r="CJ283" s="278" cm="1">
        <f t="array" aca="1" ref="CJ283" ca="1">CI283*(1+(rRentIncrPct*(MOD(CJ$8,12)=1))+(rExCapExRntInfl*(rExCapExRntInflMnth=CJ$8)))*(CJ$8&lt;=(MAX(rHoldPeriod,1)+fRvrYr)*12)</f>
        <v>0</v>
      </c>
      <c r="CK283" s="278" cm="1">
        <f t="array" aca="1" ref="CK283" ca="1">CJ283*(1+(rRentIncrPct*(MOD(CK$8,12)=1))+(rExCapExRntInfl*(rExCapExRntInflMnth=CK$8)))*(CK$8&lt;=(MAX(rHoldPeriod,1)+fRvrYr)*12)</f>
        <v>0</v>
      </c>
      <c r="CL283" s="278" cm="1">
        <f t="array" aca="1" ref="CL283" ca="1">CK283*(1+(rRentIncrPct*(MOD(CL$8,12)=1))+(rExCapExRntInfl*(rExCapExRntInflMnth=CL$8)))*(CL$8&lt;=(MAX(rHoldPeriod,1)+fRvrYr)*12)</f>
        <v>0</v>
      </c>
      <c r="CM283" s="278" cm="1">
        <f t="array" aca="1" ref="CM283" ca="1">CL283*(1+(rRentIncrPct*(MOD(CM$8,12)=1))+(rExCapExRntInfl*(rExCapExRntInflMnth=CM$8)))*(CM$8&lt;=(MAX(rHoldPeriod,1)+fRvrYr)*12)</f>
        <v>0</v>
      </c>
      <c r="CN283" s="278" cm="1">
        <f t="array" aca="1" ref="CN283" ca="1">CM283*(1+(rRentIncrPct*(MOD(CN$8,12)=1))+(rExCapExRntInfl*(rExCapExRntInflMnth=CN$8)))*(CN$8&lt;=(MAX(rHoldPeriod,1)+fRvrYr)*12)</f>
        <v>0</v>
      </c>
      <c r="CO283" s="278" cm="1">
        <f t="array" aca="1" ref="CO283" ca="1">CN283*(1+(rRentIncrPct*(MOD(CO$8,12)=1))+(rExCapExRntInfl*(rExCapExRntInflMnth=CO$8)))*(CO$8&lt;=(MAX(rHoldPeriod,1)+fRvrYr)*12)</f>
        <v>0</v>
      </c>
      <c r="CP283" s="278" cm="1">
        <f t="array" aca="1" ref="CP283" ca="1">CO283*(1+(rRentIncrPct*(MOD(CP$8,12)=1))+(rExCapExRntInfl*(rExCapExRntInflMnth=CP$8)))*(CP$8&lt;=(MAX(rHoldPeriod,1)+fRvrYr)*12)</f>
        <v>0</v>
      </c>
      <c r="CQ283" s="278" cm="1">
        <f t="array" aca="1" ref="CQ283" ca="1">CP283*(1+(rRentIncrPct*(MOD(CQ$8,12)=1))+(rExCapExRntInfl*(rExCapExRntInflMnth=CQ$8)))*(CQ$8&lt;=(MAX(rHoldPeriod,1)+fRvrYr)*12)</f>
        <v>0</v>
      </c>
      <c r="CR283" s="278" cm="1">
        <f t="array" aca="1" ref="CR283" ca="1">CQ283*(1+(rRentIncrPct*(MOD(CR$8,12)=1))+(rExCapExRntInfl*(rExCapExRntInflMnth=CR$8)))*(CR$8&lt;=(MAX(rHoldPeriod,1)+fRvrYr)*12)</f>
        <v>0</v>
      </c>
      <c r="CS283" s="278" cm="1">
        <f t="array" aca="1" ref="CS283" ca="1">CR283*(1+(rRentIncrPct*(MOD(CS$8,12)=1))+(rExCapExRntInfl*(rExCapExRntInflMnth=CS$8)))*(CS$8&lt;=(MAX(rHoldPeriod,1)+fRvrYr)*12)</f>
        <v>0</v>
      </c>
      <c r="CT283" s="278" cm="1">
        <f t="array" aca="1" ref="CT283" ca="1">CS283*(1+(rRentIncrPct*(MOD(CT$8,12)=1))+(rExCapExRntInfl*(rExCapExRntInflMnth=CT$8)))*(CT$8&lt;=(MAX(rHoldPeriod,1)+fRvrYr)*12)</f>
        <v>0</v>
      </c>
      <c r="CU283" s="278" cm="1">
        <f t="array" aca="1" ref="CU283" ca="1">CT283*(1+(rRentIncrPct*(MOD(CU$8,12)=1))+(rExCapExRntInfl*(rExCapExRntInflMnth=CU$8)))*(CU$8&lt;=(MAX(rHoldPeriod,1)+fRvrYr)*12)</f>
        <v>0</v>
      </c>
      <c r="CV283" s="278" cm="1">
        <f t="array" aca="1" ref="CV283" ca="1">CU283*(1+(rRentIncrPct*(MOD(CV$8,12)=1))+(rExCapExRntInfl*(rExCapExRntInflMnth=CV$8)))*(CV$8&lt;=(MAX(rHoldPeriod,1)+fRvrYr)*12)</f>
        <v>0</v>
      </c>
      <c r="CW283" s="278" cm="1">
        <f t="array" aca="1" ref="CW283" ca="1">CV283*(1+(rRentIncrPct*(MOD(CW$8,12)=1))+(rExCapExRntInfl*(rExCapExRntInflMnth=CW$8)))*(CW$8&lt;=(MAX(rHoldPeriod,1)+fRvrYr)*12)</f>
        <v>0</v>
      </c>
      <c r="CX283" s="278" cm="1">
        <f t="array" aca="1" ref="CX283" ca="1">CW283*(1+(rRentIncrPct*(MOD(CX$8,12)=1))+(rExCapExRntInfl*(rExCapExRntInflMnth=CX$8)))*(CX$8&lt;=(MAX(rHoldPeriod,1)+fRvrYr)*12)</f>
        <v>0</v>
      </c>
      <c r="CY283" s="278" cm="1">
        <f t="array" aca="1" ref="CY283" ca="1">CX283*(1+(rRentIncrPct*(MOD(CY$8,12)=1))+(rExCapExRntInfl*(rExCapExRntInflMnth=CY$8)))*(CY$8&lt;=(MAX(rHoldPeriod,1)+fRvrYr)*12)</f>
        <v>0</v>
      </c>
      <c r="CZ283" s="278" cm="1">
        <f t="array" aca="1" ref="CZ283" ca="1">CY283*(1+(rRentIncrPct*(MOD(CZ$8,12)=1))+(rExCapExRntInfl*(rExCapExRntInflMnth=CZ$8)))*(CZ$8&lt;=(MAX(rHoldPeriod,1)+fRvrYr)*12)</f>
        <v>0</v>
      </c>
      <c r="DA283" s="278" cm="1">
        <f t="array" aca="1" ref="DA283" ca="1">CZ283*(1+(rRentIncrPct*(MOD(DA$8,12)=1))+(rExCapExRntInfl*(rExCapExRntInflMnth=DA$8)))*(DA$8&lt;=(MAX(rHoldPeriod,1)+fRvrYr)*12)</f>
        <v>0</v>
      </c>
      <c r="DB283" s="278" cm="1">
        <f t="array" aca="1" ref="DB283" ca="1">DA283*(1+(rRentIncrPct*(MOD(DB$8,12)=1))+(rExCapExRntInfl*(rExCapExRntInflMnth=DB$8)))*(DB$8&lt;=(MAX(rHoldPeriod,1)+fRvrYr)*12)</f>
        <v>0</v>
      </c>
      <c r="DC283" s="278" cm="1">
        <f t="array" aca="1" ref="DC283" ca="1">DB283*(1+(rRentIncrPct*(MOD(DC$8,12)=1))+(rExCapExRntInfl*(rExCapExRntInflMnth=DC$8)))*(DC$8&lt;=(MAX(rHoldPeriod,1)+fRvrYr)*12)</f>
        <v>0</v>
      </c>
      <c r="DD283" s="278" cm="1">
        <f t="array" aca="1" ref="DD283" ca="1">DC283*(1+(rRentIncrPct*(MOD(DD$8,12)=1))+(rExCapExRntInfl*(rExCapExRntInflMnth=DD$8)))*(DD$8&lt;=(MAX(rHoldPeriod,1)+fRvrYr)*12)</f>
        <v>0</v>
      </c>
      <c r="DE283" s="278" cm="1">
        <f t="array" aca="1" ref="DE283" ca="1">DD283*(1+(rRentIncrPct*(MOD(DE$8,12)=1))+(rExCapExRntInfl*(rExCapExRntInflMnth=DE$8)))*(DE$8&lt;=(MAX(rHoldPeriod,1)+fRvrYr)*12)</f>
        <v>0</v>
      </c>
      <c r="DF283" s="278" cm="1">
        <f t="array" aca="1" ref="DF283" ca="1">DE283*(1+(rRentIncrPct*(MOD(DF$8,12)=1))+(rExCapExRntInfl*(rExCapExRntInflMnth=DF$8)))*(DF$8&lt;=(MAX(rHoldPeriod,1)+fRvrYr)*12)</f>
        <v>0</v>
      </c>
      <c r="DG283" s="278" cm="1">
        <f t="array" aca="1" ref="DG283" ca="1">DF283*(1+(rRentIncrPct*(MOD(DG$8,12)=1))+(rExCapExRntInfl*(rExCapExRntInflMnth=DG$8)))*(DG$8&lt;=(MAX(rHoldPeriod,1)+fRvrYr)*12)</f>
        <v>0</v>
      </c>
      <c r="DH283" s="278" cm="1">
        <f t="array" aca="1" ref="DH283" ca="1">DG283*(1+(rRentIncrPct*(MOD(DH$8,12)=1))+(rExCapExRntInfl*(rExCapExRntInflMnth=DH$8)))*(DH$8&lt;=(MAX(rHoldPeriod,1)+fRvrYr)*12)</f>
        <v>0</v>
      </c>
      <c r="DI283" s="278" cm="1">
        <f t="array" aca="1" ref="DI283" ca="1">DH283*(1+(rRentIncrPct*(MOD(DI$8,12)=1))+(rExCapExRntInfl*(rExCapExRntInflMnth=DI$8)))*(DI$8&lt;=(MAX(rHoldPeriod,1)+fRvrYr)*12)</f>
        <v>0</v>
      </c>
      <c r="DJ283" s="278" cm="1">
        <f t="array" aca="1" ref="DJ283" ca="1">DI283*(1+(rRentIncrPct*(MOD(DJ$8,12)=1))+(rExCapExRntInfl*(rExCapExRntInflMnth=DJ$8)))*(DJ$8&lt;=(MAX(rHoldPeriod,1)+fRvrYr)*12)</f>
        <v>0</v>
      </c>
      <c r="DK283" s="278" cm="1">
        <f t="array" aca="1" ref="DK283" ca="1">DJ283*(1+(rRentIncrPct*(MOD(DK$8,12)=1))+(rExCapExRntInfl*(rExCapExRntInflMnth=DK$8)))*(DK$8&lt;=(MAX(rHoldPeriod,1)+fRvrYr)*12)</f>
        <v>0</v>
      </c>
      <c r="DL283" s="278" cm="1">
        <f t="array" aca="1" ref="DL283" ca="1">DK283*(1+(rRentIncrPct*(MOD(DL$8,12)=1))+(rExCapExRntInfl*(rExCapExRntInflMnth=DL$8)))*(DL$8&lt;=(MAX(rHoldPeriod,1)+fRvrYr)*12)</f>
        <v>0</v>
      </c>
      <c r="DM283" s="278" cm="1">
        <f t="array" aca="1" ref="DM283" ca="1">DL283*(1+(rRentIncrPct*(MOD(DM$8,12)=1))+(rExCapExRntInfl*(rExCapExRntInflMnth=DM$8)))*(DM$8&lt;=(MAX(rHoldPeriod,1)+fRvrYr)*12)</f>
        <v>0</v>
      </c>
      <c r="DN283" s="278" cm="1">
        <f t="array" aca="1" ref="DN283" ca="1">DM283*(1+(rRentIncrPct*(MOD(DN$8,12)=1))+(rExCapExRntInfl*(rExCapExRntInflMnth=DN$8)))*(DN$8&lt;=(MAX(rHoldPeriod,1)+fRvrYr)*12)</f>
        <v>0</v>
      </c>
      <c r="DO283" s="278" cm="1">
        <f t="array" aca="1" ref="DO283" ca="1">DN283*(1+(rRentIncrPct*(MOD(DO$8,12)=1))+(rExCapExRntInfl*(rExCapExRntInflMnth=DO$8)))*(DO$8&lt;=(MAX(rHoldPeriod,1)+fRvrYr)*12)</f>
        <v>0</v>
      </c>
      <c r="DP283" s="278" cm="1">
        <f t="array" aca="1" ref="DP283" ca="1">DO283*(1+(rRentIncrPct*(MOD(DP$8,12)=1))+(rExCapExRntInfl*(rExCapExRntInflMnth=DP$8)))*(DP$8&lt;=(MAX(rHoldPeriod,1)+fRvrYr)*12)</f>
        <v>0</v>
      </c>
      <c r="DQ283" s="278" cm="1">
        <f t="array" aca="1" ref="DQ283" ca="1">DP283*(1+(rRentIncrPct*(MOD(DQ$8,12)=1))+(rExCapExRntInfl*(rExCapExRntInflMnth=DQ$8)))*(DQ$8&lt;=(MAX(rHoldPeriod,1)+fRvrYr)*12)</f>
        <v>0</v>
      </c>
      <c r="DR283" s="278" cm="1">
        <f t="array" aca="1" ref="DR283" ca="1">DQ283*(1+(rRentIncrPct*(MOD(DR$8,12)=1))+(rExCapExRntInfl*(rExCapExRntInflMnth=DR$8)))*(DR$8&lt;=(MAX(rHoldPeriod,1)+fRvrYr)*12)</f>
        <v>0</v>
      </c>
      <c r="DS283" s="278" cm="1">
        <f t="array" aca="1" ref="DS283" ca="1">DR283*(1+(rRentIncrPct*(MOD(DS$8,12)=1))+(rExCapExRntInfl*(rExCapExRntInflMnth=DS$8)))*(DS$8&lt;=(MAX(rHoldPeriod,1)+fRvrYr)*12)</f>
        <v>0</v>
      </c>
      <c r="DT283" s="278" cm="1">
        <f t="array" aca="1" ref="DT283" ca="1">DS283*(1+(rRentIncrPct*(MOD(DT$8,12)=1))+(rExCapExRntInfl*(rExCapExRntInflMnth=DT$8)))*(DT$8&lt;=(MAX(rHoldPeriod,1)+fRvrYr)*12)</f>
        <v>0</v>
      </c>
      <c r="DU283" s="278" cm="1">
        <f t="array" aca="1" ref="DU283" ca="1">DT283*(1+(rRentIncrPct*(MOD(DU$8,12)=1))+(rExCapExRntInfl*(rExCapExRntInflMnth=DU$8)))*(DU$8&lt;=(MAX(rHoldPeriod,1)+fRvrYr)*12)</f>
        <v>0</v>
      </c>
      <c r="DV283" s="278" cm="1">
        <f t="array" aca="1" ref="DV283" ca="1">DU283*(1+(rRentIncrPct*(MOD(DV$8,12)=1))+(rExCapExRntInfl*(rExCapExRntInflMnth=DV$8)))*(DV$8&lt;=(MAX(rHoldPeriod,1)+fRvrYr)*12)</f>
        <v>0</v>
      </c>
      <c r="DW283" s="278" cm="1">
        <f t="array" aca="1" ref="DW283" ca="1">DV283*(1+(rRentIncrPct*(MOD(DW$8,12)=1))+(rExCapExRntInfl*(rExCapExRntInflMnth=DW$8)))*(DW$8&lt;=(MAX(rHoldPeriod,1)+fRvrYr)*12)</f>
        <v>0</v>
      </c>
      <c r="DX283" s="278" cm="1">
        <f t="array" aca="1" ref="DX283" ca="1">DW283*(1+(rRentIncrPct*(MOD(DX$8,12)=1))+(rExCapExRntInfl*(rExCapExRntInflMnth=DX$8)))*(DX$8&lt;=(MAX(rHoldPeriod,1)+fRvrYr)*12)</f>
        <v>0</v>
      </c>
      <c r="DY283" s="278" cm="1">
        <f t="array" aca="1" ref="DY283" ca="1">DX283*(1+(rRentIncrPct*(MOD(DY$8,12)=1))+(rExCapExRntInfl*(rExCapExRntInflMnth=DY$8)))*(DY$8&lt;=(MAX(rHoldPeriod,1)+fRvrYr)*12)</f>
        <v>0</v>
      </c>
      <c r="DZ283" s="278" cm="1">
        <f t="array" aca="1" ref="DZ283" ca="1">DY283*(1+(rRentIncrPct*(MOD(DZ$8,12)=1))+(rExCapExRntInfl*(rExCapExRntInflMnth=DZ$8)))*(DZ$8&lt;=(MAX(rHoldPeriod,1)+fRvrYr)*12)</f>
        <v>0</v>
      </c>
      <c r="EA283" s="278" cm="1">
        <f t="array" aca="1" ref="EA283" ca="1">DZ283*(1+(rRentIncrPct*(MOD(EA$8,12)=1))+(rExCapExRntInfl*(rExCapExRntInflMnth=EA$8)))*(EA$8&lt;=(MAX(rHoldPeriod,1)+fRvrYr)*12)</f>
        <v>0</v>
      </c>
      <c r="EB283" s="278" cm="1">
        <f t="array" aca="1" ref="EB283" ca="1">EA283*(1+(rRentIncrPct*(MOD(EB$8,12)=1))+(rExCapExRntInfl*(rExCapExRntInflMnth=EB$8)))*(EB$8&lt;=(MAX(rHoldPeriod,1)+fRvrYr)*12)</f>
        <v>0</v>
      </c>
      <c r="EC283" s="278" cm="1">
        <f t="array" aca="1" ref="EC283" ca="1">EB283*(1+(rRentIncrPct*(MOD(EC$8,12)=1))+(rExCapExRntInfl*(rExCapExRntInflMnth=EC$8)))*(EC$8&lt;=(MAX(rHoldPeriod,1)+fRvrYr)*12)</f>
        <v>0</v>
      </c>
      <c r="ED283" s="278" cm="1">
        <f t="array" aca="1" ref="ED283" ca="1">EC283*(1+(rRentIncrPct*(MOD(ED$8,12)=1))+(rExCapExRntInfl*(rExCapExRntInflMnth=ED$8)))*(ED$8&lt;=(MAX(rHoldPeriod,1)+fRvrYr)*12)</f>
        <v>0</v>
      </c>
      <c r="EE283" s="278" cm="1">
        <f t="array" aca="1" ref="EE283" ca="1">ED283*(1+(rRentIncrPct*(MOD(EE$8,12)=1))+(rExCapExRntInfl*(rExCapExRntInflMnth=EE$8)))*(EE$8&lt;=(MAX(rHoldPeriod,1)+fRvrYr)*12)</f>
        <v>0</v>
      </c>
      <c r="EF283" s="278" cm="1">
        <f t="array" aca="1" ref="EF283" ca="1">EE283*(1+(rRentIncrPct*(MOD(EF$8,12)=1))+(rExCapExRntInfl*(rExCapExRntInflMnth=EF$8)))*(EF$8&lt;=(MAX(rHoldPeriod,1)+fRvrYr)*12)</f>
        <v>0</v>
      </c>
      <c r="EG283" s="278" cm="1">
        <f t="array" aca="1" ref="EG283" ca="1">EF283*(1+(rRentIncrPct*(MOD(EG$8,12)=1))+(rExCapExRntInfl*(rExCapExRntInflMnth=EG$8)))*(EG$8&lt;=(MAX(rHoldPeriod,1)+fRvrYr)*12)</f>
        <v>0</v>
      </c>
      <c r="EH283" s="278" cm="1">
        <f t="array" aca="1" ref="EH283" ca="1">EG283*(1+(rRentIncrPct*(MOD(EH$8,12)=1))+(rExCapExRntInfl*(rExCapExRntInflMnth=EH$8)))*(EH$8&lt;=(MAX(rHoldPeriod,1)+fRvrYr)*12)</f>
        <v>0</v>
      </c>
      <c r="EI283" s="278" cm="1">
        <f t="array" aca="1" ref="EI283" ca="1">EH283*(1+(rRentIncrPct*(MOD(EI$8,12)=1))+(rExCapExRntInfl*(rExCapExRntInflMnth=EI$8)))*(EI$8&lt;=(MAX(rHoldPeriod,1)+fRvrYr)*12)</f>
        <v>0</v>
      </c>
      <c r="EJ283" s="278" cm="1">
        <f t="array" aca="1" ref="EJ283" ca="1">EI283*(1+(rRentIncrPct*(MOD(EJ$8,12)=1))+(rExCapExRntInfl*(rExCapExRntInflMnth=EJ$8)))*(EJ$8&lt;=(MAX(rHoldPeriod,1)+fRvrYr)*12)</f>
        <v>0</v>
      </c>
      <c r="EK283" s="278" cm="1">
        <f t="array" aca="1" ref="EK283" ca="1">EJ283*(1+(rRentIncrPct*(MOD(EK$8,12)=1))+(rExCapExRntInfl*(rExCapExRntInflMnth=EK$8)))*(EK$8&lt;=(MAX(rHoldPeriod,1)+fRvrYr)*12)</f>
        <v>0</v>
      </c>
      <c r="EL283" s="278" cm="1">
        <f t="array" aca="1" ref="EL283" ca="1">EK283*(1+(rRentIncrPct*(MOD(EL$8,12)=1))+(rExCapExRntInfl*(rExCapExRntInflMnth=EL$8)))*(EL$8&lt;=(MAX(rHoldPeriod,1)+fRvrYr)*12)</f>
        <v>0</v>
      </c>
      <c r="EM283" s="278" cm="1">
        <f t="array" aca="1" ref="EM283" ca="1">EL283*(1+(rRentIncrPct*(MOD(EM$8,12)=1))+(rExCapExRntInfl*(rExCapExRntInflMnth=EM$8)))*(EM$8&lt;=(MAX(rHoldPeriod,1)+fRvrYr)*12)</f>
        <v>0</v>
      </c>
      <c r="EN283" s="278" cm="1">
        <f t="array" aca="1" ref="EN283" ca="1">EM283*(1+(rRentIncrPct*(MOD(EN$8,12)=1))+(rExCapExRntInfl*(rExCapExRntInflMnth=EN$8)))*(EN$8&lt;=(MAX(rHoldPeriod,1)+fRvrYr)*12)</f>
        <v>0</v>
      </c>
      <c r="EO283" s="278" cm="1">
        <f t="array" aca="1" ref="EO283" ca="1">EN283*(1+(rRentIncrPct*(MOD(EO$8,12)=1))+(rExCapExRntInfl*(rExCapExRntInflMnth=EO$8)))*(EO$8&lt;=(MAX(rHoldPeriod,1)+fRvrYr)*12)</f>
        <v>0</v>
      </c>
      <c r="EP283" s="278" cm="1">
        <f t="array" aca="1" ref="EP283" ca="1">EO283*(1+(rRentIncrPct*(MOD(EP$8,12)=1))+(rExCapExRntInfl*(rExCapExRntInflMnth=EP$8)))*(EP$8&lt;=(MAX(rHoldPeriod,1)+fRvrYr)*12)</f>
        <v>0</v>
      </c>
      <c r="EQ283" s="278" cm="1">
        <f t="array" aca="1" ref="EQ283" ca="1">EP283*(1+(rRentIncrPct*(MOD(EQ$8,12)=1))+(rExCapExRntInfl*(rExCapExRntInflMnth=EQ$8)))*(EQ$8&lt;=(MAX(rHoldPeriod,1)+fRvrYr)*12)</f>
        <v>0</v>
      </c>
      <c r="ER283" s="278" cm="1">
        <f t="array" aca="1" ref="ER283" ca="1">EQ283*(1+(rRentIncrPct*(MOD(ER$8,12)=1))+(rExCapExRntInfl*(rExCapExRntInflMnth=ER$8)))*(ER$8&lt;=(MAX(rHoldPeriod,1)+fRvrYr)*12)</f>
        <v>0</v>
      </c>
      <c r="ES283" s="278" cm="1">
        <f t="array" aca="1" ref="ES283" ca="1">ER283*(1+(rRentIncrPct*(MOD(ES$8,12)=1))+(rExCapExRntInfl*(rExCapExRntInflMnth=ES$8)))*(ES$8&lt;=(MAX(rHoldPeriod,1)+fRvrYr)*12)</f>
        <v>0</v>
      </c>
    </row>
    <row r="284" spans="17:149" hidden="1" x14ac:dyDescent="0.2">
      <c r="Q284" s="275"/>
      <c r="R284" s="278">
        <f t="shared" si="502"/>
        <v>0</v>
      </c>
      <c r="S284" s="278" cm="1">
        <f t="array" aca="1" ref="S284" ca="1">R284*(1+(rRentIncrPct*(MOD(S$8,12)=1))+(rExCapExRntInfl*(rExCapExRntInflMnth=S$8)))*(S$8&lt;=(MAX(rHoldPeriod,1)+fRvrYr)*12)</f>
        <v>0</v>
      </c>
      <c r="T284" s="278" cm="1">
        <f t="array" aca="1" ref="T284" ca="1">S284*(1+(rRentIncrPct*(MOD(T$8,12)=1))+(rExCapExRntInfl*(rExCapExRntInflMnth=T$8)))*(T$8&lt;=(MAX(rHoldPeriod,1)+fRvrYr)*12)</f>
        <v>0</v>
      </c>
      <c r="U284" s="278" cm="1">
        <f t="array" aca="1" ref="U284" ca="1">T284*(1+(rRentIncrPct*(MOD(U$8,12)=1))+(rExCapExRntInfl*(rExCapExRntInflMnth=U$8)))*(U$8&lt;=(MAX(rHoldPeriod,1)+fRvrYr)*12)</f>
        <v>0</v>
      </c>
      <c r="V284" s="278" cm="1">
        <f t="array" aca="1" ref="V284" ca="1">U284*(1+(rRentIncrPct*(MOD(V$8,12)=1))+(rExCapExRntInfl*(rExCapExRntInflMnth=V$8)))*(V$8&lt;=(MAX(rHoldPeriod,1)+fRvrYr)*12)</f>
        <v>0</v>
      </c>
      <c r="W284" s="278" cm="1">
        <f t="array" aca="1" ref="W284" ca="1">V284*(1+(rRentIncrPct*(MOD(W$8,12)=1))+(rExCapExRntInfl*(rExCapExRntInflMnth=W$8)))*(W$8&lt;=(MAX(rHoldPeriod,1)+fRvrYr)*12)</f>
        <v>0</v>
      </c>
      <c r="X284" s="278" cm="1">
        <f t="array" aca="1" ref="X284" ca="1">W284*(1+(rRentIncrPct*(MOD(X$8,12)=1))+(rExCapExRntInfl*(rExCapExRntInflMnth=X$8)))*(X$8&lt;=(MAX(rHoldPeriod,1)+fRvrYr)*12)</f>
        <v>0</v>
      </c>
      <c r="Y284" s="278" cm="1">
        <f t="array" aca="1" ref="Y284" ca="1">X284*(1+(rRentIncrPct*(MOD(Y$8,12)=1))+(rExCapExRntInfl*(rExCapExRntInflMnth=Y$8)))*(Y$8&lt;=(MAX(rHoldPeriod,1)+fRvrYr)*12)</f>
        <v>0</v>
      </c>
      <c r="Z284" s="278" cm="1">
        <f t="array" aca="1" ref="Z284" ca="1">Y284*(1+(rRentIncrPct*(MOD(Z$8,12)=1))+(rExCapExRntInfl*(rExCapExRntInflMnth=Z$8)))*(Z$8&lt;=(MAX(rHoldPeriod,1)+fRvrYr)*12)</f>
        <v>0</v>
      </c>
      <c r="AA284" s="278" cm="1">
        <f t="array" aca="1" ref="AA284" ca="1">Z284*(1+(rRentIncrPct*(MOD(AA$8,12)=1))+(rExCapExRntInfl*(rExCapExRntInflMnth=AA$8)))*(AA$8&lt;=(MAX(rHoldPeriod,1)+fRvrYr)*12)</f>
        <v>0</v>
      </c>
      <c r="AB284" s="278" cm="1">
        <f t="array" aca="1" ref="AB284" ca="1">AA284*(1+(rRentIncrPct*(MOD(AB$8,12)=1))+(rExCapExRntInfl*(rExCapExRntInflMnth=AB$8)))*(AB$8&lt;=(MAX(rHoldPeriod,1)+fRvrYr)*12)</f>
        <v>0</v>
      </c>
      <c r="AC284" s="278" cm="1">
        <f t="array" aca="1" ref="AC284" ca="1">AB284*(1+(rRentIncrPct*(MOD(AC$8,12)=1))+(rExCapExRntInfl*(rExCapExRntInflMnth=AC$8)))*(AC$8&lt;=(MAX(rHoldPeriod,1)+fRvrYr)*12)</f>
        <v>0</v>
      </c>
      <c r="AD284" s="278" cm="1">
        <f t="array" aca="1" ref="AD284" ca="1">AC284*(1+(rRentIncrPct*(MOD(AD$8,12)=1))+(rExCapExRntInfl*(rExCapExRntInflMnth=AD$8)))*(AD$8&lt;=(MAX(rHoldPeriod,1)+fRvrYr)*12)</f>
        <v>0</v>
      </c>
      <c r="AE284" s="278" cm="1">
        <f t="array" aca="1" ref="AE284" ca="1">AD284*(1+(rRentIncrPct*(MOD(AE$8,12)=1))+(rExCapExRntInfl*(rExCapExRntInflMnth=AE$8)))*(AE$8&lt;=(MAX(rHoldPeriod,1)+fRvrYr)*12)</f>
        <v>0</v>
      </c>
      <c r="AF284" s="278" cm="1">
        <f t="array" aca="1" ref="AF284" ca="1">AE284*(1+(rRentIncrPct*(MOD(AF$8,12)=1))+(rExCapExRntInfl*(rExCapExRntInflMnth=AF$8)))*(AF$8&lt;=(MAX(rHoldPeriod,1)+fRvrYr)*12)</f>
        <v>0</v>
      </c>
      <c r="AG284" s="278" cm="1">
        <f t="array" aca="1" ref="AG284" ca="1">AF284*(1+(rRentIncrPct*(MOD(AG$8,12)=1))+(rExCapExRntInfl*(rExCapExRntInflMnth=AG$8)))*(AG$8&lt;=(MAX(rHoldPeriod,1)+fRvrYr)*12)</f>
        <v>0</v>
      </c>
      <c r="AH284" s="278" cm="1">
        <f t="array" aca="1" ref="AH284" ca="1">AG284*(1+(rRentIncrPct*(MOD(AH$8,12)=1))+(rExCapExRntInfl*(rExCapExRntInflMnth=AH$8)))*(AH$8&lt;=(MAX(rHoldPeriod,1)+fRvrYr)*12)</f>
        <v>0</v>
      </c>
      <c r="AI284" s="278" cm="1">
        <f t="array" aca="1" ref="AI284" ca="1">AH284*(1+(rRentIncrPct*(MOD(AI$8,12)=1))+(rExCapExRntInfl*(rExCapExRntInflMnth=AI$8)))*(AI$8&lt;=(MAX(rHoldPeriod,1)+fRvrYr)*12)</f>
        <v>0</v>
      </c>
      <c r="AJ284" s="278" cm="1">
        <f t="array" aca="1" ref="AJ284" ca="1">AI284*(1+(rRentIncrPct*(MOD(AJ$8,12)=1))+(rExCapExRntInfl*(rExCapExRntInflMnth=AJ$8)))*(AJ$8&lt;=(MAX(rHoldPeriod,1)+fRvrYr)*12)</f>
        <v>0</v>
      </c>
      <c r="AK284" s="278" cm="1">
        <f t="array" aca="1" ref="AK284" ca="1">AJ284*(1+(rRentIncrPct*(MOD(AK$8,12)=1))+(rExCapExRntInfl*(rExCapExRntInflMnth=AK$8)))*(AK$8&lt;=(MAX(rHoldPeriod,1)+fRvrYr)*12)</f>
        <v>0</v>
      </c>
      <c r="AL284" s="278" cm="1">
        <f t="array" aca="1" ref="AL284" ca="1">AK284*(1+(rRentIncrPct*(MOD(AL$8,12)=1))+(rExCapExRntInfl*(rExCapExRntInflMnth=AL$8)))*(AL$8&lt;=(MAX(rHoldPeriod,1)+fRvrYr)*12)</f>
        <v>0</v>
      </c>
      <c r="AM284" s="278" cm="1">
        <f t="array" aca="1" ref="AM284" ca="1">AL284*(1+(rRentIncrPct*(MOD(AM$8,12)=1))+(rExCapExRntInfl*(rExCapExRntInflMnth=AM$8)))*(AM$8&lt;=(MAX(rHoldPeriod,1)+fRvrYr)*12)</f>
        <v>0</v>
      </c>
      <c r="AN284" s="278" cm="1">
        <f t="array" aca="1" ref="AN284" ca="1">AM284*(1+(rRentIncrPct*(MOD(AN$8,12)=1))+(rExCapExRntInfl*(rExCapExRntInflMnth=AN$8)))*(AN$8&lt;=(MAX(rHoldPeriod,1)+fRvrYr)*12)</f>
        <v>0</v>
      </c>
      <c r="AO284" s="278" cm="1">
        <f t="array" aca="1" ref="AO284" ca="1">AN284*(1+(rRentIncrPct*(MOD(AO$8,12)=1))+(rExCapExRntInfl*(rExCapExRntInflMnth=AO$8)))*(AO$8&lt;=(MAX(rHoldPeriod,1)+fRvrYr)*12)</f>
        <v>0</v>
      </c>
      <c r="AP284" s="278" cm="1">
        <f t="array" aca="1" ref="AP284" ca="1">AO284*(1+(rRentIncrPct*(MOD(AP$8,12)=1))+(rExCapExRntInfl*(rExCapExRntInflMnth=AP$8)))*(AP$8&lt;=(MAX(rHoldPeriod,1)+fRvrYr)*12)</f>
        <v>0</v>
      </c>
      <c r="AQ284" s="278" cm="1">
        <f t="array" aca="1" ref="AQ284" ca="1">AP284*(1+(rRentIncrPct*(MOD(AQ$8,12)=1))+(rExCapExRntInfl*(rExCapExRntInflMnth=AQ$8)))*(AQ$8&lt;=(MAX(rHoldPeriod,1)+fRvrYr)*12)</f>
        <v>0</v>
      </c>
      <c r="AR284" s="278" cm="1">
        <f t="array" aca="1" ref="AR284" ca="1">AQ284*(1+(rRentIncrPct*(MOD(AR$8,12)=1))+(rExCapExRntInfl*(rExCapExRntInflMnth=AR$8)))*(AR$8&lt;=(MAX(rHoldPeriod,1)+fRvrYr)*12)</f>
        <v>0</v>
      </c>
      <c r="AS284" s="278" cm="1">
        <f t="array" aca="1" ref="AS284" ca="1">AR284*(1+(rRentIncrPct*(MOD(AS$8,12)=1))+(rExCapExRntInfl*(rExCapExRntInflMnth=AS$8)))*(AS$8&lt;=(MAX(rHoldPeriod,1)+fRvrYr)*12)</f>
        <v>0</v>
      </c>
      <c r="AT284" s="278" cm="1">
        <f t="array" aca="1" ref="AT284" ca="1">AS284*(1+(rRentIncrPct*(MOD(AT$8,12)=1))+(rExCapExRntInfl*(rExCapExRntInflMnth=AT$8)))*(AT$8&lt;=(MAX(rHoldPeriod,1)+fRvrYr)*12)</f>
        <v>0</v>
      </c>
      <c r="AU284" s="278" cm="1">
        <f t="array" aca="1" ref="AU284" ca="1">AT284*(1+(rRentIncrPct*(MOD(AU$8,12)=1))+(rExCapExRntInfl*(rExCapExRntInflMnth=AU$8)))*(AU$8&lt;=(MAX(rHoldPeriod,1)+fRvrYr)*12)</f>
        <v>0</v>
      </c>
      <c r="AV284" s="278" cm="1">
        <f t="array" aca="1" ref="AV284" ca="1">AU284*(1+(rRentIncrPct*(MOD(AV$8,12)=1))+(rExCapExRntInfl*(rExCapExRntInflMnth=AV$8)))*(AV$8&lt;=(MAX(rHoldPeriod,1)+fRvrYr)*12)</f>
        <v>0</v>
      </c>
      <c r="AW284" s="278" cm="1">
        <f t="array" aca="1" ref="AW284" ca="1">AV284*(1+(rRentIncrPct*(MOD(AW$8,12)=1))+(rExCapExRntInfl*(rExCapExRntInflMnth=AW$8)))*(AW$8&lt;=(MAX(rHoldPeriod,1)+fRvrYr)*12)</f>
        <v>0</v>
      </c>
      <c r="AX284" s="278" cm="1">
        <f t="array" aca="1" ref="AX284" ca="1">AW284*(1+(rRentIncrPct*(MOD(AX$8,12)=1))+(rExCapExRntInfl*(rExCapExRntInflMnth=AX$8)))*(AX$8&lt;=(MAX(rHoldPeriod,1)+fRvrYr)*12)</f>
        <v>0</v>
      </c>
      <c r="AY284" s="278" cm="1">
        <f t="array" aca="1" ref="AY284" ca="1">AX284*(1+(rRentIncrPct*(MOD(AY$8,12)=1))+(rExCapExRntInfl*(rExCapExRntInflMnth=AY$8)))*(AY$8&lt;=(MAX(rHoldPeriod,1)+fRvrYr)*12)</f>
        <v>0</v>
      </c>
      <c r="AZ284" s="278" cm="1">
        <f t="array" aca="1" ref="AZ284" ca="1">AY284*(1+(rRentIncrPct*(MOD(AZ$8,12)=1))+(rExCapExRntInfl*(rExCapExRntInflMnth=AZ$8)))*(AZ$8&lt;=(MAX(rHoldPeriod,1)+fRvrYr)*12)</f>
        <v>0</v>
      </c>
      <c r="BA284" s="278" cm="1">
        <f t="array" aca="1" ref="BA284" ca="1">AZ284*(1+(rRentIncrPct*(MOD(BA$8,12)=1))+(rExCapExRntInfl*(rExCapExRntInflMnth=BA$8)))*(BA$8&lt;=(MAX(rHoldPeriod,1)+fRvrYr)*12)</f>
        <v>0</v>
      </c>
      <c r="BB284" s="278" cm="1">
        <f t="array" aca="1" ref="BB284" ca="1">BA284*(1+(rRentIncrPct*(MOD(BB$8,12)=1))+(rExCapExRntInfl*(rExCapExRntInflMnth=BB$8)))*(BB$8&lt;=(MAX(rHoldPeriod,1)+fRvrYr)*12)</f>
        <v>0</v>
      </c>
      <c r="BC284" s="278" cm="1">
        <f t="array" aca="1" ref="BC284" ca="1">BB284*(1+(rRentIncrPct*(MOD(BC$8,12)=1))+(rExCapExRntInfl*(rExCapExRntInflMnth=BC$8)))*(BC$8&lt;=(MAX(rHoldPeriod,1)+fRvrYr)*12)</f>
        <v>0</v>
      </c>
      <c r="BD284" s="278" cm="1">
        <f t="array" aca="1" ref="BD284" ca="1">BC284*(1+(rRentIncrPct*(MOD(BD$8,12)=1))+(rExCapExRntInfl*(rExCapExRntInflMnth=BD$8)))*(BD$8&lt;=(MAX(rHoldPeriod,1)+fRvrYr)*12)</f>
        <v>0</v>
      </c>
      <c r="BE284" s="278" cm="1">
        <f t="array" aca="1" ref="BE284" ca="1">BD284*(1+(rRentIncrPct*(MOD(BE$8,12)=1))+(rExCapExRntInfl*(rExCapExRntInflMnth=BE$8)))*(BE$8&lt;=(MAX(rHoldPeriod,1)+fRvrYr)*12)</f>
        <v>0</v>
      </c>
      <c r="BF284" s="278" cm="1">
        <f t="array" aca="1" ref="BF284" ca="1">BE284*(1+(rRentIncrPct*(MOD(BF$8,12)=1))+(rExCapExRntInfl*(rExCapExRntInflMnth=BF$8)))*(BF$8&lt;=(MAX(rHoldPeriod,1)+fRvrYr)*12)</f>
        <v>0</v>
      </c>
      <c r="BG284" s="278" cm="1">
        <f t="array" aca="1" ref="BG284" ca="1">BF284*(1+(rRentIncrPct*(MOD(BG$8,12)=1))+(rExCapExRntInfl*(rExCapExRntInflMnth=BG$8)))*(BG$8&lt;=(MAX(rHoldPeriod,1)+fRvrYr)*12)</f>
        <v>0</v>
      </c>
      <c r="BH284" s="278" cm="1">
        <f t="array" aca="1" ref="BH284" ca="1">BG284*(1+(rRentIncrPct*(MOD(BH$8,12)=1))+(rExCapExRntInfl*(rExCapExRntInflMnth=BH$8)))*(BH$8&lt;=(MAX(rHoldPeriod,1)+fRvrYr)*12)</f>
        <v>0</v>
      </c>
      <c r="BI284" s="278" cm="1">
        <f t="array" aca="1" ref="BI284" ca="1">BH284*(1+(rRentIncrPct*(MOD(BI$8,12)=1))+(rExCapExRntInfl*(rExCapExRntInflMnth=BI$8)))*(BI$8&lt;=(MAX(rHoldPeriod,1)+fRvrYr)*12)</f>
        <v>0</v>
      </c>
      <c r="BJ284" s="278" cm="1">
        <f t="array" aca="1" ref="BJ284" ca="1">BI284*(1+(rRentIncrPct*(MOD(BJ$8,12)=1))+(rExCapExRntInfl*(rExCapExRntInflMnth=BJ$8)))*(BJ$8&lt;=(MAX(rHoldPeriod,1)+fRvrYr)*12)</f>
        <v>0</v>
      </c>
      <c r="BK284" s="278" cm="1">
        <f t="array" aca="1" ref="BK284" ca="1">BJ284*(1+(rRentIncrPct*(MOD(BK$8,12)=1))+(rExCapExRntInfl*(rExCapExRntInflMnth=BK$8)))*(BK$8&lt;=(MAX(rHoldPeriod,1)+fRvrYr)*12)</f>
        <v>0</v>
      </c>
      <c r="BL284" s="278" cm="1">
        <f t="array" aca="1" ref="BL284" ca="1">BK284*(1+(rRentIncrPct*(MOD(BL$8,12)=1))+(rExCapExRntInfl*(rExCapExRntInflMnth=BL$8)))*(BL$8&lt;=(MAX(rHoldPeriod,1)+fRvrYr)*12)</f>
        <v>0</v>
      </c>
      <c r="BM284" s="278" cm="1">
        <f t="array" aca="1" ref="BM284" ca="1">BL284*(1+(rRentIncrPct*(MOD(BM$8,12)=1))+(rExCapExRntInfl*(rExCapExRntInflMnth=BM$8)))*(BM$8&lt;=(MAX(rHoldPeriod,1)+fRvrYr)*12)</f>
        <v>0</v>
      </c>
      <c r="BN284" s="278" cm="1">
        <f t="array" aca="1" ref="BN284" ca="1">BM284*(1+(rRentIncrPct*(MOD(BN$8,12)=1))+(rExCapExRntInfl*(rExCapExRntInflMnth=BN$8)))*(BN$8&lt;=(MAX(rHoldPeriod,1)+fRvrYr)*12)</f>
        <v>0</v>
      </c>
      <c r="BO284" s="278" cm="1">
        <f t="array" aca="1" ref="BO284" ca="1">BN284*(1+(rRentIncrPct*(MOD(BO$8,12)=1))+(rExCapExRntInfl*(rExCapExRntInflMnth=BO$8)))*(BO$8&lt;=(MAX(rHoldPeriod,1)+fRvrYr)*12)</f>
        <v>0</v>
      </c>
      <c r="BP284" s="278" cm="1">
        <f t="array" aca="1" ref="BP284" ca="1">BO284*(1+(rRentIncrPct*(MOD(BP$8,12)=1))+(rExCapExRntInfl*(rExCapExRntInflMnth=BP$8)))*(BP$8&lt;=(MAX(rHoldPeriod,1)+fRvrYr)*12)</f>
        <v>0</v>
      </c>
      <c r="BQ284" s="278" cm="1">
        <f t="array" aca="1" ref="BQ284" ca="1">BP284*(1+(rRentIncrPct*(MOD(BQ$8,12)=1))+(rExCapExRntInfl*(rExCapExRntInflMnth=BQ$8)))*(BQ$8&lt;=(MAX(rHoldPeriod,1)+fRvrYr)*12)</f>
        <v>0</v>
      </c>
      <c r="BR284" s="278" cm="1">
        <f t="array" aca="1" ref="BR284" ca="1">BQ284*(1+(rRentIncrPct*(MOD(BR$8,12)=1))+(rExCapExRntInfl*(rExCapExRntInflMnth=BR$8)))*(BR$8&lt;=(MAX(rHoldPeriod,1)+fRvrYr)*12)</f>
        <v>0</v>
      </c>
      <c r="BS284" s="278" cm="1">
        <f t="array" aca="1" ref="BS284" ca="1">BR284*(1+(rRentIncrPct*(MOD(BS$8,12)=1))+(rExCapExRntInfl*(rExCapExRntInflMnth=BS$8)))*(BS$8&lt;=(MAX(rHoldPeriod,1)+fRvrYr)*12)</f>
        <v>0</v>
      </c>
      <c r="BT284" s="278" cm="1">
        <f t="array" aca="1" ref="BT284" ca="1">BS284*(1+(rRentIncrPct*(MOD(BT$8,12)=1))+(rExCapExRntInfl*(rExCapExRntInflMnth=BT$8)))*(BT$8&lt;=(MAX(rHoldPeriod,1)+fRvrYr)*12)</f>
        <v>0</v>
      </c>
      <c r="BU284" s="278" cm="1">
        <f t="array" aca="1" ref="BU284" ca="1">BT284*(1+(rRentIncrPct*(MOD(BU$8,12)=1))+(rExCapExRntInfl*(rExCapExRntInflMnth=BU$8)))*(BU$8&lt;=(MAX(rHoldPeriod,1)+fRvrYr)*12)</f>
        <v>0</v>
      </c>
      <c r="BV284" s="278" cm="1">
        <f t="array" aca="1" ref="BV284" ca="1">BU284*(1+(rRentIncrPct*(MOD(BV$8,12)=1))+(rExCapExRntInfl*(rExCapExRntInflMnth=BV$8)))*(BV$8&lt;=(MAX(rHoldPeriod,1)+fRvrYr)*12)</f>
        <v>0</v>
      </c>
      <c r="BW284" s="278" cm="1">
        <f t="array" aca="1" ref="BW284" ca="1">BV284*(1+(rRentIncrPct*(MOD(BW$8,12)=1))+(rExCapExRntInfl*(rExCapExRntInflMnth=BW$8)))*(BW$8&lt;=(MAX(rHoldPeriod,1)+fRvrYr)*12)</f>
        <v>0</v>
      </c>
      <c r="BX284" s="278" cm="1">
        <f t="array" aca="1" ref="BX284" ca="1">BW284*(1+(rRentIncrPct*(MOD(BX$8,12)=1))+(rExCapExRntInfl*(rExCapExRntInflMnth=BX$8)))*(BX$8&lt;=(MAX(rHoldPeriod,1)+fRvrYr)*12)</f>
        <v>0</v>
      </c>
      <c r="BY284" s="278" cm="1">
        <f t="array" aca="1" ref="BY284" ca="1">BX284*(1+(rRentIncrPct*(MOD(BY$8,12)=1))+(rExCapExRntInfl*(rExCapExRntInflMnth=BY$8)))*(BY$8&lt;=(MAX(rHoldPeriod,1)+fRvrYr)*12)</f>
        <v>0</v>
      </c>
      <c r="BZ284" s="278" cm="1">
        <f t="array" aca="1" ref="BZ284" ca="1">BY284*(1+(rRentIncrPct*(MOD(BZ$8,12)=1))+(rExCapExRntInfl*(rExCapExRntInflMnth=BZ$8)))*(BZ$8&lt;=(MAX(rHoldPeriod,1)+fRvrYr)*12)</f>
        <v>0</v>
      </c>
      <c r="CA284" s="278" cm="1">
        <f t="array" aca="1" ref="CA284" ca="1">BZ284*(1+(rRentIncrPct*(MOD(CA$8,12)=1))+(rExCapExRntInfl*(rExCapExRntInflMnth=CA$8)))*(CA$8&lt;=(MAX(rHoldPeriod,1)+fRvrYr)*12)</f>
        <v>0</v>
      </c>
      <c r="CB284" s="278" cm="1">
        <f t="array" aca="1" ref="CB284" ca="1">CA284*(1+(rRentIncrPct*(MOD(CB$8,12)=1))+(rExCapExRntInfl*(rExCapExRntInflMnth=CB$8)))*(CB$8&lt;=(MAX(rHoldPeriod,1)+fRvrYr)*12)</f>
        <v>0</v>
      </c>
      <c r="CC284" s="278" cm="1">
        <f t="array" aca="1" ref="CC284" ca="1">CB284*(1+(rRentIncrPct*(MOD(CC$8,12)=1))+(rExCapExRntInfl*(rExCapExRntInflMnth=CC$8)))*(CC$8&lt;=(MAX(rHoldPeriod,1)+fRvrYr)*12)</f>
        <v>0</v>
      </c>
      <c r="CD284" s="278" cm="1">
        <f t="array" aca="1" ref="CD284" ca="1">CC284*(1+(rRentIncrPct*(MOD(CD$8,12)=1))+(rExCapExRntInfl*(rExCapExRntInflMnth=CD$8)))*(CD$8&lt;=(MAX(rHoldPeriod,1)+fRvrYr)*12)</f>
        <v>0</v>
      </c>
      <c r="CE284" s="278" cm="1">
        <f t="array" aca="1" ref="CE284" ca="1">CD284*(1+(rRentIncrPct*(MOD(CE$8,12)=1))+(rExCapExRntInfl*(rExCapExRntInflMnth=CE$8)))*(CE$8&lt;=(MAX(rHoldPeriod,1)+fRvrYr)*12)</f>
        <v>0</v>
      </c>
      <c r="CF284" s="278" cm="1">
        <f t="array" aca="1" ref="CF284" ca="1">CE284*(1+(rRentIncrPct*(MOD(CF$8,12)=1))+(rExCapExRntInfl*(rExCapExRntInflMnth=CF$8)))*(CF$8&lt;=(MAX(rHoldPeriod,1)+fRvrYr)*12)</f>
        <v>0</v>
      </c>
      <c r="CG284" s="278" cm="1">
        <f t="array" aca="1" ref="CG284" ca="1">CF284*(1+(rRentIncrPct*(MOD(CG$8,12)=1))+(rExCapExRntInfl*(rExCapExRntInflMnth=CG$8)))*(CG$8&lt;=(MAX(rHoldPeriod,1)+fRvrYr)*12)</f>
        <v>0</v>
      </c>
      <c r="CH284" s="278" cm="1">
        <f t="array" aca="1" ref="CH284" ca="1">CG284*(1+(rRentIncrPct*(MOD(CH$8,12)=1))+(rExCapExRntInfl*(rExCapExRntInflMnth=CH$8)))*(CH$8&lt;=(MAX(rHoldPeriod,1)+fRvrYr)*12)</f>
        <v>0</v>
      </c>
      <c r="CI284" s="278" cm="1">
        <f t="array" aca="1" ref="CI284" ca="1">CH284*(1+(rRentIncrPct*(MOD(CI$8,12)=1))+(rExCapExRntInfl*(rExCapExRntInflMnth=CI$8)))*(CI$8&lt;=(MAX(rHoldPeriod,1)+fRvrYr)*12)</f>
        <v>0</v>
      </c>
      <c r="CJ284" s="278" cm="1">
        <f t="array" aca="1" ref="CJ284" ca="1">CI284*(1+(rRentIncrPct*(MOD(CJ$8,12)=1))+(rExCapExRntInfl*(rExCapExRntInflMnth=CJ$8)))*(CJ$8&lt;=(MAX(rHoldPeriod,1)+fRvrYr)*12)</f>
        <v>0</v>
      </c>
      <c r="CK284" s="278" cm="1">
        <f t="array" aca="1" ref="CK284" ca="1">CJ284*(1+(rRentIncrPct*(MOD(CK$8,12)=1))+(rExCapExRntInfl*(rExCapExRntInflMnth=CK$8)))*(CK$8&lt;=(MAX(rHoldPeriod,1)+fRvrYr)*12)</f>
        <v>0</v>
      </c>
      <c r="CL284" s="278" cm="1">
        <f t="array" aca="1" ref="CL284" ca="1">CK284*(1+(rRentIncrPct*(MOD(CL$8,12)=1))+(rExCapExRntInfl*(rExCapExRntInflMnth=CL$8)))*(CL$8&lt;=(MAX(rHoldPeriod,1)+fRvrYr)*12)</f>
        <v>0</v>
      </c>
      <c r="CM284" s="278" cm="1">
        <f t="array" aca="1" ref="CM284" ca="1">CL284*(1+(rRentIncrPct*(MOD(CM$8,12)=1))+(rExCapExRntInfl*(rExCapExRntInflMnth=CM$8)))*(CM$8&lt;=(MAX(rHoldPeriod,1)+fRvrYr)*12)</f>
        <v>0</v>
      </c>
      <c r="CN284" s="278" cm="1">
        <f t="array" aca="1" ref="CN284" ca="1">CM284*(1+(rRentIncrPct*(MOD(CN$8,12)=1))+(rExCapExRntInfl*(rExCapExRntInflMnth=CN$8)))*(CN$8&lt;=(MAX(rHoldPeriod,1)+fRvrYr)*12)</f>
        <v>0</v>
      </c>
      <c r="CO284" s="278" cm="1">
        <f t="array" aca="1" ref="CO284" ca="1">CN284*(1+(rRentIncrPct*(MOD(CO$8,12)=1))+(rExCapExRntInfl*(rExCapExRntInflMnth=CO$8)))*(CO$8&lt;=(MAX(rHoldPeriod,1)+fRvrYr)*12)</f>
        <v>0</v>
      </c>
      <c r="CP284" s="278" cm="1">
        <f t="array" aca="1" ref="CP284" ca="1">CO284*(1+(rRentIncrPct*(MOD(CP$8,12)=1))+(rExCapExRntInfl*(rExCapExRntInflMnth=CP$8)))*(CP$8&lt;=(MAX(rHoldPeriod,1)+fRvrYr)*12)</f>
        <v>0</v>
      </c>
      <c r="CQ284" s="278" cm="1">
        <f t="array" aca="1" ref="CQ284" ca="1">CP284*(1+(rRentIncrPct*(MOD(CQ$8,12)=1))+(rExCapExRntInfl*(rExCapExRntInflMnth=CQ$8)))*(CQ$8&lt;=(MAX(rHoldPeriod,1)+fRvrYr)*12)</f>
        <v>0</v>
      </c>
      <c r="CR284" s="278" cm="1">
        <f t="array" aca="1" ref="CR284" ca="1">CQ284*(1+(rRentIncrPct*(MOD(CR$8,12)=1))+(rExCapExRntInfl*(rExCapExRntInflMnth=CR$8)))*(CR$8&lt;=(MAX(rHoldPeriod,1)+fRvrYr)*12)</f>
        <v>0</v>
      </c>
      <c r="CS284" s="278" cm="1">
        <f t="array" aca="1" ref="CS284" ca="1">CR284*(1+(rRentIncrPct*(MOD(CS$8,12)=1))+(rExCapExRntInfl*(rExCapExRntInflMnth=CS$8)))*(CS$8&lt;=(MAX(rHoldPeriod,1)+fRvrYr)*12)</f>
        <v>0</v>
      </c>
      <c r="CT284" s="278" cm="1">
        <f t="array" aca="1" ref="CT284" ca="1">CS284*(1+(rRentIncrPct*(MOD(CT$8,12)=1))+(rExCapExRntInfl*(rExCapExRntInflMnth=CT$8)))*(CT$8&lt;=(MAX(rHoldPeriod,1)+fRvrYr)*12)</f>
        <v>0</v>
      </c>
      <c r="CU284" s="278" cm="1">
        <f t="array" aca="1" ref="CU284" ca="1">CT284*(1+(rRentIncrPct*(MOD(CU$8,12)=1))+(rExCapExRntInfl*(rExCapExRntInflMnth=CU$8)))*(CU$8&lt;=(MAX(rHoldPeriod,1)+fRvrYr)*12)</f>
        <v>0</v>
      </c>
      <c r="CV284" s="278" cm="1">
        <f t="array" aca="1" ref="CV284" ca="1">CU284*(1+(rRentIncrPct*(MOD(CV$8,12)=1))+(rExCapExRntInfl*(rExCapExRntInflMnth=CV$8)))*(CV$8&lt;=(MAX(rHoldPeriod,1)+fRvrYr)*12)</f>
        <v>0</v>
      </c>
      <c r="CW284" s="278" cm="1">
        <f t="array" aca="1" ref="CW284" ca="1">CV284*(1+(rRentIncrPct*(MOD(CW$8,12)=1))+(rExCapExRntInfl*(rExCapExRntInflMnth=CW$8)))*(CW$8&lt;=(MAX(rHoldPeriod,1)+fRvrYr)*12)</f>
        <v>0</v>
      </c>
      <c r="CX284" s="278" cm="1">
        <f t="array" aca="1" ref="CX284" ca="1">CW284*(1+(rRentIncrPct*(MOD(CX$8,12)=1))+(rExCapExRntInfl*(rExCapExRntInflMnth=CX$8)))*(CX$8&lt;=(MAX(rHoldPeriod,1)+fRvrYr)*12)</f>
        <v>0</v>
      </c>
      <c r="CY284" s="278" cm="1">
        <f t="array" aca="1" ref="CY284" ca="1">CX284*(1+(rRentIncrPct*(MOD(CY$8,12)=1))+(rExCapExRntInfl*(rExCapExRntInflMnth=CY$8)))*(CY$8&lt;=(MAX(rHoldPeriod,1)+fRvrYr)*12)</f>
        <v>0</v>
      </c>
      <c r="CZ284" s="278" cm="1">
        <f t="array" aca="1" ref="CZ284" ca="1">CY284*(1+(rRentIncrPct*(MOD(CZ$8,12)=1))+(rExCapExRntInfl*(rExCapExRntInflMnth=CZ$8)))*(CZ$8&lt;=(MAX(rHoldPeriod,1)+fRvrYr)*12)</f>
        <v>0</v>
      </c>
      <c r="DA284" s="278" cm="1">
        <f t="array" aca="1" ref="DA284" ca="1">CZ284*(1+(rRentIncrPct*(MOD(DA$8,12)=1))+(rExCapExRntInfl*(rExCapExRntInflMnth=DA$8)))*(DA$8&lt;=(MAX(rHoldPeriod,1)+fRvrYr)*12)</f>
        <v>0</v>
      </c>
      <c r="DB284" s="278" cm="1">
        <f t="array" aca="1" ref="DB284" ca="1">DA284*(1+(rRentIncrPct*(MOD(DB$8,12)=1))+(rExCapExRntInfl*(rExCapExRntInflMnth=DB$8)))*(DB$8&lt;=(MAX(rHoldPeriod,1)+fRvrYr)*12)</f>
        <v>0</v>
      </c>
      <c r="DC284" s="278" cm="1">
        <f t="array" aca="1" ref="DC284" ca="1">DB284*(1+(rRentIncrPct*(MOD(DC$8,12)=1))+(rExCapExRntInfl*(rExCapExRntInflMnth=DC$8)))*(DC$8&lt;=(MAX(rHoldPeriod,1)+fRvrYr)*12)</f>
        <v>0</v>
      </c>
      <c r="DD284" s="278" cm="1">
        <f t="array" aca="1" ref="DD284" ca="1">DC284*(1+(rRentIncrPct*(MOD(DD$8,12)=1))+(rExCapExRntInfl*(rExCapExRntInflMnth=DD$8)))*(DD$8&lt;=(MAX(rHoldPeriod,1)+fRvrYr)*12)</f>
        <v>0</v>
      </c>
      <c r="DE284" s="278" cm="1">
        <f t="array" aca="1" ref="DE284" ca="1">DD284*(1+(rRentIncrPct*(MOD(DE$8,12)=1))+(rExCapExRntInfl*(rExCapExRntInflMnth=DE$8)))*(DE$8&lt;=(MAX(rHoldPeriod,1)+fRvrYr)*12)</f>
        <v>0</v>
      </c>
      <c r="DF284" s="278" cm="1">
        <f t="array" aca="1" ref="DF284" ca="1">DE284*(1+(rRentIncrPct*(MOD(DF$8,12)=1))+(rExCapExRntInfl*(rExCapExRntInflMnth=DF$8)))*(DF$8&lt;=(MAX(rHoldPeriod,1)+fRvrYr)*12)</f>
        <v>0</v>
      </c>
      <c r="DG284" s="278" cm="1">
        <f t="array" aca="1" ref="DG284" ca="1">DF284*(1+(rRentIncrPct*(MOD(DG$8,12)=1))+(rExCapExRntInfl*(rExCapExRntInflMnth=DG$8)))*(DG$8&lt;=(MAX(rHoldPeriod,1)+fRvrYr)*12)</f>
        <v>0</v>
      </c>
      <c r="DH284" s="278" cm="1">
        <f t="array" aca="1" ref="DH284" ca="1">DG284*(1+(rRentIncrPct*(MOD(DH$8,12)=1))+(rExCapExRntInfl*(rExCapExRntInflMnth=DH$8)))*(DH$8&lt;=(MAX(rHoldPeriod,1)+fRvrYr)*12)</f>
        <v>0</v>
      </c>
      <c r="DI284" s="278" cm="1">
        <f t="array" aca="1" ref="DI284" ca="1">DH284*(1+(rRentIncrPct*(MOD(DI$8,12)=1))+(rExCapExRntInfl*(rExCapExRntInflMnth=DI$8)))*(DI$8&lt;=(MAX(rHoldPeriod,1)+fRvrYr)*12)</f>
        <v>0</v>
      </c>
      <c r="DJ284" s="278" cm="1">
        <f t="array" aca="1" ref="DJ284" ca="1">DI284*(1+(rRentIncrPct*(MOD(DJ$8,12)=1))+(rExCapExRntInfl*(rExCapExRntInflMnth=DJ$8)))*(DJ$8&lt;=(MAX(rHoldPeriod,1)+fRvrYr)*12)</f>
        <v>0</v>
      </c>
      <c r="DK284" s="278" cm="1">
        <f t="array" aca="1" ref="DK284" ca="1">DJ284*(1+(rRentIncrPct*(MOD(DK$8,12)=1))+(rExCapExRntInfl*(rExCapExRntInflMnth=DK$8)))*(DK$8&lt;=(MAX(rHoldPeriod,1)+fRvrYr)*12)</f>
        <v>0</v>
      </c>
      <c r="DL284" s="278" cm="1">
        <f t="array" aca="1" ref="DL284" ca="1">DK284*(1+(rRentIncrPct*(MOD(DL$8,12)=1))+(rExCapExRntInfl*(rExCapExRntInflMnth=DL$8)))*(DL$8&lt;=(MAX(rHoldPeriod,1)+fRvrYr)*12)</f>
        <v>0</v>
      </c>
      <c r="DM284" s="278" cm="1">
        <f t="array" aca="1" ref="DM284" ca="1">DL284*(1+(rRentIncrPct*(MOD(DM$8,12)=1))+(rExCapExRntInfl*(rExCapExRntInflMnth=DM$8)))*(DM$8&lt;=(MAX(rHoldPeriod,1)+fRvrYr)*12)</f>
        <v>0</v>
      </c>
      <c r="DN284" s="278" cm="1">
        <f t="array" aca="1" ref="DN284" ca="1">DM284*(1+(rRentIncrPct*(MOD(DN$8,12)=1))+(rExCapExRntInfl*(rExCapExRntInflMnth=DN$8)))*(DN$8&lt;=(MAX(rHoldPeriod,1)+fRvrYr)*12)</f>
        <v>0</v>
      </c>
      <c r="DO284" s="278" cm="1">
        <f t="array" aca="1" ref="DO284" ca="1">DN284*(1+(rRentIncrPct*(MOD(DO$8,12)=1))+(rExCapExRntInfl*(rExCapExRntInflMnth=DO$8)))*(DO$8&lt;=(MAX(rHoldPeriod,1)+fRvrYr)*12)</f>
        <v>0</v>
      </c>
      <c r="DP284" s="278" cm="1">
        <f t="array" aca="1" ref="DP284" ca="1">DO284*(1+(rRentIncrPct*(MOD(DP$8,12)=1))+(rExCapExRntInfl*(rExCapExRntInflMnth=DP$8)))*(DP$8&lt;=(MAX(rHoldPeriod,1)+fRvrYr)*12)</f>
        <v>0</v>
      </c>
      <c r="DQ284" s="278" cm="1">
        <f t="array" aca="1" ref="DQ284" ca="1">DP284*(1+(rRentIncrPct*(MOD(DQ$8,12)=1))+(rExCapExRntInfl*(rExCapExRntInflMnth=DQ$8)))*(DQ$8&lt;=(MAX(rHoldPeriod,1)+fRvrYr)*12)</f>
        <v>0</v>
      </c>
      <c r="DR284" s="278" cm="1">
        <f t="array" aca="1" ref="DR284" ca="1">DQ284*(1+(rRentIncrPct*(MOD(DR$8,12)=1))+(rExCapExRntInfl*(rExCapExRntInflMnth=DR$8)))*(DR$8&lt;=(MAX(rHoldPeriod,1)+fRvrYr)*12)</f>
        <v>0</v>
      </c>
      <c r="DS284" s="278" cm="1">
        <f t="array" aca="1" ref="DS284" ca="1">DR284*(1+(rRentIncrPct*(MOD(DS$8,12)=1))+(rExCapExRntInfl*(rExCapExRntInflMnth=DS$8)))*(DS$8&lt;=(MAX(rHoldPeriod,1)+fRvrYr)*12)</f>
        <v>0</v>
      </c>
      <c r="DT284" s="278" cm="1">
        <f t="array" aca="1" ref="DT284" ca="1">DS284*(1+(rRentIncrPct*(MOD(DT$8,12)=1))+(rExCapExRntInfl*(rExCapExRntInflMnth=DT$8)))*(DT$8&lt;=(MAX(rHoldPeriod,1)+fRvrYr)*12)</f>
        <v>0</v>
      </c>
      <c r="DU284" s="278" cm="1">
        <f t="array" aca="1" ref="DU284" ca="1">DT284*(1+(rRentIncrPct*(MOD(DU$8,12)=1))+(rExCapExRntInfl*(rExCapExRntInflMnth=DU$8)))*(DU$8&lt;=(MAX(rHoldPeriod,1)+fRvrYr)*12)</f>
        <v>0</v>
      </c>
      <c r="DV284" s="278" cm="1">
        <f t="array" aca="1" ref="DV284" ca="1">DU284*(1+(rRentIncrPct*(MOD(DV$8,12)=1))+(rExCapExRntInfl*(rExCapExRntInflMnth=DV$8)))*(DV$8&lt;=(MAX(rHoldPeriod,1)+fRvrYr)*12)</f>
        <v>0</v>
      </c>
      <c r="DW284" s="278" cm="1">
        <f t="array" aca="1" ref="DW284" ca="1">DV284*(1+(rRentIncrPct*(MOD(DW$8,12)=1))+(rExCapExRntInfl*(rExCapExRntInflMnth=DW$8)))*(DW$8&lt;=(MAX(rHoldPeriod,1)+fRvrYr)*12)</f>
        <v>0</v>
      </c>
      <c r="DX284" s="278" cm="1">
        <f t="array" aca="1" ref="DX284" ca="1">DW284*(1+(rRentIncrPct*(MOD(DX$8,12)=1))+(rExCapExRntInfl*(rExCapExRntInflMnth=DX$8)))*(DX$8&lt;=(MAX(rHoldPeriod,1)+fRvrYr)*12)</f>
        <v>0</v>
      </c>
      <c r="DY284" s="278" cm="1">
        <f t="array" aca="1" ref="DY284" ca="1">DX284*(1+(rRentIncrPct*(MOD(DY$8,12)=1))+(rExCapExRntInfl*(rExCapExRntInflMnth=DY$8)))*(DY$8&lt;=(MAX(rHoldPeriod,1)+fRvrYr)*12)</f>
        <v>0</v>
      </c>
      <c r="DZ284" s="278" cm="1">
        <f t="array" aca="1" ref="DZ284" ca="1">DY284*(1+(rRentIncrPct*(MOD(DZ$8,12)=1))+(rExCapExRntInfl*(rExCapExRntInflMnth=DZ$8)))*(DZ$8&lt;=(MAX(rHoldPeriod,1)+fRvrYr)*12)</f>
        <v>0</v>
      </c>
      <c r="EA284" s="278" cm="1">
        <f t="array" aca="1" ref="EA284" ca="1">DZ284*(1+(rRentIncrPct*(MOD(EA$8,12)=1))+(rExCapExRntInfl*(rExCapExRntInflMnth=EA$8)))*(EA$8&lt;=(MAX(rHoldPeriod,1)+fRvrYr)*12)</f>
        <v>0</v>
      </c>
      <c r="EB284" s="278" cm="1">
        <f t="array" aca="1" ref="EB284" ca="1">EA284*(1+(rRentIncrPct*(MOD(EB$8,12)=1))+(rExCapExRntInfl*(rExCapExRntInflMnth=EB$8)))*(EB$8&lt;=(MAX(rHoldPeriod,1)+fRvrYr)*12)</f>
        <v>0</v>
      </c>
      <c r="EC284" s="278" cm="1">
        <f t="array" aca="1" ref="EC284" ca="1">EB284*(1+(rRentIncrPct*(MOD(EC$8,12)=1))+(rExCapExRntInfl*(rExCapExRntInflMnth=EC$8)))*(EC$8&lt;=(MAX(rHoldPeriod,1)+fRvrYr)*12)</f>
        <v>0</v>
      </c>
      <c r="ED284" s="278" cm="1">
        <f t="array" aca="1" ref="ED284" ca="1">EC284*(1+(rRentIncrPct*(MOD(ED$8,12)=1))+(rExCapExRntInfl*(rExCapExRntInflMnth=ED$8)))*(ED$8&lt;=(MAX(rHoldPeriod,1)+fRvrYr)*12)</f>
        <v>0</v>
      </c>
      <c r="EE284" s="278" cm="1">
        <f t="array" aca="1" ref="EE284" ca="1">ED284*(1+(rRentIncrPct*(MOD(EE$8,12)=1))+(rExCapExRntInfl*(rExCapExRntInflMnth=EE$8)))*(EE$8&lt;=(MAX(rHoldPeriod,1)+fRvrYr)*12)</f>
        <v>0</v>
      </c>
      <c r="EF284" s="278" cm="1">
        <f t="array" aca="1" ref="EF284" ca="1">EE284*(1+(rRentIncrPct*(MOD(EF$8,12)=1))+(rExCapExRntInfl*(rExCapExRntInflMnth=EF$8)))*(EF$8&lt;=(MAX(rHoldPeriod,1)+fRvrYr)*12)</f>
        <v>0</v>
      </c>
      <c r="EG284" s="278" cm="1">
        <f t="array" aca="1" ref="EG284" ca="1">EF284*(1+(rRentIncrPct*(MOD(EG$8,12)=1))+(rExCapExRntInfl*(rExCapExRntInflMnth=EG$8)))*(EG$8&lt;=(MAX(rHoldPeriod,1)+fRvrYr)*12)</f>
        <v>0</v>
      </c>
      <c r="EH284" s="278" cm="1">
        <f t="array" aca="1" ref="EH284" ca="1">EG284*(1+(rRentIncrPct*(MOD(EH$8,12)=1))+(rExCapExRntInfl*(rExCapExRntInflMnth=EH$8)))*(EH$8&lt;=(MAX(rHoldPeriod,1)+fRvrYr)*12)</f>
        <v>0</v>
      </c>
      <c r="EI284" s="278" cm="1">
        <f t="array" aca="1" ref="EI284" ca="1">EH284*(1+(rRentIncrPct*(MOD(EI$8,12)=1))+(rExCapExRntInfl*(rExCapExRntInflMnth=EI$8)))*(EI$8&lt;=(MAX(rHoldPeriod,1)+fRvrYr)*12)</f>
        <v>0</v>
      </c>
      <c r="EJ284" s="278" cm="1">
        <f t="array" aca="1" ref="EJ284" ca="1">EI284*(1+(rRentIncrPct*(MOD(EJ$8,12)=1))+(rExCapExRntInfl*(rExCapExRntInflMnth=EJ$8)))*(EJ$8&lt;=(MAX(rHoldPeriod,1)+fRvrYr)*12)</f>
        <v>0</v>
      </c>
      <c r="EK284" s="278" cm="1">
        <f t="array" aca="1" ref="EK284" ca="1">EJ284*(1+(rRentIncrPct*(MOD(EK$8,12)=1))+(rExCapExRntInfl*(rExCapExRntInflMnth=EK$8)))*(EK$8&lt;=(MAX(rHoldPeriod,1)+fRvrYr)*12)</f>
        <v>0</v>
      </c>
      <c r="EL284" s="278" cm="1">
        <f t="array" aca="1" ref="EL284" ca="1">EK284*(1+(rRentIncrPct*(MOD(EL$8,12)=1))+(rExCapExRntInfl*(rExCapExRntInflMnth=EL$8)))*(EL$8&lt;=(MAX(rHoldPeriod,1)+fRvrYr)*12)</f>
        <v>0</v>
      </c>
      <c r="EM284" s="278" cm="1">
        <f t="array" aca="1" ref="EM284" ca="1">EL284*(1+(rRentIncrPct*(MOD(EM$8,12)=1))+(rExCapExRntInfl*(rExCapExRntInflMnth=EM$8)))*(EM$8&lt;=(MAX(rHoldPeriod,1)+fRvrYr)*12)</f>
        <v>0</v>
      </c>
      <c r="EN284" s="278" cm="1">
        <f t="array" aca="1" ref="EN284" ca="1">EM284*(1+(rRentIncrPct*(MOD(EN$8,12)=1))+(rExCapExRntInfl*(rExCapExRntInflMnth=EN$8)))*(EN$8&lt;=(MAX(rHoldPeriod,1)+fRvrYr)*12)</f>
        <v>0</v>
      </c>
      <c r="EO284" s="278" cm="1">
        <f t="array" aca="1" ref="EO284" ca="1">EN284*(1+(rRentIncrPct*(MOD(EO$8,12)=1))+(rExCapExRntInfl*(rExCapExRntInflMnth=EO$8)))*(EO$8&lt;=(MAX(rHoldPeriod,1)+fRvrYr)*12)</f>
        <v>0</v>
      </c>
      <c r="EP284" s="278" cm="1">
        <f t="array" aca="1" ref="EP284" ca="1">EO284*(1+(rRentIncrPct*(MOD(EP$8,12)=1))+(rExCapExRntInfl*(rExCapExRntInflMnth=EP$8)))*(EP$8&lt;=(MAX(rHoldPeriod,1)+fRvrYr)*12)</f>
        <v>0</v>
      </c>
      <c r="EQ284" s="278" cm="1">
        <f t="array" aca="1" ref="EQ284" ca="1">EP284*(1+(rRentIncrPct*(MOD(EQ$8,12)=1))+(rExCapExRntInfl*(rExCapExRntInflMnth=EQ$8)))*(EQ$8&lt;=(MAX(rHoldPeriod,1)+fRvrYr)*12)</f>
        <v>0</v>
      </c>
      <c r="ER284" s="278" cm="1">
        <f t="array" aca="1" ref="ER284" ca="1">EQ284*(1+(rRentIncrPct*(MOD(ER$8,12)=1))+(rExCapExRntInfl*(rExCapExRntInflMnth=ER$8)))*(ER$8&lt;=(MAX(rHoldPeriod,1)+fRvrYr)*12)</f>
        <v>0</v>
      </c>
      <c r="ES284" s="278" cm="1">
        <f t="array" aca="1" ref="ES284" ca="1">ER284*(1+(rRentIncrPct*(MOD(ES$8,12)=1))+(rExCapExRntInfl*(rExCapExRntInflMnth=ES$8)))*(ES$8&lt;=(MAX(rHoldPeriod,1)+fRvrYr)*12)</f>
        <v>0</v>
      </c>
    </row>
    <row r="285" spans="17:149" hidden="1" x14ac:dyDescent="0.2">
      <c r="Q285" s="275"/>
      <c r="R285" s="278">
        <f t="shared" si="502"/>
        <v>0</v>
      </c>
      <c r="S285" s="278" cm="1">
        <f t="array" aca="1" ref="S285" ca="1">R285*(1+(rRentIncrPct*(MOD(S$8,12)=1))+(rExCapExRntInfl*(rExCapExRntInflMnth=S$8)))*(S$8&lt;=(MAX(rHoldPeriod,1)+fRvrYr)*12)</f>
        <v>0</v>
      </c>
      <c r="T285" s="278" cm="1">
        <f t="array" aca="1" ref="T285" ca="1">S285*(1+(rRentIncrPct*(MOD(T$8,12)=1))+(rExCapExRntInfl*(rExCapExRntInflMnth=T$8)))*(T$8&lt;=(MAX(rHoldPeriod,1)+fRvrYr)*12)</f>
        <v>0</v>
      </c>
      <c r="U285" s="278" cm="1">
        <f t="array" aca="1" ref="U285" ca="1">T285*(1+(rRentIncrPct*(MOD(U$8,12)=1))+(rExCapExRntInfl*(rExCapExRntInflMnth=U$8)))*(U$8&lt;=(MAX(rHoldPeriod,1)+fRvrYr)*12)</f>
        <v>0</v>
      </c>
      <c r="V285" s="278" cm="1">
        <f t="array" aca="1" ref="V285" ca="1">U285*(1+(rRentIncrPct*(MOD(V$8,12)=1))+(rExCapExRntInfl*(rExCapExRntInflMnth=V$8)))*(V$8&lt;=(MAX(rHoldPeriod,1)+fRvrYr)*12)</f>
        <v>0</v>
      </c>
      <c r="W285" s="278" cm="1">
        <f t="array" aca="1" ref="W285" ca="1">V285*(1+(rRentIncrPct*(MOD(W$8,12)=1))+(rExCapExRntInfl*(rExCapExRntInflMnth=W$8)))*(W$8&lt;=(MAX(rHoldPeriod,1)+fRvrYr)*12)</f>
        <v>0</v>
      </c>
      <c r="X285" s="278" cm="1">
        <f t="array" aca="1" ref="X285" ca="1">W285*(1+(rRentIncrPct*(MOD(X$8,12)=1))+(rExCapExRntInfl*(rExCapExRntInflMnth=X$8)))*(X$8&lt;=(MAX(rHoldPeriod,1)+fRvrYr)*12)</f>
        <v>0</v>
      </c>
      <c r="Y285" s="278" cm="1">
        <f t="array" aca="1" ref="Y285" ca="1">X285*(1+(rRentIncrPct*(MOD(Y$8,12)=1))+(rExCapExRntInfl*(rExCapExRntInflMnth=Y$8)))*(Y$8&lt;=(MAX(rHoldPeriod,1)+fRvrYr)*12)</f>
        <v>0</v>
      </c>
      <c r="Z285" s="278" cm="1">
        <f t="array" aca="1" ref="Z285" ca="1">Y285*(1+(rRentIncrPct*(MOD(Z$8,12)=1))+(rExCapExRntInfl*(rExCapExRntInflMnth=Z$8)))*(Z$8&lt;=(MAX(rHoldPeriod,1)+fRvrYr)*12)</f>
        <v>0</v>
      </c>
      <c r="AA285" s="278" cm="1">
        <f t="array" aca="1" ref="AA285" ca="1">Z285*(1+(rRentIncrPct*(MOD(AA$8,12)=1))+(rExCapExRntInfl*(rExCapExRntInflMnth=AA$8)))*(AA$8&lt;=(MAX(rHoldPeriod,1)+fRvrYr)*12)</f>
        <v>0</v>
      </c>
      <c r="AB285" s="278" cm="1">
        <f t="array" aca="1" ref="AB285" ca="1">AA285*(1+(rRentIncrPct*(MOD(AB$8,12)=1))+(rExCapExRntInfl*(rExCapExRntInflMnth=AB$8)))*(AB$8&lt;=(MAX(rHoldPeriod,1)+fRvrYr)*12)</f>
        <v>0</v>
      </c>
      <c r="AC285" s="278" cm="1">
        <f t="array" aca="1" ref="AC285" ca="1">AB285*(1+(rRentIncrPct*(MOD(AC$8,12)=1))+(rExCapExRntInfl*(rExCapExRntInflMnth=AC$8)))*(AC$8&lt;=(MAX(rHoldPeriod,1)+fRvrYr)*12)</f>
        <v>0</v>
      </c>
      <c r="AD285" s="278" cm="1">
        <f t="array" aca="1" ref="AD285" ca="1">AC285*(1+(rRentIncrPct*(MOD(AD$8,12)=1))+(rExCapExRntInfl*(rExCapExRntInflMnth=AD$8)))*(AD$8&lt;=(MAX(rHoldPeriod,1)+fRvrYr)*12)</f>
        <v>0</v>
      </c>
      <c r="AE285" s="278" cm="1">
        <f t="array" aca="1" ref="AE285" ca="1">AD285*(1+(rRentIncrPct*(MOD(AE$8,12)=1))+(rExCapExRntInfl*(rExCapExRntInflMnth=AE$8)))*(AE$8&lt;=(MAX(rHoldPeriod,1)+fRvrYr)*12)</f>
        <v>0</v>
      </c>
      <c r="AF285" s="278" cm="1">
        <f t="array" aca="1" ref="AF285" ca="1">AE285*(1+(rRentIncrPct*(MOD(AF$8,12)=1))+(rExCapExRntInfl*(rExCapExRntInflMnth=AF$8)))*(AF$8&lt;=(MAX(rHoldPeriod,1)+fRvrYr)*12)</f>
        <v>0</v>
      </c>
      <c r="AG285" s="278" cm="1">
        <f t="array" aca="1" ref="AG285" ca="1">AF285*(1+(rRentIncrPct*(MOD(AG$8,12)=1))+(rExCapExRntInfl*(rExCapExRntInflMnth=AG$8)))*(AG$8&lt;=(MAX(rHoldPeriod,1)+fRvrYr)*12)</f>
        <v>0</v>
      </c>
      <c r="AH285" s="278" cm="1">
        <f t="array" aca="1" ref="AH285" ca="1">AG285*(1+(rRentIncrPct*(MOD(AH$8,12)=1))+(rExCapExRntInfl*(rExCapExRntInflMnth=AH$8)))*(AH$8&lt;=(MAX(rHoldPeriod,1)+fRvrYr)*12)</f>
        <v>0</v>
      </c>
      <c r="AI285" s="278" cm="1">
        <f t="array" aca="1" ref="AI285" ca="1">AH285*(1+(rRentIncrPct*(MOD(AI$8,12)=1))+(rExCapExRntInfl*(rExCapExRntInflMnth=AI$8)))*(AI$8&lt;=(MAX(rHoldPeriod,1)+fRvrYr)*12)</f>
        <v>0</v>
      </c>
      <c r="AJ285" s="278" cm="1">
        <f t="array" aca="1" ref="AJ285" ca="1">AI285*(1+(rRentIncrPct*(MOD(AJ$8,12)=1))+(rExCapExRntInfl*(rExCapExRntInflMnth=AJ$8)))*(AJ$8&lt;=(MAX(rHoldPeriod,1)+fRvrYr)*12)</f>
        <v>0</v>
      </c>
      <c r="AK285" s="278" cm="1">
        <f t="array" aca="1" ref="AK285" ca="1">AJ285*(1+(rRentIncrPct*(MOD(AK$8,12)=1))+(rExCapExRntInfl*(rExCapExRntInflMnth=AK$8)))*(AK$8&lt;=(MAX(rHoldPeriod,1)+fRvrYr)*12)</f>
        <v>0</v>
      </c>
      <c r="AL285" s="278" cm="1">
        <f t="array" aca="1" ref="AL285" ca="1">AK285*(1+(rRentIncrPct*(MOD(AL$8,12)=1))+(rExCapExRntInfl*(rExCapExRntInflMnth=AL$8)))*(AL$8&lt;=(MAX(rHoldPeriod,1)+fRvrYr)*12)</f>
        <v>0</v>
      </c>
      <c r="AM285" s="278" cm="1">
        <f t="array" aca="1" ref="AM285" ca="1">AL285*(1+(rRentIncrPct*(MOD(AM$8,12)=1))+(rExCapExRntInfl*(rExCapExRntInflMnth=AM$8)))*(AM$8&lt;=(MAX(rHoldPeriod,1)+fRvrYr)*12)</f>
        <v>0</v>
      </c>
      <c r="AN285" s="278" cm="1">
        <f t="array" aca="1" ref="AN285" ca="1">AM285*(1+(rRentIncrPct*(MOD(AN$8,12)=1))+(rExCapExRntInfl*(rExCapExRntInflMnth=AN$8)))*(AN$8&lt;=(MAX(rHoldPeriod,1)+fRvrYr)*12)</f>
        <v>0</v>
      </c>
      <c r="AO285" s="278" cm="1">
        <f t="array" aca="1" ref="AO285" ca="1">AN285*(1+(rRentIncrPct*(MOD(AO$8,12)=1))+(rExCapExRntInfl*(rExCapExRntInflMnth=AO$8)))*(AO$8&lt;=(MAX(rHoldPeriod,1)+fRvrYr)*12)</f>
        <v>0</v>
      </c>
      <c r="AP285" s="278" cm="1">
        <f t="array" aca="1" ref="AP285" ca="1">AO285*(1+(rRentIncrPct*(MOD(AP$8,12)=1))+(rExCapExRntInfl*(rExCapExRntInflMnth=AP$8)))*(AP$8&lt;=(MAX(rHoldPeriod,1)+fRvrYr)*12)</f>
        <v>0</v>
      </c>
      <c r="AQ285" s="278" cm="1">
        <f t="array" aca="1" ref="AQ285" ca="1">AP285*(1+(rRentIncrPct*(MOD(AQ$8,12)=1))+(rExCapExRntInfl*(rExCapExRntInflMnth=AQ$8)))*(AQ$8&lt;=(MAX(rHoldPeriod,1)+fRvrYr)*12)</f>
        <v>0</v>
      </c>
      <c r="AR285" s="278" cm="1">
        <f t="array" aca="1" ref="AR285" ca="1">AQ285*(1+(rRentIncrPct*(MOD(AR$8,12)=1))+(rExCapExRntInfl*(rExCapExRntInflMnth=AR$8)))*(AR$8&lt;=(MAX(rHoldPeriod,1)+fRvrYr)*12)</f>
        <v>0</v>
      </c>
      <c r="AS285" s="278" cm="1">
        <f t="array" aca="1" ref="AS285" ca="1">AR285*(1+(rRentIncrPct*(MOD(AS$8,12)=1))+(rExCapExRntInfl*(rExCapExRntInflMnth=AS$8)))*(AS$8&lt;=(MAX(rHoldPeriod,1)+fRvrYr)*12)</f>
        <v>0</v>
      </c>
      <c r="AT285" s="278" cm="1">
        <f t="array" aca="1" ref="AT285" ca="1">AS285*(1+(rRentIncrPct*(MOD(AT$8,12)=1))+(rExCapExRntInfl*(rExCapExRntInflMnth=AT$8)))*(AT$8&lt;=(MAX(rHoldPeriod,1)+fRvrYr)*12)</f>
        <v>0</v>
      </c>
      <c r="AU285" s="278" cm="1">
        <f t="array" aca="1" ref="AU285" ca="1">AT285*(1+(rRentIncrPct*(MOD(AU$8,12)=1))+(rExCapExRntInfl*(rExCapExRntInflMnth=AU$8)))*(AU$8&lt;=(MAX(rHoldPeriod,1)+fRvrYr)*12)</f>
        <v>0</v>
      </c>
      <c r="AV285" s="278" cm="1">
        <f t="array" aca="1" ref="AV285" ca="1">AU285*(1+(rRentIncrPct*(MOD(AV$8,12)=1))+(rExCapExRntInfl*(rExCapExRntInflMnth=AV$8)))*(AV$8&lt;=(MAX(rHoldPeriod,1)+fRvrYr)*12)</f>
        <v>0</v>
      </c>
      <c r="AW285" s="278" cm="1">
        <f t="array" aca="1" ref="AW285" ca="1">AV285*(1+(rRentIncrPct*(MOD(AW$8,12)=1))+(rExCapExRntInfl*(rExCapExRntInflMnth=AW$8)))*(AW$8&lt;=(MAX(rHoldPeriod,1)+fRvrYr)*12)</f>
        <v>0</v>
      </c>
      <c r="AX285" s="278" cm="1">
        <f t="array" aca="1" ref="AX285" ca="1">AW285*(1+(rRentIncrPct*(MOD(AX$8,12)=1))+(rExCapExRntInfl*(rExCapExRntInflMnth=AX$8)))*(AX$8&lt;=(MAX(rHoldPeriod,1)+fRvrYr)*12)</f>
        <v>0</v>
      </c>
      <c r="AY285" s="278" cm="1">
        <f t="array" aca="1" ref="AY285" ca="1">AX285*(1+(rRentIncrPct*(MOD(AY$8,12)=1))+(rExCapExRntInfl*(rExCapExRntInflMnth=AY$8)))*(AY$8&lt;=(MAX(rHoldPeriod,1)+fRvrYr)*12)</f>
        <v>0</v>
      </c>
      <c r="AZ285" s="278" cm="1">
        <f t="array" aca="1" ref="AZ285" ca="1">AY285*(1+(rRentIncrPct*(MOD(AZ$8,12)=1))+(rExCapExRntInfl*(rExCapExRntInflMnth=AZ$8)))*(AZ$8&lt;=(MAX(rHoldPeriod,1)+fRvrYr)*12)</f>
        <v>0</v>
      </c>
      <c r="BA285" s="278" cm="1">
        <f t="array" aca="1" ref="BA285" ca="1">AZ285*(1+(rRentIncrPct*(MOD(BA$8,12)=1))+(rExCapExRntInfl*(rExCapExRntInflMnth=BA$8)))*(BA$8&lt;=(MAX(rHoldPeriod,1)+fRvrYr)*12)</f>
        <v>0</v>
      </c>
      <c r="BB285" s="278" cm="1">
        <f t="array" aca="1" ref="BB285" ca="1">BA285*(1+(rRentIncrPct*(MOD(BB$8,12)=1))+(rExCapExRntInfl*(rExCapExRntInflMnth=BB$8)))*(BB$8&lt;=(MAX(rHoldPeriod,1)+fRvrYr)*12)</f>
        <v>0</v>
      </c>
      <c r="BC285" s="278" cm="1">
        <f t="array" aca="1" ref="BC285" ca="1">BB285*(1+(rRentIncrPct*(MOD(BC$8,12)=1))+(rExCapExRntInfl*(rExCapExRntInflMnth=BC$8)))*(BC$8&lt;=(MAX(rHoldPeriod,1)+fRvrYr)*12)</f>
        <v>0</v>
      </c>
      <c r="BD285" s="278" cm="1">
        <f t="array" aca="1" ref="BD285" ca="1">BC285*(1+(rRentIncrPct*(MOD(BD$8,12)=1))+(rExCapExRntInfl*(rExCapExRntInflMnth=BD$8)))*(BD$8&lt;=(MAX(rHoldPeriod,1)+fRvrYr)*12)</f>
        <v>0</v>
      </c>
      <c r="BE285" s="278" cm="1">
        <f t="array" aca="1" ref="BE285" ca="1">BD285*(1+(rRentIncrPct*(MOD(BE$8,12)=1))+(rExCapExRntInfl*(rExCapExRntInflMnth=BE$8)))*(BE$8&lt;=(MAX(rHoldPeriod,1)+fRvrYr)*12)</f>
        <v>0</v>
      </c>
      <c r="BF285" s="278" cm="1">
        <f t="array" aca="1" ref="BF285" ca="1">BE285*(1+(rRentIncrPct*(MOD(BF$8,12)=1))+(rExCapExRntInfl*(rExCapExRntInflMnth=BF$8)))*(BF$8&lt;=(MAX(rHoldPeriod,1)+fRvrYr)*12)</f>
        <v>0</v>
      </c>
      <c r="BG285" s="278" cm="1">
        <f t="array" aca="1" ref="BG285" ca="1">BF285*(1+(rRentIncrPct*(MOD(BG$8,12)=1))+(rExCapExRntInfl*(rExCapExRntInflMnth=BG$8)))*(BG$8&lt;=(MAX(rHoldPeriod,1)+fRvrYr)*12)</f>
        <v>0</v>
      </c>
      <c r="BH285" s="278" cm="1">
        <f t="array" aca="1" ref="BH285" ca="1">BG285*(1+(rRentIncrPct*(MOD(BH$8,12)=1))+(rExCapExRntInfl*(rExCapExRntInflMnth=BH$8)))*(BH$8&lt;=(MAX(rHoldPeriod,1)+fRvrYr)*12)</f>
        <v>0</v>
      </c>
      <c r="BI285" s="278" cm="1">
        <f t="array" aca="1" ref="BI285" ca="1">BH285*(1+(rRentIncrPct*(MOD(BI$8,12)=1))+(rExCapExRntInfl*(rExCapExRntInflMnth=BI$8)))*(BI$8&lt;=(MAX(rHoldPeriod,1)+fRvrYr)*12)</f>
        <v>0</v>
      </c>
      <c r="BJ285" s="278" cm="1">
        <f t="array" aca="1" ref="BJ285" ca="1">BI285*(1+(rRentIncrPct*(MOD(BJ$8,12)=1))+(rExCapExRntInfl*(rExCapExRntInflMnth=BJ$8)))*(BJ$8&lt;=(MAX(rHoldPeriod,1)+fRvrYr)*12)</f>
        <v>0</v>
      </c>
      <c r="BK285" s="278" cm="1">
        <f t="array" aca="1" ref="BK285" ca="1">BJ285*(1+(rRentIncrPct*(MOD(BK$8,12)=1))+(rExCapExRntInfl*(rExCapExRntInflMnth=BK$8)))*(BK$8&lt;=(MAX(rHoldPeriod,1)+fRvrYr)*12)</f>
        <v>0</v>
      </c>
      <c r="BL285" s="278" cm="1">
        <f t="array" aca="1" ref="BL285" ca="1">BK285*(1+(rRentIncrPct*(MOD(BL$8,12)=1))+(rExCapExRntInfl*(rExCapExRntInflMnth=BL$8)))*(BL$8&lt;=(MAX(rHoldPeriod,1)+fRvrYr)*12)</f>
        <v>0</v>
      </c>
      <c r="BM285" s="278" cm="1">
        <f t="array" aca="1" ref="BM285" ca="1">BL285*(1+(rRentIncrPct*(MOD(BM$8,12)=1))+(rExCapExRntInfl*(rExCapExRntInflMnth=BM$8)))*(BM$8&lt;=(MAX(rHoldPeriod,1)+fRvrYr)*12)</f>
        <v>0</v>
      </c>
      <c r="BN285" s="278" cm="1">
        <f t="array" aca="1" ref="BN285" ca="1">BM285*(1+(rRentIncrPct*(MOD(BN$8,12)=1))+(rExCapExRntInfl*(rExCapExRntInflMnth=BN$8)))*(BN$8&lt;=(MAX(rHoldPeriod,1)+fRvrYr)*12)</f>
        <v>0</v>
      </c>
      <c r="BO285" s="278" cm="1">
        <f t="array" aca="1" ref="BO285" ca="1">BN285*(1+(rRentIncrPct*(MOD(BO$8,12)=1))+(rExCapExRntInfl*(rExCapExRntInflMnth=BO$8)))*(BO$8&lt;=(MAX(rHoldPeriod,1)+fRvrYr)*12)</f>
        <v>0</v>
      </c>
      <c r="BP285" s="278" cm="1">
        <f t="array" aca="1" ref="BP285" ca="1">BO285*(1+(rRentIncrPct*(MOD(BP$8,12)=1))+(rExCapExRntInfl*(rExCapExRntInflMnth=BP$8)))*(BP$8&lt;=(MAX(rHoldPeriod,1)+fRvrYr)*12)</f>
        <v>0</v>
      </c>
      <c r="BQ285" s="278" cm="1">
        <f t="array" aca="1" ref="BQ285" ca="1">BP285*(1+(rRentIncrPct*(MOD(BQ$8,12)=1))+(rExCapExRntInfl*(rExCapExRntInflMnth=BQ$8)))*(BQ$8&lt;=(MAX(rHoldPeriod,1)+fRvrYr)*12)</f>
        <v>0</v>
      </c>
      <c r="BR285" s="278" cm="1">
        <f t="array" aca="1" ref="BR285" ca="1">BQ285*(1+(rRentIncrPct*(MOD(BR$8,12)=1))+(rExCapExRntInfl*(rExCapExRntInflMnth=BR$8)))*(BR$8&lt;=(MAX(rHoldPeriod,1)+fRvrYr)*12)</f>
        <v>0</v>
      </c>
      <c r="BS285" s="278" cm="1">
        <f t="array" aca="1" ref="BS285" ca="1">BR285*(1+(rRentIncrPct*(MOD(BS$8,12)=1))+(rExCapExRntInfl*(rExCapExRntInflMnth=BS$8)))*(BS$8&lt;=(MAX(rHoldPeriod,1)+fRvrYr)*12)</f>
        <v>0</v>
      </c>
      <c r="BT285" s="278" cm="1">
        <f t="array" aca="1" ref="BT285" ca="1">BS285*(1+(rRentIncrPct*(MOD(BT$8,12)=1))+(rExCapExRntInfl*(rExCapExRntInflMnth=BT$8)))*(BT$8&lt;=(MAX(rHoldPeriod,1)+fRvrYr)*12)</f>
        <v>0</v>
      </c>
      <c r="BU285" s="278" cm="1">
        <f t="array" aca="1" ref="BU285" ca="1">BT285*(1+(rRentIncrPct*(MOD(BU$8,12)=1))+(rExCapExRntInfl*(rExCapExRntInflMnth=BU$8)))*(BU$8&lt;=(MAX(rHoldPeriod,1)+fRvrYr)*12)</f>
        <v>0</v>
      </c>
      <c r="BV285" s="278" cm="1">
        <f t="array" aca="1" ref="BV285" ca="1">BU285*(1+(rRentIncrPct*(MOD(BV$8,12)=1))+(rExCapExRntInfl*(rExCapExRntInflMnth=BV$8)))*(BV$8&lt;=(MAX(rHoldPeriod,1)+fRvrYr)*12)</f>
        <v>0</v>
      </c>
      <c r="BW285" s="278" cm="1">
        <f t="array" aca="1" ref="BW285" ca="1">BV285*(1+(rRentIncrPct*(MOD(BW$8,12)=1))+(rExCapExRntInfl*(rExCapExRntInflMnth=BW$8)))*(BW$8&lt;=(MAX(rHoldPeriod,1)+fRvrYr)*12)</f>
        <v>0</v>
      </c>
      <c r="BX285" s="278" cm="1">
        <f t="array" aca="1" ref="BX285" ca="1">BW285*(1+(rRentIncrPct*(MOD(BX$8,12)=1))+(rExCapExRntInfl*(rExCapExRntInflMnth=BX$8)))*(BX$8&lt;=(MAX(rHoldPeriod,1)+fRvrYr)*12)</f>
        <v>0</v>
      </c>
      <c r="BY285" s="278" cm="1">
        <f t="array" aca="1" ref="BY285" ca="1">BX285*(1+(rRentIncrPct*(MOD(BY$8,12)=1))+(rExCapExRntInfl*(rExCapExRntInflMnth=BY$8)))*(BY$8&lt;=(MAX(rHoldPeriod,1)+fRvrYr)*12)</f>
        <v>0</v>
      </c>
      <c r="BZ285" s="278" cm="1">
        <f t="array" aca="1" ref="BZ285" ca="1">BY285*(1+(rRentIncrPct*(MOD(BZ$8,12)=1))+(rExCapExRntInfl*(rExCapExRntInflMnth=BZ$8)))*(BZ$8&lt;=(MAX(rHoldPeriod,1)+fRvrYr)*12)</f>
        <v>0</v>
      </c>
      <c r="CA285" s="278" cm="1">
        <f t="array" aca="1" ref="CA285" ca="1">BZ285*(1+(rRentIncrPct*(MOD(CA$8,12)=1))+(rExCapExRntInfl*(rExCapExRntInflMnth=CA$8)))*(CA$8&lt;=(MAX(rHoldPeriod,1)+fRvrYr)*12)</f>
        <v>0</v>
      </c>
      <c r="CB285" s="278" cm="1">
        <f t="array" aca="1" ref="CB285" ca="1">CA285*(1+(rRentIncrPct*(MOD(CB$8,12)=1))+(rExCapExRntInfl*(rExCapExRntInflMnth=CB$8)))*(CB$8&lt;=(MAX(rHoldPeriod,1)+fRvrYr)*12)</f>
        <v>0</v>
      </c>
      <c r="CC285" s="278" cm="1">
        <f t="array" aca="1" ref="CC285" ca="1">CB285*(1+(rRentIncrPct*(MOD(CC$8,12)=1))+(rExCapExRntInfl*(rExCapExRntInflMnth=CC$8)))*(CC$8&lt;=(MAX(rHoldPeriod,1)+fRvrYr)*12)</f>
        <v>0</v>
      </c>
      <c r="CD285" s="278" cm="1">
        <f t="array" aca="1" ref="CD285" ca="1">CC285*(1+(rRentIncrPct*(MOD(CD$8,12)=1))+(rExCapExRntInfl*(rExCapExRntInflMnth=CD$8)))*(CD$8&lt;=(MAX(rHoldPeriod,1)+fRvrYr)*12)</f>
        <v>0</v>
      </c>
      <c r="CE285" s="278" cm="1">
        <f t="array" aca="1" ref="CE285" ca="1">CD285*(1+(rRentIncrPct*(MOD(CE$8,12)=1))+(rExCapExRntInfl*(rExCapExRntInflMnth=CE$8)))*(CE$8&lt;=(MAX(rHoldPeriod,1)+fRvrYr)*12)</f>
        <v>0</v>
      </c>
      <c r="CF285" s="278" cm="1">
        <f t="array" aca="1" ref="CF285" ca="1">CE285*(1+(rRentIncrPct*(MOD(CF$8,12)=1))+(rExCapExRntInfl*(rExCapExRntInflMnth=CF$8)))*(CF$8&lt;=(MAX(rHoldPeriod,1)+fRvrYr)*12)</f>
        <v>0</v>
      </c>
      <c r="CG285" s="278" cm="1">
        <f t="array" aca="1" ref="CG285" ca="1">CF285*(1+(rRentIncrPct*(MOD(CG$8,12)=1))+(rExCapExRntInfl*(rExCapExRntInflMnth=CG$8)))*(CG$8&lt;=(MAX(rHoldPeriod,1)+fRvrYr)*12)</f>
        <v>0</v>
      </c>
      <c r="CH285" s="278" cm="1">
        <f t="array" aca="1" ref="CH285" ca="1">CG285*(1+(rRentIncrPct*(MOD(CH$8,12)=1))+(rExCapExRntInfl*(rExCapExRntInflMnth=CH$8)))*(CH$8&lt;=(MAX(rHoldPeriod,1)+fRvrYr)*12)</f>
        <v>0</v>
      </c>
      <c r="CI285" s="278" cm="1">
        <f t="array" aca="1" ref="CI285" ca="1">CH285*(1+(rRentIncrPct*(MOD(CI$8,12)=1))+(rExCapExRntInfl*(rExCapExRntInflMnth=CI$8)))*(CI$8&lt;=(MAX(rHoldPeriod,1)+fRvrYr)*12)</f>
        <v>0</v>
      </c>
      <c r="CJ285" s="278" cm="1">
        <f t="array" aca="1" ref="CJ285" ca="1">CI285*(1+(rRentIncrPct*(MOD(CJ$8,12)=1))+(rExCapExRntInfl*(rExCapExRntInflMnth=CJ$8)))*(CJ$8&lt;=(MAX(rHoldPeriod,1)+fRvrYr)*12)</f>
        <v>0</v>
      </c>
      <c r="CK285" s="278" cm="1">
        <f t="array" aca="1" ref="CK285" ca="1">CJ285*(1+(rRentIncrPct*(MOD(CK$8,12)=1))+(rExCapExRntInfl*(rExCapExRntInflMnth=CK$8)))*(CK$8&lt;=(MAX(rHoldPeriod,1)+fRvrYr)*12)</f>
        <v>0</v>
      </c>
      <c r="CL285" s="278" cm="1">
        <f t="array" aca="1" ref="CL285" ca="1">CK285*(1+(rRentIncrPct*(MOD(CL$8,12)=1))+(rExCapExRntInfl*(rExCapExRntInflMnth=CL$8)))*(CL$8&lt;=(MAX(rHoldPeriod,1)+fRvrYr)*12)</f>
        <v>0</v>
      </c>
      <c r="CM285" s="278" cm="1">
        <f t="array" aca="1" ref="CM285" ca="1">CL285*(1+(rRentIncrPct*(MOD(CM$8,12)=1))+(rExCapExRntInfl*(rExCapExRntInflMnth=CM$8)))*(CM$8&lt;=(MAX(rHoldPeriod,1)+fRvrYr)*12)</f>
        <v>0</v>
      </c>
      <c r="CN285" s="278" cm="1">
        <f t="array" aca="1" ref="CN285" ca="1">CM285*(1+(rRentIncrPct*(MOD(CN$8,12)=1))+(rExCapExRntInfl*(rExCapExRntInflMnth=CN$8)))*(CN$8&lt;=(MAX(rHoldPeriod,1)+fRvrYr)*12)</f>
        <v>0</v>
      </c>
      <c r="CO285" s="278" cm="1">
        <f t="array" aca="1" ref="CO285" ca="1">CN285*(1+(rRentIncrPct*(MOD(CO$8,12)=1))+(rExCapExRntInfl*(rExCapExRntInflMnth=CO$8)))*(CO$8&lt;=(MAX(rHoldPeriod,1)+fRvrYr)*12)</f>
        <v>0</v>
      </c>
      <c r="CP285" s="278" cm="1">
        <f t="array" aca="1" ref="CP285" ca="1">CO285*(1+(rRentIncrPct*(MOD(CP$8,12)=1))+(rExCapExRntInfl*(rExCapExRntInflMnth=CP$8)))*(CP$8&lt;=(MAX(rHoldPeriod,1)+fRvrYr)*12)</f>
        <v>0</v>
      </c>
      <c r="CQ285" s="278" cm="1">
        <f t="array" aca="1" ref="CQ285" ca="1">CP285*(1+(rRentIncrPct*(MOD(CQ$8,12)=1))+(rExCapExRntInfl*(rExCapExRntInflMnth=CQ$8)))*(CQ$8&lt;=(MAX(rHoldPeriod,1)+fRvrYr)*12)</f>
        <v>0</v>
      </c>
      <c r="CR285" s="278" cm="1">
        <f t="array" aca="1" ref="CR285" ca="1">CQ285*(1+(rRentIncrPct*(MOD(CR$8,12)=1))+(rExCapExRntInfl*(rExCapExRntInflMnth=CR$8)))*(CR$8&lt;=(MAX(rHoldPeriod,1)+fRvrYr)*12)</f>
        <v>0</v>
      </c>
      <c r="CS285" s="278" cm="1">
        <f t="array" aca="1" ref="CS285" ca="1">CR285*(1+(rRentIncrPct*(MOD(CS$8,12)=1))+(rExCapExRntInfl*(rExCapExRntInflMnth=CS$8)))*(CS$8&lt;=(MAX(rHoldPeriod,1)+fRvrYr)*12)</f>
        <v>0</v>
      </c>
      <c r="CT285" s="278" cm="1">
        <f t="array" aca="1" ref="CT285" ca="1">CS285*(1+(rRentIncrPct*(MOD(CT$8,12)=1))+(rExCapExRntInfl*(rExCapExRntInflMnth=CT$8)))*(CT$8&lt;=(MAX(rHoldPeriod,1)+fRvrYr)*12)</f>
        <v>0</v>
      </c>
      <c r="CU285" s="278" cm="1">
        <f t="array" aca="1" ref="CU285" ca="1">CT285*(1+(rRentIncrPct*(MOD(CU$8,12)=1))+(rExCapExRntInfl*(rExCapExRntInflMnth=CU$8)))*(CU$8&lt;=(MAX(rHoldPeriod,1)+fRvrYr)*12)</f>
        <v>0</v>
      </c>
      <c r="CV285" s="278" cm="1">
        <f t="array" aca="1" ref="CV285" ca="1">CU285*(1+(rRentIncrPct*(MOD(CV$8,12)=1))+(rExCapExRntInfl*(rExCapExRntInflMnth=CV$8)))*(CV$8&lt;=(MAX(rHoldPeriod,1)+fRvrYr)*12)</f>
        <v>0</v>
      </c>
      <c r="CW285" s="278" cm="1">
        <f t="array" aca="1" ref="CW285" ca="1">CV285*(1+(rRentIncrPct*(MOD(CW$8,12)=1))+(rExCapExRntInfl*(rExCapExRntInflMnth=CW$8)))*(CW$8&lt;=(MAX(rHoldPeriod,1)+fRvrYr)*12)</f>
        <v>0</v>
      </c>
      <c r="CX285" s="278" cm="1">
        <f t="array" aca="1" ref="CX285" ca="1">CW285*(1+(rRentIncrPct*(MOD(CX$8,12)=1))+(rExCapExRntInfl*(rExCapExRntInflMnth=CX$8)))*(CX$8&lt;=(MAX(rHoldPeriod,1)+fRvrYr)*12)</f>
        <v>0</v>
      </c>
      <c r="CY285" s="278" cm="1">
        <f t="array" aca="1" ref="CY285" ca="1">CX285*(1+(rRentIncrPct*(MOD(CY$8,12)=1))+(rExCapExRntInfl*(rExCapExRntInflMnth=CY$8)))*(CY$8&lt;=(MAX(rHoldPeriod,1)+fRvrYr)*12)</f>
        <v>0</v>
      </c>
      <c r="CZ285" s="278" cm="1">
        <f t="array" aca="1" ref="CZ285" ca="1">CY285*(1+(rRentIncrPct*(MOD(CZ$8,12)=1))+(rExCapExRntInfl*(rExCapExRntInflMnth=CZ$8)))*(CZ$8&lt;=(MAX(rHoldPeriod,1)+fRvrYr)*12)</f>
        <v>0</v>
      </c>
      <c r="DA285" s="278" cm="1">
        <f t="array" aca="1" ref="DA285" ca="1">CZ285*(1+(rRentIncrPct*(MOD(DA$8,12)=1))+(rExCapExRntInfl*(rExCapExRntInflMnth=DA$8)))*(DA$8&lt;=(MAX(rHoldPeriod,1)+fRvrYr)*12)</f>
        <v>0</v>
      </c>
      <c r="DB285" s="278" cm="1">
        <f t="array" aca="1" ref="DB285" ca="1">DA285*(1+(rRentIncrPct*(MOD(DB$8,12)=1))+(rExCapExRntInfl*(rExCapExRntInflMnth=DB$8)))*(DB$8&lt;=(MAX(rHoldPeriod,1)+fRvrYr)*12)</f>
        <v>0</v>
      </c>
      <c r="DC285" s="278" cm="1">
        <f t="array" aca="1" ref="DC285" ca="1">DB285*(1+(rRentIncrPct*(MOD(DC$8,12)=1))+(rExCapExRntInfl*(rExCapExRntInflMnth=DC$8)))*(DC$8&lt;=(MAX(rHoldPeriod,1)+fRvrYr)*12)</f>
        <v>0</v>
      </c>
      <c r="DD285" s="278" cm="1">
        <f t="array" aca="1" ref="DD285" ca="1">DC285*(1+(rRentIncrPct*(MOD(DD$8,12)=1))+(rExCapExRntInfl*(rExCapExRntInflMnth=DD$8)))*(DD$8&lt;=(MAX(rHoldPeriod,1)+fRvrYr)*12)</f>
        <v>0</v>
      </c>
      <c r="DE285" s="278" cm="1">
        <f t="array" aca="1" ref="DE285" ca="1">DD285*(1+(rRentIncrPct*(MOD(DE$8,12)=1))+(rExCapExRntInfl*(rExCapExRntInflMnth=DE$8)))*(DE$8&lt;=(MAX(rHoldPeriod,1)+fRvrYr)*12)</f>
        <v>0</v>
      </c>
      <c r="DF285" s="278" cm="1">
        <f t="array" aca="1" ref="DF285" ca="1">DE285*(1+(rRentIncrPct*(MOD(DF$8,12)=1))+(rExCapExRntInfl*(rExCapExRntInflMnth=DF$8)))*(DF$8&lt;=(MAX(rHoldPeriod,1)+fRvrYr)*12)</f>
        <v>0</v>
      </c>
      <c r="DG285" s="278" cm="1">
        <f t="array" aca="1" ref="DG285" ca="1">DF285*(1+(rRentIncrPct*(MOD(DG$8,12)=1))+(rExCapExRntInfl*(rExCapExRntInflMnth=DG$8)))*(DG$8&lt;=(MAX(rHoldPeriod,1)+fRvrYr)*12)</f>
        <v>0</v>
      </c>
      <c r="DH285" s="278" cm="1">
        <f t="array" aca="1" ref="DH285" ca="1">DG285*(1+(rRentIncrPct*(MOD(DH$8,12)=1))+(rExCapExRntInfl*(rExCapExRntInflMnth=DH$8)))*(DH$8&lt;=(MAX(rHoldPeriod,1)+fRvrYr)*12)</f>
        <v>0</v>
      </c>
      <c r="DI285" s="278" cm="1">
        <f t="array" aca="1" ref="DI285" ca="1">DH285*(1+(rRentIncrPct*(MOD(DI$8,12)=1))+(rExCapExRntInfl*(rExCapExRntInflMnth=DI$8)))*(DI$8&lt;=(MAX(rHoldPeriod,1)+fRvrYr)*12)</f>
        <v>0</v>
      </c>
      <c r="DJ285" s="278" cm="1">
        <f t="array" aca="1" ref="DJ285" ca="1">DI285*(1+(rRentIncrPct*(MOD(DJ$8,12)=1))+(rExCapExRntInfl*(rExCapExRntInflMnth=DJ$8)))*(DJ$8&lt;=(MAX(rHoldPeriod,1)+fRvrYr)*12)</f>
        <v>0</v>
      </c>
      <c r="DK285" s="278" cm="1">
        <f t="array" aca="1" ref="DK285" ca="1">DJ285*(1+(rRentIncrPct*(MOD(DK$8,12)=1))+(rExCapExRntInfl*(rExCapExRntInflMnth=DK$8)))*(DK$8&lt;=(MAX(rHoldPeriod,1)+fRvrYr)*12)</f>
        <v>0</v>
      </c>
      <c r="DL285" s="278" cm="1">
        <f t="array" aca="1" ref="DL285" ca="1">DK285*(1+(rRentIncrPct*(MOD(DL$8,12)=1))+(rExCapExRntInfl*(rExCapExRntInflMnth=DL$8)))*(DL$8&lt;=(MAX(rHoldPeriod,1)+fRvrYr)*12)</f>
        <v>0</v>
      </c>
      <c r="DM285" s="278" cm="1">
        <f t="array" aca="1" ref="DM285" ca="1">DL285*(1+(rRentIncrPct*(MOD(DM$8,12)=1))+(rExCapExRntInfl*(rExCapExRntInflMnth=DM$8)))*(DM$8&lt;=(MAX(rHoldPeriod,1)+fRvrYr)*12)</f>
        <v>0</v>
      </c>
      <c r="DN285" s="278" cm="1">
        <f t="array" aca="1" ref="DN285" ca="1">DM285*(1+(rRentIncrPct*(MOD(DN$8,12)=1))+(rExCapExRntInfl*(rExCapExRntInflMnth=DN$8)))*(DN$8&lt;=(MAX(rHoldPeriod,1)+fRvrYr)*12)</f>
        <v>0</v>
      </c>
      <c r="DO285" s="278" cm="1">
        <f t="array" aca="1" ref="DO285" ca="1">DN285*(1+(rRentIncrPct*(MOD(DO$8,12)=1))+(rExCapExRntInfl*(rExCapExRntInflMnth=DO$8)))*(DO$8&lt;=(MAX(rHoldPeriod,1)+fRvrYr)*12)</f>
        <v>0</v>
      </c>
      <c r="DP285" s="278" cm="1">
        <f t="array" aca="1" ref="DP285" ca="1">DO285*(1+(rRentIncrPct*(MOD(DP$8,12)=1))+(rExCapExRntInfl*(rExCapExRntInflMnth=DP$8)))*(DP$8&lt;=(MAX(rHoldPeriod,1)+fRvrYr)*12)</f>
        <v>0</v>
      </c>
      <c r="DQ285" s="278" cm="1">
        <f t="array" aca="1" ref="DQ285" ca="1">DP285*(1+(rRentIncrPct*(MOD(DQ$8,12)=1))+(rExCapExRntInfl*(rExCapExRntInflMnth=DQ$8)))*(DQ$8&lt;=(MAX(rHoldPeriod,1)+fRvrYr)*12)</f>
        <v>0</v>
      </c>
      <c r="DR285" s="278" cm="1">
        <f t="array" aca="1" ref="DR285" ca="1">DQ285*(1+(rRentIncrPct*(MOD(DR$8,12)=1))+(rExCapExRntInfl*(rExCapExRntInflMnth=DR$8)))*(DR$8&lt;=(MAX(rHoldPeriod,1)+fRvrYr)*12)</f>
        <v>0</v>
      </c>
      <c r="DS285" s="278" cm="1">
        <f t="array" aca="1" ref="DS285" ca="1">DR285*(1+(rRentIncrPct*(MOD(DS$8,12)=1))+(rExCapExRntInfl*(rExCapExRntInflMnth=DS$8)))*(DS$8&lt;=(MAX(rHoldPeriod,1)+fRvrYr)*12)</f>
        <v>0</v>
      </c>
      <c r="DT285" s="278" cm="1">
        <f t="array" aca="1" ref="DT285" ca="1">DS285*(1+(rRentIncrPct*(MOD(DT$8,12)=1))+(rExCapExRntInfl*(rExCapExRntInflMnth=DT$8)))*(DT$8&lt;=(MAX(rHoldPeriod,1)+fRvrYr)*12)</f>
        <v>0</v>
      </c>
      <c r="DU285" s="278" cm="1">
        <f t="array" aca="1" ref="DU285" ca="1">DT285*(1+(rRentIncrPct*(MOD(DU$8,12)=1))+(rExCapExRntInfl*(rExCapExRntInflMnth=DU$8)))*(DU$8&lt;=(MAX(rHoldPeriod,1)+fRvrYr)*12)</f>
        <v>0</v>
      </c>
      <c r="DV285" s="278" cm="1">
        <f t="array" aca="1" ref="DV285" ca="1">DU285*(1+(rRentIncrPct*(MOD(DV$8,12)=1))+(rExCapExRntInfl*(rExCapExRntInflMnth=DV$8)))*(DV$8&lt;=(MAX(rHoldPeriod,1)+fRvrYr)*12)</f>
        <v>0</v>
      </c>
      <c r="DW285" s="278" cm="1">
        <f t="array" aca="1" ref="DW285" ca="1">DV285*(1+(rRentIncrPct*(MOD(DW$8,12)=1))+(rExCapExRntInfl*(rExCapExRntInflMnth=DW$8)))*(DW$8&lt;=(MAX(rHoldPeriod,1)+fRvrYr)*12)</f>
        <v>0</v>
      </c>
      <c r="DX285" s="278" cm="1">
        <f t="array" aca="1" ref="DX285" ca="1">DW285*(1+(rRentIncrPct*(MOD(DX$8,12)=1))+(rExCapExRntInfl*(rExCapExRntInflMnth=DX$8)))*(DX$8&lt;=(MAX(rHoldPeriod,1)+fRvrYr)*12)</f>
        <v>0</v>
      </c>
      <c r="DY285" s="278" cm="1">
        <f t="array" aca="1" ref="DY285" ca="1">DX285*(1+(rRentIncrPct*(MOD(DY$8,12)=1))+(rExCapExRntInfl*(rExCapExRntInflMnth=DY$8)))*(DY$8&lt;=(MAX(rHoldPeriod,1)+fRvrYr)*12)</f>
        <v>0</v>
      </c>
      <c r="DZ285" s="278" cm="1">
        <f t="array" aca="1" ref="DZ285" ca="1">DY285*(1+(rRentIncrPct*(MOD(DZ$8,12)=1))+(rExCapExRntInfl*(rExCapExRntInflMnth=DZ$8)))*(DZ$8&lt;=(MAX(rHoldPeriod,1)+fRvrYr)*12)</f>
        <v>0</v>
      </c>
      <c r="EA285" s="278" cm="1">
        <f t="array" aca="1" ref="EA285" ca="1">DZ285*(1+(rRentIncrPct*(MOD(EA$8,12)=1))+(rExCapExRntInfl*(rExCapExRntInflMnth=EA$8)))*(EA$8&lt;=(MAX(rHoldPeriod,1)+fRvrYr)*12)</f>
        <v>0</v>
      </c>
      <c r="EB285" s="278" cm="1">
        <f t="array" aca="1" ref="EB285" ca="1">EA285*(1+(rRentIncrPct*(MOD(EB$8,12)=1))+(rExCapExRntInfl*(rExCapExRntInflMnth=EB$8)))*(EB$8&lt;=(MAX(rHoldPeriod,1)+fRvrYr)*12)</f>
        <v>0</v>
      </c>
      <c r="EC285" s="278" cm="1">
        <f t="array" aca="1" ref="EC285" ca="1">EB285*(1+(rRentIncrPct*(MOD(EC$8,12)=1))+(rExCapExRntInfl*(rExCapExRntInflMnth=EC$8)))*(EC$8&lt;=(MAX(rHoldPeriod,1)+fRvrYr)*12)</f>
        <v>0</v>
      </c>
      <c r="ED285" s="278" cm="1">
        <f t="array" aca="1" ref="ED285" ca="1">EC285*(1+(rRentIncrPct*(MOD(ED$8,12)=1))+(rExCapExRntInfl*(rExCapExRntInflMnth=ED$8)))*(ED$8&lt;=(MAX(rHoldPeriod,1)+fRvrYr)*12)</f>
        <v>0</v>
      </c>
      <c r="EE285" s="278" cm="1">
        <f t="array" aca="1" ref="EE285" ca="1">ED285*(1+(rRentIncrPct*(MOD(EE$8,12)=1))+(rExCapExRntInfl*(rExCapExRntInflMnth=EE$8)))*(EE$8&lt;=(MAX(rHoldPeriod,1)+fRvrYr)*12)</f>
        <v>0</v>
      </c>
      <c r="EF285" s="278" cm="1">
        <f t="array" aca="1" ref="EF285" ca="1">EE285*(1+(rRentIncrPct*(MOD(EF$8,12)=1))+(rExCapExRntInfl*(rExCapExRntInflMnth=EF$8)))*(EF$8&lt;=(MAX(rHoldPeriod,1)+fRvrYr)*12)</f>
        <v>0</v>
      </c>
      <c r="EG285" s="278" cm="1">
        <f t="array" aca="1" ref="EG285" ca="1">EF285*(1+(rRentIncrPct*(MOD(EG$8,12)=1))+(rExCapExRntInfl*(rExCapExRntInflMnth=EG$8)))*(EG$8&lt;=(MAX(rHoldPeriod,1)+fRvrYr)*12)</f>
        <v>0</v>
      </c>
      <c r="EH285" s="278" cm="1">
        <f t="array" aca="1" ref="EH285" ca="1">EG285*(1+(rRentIncrPct*(MOD(EH$8,12)=1))+(rExCapExRntInfl*(rExCapExRntInflMnth=EH$8)))*(EH$8&lt;=(MAX(rHoldPeriod,1)+fRvrYr)*12)</f>
        <v>0</v>
      </c>
      <c r="EI285" s="278" cm="1">
        <f t="array" aca="1" ref="EI285" ca="1">EH285*(1+(rRentIncrPct*(MOD(EI$8,12)=1))+(rExCapExRntInfl*(rExCapExRntInflMnth=EI$8)))*(EI$8&lt;=(MAX(rHoldPeriod,1)+fRvrYr)*12)</f>
        <v>0</v>
      </c>
      <c r="EJ285" s="278" cm="1">
        <f t="array" aca="1" ref="EJ285" ca="1">EI285*(1+(rRentIncrPct*(MOD(EJ$8,12)=1))+(rExCapExRntInfl*(rExCapExRntInflMnth=EJ$8)))*(EJ$8&lt;=(MAX(rHoldPeriod,1)+fRvrYr)*12)</f>
        <v>0</v>
      </c>
      <c r="EK285" s="278" cm="1">
        <f t="array" aca="1" ref="EK285" ca="1">EJ285*(1+(rRentIncrPct*(MOD(EK$8,12)=1))+(rExCapExRntInfl*(rExCapExRntInflMnth=EK$8)))*(EK$8&lt;=(MAX(rHoldPeriod,1)+fRvrYr)*12)</f>
        <v>0</v>
      </c>
      <c r="EL285" s="278" cm="1">
        <f t="array" aca="1" ref="EL285" ca="1">EK285*(1+(rRentIncrPct*(MOD(EL$8,12)=1))+(rExCapExRntInfl*(rExCapExRntInflMnth=EL$8)))*(EL$8&lt;=(MAX(rHoldPeriod,1)+fRvrYr)*12)</f>
        <v>0</v>
      </c>
      <c r="EM285" s="278" cm="1">
        <f t="array" aca="1" ref="EM285" ca="1">EL285*(1+(rRentIncrPct*(MOD(EM$8,12)=1))+(rExCapExRntInfl*(rExCapExRntInflMnth=EM$8)))*(EM$8&lt;=(MAX(rHoldPeriod,1)+fRvrYr)*12)</f>
        <v>0</v>
      </c>
      <c r="EN285" s="278" cm="1">
        <f t="array" aca="1" ref="EN285" ca="1">EM285*(1+(rRentIncrPct*(MOD(EN$8,12)=1))+(rExCapExRntInfl*(rExCapExRntInflMnth=EN$8)))*(EN$8&lt;=(MAX(rHoldPeriod,1)+fRvrYr)*12)</f>
        <v>0</v>
      </c>
      <c r="EO285" s="278" cm="1">
        <f t="array" aca="1" ref="EO285" ca="1">EN285*(1+(rRentIncrPct*(MOD(EO$8,12)=1))+(rExCapExRntInfl*(rExCapExRntInflMnth=EO$8)))*(EO$8&lt;=(MAX(rHoldPeriod,1)+fRvrYr)*12)</f>
        <v>0</v>
      </c>
      <c r="EP285" s="278" cm="1">
        <f t="array" aca="1" ref="EP285" ca="1">EO285*(1+(rRentIncrPct*(MOD(EP$8,12)=1))+(rExCapExRntInfl*(rExCapExRntInflMnth=EP$8)))*(EP$8&lt;=(MAX(rHoldPeriod,1)+fRvrYr)*12)</f>
        <v>0</v>
      </c>
      <c r="EQ285" s="278" cm="1">
        <f t="array" aca="1" ref="EQ285" ca="1">EP285*(1+(rRentIncrPct*(MOD(EQ$8,12)=1))+(rExCapExRntInfl*(rExCapExRntInflMnth=EQ$8)))*(EQ$8&lt;=(MAX(rHoldPeriod,1)+fRvrYr)*12)</f>
        <v>0</v>
      </c>
      <c r="ER285" s="278" cm="1">
        <f t="array" aca="1" ref="ER285" ca="1">EQ285*(1+(rRentIncrPct*(MOD(ER$8,12)=1))+(rExCapExRntInfl*(rExCapExRntInflMnth=ER$8)))*(ER$8&lt;=(MAX(rHoldPeriod,1)+fRvrYr)*12)</f>
        <v>0</v>
      </c>
      <c r="ES285" s="278" cm="1">
        <f t="array" aca="1" ref="ES285" ca="1">ER285*(1+(rRentIncrPct*(MOD(ES$8,12)=1))+(rExCapExRntInfl*(rExCapExRntInflMnth=ES$8)))*(ES$8&lt;=(MAX(rHoldPeriod,1)+fRvrYr)*12)</f>
        <v>0</v>
      </c>
    </row>
    <row r="286" spans="17:149" hidden="1" x14ac:dyDescent="0.2">
      <c r="Q286" s="275"/>
      <c r="R286" s="278">
        <f t="shared" si="502"/>
        <v>0</v>
      </c>
      <c r="S286" s="278" cm="1">
        <f t="array" aca="1" ref="S286" ca="1">R286*(1+(rRentIncrPct*(MOD(S$8,12)=1))+(rExCapExRntInfl*(rExCapExRntInflMnth=S$8)))*(S$8&lt;=(MAX(rHoldPeriod,1)+fRvrYr)*12)</f>
        <v>0</v>
      </c>
      <c r="T286" s="278" cm="1">
        <f t="array" aca="1" ref="T286" ca="1">S286*(1+(rRentIncrPct*(MOD(T$8,12)=1))+(rExCapExRntInfl*(rExCapExRntInflMnth=T$8)))*(T$8&lt;=(MAX(rHoldPeriod,1)+fRvrYr)*12)</f>
        <v>0</v>
      </c>
      <c r="U286" s="278" cm="1">
        <f t="array" aca="1" ref="U286" ca="1">T286*(1+(rRentIncrPct*(MOD(U$8,12)=1))+(rExCapExRntInfl*(rExCapExRntInflMnth=U$8)))*(U$8&lt;=(MAX(rHoldPeriod,1)+fRvrYr)*12)</f>
        <v>0</v>
      </c>
      <c r="V286" s="278" cm="1">
        <f t="array" aca="1" ref="V286" ca="1">U286*(1+(rRentIncrPct*(MOD(V$8,12)=1))+(rExCapExRntInfl*(rExCapExRntInflMnth=V$8)))*(V$8&lt;=(MAX(rHoldPeriod,1)+fRvrYr)*12)</f>
        <v>0</v>
      </c>
      <c r="W286" s="278" cm="1">
        <f t="array" aca="1" ref="W286" ca="1">V286*(1+(rRentIncrPct*(MOD(W$8,12)=1))+(rExCapExRntInfl*(rExCapExRntInflMnth=W$8)))*(W$8&lt;=(MAX(rHoldPeriod,1)+fRvrYr)*12)</f>
        <v>0</v>
      </c>
      <c r="X286" s="278" cm="1">
        <f t="array" aca="1" ref="X286" ca="1">W286*(1+(rRentIncrPct*(MOD(X$8,12)=1))+(rExCapExRntInfl*(rExCapExRntInflMnth=X$8)))*(X$8&lt;=(MAX(rHoldPeriod,1)+fRvrYr)*12)</f>
        <v>0</v>
      </c>
      <c r="Y286" s="278" cm="1">
        <f t="array" aca="1" ref="Y286" ca="1">X286*(1+(rRentIncrPct*(MOD(Y$8,12)=1))+(rExCapExRntInfl*(rExCapExRntInflMnth=Y$8)))*(Y$8&lt;=(MAX(rHoldPeriod,1)+fRvrYr)*12)</f>
        <v>0</v>
      </c>
      <c r="Z286" s="278" cm="1">
        <f t="array" aca="1" ref="Z286" ca="1">Y286*(1+(rRentIncrPct*(MOD(Z$8,12)=1))+(rExCapExRntInfl*(rExCapExRntInflMnth=Z$8)))*(Z$8&lt;=(MAX(rHoldPeriod,1)+fRvrYr)*12)</f>
        <v>0</v>
      </c>
      <c r="AA286" s="278" cm="1">
        <f t="array" aca="1" ref="AA286" ca="1">Z286*(1+(rRentIncrPct*(MOD(AA$8,12)=1))+(rExCapExRntInfl*(rExCapExRntInflMnth=AA$8)))*(AA$8&lt;=(MAX(rHoldPeriod,1)+fRvrYr)*12)</f>
        <v>0</v>
      </c>
      <c r="AB286" s="278" cm="1">
        <f t="array" aca="1" ref="AB286" ca="1">AA286*(1+(rRentIncrPct*(MOD(AB$8,12)=1))+(rExCapExRntInfl*(rExCapExRntInflMnth=AB$8)))*(AB$8&lt;=(MAX(rHoldPeriod,1)+fRvrYr)*12)</f>
        <v>0</v>
      </c>
      <c r="AC286" s="278" cm="1">
        <f t="array" aca="1" ref="AC286" ca="1">AB286*(1+(rRentIncrPct*(MOD(AC$8,12)=1))+(rExCapExRntInfl*(rExCapExRntInflMnth=AC$8)))*(AC$8&lt;=(MAX(rHoldPeriod,1)+fRvrYr)*12)</f>
        <v>0</v>
      </c>
      <c r="AD286" s="278" cm="1">
        <f t="array" aca="1" ref="AD286" ca="1">AC286*(1+(rRentIncrPct*(MOD(AD$8,12)=1))+(rExCapExRntInfl*(rExCapExRntInflMnth=AD$8)))*(AD$8&lt;=(MAX(rHoldPeriod,1)+fRvrYr)*12)</f>
        <v>0</v>
      </c>
      <c r="AE286" s="278" cm="1">
        <f t="array" aca="1" ref="AE286" ca="1">AD286*(1+(rRentIncrPct*(MOD(AE$8,12)=1))+(rExCapExRntInfl*(rExCapExRntInflMnth=AE$8)))*(AE$8&lt;=(MAX(rHoldPeriod,1)+fRvrYr)*12)</f>
        <v>0</v>
      </c>
      <c r="AF286" s="278" cm="1">
        <f t="array" aca="1" ref="AF286" ca="1">AE286*(1+(rRentIncrPct*(MOD(AF$8,12)=1))+(rExCapExRntInfl*(rExCapExRntInflMnth=AF$8)))*(AF$8&lt;=(MAX(rHoldPeriod,1)+fRvrYr)*12)</f>
        <v>0</v>
      </c>
      <c r="AG286" s="278" cm="1">
        <f t="array" aca="1" ref="AG286" ca="1">AF286*(1+(rRentIncrPct*(MOD(AG$8,12)=1))+(rExCapExRntInfl*(rExCapExRntInflMnth=AG$8)))*(AG$8&lt;=(MAX(rHoldPeriod,1)+fRvrYr)*12)</f>
        <v>0</v>
      </c>
      <c r="AH286" s="278" cm="1">
        <f t="array" aca="1" ref="AH286" ca="1">AG286*(1+(rRentIncrPct*(MOD(AH$8,12)=1))+(rExCapExRntInfl*(rExCapExRntInflMnth=AH$8)))*(AH$8&lt;=(MAX(rHoldPeriod,1)+fRvrYr)*12)</f>
        <v>0</v>
      </c>
      <c r="AI286" s="278" cm="1">
        <f t="array" aca="1" ref="AI286" ca="1">AH286*(1+(rRentIncrPct*(MOD(AI$8,12)=1))+(rExCapExRntInfl*(rExCapExRntInflMnth=AI$8)))*(AI$8&lt;=(MAX(rHoldPeriod,1)+fRvrYr)*12)</f>
        <v>0</v>
      </c>
      <c r="AJ286" s="278" cm="1">
        <f t="array" aca="1" ref="AJ286" ca="1">AI286*(1+(rRentIncrPct*(MOD(AJ$8,12)=1))+(rExCapExRntInfl*(rExCapExRntInflMnth=AJ$8)))*(AJ$8&lt;=(MAX(rHoldPeriod,1)+fRvrYr)*12)</f>
        <v>0</v>
      </c>
      <c r="AK286" s="278" cm="1">
        <f t="array" aca="1" ref="AK286" ca="1">AJ286*(1+(rRentIncrPct*(MOD(AK$8,12)=1))+(rExCapExRntInfl*(rExCapExRntInflMnth=AK$8)))*(AK$8&lt;=(MAX(rHoldPeriod,1)+fRvrYr)*12)</f>
        <v>0</v>
      </c>
      <c r="AL286" s="278" cm="1">
        <f t="array" aca="1" ref="AL286" ca="1">AK286*(1+(rRentIncrPct*(MOD(AL$8,12)=1))+(rExCapExRntInfl*(rExCapExRntInflMnth=AL$8)))*(AL$8&lt;=(MAX(rHoldPeriod,1)+fRvrYr)*12)</f>
        <v>0</v>
      </c>
      <c r="AM286" s="278" cm="1">
        <f t="array" aca="1" ref="AM286" ca="1">AL286*(1+(rRentIncrPct*(MOD(AM$8,12)=1))+(rExCapExRntInfl*(rExCapExRntInflMnth=AM$8)))*(AM$8&lt;=(MAX(rHoldPeriod,1)+fRvrYr)*12)</f>
        <v>0</v>
      </c>
      <c r="AN286" s="278" cm="1">
        <f t="array" aca="1" ref="AN286" ca="1">AM286*(1+(rRentIncrPct*(MOD(AN$8,12)=1))+(rExCapExRntInfl*(rExCapExRntInflMnth=AN$8)))*(AN$8&lt;=(MAX(rHoldPeriod,1)+fRvrYr)*12)</f>
        <v>0</v>
      </c>
      <c r="AO286" s="278" cm="1">
        <f t="array" aca="1" ref="AO286" ca="1">AN286*(1+(rRentIncrPct*(MOD(AO$8,12)=1))+(rExCapExRntInfl*(rExCapExRntInflMnth=AO$8)))*(AO$8&lt;=(MAX(rHoldPeriod,1)+fRvrYr)*12)</f>
        <v>0</v>
      </c>
      <c r="AP286" s="278" cm="1">
        <f t="array" aca="1" ref="AP286" ca="1">AO286*(1+(rRentIncrPct*(MOD(AP$8,12)=1))+(rExCapExRntInfl*(rExCapExRntInflMnth=AP$8)))*(AP$8&lt;=(MAX(rHoldPeriod,1)+fRvrYr)*12)</f>
        <v>0</v>
      </c>
      <c r="AQ286" s="278" cm="1">
        <f t="array" aca="1" ref="AQ286" ca="1">AP286*(1+(rRentIncrPct*(MOD(AQ$8,12)=1))+(rExCapExRntInfl*(rExCapExRntInflMnth=AQ$8)))*(AQ$8&lt;=(MAX(rHoldPeriod,1)+fRvrYr)*12)</f>
        <v>0</v>
      </c>
      <c r="AR286" s="278" cm="1">
        <f t="array" aca="1" ref="AR286" ca="1">AQ286*(1+(rRentIncrPct*(MOD(AR$8,12)=1))+(rExCapExRntInfl*(rExCapExRntInflMnth=AR$8)))*(AR$8&lt;=(MAX(rHoldPeriod,1)+fRvrYr)*12)</f>
        <v>0</v>
      </c>
      <c r="AS286" s="278" cm="1">
        <f t="array" aca="1" ref="AS286" ca="1">AR286*(1+(rRentIncrPct*(MOD(AS$8,12)=1))+(rExCapExRntInfl*(rExCapExRntInflMnth=AS$8)))*(AS$8&lt;=(MAX(rHoldPeriod,1)+fRvrYr)*12)</f>
        <v>0</v>
      </c>
      <c r="AT286" s="278" cm="1">
        <f t="array" aca="1" ref="AT286" ca="1">AS286*(1+(rRentIncrPct*(MOD(AT$8,12)=1))+(rExCapExRntInfl*(rExCapExRntInflMnth=AT$8)))*(AT$8&lt;=(MAX(rHoldPeriod,1)+fRvrYr)*12)</f>
        <v>0</v>
      </c>
      <c r="AU286" s="278" cm="1">
        <f t="array" aca="1" ref="AU286" ca="1">AT286*(1+(rRentIncrPct*(MOD(AU$8,12)=1))+(rExCapExRntInfl*(rExCapExRntInflMnth=AU$8)))*(AU$8&lt;=(MAX(rHoldPeriod,1)+fRvrYr)*12)</f>
        <v>0</v>
      </c>
      <c r="AV286" s="278" cm="1">
        <f t="array" aca="1" ref="AV286" ca="1">AU286*(1+(rRentIncrPct*(MOD(AV$8,12)=1))+(rExCapExRntInfl*(rExCapExRntInflMnth=AV$8)))*(AV$8&lt;=(MAX(rHoldPeriod,1)+fRvrYr)*12)</f>
        <v>0</v>
      </c>
      <c r="AW286" s="278" cm="1">
        <f t="array" aca="1" ref="AW286" ca="1">AV286*(1+(rRentIncrPct*(MOD(AW$8,12)=1))+(rExCapExRntInfl*(rExCapExRntInflMnth=AW$8)))*(AW$8&lt;=(MAX(rHoldPeriod,1)+fRvrYr)*12)</f>
        <v>0</v>
      </c>
      <c r="AX286" s="278" cm="1">
        <f t="array" aca="1" ref="AX286" ca="1">AW286*(1+(rRentIncrPct*(MOD(AX$8,12)=1))+(rExCapExRntInfl*(rExCapExRntInflMnth=AX$8)))*(AX$8&lt;=(MAX(rHoldPeriod,1)+fRvrYr)*12)</f>
        <v>0</v>
      </c>
      <c r="AY286" s="278" cm="1">
        <f t="array" aca="1" ref="AY286" ca="1">AX286*(1+(rRentIncrPct*(MOD(AY$8,12)=1))+(rExCapExRntInfl*(rExCapExRntInflMnth=AY$8)))*(AY$8&lt;=(MAX(rHoldPeriod,1)+fRvrYr)*12)</f>
        <v>0</v>
      </c>
      <c r="AZ286" s="278" cm="1">
        <f t="array" aca="1" ref="AZ286" ca="1">AY286*(1+(rRentIncrPct*(MOD(AZ$8,12)=1))+(rExCapExRntInfl*(rExCapExRntInflMnth=AZ$8)))*(AZ$8&lt;=(MAX(rHoldPeriod,1)+fRvrYr)*12)</f>
        <v>0</v>
      </c>
      <c r="BA286" s="278" cm="1">
        <f t="array" aca="1" ref="BA286" ca="1">AZ286*(1+(rRentIncrPct*(MOD(BA$8,12)=1))+(rExCapExRntInfl*(rExCapExRntInflMnth=BA$8)))*(BA$8&lt;=(MAX(rHoldPeriod,1)+fRvrYr)*12)</f>
        <v>0</v>
      </c>
      <c r="BB286" s="278" cm="1">
        <f t="array" aca="1" ref="BB286" ca="1">BA286*(1+(rRentIncrPct*(MOD(BB$8,12)=1))+(rExCapExRntInfl*(rExCapExRntInflMnth=BB$8)))*(BB$8&lt;=(MAX(rHoldPeriod,1)+fRvrYr)*12)</f>
        <v>0</v>
      </c>
      <c r="BC286" s="278" cm="1">
        <f t="array" aca="1" ref="BC286" ca="1">BB286*(1+(rRentIncrPct*(MOD(BC$8,12)=1))+(rExCapExRntInfl*(rExCapExRntInflMnth=BC$8)))*(BC$8&lt;=(MAX(rHoldPeriod,1)+fRvrYr)*12)</f>
        <v>0</v>
      </c>
      <c r="BD286" s="278" cm="1">
        <f t="array" aca="1" ref="BD286" ca="1">BC286*(1+(rRentIncrPct*(MOD(BD$8,12)=1))+(rExCapExRntInfl*(rExCapExRntInflMnth=BD$8)))*(BD$8&lt;=(MAX(rHoldPeriod,1)+fRvrYr)*12)</f>
        <v>0</v>
      </c>
      <c r="BE286" s="278" cm="1">
        <f t="array" aca="1" ref="BE286" ca="1">BD286*(1+(rRentIncrPct*(MOD(BE$8,12)=1))+(rExCapExRntInfl*(rExCapExRntInflMnth=BE$8)))*(BE$8&lt;=(MAX(rHoldPeriod,1)+fRvrYr)*12)</f>
        <v>0</v>
      </c>
      <c r="BF286" s="278" cm="1">
        <f t="array" aca="1" ref="BF286" ca="1">BE286*(1+(rRentIncrPct*(MOD(BF$8,12)=1))+(rExCapExRntInfl*(rExCapExRntInflMnth=BF$8)))*(BF$8&lt;=(MAX(rHoldPeriod,1)+fRvrYr)*12)</f>
        <v>0</v>
      </c>
      <c r="BG286" s="278" cm="1">
        <f t="array" aca="1" ref="BG286" ca="1">BF286*(1+(rRentIncrPct*(MOD(BG$8,12)=1))+(rExCapExRntInfl*(rExCapExRntInflMnth=BG$8)))*(BG$8&lt;=(MAX(rHoldPeriod,1)+fRvrYr)*12)</f>
        <v>0</v>
      </c>
      <c r="BH286" s="278" cm="1">
        <f t="array" aca="1" ref="BH286" ca="1">BG286*(1+(rRentIncrPct*(MOD(BH$8,12)=1))+(rExCapExRntInfl*(rExCapExRntInflMnth=BH$8)))*(BH$8&lt;=(MAX(rHoldPeriod,1)+fRvrYr)*12)</f>
        <v>0</v>
      </c>
      <c r="BI286" s="278" cm="1">
        <f t="array" aca="1" ref="BI286" ca="1">BH286*(1+(rRentIncrPct*(MOD(BI$8,12)=1))+(rExCapExRntInfl*(rExCapExRntInflMnth=BI$8)))*(BI$8&lt;=(MAX(rHoldPeriod,1)+fRvrYr)*12)</f>
        <v>0</v>
      </c>
      <c r="BJ286" s="278" cm="1">
        <f t="array" aca="1" ref="BJ286" ca="1">BI286*(1+(rRentIncrPct*(MOD(BJ$8,12)=1))+(rExCapExRntInfl*(rExCapExRntInflMnth=BJ$8)))*(BJ$8&lt;=(MAX(rHoldPeriod,1)+fRvrYr)*12)</f>
        <v>0</v>
      </c>
      <c r="BK286" s="278" cm="1">
        <f t="array" aca="1" ref="BK286" ca="1">BJ286*(1+(rRentIncrPct*(MOD(BK$8,12)=1))+(rExCapExRntInfl*(rExCapExRntInflMnth=BK$8)))*(BK$8&lt;=(MAX(rHoldPeriod,1)+fRvrYr)*12)</f>
        <v>0</v>
      </c>
      <c r="BL286" s="278" cm="1">
        <f t="array" aca="1" ref="BL286" ca="1">BK286*(1+(rRentIncrPct*(MOD(BL$8,12)=1))+(rExCapExRntInfl*(rExCapExRntInflMnth=BL$8)))*(BL$8&lt;=(MAX(rHoldPeriod,1)+fRvrYr)*12)</f>
        <v>0</v>
      </c>
      <c r="BM286" s="278" cm="1">
        <f t="array" aca="1" ref="BM286" ca="1">BL286*(1+(rRentIncrPct*(MOD(BM$8,12)=1))+(rExCapExRntInfl*(rExCapExRntInflMnth=BM$8)))*(BM$8&lt;=(MAX(rHoldPeriod,1)+fRvrYr)*12)</f>
        <v>0</v>
      </c>
      <c r="BN286" s="278" cm="1">
        <f t="array" aca="1" ref="BN286" ca="1">BM286*(1+(rRentIncrPct*(MOD(BN$8,12)=1))+(rExCapExRntInfl*(rExCapExRntInflMnth=BN$8)))*(BN$8&lt;=(MAX(rHoldPeriod,1)+fRvrYr)*12)</f>
        <v>0</v>
      </c>
      <c r="BO286" s="278" cm="1">
        <f t="array" aca="1" ref="BO286" ca="1">BN286*(1+(rRentIncrPct*(MOD(BO$8,12)=1))+(rExCapExRntInfl*(rExCapExRntInflMnth=BO$8)))*(BO$8&lt;=(MAX(rHoldPeriod,1)+fRvrYr)*12)</f>
        <v>0</v>
      </c>
      <c r="BP286" s="278" cm="1">
        <f t="array" aca="1" ref="BP286" ca="1">BO286*(1+(rRentIncrPct*(MOD(BP$8,12)=1))+(rExCapExRntInfl*(rExCapExRntInflMnth=BP$8)))*(BP$8&lt;=(MAX(rHoldPeriod,1)+fRvrYr)*12)</f>
        <v>0</v>
      </c>
      <c r="BQ286" s="278" cm="1">
        <f t="array" aca="1" ref="BQ286" ca="1">BP286*(1+(rRentIncrPct*(MOD(BQ$8,12)=1))+(rExCapExRntInfl*(rExCapExRntInflMnth=BQ$8)))*(BQ$8&lt;=(MAX(rHoldPeriod,1)+fRvrYr)*12)</f>
        <v>0</v>
      </c>
      <c r="BR286" s="278" cm="1">
        <f t="array" aca="1" ref="BR286" ca="1">BQ286*(1+(rRentIncrPct*(MOD(BR$8,12)=1))+(rExCapExRntInfl*(rExCapExRntInflMnth=BR$8)))*(BR$8&lt;=(MAX(rHoldPeriod,1)+fRvrYr)*12)</f>
        <v>0</v>
      </c>
      <c r="BS286" s="278" cm="1">
        <f t="array" aca="1" ref="BS286" ca="1">BR286*(1+(rRentIncrPct*(MOD(BS$8,12)=1))+(rExCapExRntInfl*(rExCapExRntInflMnth=BS$8)))*(BS$8&lt;=(MAX(rHoldPeriod,1)+fRvrYr)*12)</f>
        <v>0</v>
      </c>
      <c r="BT286" s="278" cm="1">
        <f t="array" aca="1" ref="BT286" ca="1">BS286*(1+(rRentIncrPct*(MOD(BT$8,12)=1))+(rExCapExRntInfl*(rExCapExRntInflMnth=BT$8)))*(BT$8&lt;=(MAX(rHoldPeriod,1)+fRvrYr)*12)</f>
        <v>0</v>
      </c>
      <c r="BU286" s="278" cm="1">
        <f t="array" aca="1" ref="BU286" ca="1">BT286*(1+(rRentIncrPct*(MOD(BU$8,12)=1))+(rExCapExRntInfl*(rExCapExRntInflMnth=BU$8)))*(BU$8&lt;=(MAX(rHoldPeriod,1)+fRvrYr)*12)</f>
        <v>0</v>
      </c>
      <c r="BV286" s="278" cm="1">
        <f t="array" aca="1" ref="BV286" ca="1">BU286*(1+(rRentIncrPct*(MOD(BV$8,12)=1))+(rExCapExRntInfl*(rExCapExRntInflMnth=BV$8)))*(BV$8&lt;=(MAX(rHoldPeriod,1)+fRvrYr)*12)</f>
        <v>0</v>
      </c>
      <c r="BW286" s="278" cm="1">
        <f t="array" aca="1" ref="BW286" ca="1">BV286*(1+(rRentIncrPct*(MOD(BW$8,12)=1))+(rExCapExRntInfl*(rExCapExRntInflMnth=BW$8)))*(BW$8&lt;=(MAX(rHoldPeriod,1)+fRvrYr)*12)</f>
        <v>0</v>
      </c>
      <c r="BX286" s="278" cm="1">
        <f t="array" aca="1" ref="BX286" ca="1">BW286*(1+(rRentIncrPct*(MOD(BX$8,12)=1))+(rExCapExRntInfl*(rExCapExRntInflMnth=BX$8)))*(BX$8&lt;=(MAX(rHoldPeriod,1)+fRvrYr)*12)</f>
        <v>0</v>
      </c>
      <c r="BY286" s="278" cm="1">
        <f t="array" aca="1" ref="BY286" ca="1">BX286*(1+(rRentIncrPct*(MOD(BY$8,12)=1))+(rExCapExRntInfl*(rExCapExRntInflMnth=BY$8)))*(BY$8&lt;=(MAX(rHoldPeriod,1)+fRvrYr)*12)</f>
        <v>0</v>
      </c>
      <c r="BZ286" s="278" cm="1">
        <f t="array" aca="1" ref="BZ286" ca="1">BY286*(1+(rRentIncrPct*(MOD(BZ$8,12)=1))+(rExCapExRntInfl*(rExCapExRntInflMnth=BZ$8)))*(BZ$8&lt;=(MAX(rHoldPeriod,1)+fRvrYr)*12)</f>
        <v>0</v>
      </c>
      <c r="CA286" s="278" cm="1">
        <f t="array" aca="1" ref="CA286" ca="1">BZ286*(1+(rRentIncrPct*(MOD(CA$8,12)=1))+(rExCapExRntInfl*(rExCapExRntInflMnth=CA$8)))*(CA$8&lt;=(MAX(rHoldPeriod,1)+fRvrYr)*12)</f>
        <v>0</v>
      </c>
      <c r="CB286" s="278" cm="1">
        <f t="array" aca="1" ref="CB286" ca="1">CA286*(1+(rRentIncrPct*(MOD(CB$8,12)=1))+(rExCapExRntInfl*(rExCapExRntInflMnth=CB$8)))*(CB$8&lt;=(MAX(rHoldPeriod,1)+fRvrYr)*12)</f>
        <v>0</v>
      </c>
      <c r="CC286" s="278" cm="1">
        <f t="array" aca="1" ref="CC286" ca="1">CB286*(1+(rRentIncrPct*(MOD(CC$8,12)=1))+(rExCapExRntInfl*(rExCapExRntInflMnth=CC$8)))*(CC$8&lt;=(MAX(rHoldPeriod,1)+fRvrYr)*12)</f>
        <v>0</v>
      </c>
      <c r="CD286" s="278" cm="1">
        <f t="array" aca="1" ref="CD286" ca="1">CC286*(1+(rRentIncrPct*(MOD(CD$8,12)=1))+(rExCapExRntInfl*(rExCapExRntInflMnth=CD$8)))*(CD$8&lt;=(MAX(rHoldPeriod,1)+fRvrYr)*12)</f>
        <v>0</v>
      </c>
      <c r="CE286" s="278" cm="1">
        <f t="array" aca="1" ref="CE286" ca="1">CD286*(1+(rRentIncrPct*(MOD(CE$8,12)=1))+(rExCapExRntInfl*(rExCapExRntInflMnth=CE$8)))*(CE$8&lt;=(MAX(rHoldPeriod,1)+fRvrYr)*12)</f>
        <v>0</v>
      </c>
      <c r="CF286" s="278" cm="1">
        <f t="array" aca="1" ref="CF286" ca="1">CE286*(1+(rRentIncrPct*(MOD(CF$8,12)=1))+(rExCapExRntInfl*(rExCapExRntInflMnth=CF$8)))*(CF$8&lt;=(MAX(rHoldPeriod,1)+fRvrYr)*12)</f>
        <v>0</v>
      </c>
      <c r="CG286" s="278" cm="1">
        <f t="array" aca="1" ref="CG286" ca="1">CF286*(1+(rRentIncrPct*(MOD(CG$8,12)=1))+(rExCapExRntInfl*(rExCapExRntInflMnth=CG$8)))*(CG$8&lt;=(MAX(rHoldPeriod,1)+fRvrYr)*12)</f>
        <v>0</v>
      </c>
      <c r="CH286" s="278" cm="1">
        <f t="array" aca="1" ref="CH286" ca="1">CG286*(1+(rRentIncrPct*(MOD(CH$8,12)=1))+(rExCapExRntInfl*(rExCapExRntInflMnth=CH$8)))*(CH$8&lt;=(MAX(rHoldPeriod,1)+fRvrYr)*12)</f>
        <v>0</v>
      </c>
      <c r="CI286" s="278" cm="1">
        <f t="array" aca="1" ref="CI286" ca="1">CH286*(1+(rRentIncrPct*(MOD(CI$8,12)=1))+(rExCapExRntInfl*(rExCapExRntInflMnth=CI$8)))*(CI$8&lt;=(MAX(rHoldPeriod,1)+fRvrYr)*12)</f>
        <v>0</v>
      </c>
      <c r="CJ286" s="278" cm="1">
        <f t="array" aca="1" ref="CJ286" ca="1">CI286*(1+(rRentIncrPct*(MOD(CJ$8,12)=1))+(rExCapExRntInfl*(rExCapExRntInflMnth=CJ$8)))*(CJ$8&lt;=(MAX(rHoldPeriod,1)+fRvrYr)*12)</f>
        <v>0</v>
      </c>
      <c r="CK286" s="278" cm="1">
        <f t="array" aca="1" ref="CK286" ca="1">CJ286*(1+(rRentIncrPct*(MOD(CK$8,12)=1))+(rExCapExRntInfl*(rExCapExRntInflMnth=CK$8)))*(CK$8&lt;=(MAX(rHoldPeriod,1)+fRvrYr)*12)</f>
        <v>0</v>
      </c>
      <c r="CL286" s="278" cm="1">
        <f t="array" aca="1" ref="CL286" ca="1">CK286*(1+(rRentIncrPct*(MOD(CL$8,12)=1))+(rExCapExRntInfl*(rExCapExRntInflMnth=CL$8)))*(CL$8&lt;=(MAX(rHoldPeriod,1)+fRvrYr)*12)</f>
        <v>0</v>
      </c>
      <c r="CM286" s="278" cm="1">
        <f t="array" aca="1" ref="CM286" ca="1">CL286*(1+(rRentIncrPct*(MOD(CM$8,12)=1))+(rExCapExRntInfl*(rExCapExRntInflMnth=CM$8)))*(CM$8&lt;=(MAX(rHoldPeriod,1)+fRvrYr)*12)</f>
        <v>0</v>
      </c>
      <c r="CN286" s="278" cm="1">
        <f t="array" aca="1" ref="CN286" ca="1">CM286*(1+(rRentIncrPct*(MOD(CN$8,12)=1))+(rExCapExRntInfl*(rExCapExRntInflMnth=CN$8)))*(CN$8&lt;=(MAX(rHoldPeriod,1)+fRvrYr)*12)</f>
        <v>0</v>
      </c>
      <c r="CO286" s="278" cm="1">
        <f t="array" aca="1" ref="CO286" ca="1">CN286*(1+(rRentIncrPct*(MOD(CO$8,12)=1))+(rExCapExRntInfl*(rExCapExRntInflMnth=CO$8)))*(CO$8&lt;=(MAX(rHoldPeriod,1)+fRvrYr)*12)</f>
        <v>0</v>
      </c>
      <c r="CP286" s="278" cm="1">
        <f t="array" aca="1" ref="CP286" ca="1">CO286*(1+(rRentIncrPct*(MOD(CP$8,12)=1))+(rExCapExRntInfl*(rExCapExRntInflMnth=CP$8)))*(CP$8&lt;=(MAX(rHoldPeriod,1)+fRvrYr)*12)</f>
        <v>0</v>
      </c>
      <c r="CQ286" s="278" cm="1">
        <f t="array" aca="1" ref="CQ286" ca="1">CP286*(1+(rRentIncrPct*(MOD(CQ$8,12)=1))+(rExCapExRntInfl*(rExCapExRntInflMnth=CQ$8)))*(CQ$8&lt;=(MAX(rHoldPeriod,1)+fRvrYr)*12)</f>
        <v>0</v>
      </c>
      <c r="CR286" s="278" cm="1">
        <f t="array" aca="1" ref="CR286" ca="1">CQ286*(1+(rRentIncrPct*(MOD(CR$8,12)=1))+(rExCapExRntInfl*(rExCapExRntInflMnth=CR$8)))*(CR$8&lt;=(MAX(rHoldPeriod,1)+fRvrYr)*12)</f>
        <v>0</v>
      </c>
      <c r="CS286" s="278" cm="1">
        <f t="array" aca="1" ref="CS286" ca="1">CR286*(1+(rRentIncrPct*(MOD(CS$8,12)=1))+(rExCapExRntInfl*(rExCapExRntInflMnth=CS$8)))*(CS$8&lt;=(MAX(rHoldPeriod,1)+fRvrYr)*12)</f>
        <v>0</v>
      </c>
      <c r="CT286" s="278" cm="1">
        <f t="array" aca="1" ref="CT286" ca="1">CS286*(1+(rRentIncrPct*(MOD(CT$8,12)=1))+(rExCapExRntInfl*(rExCapExRntInflMnth=CT$8)))*(CT$8&lt;=(MAX(rHoldPeriod,1)+fRvrYr)*12)</f>
        <v>0</v>
      </c>
      <c r="CU286" s="278" cm="1">
        <f t="array" aca="1" ref="CU286" ca="1">CT286*(1+(rRentIncrPct*(MOD(CU$8,12)=1))+(rExCapExRntInfl*(rExCapExRntInflMnth=CU$8)))*(CU$8&lt;=(MAX(rHoldPeriod,1)+fRvrYr)*12)</f>
        <v>0</v>
      </c>
      <c r="CV286" s="278" cm="1">
        <f t="array" aca="1" ref="CV286" ca="1">CU286*(1+(rRentIncrPct*(MOD(CV$8,12)=1))+(rExCapExRntInfl*(rExCapExRntInflMnth=CV$8)))*(CV$8&lt;=(MAX(rHoldPeriod,1)+fRvrYr)*12)</f>
        <v>0</v>
      </c>
      <c r="CW286" s="278" cm="1">
        <f t="array" aca="1" ref="CW286" ca="1">CV286*(1+(rRentIncrPct*(MOD(CW$8,12)=1))+(rExCapExRntInfl*(rExCapExRntInflMnth=CW$8)))*(CW$8&lt;=(MAX(rHoldPeriod,1)+fRvrYr)*12)</f>
        <v>0</v>
      </c>
      <c r="CX286" s="278" cm="1">
        <f t="array" aca="1" ref="CX286" ca="1">CW286*(1+(rRentIncrPct*(MOD(CX$8,12)=1))+(rExCapExRntInfl*(rExCapExRntInflMnth=CX$8)))*(CX$8&lt;=(MAX(rHoldPeriod,1)+fRvrYr)*12)</f>
        <v>0</v>
      </c>
      <c r="CY286" s="278" cm="1">
        <f t="array" aca="1" ref="CY286" ca="1">CX286*(1+(rRentIncrPct*(MOD(CY$8,12)=1))+(rExCapExRntInfl*(rExCapExRntInflMnth=CY$8)))*(CY$8&lt;=(MAX(rHoldPeriod,1)+fRvrYr)*12)</f>
        <v>0</v>
      </c>
      <c r="CZ286" s="278" cm="1">
        <f t="array" aca="1" ref="CZ286" ca="1">CY286*(1+(rRentIncrPct*(MOD(CZ$8,12)=1))+(rExCapExRntInfl*(rExCapExRntInflMnth=CZ$8)))*(CZ$8&lt;=(MAX(rHoldPeriod,1)+fRvrYr)*12)</f>
        <v>0</v>
      </c>
      <c r="DA286" s="278" cm="1">
        <f t="array" aca="1" ref="DA286" ca="1">CZ286*(1+(rRentIncrPct*(MOD(DA$8,12)=1))+(rExCapExRntInfl*(rExCapExRntInflMnth=DA$8)))*(DA$8&lt;=(MAX(rHoldPeriod,1)+fRvrYr)*12)</f>
        <v>0</v>
      </c>
      <c r="DB286" s="278" cm="1">
        <f t="array" aca="1" ref="DB286" ca="1">DA286*(1+(rRentIncrPct*(MOD(DB$8,12)=1))+(rExCapExRntInfl*(rExCapExRntInflMnth=DB$8)))*(DB$8&lt;=(MAX(rHoldPeriod,1)+fRvrYr)*12)</f>
        <v>0</v>
      </c>
      <c r="DC286" s="278" cm="1">
        <f t="array" aca="1" ref="DC286" ca="1">DB286*(1+(rRentIncrPct*(MOD(DC$8,12)=1))+(rExCapExRntInfl*(rExCapExRntInflMnth=DC$8)))*(DC$8&lt;=(MAX(rHoldPeriod,1)+fRvrYr)*12)</f>
        <v>0</v>
      </c>
      <c r="DD286" s="278" cm="1">
        <f t="array" aca="1" ref="DD286" ca="1">DC286*(1+(rRentIncrPct*(MOD(DD$8,12)=1))+(rExCapExRntInfl*(rExCapExRntInflMnth=DD$8)))*(DD$8&lt;=(MAX(rHoldPeriod,1)+fRvrYr)*12)</f>
        <v>0</v>
      </c>
      <c r="DE286" s="278" cm="1">
        <f t="array" aca="1" ref="DE286" ca="1">DD286*(1+(rRentIncrPct*(MOD(DE$8,12)=1))+(rExCapExRntInfl*(rExCapExRntInflMnth=DE$8)))*(DE$8&lt;=(MAX(rHoldPeriod,1)+fRvrYr)*12)</f>
        <v>0</v>
      </c>
      <c r="DF286" s="278" cm="1">
        <f t="array" aca="1" ref="DF286" ca="1">DE286*(1+(rRentIncrPct*(MOD(DF$8,12)=1))+(rExCapExRntInfl*(rExCapExRntInflMnth=DF$8)))*(DF$8&lt;=(MAX(rHoldPeriod,1)+fRvrYr)*12)</f>
        <v>0</v>
      </c>
      <c r="DG286" s="278" cm="1">
        <f t="array" aca="1" ref="DG286" ca="1">DF286*(1+(rRentIncrPct*(MOD(DG$8,12)=1))+(rExCapExRntInfl*(rExCapExRntInflMnth=DG$8)))*(DG$8&lt;=(MAX(rHoldPeriod,1)+fRvrYr)*12)</f>
        <v>0</v>
      </c>
      <c r="DH286" s="278" cm="1">
        <f t="array" aca="1" ref="DH286" ca="1">DG286*(1+(rRentIncrPct*(MOD(DH$8,12)=1))+(rExCapExRntInfl*(rExCapExRntInflMnth=DH$8)))*(DH$8&lt;=(MAX(rHoldPeriod,1)+fRvrYr)*12)</f>
        <v>0</v>
      </c>
      <c r="DI286" s="278" cm="1">
        <f t="array" aca="1" ref="DI286" ca="1">DH286*(1+(rRentIncrPct*(MOD(DI$8,12)=1))+(rExCapExRntInfl*(rExCapExRntInflMnth=DI$8)))*(DI$8&lt;=(MAX(rHoldPeriod,1)+fRvrYr)*12)</f>
        <v>0</v>
      </c>
      <c r="DJ286" s="278" cm="1">
        <f t="array" aca="1" ref="DJ286" ca="1">DI286*(1+(rRentIncrPct*(MOD(DJ$8,12)=1))+(rExCapExRntInfl*(rExCapExRntInflMnth=DJ$8)))*(DJ$8&lt;=(MAX(rHoldPeriod,1)+fRvrYr)*12)</f>
        <v>0</v>
      </c>
      <c r="DK286" s="278" cm="1">
        <f t="array" aca="1" ref="DK286" ca="1">DJ286*(1+(rRentIncrPct*(MOD(DK$8,12)=1))+(rExCapExRntInfl*(rExCapExRntInflMnth=DK$8)))*(DK$8&lt;=(MAX(rHoldPeriod,1)+fRvrYr)*12)</f>
        <v>0</v>
      </c>
      <c r="DL286" s="278" cm="1">
        <f t="array" aca="1" ref="DL286" ca="1">DK286*(1+(rRentIncrPct*(MOD(DL$8,12)=1))+(rExCapExRntInfl*(rExCapExRntInflMnth=DL$8)))*(DL$8&lt;=(MAX(rHoldPeriod,1)+fRvrYr)*12)</f>
        <v>0</v>
      </c>
      <c r="DM286" s="278" cm="1">
        <f t="array" aca="1" ref="DM286" ca="1">DL286*(1+(rRentIncrPct*(MOD(DM$8,12)=1))+(rExCapExRntInfl*(rExCapExRntInflMnth=DM$8)))*(DM$8&lt;=(MAX(rHoldPeriod,1)+fRvrYr)*12)</f>
        <v>0</v>
      </c>
      <c r="DN286" s="278" cm="1">
        <f t="array" aca="1" ref="DN286" ca="1">DM286*(1+(rRentIncrPct*(MOD(DN$8,12)=1))+(rExCapExRntInfl*(rExCapExRntInflMnth=DN$8)))*(DN$8&lt;=(MAX(rHoldPeriod,1)+fRvrYr)*12)</f>
        <v>0</v>
      </c>
      <c r="DO286" s="278" cm="1">
        <f t="array" aca="1" ref="DO286" ca="1">DN286*(1+(rRentIncrPct*(MOD(DO$8,12)=1))+(rExCapExRntInfl*(rExCapExRntInflMnth=DO$8)))*(DO$8&lt;=(MAX(rHoldPeriod,1)+fRvrYr)*12)</f>
        <v>0</v>
      </c>
      <c r="DP286" s="278" cm="1">
        <f t="array" aca="1" ref="DP286" ca="1">DO286*(1+(rRentIncrPct*(MOD(DP$8,12)=1))+(rExCapExRntInfl*(rExCapExRntInflMnth=DP$8)))*(DP$8&lt;=(MAX(rHoldPeriod,1)+fRvrYr)*12)</f>
        <v>0</v>
      </c>
      <c r="DQ286" s="278" cm="1">
        <f t="array" aca="1" ref="DQ286" ca="1">DP286*(1+(rRentIncrPct*(MOD(DQ$8,12)=1))+(rExCapExRntInfl*(rExCapExRntInflMnth=DQ$8)))*(DQ$8&lt;=(MAX(rHoldPeriod,1)+fRvrYr)*12)</f>
        <v>0</v>
      </c>
      <c r="DR286" s="278" cm="1">
        <f t="array" aca="1" ref="DR286" ca="1">DQ286*(1+(rRentIncrPct*(MOD(DR$8,12)=1))+(rExCapExRntInfl*(rExCapExRntInflMnth=DR$8)))*(DR$8&lt;=(MAX(rHoldPeriod,1)+fRvrYr)*12)</f>
        <v>0</v>
      </c>
      <c r="DS286" s="278" cm="1">
        <f t="array" aca="1" ref="DS286" ca="1">DR286*(1+(rRentIncrPct*(MOD(DS$8,12)=1))+(rExCapExRntInfl*(rExCapExRntInflMnth=DS$8)))*(DS$8&lt;=(MAX(rHoldPeriod,1)+fRvrYr)*12)</f>
        <v>0</v>
      </c>
      <c r="DT286" s="278" cm="1">
        <f t="array" aca="1" ref="DT286" ca="1">DS286*(1+(rRentIncrPct*(MOD(DT$8,12)=1))+(rExCapExRntInfl*(rExCapExRntInflMnth=DT$8)))*(DT$8&lt;=(MAX(rHoldPeriod,1)+fRvrYr)*12)</f>
        <v>0</v>
      </c>
      <c r="DU286" s="278" cm="1">
        <f t="array" aca="1" ref="DU286" ca="1">DT286*(1+(rRentIncrPct*(MOD(DU$8,12)=1))+(rExCapExRntInfl*(rExCapExRntInflMnth=DU$8)))*(DU$8&lt;=(MAX(rHoldPeriod,1)+fRvrYr)*12)</f>
        <v>0</v>
      </c>
      <c r="DV286" s="278" cm="1">
        <f t="array" aca="1" ref="DV286" ca="1">DU286*(1+(rRentIncrPct*(MOD(DV$8,12)=1))+(rExCapExRntInfl*(rExCapExRntInflMnth=DV$8)))*(DV$8&lt;=(MAX(rHoldPeriod,1)+fRvrYr)*12)</f>
        <v>0</v>
      </c>
      <c r="DW286" s="278" cm="1">
        <f t="array" aca="1" ref="DW286" ca="1">DV286*(1+(rRentIncrPct*(MOD(DW$8,12)=1))+(rExCapExRntInfl*(rExCapExRntInflMnth=DW$8)))*(DW$8&lt;=(MAX(rHoldPeriod,1)+fRvrYr)*12)</f>
        <v>0</v>
      </c>
      <c r="DX286" s="278" cm="1">
        <f t="array" aca="1" ref="DX286" ca="1">DW286*(1+(rRentIncrPct*(MOD(DX$8,12)=1))+(rExCapExRntInfl*(rExCapExRntInflMnth=DX$8)))*(DX$8&lt;=(MAX(rHoldPeriod,1)+fRvrYr)*12)</f>
        <v>0</v>
      </c>
      <c r="DY286" s="278" cm="1">
        <f t="array" aca="1" ref="DY286" ca="1">DX286*(1+(rRentIncrPct*(MOD(DY$8,12)=1))+(rExCapExRntInfl*(rExCapExRntInflMnth=DY$8)))*(DY$8&lt;=(MAX(rHoldPeriod,1)+fRvrYr)*12)</f>
        <v>0</v>
      </c>
      <c r="DZ286" s="278" cm="1">
        <f t="array" aca="1" ref="DZ286" ca="1">DY286*(1+(rRentIncrPct*(MOD(DZ$8,12)=1))+(rExCapExRntInfl*(rExCapExRntInflMnth=DZ$8)))*(DZ$8&lt;=(MAX(rHoldPeriod,1)+fRvrYr)*12)</f>
        <v>0</v>
      </c>
      <c r="EA286" s="278" cm="1">
        <f t="array" aca="1" ref="EA286" ca="1">DZ286*(1+(rRentIncrPct*(MOD(EA$8,12)=1))+(rExCapExRntInfl*(rExCapExRntInflMnth=EA$8)))*(EA$8&lt;=(MAX(rHoldPeriod,1)+fRvrYr)*12)</f>
        <v>0</v>
      </c>
      <c r="EB286" s="278" cm="1">
        <f t="array" aca="1" ref="EB286" ca="1">EA286*(1+(rRentIncrPct*(MOD(EB$8,12)=1))+(rExCapExRntInfl*(rExCapExRntInflMnth=EB$8)))*(EB$8&lt;=(MAX(rHoldPeriod,1)+fRvrYr)*12)</f>
        <v>0</v>
      </c>
      <c r="EC286" s="278" cm="1">
        <f t="array" aca="1" ref="EC286" ca="1">EB286*(1+(rRentIncrPct*(MOD(EC$8,12)=1))+(rExCapExRntInfl*(rExCapExRntInflMnth=EC$8)))*(EC$8&lt;=(MAX(rHoldPeriod,1)+fRvrYr)*12)</f>
        <v>0</v>
      </c>
      <c r="ED286" s="278" cm="1">
        <f t="array" aca="1" ref="ED286" ca="1">EC286*(1+(rRentIncrPct*(MOD(ED$8,12)=1))+(rExCapExRntInfl*(rExCapExRntInflMnth=ED$8)))*(ED$8&lt;=(MAX(rHoldPeriod,1)+fRvrYr)*12)</f>
        <v>0</v>
      </c>
      <c r="EE286" s="278" cm="1">
        <f t="array" aca="1" ref="EE286" ca="1">ED286*(1+(rRentIncrPct*(MOD(EE$8,12)=1))+(rExCapExRntInfl*(rExCapExRntInflMnth=EE$8)))*(EE$8&lt;=(MAX(rHoldPeriod,1)+fRvrYr)*12)</f>
        <v>0</v>
      </c>
      <c r="EF286" s="278" cm="1">
        <f t="array" aca="1" ref="EF286" ca="1">EE286*(1+(rRentIncrPct*(MOD(EF$8,12)=1))+(rExCapExRntInfl*(rExCapExRntInflMnth=EF$8)))*(EF$8&lt;=(MAX(rHoldPeriod,1)+fRvrYr)*12)</f>
        <v>0</v>
      </c>
      <c r="EG286" s="278" cm="1">
        <f t="array" aca="1" ref="EG286" ca="1">EF286*(1+(rRentIncrPct*(MOD(EG$8,12)=1))+(rExCapExRntInfl*(rExCapExRntInflMnth=EG$8)))*(EG$8&lt;=(MAX(rHoldPeriod,1)+fRvrYr)*12)</f>
        <v>0</v>
      </c>
      <c r="EH286" s="278" cm="1">
        <f t="array" aca="1" ref="EH286" ca="1">EG286*(1+(rRentIncrPct*(MOD(EH$8,12)=1))+(rExCapExRntInfl*(rExCapExRntInflMnth=EH$8)))*(EH$8&lt;=(MAX(rHoldPeriod,1)+fRvrYr)*12)</f>
        <v>0</v>
      </c>
      <c r="EI286" s="278" cm="1">
        <f t="array" aca="1" ref="EI286" ca="1">EH286*(1+(rRentIncrPct*(MOD(EI$8,12)=1))+(rExCapExRntInfl*(rExCapExRntInflMnth=EI$8)))*(EI$8&lt;=(MAX(rHoldPeriod,1)+fRvrYr)*12)</f>
        <v>0</v>
      </c>
      <c r="EJ286" s="278" cm="1">
        <f t="array" aca="1" ref="EJ286" ca="1">EI286*(1+(rRentIncrPct*(MOD(EJ$8,12)=1))+(rExCapExRntInfl*(rExCapExRntInflMnth=EJ$8)))*(EJ$8&lt;=(MAX(rHoldPeriod,1)+fRvrYr)*12)</f>
        <v>0</v>
      </c>
      <c r="EK286" s="278" cm="1">
        <f t="array" aca="1" ref="EK286" ca="1">EJ286*(1+(rRentIncrPct*(MOD(EK$8,12)=1))+(rExCapExRntInfl*(rExCapExRntInflMnth=EK$8)))*(EK$8&lt;=(MAX(rHoldPeriod,1)+fRvrYr)*12)</f>
        <v>0</v>
      </c>
      <c r="EL286" s="278" cm="1">
        <f t="array" aca="1" ref="EL286" ca="1">EK286*(1+(rRentIncrPct*(MOD(EL$8,12)=1))+(rExCapExRntInfl*(rExCapExRntInflMnth=EL$8)))*(EL$8&lt;=(MAX(rHoldPeriod,1)+fRvrYr)*12)</f>
        <v>0</v>
      </c>
      <c r="EM286" s="278" cm="1">
        <f t="array" aca="1" ref="EM286" ca="1">EL286*(1+(rRentIncrPct*(MOD(EM$8,12)=1))+(rExCapExRntInfl*(rExCapExRntInflMnth=EM$8)))*(EM$8&lt;=(MAX(rHoldPeriod,1)+fRvrYr)*12)</f>
        <v>0</v>
      </c>
      <c r="EN286" s="278" cm="1">
        <f t="array" aca="1" ref="EN286" ca="1">EM286*(1+(rRentIncrPct*(MOD(EN$8,12)=1))+(rExCapExRntInfl*(rExCapExRntInflMnth=EN$8)))*(EN$8&lt;=(MAX(rHoldPeriod,1)+fRvrYr)*12)</f>
        <v>0</v>
      </c>
      <c r="EO286" s="278" cm="1">
        <f t="array" aca="1" ref="EO286" ca="1">EN286*(1+(rRentIncrPct*(MOD(EO$8,12)=1))+(rExCapExRntInfl*(rExCapExRntInflMnth=EO$8)))*(EO$8&lt;=(MAX(rHoldPeriod,1)+fRvrYr)*12)</f>
        <v>0</v>
      </c>
      <c r="EP286" s="278" cm="1">
        <f t="array" aca="1" ref="EP286" ca="1">EO286*(1+(rRentIncrPct*(MOD(EP$8,12)=1))+(rExCapExRntInfl*(rExCapExRntInflMnth=EP$8)))*(EP$8&lt;=(MAX(rHoldPeriod,1)+fRvrYr)*12)</f>
        <v>0</v>
      </c>
      <c r="EQ286" s="278" cm="1">
        <f t="array" aca="1" ref="EQ286" ca="1">EP286*(1+(rRentIncrPct*(MOD(EQ$8,12)=1))+(rExCapExRntInfl*(rExCapExRntInflMnth=EQ$8)))*(EQ$8&lt;=(MAX(rHoldPeriod,1)+fRvrYr)*12)</f>
        <v>0</v>
      </c>
      <c r="ER286" s="278" cm="1">
        <f t="array" aca="1" ref="ER286" ca="1">EQ286*(1+(rRentIncrPct*(MOD(ER$8,12)=1))+(rExCapExRntInfl*(rExCapExRntInflMnth=ER$8)))*(ER$8&lt;=(MAX(rHoldPeriod,1)+fRvrYr)*12)</f>
        <v>0</v>
      </c>
      <c r="ES286" s="278" cm="1">
        <f t="array" aca="1" ref="ES286" ca="1">ER286*(1+(rRentIncrPct*(MOD(ES$8,12)=1))+(rExCapExRntInfl*(rExCapExRntInflMnth=ES$8)))*(ES$8&lt;=(MAX(rHoldPeriod,1)+fRvrYr)*12)</f>
        <v>0</v>
      </c>
    </row>
    <row r="287" spans="17:149" hidden="1" x14ac:dyDescent="0.2">
      <c r="Q287" s="275"/>
      <c r="R287" s="278">
        <f t="shared" si="502"/>
        <v>0</v>
      </c>
      <c r="S287" s="278" cm="1">
        <f t="array" aca="1" ref="S287" ca="1">R287*(1+(rRentIncrPct*(MOD(S$8,12)=1))+(rExCapExRntInfl*(rExCapExRntInflMnth=S$8)))*(S$8&lt;=(MAX(rHoldPeriod,1)+fRvrYr)*12)</f>
        <v>0</v>
      </c>
      <c r="T287" s="278" cm="1">
        <f t="array" aca="1" ref="T287" ca="1">S287*(1+(rRentIncrPct*(MOD(T$8,12)=1))+(rExCapExRntInfl*(rExCapExRntInflMnth=T$8)))*(T$8&lt;=(MAX(rHoldPeriod,1)+fRvrYr)*12)</f>
        <v>0</v>
      </c>
      <c r="U287" s="278" cm="1">
        <f t="array" aca="1" ref="U287" ca="1">T287*(1+(rRentIncrPct*(MOD(U$8,12)=1))+(rExCapExRntInfl*(rExCapExRntInflMnth=U$8)))*(U$8&lt;=(MAX(rHoldPeriod,1)+fRvrYr)*12)</f>
        <v>0</v>
      </c>
      <c r="V287" s="278" cm="1">
        <f t="array" aca="1" ref="V287" ca="1">U287*(1+(rRentIncrPct*(MOD(V$8,12)=1))+(rExCapExRntInfl*(rExCapExRntInflMnth=V$8)))*(V$8&lt;=(MAX(rHoldPeriod,1)+fRvrYr)*12)</f>
        <v>0</v>
      </c>
      <c r="W287" s="278" cm="1">
        <f t="array" aca="1" ref="W287" ca="1">V287*(1+(rRentIncrPct*(MOD(W$8,12)=1))+(rExCapExRntInfl*(rExCapExRntInflMnth=W$8)))*(W$8&lt;=(MAX(rHoldPeriod,1)+fRvrYr)*12)</f>
        <v>0</v>
      </c>
      <c r="X287" s="278" cm="1">
        <f t="array" aca="1" ref="X287" ca="1">W287*(1+(rRentIncrPct*(MOD(X$8,12)=1))+(rExCapExRntInfl*(rExCapExRntInflMnth=X$8)))*(X$8&lt;=(MAX(rHoldPeriod,1)+fRvrYr)*12)</f>
        <v>0</v>
      </c>
      <c r="Y287" s="278" cm="1">
        <f t="array" aca="1" ref="Y287" ca="1">X287*(1+(rRentIncrPct*(MOD(Y$8,12)=1))+(rExCapExRntInfl*(rExCapExRntInflMnth=Y$8)))*(Y$8&lt;=(MAX(rHoldPeriod,1)+fRvrYr)*12)</f>
        <v>0</v>
      </c>
      <c r="Z287" s="278" cm="1">
        <f t="array" aca="1" ref="Z287" ca="1">Y287*(1+(rRentIncrPct*(MOD(Z$8,12)=1))+(rExCapExRntInfl*(rExCapExRntInflMnth=Z$8)))*(Z$8&lt;=(MAX(rHoldPeriod,1)+fRvrYr)*12)</f>
        <v>0</v>
      </c>
      <c r="AA287" s="278" cm="1">
        <f t="array" aca="1" ref="AA287" ca="1">Z287*(1+(rRentIncrPct*(MOD(AA$8,12)=1))+(rExCapExRntInfl*(rExCapExRntInflMnth=AA$8)))*(AA$8&lt;=(MAX(rHoldPeriod,1)+fRvrYr)*12)</f>
        <v>0</v>
      </c>
      <c r="AB287" s="278" cm="1">
        <f t="array" aca="1" ref="AB287" ca="1">AA287*(1+(rRentIncrPct*(MOD(AB$8,12)=1))+(rExCapExRntInfl*(rExCapExRntInflMnth=AB$8)))*(AB$8&lt;=(MAX(rHoldPeriod,1)+fRvrYr)*12)</f>
        <v>0</v>
      </c>
      <c r="AC287" s="278" cm="1">
        <f t="array" aca="1" ref="AC287" ca="1">AB287*(1+(rRentIncrPct*(MOD(AC$8,12)=1))+(rExCapExRntInfl*(rExCapExRntInflMnth=AC$8)))*(AC$8&lt;=(MAX(rHoldPeriod,1)+fRvrYr)*12)</f>
        <v>0</v>
      </c>
      <c r="AD287" s="278" cm="1">
        <f t="array" aca="1" ref="AD287" ca="1">AC287*(1+(rRentIncrPct*(MOD(AD$8,12)=1))+(rExCapExRntInfl*(rExCapExRntInflMnth=AD$8)))*(AD$8&lt;=(MAX(rHoldPeriod,1)+fRvrYr)*12)</f>
        <v>0</v>
      </c>
      <c r="AE287" s="278" cm="1">
        <f t="array" aca="1" ref="AE287" ca="1">AD287*(1+(rRentIncrPct*(MOD(AE$8,12)=1))+(rExCapExRntInfl*(rExCapExRntInflMnth=AE$8)))*(AE$8&lt;=(MAX(rHoldPeriod,1)+fRvrYr)*12)</f>
        <v>0</v>
      </c>
      <c r="AF287" s="278" cm="1">
        <f t="array" aca="1" ref="AF287" ca="1">AE287*(1+(rRentIncrPct*(MOD(AF$8,12)=1))+(rExCapExRntInfl*(rExCapExRntInflMnth=AF$8)))*(AF$8&lt;=(MAX(rHoldPeriod,1)+fRvrYr)*12)</f>
        <v>0</v>
      </c>
      <c r="AG287" s="278" cm="1">
        <f t="array" aca="1" ref="AG287" ca="1">AF287*(1+(rRentIncrPct*(MOD(AG$8,12)=1))+(rExCapExRntInfl*(rExCapExRntInflMnth=AG$8)))*(AG$8&lt;=(MAX(rHoldPeriod,1)+fRvrYr)*12)</f>
        <v>0</v>
      </c>
      <c r="AH287" s="278" cm="1">
        <f t="array" aca="1" ref="AH287" ca="1">AG287*(1+(rRentIncrPct*(MOD(AH$8,12)=1))+(rExCapExRntInfl*(rExCapExRntInflMnth=AH$8)))*(AH$8&lt;=(MAX(rHoldPeriod,1)+fRvrYr)*12)</f>
        <v>0</v>
      </c>
      <c r="AI287" s="278" cm="1">
        <f t="array" aca="1" ref="AI287" ca="1">AH287*(1+(rRentIncrPct*(MOD(AI$8,12)=1))+(rExCapExRntInfl*(rExCapExRntInflMnth=AI$8)))*(AI$8&lt;=(MAX(rHoldPeriod,1)+fRvrYr)*12)</f>
        <v>0</v>
      </c>
      <c r="AJ287" s="278" cm="1">
        <f t="array" aca="1" ref="AJ287" ca="1">AI287*(1+(rRentIncrPct*(MOD(AJ$8,12)=1))+(rExCapExRntInfl*(rExCapExRntInflMnth=AJ$8)))*(AJ$8&lt;=(MAX(rHoldPeriod,1)+fRvrYr)*12)</f>
        <v>0</v>
      </c>
      <c r="AK287" s="278" cm="1">
        <f t="array" aca="1" ref="AK287" ca="1">AJ287*(1+(rRentIncrPct*(MOD(AK$8,12)=1))+(rExCapExRntInfl*(rExCapExRntInflMnth=AK$8)))*(AK$8&lt;=(MAX(rHoldPeriod,1)+fRvrYr)*12)</f>
        <v>0</v>
      </c>
      <c r="AL287" s="278" cm="1">
        <f t="array" aca="1" ref="AL287" ca="1">AK287*(1+(rRentIncrPct*(MOD(AL$8,12)=1))+(rExCapExRntInfl*(rExCapExRntInflMnth=AL$8)))*(AL$8&lt;=(MAX(rHoldPeriod,1)+fRvrYr)*12)</f>
        <v>0</v>
      </c>
      <c r="AM287" s="278" cm="1">
        <f t="array" aca="1" ref="AM287" ca="1">AL287*(1+(rRentIncrPct*(MOD(AM$8,12)=1))+(rExCapExRntInfl*(rExCapExRntInflMnth=AM$8)))*(AM$8&lt;=(MAX(rHoldPeriod,1)+fRvrYr)*12)</f>
        <v>0</v>
      </c>
      <c r="AN287" s="278" cm="1">
        <f t="array" aca="1" ref="AN287" ca="1">AM287*(1+(rRentIncrPct*(MOD(AN$8,12)=1))+(rExCapExRntInfl*(rExCapExRntInflMnth=AN$8)))*(AN$8&lt;=(MAX(rHoldPeriod,1)+fRvrYr)*12)</f>
        <v>0</v>
      </c>
      <c r="AO287" s="278" cm="1">
        <f t="array" aca="1" ref="AO287" ca="1">AN287*(1+(rRentIncrPct*(MOD(AO$8,12)=1))+(rExCapExRntInfl*(rExCapExRntInflMnth=AO$8)))*(AO$8&lt;=(MAX(rHoldPeriod,1)+fRvrYr)*12)</f>
        <v>0</v>
      </c>
      <c r="AP287" s="278" cm="1">
        <f t="array" aca="1" ref="AP287" ca="1">AO287*(1+(rRentIncrPct*(MOD(AP$8,12)=1))+(rExCapExRntInfl*(rExCapExRntInflMnth=AP$8)))*(AP$8&lt;=(MAX(rHoldPeriod,1)+fRvrYr)*12)</f>
        <v>0</v>
      </c>
      <c r="AQ287" s="278" cm="1">
        <f t="array" aca="1" ref="AQ287" ca="1">AP287*(1+(rRentIncrPct*(MOD(AQ$8,12)=1))+(rExCapExRntInfl*(rExCapExRntInflMnth=AQ$8)))*(AQ$8&lt;=(MAX(rHoldPeriod,1)+fRvrYr)*12)</f>
        <v>0</v>
      </c>
      <c r="AR287" s="278" cm="1">
        <f t="array" aca="1" ref="AR287" ca="1">AQ287*(1+(rRentIncrPct*(MOD(AR$8,12)=1))+(rExCapExRntInfl*(rExCapExRntInflMnth=AR$8)))*(AR$8&lt;=(MAX(rHoldPeriod,1)+fRvrYr)*12)</f>
        <v>0</v>
      </c>
      <c r="AS287" s="278" cm="1">
        <f t="array" aca="1" ref="AS287" ca="1">AR287*(1+(rRentIncrPct*(MOD(AS$8,12)=1))+(rExCapExRntInfl*(rExCapExRntInflMnth=AS$8)))*(AS$8&lt;=(MAX(rHoldPeriod,1)+fRvrYr)*12)</f>
        <v>0</v>
      </c>
      <c r="AT287" s="278" cm="1">
        <f t="array" aca="1" ref="AT287" ca="1">AS287*(1+(rRentIncrPct*(MOD(AT$8,12)=1))+(rExCapExRntInfl*(rExCapExRntInflMnth=AT$8)))*(AT$8&lt;=(MAX(rHoldPeriod,1)+fRvrYr)*12)</f>
        <v>0</v>
      </c>
      <c r="AU287" s="278" cm="1">
        <f t="array" aca="1" ref="AU287" ca="1">AT287*(1+(rRentIncrPct*(MOD(AU$8,12)=1))+(rExCapExRntInfl*(rExCapExRntInflMnth=AU$8)))*(AU$8&lt;=(MAX(rHoldPeriod,1)+fRvrYr)*12)</f>
        <v>0</v>
      </c>
      <c r="AV287" s="278" cm="1">
        <f t="array" aca="1" ref="AV287" ca="1">AU287*(1+(rRentIncrPct*(MOD(AV$8,12)=1))+(rExCapExRntInfl*(rExCapExRntInflMnth=AV$8)))*(AV$8&lt;=(MAX(rHoldPeriod,1)+fRvrYr)*12)</f>
        <v>0</v>
      </c>
      <c r="AW287" s="278" cm="1">
        <f t="array" aca="1" ref="AW287" ca="1">AV287*(1+(rRentIncrPct*(MOD(AW$8,12)=1))+(rExCapExRntInfl*(rExCapExRntInflMnth=AW$8)))*(AW$8&lt;=(MAX(rHoldPeriod,1)+fRvrYr)*12)</f>
        <v>0</v>
      </c>
      <c r="AX287" s="278" cm="1">
        <f t="array" aca="1" ref="AX287" ca="1">AW287*(1+(rRentIncrPct*(MOD(AX$8,12)=1))+(rExCapExRntInfl*(rExCapExRntInflMnth=AX$8)))*(AX$8&lt;=(MAX(rHoldPeriod,1)+fRvrYr)*12)</f>
        <v>0</v>
      </c>
      <c r="AY287" s="278" cm="1">
        <f t="array" aca="1" ref="AY287" ca="1">AX287*(1+(rRentIncrPct*(MOD(AY$8,12)=1))+(rExCapExRntInfl*(rExCapExRntInflMnth=AY$8)))*(AY$8&lt;=(MAX(rHoldPeriod,1)+fRvrYr)*12)</f>
        <v>0</v>
      </c>
      <c r="AZ287" s="278" cm="1">
        <f t="array" aca="1" ref="AZ287" ca="1">AY287*(1+(rRentIncrPct*(MOD(AZ$8,12)=1))+(rExCapExRntInfl*(rExCapExRntInflMnth=AZ$8)))*(AZ$8&lt;=(MAX(rHoldPeriod,1)+fRvrYr)*12)</f>
        <v>0</v>
      </c>
      <c r="BA287" s="278" cm="1">
        <f t="array" aca="1" ref="BA287" ca="1">AZ287*(1+(rRentIncrPct*(MOD(BA$8,12)=1))+(rExCapExRntInfl*(rExCapExRntInflMnth=BA$8)))*(BA$8&lt;=(MAX(rHoldPeriod,1)+fRvrYr)*12)</f>
        <v>0</v>
      </c>
      <c r="BB287" s="278" cm="1">
        <f t="array" aca="1" ref="BB287" ca="1">BA287*(1+(rRentIncrPct*(MOD(BB$8,12)=1))+(rExCapExRntInfl*(rExCapExRntInflMnth=BB$8)))*(BB$8&lt;=(MAX(rHoldPeriod,1)+fRvrYr)*12)</f>
        <v>0</v>
      </c>
      <c r="BC287" s="278" cm="1">
        <f t="array" aca="1" ref="BC287" ca="1">BB287*(1+(rRentIncrPct*(MOD(BC$8,12)=1))+(rExCapExRntInfl*(rExCapExRntInflMnth=BC$8)))*(BC$8&lt;=(MAX(rHoldPeriod,1)+fRvrYr)*12)</f>
        <v>0</v>
      </c>
      <c r="BD287" s="278" cm="1">
        <f t="array" aca="1" ref="BD287" ca="1">BC287*(1+(rRentIncrPct*(MOD(BD$8,12)=1))+(rExCapExRntInfl*(rExCapExRntInflMnth=BD$8)))*(BD$8&lt;=(MAX(rHoldPeriod,1)+fRvrYr)*12)</f>
        <v>0</v>
      </c>
      <c r="BE287" s="278" cm="1">
        <f t="array" aca="1" ref="BE287" ca="1">BD287*(1+(rRentIncrPct*(MOD(BE$8,12)=1))+(rExCapExRntInfl*(rExCapExRntInflMnth=BE$8)))*(BE$8&lt;=(MAX(rHoldPeriod,1)+fRvrYr)*12)</f>
        <v>0</v>
      </c>
      <c r="BF287" s="278" cm="1">
        <f t="array" aca="1" ref="BF287" ca="1">BE287*(1+(rRentIncrPct*(MOD(BF$8,12)=1))+(rExCapExRntInfl*(rExCapExRntInflMnth=BF$8)))*(BF$8&lt;=(MAX(rHoldPeriod,1)+fRvrYr)*12)</f>
        <v>0</v>
      </c>
      <c r="BG287" s="278" cm="1">
        <f t="array" aca="1" ref="BG287" ca="1">BF287*(1+(rRentIncrPct*(MOD(BG$8,12)=1))+(rExCapExRntInfl*(rExCapExRntInflMnth=BG$8)))*(BG$8&lt;=(MAX(rHoldPeriod,1)+fRvrYr)*12)</f>
        <v>0</v>
      </c>
      <c r="BH287" s="278" cm="1">
        <f t="array" aca="1" ref="BH287" ca="1">BG287*(1+(rRentIncrPct*(MOD(BH$8,12)=1))+(rExCapExRntInfl*(rExCapExRntInflMnth=BH$8)))*(BH$8&lt;=(MAX(rHoldPeriod,1)+fRvrYr)*12)</f>
        <v>0</v>
      </c>
      <c r="BI287" s="278" cm="1">
        <f t="array" aca="1" ref="BI287" ca="1">BH287*(1+(rRentIncrPct*(MOD(BI$8,12)=1))+(rExCapExRntInfl*(rExCapExRntInflMnth=BI$8)))*(BI$8&lt;=(MAX(rHoldPeriod,1)+fRvrYr)*12)</f>
        <v>0</v>
      </c>
      <c r="BJ287" s="278" cm="1">
        <f t="array" aca="1" ref="BJ287" ca="1">BI287*(1+(rRentIncrPct*(MOD(BJ$8,12)=1))+(rExCapExRntInfl*(rExCapExRntInflMnth=BJ$8)))*(BJ$8&lt;=(MAX(rHoldPeriod,1)+fRvrYr)*12)</f>
        <v>0</v>
      </c>
      <c r="BK287" s="278" cm="1">
        <f t="array" aca="1" ref="BK287" ca="1">BJ287*(1+(rRentIncrPct*(MOD(BK$8,12)=1))+(rExCapExRntInfl*(rExCapExRntInflMnth=BK$8)))*(BK$8&lt;=(MAX(rHoldPeriod,1)+fRvrYr)*12)</f>
        <v>0</v>
      </c>
      <c r="BL287" s="278" cm="1">
        <f t="array" aca="1" ref="BL287" ca="1">BK287*(1+(rRentIncrPct*(MOD(BL$8,12)=1))+(rExCapExRntInfl*(rExCapExRntInflMnth=BL$8)))*(BL$8&lt;=(MAX(rHoldPeriod,1)+fRvrYr)*12)</f>
        <v>0</v>
      </c>
      <c r="BM287" s="278" cm="1">
        <f t="array" aca="1" ref="BM287" ca="1">BL287*(1+(rRentIncrPct*(MOD(BM$8,12)=1))+(rExCapExRntInfl*(rExCapExRntInflMnth=BM$8)))*(BM$8&lt;=(MAX(rHoldPeriod,1)+fRvrYr)*12)</f>
        <v>0</v>
      </c>
      <c r="BN287" s="278" cm="1">
        <f t="array" aca="1" ref="BN287" ca="1">BM287*(1+(rRentIncrPct*(MOD(BN$8,12)=1))+(rExCapExRntInfl*(rExCapExRntInflMnth=BN$8)))*(BN$8&lt;=(MAX(rHoldPeriod,1)+fRvrYr)*12)</f>
        <v>0</v>
      </c>
      <c r="BO287" s="278" cm="1">
        <f t="array" aca="1" ref="BO287" ca="1">BN287*(1+(rRentIncrPct*(MOD(BO$8,12)=1))+(rExCapExRntInfl*(rExCapExRntInflMnth=BO$8)))*(BO$8&lt;=(MAX(rHoldPeriod,1)+fRvrYr)*12)</f>
        <v>0</v>
      </c>
      <c r="BP287" s="278" cm="1">
        <f t="array" aca="1" ref="BP287" ca="1">BO287*(1+(rRentIncrPct*(MOD(BP$8,12)=1))+(rExCapExRntInfl*(rExCapExRntInflMnth=BP$8)))*(BP$8&lt;=(MAX(rHoldPeriod,1)+fRvrYr)*12)</f>
        <v>0</v>
      </c>
      <c r="BQ287" s="278" cm="1">
        <f t="array" aca="1" ref="BQ287" ca="1">BP287*(1+(rRentIncrPct*(MOD(BQ$8,12)=1))+(rExCapExRntInfl*(rExCapExRntInflMnth=BQ$8)))*(BQ$8&lt;=(MAX(rHoldPeriod,1)+fRvrYr)*12)</f>
        <v>0</v>
      </c>
      <c r="BR287" s="278" cm="1">
        <f t="array" aca="1" ref="BR287" ca="1">BQ287*(1+(rRentIncrPct*(MOD(BR$8,12)=1))+(rExCapExRntInfl*(rExCapExRntInflMnth=BR$8)))*(BR$8&lt;=(MAX(rHoldPeriod,1)+fRvrYr)*12)</f>
        <v>0</v>
      </c>
      <c r="BS287" s="278" cm="1">
        <f t="array" aca="1" ref="BS287" ca="1">BR287*(1+(rRentIncrPct*(MOD(BS$8,12)=1))+(rExCapExRntInfl*(rExCapExRntInflMnth=BS$8)))*(BS$8&lt;=(MAX(rHoldPeriod,1)+fRvrYr)*12)</f>
        <v>0</v>
      </c>
      <c r="BT287" s="278" cm="1">
        <f t="array" aca="1" ref="BT287" ca="1">BS287*(1+(rRentIncrPct*(MOD(BT$8,12)=1))+(rExCapExRntInfl*(rExCapExRntInflMnth=BT$8)))*(BT$8&lt;=(MAX(rHoldPeriod,1)+fRvrYr)*12)</f>
        <v>0</v>
      </c>
      <c r="BU287" s="278" cm="1">
        <f t="array" aca="1" ref="BU287" ca="1">BT287*(1+(rRentIncrPct*(MOD(BU$8,12)=1))+(rExCapExRntInfl*(rExCapExRntInflMnth=BU$8)))*(BU$8&lt;=(MAX(rHoldPeriod,1)+fRvrYr)*12)</f>
        <v>0</v>
      </c>
      <c r="BV287" s="278" cm="1">
        <f t="array" aca="1" ref="BV287" ca="1">BU287*(1+(rRentIncrPct*(MOD(BV$8,12)=1))+(rExCapExRntInfl*(rExCapExRntInflMnth=BV$8)))*(BV$8&lt;=(MAX(rHoldPeriod,1)+fRvrYr)*12)</f>
        <v>0</v>
      </c>
      <c r="BW287" s="278" cm="1">
        <f t="array" aca="1" ref="BW287" ca="1">BV287*(1+(rRentIncrPct*(MOD(BW$8,12)=1))+(rExCapExRntInfl*(rExCapExRntInflMnth=BW$8)))*(BW$8&lt;=(MAX(rHoldPeriod,1)+fRvrYr)*12)</f>
        <v>0</v>
      </c>
      <c r="BX287" s="278" cm="1">
        <f t="array" aca="1" ref="BX287" ca="1">BW287*(1+(rRentIncrPct*(MOD(BX$8,12)=1))+(rExCapExRntInfl*(rExCapExRntInflMnth=BX$8)))*(BX$8&lt;=(MAX(rHoldPeriod,1)+fRvrYr)*12)</f>
        <v>0</v>
      </c>
      <c r="BY287" s="278" cm="1">
        <f t="array" aca="1" ref="BY287" ca="1">BX287*(1+(rRentIncrPct*(MOD(BY$8,12)=1))+(rExCapExRntInfl*(rExCapExRntInflMnth=BY$8)))*(BY$8&lt;=(MAX(rHoldPeriod,1)+fRvrYr)*12)</f>
        <v>0</v>
      </c>
      <c r="BZ287" s="278" cm="1">
        <f t="array" aca="1" ref="BZ287" ca="1">BY287*(1+(rRentIncrPct*(MOD(BZ$8,12)=1))+(rExCapExRntInfl*(rExCapExRntInflMnth=BZ$8)))*(BZ$8&lt;=(MAX(rHoldPeriod,1)+fRvrYr)*12)</f>
        <v>0</v>
      </c>
      <c r="CA287" s="278" cm="1">
        <f t="array" aca="1" ref="CA287" ca="1">BZ287*(1+(rRentIncrPct*(MOD(CA$8,12)=1))+(rExCapExRntInfl*(rExCapExRntInflMnth=CA$8)))*(CA$8&lt;=(MAX(rHoldPeriod,1)+fRvrYr)*12)</f>
        <v>0</v>
      </c>
      <c r="CB287" s="278" cm="1">
        <f t="array" aca="1" ref="CB287" ca="1">CA287*(1+(rRentIncrPct*(MOD(CB$8,12)=1))+(rExCapExRntInfl*(rExCapExRntInflMnth=CB$8)))*(CB$8&lt;=(MAX(rHoldPeriod,1)+fRvrYr)*12)</f>
        <v>0</v>
      </c>
      <c r="CC287" s="278" cm="1">
        <f t="array" aca="1" ref="CC287" ca="1">CB287*(1+(rRentIncrPct*(MOD(CC$8,12)=1))+(rExCapExRntInfl*(rExCapExRntInflMnth=CC$8)))*(CC$8&lt;=(MAX(rHoldPeriod,1)+fRvrYr)*12)</f>
        <v>0</v>
      </c>
      <c r="CD287" s="278" cm="1">
        <f t="array" aca="1" ref="CD287" ca="1">CC287*(1+(rRentIncrPct*(MOD(CD$8,12)=1))+(rExCapExRntInfl*(rExCapExRntInflMnth=CD$8)))*(CD$8&lt;=(MAX(rHoldPeriod,1)+fRvrYr)*12)</f>
        <v>0</v>
      </c>
      <c r="CE287" s="278" cm="1">
        <f t="array" aca="1" ref="CE287" ca="1">CD287*(1+(rRentIncrPct*(MOD(CE$8,12)=1))+(rExCapExRntInfl*(rExCapExRntInflMnth=CE$8)))*(CE$8&lt;=(MAX(rHoldPeriod,1)+fRvrYr)*12)</f>
        <v>0</v>
      </c>
      <c r="CF287" s="278" cm="1">
        <f t="array" aca="1" ref="CF287" ca="1">CE287*(1+(rRentIncrPct*(MOD(CF$8,12)=1))+(rExCapExRntInfl*(rExCapExRntInflMnth=CF$8)))*(CF$8&lt;=(MAX(rHoldPeriod,1)+fRvrYr)*12)</f>
        <v>0</v>
      </c>
      <c r="CG287" s="278" cm="1">
        <f t="array" aca="1" ref="CG287" ca="1">CF287*(1+(rRentIncrPct*(MOD(CG$8,12)=1))+(rExCapExRntInfl*(rExCapExRntInflMnth=CG$8)))*(CG$8&lt;=(MAX(rHoldPeriod,1)+fRvrYr)*12)</f>
        <v>0</v>
      </c>
      <c r="CH287" s="278" cm="1">
        <f t="array" aca="1" ref="CH287" ca="1">CG287*(1+(rRentIncrPct*(MOD(CH$8,12)=1))+(rExCapExRntInfl*(rExCapExRntInflMnth=CH$8)))*(CH$8&lt;=(MAX(rHoldPeriod,1)+fRvrYr)*12)</f>
        <v>0</v>
      </c>
      <c r="CI287" s="278" cm="1">
        <f t="array" aca="1" ref="CI287" ca="1">CH287*(1+(rRentIncrPct*(MOD(CI$8,12)=1))+(rExCapExRntInfl*(rExCapExRntInflMnth=CI$8)))*(CI$8&lt;=(MAX(rHoldPeriod,1)+fRvrYr)*12)</f>
        <v>0</v>
      </c>
      <c r="CJ287" s="278" cm="1">
        <f t="array" aca="1" ref="CJ287" ca="1">CI287*(1+(rRentIncrPct*(MOD(CJ$8,12)=1))+(rExCapExRntInfl*(rExCapExRntInflMnth=CJ$8)))*(CJ$8&lt;=(MAX(rHoldPeriod,1)+fRvrYr)*12)</f>
        <v>0</v>
      </c>
      <c r="CK287" s="278" cm="1">
        <f t="array" aca="1" ref="CK287" ca="1">CJ287*(1+(rRentIncrPct*(MOD(CK$8,12)=1))+(rExCapExRntInfl*(rExCapExRntInflMnth=CK$8)))*(CK$8&lt;=(MAX(rHoldPeriod,1)+fRvrYr)*12)</f>
        <v>0</v>
      </c>
      <c r="CL287" s="278" cm="1">
        <f t="array" aca="1" ref="CL287" ca="1">CK287*(1+(rRentIncrPct*(MOD(CL$8,12)=1))+(rExCapExRntInfl*(rExCapExRntInflMnth=CL$8)))*(CL$8&lt;=(MAX(rHoldPeriod,1)+fRvrYr)*12)</f>
        <v>0</v>
      </c>
      <c r="CM287" s="278" cm="1">
        <f t="array" aca="1" ref="CM287" ca="1">CL287*(1+(rRentIncrPct*(MOD(CM$8,12)=1))+(rExCapExRntInfl*(rExCapExRntInflMnth=CM$8)))*(CM$8&lt;=(MAX(rHoldPeriod,1)+fRvrYr)*12)</f>
        <v>0</v>
      </c>
      <c r="CN287" s="278" cm="1">
        <f t="array" aca="1" ref="CN287" ca="1">CM287*(1+(rRentIncrPct*(MOD(CN$8,12)=1))+(rExCapExRntInfl*(rExCapExRntInflMnth=CN$8)))*(CN$8&lt;=(MAX(rHoldPeriod,1)+fRvrYr)*12)</f>
        <v>0</v>
      </c>
      <c r="CO287" s="278" cm="1">
        <f t="array" aca="1" ref="CO287" ca="1">CN287*(1+(rRentIncrPct*(MOD(CO$8,12)=1))+(rExCapExRntInfl*(rExCapExRntInflMnth=CO$8)))*(CO$8&lt;=(MAX(rHoldPeriod,1)+fRvrYr)*12)</f>
        <v>0</v>
      </c>
      <c r="CP287" s="278" cm="1">
        <f t="array" aca="1" ref="CP287" ca="1">CO287*(1+(rRentIncrPct*(MOD(CP$8,12)=1))+(rExCapExRntInfl*(rExCapExRntInflMnth=CP$8)))*(CP$8&lt;=(MAX(rHoldPeriod,1)+fRvrYr)*12)</f>
        <v>0</v>
      </c>
      <c r="CQ287" s="278" cm="1">
        <f t="array" aca="1" ref="CQ287" ca="1">CP287*(1+(rRentIncrPct*(MOD(CQ$8,12)=1))+(rExCapExRntInfl*(rExCapExRntInflMnth=CQ$8)))*(CQ$8&lt;=(MAX(rHoldPeriod,1)+fRvrYr)*12)</f>
        <v>0</v>
      </c>
      <c r="CR287" s="278" cm="1">
        <f t="array" aca="1" ref="CR287" ca="1">CQ287*(1+(rRentIncrPct*(MOD(CR$8,12)=1))+(rExCapExRntInfl*(rExCapExRntInflMnth=CR$8)))*(CR$8&lt;=(MAX(rHoldPeriod,1)+fRvrYr)*12)</f>
        <v>0</v>
      </c>
      <c r="CS287" s="278" cm="1">
        <f t="array" aca="1" ref="CS287" ca="1">CR287*(1+(rRentIncrPct*(MOD(CS$8,12)=1))+(rExCapExRntInfl*(rExCapExRntInflMnth=CS$8)))*(CS$8&lt;=(MAX(rHoldPeriod,1)+fRvrYr)*12)</f>
        <v>0</v>
      </c>
      <c r="CT287" s="278" cm="1">
        <f t="array" aca="1" ref="CT287" ca="1">CS287*(1+(rRentIncrPct*(MOD(CT$8,12)=1))+(rExCapExRntInfl*(rExCapExRntInflMnth=CT$8)))*(CT$8&lt;=(MAX(rHoldPeriod,1)+fRvrYr)*12)</f>
        <v>0</v>
      </c>
      <c r="CU287" s="278" cm="1">
        <f t="array" aca="1" ref="CU287" ca="1">CT287*(1+(rRentIncrPct*(MOD(CU$8,12)=1))+(rExCapExRntInfl*(rExCapExRntInflMnth=CU$8)))*(CU$8&lt;=(MAX(rHoldPeriod,1)+fRvrYr)*12)</f>
        <v>0</v>
      </c>
      <c r="CV287" s="278" cm="1">
        <f t="array" aca="1" ref="CV287" ca="1">CU287*(1+(rRentIncrPct*(MOD(CV$8,12)=1))+(rExCapExRntInfl*(rExCapExRntInflMnth=CV$8)))*(CV$8&lt;=(MAX(rHoldPeriod,1)+fRvrYr)*12)</f>
        <v>0</v>
      </c>
      <c r="CW287" s="278" cm="1">
        <f t="array" aca="1" ref="CW287" ca="1">CV287*(1+(rRentIncrPct*(MOD(CW$8,12)=1))+(rExCapExRntInfl*(rExCapExRntInflMnth=CW$8)))*(CW$8&lt;=(MAX(rHoldPeriod,1)+fRvrYr)*12)</f>
        <v>0</v>
      </c>
      <c r="CX287" s="278" cm="1">
        <f t="array" aca="1" ref="CX287" ca="1">CW287*(1+(rRentIncrPct*(MOD(CX$8,12)=1))+(rExCapExRntInfl*(rExCapExRntInflMnth=CX$8)))*(CX$8&lt;=(MAX(rHoldPeriod,1)+fRvrYr)*12)</f>
        <v>0</v>
      </c>
      <c r="CY287" s="278" cm="1">
        <f t="array" aca="1" ref="CY287" ca="1">CX287*(1+(rRentIncrPct*(MOD(CY$8,12)=1))+(rExCapExRntInfl*(rExCapExRntInflMnth=CY$8)))*(CY$8&lt;=(MAX(rHoldPeriod,1)+fRvrYr)*12)</f>
        <v>0</v>
      </c>
      <c r="CZ287" s="278" cm="1">
        <f t="array" aca="1" ref="CZ287" ca="1">CY287*(1+(rRentIncrPct*(MOD(CZ$8,12)=1))+(rExCapExRntInfl*(rExCapExRntInflMnth=CZ$8)))*(CZ$8&lt;=(MAX(rHoldPeriod,1)+fRvrYr)*12)</f>
        <v>0</v>
      </c>
      <c r="DA287" s="278" cm="1">
        <f t="array" aca="1" ref="DA287" ca="1">CZ287*(1+(rRentIncrPct*(MOD(DA$8,12)=1))+(rExCapExRntInfl*(rExCapExRntInflMnth=DA$8)))*(DA$8&lt;=(MAX(rHoldPeriod,1)+fRvrYr)*12)</f>
        <v>0</v>
      </c>
      <c r="DB287" s="278" cm="1">
        <f t="array" aca="1" ref="DB287" ca="1">DA287*(1+(rRentIncrPct*(MOD(DB$8,12)=1))+(rExCapExRntInfl*(rExCapExRntInflMnth=DB$8)))*(DB$8&lt;=(MAX(rHoldPeriod,1)+fRvrYr)*12)</f>
        <v>0</v>
      </c>
      <c r="DC287" s="278" cm="1">
        <f t="array" aca="1" ref="DC287" ca="1">DB287*(1+(rRentIncrPct*(MOD(DC$8,12)=1))+(rExCapExRntInfl*(rExCapExRntInflMnth=DC$8)))*(DC$8&lt;=(MAX(rHoldPeriod,1)+fRvrYr)*12)</f>
        <v>0</v>
      </c>
      <c r="DD287" s="278" cm="1">
        <f t="array" aca="1" ref="DD287" ca="1">DC287*(1+(rRentIncrPct*(MOD(DD$8,12)=1))+(rExCapExRntInfl*(rExCapExRntInflMnth=DD$8)))*(DD$8&lt;=(MAX(rHoldPeriod,1)+fRvrYr)*12)</f>
        <v>0</v>
      </c>
      <c r="DE287" s="278" cm="1">
        <f t="array" aca="1" ref="DE287" ca="1">DD287*(1+(rRentIncrPct*(MOD(DE$8,12)=1))+(rExCapExRntInfl*(rExCapExRntInflMnth=DE$8)))*(DE$8&lt;=(MAX(rHoldPeriod,1)+fRvrYr)*12)</f>
        <v>0</v>
      </c>
      <c r="DF287" s="278" cm="1">
        <f t="array" aca="1" ref="DF287" ca="1">DE287*(1+(rRentIncrPct*(MOD(DF$8,12)=1))+(rExCapExRntInfl*(rExCapExRntInflMnth=DF$8)))*(DF$8&lt;=(MAX(rHoldPeriod,1)+fRvrYr)*12)</f>
        <v>0</v>
      </c>
      <c r="DG287" s="278" cm="1">
        <f t="array" aca="1" ref="DG287" ca="1">DF287*(1+(rRentIncrPct*(MOD(DG$8,12)=1))+(rExCapExRntInfl*(rExCapExRntInflMnth=DG$8)))*(DG$8&lt;=(MAX(rHoldPeriod,1)+fRvrYr)*12)</f>
        <v>0</v>
      </c>
      <c r="DH287" s="278" cm="1">
        <f t="array" aca="1" ref="DH287" ca="1">DG287*(1+(rRentIncrPct*(MOD(DH$8,12)=1))+(rExCapExRntInfl*(rExCapExRntInflMnth=DH$8)))*(DH$8&lt;=(MAX(rHoldPeriod,1)+fRvrYr)*12)</f>
        <v>0</v>
      </c>
      <c r="DI287" s="278" cm="1">
        <f t="array" aca="1" ref="DI287" ca="1">DH287*(1+(rRentIncrPct*(MOD(DI$8,12)=1))+(rExCapExRntInfl*(rExCapExRntInflMnth=DI$8)))*(DI$8&lt;=(MAX(rHoldPeriod,1)+fRvrYr)*12)</f>
        <v>0</v>
      </c>
      <c r="DJ287" s="278" cm="1">
        <f t="array" aca="1" ref="DJ287" ca="1">DI287*(1+(rRentIncrPct*(MOD(DJ$8,12)=1))+(rExCapExRntInfl*(rExCapExRntInflMnth=DJ$8)))*(DJ$8&lt;=(MAX(rHoldPeriod,1)+fRvrYr)*12)</f>
        <v>0</v>
      </c>
      <c r="DK287" s="278" cm="1">
        <f t="array" aca="1" ref="DK287" ca="1">DJ287*(1+(rRentIncrPct*(MOD(DK$8,12)=1))+(rExCapExRntInfl*(rExCapExRntInflMnth=DK$8)))*(DK$8&lt;=(MAX(rHoldPeriod,1)+fRvrYr)*12)</f>
        <v>0</v>
      </c>
      <c r="DL287" s="278" cm="1">
        <f t="array" aca="1" ref="DL287" ca="1">DK287*(1+(rRentIncrPct*(MOD(DL$8,12)=1))+(rExCapExRntInfl*(rExCapExRntInflMnth=DL$8)))*(DL$8&lt;=(MAX(rHoldPeriod,1)+fRvrYr)*12)</f>
        <v>0</v>
      </c>
      <c r="DM287" s="278" cm="1">
        <f t="array" aca="1" ref="DM287" ca="1">DL287*(1+(rRentIncrPct*(MOD(DM$8,12)=1))+(rExCapExRntInfl*(rExCapExRntInflMnth=DM$8)))*(DM$8&lt;=(MAX(rHoldPeriod,1)+fRvrYr)*12)</f>
        <v>0</v>
      </c>
      <c r="DN287" s="278" cm="1">
        <f t="array" aca="1" ref="DN287" ca="1">DM287*(1+(rRentIncrPct*(MOD(DN$8,12)=1))+(rExCapExRntInfl*(rExCapExRntInflMnth=DN$8)))*(DN$8&lt;=(MAX(rHoldPeriod,1)+fRvrYr)*12)</f>
        <v>0</v>
      </c>
      <c r="DO287" s="278" cm="1">
        <f t="array" aca="1" ref="DO287" ca="1">DN287*(1+(rRentIncrPct*(MOD(DO$8,12)=1))+(rExCapExRntInfl*(rExCapExRntInflMnth=DO$8)))*(DO$8&lt;=(MAX(rHoldPeriod,1)+fRvrYr)*12)</f>
        <v>0</v>
      </c>
      <c r="DP287" s="278" cm="1">
        <f t="array" aca="1" ref="DP287" ca="1">DO287*(1+(rRentIncrPct*(MOD(DP$8,12)=1))+(rExCapExRntInfl*(rExCapExRntInflMnth=DP$8)))*(DP$8&lt;=(MAX(rHoldPeriod,1)+fRvrYr)*12)</f>
        <v>0</v>
      </c>
      <c r="DQ287" s="278" cm="1">
        <f t="array" aca="1" ref="DQ287" ca="1">DP287*(1+(rRentIncrPct*(MOD(DQ$8,12)=1))+(rExCapExRntInfl*(rExCapExRntInflMnth=DQ$8)))*(DQ$8&lt;=(MAX(rHoldPeriod,1)+fRvrYr)*12)</f>
        <v>0</v>
      </c>
      <c r="DR287" s="278" cm="1">
        <f t="array" aca="1" ref="DR287" ca="1">DQ287*(1+(rRentIncrPct*(MOD(DR$8,12)=1))+(rExCapExRntInfl*(rExCapExRntInflMnth=DR$8)))*(DR$8&lt;=(MAX(rHoldPeriod,1)+fRvrYr)*12)</f>
        <v>0</v>
      </c>
      <c r="DS287" s="278" cm="1">
        <f t="array" aca="1" ref="DS287" ca="1">DR287*(1+(rRentIncrPct*(MOD(DS$8,12)=1))+(rExCapExRntInfl*(rExCapExRntInflMnth=DS$8)))*(DS$8&lt;=(MAX(rHoldPeriod,1)+fRvrYr)*12)</f>
        <v>0</v>
      </c>
      <c r="DT287" s="278" cm="1">
        <f t="array" aca="1" ref="DT287" ca="1">DS287*(1+(rRentIncrPct*(MOD(DT$8,12)=1))+(rExCapExRntInfl*(rExCapExRntInflMnth=DT$8)))*(DT$8&lt;=(MAX(rHoldPeriod,1)+fRvrYr)*12)</f>
        <v>0</v>
      </c>
      <c r="DU287" s="278" cm="1">
        <f t="array" aca="1" ref="DU287" ca="1">DT287*(1+(rRentIncrPct*(MOD(DU$8,12)=1))+(rExCapExRntInfl*(rExCapExRntInflMnth=DU$8)))*(DU$8&lt;=(MAX(rHoldPeriod,1)+fRvrYr)*12)</f>
        <v>0</v>
      </c>
      <c r="DV287" s="278" cm="1">
        <f t="array" aca="1" ref="DV287" ca="1">DU287*(1+(rRentIncrPct*(MOD(DV$8,12)=1))+(rExCapExRntInfl*(rExCapExRntInflMnth=DV$8)))*(DV$8&lt;=(MAX(rHoldPeriod,1)+fRvrYr)*12)</f>
        <v>0</v>
      </c>
      <c r="DW287" s="278" cm="1">
        <f t="array" aca="1" ref="DW287" ca="1">DV287*(1+(rRentIncrPct*(MOD(DW$8,12)=1))+(rExCapExRntInfl*(rExCapExRntInflMnth=DW$8)))*(DW$8&lt;=(MAX(rHoldPeriod,1)+fRvrYr)*12)</f>
        <v>0</v>
      </c>
      <c r="DX287" s="278" cm="1">
        <f t="array" aca="1" ref="DX287" ca="1">DW287*(1+(rRentIncrPct*(MOD(DX$8,12)=1))+(rExCapExRntInfl*(rExCapExRntInflMnth=DX$8)))*(DX$8&lt;=(MAX(rHoldPeriod,1)+fRvrYr)*12)</f>
        <v>0</v>
      </c>
      <c r="DY287" s="278" cm="1">
        <f t="array" aca="1" ref="DY287" ca="1">DX287*(1+(rRentIncrPct*(MOD(DY$8,12)=1))+(rExCapExRntInfl*(rExCapExRntInflMnth=DY$8)))*(DY$8&lt;=(MAX(rHoldPeriod,1)+fRvrYr)*12)</f>
        <v>0</v>
      </c>
      <c r="DZ287" s="278" cm="1">
        <f t="array" aca="1" ref="DZ287" ca="1">DY287*(1+(rRentIncrPct*(MOD(DZ$8,12)=1))+(rExCapExRntInfl*(rExCapExRntInflMnth=DZ$8)))*(DZ$8&lt;=(MAX(rHoldPeriod,1)+fRvrYr)*12)</f>
        <v>0</v>
      </c>
      <c r="EA287" s="278" cm="1">
        <f t="array" aca="1" ref="EA287" ca="1">DZ287*(1+(rRentIncrPct*(MOD(EA$8,12)=1))+(rExCapExRntInfl*(rExCapExRntInflMnth=EA$8)))*(EA$8&lt;=(MAX(rHoldPeriod,1)+fRvrYr)*12)</f>
        <v>0</v>
      </c>
      <c r="EB287" s="278" cm="1">
        <f t="array" aca="1" ref="EB287" ca="1">EA287*(1+(rRentIncrPct*(MOD(EB$8,12)=1))+(rExCapExRntInfl*(rExCapExRntInflMnth=EB$8)))*(EB$8&lt;=(MAX(rHoldPeriod,1)+fRvrYr)*12)</f>
        <v>0</v>
      </c>
      <c r="EC287" s="278" cm="1">
        <f t="array" aca="1" ref="EC287" ca="1">EB287*(1+(rRentIncrPct*(MOD(EC$8,12)=1))+(rExCapExRntInfl*(rExCapExRntInflMnth=EC$8)))*(EC$8&lt;=(MAX(rHoldPeriod,1)+fRvrYr)*12)</f>
        <v>0</v>
      </c>
      <c r="ED287" s="278" cm="1">
        <f t="array" aca="1" ref="ED287" ca="1">EC287*(1+(rRentIncrPct*(MOD(ED$8,12)=1))+(rExCapExRntInfl*(rExCapExRntInflMnth=ED$8)))*(ED$8&lt;=(MAX(rHoldPeriod,1)+fRvrYr)*12)</f>
        <v>0</v>
      </c>
      <c r="EE287" s="278" cm="1">
        <f t="array" aca="1" ref="EE287" ca="1">ED287*(1+(rRentIncrPct*(MOD(EE$8,12)=1))+(rExCapExRntInfl*(rExCapExRntInflMnth=EE$8)))*(EE$8&lt;=(MAX(rHoldPeriod,1)+fRvrYr)*12)</f>
        <v>0</v>
      </c>
      <c r="EF287" s="278" cm="1">
        <f t="array" aca="1" ref="EF287" ca="1">EE287*(1+(rRentIncrPct*(MOD(EF$8,12)=1))+(rExCapExRntInfl*(rExCapExRntInflMnth=EF$8)))*(EF$8&lt;=(MAX(rHoldPeriod,1)+fRvrYr)*12)</f>
        <v>0</v>
      </c>
      <c r="EG287" s="278" cm="1">
        <f t="array" aca="1" ref="EG287" ca="1">EF287*(1+(rRentIncrPct*(MOD(EG$8,12)=1))+(rExCapExRntInfl*(rExCapExRntInflMnth=EG$8)))*(EG$8&lt;=(MAX(rHoldPeriod,1)+fRvrYr)*12)</f>
        <v>0</v>
      </c>
      <c r="EH287" s="278" cm="1">
        <f t="array" aca="1" ref="EH287" ca="1">EG287*(1+(rRentIncrPct*(MOD(EH$8,12)=1))+(rExCapExRntInfl*(rExCapExRntInflMnth=EH$8)))*(EH$8&lt;=(MAX(rHoldPeriod,1)+fRvrYr)*12)</f>
        <v>0</v>
      </c>
      <c r="EI287" s="278" cm="1">
        <f t="array" aca="1" ref="EI287" ca="1">EH287*(1+(rRentIncrPct*(MOD(EI$8,12)=1))+(rExCapExRntInfl*(rExCapExRntInflMnth=EI$8)))*(EI$8&lt;=(MAX(rHoldPeriod,1)+fRvrYr)*12)</f>
        <v>0</v>
      </c>
      <c r="EJ287" s="278" cm="1">
        <f t="array" aca="1" ref="EJ287" ca="1">EI287*(1+(rRentIncrPct*(MOD(EJ$8,12)=1))+(rExCapExRntInfl*(rExCapExRntInflMnth=EJ$8)))*(EJ$8&lt;=(MAX(rHoldPeriod,1)+fRvrYr)*12)</f>
        <v>0</v>
      </c>
      <c r="EK287" s="278" cm="1">
        <f t="array" aca="1" ref="EK287" ca="1">EJ287*(1+(rRentIncrPct*(MOD(EK$8,12)=1))+(rExCapExRntInfl*(rExCapExRntInflMnth=EK$8)))*(EK$8&lt;=(MAX(rHoldPeriod,1)+fRvrYr)*12)</f>
        <v>0</v>
      </c>
      <c r="EL287" s="278" cm="1">
        <f t="array" aca="1" ref="EL287" ca="1">EK287*(1+(rRentIncrPct*(MOD(EL$8,12)=1))+(rExCapExRntInfl*(rExCapExRntInflMnth=EL$8)))*(EL$8&lt;=(MAX(rHoldPeriod,1)+fRvrYr)*12)</f>
        <v>0</v>
      </c>
      <c r="EM287" s="278" cm="1">
        <f t="array" aca="1" ref="EM287" ca="1">EL287*(1+(rRentIncrPct*(MOD(EM$8,12)=1))+(rExCapExRntInfl*(rExCapExRntInflMnth=EM$8)))*(EM$8&lt;=(MAX(rHoldPeriod,1)+fRvrYr)*12)</f>
        <v>0</v>
      </c>
      <c r="EN287" s="278" cm="1">
        <f t="array" aca="1" ref="EN287" ca="1">EM287*(1+(rRentIncrPct*(MOD(EN$8,12)=1))+(rExCapExRntInfl*(rExCapExRntInflMnth=EN$8)))*(EN$8&lt;=(MAX(rHoldPeriod,1)+fRvrYr)*12)</f>
        <v>0</v>
      </c>
      <c r="EO287" s="278" cm="1">
        <f t="array" aca="1" ref="EO287" ca="1">EN287*(1+(rRentIncrPct*(MOD(EO$8,12)=1))+(rExCapExRntInfl*(rExCapExRntInflMnth=EO$8)))*(EO$8&lt;=(MAX(rHoldPeriod,1)+fRvrYr)*12)</f>
        <v>0</v>
      </c>
      <c r="EP287" s="278" cm="1">
        <f t="array" aca="1" ref="EP287" ca="1">EO287*(1+(rRentIncrPct*(MOD(EP$8,12)=1))+(rExCapExRntInfl*(rExCapExRntInflMnth=EP$8)))*(EP$8&lt;=(MAX(rHoldPeriod,1)+fRvrYr)*12)</f>
        <v>0</v>
      </c>
      <c r="EQ287" s="278" cm="1">
        <f t="array" aca="1" ref="EQ287" ca="1">EP287*(1+(rRentIncrPct*(MOD(EQ$8,12)=1))+(rExCapExRntInfl*(rExCapExRntInflMnth=EQ$8)))*(EQ$8&lt;=(MAX(rHoldPeriod,1)+fRvrYr)*12)</f>
        <v>0</v>
      </c>
      <c r="ER287" s="278" cm="1">
        <f t="array" aca="1" ref="ER287" ca="1">EQ287*(1+(rRentIncrPct*(MOD(ER$8,12)=1))+(rExCapExRntInfl*(rExCapExRntInflMnth=ER$8)))*(ER$8&lt;=(MAX(rHoldPeriod,1)+fRvrYr)*12)</f>
        <v>0</v>
      </c>
      <c r="ES287" s="278" cm="1">
        <f t="array" aca="1" ref="ES287" ca="1">ER287*(1+(rRentIncrPct*(MOD(ES$8,12)=1))+(rExCapExRntInfl*(rExCapExRntInflMnth=ES$8)))*(ES$8&lt;=(MAX(rHoldPeriod,1)+fRvrYr)*12)</f>
        <v>0</v>
      </c>
    </row>
    <row r="288" spans="17:149" hidden="1" x14ac:dyDescent="0.2">
      <c r="Q288" s="275"/>
      <c r="R288" s="278">
        <f t="shared" si="502"/>
        <v>0</v>
      </c>
      <c r="S288" s="278" cm="1">
        <f t="array" aca="1" ref="S288" ca="1">R288*(1+(rRentIncrPct*(MOD(S$8,12)=1))+(rExCapExRntInfl*(rExCapExRntInflMnth=S$8)))*(S$8&lt;=(MAX(rHoldPeriod,1)+fRvrYr)*12)</f>
        <v>0</v>
      </c>
      <c r="T288" s="278" cm="1">
        <f t="array" aca="1" ref="T288" ca="1">S288*(1+(rRentIncrPct*(MOD(T$8,12)=1))+(rExCapExRntInfl*(rExCapExRntInflMnth=T$8)))*(T$8&lt;=(MAX(rHoldPeriod,1)+fRvrYr)*12)</f>
        <v>0</v>
      </c>
      <c r="U288" s="278" cm="1">
        <f t="array" aca="1" ref="U288" ca="1">T288*(1+(rRentIncrPct*(MOD(U$8,12)=1))+(rExCapExRntInfl*(rExCapExRntInflMnth=U$8)))*(U$8&lt;=(MAX(rHoldPeriod,1)+fRvrYr)*12)</f>
        <v>0</v>
      </c>
      <c r="V288" s="278" cm="1">
        <f t="array" aca="1" ref="V288" ca="1">U288*(1+(rRentIncrPct*(MOD(V$8,12)=1))+(rExCapExRntInfl*(rExCapExRntInflMnth=V$8)))*(V$8&lt;=(MAX(rHoldPeriod,1)+fRvrYr)*12)</f>
        <v>0</v>
      </c>
      <c r="W288" s="278" cm="1">
        <f t="array" aca="1" ref="W288" ca="1">V288*(1+(rRentIncrPct*(MOD(W$8,12)=1))+(rExCapExRntInfl*(rExCapExRntInflMnth=W$8)))*(W$8&lt;=(MAX(rHoldPeriod,1)+fRvrYr)*12)</f>
        <v>0</v>
      </c>
      <c r="X288" s="278" cm="1">
        <f t="array" aca="1" ref="X288" ca="1">W288*(1+(rRentIncrPct*(MOD(X$8,12)=1))+(rExCapExRntInfl*(rExCapExRntInflMnth=X$8)))*(X$8&lt;=(MAX(rHoldPeriod,1)+fRvrYr)*12)</f>
        <v>0</v>
      </c>
      <c r="Y288" s="278" cm="1">
        <f t="array" aca="1" ref="Y288" ca="1">X288*(1+(rRentIncrPct*(MOD(Y$8,12)=1))+(rExCapExRntInfl*(rExCapExRntInflMnth=Y$8)))*(Y$8&lt;=(MAX(rHoldPeriod,1)+fRvrYr)*12)</f>
        <v>0</v>
      </c>
      <c r="Z288" s="278" cm="1">
        <f t="array" aca="1" ref="Z288" ca="1">Y288*(1+(rRentIncrPct*(MOD(Z$8,12)=1))+(rExCapExRntInfl*(rExCapExRntInflMnth=Z$8)))*(Z$8&lt;=(MAX(rHoldPeriod,1)+fRvrYr)*12)</f>
        <v>0</v>
      </c>
      <c r="AA288" s="278" cm="1">
        <f t="array" aca="1" ref="AA288" ca="1">Z288*(1+(rRentIncrPct*(MOD(AA$8,12)=1))+(rExCapExRntInfl*(rExCapExRntInflMnth=AA$8)))*(AA$8&lt;=(MAX(rHoldPeriod,1)+fRvrYr)*12)</f>
        <v>0</v>
      </c>
      <c r="AB288" s="278" cm="1">
        <f t="array" aca="1" ref="AB288" ca="1">AA288*(1+(rRentIncrPct*(MOD(AB$8,12)=1))+(rExCapExRntInfl*(rExCapExRntInflMnth=AB$8)))*(AB$8&lt;=(MAX(rHoldPeriod,1)+fRvrYr)*12)</f>
        <v>0</v>
      </c>
      <c r="AC288" s="278" cm="1">
        <f t="array" aca="1" ref="AC288" ca="1">AB288*(1+(rRentIncrPct*(MOD(AC$8,12)=1))+(rExCapExRntInfl*(rExCapExRntInflMnth=AC$8)))*(AC$8&lt;=(MAX(rHoldPeriod,1)+fRvrYr)*12)</f>
        <v>0</v>
      </c>
      <c r="AD288" s="278" cm="1">
        <f t="array" aca="1" ref="AD288" ca="1">AC288*(1+(rRentIncrPct*(MOD(AD$8,12)=1))+(rExCapExRntInfl*(rExCapExRntInflMnth=AD$8)))*(AD$8&lt;=(MAX(rHoldPeriod,1)+fRvrYr)*12)</f>
        <v>0</v>
      </c>
      <c r="AE288" s="278" cm="1">
        <f t="array" aca="1" ref="AE288" ca="1">AD288*(1+(rRentIncrPct*(MOD(AE$8,12)=1))+(rExCapExRntInfl*(rExCapExRntInflMnth=AE$8)))*(AE$8&lt;=(MAX(rHoldPeriod,1)+fRvrYr)*12)</f>
        <v>0</v>
      </c>
      <c r="AF288" s="278" cm="1">
        <f t="array" aca="1" ref="AF288" ca="1">AE288*(1+(rRentIncrPct*(MOD(AF$8,12)=1))+(rExCapExRntInfl*(rExCapExRntInflMnth=AF$8)))*(AF$8&lt;=(MAX(rHoldPeriod,1)+fRvrYr)*12)</f>
        <v>0</v>
      </c>
      <c r="AG288" s="278" cm="1">
        <f t="array" aca="1" ref="AG288" ca="1">AF288*(1+(rRentIncrPct*(MOD(AG$8,12)=1))+(rExCapExRntInfl*(rExCapExRntInflMnth=AG$8)))*(AG$8&lt;=(MAX(rHoldPeriod,1)+fRvrYr)*12)</f>
        <v>0</v>
      </c>
      <c r="AH288" s="278" cm="1">
        <f t="array" aca="1" ref="AH288" ca="1">AG288*(1+(rRentIncrPct*(MOD(AH$8,12)=1))+(rExCapExRntInfl*(rExCapExRntInflMnth=AH$8)))*(AH$8&lt;=(MAX(rHoldPeriod,1)+fRvrYr)*12)</f>
        <v>0</v>
      </c>
      <c r="AI288" s="278" cm="1">
        <f t="array" aca="1" ref="AI288" ca="1">AH288*(1+(rRentIncrPct*(MOD(AI$8,12)=1))+(rExCapExRntInfl*(rExCapExRntInflMnth=AI$8)))*(AI$8&lt;=(MAX(rHoldPeriod,1)+fRvrYr)*12)</f>
        <v>0</v>
      </c>
      <c r="AJ288" s="278" cm="1">
        <f t="array" aca="1" ref="AJ288" ca="1">AI288*(1+(rRentIncrPct*(MOD(AJ$8,12)=1))+(rExCapExRntInfl*(rExCapExRntInflMnth=AJ$8)))*(AJ$8&lt;=(MAX(rHoldPeriod,1)+fRvrYr)*12)</f>
        <v>0</v>
      </c>
      <c r="AK288" s="278" cm="1">
        <f t="array" aca="1" ref="AK288" ca="1">AJ288*(1+(rRentIncrPct*(MOD(AK$8,12)=1))+(rExCapExRntInfl*(rExCapExRntInflMnth=AK$8)))*(AK$8&lt;=(MAX(rHoldPeriod,1)+fRvrYr)*12)</f>
        <v>0</v>
      </c>
      <c r="AL288" s="278" cm="1">
        <f t="array" aca="1" ref="AL288" ca="1">AK288*(1+(rRentIncrPct*(MOD(AL$8,12)=1))+(rExCapExRntInfl*(rExCapExRntInflMnth=AL$8)))*(AL$8&lt;=(MAX(rHoldPeriod,1)+fRvrYr)*12)</f>
        <v>0</v>
      </c>
      <c r="AM288" s="278" cm="1">
        <f t="array" aca="1" ref="AM288" ca="1">AL288*(1+(rRentIncrPct*(MOD(AM$8,12)=1))+(rExCapExRntInfl*(rExCapExRntInflMnth=AM$8)))*(AM$8&lt;=(MAX(rHoldPeriod,1)+fRvrYr)*12)</f>
        <v>0</v>
      </c>
      <c r="AN288" s="278" cm="1">
        <f t="array" aca="1" ref="AN288" ca="1">AM288*(1+(rRentIncrPct*(MOD(AN$8,12)=1))+(rExCapExRntInfl*(rExCapExRntInflMnth=AN$8)))*(AN$8&lt;=(MAX(rHoldPeriod,1)+fRvrYr)*12)</f>
        <v>0</v>
      </c>
      <c r="AO288" s="278" cm="1">
        <f t="array" aca="1" ref="AO288" ca="1">AN288*(1+(rRentIncrPct*(MOD(AO$8,12)=1))+(rExCapExRntInfl*(rExCapExRntInflMnth=AO$8)))*(AO$8&lt;=(MAX(rHoldPeriod,1)+fRvrYr)*12)</f>
        <v>0</v>
      </c>
      <c r="AP288" s="278" cm="1">
        <f t="array" aca="1" ref="AP288" ca="1">AO288*(1+(rRentIncrPct*(MOD(AP$8,12)=1))+(rExCapExRntInfl*(rExCapExRntInflMnth=AP$8)))*(AP$8&lt;=(MAX(rHoldPeriod,1)+fRvrYr)*12)</f>
        <v>0</v>
      </c>
      <c r="AQ288" s="278" cm="1">
        <f t="array" aca="1" ref="AQ288" ca="1">AP288*(1+(rRentIncrPct*(MOD(AQ$8,12)=1))+(rExCapExRntInfl*(rExCapExRntInflMnth=AQ$8)))*(AQ$8&lt;=(MAX(rHoldPeriod,1)+fRvrYr)*12)</f>
        <v>0</v>
      </c>
      <c r="AR288" s="278" cm="1">
        <f t="array" aca="1" ref="AR288" ca="1">AQ288*(1+(rRentIncrPct*(MOD(AR$8,12)=1))+(rExCapExRntInfl*(rExCapExRntInflMnth=AR$8)))*(AR$8&lt;=(MAX(rHoldPeriod,1)+fRvrYr)*12)</f>
        <v>0</v>
      </c>
      <c r="AS288" s="278" cm="1">
        <f t="array" aca="1" ref="AS288" ca="1">AR288*(1+(rRentIncrPct*(MOD(AS$8,12)=1))+(rExCapExRntInfl*(rExCapExRntInflMnth=AS$8)))*(AS$8&lt;=(MAX(rHoldPeriod,1)+fRvrYr)*12)</f>
        <v>0</v>
      </c>
      <c r="AT288" s="278" cm="1">
        <f t="array" aca="1" ref="AT288" ca="1">AS288*(1+(rRentIncrPct*(MOD(AT$8,12)=1))+(rExCapExRntInfl*(rExCapExRntInflMnth=AT$8)))*(AT$8&lt;=(MAX(rHoldPeriod,1)+fRvrYr)*12)</f>
        <v>0</v>
      </c>
      <c r="AU288" s="278" cm="1">
        <f t="array" aca="1" ref="AU288" ca="1">AT288*(1+(rRentIncrPct*(MOD(AU$8,12)=1))+(rExCapExRntInfl*(rExCapExRntInflMnth=AU$8)))*(AU$8&lt;=(MAX(rHoldPeriod,1)+fRvrYr)*12)</f>
        <v>0</v>
      </c>
      <c r="AV288" s="278" cm="1">
        <f t="array" aca="1" ref="AV288" ca="1">AU288*(1+(rRentIncrPct*(MOD(AV$8,12)=1))+(rExCapExRntInfl*(rExCapExRntInflMnth=AV$8)))*(AV$8&lt;=(MAX(rHoldPeriod,1)+fRvrYr)*12)</f>
        <v>0</v>
      </c>
      <c r="AW288" s="278" cm="1">
        <f t="array" aca="1" ref="AW288" ca="1">AV288*(1+(rRentIncrPct*(MOD(AW$8,12)=1))+(rExCapExRntInfl*(rExCapExRntInflMnth=AW$8)))*(AW$8&lt;=(MAX(rHoldPeriod,1)+fRvrYr)*12)</f>
        <v>0</v>
      </c>
      <c r="AX288" s="278" cm="1">
        <f t="array" aca="1" ref="AX288" ca="1">AW288*(1+(rRentIncrPct*(MOD(AX$8,12)=1))+(rExCapExRntInfl*(rExCapExRntInflMnth=AX$8)))*(AX$8&lt;=(MAX(rHoldPeriod,1)+fRvrYr)*12)</f>
        <v>0</v>
      </c>
      <c r="AY288" s="278" cm="1">
        <f t="array" aca="1" ref="AY288" ca="1">AX288*(1+(rRentIncrPct*(MOD(AY$8,12)=1))+(rExCapExRntInfl*(rExCapExRntInflMnth=AY$8)))*(AY$8&lt;=(MAX(rHoldPeriod,1)+fRvrYr)*12)</f>
        <v>0</v>
      </c>
      <c r="AZ288" s="278" cm="1">
        <f t="array" aca="1" ref="AZ288" ca="1">AY288*(1+(rRentIncrPct*(MOD(AZ$8,12)=1))+(rExCapExRntInfl*(rExCapExRntInflMnth=AZ$8)))*(AZ$8&lt;=(MAX(rHoldPeriod,1)+fRvrYr)*12)</f>
        <v>0</v>
      </c>
      <c r="BA288" s="278" cm="1">
        <f t="array" aca="1" ref="BA288" ca="1">AZ288*(1+(rRentIncrPct*(MOD(BA$8,12)=1))+(rExCapExRntInfl*(rExCapExRntInflMnth=BA$8)))*(BA$8&lt;=(MAX(rHoldPeriod,1)+fRvrYr)*12)</f>
        <v>0</v>
      </c>
      <c r="BB288" s="278" cm="1">
        <f t="array" aca="1" ref="BB288" ca="1">BA288*(1+(rRentIncrPct*(MOD(BB$8,12)=1))+(rExCapExRntInfl*(rExCapExRntInflMnth=BB$8)))*(BB$8&lt;=(MAX(rHoldPeriod,1)+fRvrYr)*12)</f>
        <v>0</v>
      </c>
      <c r="BC288" s="278" cm="1">
        <f t="array" aca="1" ref="BC288" ca="1">BB288*(1+(rRentIncrPct*(MOD(BC$8,12)=1))+(rExCapExRntInfl*(rExCapExRntInflMnth=BC$8)))*(BC$8&lt;=(MAX(rHoldPeriod,1)+fRvrYr)*12)</f>
        <v>0</v>
      </c>
      <c r="BD288" s="278" cm="1">
        <f t="array" aca="1" ref="BD288" ca="1">BC288*(1+(rRentIncrPct*(MOD(BD$8,12)=1))+(rExCapExRntInfl*(rExCapExRntInflMnth=BD$8)))*(BD$8&lt;=(MAX(rHoldPeriod,1)+fRvrYr)*12)</f>
        <v>0</v>
      </c>
      <c r="BE288" s="278" cm="1">
        <f t="array" aca="1" ref="BE288" ca="1">BD288*(1+(rRentIncrPct*(MOD(BE$8,12)=1))+(rExCapExRntInfl*(rExCapExRntInflMnth=BE$8)))*(BE$8&lt;=(MAX(rHoldPeriod,1)+fRvrYr)*12)</f>
        <v>0</v>
      </c>
      <c r="BF288" s="278" cm="1">
        <f t="array" aca="1" ref="BF288" ca="1">BE288*(1+(rRentIncrPct*(MOD(BF$8,12)=1))+(rExCapExRntInfl*(rExCapExRntInflMnth=BF$8)))*(BF$8&lt;=(MAX(rHoldPeriod,1)+fRvrYr)*12)</f>
        <v>0</v>
      </c>
      <c r="BG288" s="278" cm="1">
        <f t="array" aca="1" ref="BG288" ca="1">BF288*(1+(rRentIncrPct*(MOD(BG$8,12)=1))+(rExCapExRntInfl*(rExCapExRntInflMnth=BG$8)))*(BG$8&lt;=(MAX(rHoldPeriod,1)+fRvrYr)*12)</f>
        <v>0</v>
      </c>
      <c r="BH288" s="278" cm="1">
        <f t="array" aca="1" ref="BH288" ca="1">BG288*(1+(rRentIncrPct*(MOD(BH$8,12)=1))+(rExCapExRntInfl*(rExCapExRntInflMnth=BH$8)))*(BH$8&lt;=(MAX(rHoldPeriod,1)+fRvrYr)*12)</f>
        <v>0</v>
      </c>
      <c r="BI288" s="278" cm="1">
        <f t="array" aca="1" ref="BI288" ca="1">BH288*(1+(rRentIncrPct*(MOD(BI$8,12)=1))+(rExCapExRntInfl*(rExCapExRntInflMnth=BI$8)))*(BI$8&lt;=(MAX(rHoldPeriod,1)+fRvrYr)*12)</f>
        <v>0</v>
      </c>
      <c r="BJ288" s="278" cm="1">
        <f t="array" aca="1" ref="BJ288" ca="1">BI288*(1+(rRentIncrPct*(MOD(BJ$8,12)=1))+(rExCapExRntInfl*(rExCapExRntInflMnth=BJ$8)))*(BJ$8&lt;=(MAX(rHoldPeriod,1)+fRvrYr)*12)</f>
        <v>0</v>
      </c>
      <c r="BK288" s="278" cm="1">
        <f t="array" aca="1" ref="BK288" ca="1">BJ288*(1+(rRentIncrPct*(MOD(BK$8,12)=1))+(rExCapExRntInfl*(rExCapExRntInflMnth=BK$8)))*(BK$8&lt;=(MAX(rHoldPeriod,1)+fRvrYr)*12)</f>
        <v>0</v>
      </c>
      <c r="BL288" s="278" cm="1">
        <f t="array" aca="1" ref="BL288" ca="1">BK288*(1+(rRentIncrPct*(MOD(BL$8,12)=1))+(rExCapExRntInfl*(rExCapExRntInflMnth=BL$8)))*(BL$8&lt;=(MAX(rHoldPeriod,1)+fRvrYr)*12)</f>
        <v>0</v>
      </c>
      <c r="BM288" s="278" cm="1">
        <f t="array" aca="1" ref="BM288" ca="1">BL288*(1+(rRentIncrPct*(MOD(BM$8,12)=1))+(rExCapExRntInfl*(rExCapExRntInflMnth=BM$8)))*(BM$8&lt;=(MAX(rHoldPeriod,1)+fRvrYr)*12)</f>
        <v>0</v>
      </c>
      <c r="BN288" s="278" cm="1">
        <f t="array" aca="1" ref="BN288" ca="1">BM288*(1+(rRentIncrPct*(MOD(BN$8,12)=1))+(rExCapExRntInfl*(rExCapExRntInflMnth=BN$8)))*(BN$8&lt;=(MAX(rHoldPeriod,1)+fRvrYr)*12)</f>
        <v>0</v>
      </c>
      <c r="BO288" s="278" cm="1">
        <f t="array" aca="1" ref="BO288" ca="1">BN288*(1+(rRentIncrPct*(MOD(BO$8,12)=1))+(rExCapExRntInfl*(rExCapExRntInflMnth=BO$8)))*(BO$8&lt;=(MAX(rHoldPeriod,1)+fRvrYr)*12)</f>
        <v>0</v>
      </c>
      <c r="BP288" s="278" cm="1">
        <f t="array" aca="1" ref="BP288" ca="1">BO288*(1+(rRentIncrPct*(MOD(BP$8,12)=1))+(rExCapExRntInfl*(rExCapExRntInflMnth=BP$8)))*(BP$8&lt;=(MAX(rHoldPeriod,1)+fRvrYr)*12)</f>
        <v>0</v>
      </c>
      <c r="BQ288" s="278" cm="1">
        <f t="array" aca="1" ref="BQ288" ca="1">BP288*(1+(rRentIncrPct*(MOD(BQ$8,12)=1))+(rExCapExRntInfl*(rExCapExRntInflMnth=BQ$8)))*(BQ$8&lt;=(MAX(rHoldPeriod,1)+fRvrYr)*12)</f>
        <v>0</v>
      </c>
      <c r="BR288" s="278" cm="1">
        <f t="array" aca="1" ref="BR288" ca="1">BQ288*(1+(rRentIncrPct*(MOD(BR$8,12)=1))+(rExCapExRntInfl*(rExCapExRntInflMnth=BR$8)))*(BR$8&lt;=(MAX(rHoldPeriod,1)+fRvrYr)*12)</f>
        <v>0</v>
      </c>
      <c r="BS288" s="278" cm="1">
        <f t="array" aca="1" ref="BS288" ca="1">BR288*(1+(rRentIncrPct*(MOD(BS$8,12)=1))+(rExCapExRntInfl*(rExCapExRntInflMnth=BS$8)))*(BS$8&lt;=(MAX(rHoldPeriod,1)+fRvrYr)*12)</f>
        <v>0</v>
      </c>
      <c r="BT288" s="278" cm="1">
        <f t="array" aca="1" ref="BT288" ca="1">BS288*(1+(rRentIncrPct*(MOD(BT$8,12)=1))+(rExCapExRntInfl*(rExCapExRntInflMnth=BT$8)))*(BT$8&lt;=(MAX(rHoldPeriod,1)+fRvrYr)*12)</f>
        <v>0</v>
      </c>
      <c r="BU288" s="278" cm="1">
        <f t="array" aca="1" ref="BU288" ca="1">BT288*(1+(rRentIncrPct*(MOD(BU$8,12)=1))+(rExCapExRntInfl*(rExCapExRntInflMnth=BU$8)))*(BU$8&lt;=(MAX(rHoldPeriod,1)+fRvrYr)*12)</f>
        <v>0</v>
      </c>
      <c r="BV288" s="278" cm="1">
        <f t="array" aca="1" ref="BV288" ca="1">BU288*(1+(rRentIncrPct*(MOD(BV$8,12)=1))+(rExCapExRntInfl*(rExCapExRntInflMnth=BV$8)))*(BV$8&lt;=(MAX(rHoldPeriod,1)+fRvrYr)*12)</f>
        <v>0</v>
      </c>
      <c r="BW288" s="278" cm="1">
        <f t="array" aca="1" ref="BW288" ca="1">BV288*(1+(rRentIncrPct*(MOD(BW$8,12)=1))+(rExCapExRntInfl*(rExCapExRntInflMnth=BW$8)))*(BW$8&lt;=(MAX(rHoldPeriod,1)+fRvrYr)*12)</f>
        <v>0</v>
      </c>
      <c r="BX288" s="278" cm="1">
        <f t="array" aca="1" ref="BX288" ca="1">BW288*(1+(rRentIncrPct*(MOD(BX$8,12)=1))+(rExCapExRntInfl*(rExCapExRntInflMnth=BX$8)))*(BX$8&lt;=(MAX(rHoldPeriod,1)+fRvrYr)*12)</f>
        <v>0</v>
      </c>
      <c r="BY288" s="278" cm="1">
        <f t="array" aca="1" ref="BY288" ca="1">BX288*(1+(rRentIncrPct*(MOD(BY$8,12)=1))+(rExCapExRntInfl*(rExCapExRntInflMnth=BY$8)))*(BY$8&lt;=(MAX(rHoldPeriod,1)+fRvrYr)*12)</f>
        <v>0</v>
      </c>
      <c r="BZ288" s="278" cm="1">
        <f t="array" aca="1" ref="BZ288" ca="1">BY288*(1+(rRentIncrPct*(MOD(BZ$8,12)=1))+(rExCapExRntInfl*(rExCapExRntInflMnth=BZ$8)))*(BZ$8&lt;=(MAX(rHoldPeriod,1)+fRvrYr)*12)</f>
        <v>0</v>
      </c>
      <c r="CA288" s="278" cm="1">
        <f t="array" aca="1" ref="CA288" ca="1">BZ288*(1+(rRentIncrPct*(MOD(CA$8,12)=1))+(rExCapExRntInfl*(rExCapExRntInflMnth=CA$8)))*(CA$8&lt;=(MAX(rHoldPeriod,1)+fRvrYr)*12)</f>
        <v>0</v>
      </c>
      <c r="CB288" s="278" cm="1">
        <f t="array" aca="1" ref="CB288" ca="1">CA288*(1+(rRentIncrPct*(MOD(CB$8,12)=1))+(rExCapExRntInfl*(rExCapExRntInflMnth=CB$8)))*(CB$8&lt;=(MAX(rHoldPeriod,1)+fRvrYr)*12)</f>
        <v>0</v>
      </c>
      <c r="CC288" s="278" cm="1">
        <f t="array" aca="1" ref="CC288" ca="1">CB288*(1+(rRentIncrPct*(MOD(CC$8,12)=1))+(rExCapExRntInfl*(rExCapExRntInflMnth=CC$8)))*(CC$8&lt;=(MAX(rHoldPeriod,1)+fRvrYr)*12)</f>
        <v>0</v>
      </c>
      <c r="CD288" s="278" cm="1">
        <f t="array" aca="1" ref="CD288" ca="1">CC288*(1+(rRentIncrPct*(MOD(CD$8,12)=1))+(rExCapExRntInfl*(rExCapExRntInflMnth=CD$8)))*(CD$8&lt;=(MAX(rHoldPeriod,1)+fRvrYr)*12)</f>
        <v>0</v>
      </c>
      <c r="CE288" s="278" cm="1">
        <f t="array" aca="1" ref="CE288" ca="1">CD288*(1+(rRentIncrPct*(MOD(CE$8,12)=1))+(rExCapExRntInfl*(rExCapExRntInflMnth=CE$8)))*(CE$8&lt;=(MAX(rHoldPeriod,1)+fRvrYr)*12)</f>
        <v>0</v>
      </c>
      <c r="CF288" s="278" cm="1">
        <f t="array" aca="1" ref="CF288" ca="1">CE288*(1+(rRentIncrPct*(MOD(CF$8,12)=1))+(rExCapExRntInfl*(rExCapExRntInflMnth=CF$8)))*(CF$8&lt;=(MAX(rHoldPeriod,1)+fRvrYr)*12)</f>
        <v>0</v>
      </c>
      <c r="CG288" s="278" cm="1">
        <f t="array" aca="1" ref="CG288" ca="1">CF288*(1+(rRentIncrPct*(MOD(CG$8,12)=1))+(rExCapExRntInfl*(rExCapExRntInflMnth=CG$8)))*(CG$8&lt;=(MAX(rHoldPeriod,1)+fRvrYr)*12)</f>
        <v>0</v>
      </c>
      <c r="CH288" s="278" cm="1">
        <f t="array" aca="1" ref="CH288" ca="1">CG288*(1+(rRentIncrPct*(MOD(CH$8,12)=1))+(rExCapExRntInfl*(rExCapExRntInflMnth=CH$8)))*(CH$8&lt;=(MAX(rHoldPeriod,1)+fRvrYr)*12)</f>
        <v>0</v>
      </c>
      <c r="CI288" s="278" cm="1">
        <f t="array" aca="1" ref="CI288" ca="1">CH288*(1+(rRentIncrPct*(MOD(CI$8,12)=1))+(rExCapExRntInfl*(rExCapExRntInflMnth=CI$8)))*(CI$8&lt;=(MAX(rHoldPeriod,1)+fRvrYr)*12)</f>
        <v>0</v>
      </c>
      <c r="CJ288" s="278" cm="1">
        <f t="array" aca="1" ref="CJ288" ca="1">CI288*(1+(rRentIncrPct*(MOD(CJ$8,12)=1))+(rExCapExRntInfl*(rExCapExRntInflMnth=CJ$8)))*(CJ$8&lt;=(MAX(rHoldPeriod,1)+fRvrYr)*12)</f>
        <v>0</v>
      </c>
      <c r="CK288" s="278" cm="1">
        <f t="array" aca="1" ref="CK288" ca="1">CJ288*(1+(rRentIncrPct*(MOD(CK$8,12)=1))+(rExCapExRntInfl*(rExCapExRntInflMnth=CK$8)))*(CK$8&lt;=(MAX(rHoldPeriod,1)+fRvrYr)*12)</f>
        <v>0</v>
      </c>
      <c r="CL288" s="278" cm="1">
        <f t="array" aca="1" ref="CL288" ca="1">CK288*(1+(rRentIncrPct*(MOD(CL$8,12)=1))+(rExCapExRntInfl*(rExCapExRntInflMnth=CL$8)))*(CL$8&lt;=(MAX(rHoldPeriod,1)+fRvrYr)*12)</f>
        <v>0</v>
      </c>
      <c r="CM288" s="278" cm="1">
        <f t="array" aca="1" ref="CM288" ca="1">CL288*(1+(rRentIncrPct*(MOD(CM$8,12)=1))+(rExCapExRntInfl*(rExCapExRntInflMnth=CM$8)))*(CM$8&lt;=(MAX(rHoldPeriod,1)+fRvrYr)*12)</f>
        <v>0</v>
      </c>
      <c r="CN288" s="278" cm="1">
        <f t="array" aca="1" ref="CN288" ca="1">CM288*(1+(rRentIncrPct*(MOD(CN$8,12)=1))+(rExCapExRntInfl*(rExCapExRntInflMnth=CN$8)))*(CN$8&lt;=(MAX(rHoldPeriod,1)+fRvrYr)*12)</f>
        <v>0</v>
      </c>
      <c r="CO288" s="278" cm="1">
        <f t="array" aca="1" ref="CO288" ca="1">CN288*(1+(rRentIncrPct*(MOD(CO$8,12)=1))+(rExCapExRntInfl*(rExCapExRntInflMnth=CO$8)))*(CO$8&lt;=(MAX(rHoldPeriod,1)+fRvrYr)*12)</f>
        <v>0</v>
      </c>
      <c r="CP288" s="278" cm="1">
        <f t="array" aca="1" ref="CP288" ca="1">CO288*(1+(rRentIncrPct*(MOD(CP$8,12)=1))+(rExCapExRntInfl*(rExCapExRntInflMnth=CP$8)))*(CP$8&lt;=(MAX(rHoldPeriod,1)+fRvrYr)*12)</f>
        <v>0</v>
      </c>
      <c r="CQ288" s="278" cm="1">
        <f t="array" aca="1" ref="CQ288" ca="1">CP288*(1+(rRentIncrPct*(MOD(CQ$8,12)=1))+(rExCapExRntInfl*(rExCapExRntInflMnth=CQ$8)))*(CQ$8&lt;=(MAX(rHoldPeriod,1)+fRvrYr)*12)</f>
        <v>0</v>
      </c>
      <c r="CR288" s="278" cm="1">
        <f t="array" aca="1" ref="CR288" ca="1">CQ288*(1+(rRentIncrPct*(MOD(CR$8,12)=1))+(rExCapExRntInfl*(rExCapExRntInflMnth=CR$8)))*(CR$8&lt;=(MAX(rHoldPeriod,1)+fRvrYr)*12)</f>
        <v>0</v>
      </c>
      <c r="CS288" s="278" cm="1">
        <f t="array" aca="1" ref="CS288" ca="1">CR288*(1+(rRentIncrPct*(MOD(CS$8,12)=1))+(rExCapExRntInfl*(rExCapExRntInflMnth=CS$8)))*(CS$8&lt;=(MAX(rHoldPeriod,1)+fRvrYr)*12)</f>
        <v>0</v>
      </c>
      <c r="CT288" s="278" cm="1">
        <f t="array" aca="1" ref="CT288" ca="1">CS288*(1+(rRentIncrPct*(MOD(CT$8,12)=1))+(rExCapExRntInfl*(rExCapExRntInflMnth=CT$8)))*(CT$8&lt;=(MAX(rHoldPeriod,1)+fRvrYr)*12)</f>
        <v>0</v>
      </c>
      <c r="CU288" s="278" cm="1">
        <f t="array" aca="1" ref="CU288" ca="1">CT288*(1+(rRentIncrPct*(MOD(CU$8,12)=1))+(rExCapExRntInfl*(rExCapExRntInflMnth=CU$8)))*(CU$8&lt;=(MAX(rHoldPeriod,1)+fRvrYr)*12)</f>
        <v>0</v>
      </c>
      <c r="CV288" s="278" cm="1">
        <f t="array" aca="1" ref="CV288" ca="1">CU288*(1+(rRentIncrPct*(MOD(CV$8,12)=1))+(rExCapExRntInfl*(rExCapExRntInflMnth=CV$8)))*(CV$8&lt;=(MAX(rHoldPeriod,1)+fRvrYr)*12)</f>
        <v>0</v>
      </c>
      <c r="CW288" s="278" cm="1">
        <f t="array" aca="1" ref="CW288" ca="1">CV288*(1+(rRentIncrPct*(MOD(CW$8,12)=1))+(rExCapExRntInfl*(rExCapExRntInflMnth=CW$8)))*(CW$8&lt;=(MAX(rHoldPeriod,1)+fRvrYr)*12)</f>
        <v>0</v>
      </c>
      <c r="CX288" s="278" cm="1">
        <f t="array" aca="1" ref="CX288" ca="1">CW288*(1+(rRentIncrPct*(MOD(CX$8,12)=1))+(rExCapExRntInfl*(rExCapExRntInflMnth=CX$8)))*(CX$8&lt;=(MAX(rHoldPeriod,1)+fRvrYr)*12)</f>
        <v>0</v>
      </c>
      <c r="CY288" s="278" cm="1">
        <f t="array" aca="1" ref="CY288" ca="1">CX288*(1+(rRentIncrPct*(MOD(CY$8,12)=1))+(rExCapExRntInfl*(rExCapExRntInflMnth=CY$8)))*(CY$8&lt;=(MAX(rHoldPeriod,1)+fRvrYr)*12)</f>
        <v>0</v>
      </c>
      <c r="CZ288" s="278" cm="1">
        <f t="array" aca="1" ref="CZ288" ca="1">CY288*(1+(rRentIncrPct*(MOD(CZ$8,12)=1))+(rExCapExRntInfl*(rExCapExRntInflMnth=CZ$8)))*(CZ$8&lt;=(MAX(rHoldPeriod,1)+fRvrYr)*12)</f>
        <v>0</v>
      </c>
      <c r="DA288" s="278" cm="1">
        <f t="array" aca="1" ref="DA288" ca="1">CZ288*(1+(rRentIncrPct*(MOD(DA$8,12)=1))+(rExCapExRntInfl*(rExCapExRntInflMnth=DA$8)))*(DA$8&lt;=(MAX(rHoldPeriod,1)+fRvrYr)*12)</f>
        <v>0</v>
      </c>
      <c r="DB288" s="278" cm="1">
        <f t="array" aca="1" ref="DB288" ca="1">DA288*(1+(rRentIncrPct*(MOD(DB$8,12)=1))+(rExCapExRntInfl*(rExCapExRntInflMnth=DB$8)))*(DB$8&lt;=(MAX(rHoldPeriod,1)+fRvrYr)*12)</f>
        <v>0</v>
      </c>
      <c r="DC288" s="278" cm="1">
        <f t="array" aca="1" ref="DC288" ca="1">DB288*(1+(rRentIncrPct*(MOD(DC$8,12)=1))+(rExCapExRntInfl*(rExCapExRntInflMnth=DC$8)))*(DC$8&lt;=(MAX(rHoldPeriod,1)+fRvrYr)*12)</f>
        <v>0</v>
      </c>
      <c r="DD288" s="278" cm="1">
        <f t="array" aca="1" ref="DD288" ca="1">DC288*(1+(rRentIncrPct*(MOD(DD$8,12)=1))+(rExCapExRntInfl*(rExCapExRntInflMnth=DD$8)))*(DD$8&lt;=(MAX(rHoldPeriod,1)+fRvrYr)*12)</f>
        <v>0</v>
      </c>
      <c r="DE288" s="278" cm="1">
        <f t="array" aca="1" ref="DE288" ca="1">DD288*(1+(rRentIncrPct*(MOD(DE$8,12)=1))+(rExCapExRntInfl*(rExCapExRntInflMnth=DE$8)))*(DE$8&lt;=(MAX(rHoldPeriod,1)+fRvrYr)*12)</f>
        <v>0</v>
      </c>
      <c r="DF288" s="278" cm="1">
        <f t="array" aca="1" ref="DF288" ca="1">DE288*(1+(rRentIncrPct*(MOD(DF$8,12)=1))+(rExCapExRntInfl*(rExCapExRntInflMnth=DF$8)))*(DF$8&lt;=(MAX(rHoldPeriod,1)+fRvrYr)*12)</f>
        <v>0</v>
      </c>
      <c r="DG288" s="278" cm="1">
        <f t="array" aca="1" ref="DG288" ca="1">DF288*(1+(rRentIncrPct*(MOD(DG$8,12)=1))+(rExCapExRntInfl*(rExCapExRntInflMnth=DG$8)))*(DG$8&lt;=(MAX(rHoldPeriod,1)+fRvrYr)*12)</f>
        <v>0</v>
      </c>
      <c r="DH288" s="278" cm="1">
        <f t="array" aca="1" ref="DH288" ca="1">DG288*(1+(rRentIncrPct*(MOD(DH$8,12)=1))+(rExCapExRntInfl*(rExCapExRntInflMnth=DH$8)))*(DH$8&lt;=(MAX(rHoldPeriod,1)+fRvrYr)*12)</f>
        <v>0</v>
      </c>
      <c r="DI288" s="278" cm="1">
        <f t="array" aca="1" ref="DI288" ca="1">DH288*(1+(rRentIncrPct*(MOD(DI$8,12)=1))+(rExCapExRntInfl*(rExCapExRntInflMnth=DI$8)))*(DI$8&lt;=(MAX(rHoldPeriod,1)+fRvrYr)*12)</f>
        <v>0</v>
      </c>
      <c r="DJ288" s="278" cm="1">
        <f t="array" aca="1" ref="DJ288" ca="1">DI288*(1+(rRentIncrPct*(MOD(DJ$8,12)=1))+(rExCapExRntInfl*(rExCapExRntInflMnth=DJ$8)))*(DJ$8&lt;=(MAX(rHoldPeriod,1)+fRvrYr)*12)</f>
        <v>0</v>
      </c>
      <c r="DK288" s="278" cm="1">
        <f t="array" aca="1" ref="DK288" ca="1">DJ288*(1+(rRentIncrPct*(MOD(DK$8,12)=1))+(rExCapExRntInfl*(rExCapExRntInflMnth=DK$8)))*(DK$8&lt;=(MAX(rHoldPeriod,1)+fRvrYr)*12)</f>
        <v>0</v>
      </c>
      <c r="DL288" s="278" cm="1">
        <f t="array" aca="1" ref="DL288" ca="1">DK288*(1+(rRentIncrPct*(MOD(DL$8,12)=1))+(rExCapExRntInfl*(rExCapExRntInflMnth=DL$8)))*(DL$8&lt;=(MAX(rHoldPeriod,1)+fRvrYr)*12)</f>
        <v>0</v>
      </c>
      <c r="DM288" s="278" cm="1">
        <f t="array" aca="1" ref="DM288" ca="1">DL288*(1+(rRentIncrPct*(MOD(DM$8,12)=1))+(rExCapExRntInfl*(rExCapExRntInflMnth=DM$8)))*(DM$8&lt;=(MAX(rHoldPeriod,1)+fRvrYr)*12)</f>
        <v>0</v>
      </c>
      <c r="DN288" s="278" cm="1">
        <f t="array" aca="1" ref="DN288" ca="1">DM288*(1+(rRentIncrPct*(MOD(DN$8,12)=1))+(rExCapExRntInfl*(rExCapExRntInflMnth=DN$8)))*(DN$8&lt;=(MAX(rHoldPeriod,1)+fRvrYr)*12)</f>
        <v>0</v>
      </c>
      <c r="DO288" s="278" cm="1">
        <f t="array" aca="1" ref="DO288" ca="1">DN288*(1+(rRentIncrPct*(MOD(DO$8,12)=1))+(rExCapExRntInfl*(rExCapExRntInflMnth=DO$8)))*(DO$8&lt;=(MAX(rHoldPeriod,1)+fRvrYr)*12)</f>
        <v>0</v>
      </c>
      <c r="DP288" s="278" cm="1">
        <f t="array" aca="1" ref="DP288" ca="1">DO288*(1+(rRentIncrPct*(MOD(DP$8,12)=1))+(rExCapExRntInfl*(rExCapExRntInflMnth=DP$8)))*(DP$8&lt;=(MAX(rHoldPeriod,1)+fRvrYr)*12)</f>
        <v>0</v>
      </c>
      <c r="DQ288" s="278" cm="1">
        <f t="array" aca="1" ref="DQ288" ca="1">DP288*(1+(rRentIncrPct*(MOD(DQ$8,12)=1))+(rExCapExRntInfl*(rExCapExRntInflMnth=DQ$8)))*(DQ$8&lt;=(MAX(rHoldPeriod,1)+fRvrYr)*12)</f>
        <v>0</v>
      </c>
      <c r="DR288" s="278" cm="1">
        <f t="array" aca="1" ref="DR288" ca="1">DQ288*(1+(rRentIncrPct*(MOD(DR$8,12)=1))+(rExCapExRntInfl*(rExCapExRntInflMnth=DR$8)))*(DR$8&lt;=(MAX(rHoldPeriod,1)+fRvrYr)*12)</f>
        <v>0</v>
      </c>
      <c r="DS288" s="278" cm="1">
        <f t="array" aca="1" ref="DS288" ca="1">DR288*(1+(rRentIncrPct*(MOD(DS$8,12)=1))+(rExCapExRntInfl*(rExCapExRntInflMnth=DS$8)))*(DS$8&lt;=(MAX(rHoldPeriod,1)+fRvrYr)*12)</f>
        <v>0</v>
      </c>
      <c r="DT288" s="278" cm="1">
        <f t="array" aca="1" ref="DT288" ca="1">DS288*(1+(rRentIncrPct*(MOD(DT$8,12)=1))+(rExCapExRntInfl*(rExCapExRntInflMnth=DT$8)))*(DT$8&lt;=(MAX(rHoldPeriod,1)+fRvrYr)*12)</f>
        <v>0</v>
      </c>
      <c r="DU288" s="278" cm="1">
        <f t="array" aca="1" ref="DU288" ca="1">DT288*(1+(rRentIncrPct*(MOD(DU$8,12)=1))+(rExCapExRntInfl*(rExCapExRntInflMnth=DU$8)))*(DU$8&lt;=(MAX(rHoldPeriod,1)+fRvrYr)*12)</f>
        <v>0</v>
      </c>
      <c r="DV288" s="278" cm="1">
        <f t="array" aca="1" ref="DV288" ca="1">DU288*(1+(rRentIncrPct*(MOD(DV$8,12)=1))+(rExCapExRntInfl*(rExCapExRntInflMnth=DV$8)))*(DV$8&lt;=(MAX(rHoldPeriod,1)+fRvrYr)*12)</f>
        <v>0</v>
      </c>
      <c r="DW288" s="278" cm="1">
        <f t="array" aca="1" ref="DW288" ca="1">DV288*(1+(rRentIncrPct*(MOD(DW$8,12)=1))+(rExCapExRntInfl*(rExCapExRntInflMnth=DW$8)))*(DW$8&lt;=(MAX(rHoldPeriod,1)+fRvrYr)*12)</f>
        <v>0</v>
      </c>
      <c r="DX288" s="278" cm="1">
        <f t="array" aca="1" ref="DX288" ca="1">DW288*(1+(rRentIncrPct*(MOD(DX$8,12)=1))+(rExCapExRntInfl*(rExCapExRntInflMnth=DX$8)))*(DX$8&lt;=(MAX(rHoldPeriod,1)+fRvrYr)*12)</f>
        <v>0</v>
      </c>
      <c r="DY288" s="278" cm="1">
        <f t="array" aca="1" ref="DY288" ca="1">DX288*(1+(rRentIncrPct*(MOD(DY$8,12)=1))+(rExCapExRntInfl*(rExCapExRntInflMnth=DY$8)))*(DY$8&lt;=(MAX(rHoldPeriod,1)+fRvrYr)*12)</f>
        <v>0</v>
      </c>
      <c r="DZ288" s="278" cm="1">
        <f t="array" aca="1" ref="DZ288" ca="1">DY288*(1+(rRentIncrPct*(MOD(DZ$8,12)=1))+(rExCapExRntInfl*(rExCapExRntInflMnth=DZ$8)))*(DZ$8&lt;=(MAX(rHoldPeriod,1)+fRvrYr)*12)</f>
        <v>0</v>
      </c>
      <c r="EA288" s="278" cm="1">
        <f t="array" aca="1" ref="EA288" ca="1">DZ288*(1+(rRentIncrPct*(MOD(EA$8,12)=1))+(rExCapExRntInfl*(rExCapExRntInflMnth=EA$8)))*(EA$8&lt;=(MAX(rHoldPeriod,1)+fRvrYr)*12)</f>
        <v>0</v>
      </c>
      <c r="EB288" s="278" cm="1">
        <f t="array" aca="1" ref="EB288" ca="1">EA288*(1+(rRentIncrPct*(MOD(EB$8,12)=1))+(rExCapExRntInfl*(rExCapExRntInflMnth=EB$8)))*(EB$8&lt;=(MAX(rHoldPeriod,1)+fRvrYr)*12)</f>
        <v>0</v>
      </c>
      <c r="EC288" s="278" cm="1">
        <f t="array" aca="1" ref="EC288" ca="1">EB288*(1+(rRentIncrPct*(MOD(EC$8,12)=1))+(rExCapExRntInfl*(rExCapExRntInflMnth=EC$8)))*(EC$8&lt;=(MAX(rHoldPeriod,1)+fRvrYr)*12)</f>
        <v>0</v>
      </c>
      <c r="ED288" s="278" cm="1">
        <f t="array" aca="1" ref="ED288" ca="1">EC288*(1+(rRentIncrPct*(MOD(ED$8,12)=1))+(rExCapExRntInfl*(rExCapExRntInflMnth=ED$8)))*(ED$8&lt;=(MAX(rHoldPeriod,1)+fRvrYr)*12)</f>
        <v>0</v>
      </c>
      <c r="EE288" s="278" cm="1">
        <f t="array" aca="1" ref="EE288" ca="1">ED288*(1+(rRentIncrPct*(MOD(EE$8,12)=1))+(rExCapExRntInfl*(rExCapExRntInflMnth=EE$8)))*(EE$8&lt;=(MAX(rHoldPeriod,1)+fRvrYr)*12)</f>
        <v>0</v>
      </c>
      <c r="EF288" s="278" cm="1">
        <f t="array" aca="1" ref="EF288" ca="1">EE288*(1+(rRentIncrPct*(MOD(EF$8,12)=1))+(rExCapExRntInfl*(rExCapExRntInflMnth=EF$8)))*(EF$8&lt;=(MAX(rHoldPeriod,1)+fRvrYr)*12)</f>
        <v>0</v>
      </c>
      <c r="EG288" s="278" cm="1">
        <f t="array" aca="1" ref="EG288" ca="1">EF288*(1+(rRentIncrPct*(MOD(EG$8,12)=1))+(rExCapExRntInfl*(rExCapExRntInflMnth=EG$8)))*(EG$8&lt;=(MAX(rHoldPeriod,1)+fRvrYr)*12)</f>
        <v>0</v>
      </c>
      <c r="EH288" s="278" cm="1">
        <f t="array" aca="1" ref="EH288" ca="1">EG288*(1+(rRentIncrPct*(MOD(EH$8,12)=1))+(rExCapExRntInfl*(rExCapExRntInflMnth=EH$8)))*(EH$8&lt;=(MAX(rHoldPeriod,1)+fRvrYr)*12)</f>
        <v>0</v>
      </c>
      <c r="EI288" s="278" cm="1">
        <f t="array" aca="1" ref="EI288" ca="1">EH288*(1+(rRentIncrPct*(MOD(EI$8,12)=1))+(rExCapExRntInfl*(rExCapExRntInflMnth=EI$8)))*(EI$8&lt;=(MAX(rHoldPeriod,1)+fRvrYr)*12)</f>
        <v>0</v>
      </c>
      <c r="EJ288" s="278" cm="1">
        <f t="array" aca="1" ref="EJ288" ca="1">EI288*(1+(rRentIncrPct*(MOD(EJ$8,12)=1))+(rExCapExRntInfl*(rExCapExRntInflMnth=EJ$8)))*(EJ$8&lt;=(MAX(rHoldPeriod,1)+fRvrYr)*12)</f>
        <v>0</v>
      </c>
      <c r="EK288" s="278" cm="1">
        <f t="array" aca="1" ref="EK288" ca="1">EJ288*(1+(rRentIncrPct*(MOD(EK$8,12)=1))+(rExCapExRntInfl*(rExCapExRntInflMnth=EK$8)))*(EK$8&lt;=(MAX(rHoldPeriod,1)+fRvrYr)*12)</f>
        <v>0</v>
      </c>
      <c r="EL288" s="278" cm="1">
        <f t="array" aca="1" ref="EL288" ca="1">EK288*(1+(rRentIncrPct*(MOD(EL$8,12)=1))+(rExCapExRntInfl*(rExCapExRntInflMnth=EL$8)))*(EL$8&lt;=(MAX(rHoldPeriod,1)+fRvrYr)*12)</f>
        <v>0</v>
      </c>
      <c r="EM288" s="278" cm="1">
        <f t="array" aca="1" ref="EM288" ca="1">EL288*(1+(rRentIncrPct*(MOD(EM$8,12)=1))+(rExCapExRntInfl*(rExCapExRntInflMnth=EM$8)))*(EM$8&lt;=(MAX(rHoldPeriod,1)+fRvrYr)*12)</f>
        <v>0</v>
      </c>
      <c r="EN288" s="278" cm="1">
        <f t="array" aca="1" ref="EN288" ca="1">EM288*(1+(rRentIncrPct*(MOD(EN$8,12)=1))+(rExCapExRntInfl*(rExCapExRntInflMnth=EN$8)))*(EN$8&lt;=(MAX(rHoldPeriod,1)+fRvrYr)*12)</f>
        <v>0</v>
      </c>
      <c r="EO288" s="278" cm="1">
        <f t="array" aca="1" ref="EO288" ca="1">EN288*(1+(rRentIncrPct*(MOD(EO$8,12)=1))+(rExCapExRntInfl*(rExCapExRntInflMnth=EO$8)))*(EO$8&lt;=(MAX(rHoldPeriod,1)+fRvrYr)*12)</f>
        <v>0</v>
      </c>
      <c r="EP288" s="278" cm="1">
        <f t="array" aca="1" ref="EP288" ca="1">EO288*(1+(rRentIncrPct*(MOD(EP$8,12)=1))+(rExCapExRntInfl*(rExCapExRntInflMnth=EP$8)))*(EP$8&lt;=(MAX(rHoldPeriod,1)+fRvrYr)*12)</f>
        <v>0</v>
      </c>
      <c r="EQ288" s="278" cm="1">
        <f t="array" aca="1" ref="EQ288" ca="1">EP288*(1+(rRentIncrPct*(MOD(EQ$8,12)=1))+(rExCapExRntInfl*(rExCapExRntInflMnth=EQ$8)))*(EQ$8&lt;=(MAX(rHoldPeriod,1)+fRvrYr)*12)</f>
        <v>0</v>
      </c>
      <c r="ER288" s="278" cm="1">
        <f t="array" aca="1" ref="ER288" ca="1">EQ288*(1+(rRentIncrPct*(MOD(ER$8,12)=1))+(rExCapExRntInfl*(rExCapExRntInflMnth=ER$8)))*(ER$8&lt;=(MAX(rHoldPeriod,1)+fRvrYr)*12)</f>
        <v>0</v>
      </c>
      <c r="ES288" s="278" cm="1">
        <f t="array" aca="1" ref="ES288" ca="1">ER288*(1+(rRentIncrPct*(MOD(ES$8,12)=1))+(rExCapExRntInfl*(rExCapExRntInflMnth=ES$8)))*(ES$8&lt;=(MAX(rHoldPeriod,1)+fRvrYr)*12)</f>
        <v>0</v>
      </c>
    </row>
    <row r="289" spans="17:149" hidden="1" x14ac:dyDescent="0.2">
      <c r="Q289" s="275"/>
      <c r="R289" s="278">
        <f t="shared" si="502"/>
        <v>0</v>
      </c>
      <c r="S289" s="278" cm="1">
        <f t="array" aca="1" ref="S289" ca="1">R289*(1+(rRentIncrPct*(MOD(S$8,12)=1))+(rExCapExRntInfl*(rExCapExRntInflMnth=S$8)))*(S$8&lt;=(MAX(rHoldPeriod,1)+fRvrYr)*12)</f>
        <v>0</v>
      </c>
      <c r="T289" s="278" cm="1">
        <f t="array" aca="1" ref="T289" ca="1">S289*(1+(rRentIncrPct*(MOD(T$8,12)=1))+(rExCapExRntInfl*(rExCapExRntInflMnth=T$8)))*(T$8&lt;=(MAX(rHoldPeriod,1)+fRvrYr)*12)</f>
        <v>0</v>
      </c>
      <c r="U289" s="278" cm="1">
        <f t="array" aca="1" ref="U289" ca="1">T289*(1+(rRentIncrPct*(MOD(U$8,12)=1))+(rExCapExRntInfl*(rExCapExRntInflMnth=U$8)))*(U$8&lt;=(MAX(rHoldPeriod,1)+fRvrYr)*12)</f>
        <v>0</v>
      </c>
      <c r="V289" s="278" cm="1">
        <f t="array" aca="1" ref="V289" ca="1">U289*(1+(rRentIncrPct*(MOD(V$8,12)=1))+(rExCapExRntInfl*(rExCapExRntInflMnth=V$8)))*(V$8&lt;=(MAX(rHoldPeriod,1)+fRvrYr)*12)</f>
        <v>0</v>
      </c>
      <c r="W289" s="278" cm="1">
        <f t="array" aca="1" ref="W289" ca="1">V289*(1+(rRentIncrPct*(MOD(W$8,12)=1))+(rExCapExRntInfl*(rExCapExRntInflMnth=W$8)))*(W$8&lt;=(MAX(rHoldPeriod,1)+fRvrYr)*12)</f>
        <v>0</v>
      </c>
      <c r="X289" s="278" cm="1">
        <f t="array" aca="1" ref="X289" ca="1">W289*(1+(rRentIncrPct*(MOD(X$8,12)=1))+(rExCapExRntInfl*(rExCapExRntInflMnth=X$8)))*(X$8&lt;=(MAX(rHoldPeriod,1)+fRvrYr)*12)</f>
        <v>0</v>
      </c>
      <c r="Y289" s="278" cm="1">
        <f t="array" aca="1" ref="Y289" ca="1">X289*(1+(rRentIncrPct*(MOD(Y$8,12)=1))+(rExCapExRntInfl*(rExCapExRntInflMnth=Y$8)))*(Y$8&lt;=(MAX(rHoldPeriod,1)+fRvrYr)*12)</f>
        <v>0</v>
      </c>
      <c r="Z289" s="278" cm="1">
        <f t="array" aca="1" ref="Z289" ca="1">Y289*(1+(rRentIncrPct*(MOD(Z$8,12)=1))+(rExCapExRntInfl*(rExCapExRntInflMnth=Z$8)))*(Z$8&lt;=(MAX(rHoldPeriod,1)+fRvrYr)*12)</f>
        <v>0</v>
      </c>
      <c r="AA289" s="278" cm="1">
        <f t="array" aca="1" ref="AA289" ca="1">Z289*(1+(rRentIncrPct*(MOD(AA$8,12)=1))+(rExCapExRntInfl*(rExCapExRntInflMnth=AA$8)))*(AA$8&lt;=(MAX(rHoldPeriod,1)+fRvrYr)*12)</f>
        <v>0</v>
      </c>
      <c r="AB289" s="278" cm="1">
        <f t="array" aca="1" ref="AB289" ca="1">AA289*(1+(rRentIncrPct*(MOD(AB$8,12)=1))+(rExCapExRntInfl*(rExCapExRntInflMnth=AB$8)))*(AB$8&lt;=(MAX(rHoldPeriod,1)+fRvrYr)*12)</f>
        <v>0</v>
      </c>
      <c r="AC289" s="278" cm="1">
        <f t="array" aca="1" ref="AC289" ca="1">AB289*(1+(rRentIncrPct*(MOD(AC$8,12)=1))+(rExCapExRntInfl*(rExCapExRntInflMnth=AC$8)))*(AC$8&lt;=(MAX(rHoldPeriod,1)+fRvrYr)*12)</f>
        <v>0</v>
      </c>
      <c r="AD289" s="278" cm="1">
        <f t="array" aca="1" ref="AD289" ca="1">AC289*(1+(rRentIncrPct*(MOD(AD$8,12)=1))+(rExCapExRntInfl*(rExCapExRntInflMnth=AD$8)))*(AD$8&lt;=(MAX(rHoldPeriod,1)+fRvrYr)*12)</f>
        <v>0</v>
      </c>
      <c r="AE289" s="278" cm="1">
        <f t="array" aca="1" ref="AE289" ca="1">AD289*(1+(rRentIncrPct*(MOD(AE$8,12)=1))+(rExCapExRntInfl*(rExCapExRntInflMnth=AE$8)))*(AE$8&lt;=(MAX(rHoldPeriod,1)+fRvrYr)*12)</f>
        <v>0</v>
      </c>
      <c r="AF289" s="278" cm="1">
        <f t="array" aca="1" ref="AF289" ca="1">AE289*(1+(rRentIncrPct*(MOD(AF$8,12)=1))+(rExCapExRntInfl*(rExCapExRntInflMnth=AF$8)))*(AF$8&lt;=(MAX(rHoldPeriod,1)+fRvrYr)*12)</f>
        <v>0</v>
      </c>
      <c r="AG289" s="278" cm="1">
        <f t="array" aca="1" ref="AG289" ca="1">AF289*(1+(rRentIncrPct*(MOD(AG$8,12)=1))+(rExCapExRntInfl*(rExCapExRntInflMnth=AG$8)))*(AG$8&lt;=(MAX(rHoldPeriod,1)+fRvrYr)*12)</f>
        <v>0</v>
      </c>
      <c r="AH289" s="278" cm="1">
        <f t="array" aca="1" ref="AH289" ca="1">AG289*(1+(rRentIncrPct*(MOD(AH$8,12)=1))+(rExCapExRntInfl*(rExCapExRntInflMnth=AH$8)))*(AH$8&lt;=(MAX(rHoldPeriod,1)+fRvrYr)*12)</f>
        <v>0</v>
      </c>
      <c r="AI289" s="278" cm="1">
        <f t="array" aca="1" ref="AI289" ca="1">AH289*(1+(rRentIncrPct*(MOD(AI$8,12)=1))+(rExCapExRntInfl*(rExCapExRntInflMnth=AI$8)))*(AI$8&lt;=(MAX(rHoldPeriod,1)+fRvrYr)*12)</f>
        <v>0</v>
      </c>
      <c r="AJ289" s="278" cm="1">
        <f t="array" aca="1" ref="AJ289" ca="1">AI289*(1+(rRentIncrPct*(MOD(AJ$8,12)=1))+(rExCapExRntInfl*(rExCapExRntInflMnth=AJ$8)))*(AJ$8&lt;=(MAX(rHoldPeriod,1)+fRvrYr)*12)</f>
        <v>0</v>
      </c>
      <c r="AK289" s="278" cm="1">
        <f t="array" aca="1" ref="AK289" ca="1">AJ289*(1+(rRentIncrPct*(MOD(AK$8,12)=1))+(rExCapExRntInfl*(rExCapExRntInflMnth=AK$8)))*(AK$8&lt;=(MAX(rHoldPeriod,1)+fRvrYr)*12)</f>
        <v>0</v>
      </c>
      <c r="AL289" s="278" cm="1">
        <f t="array" aca="1" ref="AL289" ca="1">AK289*(1+(rRentIncrPct*(MOD(AL$8,12)=1))+(rExCapExRntInfl*(rExCapExRntInflMnth=AL$8)))*(AL$8&lt;=(MAX(rHoldPeriod,1)+fRvrYr)*12)</f>
        <v>0</v>
      </c>
      <c r="AM289" s="278" cm="1">
        <f t="array" aca="1" ref="AM289" ca="1">AL289*(1+(rRentIncrPct*(MOD(AM$8,12)=1))+(rExCapExRntInfl*(rExCapExRntInflMnth=AM$8)))*(AM$8&lt;=(MAX(rHoldPeriod,1)+fRvrYr)*12)</f>
        <v>0</v>
      </c>
      <c r="AN289" s="278" cm="1">
        <f t="array" aca="1" ref="AN289" ca="1">AM289*(1+(rRentIncrPct*(MOD(AN$8,12)=1))+(rExCapExRntInfl*(rExCapExRntInflMnth=AN$8)))*(AN$8&lt;=(MAX(rHoldPeriod,1)+fRvrYr)*12)</f>
        <v>0</v>
      </c>
      <c r="AO289" s="278" cm="1">
        <f t="array" aca="1" ref="AO289" ca="1">AN289*(1+(rRentIncrPct*(MOD(AO$8,12)=1))+(rExCapExRntInfl*(rExCapExRntInflMnth=AO$8)))*(AO$8&lt;=(MAX(rHoldPeriod,1)+fRvrYr)*12)</f>
        <v>0</v>
      </c>
      <c r="AP289" s="278" cm="1">
        <f t="array" aca="1" ref="AP289" ca="1">AO289*(1+(rRentIncrPct*(MOD(AP$8,12)=1))+(rExCapExRntInfl*(rExCapExRntInflMnth=AP$8)))*(AP$8&lt;=(MAX(rHoldPeriod,1)+fRvrYr)*12)</f>
        <v>0</v>
      </c>
      <c r="AQ289" s="278" cm="1">
        <f t="array" aca="1" ref="AQ289" ca="1">AP289*(1+(rRentIncrPct*(MOD(AQ$8,12)=1))+(rExCapExRntInfl*(rExCapExRntInflMnth=AQ$8)))*(AQ$8&lt;=(MAX(rHoldPeriod,1)+fRvrYr)*12)</f>
        <v>0</v>
      </c>
      <c r="AR289" s="278" cm="1">
        <f t="array" aca="1" ref="AR289" ca="1">AQ289*(1+(rRentIncrPct*(MOD(AR$8,12)=1))+(rExCapExRntInfl*(rExCapExRntInflMnth=AR$8)))*(AR$8&lt;=(MAX(rHoldPeriod,1)+fRvrYr)*12)</f>
        <v>0</v>
      </c>
      <c r="AS289" s="278" cm="1">
        <f t="array" aca="1" ref="AS289" ca="1">AR289*(1+(rRentIncrPct*(MOD(AS$8,12)=1))+(rExCapExRntInfl*(rExCapExRntInflMnth=AS$8)))*(AS$8&lt;=(MAX(rHoldPeriod,1)+fRvrYr)*12)</f>
        <v>0</v>
      </c>
      <c r="AT289" s="278" cm="1">
        <f t="array" aca="1" ref="AT289" ca="1">AS289*(1+(rRentIncrPct*(MOD(AT$8,12)=1))+(rExCapExRntInfl*(rExCapExRntInflMnth=AT$8)))*(AT$8&lt;=(MAX(rHoldPeriod,1)+fRvrYr)*12)</f>
        <v>0</v>
      </c>
      <c r="AU289" s="278" cm="1">
        <f t="array" aca="1" ref="AU289" ca="1">AT289*(1+(rRentIncrPct*(MOD(AU$8,12)=1))+(rExCapExRntInfl*(rExCapExRntInflMnth=AU$8)))*(AU$8&lt;=(MAX(rHoldPeriod,1)+fRvrYr)*12)</f>
        <v>0</v>
      </c>
      <c r="AV289" s="278" cm="1">
        <f t="array" aca="1" ref="AV289" ca="1">AU289*(1+(rRentIncrPct*(MOD(AV$8,12)=1))+(rExCapExRntInfl*(rExCapExRntInflMnth=AV$8)))*(AV$8&lt;=(MAX(rHoldPeriod,1)+fRvrYr)*12)</f>
        <v>0</v>
      </c>
      <c r="AW289" s="278" cm="1">
        <f t="array" aca="1" ref="AW289" ca="1">AV289*(1+(rRentIncrPct*(MOD(AW$8,12)=1))+(rExCapExRntInfl*(rExCapExRntInflMnth=AW$8)))*(AW$8&lt;=(MAX(rHoldPeriod,1)+fRvrYr)*12)</f>
        <v>0</v>
      </c>
      <c r="AX289" s="278" cm="1">
        <f t="array" aca="1" ref="AX289" ca="1">AW289*(1+(rRentIncrPct*(MOD(AX$8,12)=1))+(rExCapExRntInfl*(rExCapExRntInflMnth=AX$8)))*(AX$8&lt;=(MAX(rHoldPeriod,1)+fRvrYr)*12)</f>
        <v>0</v>
      </c>
      <c r="AY289" s="278" cm="1">
        <f t="array" aca="1" ref="AY289" ca="1">AX289*(1+(rRentIncrPct*(MOD(AY$8,12)=1))+(rExCapExRntInfl*(rExCapExRntInflMnth=AY$8)))*(AY$8&lt;=(MAX(rHoldPeriod,1)+fRvrYr)*12)</f>
        <v>0</v>
      </c>
      <c r="AZ289" s="278" cm="1">
        <f t="array" aca="1" ref="AZ289" ca="1">AY289*(1+(rRentIncrPct*(MOD(AZ$8,12)=1))+(rExCapExRntInfl*(rExCapExRntInflMnth=AZ$8)))*(AZ$8&lt;=(MAX(rHoldPeriod,1)+fRvrYr)*12)</f>
        <v>0</v>
      </c>
      <c r="BA289" s="278" cm="1">
        <f t="array" aca="1" ref="BA289" ca="1">AZ289*(1+(rRentIncrPct*(MOD(BA$8,12)=1))+(rExCapExRntInfl*(rExCapExRntInflMnth=BA$8)))*(BA$8&lt;=(MAX(rHoldPeriod,1)+fRvrYr)*12)</f>
        <v>0</v>
      </c>
      <c r="BB289" s="278" cm="1">
        <f t="array" aca="1" ref="BB289" ca="1">BA289*(1+(rRentIncrPct*(MOD(BB$8,12)=1))+(rExCapExRntInfl*(rExCapExRntInflMnth=BB$8)))*(BB$8&lt;=(MAX(rHoldPeriod,1)+fRvrYr)*12)</f>
        <v>0</v>
      </c>
      <c r="BC289" s="278" cm="1">
        <f t="array" aca="1" ref="BC289" ca="1">BB289*(1+(rRentIncrPct*(MOD(BC$8,12)=1))+(rExCapExRntInfl*(rExCapExRntInflMnth=BC$8)))*(BC$8&lt;=(MAX(rHoldPeriod,1)+fRvrYr)*12)</f>
        <v>0</v>
      </c>
      <c r="BD289" s="278" cm="1">
        <f t="array" aca="1" ref="BD289" ca="1">BC289*(1+(rRentIncrPct*(MOD(BD$8,12)=1))+(rExCapExRntInfl*(rExCapExRntInflMnth=BD$8)))*(BD$8&lt;=(MAX(rHoldPeriod,1)+fRvrYr)*12)</f>
        <v>0</v>
      </c>
      <c r="BE289" s="278" cm="1">
        <f t="array" aca="1" ref="BE289" ca="1">BD289*(1+(rRentIncrPct*(MOD(BE$8,12)=1))+(rExCapExRntInfl*(rExCapExRntInflMnth=BE$8)))*(BE$8&lt;=(MAX(rHoldPeriod,1)+fRvrYr)*12)</f>
        <v>0</v>
      </c>
      <c r="BF289" s="278" cm="1">
        <f t="array" aca="1" ref="BF289" ca="1">BE289*(1+(rRentIncrPct*(MOD(BF$8,12)=1))+(rExCapExRntInfl*(rExCapExRntInflMnth=BF$8)))*(BF$8&lt;=(MAX(rHoldPeriod,1)+fRvrYr)*12)</f>
        <v>0</v>
      </c>
      <c r="BG289" s="278" cm="1">
        <f t="array" aca="1" ref="BG289" ca="1">BF289*(1+(rRentIncrPct*(MOD(BG$8,12)=1))+(rExCapExRntInfl*(rExCapExRntInflMnth=BG$8)))*(BG$8&lt;=(MAX(rHoldPeriod,1)+fRvrYr)*12)</f>
        <v>0</v>
      </c>
      <c r="BH289" s="278" cm="1">
        <f t="array" aca="1" ref="BH289" ca="1">BG289*(1+(rRentIncrPct*(MOD(BH$8,12)=1))+(rExCapExRntInfl*(rExCapExRntInflMnth=BH$8)))*(BH$8&lt;=(MAX(rHoldPeriod,1)+fRvrYr)*12)</f>
        <v>0</v>
      </c>
      <c r="BI289" s="278" cm="1">
        <f t="array" aca="1" ref="BI289" ca="1">BH289*(1+(rRentIncrPct*(MOD(BI$8,12)=1))+(rExCapExRntInfl*(rExCapExRntInflMnth=BI$8)))*(BI$8&lt;=(MAX(rHoldPeriod,1)+fRvrYr)*12)</f>
        <v>0</v>
      </c>
      <c r="BJ289" s="278" cm="1">
        <f t="array" aca="1" ref="BJ289" ca="1">BI289*(1+(rRentIncrPct*(MOD(BJ$8,12)=1))+(rExCapExRntInfl*(rExCapExRntInflMnth=BJ$8)))*(BJ$8&lt;=(MAX(rHoldPeriod,1)+fRvrYr)*12)</f>
        <v>0</v>
      </c>
      <c r="BK289" s="278" cm="1">
        <f t="array" aca="1" ref="BK289" ca="1">BJ289*(1+(rRentIncrPct*(MOD(BK$8,12)=1))+(rExCapExRntInfl*(rExCapExRntInflMnth=BK$8)))*(BK$8&lt;=(MAX(rHoldPeriod,1)+fRvrYr)*12)</f>
        <v>0</v>
      </c>
      <c r="BL289" s="278" cm="1">
        <f t="array" aca="1" ref="BL289" ca="1">BK289*(1+(rRentIncrPct*(MOD(BL$8,12)=1))+(rExCapExRntInfl*(rExCapExRntInflMnth=BL$8)))*(BL$8&lt;=(MAX(rHoldPeriod,1)+fRvrYr)*12)</f>
        <v>0</v>
      </c>
      <c r="BM289" s="278" cm="1">
        <f t="array" aca="1" ref="BM289" ca="1">BL289*(1+(rRentIncrPct*(MOD(BM$8,12)=1))+(rExCapExRntInfl*(rExCapExRntInflMnth=BM$8)))*(BM$8&lt;=(MAX(rHoldPeriod,1)+fRvrYr)*12)</f>
        <v>0</v>
      </c>
      <c r="BN289" s="278" cm="1">
        <f t="array" aca="1" ref="BN289" ca="1">BM289*(1+(rRentIncrPct*(MOD(BN$8,12)=1))+(rExCapExRntInfl*(rExCapExRntInflMnth=BN$8)))*(BN$8&lt;=(MAX(rHoldPeriod,1)+fRvrYr)*12)</f>
        <v>0</v>
      </c>
      <c r="BO289" s="278" cm="1">
        <f t="array" aca="1" ref="BO289" ca="1">BN289*(1+(rRentIncrPct*(MOD(BO$8,12)=1))+(rExCapExRntInfl*(rExCapExRntInflMnth=BO$8)))*(BO$8&lt;=(MAX(rHoldPeriod,1)+fRvrYr)*12)</f>
        <v>0</v>
      </c>
      <c r="BP289" s="278" cm="1">
        <f t="array" aca="1" ref="BP289" ca="1">BO289*(1+(rRentIncrPct*(MOD(BP$8,12)=1))+(rExCapExRntInfl*(rExCapExRntInflMnth=BP$8)))*(BP$8&lt;=(MAX(rHoldPeriod,1)+fRvrYr)*12)</f>
        <v>0</v>
      </c>
      <c r="BQ289" s="278" cm="1">
        <f t="array" aca="1" ref="BQ289" ca="1">BP289*(1+(rRentIncrPct*(MOD(BQ$8,12)=1))+(rExCapExRntInfl*(rExCapExRntInflMnth=BQ$8)))*(BQ$8&lt;=(MAX(rHoldPeriod,1)+fRvrYr)*12)</f>
        <v>0</v>
      </c>
      <c r="BR289" s="278" cm="1">
        <f t="array" aca="1" ref="BR289" ca="1">BQ289*(1+(rRentIncrPct*(MOD(BR$8,12)=1))+(rExCapExRntInfl*(rExCapExRntInflMnth=BR$8)))*(BR$8&lt;=(MAX(rHoldPeriod,1)+fRvrYr)*12)</f>
        <v>0</v>
      </c>
      <c r="BS289" s="278" cm="1">
        <f t="array" aca="1" ref="BS289" ca="1">BR289*(1+(rRentIncrPct*(MOD(BS$8,12)=1))+(rExCapExRntInfl*(rExCapExRntInflMnth=BS$8)))*(BS$8&lt;=(MAX(rHoldPeriod,1)+fRvrYr)*12)</f>
        <v>0</v>
      </c>
      <c r="BT289" s="278" cm="1">
        <f t="array" aca="1" ref="BT289" ca="1">BS289*(1+(rRentIncrPct*(MOD(BT$8,12)=1))+(rExCapExRntInfl*(rExCapExRntInflMnth=BT$8)))*(BT$8&lt;=(MAX(rHoldPeriod,1)+fRvrYr)*12)</f>
        <v>0</v>
      </c>
      <c r="BU289" s="278" cm="1">
        <f t="array" aca="1" ref="BU289" ca="1">BT289*(1+(rRentIncrPct*(MOD(BU$8,12)=1))+(rExCapExRntInfl*(rExCapExRntInflMnth=BU$8)))*(BU$8&lt;=(MAX(rHoldPeriod,1)+fRvrYr)*12)</f>
        <v>0</v>
      </c>
      <c r="BV289" s="278" cm="1">
        <f t="array" aca="1" ref="BV289" ca="1">BU289*(1+(rRentIncrPct*(MOD(BV$8,12)=1))+(rExCapExRntInfl*(rExCapExRntInflMnth=BV$8)))*(BV$8&lt;=(MAX(rHoldPeriod,1)+fRvrYr)*12)</f>
        <v>0</v>
      </c>
      <c r="BW289" s="278" cm="1">
        <f t="array" aca="1" ref="BW289" ca="1">BV289*(1+(rRentIncrPct*(MOD(BW$8,12)=1))+(rExCapExRntInfl*(rExCapExRntInflMnth=BW$8)))*(BW$8&lt;=(MAX(rHoldPeriod,1)+fRvrYr)*12)</f>
        <v>0</v>
      </c>
      <c r="BX289" s="278" cm="1">
        <f t="array" aca="1" ref="BX289" ca="1">BW289*(1+(rRentIncrPct*(MOD(BX$8,12)=1))+(rExCapExRntInfl*(rExCapExRntInflMnth=BX$8)))*(BX$8&lt;=(MAX(rHoldPeriod,1)+fRvrYr)*12)</f>
        <v>0</v>
      </c>
      <c r="BY289" s="278" cm="1">
        <f t="array" aca="1" ref="BY289" ca="1">BX289*(1+(rRentIncrPct*(MOD(BY$8,12)=1))+(rExCapExRntInfl*(rExCapExRntInflMnth=BY$8)))*(BY$8&lt;=(MAX(rHoldPeriod,1)+fRvrYr)*12)</f>
        <v>0</v>
      </c>
      <c r="BZ289" s="278" cm="1">
        <f t="array" aca="1" ref="BZ289" ca="1">BY289*(1+(rRentIncrPct*(MOD(BZ$8,12)=1))+(rExCapExRntInfl*(rExCapExRntInflMnth=BZ$8)))*(BZ$8&lt;=(MAX(rHoldPeriod,1)+fRvrYr)*12)</f>
        <v>0</v>
      </c>
      <c r="CA289" s="278" cm="1">
        <f t="array" aca="1" ref="CA289" ca="1">BZ289*(1+(rRentIncrPct*(MOD(CA$8,12)=1))+(rExCapExRntInfl*(rExCapExRntInflMnth=CA$8)))*(CA$8&lt;=(MAX(rHoldPeriod,1)+fRvrYr)*12)</f>
        <v>0</v>
      </c>
      <c r="CB289" s="278" cm="1">
        <f t="array" aca="1" ref="CB289" ca="1">CA289*(1+(rRentIncrPct*(MOD(CB$8,12)=1))+(rExCapExRntInfl*(rExCapExRntInflMnth=CB$8)))*(CB$8&lt;=(MAX(rHoldPeriod,1)+fRvrYr)*12)</f>
        <v>0</v>
      </c>
      <c r="CC289" s="278" cm="1">
        <f t="array" aca="1" ref="CC289" ca="1">CB289*(1+(rRentIncrPct*(MOD(CC$8,12)=1))+(rExCapExRntInfl*(rExCapExRntInflMnth=CC$8)))*(CC$8&lt;=(MAX(rHoldPeriod,1)+fRvrYr)*12)</f>
        <v>0</v>
      </c>
      <c r="CD289" s="278" cm="1">
        <f t="array" aca="1" ref="CD289" ca="1">CC289*(1+(rRentIncrPct*(MOD(CD$8,12)=1))+(rExCapExRntInfl*(rExCapExRntInflMnth=CD$8)))*(CD$8&lt;=(MAX(rHoldPeriod,1)+fRvrYr)*12)</f>
        <v>0</v>
      </c>
      <c r="CE289" s="278" cm="1">
        <f t="array" aca="1" ref="CE289" ca="1">CD289*(1+(rRentIncrPct*(MOD(CE$8,12)=1))+(rExCapExRntInfl*(rExCapExRntInflMnth=CE$8)))*(CE$8&lt;=(MAX(rHoldPeriod,1)+fRvrYr)*12)</f>
        <v>0</v>
      </c>
      <c r="CF289" s="278" cm="1">
        <f t="array" aca="1" ref="CF289" ca="1">CE289*(1+(rRentIncrPct*(MOD(CF$8,12)=1))+(rExCapExRntInfl*(rExCapExRntInflMnth=CF$8)))*(CF$8&lt;=(MAX(rHoldPeriod,1)+fRvrYr)*12)</f>
        <v>0</v>
      </c>
      <c r="CG289" s="278" cm="1">
        <f t="array" aca="1" ref="CG289" ca="1">CF289*(1+(rRentIncrPct*(MOD(CG$8,12)=1))+(rExCapExRntInfl*(rExCapExRntInflMnth=CG$8)))*(CG$8&lt;=(MAX(rHoldPeriod,1)+fRvrYr)*12)</f>
        <v>0</v>
      </c>
      <c r="CH289" s="278" cm="1">
        <f t="array" aca="1" ref="CH289" ca="1">CG289*(1+(rRentIncrPct*(MOD(CH$8,12)=1))+(rExCapExRntInfl*(rExCapExRntInflMnth=CH$8)))*(CH$8&lt;=(MAX(rHoldPeriod,1)+fRvrYr)*12)</f>
        <v>0</v>
      </c>
      <c r="CI289" s="278" cm="1">
        <f t="array" aca="1" ref="CI289" ca="1">CH289*(1+(rRentIncrPct*(MOD(CI$8,12)=1))+(rExCapExRntInfl*(rExCapExRntInflMnth=CI$8)))*(CI$8&lt;=(MAX(rHoldPeriod,1)+fRvrYr)*12)</f>
        <v>0</v>
      </c>
      <c r="CJ289" s="278" cm="1">
        <f t="array" aca="1" ref="CJ289" ca="1">CI289*(1+(rRentIncrPct*(MOD(CJ$8,12)=1))+(rExCapExRntInfl*(rExCapExRntInflMnth=CJ$8)))*(CJ$8&lt;=(MAX(rHoldPeriod,1)+fRvrYr)*12)</f>
        <v>0</v>
      </c>
      <c r="CK289" s="278" cm="1">
        <f t="array" aca="1" ref="CK289" ca="1">CJ289*(1+(rRentIncrPct*(MOD(CK$8,12)=1))+(rExCapExRntInfl*(rExCapExRntInflMnth=CK$8)))*(CK$8&lt;=(MAX(rHoldPeriod,1)+fRvrYr)*12)</f>
        <v>0</v>
      </c>
      <c r="CL289" s="278" cm="1">
        <f t="array" aca="1" ref="CL289" ca="1">CK289*(1+(rRentIncrPct*(MOD(CL$8,12)=1))+(rExCapExRntInfl*(rExCapExRntInflMnth=CL$8)))*(CL$8&lt;=(MAX(rHoldPeriod,1)+fRvrYr)*12)</f>
        <v>0</v>
      </c>
      <c r="CM289" s="278" cm="1">
        <f t="array" aca="1" ref="CM289" ca="1">CL289*(1+(rRentIncrPct*(MOD(CM$8,12)=1))+(rExCapExRntInfl*(rExCapExRntInflMnth=CM$8)))*(CM$8&lt;=(MAX(rHoldPeriod,1)+fRvrYr)*12)</f>
        <v>0</v>
      </c>
      <c r="CN289" s="278" cm="1">
        <f t="array" aca="1" ref="CN289" ca="1">CM289*(1+(rRentIncrPct*(MOD(CN$8,12)=1))+(rExCapExRntInfl*(rExCapExRntInflMnth=CN$8)))*(CN$8&lt;=(MAX(rHoldPeriod,1)+fRvrYr)*12)</f>
        <v>0</v>
      </c>
      <c r="CO289" s="278" cm="1">
        <f t="array" aca="1" ref="CO289" ca="1">CN289*(1+(rRentIncrPct*(MOD(CO$8,12)=1))+(rExCapExRntInfl*(rExCapExRntInflMnth=CO$8)))*(CO$8&lt;=(MAX(rHoldPeriod,1)+fRvrYr)*12)</f>
        <v>0</v>
      </c>
      <c r="CP289" s="278" cm="1">
        <f t="array" aca="1" ref="CP289" ca="1">CO289*(1+(rRentIncrPct*(MOD(CP$8,12)=1))+(rExCapExRntInfl*(rExCapExRntInflMnth=CP$8)))*(CP$8&lt;=(MAX(rHoldPeriod,1)+fRvrYr)*12)</f>
        <v>0</v>
      </c>
      <c r="CQ289" s="278" cm="1">
        <f t="array" aca="1" ref="CQ289" ca="1">CP289*(1+(rRentIncrPct*(MOD(CQ$8,12)=1))+(rExCapExRntInfl*(rExCapExRntInflMnth=CQ$8)))*(CQ$8&lt;=(MAX(rHoldPeriod,1)+fRvrYr)*12)</f>
        <v>0</v>
      </c>
      <c r="CR289" s="278" cm="1">
        <f t="array" aca="1" ref="CR289" ca="1">CQ289*(1+(rRentIncrPct*(MOD(CR$8,12)=1))+(rExCapExRntInfl*(rExCapExRntInflMnth=CR$8)))*(CR$8&lt;=(MAX(rHoldPeriod,1)+fRvrYr)*12)</f>
        <v>0</v>
      </c>
      <c r="CS289" s="278" cm="1">
        <f t="array" aca="1" ref="CS289" ca="1">CR289*(1+(rRentIncrPct*(MOD(CS$8,12)=1))+(rExCapExRntInfl*(rExCapExRntInflMnth=CS$8)))*(CS$8&lt;=(MAX(rHoldPeriod,1)+fRvrYr)*12)</f>
        <v>0</v>
      </c>
      <c r="CT289" s="278" cm="1">
        <f t="array" aca="1" ref="CT289" ca="1">CS289*(1+(rRentIncrPct*(MOD(CT$8,12)=1))+(rExCapExRntInfl*(rExCapExRntInflMnth=CT$8)))*(CT$8&lt;=(MAX(rHoldPeriod,1)+fRvrYr)*12)</f>
        <v>0</v>
      </c>
      <c r="CU289" s="278" cm="1">
        <f t="array" aca="1" ref="CU289" ca="1">CT289*(1+(rRentIncrPct*(MOD(CU$8,12)=1))+(rExCapExRntInfl*(rExCapExRntInflMnth=CU$8)))*(CU$8&lt;=(MAX(rHoldPeriod,1)+fRvrYr)*12)</f>
        <v>0</v>
      </c>
      <c r="CV289" s="278" cm="1">
        <f t="array" aca="1" ref="CV289" ca="1">CU289*(1+(rRentIncrPct*(MOD(CV$8,12)=1))+(rExCapExRntInfl*(rExCapExRntInflMnth=CV$8)))*(CV$8&lt;=(MAX(rHoldPeriod,1)+fRvrYr)*12)</f>
        <v>0</v>
      </c>
      <c r="CW289" s="278" cm="1">
        <f t="array" aca="1" ref="CW289" ca="1">CV289*(1+(rRentIncrPct*(MOD(CW$8,12)=1))+(rExCapExRntInfl*(rExCapExRntInflMnth=CW$8)))*(CW$8&lt;=(MAX(rHoldPeriod,1)+fRvrYr)*12)</f>
        <v>0</v>
      </c>
      <c r="CX289" s="278" cm="1">
        <f t="array" aca="1" ref="CX289" ca="1">CW289*(1+(rRentIncrPct*(MOD(CX$8,12)=1))+(rExCapExRntInfl*(rExCapExRntInflMnth=CX$8)))*(CX$8&lt;=(MAX(rHoldPeriod,1)+fRvrYr)*12)</f>
        <v>0</v>
      </c>
      <c r="CY289" s="278" cm="1">
        <f t="array" aca="1" ref="CY289" ca="1">CX289*(1+(rRentIncrPct*(MOD(CY$8,12)=1))+(rExCapExRntInfl*(rExCapExRntInflMnth=CY$8)))*(CY$8&lt;=(MAX(rHoldPeriod,1)+fRvrYr)*12)</f>
        <v>0</v>
      </c>
      <c r="CZ289" s="278" cm="1">
        <f t="array" aca="1" ref="CZ289" ca="1">CY289*(1+(rRentIncrPct*(MOD(CZ$8,12)=1))+(rExCapExRntInfl*(rExCapExRntInflMnth=CZ$8)))*(CZ$8&lt;=(MAX(rHoldPeriod,1)+fRvrYr)*12)</f>
        <v>0</v>
      </c>
      <c r="DA289" s="278" cm="1">
        <f t="array" aca="1" ref="DA289" ca="1">CZ289*(1+(rRentIncrPct*(MOD(DA$8,12)=1))+(rExCapExRntInfl*(rExCapExRntInflMnth=DA$8)))*(DA$8&lt;=(MAX(rHoldPeriod,1)+fRvrYr)*12)</f>
        <v>0</v>
      </c>
      <c r="DB289" s="278" cm="1">
        <f t="array" aca="1" ref="DB289" ca="1">DA289*(1+(rRentIncrPct*(MOD(DB$8,12)=1))+(rExCapExRntInfl*(rExCapExRntInflMnth=DB$8)))*(DB$8&lt;=(MAX(rHoldPeriod,1)+fRvrYr)*12)</f>
        <v>0</v>
      </c>
      <c r="DC289" s="278" cm="1">
        <f t="array" aca="1" ref="DC289" ca="1">DB289*(1+(rRentIncrPct*(MOD(DC$8,12)=1))+(rExCapExRntInfl*(rExCapExRntInflMnth=DC$8)))*(DC$8&lt;=(MAX(rHoldPeriod,1)+fRvrYr)*12)</f>
        <v>0</v>
      </c>
      <c r="DD289" s="278" cm="1">
        <f t="array" aca="1" ref="DD289" ca="1">DC289*(1+(rRentIncrPct*(MOD(DD$8,12)=1))+(rExCapExRntInfl*(rExCapExRntInflMnth=DD$8)))*(DD$8&lt;=(MAX(rHoldPeriod,1)+fRvrYr)*12)</f>
        <v>0</v>
      </c>
      <c r="DE289" s="278" cm="1">
        <f t="array" aca="1" ref="DE289" ca="1">DD289*(1+(rRentIncrPct*(MOD(DE$8,12)=1))+(rExCapExRntInfl*(rExCapExRntInflMnth=DE$8)))*(DE$8&lt;=(MAX(rHoldPeriod,1)+fRvrYr)*12)</f>
        <v>0</v>
      </c>
      <c r="DF289" s="278" cm="1">
        <f t="array" aca="1" ref="DF289" ca="1">DE289*(1+(rRentIncrPct*(MOD(DF$8,12)=1))+(rExCapExRntInfl*(rExCapExRntInflMnth=DF$8)))*(DF$8&lt;=(MAX(rHoldPeriod,1)+fRvrYr)*12)</f>
        <v>0</v>
      </c>
      <c r="DG289" s="278" cm="1">
        <f t="array" aca="1" ref="DG289" ca="1">DF289*(1+(rRentIncrPct*(MOD(DG$8,12)=1))+(rExCapExRntInfl*(rExCapExRntInflMnth=DG$8)))*(DG$8&lt;=(MAX(rHoldPeriod,1)+fRvrYr)*12)</f>
        <v>0</v>
      </c>
      <c r="DH289" s="278" cm="1">
        <f t="array" aca="1" ref="DH289" ca="1">DG289*(1+(rRentIncrPct*(MOD(DH$8,12)=1))+(rExCapExRntInfl*(rExCapExRntInflMnth=DH$8)))*(DH$8&lt;=(MAX(rHoldPeriod,1)+fRvrYr)*12)</f>
        <v>0</v>
      </c>
      <c r="DI289" s="278" cm="1">
        <f t="array" aca="1" ref="DI289" ca="1">DH289*(1+(rRentIncrPct*(MOD(DI$8,12)=1))+(rExCapExRntInfl*(rExCapExRntInflMnth=DI$8)))*(DI$8&lt;=(MAX(rHoldPeriod,1)+fRvrYr)*12)</f>
        <v>0</v>
      </c>
      <c r="DJ289" s="278" cm="1">
        <f t="array" aca="1" ref="DJ289" ca="1">DI289*(1+(rRentIncrPct*(MOD(DJ$8,12)=1))+(rExCapExRntInfl*(rExCapExRntInflMnth=DJ$8)))*(DJ$8&lt;=(MAX(rHoldPeriod,1)+fRvrYr)*12)</f>
        <v>0</v>
      </c>
      <c r="DK289" s="278" cm="1">
        <f t="array" aca="1" ref="DK289" ca="1">DJ289*(1+(rRentIncrPct*(MOD(DK$8,12)=1))+(rExCapExRntInfl*(rExCapExRntInflMnth=DK$8)))*(DK$8&lt;=(MAX(rHoldPeriod,1)+fRvrYr)*12)</f>
        <v>0</v>
      </c>
      <c r="DL289" s="278" cm="1">
        <f t="array" aca="1" ref="DL289" ca="1">DK289*(1+(rRentIncrPct*(MOD(DL$8,12)=1))+(rExCapExRntInfl*(rExCapExRntInflMnth=DL$8)))*(DL$8&lt;=(MAX(rHoldPeriod,1)+fRvrYr)*12)</f>
        <v>0</v>
      </c>
      <c r="DM289" s="278" cm="1">
        <f t="array" aca="1" ref="DM289" ca="1">DL289*(1+(rRentIncrPct*(MOD(DM$8,12)=1))+(rExCapExRntInfl*(rExCapExRntInflMnth=DM$8)))*(DM$8&lt;=(MAX(rHoldPeriod,1)+fRvrYr)*12)</f>
        <v>0</v>
      </c>
      <c r="DN289" s="278" cm="1">
        <f t="array" aca="1" ref="DN289" ca="1">DM289*(1+(rRentIncrPct*(MOD(DN$8,12)=1))+(rExCapExRntInfl*(rExCapExRntInflMnth=DN$8)))*(DN$8&lt;=(MAX(rHoldPeriod,1)+fRvrYr)*12)</f>
        <v>0</v>
      </c>
      <c r="DO289" s="278" cm="1">
        <f t="array" aca="1" ref="DO289" ca="1">DN289*(1+(rRentIncrPct*(MOD(DO$8,12)=1))+(rExCapExRntInfl*(rExCapExRntInflMnth=DO$8)))*(DO$8&lt;=(MAX(rHoldPeriod,1)+fRvrYr)*12)</f>
        <v>0</v>
      </c>
      <c r="DP289" s="278" cm="1">
        <f t="array" aca="1" ref="DP289" ca="1">DO289*(1+(rRentIncrPct*(MOD(DP$8,12)=1))+(rExCapExRntInfl*(rExCapExRntInflMnth=DP$8)))*(DP$8&lt;=(MAX(rHoldPeriod,1)+fRvrYr)*12)</f>
        <v>0</v>
      </c>
      <c r="DQ289" s="278" cm="1">
        <f t="array" aca="1" ref="DQ289" ca="1">DP289*(1+(rRentIncrPct*(MOD(DQ$8,12)=1))+(rExCapExRntInfl*(rExCapExRntInflMnth=DQ$8)))*(DQ$8&lt;=(MAX(rHoldPeriod,1)+fRvrYr)*12)</f>
        <v>0</v>
      </c>
      <c r="DR289" s="278" cm="1">
        <f t="array" aca="1" ref="DR289" ca="1">DQ289*(1+(rRentIncrPct*(MOD(DR$8,12)=1))+(rExCapExRntInfl*(rExCapExRntInflMnth=DR$8)))*(DR$8&lt;=(MAX(rHoldPeriod,1)+fRvrYr)*12)</f>
        <v>0</v>
      </c>
      <c r="DS289" s="278" cm="1">
        <f t="array" aca="1" ref="DS289" ca="1">DR289*(1+(rRentIncrPct*(MOD(DS$8,12)=1))+(rExCapExRntInfl*(rExCapExRntInflMnth=DS$8)))*(DS$8&lt;=(MAX(rHoldPeriod,1)+fRvrYr)*12)</f>
        <v>0</v>
      </c>
      <c r="DT289" s="278" cm="1">
        <f t="array" aca="1" ref="DT289" ca="1">DS289*(1+(rRentIncrPct*(MOD(DT$8,12)=1))+(rExCapExRntInfl*(rExCapExRntInflMnth=DT$8)))*(DT$8&lt;=(MAX(rHoldPeriod,1)+fRvrYr)*12)</f>
        <v>0</v>
      </c>
      <c r="DU289" s="278" cm="1">
        <f t="array" aca="1" ref="DU289" ca="1">DT289*(1+(rRentIncrPct*(MOD(DU$8,12)=1))+(rExCapExRntInfl*(rExCapExRntInflMnth=DU$8)))*(DU$8&lt;=(MAX(rHoldPeriod,1)+fRvrYr)*12)</f>
        <v>0</v>
      </c>
      <c r="DV289" s="278" cm="1">
        <f t="array" aca="1" ref="DV289" ca="1">DU289*(1+(rRentIncrPct*(MOD(DV$8,12)=1))+(rExCapExRntInfl*(rExCapExRntInflMnth=DV$8)))*(DV$8&lt;=(MAX(rHoldPeriod,1)+fRvrYr)*12)</f>
        <v>0</v>
      </c>
      <c r="DW289" s="278" cm="1">
        <f t="array" aca="1" ref="DW289" ca="1">DV289*(1+(rRentIncrPct*(MOD(DW$8,12)=1))+(rExCapExRntInfl*(rExCapExRntInflMnth=DW$8)))*(DW$8&lt;=(MAX(rHoldPeriod,1)+fRvrYr)*12)</f>
        <v>0</v>
      </c>
      <c r="DX289" s="278" cm="1">
        <f t="array" aca="1" ref="DX289" ca="1">DW289*(1+(rRentIncrPct*(MOD(DX$8,12)=1))+(rExCapExRntInfl*(rExCapExRntInflMnth=DX$8)))*(DX$8&lt;=(MAX(rHoldPeriod,1)+fRvrYr)*12)</f>
        <v>0</v>
      </c>
      <c r="DY289" s="278" cm="1">
        <f t="array" aca="1" ref="DY289" ca="1">DX289*(1+(rRentIncrPct*(MOD(DY$8,12)=1))+(rExCapExRntInfl*(rExCapExRntInflMnth=DY$8)))*(DY$8&lt;=(MAX(rHoldPeriod,1)+fRvrYr)*12)</f>
        <v>0</v>
      </c>
      <c r="DZ289" s="278" cm="1">
        <f t="array" aca="1" ref="DZ289" ca="1">DY289*(1+(rRentIncrPct*(MOD(DZ$8,12)=1))+(rExCapExRntInfl*(rExCapExRntInflMnth=DZ$8)))*(DZ$8&lt;=(MAX(rHoldPeriod,1)+fRvrYr)*12)</f>
        <v>0</v>
      </c>
      <c r="EA289" s="278" cm="1">
        <f t="array" aca="1" ref="EA289" ca="1">DZ289*(1+(rRentIncrPct*(MOD(EA$8,12)=1))+(rExCapExRntInfl*(rExCapExRntInflMnth=EA$8)))*(EA$8&lt;=(MAX(rHoldPeriod,1)+fRvrYr)*12)</f>
        <v>0</v>
      </c>
      <c r="EB289" s="278" cm="1">
        <f t="array" aca="1" ref="EB289" ca="1">EA289*(1+(rRentIncrPct*(MOD(EB$8,12)=1))+(rExCapExRntInfl*(rExCapExRntInflMnth=EB$8)))*(EB$8&lt;=(MAX(rHoldPeriod,1)+fRvrYr)*12)</f>
        <v>0</v>
      </c>
      <c r="EC289" s="278" cm="1">
        <f t="array" aca="1" ref="EC289" ca="1">EB289*(1+(rRentIncrPct*(MOD(EC$8,12)=1))+(rExCapExRntInfl*(rExCapExRntInflMnth=EC$8)))*(EC$8&lt;=(MAX(rHoldPeriod,1)+fRvrYr)*12)</f>
        <v>0</v>
      </c>
      <c r="ED289" s="278" cm="1">
        <f t="array" aca="1" ref="ED289" ca="1">EC289*(1+(rRentIncrPct*(MOD(ED$8,12)=1))+(rExCapExRntInfl*(rExCapExRntInflMnth=ED$8)))*(ED$8&lt;=(MAX(rHoldPeriod,1)+fRvrYr)*12)</f>
        <v>0</v>
      </c>
      <c r="EE289" s="278" cm="1">
        <f t="array" aca="1" ref="EE289" ca="1">ED289*(1+(rRentIncrPct*(MOD(EE$8,12)=1))+(rExCapExRntInfl*(rExCapExRntInflMnth=EE$8)))*(EE$8&lt;=(MAX(rHoldPeriod,1)+fRvrYr)*12)</f>
        <v>0</v>
      </c>
      <c r="EF289" s="278" cm="1">
        <f t="array" aca="1" ref="EF289" ca="1">EE289*(1+(rRentIncrPct*(MOD(EF$8,12)=1))+(rExCapExRntInfl*(rExCapExRntInflMnth=EF$8)))*(EF$8&lt;=(MAX(rHoldPeriod,1)+fRvrYr)*12)</f>
        <v>0</v>
      </c>
      <c r="EG289" s="278" cm="1">
        <f t="array" aca="1" ref="EG289" ca="1">EF289*(1+(rRentIncrPct*(MOD(EG$8,12)=1))+(rExCapExRntInfl*(rExCapExRntInflMnth=EG$8)))*(EG$8&lt;=(MAX(rHoldPeriod,1)+fRvrYr)*12)</f>
        <v>0</v>
      </c>
      <c r="EH289" s="278" cm="1">
        <f t="array" aca="1" ref="EH289" ca="1">EG289*(1+(rRentIncrPct*(MOD(EH$8,12)=1))+(rExCapExRntInfl*(rExCapExRntInflMnth=EH$8)))*(EH$8&lt;=(MAX(rHoldPeriod,1)+fRvrYr)*12)</f>
        <v>0</v>
      </c>
      <c r="EI289" s="278" cm="1">
        <f t="array" aca="1" ref="EI289" ca="1">EH289*(1+(rRentIncrPct*(MOD(EI$8,12)=1))+(rExCapExRntInfl*(rExCapExRntInflMnth=EI$8)))*(EI$8&lt;=(MAX(rHoldPeriod,1)+fRvrYr)*12)</f>
        <v>0</v>
      </c>
      <c r="EJ289" s="278" cm="1">
        <f t="array" aca="1" ref="EJ289" ca="1">EI289*(1+(rRentIncrPct*(MOD(EJ$8,12)=1))+(rExCapExRntInfl*(rExCapExRntInflMnth=EJ$8)))*(EJ$8&lt;=(MAX(rHoldPeriod,1)+fRvrYr)*12)</f>
        <v>0</v>
      </c>
      <c r="EK289" s="278" cm="1">
        <f t="array" aca="1" ref="EK289" ca="1">EJ289*(1+(rRentIncrPct*(MOD(EK$8,12)=1))+(rExCapExRntInfl*(rExCapExRntInflMnth=EK$8)))*(EK$8&lt;=(MAX(rHoldPeriod,1)+fRvrYr)*12)</f>
        <v>0</v>
      </c>
      <c r="EL289" s="278" cm="1">
        <f t="array" aca="1" ref="EL289" ca="1">EK289*(1+(rRentIncrPct*(MOD(EL$8,12)=1))+(rExCapExRntInfl*(rExCapExRntInflMnth=EL$8)))*(EL$8&lt;=(MAX(rHoldPeriod,1)+fRvrYr)*12)</f>
        <v>0</v>
      </c>
      <c r="EM289" s="278" cm="1">
        <f t="array" aca="1" ref="EM289" ca="1">EL289*(1+(rRentIncrPct*(MOD(EM$8,12)=1))+(rExCapExRntInfl*(rExCapExRntInflMnth=EM$8)))*(EM$8&lt;=(MAX(rHoldPeriod,1)+fRvrYr)*12)</f>
        <v>0</v>
      </c>
      <c r="EN289" s="278" cm="1">
        <f t="array" aca="1" ref="EN289" ca="1">EM289*(1+(rRentIncrPct*(MOD(EN$8,12)=1))+(rExCapExRntInfl*(rExCapExRntInflMnth=EN$8)))*(EN$8&lt;=(MAX(rHoldPeriod,1)+fRvrYr)*12)</f>
        <v>0</v>
      </c>
      <c r="EO289" s="278" cm="1">
        <f t="array" aca="1" ref="EO289" ca="1">EN289*(1+(rRentIncrPct*(MOD(EO$8,12)=1))+(rExCapExRntInfl*(rExCapExRntInflMnth=EO$8)))*(EO$8&lt;=(MAX(rHoldPeriod,1)+fRvrYr)*12)</f>
        <v>0</v>
      </c>
      <c r="EP289" s="278" cm="1">
        <f t="array" aca="1" ref="EP289" ca="1">EO289*(1+(rRentIncrPct*(MOD(EP$8,12)=1))+(rExCapExRntInfl*(rExCapExRntInflMnth=EP$8)))*(EP$8&lt;=(MAX(rHoldPeriod,1)+fRvrYr)*12)</f>
        <v>0</v>
      </c>
      <c r="EQ289" s="278" cm="1">
        <f t="array" aca="1" ref="EQ289" ca="1">EP289*(1+(rRentIncrPct*(MOD(EQ$8,12)=1))+(rExCapExRntInfl*(rExCapExRntInflMnth=EQ$8)))*(EQ$8&lt;=(MAX(rHoldPeriod,1)+fRvrYr)*12)</f>
        <v>0</v>
      </c>
      <c r="ER289" s="278" cm="1">
        <f t="array" aca="1" ref="ER289" ca="1">EQ289*(1+(rRentIncrPct*(MOD(ER$8,12)=1))+(rExCapExRntInfl*(rExCapExRntInflMnth=ER$8)))*(ER$8&lt;=(MAX(rHoldPeriod,1)+fRvrYr)*12)</f>
        <v>0</v>
      </c>
      <c r="ES289" s="278" cm="1">
        <f t="array" aca="1" ref="ES289" ca="1">ER289*(1+(rRentIncrPct*(MOD(ES$8,12)=1))+(rExCapExRntInfl*(rExCapExRntInflMnth=ES$8)))*(ES$8&lt;=(MAX(rHoldPeriod,1)+fRvrYr)*12)</f>
        <v>0</v>
      </c>
    </row>
    <row r="290" spans="17:149" hidden="1" x14ac:dyDescent="0.2">
      <c r="Q290" s="275"/>
      <c r="R290" s="278">
        <f t="shared" si="502"/>
        <v>0</v>
      </c>
      <c r="S290" s="278" cm="1">
        <f t="array" aca="1" ref="S290" ca="1">R290*(1+(rRentIncrPct*(MOD(S$8,12)=1))+(rExCapExRntInfl*(rExCapExRntInflMnth=S$8)))*(S$8&lt;=(MAX(rHoldPeriod,1)+fRvrYr)*12)</f>
        <v>0</v>
      </c>
      <c r="T290" s="278" cm="1">
        <f t="array" aca="1" ref="T290" ca="1">S290*(1+(rRentIncrPct*(MOD(T$8,12)=1))+(rExCapExRntInfl*(rExCapExRntInflMnth=T$8)))*(T$8&lt;=(MAX(rHoldPeriod,1)+fRvrYr)*12)</f>
        <v>0</v>
      </c>
      <c r="U290" s="278" cm="1">
        <f t="array" aca="1" ref="U290" ca="1">T290*(1+(rRentIncrPct*(MOD(U$8,12)=1))+(rExCapExRntInfl*(rExCapExRntInflMnth=U$8)))*(U$8&lt;=(MAX(rHoldPeriod,1)+fRvrYr)*12)</f>
        <v>0</v>
      </c>
      <c r="V290" s="278" cm="1">
        <f t="array" aca="1" ref="V290" ca="1">U290*(1+(rRentIncrPct*(MOD(V$8,12)=1))+(rExCapExRntInfl*(rExCapExRntInflMnth=V$8)))*(V$8&lt;=(MAX(rHoldPeriod,1)+fRvrYr)*12)</f>
        <v>0</v>
      </c>
      <c r="W290" s="278" cm="1">
        <f t="array" aca="1" ref="W290" ca="1">V290*(1+(rRentIncrPct*(MOD(W$8,12)=1))+(rExCapExRntInfl*(rExCapExRntInflMnth=W$8)))*(W$8&lt;=(MAX(rHoldPeriod,1)+fRvrYr)*12)</f>
        <v>0</v>
      </c>
      <c r="X290" s="278" cm="1">
        <f t="array" aca="1" ref="X290" ca="1">W290*(1+(rRentIncrPct*(MOD(X$8,12)=1))+(rExCapExRntInfl*(rExCapExRntInflMnth=X$8)))*(X$8&lt;=(MAX(rHoldPeriod,1)+fRvrYr)*12)</f>
        <v>0</v>
      </c>
      <c r="Y290" s="278" cm="1">
        <f t="array" aca="1" ref="Y290" ca="1">X290*(1+(rRentIncrPct*(MOD(Y$8,12)=1))+(rExCapExRntInfl*(rExCapExRntInflMnth=Y$8)))*(Y$8&lt;=(MAX(rHoldPeriod,1)+fRvrYr)*12)</f>
        <v>0</v>
      </c>
      <c r="Z290" s="278" cm="1">
        <f t="array" aca="1" ref="Z290" ca="1">Y290*(1+(rRentIncrPct*(MOD(Z$8,12)=1))+(rExCapExRntInfl*(rExCapExRntInflMnth=Z$8)))*(Z$8&lt;=(MAX(rHoldPeriod,1)+fRvrYr)*12)</f>
        <v>0</v>
      </c>
      <c r="AA290" s="278" cm="1">
        <f t="array" aca="1" ref="AA290" ca="1">Z290*(1+(rRentIncrPct*(MOD(AA$8,12)=1))+(rExCapExRntInfl*(rExCapExRntInflMnth=AA$8)))*(AA$8&lt;=(MAX(rHoldPeriod,1)+fRvrYr)*12)</f>
        <v>0</v>
      </c>
      <c r="AB290" s="278" cm="1">
        <f t="array" aca="1" ref="AB290" ca="1">AA290*(1+(rRentIncrPct*(MOD(AB$8,12)=1))+(rExCapExRntInfl*(rExCapExRntInflMnth=AB$8)))*(AB$8&lt;=(MAX(rHoldPeriod,1)+fRvrYr)*12)</f>
        <v>0</v>
      </c>
      <c r="AC290" s="278" cm="1">
        <f t="array" aca="1" ref="AC290" ca="1">AB290*(1+(rRentIncrPct*(MOD(AC$8,12)=1))+(rExCapExRntInfl*(rExCapExRntInflMnth=AC$8)))*(AC$8&lt;=(MAX(rHoldPeriod,1)+fRvrYr)*12)</f>
        <v>0</v>
      </c>
      <c r="AD290" s="278" cm="1">
        <f t="array" aca="1" ref="AD290" ca="1">AC290*(1+(rRentIncrPct*(MOD(AD$8,12)=1))+(rExCapExRntInfl*(rExCapExRntInflMnth=AD$8)))*(AD$8&lt;=(MAX(rHoldPeriod,1)+fRvrYr)*12)</f>
        <v>0</v>
      </c>
      <c r="AE290" s="278" cm="1">
        <f t="array" aca="1" ref="AE290" ca="1">AD290*(1+(rRentIncrPct*(MOD(AE$8,12)=1))+(rExCapExRntInfl*(rExCapExRntInflMnth=AE$8)))*(AE$8&lt;=(MAX(rHoldPeriod,1)+fRvrYr)*12)</f>
        <v>0</v>
      </c>
      <c r="AF290" s="278" cm="1">
        <f t="array" aca="1" ref="AF290" ca="1">AE290*(1+(rRentIncrPct*(MOD(AF$8,12)=1))+(rExCapExRntInfl*(rExCapExRntInflMnth=AF$8)))*(AF$8&lt;=(MAX(rHoldPeriod,1)+fRvrYr)*12)</f>
        <v>0</v>
      </c>
      <c r="AG290" s="278" cm="1">
        <f t="array" aca="1" ref="AG290" ca="1">AF290*(1+(rRentIncrPct*(MOD(AG$8,12)=1))+(rExCapExRntInfl*(rExCapExRntInflMnth=AG$8)))*(AG$8&lt;=(MAX(rHoldPeriod,1)+fRvrYr)*12)</f>
        <v>0</v>
      </c>
      <c r="AH290" s="278" cm="1">
        <f t="array" aca="1" ref="AH290" ca="1">AG290*(1+(rRentIncrPct*(MOD(AH$8,12)=1))+(rExCapExRntInfl*(rExCapExRntInflMnth=AH$8)))*(AH$8&lt;=(MAX(rHoldPeriod,1)+fRvrYr)*12)</f>
        <v>0</v>
      </c>
      <c r="AI290" s="278" cm="1">
        <f t="array" aca="1" ref="AI290" ca="1">AH290*(1+(rRentIncrPct*(MOD(AI$8,12)=1))+(rExCapExRntInfl*(rExCapExRntInflMnth=AI$8)))*(AI$8&lt;=(MAX(rHoldPeriod,1)+fRvrYr)*12)</f>
        <v>0</v>
      </c>
      <c r="AJ290" s="278" cm="1">
        <f t="array" aca="1" ref="AJ290" ca="1">AI290*(1+(rRentIncrPct*(MOD(AJ$8,12)=1))+(rExCapExRntInfl*(rExCapExRntInflMnth=AJ$8)))*(AJ$8&lt;=(MAX(rHoldPeriod,1)+fRvrYr)*12)</f>
        <v>0</v>
      </c>
      <c r="AK290" s="278" cm="1">
        <f t="array" aca="1" ref="AK290" ca="1">AJ290*(1+(rRentIncrPct*(MOD(AK$8,12)=1))+(rExCapExRntInfl*(rExCapExRntInflMnth=AK$8)))*(AK$8&lt;=(MAX(rHoldPeriod,1)+fRvrYr)*12)</f>
        <v>0</v>
      </c>
      <c r="AL290" s="278" cm="1">
        <f t="array" aca="1" ref="AL290" ca="1">AK290*(1+(rRentIncrPct*(MOD(AL$8,12)=1))+(rExCapExRntInfl*(rExCapExRntInflMnth=AL$8)))*(AL$8&lt;=(MAX(rHoldPeriod,1)+fRvrYr)*12)</f>
        <v>0</v>
      </c>
      <c r="AM290" s="278" cm="1">
        <f t="array" aca="1" ref="AM290" ca="1">AL290*(1+(rRentIncrPct*(MOD(AM$8,12)=1))+(rExCapExRntInfl*(rExCapExRntInflMnth=AM$8)))*(AM$8&lt;=(MAX(rHoldPeriod,1)+fRvrYr)*12)</f>
        <v>0</v>
      </c>
      <c r="AN290" s="278" cm="1">
        <f t="array" aca="1" ref="AN290" ca="1">AM290*(1+(rRentIncrPct*(MOD(AN$8,12)=1))+(rExCapExRntInfl*(rExCapExRntInflMnth=AN$8)))*(AN$8&lt;=(MAX(rHoldPeriod,1)+fRvrYr)*12)</f>
        <v>0</v>
      </c>
      <c r="AO290" s="278" cm="1">
        <f t="array" aca="1" ref="AO290" ca="1">AN290*(1+(rRentIncrPct*(MOD(AO$8,12)=1))+(rExCapExRntInfl*(rExCapExRntInflMnth=AO$8)))*(AO$8&lt;=(MAX(rHoldPeriod,1)+fRvrYr)*12)</f>
        <v>0</v>
      </c>
      <c r="AP290" s="278" cm="1">
        <f t="array" aca="1" ref="AP290" ca="1">AO290*(1+(rRentIncrPct*(MOD(AP$8,12)=1))+(rExCapExRntInfl*(rExCapExRntInflMnth=AP$8)))*(AP$8&lt;=(MAX(rHoldPeriod,1)+fRvrYr)*12)</f>
        <v>0</v>
      </c>
      <c r="AQ290" s="278" cm="1">
        <f t="array" aca="1" ref="AQ290" ca="1">AP290*(1+(rRentIncrPct*(MOD(AQ$8,12)=1))+(rExCapExRntInfl*(rExCapExRntInflMnth=AQ$8)))*(AQ$8&lt;=(MAX(rHoldPeriod,1)+fRvrYr)*12)</f>
        <v>0</v>
      </c>
      <c r="AR290" s="278" cm="1">
        <f t="array" aca="1" ref="AR290" ca="1">AQ290*(1+(rRentIncrPct*(MOD(AR$8,12)=1))+(rExCapExRntInfl*(rExCapExRntInflMnth=AR$8)))*(AR$8&lt;=(MAX(rHoldPeriod,1)+fRvrYr)*12)</f>
        <v>0</v>
      </c>
      <c r="AS290" s="278" cm="1">
        <f t="array" aca="1" ref="AS290" ca="1">AR290*(1+(rRentIncrPct*(MOD(AS$8,12)=1))+(rExCapExRntInfl*(rExCapExRntInflMnth=AS$8)))*(AS$8&lt;=(MAX(rHoldPeriod,1)+fRvrYr)*12)</f>
        <v>0</v>
      </c>
      <c r="AT290" s="278" cm="1">
        <f t="array" aca="1" ref="AT290" ca="1">AS290*(1+(rRentIncrPct*(MOD(AT$8,12)=1))+(rExCapExRntInfl*(rExCapExRntInflMnth=AT$8)))*(AT$8&lt;=(MAX(rHoldPeriod,1)+fRvrYr)*12)</f>
        <v>0</v>
      </c>
      <c r="AU290" s="278" cm="1">
        <f t="array" aca="1" ref="AU290" ca="1">AT290*(1+(rRentIncrPct*(MOD(AU$8,12)=1))+(rExCapExRntInfl*(rExCapExRntInflMnth=AU$8)))*(AU$8&lt;=(MAX(rHoldPeriod,1)+fRvrYr)*12)</f>
        <v>0</v>
      </c>
      <c r="AV290" s="278" cm="1">
        <f t="array" aca="1" ref="AV290" ca="1">AU290*(1+(rRentIncrPct*(MOD(AV$8,12)=1))+(rExCapExRntInfl*(rExCapExRntInflMnth=AV$8)))*(AV$8&lt;=(MAX(rHoldPeriod,1)+fRvrYr)*12)</f>
        <v>0</v>
      </c>
      <c r="AW290" s="278" cm="1">
        <f t="array" aca="1" ref="AW290" ca="1">AV290*(1+(rRentIncrPct*(MOD(AW$8,12)=1))+(rExCapExRntInfl*(rExCapExRntInflMnth=AW$8)))*(AW$8&lt;=(MAX(rHoldPeriod,1)+fRvrYr)*12)</f>
        <v>0</v>
      </c>
      <c r="AX290" s="278" cm="1">
        <f t="array" aca="1" ref="AX290" ca="1">AW290*(1+(rRentIncrPct*(MOD(AX$8,12)=1))+(rExCapExRntInfl*(rExCapExRntInflMnth=AX$8)))*(AX$8&lt;=(MAX(rHoldPeriod,1)+fRvrYr)*12)</f>
        <v>0</v>
      </c>
      <c r="AY290" s="278" cm="1">
        <f t="array" aca="1" ref="AY290" ca="1">AX290*(1+(rRentIncrPct*(MOD(AY$8,12)=1))+(rExCapExRntInfl*(rExCapExRntInflMnth=AY$8)))*(AY$8&lt;=(MAX(rHoldPeriod,1)+fRvrYr)*12)</f>
        <v>0</v>
      </c>
      <c r="AZ290" s="278" cm="1">
        <f t="array" aca="1" ref="AZ290" ca="1">AY290*(1+(rRentIncrPct*(MOD(AZ$8,12)=1))+(rExCapExRntInfl*(rExCapExRntInflMnth=AZ$8)))*(AZ$8&lt;=(MAX(rHoldPeriod,1)+fRvrYr)*12)</f>
        <v>0</v>
      </c>
      <c r="BA290" s="278" cm="1">
        <f t="array" aca="1" ref="BA290" ca="1">AZ290*(1+(rRentIncrPct*(MOD(BA$8,12)=1))+(rExCapExRntInfl*(rExCapExRntInflMnth=BA$8)))*(BA$8&lt;=(MAX(rHoldPeriod,1)+fRvrYr)*12)</f>
        <v>0</v>
      </c>
      <c r="BB290" s="278" cm="1">
        <f t="array" aca="1" ref="BB290" ca="1">BA290*(1+(rRentIncrPct*(MOD(BB$8,12)=1))+(rExCapExRntInfl*(rExCapExRntInflMnth=BB$8)))*(BB$8&lt;=(MAX(rHoldPeriod,1)+fRvrYr)*12)</f>
        <v>0</v>
      </c>
      <c r="BC290" s="278" cm="1">
        <f t="array" aca="1" ref="BC290" ca="1">BB290*(1+(rRentIncrPct*(MOD(BC$8,12)=1))+(rExCapExRntInfl*(rExCapExRntInflMnth=BC$8)))*(BC$8&lt;=(MAX(rHoldPeriod,1)+fRvrYr)*12)</f>
        <v>0</v>
      </c>
      <c r="BD290" s="278" cm="1">
        <f t="array" aca="1" ref="BD290" ca="1">BC290*(1+(rRentIncrPct*(MOD(BD$8,12)=1))+(rExCapExRntInfl*(rExCapExRntInflMnth=BD$8)))*(BD$8&lt;=(MAX(rHoldPeriod,1)+fRvrYr)*12)</f>
        <v>0</v>
      </c>
      <c r="BE290" s="278" cm="1">
        <f t="array" aca="1" ref="BE290" ca="1">BD290*(1+(rRentIncrPct*(MOD(BE$8,12)=1))+(rExCapExRntInfl*(rExCapExRntInflMnth=BE$8)))*(BE$8&lt;=(MAX(rHoldPeriod,1)+fRvrYr)*12)</f>
        <v>0</v>
      </c>
      <c r="BF290" s="278" cm="1">
        <f t="array" aca="1" ref="BF290" ca="1">BE290*(1+(rRentIncrPct*(MOD(BF$8,12)=1))+(rExCapExRntInfl*(rExCapExRntInflMnth=BF$8)))*(BF$8&lt;=(MAX(rHoldPeriod,1)+fRvrYr)*12)</f>
        <v>0</v>
      </c>
      <c r="BG290" s="278" cm="1">
        <f t="array" aca="1" ref="BG290" ca="1">BF290*(1+(rRentIncrPct*(MOD(BG$8,12)=1))+(rExCapExRntInfl*(rExCapExRntInflMnth=BG$8)))*(BG$8&lt;=(MAX(rHoldPeriod,1)+fRvrYr)*12)</f>
        <v>0</v>
      </c>
      <c r="BH290" s="278" cm="1">
        <f t="array" aca="1" ref="BH290" ca="1">BG290*(1+(rRentIncrPct*(MOD(BH$8,12)=1))+(rExCapExRntInfl*(rExCapExRntInflMnth=BH$8)))*(BH$8&lt;=(MAX(rHoldPeriod,1)+fRvrYr)*12)</f>
        <v>0</v>
      </c>
      <c r="BI290" s="278" cm="1">
        <f t="array" aca="1" ref="BI290" ca="1">BH290*(1+(rRentIncrPct*(MOD(BI$8,12)=1))+(rExCapExRntInfl*(rExCapExRntInflMnth=BI$8)))*(BI$8&lt;=(MAX(rHoldPeriod,1)+fRvrYr)*12)</f>
        <v>0</v>
      </c>
      <c r="BJ290" s="278" cm="1">
        <f t="array" aca="1" ref="BJ290" ca="1">BI290*(1+(rRentIncrPct*(MOD(BJ$8,12)=1))+(rExCapExRntInfl*(rExCapExRntInflMnth=BJ$8)))*(BJ$8&lt;=(MAX(rHoldPeriod,1)+fRvrYr)*12)</f>
        <v>0</v>
      </c>
      <c r="BK290" s="278" cm="1">
        <f t="array" aca="1" ref="BK290" ca="1">BJ290*(1+(rRentIncrPct*(MOD(BK$8,12)=1))+(rExCapExRntInfl*(rExCapExRntInflMnth=BK$8)))*(BK$8&lt;=(MAX(rHoldPeriod,1)+fRvrYr)*12)</f>
        <v>0</v>
      </c>
      <c r="BL290" s="278" cm="1">
        <f t="array" aca="1" ref="BL290" ca="1">BK290*(1+(rRentIncrPct*(MOD(BL$8,12)=1))+(rExCapExRntInfl*(rExCapExRntInflMnth=BL$8)))*(BL$8&lt;=(MAX(rHoldPeriod,1)+fRvrYr)*12)</f>
        <v>0</v>
      </c>
      <c r="BM290" s="278" cm="1">
        <f t="array" aca="1" ref="BM290" ca="1">BL290*(1+(rRentIncrPct*(MOD(BM$8,12)=1))+(rExCapExRntInfl*(rExCapExRntInflMnth=BM$8)))*(BM$8&lt;=(MAX(rHoldPeriod,1)+fRvrYr)*12)</f>
        <v>0</v>
      </c>
      <c r="BN290" s="278" cm="1">
        <f t="array" aca="1" ref="BN290" ca="1">BM290*(1+(rRentIncrPct*(MOD(BN$8,12)=1))+(rExCapExRntInfl*(rExCapExRntInflMnth=BN$8)))*(BN$8&lt;=(MAX(rHoldPeriod,1)+fRvrYr)*12)</f>
        <v>0</v>
      </c>
      <c r="BO290" s="278" cm="1">
        <f t="array" aca="1" ref="BO290" ca="1">BN290*(1+(rRentIncrPct*(MOD(BO$8,12)=1))+(rExCapExRntInfl*(rExCapExRntInflMnth=BO$8)))*(BO$8&lt;=(MAX(rHoldPeriod,1)+fRvrYr)*12)</f>
        <v>0</v>
      </c>
      <c r="BP290" s="278" cm="1">
        <f t="array" aca="1" ref="BP290" ca="1">BO290*(1+(rRentIncrPct*(MOD(BP$8,12)=1))+(rExCapExRntInfl*(rExCapExRntInflMnth=BP$8)))*(BP$8&lt;=(MAX(rHoldPeriod,1)+fRvrYr)*12)</f>
        <v>0</v>
      </c>
      <c r="BQ290" s="278" cm="1">
        <f t="array" aca="1" ref="BQ290" ca="1">BP290*(1+(rRentIncrPct*(MOD(BQ$8,12)=1))+(rExCapExRntInfl*(rExCapExRntInflMnth=BQ$8)))*(BQ$8&lt;=(MAX(rHoldPeriod,1)+fRvrYr)*12)</f>
        <v>0</v>
      </c>
      <c r="BR290" s="278" cm="1">
        <f t="array" aca="1" ref="BR290" ca="1">BQ290*(1+(rRentIncrPct*(MOD(BR$8,12)=1))+(rExCapExRntInfl*(rExCapExRntInflMnth=BR$8)))*(BR$8&lt;=(MAX(rHoldPeriod,1)+fRvrYr)*12)</f>
        <v>0</v>
      </c>
      <c r="BS290" s="278" cm="1">
        <f t="array" aca="1" ref="BS290" ca="1">BR290*(1+(rRentIncrPct*(MOD(BS$8,12)=1))+(rExCapExRntInfl*(rExCapExRntInflMnth=BS$8)))*(BS$8&lt;=(MAX(rHoldPeriod,1)+fRvrYr)*12)</f>
        <v>0</v>
      </c>
      <c r="BT290" s="278" cm="1">
        <f t="array" aca="1" ref="BT290" ca="1">BS290*(1+(rRentIncrPct*(MOD(BT$8,12)=1))+(rExCapExRntInfl*(rExCapExRntInflMnth=BT$8)))*(BT$8&lt;=(MAX(rHoldPeriod,1)+fRvrYr)*12)</f>
        <v>0</v>
      </c>
      <c r="BU290" s="278" cm="1">
        <f t="array" aca="1" ref="BU290" ca="1">BT290*(1+(rRentIncrPct*(MOD(BU$8,12)=1))+(rExCapExRntInfl*(rExCapExRntInflMnth=BU$8)))*(BU$8&lt;=(MAX(rHoldPeriod,1)+fRvrYr)*12)</f>
        <v>0</v>
      </c>
      <c r="BV290" s="278" cm="1">
        <f t="array" aca="1" ref="BV290" ca="1">BU290*(1+(rRentIncrPct*(MOD(BV$8,12)=1))+(rExCapExRntInfl*(rExCapExRntInflMnth=BV$8)))*(BV$8&lt;=(MAX(rHoldPeriod,1)+fRvrYr)*12)</f>
        <v>0</v>
      </c>
      <c r="BW290" s="278" cm="1">
        <f t="array" aca="1" ref="BW290" ca="1">BV290*(1+(rRentIncrPct*(MOD(BW$8,12)=1))+(rExCapExRntInfl*(rExCapExRntInflMnth=BW$8)))*(BW$8&lt;=(MAX(rHoldPeriod,1)+fRvrYr)*12)</f>
        <v>0</v>
      </c>
      <c r="BX290" s="278" cm="1">
        <f t="array" aca="1" ref="BX290" ca="1">BW290*(1+(rRentIncrPct*(MOD(BX$8,12)=1))+(rExCapExRntInfl*(rExCapExRntInflMnth=BX$8)))*(BX$8&lt;=(MAX(rHoldPeriod,1)+fRvrYr)*12)</f>
        <v>0</v>
      </c>
      <c r="BY290" s="278" cm="1">
        <f t="array" aca="1" ref="BY290" ca="1">BX290*(1+(rRentIncrPct*(MOD(BY$8,12)=1))+(rExCapExRntInfl*(rExCapExRntInflMnth=BY$8)))*(BY$8&lt;=(MAX(rHoldPeriod,1)+fRvrYr)*12)</f>
        <v>0</v>
      </c>
      <c r="BZ290" s="278" cm="1">
        <f t="array" aca="1" ref="BZ290" ca="1">BY290*(1+(rRentIncrPct*(MOD(BZ$8,12)=1))+(rExCapExRntInfl*(rExCapExRntInflMnth=BZ$8)))*(BZ$8&lt;=(MAX(rHoldPeriod,1)+fRvrYr)*12)</f>
        <v>0</v>
      </c>
      <c r="CA290" s="278" cm="1">
        <f t="array" aca="1" ref="CA290" ca="1">BZ290*(1+(rRentIncrPct*(MOD(CA$8,12)=1))+(rExCapExRntInfl*(rExCapExRntInflMnth=CA$8)))*(CA$8&lt;=(MAX(rHoldPeriod,1)+fRvrYr)*12)</f>
        <v>0</v>
      </c>
      <c r="CB290" s="278" cm="1">
        <f t="array" aca="1" ref="CB290" ca="1">CA290*(1+(rRentIncrPct*(MOD(CB$8,12)=1))+(rExCapExRntInfl*(rExCapExRntInflMnth=CB$8)))*(CB$8&lt;=(MAX(rHoldPeriod,1)+fRvrYr)*12)</f>
        <v>0</v>
      </c>
      <c r="CC290" s="278" cm="1">
        <f t="array" aca="1" ref="CC290" ca="1">CB290*(1+(rRentIncrPct*(MOD(CC$8,12)=1))+(rExCapExRntInfl*(rExCapExRntInflMnth=CC$8)))*(CC$8&lt;=(MAX(rHoldPeriod,1)+fRvrYr)*12)</f>
        <v>0</v>
      </c>
      <c r="CD290" s="278" cm="1">
        <f t="array" aca="1" ref="CD290" ca="1">CC290*(1+(rRentIncrPct*(MOD(CD$8,12)=1))+(rExCapExRntInfl*(rExCapExRntInflMnth=CD$8)))*(CD$8&lt;=(MAX(rHoldPeriod,1)+fRvrYr)*12)</f>
        <v>0</v>
      </c>
      <c r="CE290" s="278" cm="1">
        <f t="array" aca="1" ref="CE290" ca="1">CD290*(1+(rRentIncrPct*(MOD(CE$8,12)=1))+(rExCapExRntInfl*(rExCapExRntInflMnth=CE$8)))*(CE$8&lt;=(MAX(rHoldPeriod,1)+fRvrYr)*12)</f>
        <v>0</v>
      </c>
      <c r="CF290" s="278" cm="1">
        <f t="array" aca="1" ref="CF290" ca="1">CE290*(1+(rRentIncrPct*(MOD(CF$8,12)=1))+(rExCapExRntInfl*(rExCapExRntInflMnth=CF$8)))*(CF$8&lt;=(MAX(rHoldPeriod,1)+fRvrYr)*12)</f>
        <v>0</v>
      </c>
      <c r="CG290" s="278" cm="1">
        <f t="array" aca="1" ref="CG290" ca="1">CF290*(1+(rRentIncrPct*(MOD(CG$8,12)=1))+(rExCapExRntInfl*(rExCapExRntInflMnth=CG$8)))*(CG$8&lt;=(MAX(rHoldPeriod,1)+fRvrYr)*12)</f>
        <v>0</v>
      </c>
      <c r="CH290" s="278" cm="1">
        <f t="array" aca="1" ref="CH290" ca="1">CG290*(1+(rRentIncrPct*(MOD(CH$8,12)=1))+(rExCapExRntInfl*(rExCapExRntInflMnth=CH$8)))*(CH$8&lt;=(MAX(rHoldPeriod,1)+fRvrYr)*12)</f>
        <v>0</v>
      </c>
      <c r="CI290" s="278" cm="1">
        <f t="array" aca="1" ref="CI290" ca="1">CH290*(1+(rRentIncrPct*(MOD(CI$8,12)=1))+(rExCapExRntInfl*(rExCapExRntInflMnth=CI$8)))*(CI$8&lt;=(MAX(rHoldPeriod,1)+fRvrYr)*12)</f>
        <v>0</v>
      </c>
      <c r="CJ290" s="278" cm="1">
        <f t="array" aca="1" ref="CJ290" ca="1">CI290*(1+(rRentIncrPct*(MOD(CJ$8,12)=1))+(rExCapExRntInfl*(rExCapExRntInflMnth=CJ$8)))*(CJ$8&lt;=(MAX(rHoldPeriod,1)+fRvrYr)*12)</f>
        <v>0</v>
      </c>
      <c r="CK290" s="278" cm="1">
        <f t="array" aca="1" ref="CK290" ca="1">CJ290*(1+(rRentIncrPct*(MOD(CK$8,12)=1))+(rExCapExRntInfl*(rExCapExRntInflMnth=CK$8)))*(CK$8&lt;=(MAX(rHoldPeriod,1)+fRvrYr)*12)</f>
        <v>0</v>
      </c>
      <c r="CL290" s="278" cm="1">
        <f t="array" aca="1" ref="CL290" ca="1">CK290*(1+(rRentIncrPct*(MOD(CL$8,12)=1))+(rExCapExRntInfl*(rExCapExRntInflMnth=CL$8)))*(CL$8&lt;=(MAX(rHoldPeriod,1)+fRvrYr)*12)</f>
        <v>0</v>
      </c>
      <c r="CM290" s="278" cm="1">
        <f t="array" aca="1" ref="CM290" ca="1">CL290*(1+(rRentIncrPct*(MOD(CM$8,12)=1))+(rExCapExRntInfl*(rExCapExRntInflMnth=CM$8)))*(CM$8&lt;=(MAX(rHoldPeriod,1)+fRvrYr)*12)</f>
        <v>0</v>
      </c>
      <c r="CN290" s="278" cm="1">
        <f t="array" aca="1" ref="CN290" ca="1">CM290*(1+(rRentIncrPct*(MOD(CN$8,12)=1))+(rExCapExRntInfl*(rExCapExRntInflMnth=CN$8)))*(CN$8&lt;=(MAX(rHoldPeriod,1)+fRvrYr)*12)</f>
        <v>0</v>
      </c>
      <c r="CO290" s="278" cm="1">
        <f t="array" aca="1" ref="CO290" ca="1">CN290*(1+(rRentIncrPct*(MOD(CO$8,12)=1))+(rExCapExRntInfl*(rExCapExRntInflMnth=CO$8)))*(CO$8&lt;=(MAX(rHoldPeriod,1)+fRvrYr)*12)</f>
        <v>0</v>
      </c>
      <c r="CP290" s="278" cm="1">
        <f t="array" aca="1" ref="CP290" ca="1">CO290*(1+(rRentIncrPct*(MOD(CP$8,12)=1))+(rExCapExRntInfl*(rExCapExRntInflMnth=CP$8)))*(CP$8&lt;=(MAX(rHoldPeriod,1)+fRvrYr)*12)</f>
        <v>0</v>
      </c>
      <c r="CQ290" s="278" cm="1">
        <f t="array" aca="1" ref="CQ290" ca="1">CP290*(1+(rRentIncrPct*(MOD(CQ$8,12)=1))+(rExCapExRntInfl*(rExCapExRntInflMnth=CQ$8)))*(CQ$8&lt;=(MAX(rHoldPeriod,1)+fRvrYr)*12)</f>
        <v>0</v>
      </c>
      <c r="CR290" s="278" cm="1">
        <f t="array" aca="1" ref="CR290" ca="1">CQ290*(1+(rRentIncrPct*(MOD(CR$8,12)=1))+(rExCapExRntInfl*(rExCapExRntInflMnth=CR$8)))*(CR$8&lt;=(MAX(rHoldPeriod,1)+fRvrYr)*12)</f>
        <v>0</v>
      </c>
      <c r="CS290" s="278" cm="1">
        <f t="array" aca="1" ref="CS290" ca="1">CR290*(1+(rRentIncrPct*(MOD(CS$8,12)=1))+(rExCapExRntInfl*(rExCapExRntInflMnth=CS$8)))*(CS$8&lt;=(MAX(rHoldPeriod,1)+fRvrYr)*12)</f>
        <v>0</v>
      </c>
      <c r="CT290" s="278" cm="1">
        <f t="array" aca="1" ref="CT290" ca="1">CS290*(1+(rRentIncrPct*(MOD(CT$8,12)=1))+(rExCapExRntInfl*(rExCapExRntInflMnth=CT$8)))*(CT$8&lt;=(MAX(rHoldPeriod,1)+fRvrYr)*12)</f>
        <v>0</v>
      </c>
      <c r="CU290" s="278" cm="1">
        <f t="array" aca="1" ref="CU290" ca="1">CT290*(1+(rRentIncrPct*(MOD(CU$8,12)=1))+(rExCapExRntInfl*(rExCapExRntInflMnth=CU$8)))*(CU$8&lt;=(MAX(rHoldPeriod,1)+fRvrYr)*12)</f>
        <v>0</v>
      </c>
      <c r="CV290" s="278" cm="1">
        <f t="array" aca="1" ref="CV290" ca="1">CU290*(1+(rRentIncrPct*(MOD(CV$8,12)=1))+(rExCapExRntInfl*(rExCapExRntInflMnth=CV$8)))*(CV$8&lt;=(MAX(rHoldPeriod,1)+fRvrYr)*12)</f>
        <v>0</v>
      </c>
      <c r="CW290" s="278" cm="1">
        <f t="array" aca="1" ref="CW290" ca="1">CV290*(1+(rRentIncrPct*(MOD(CW$8,12)=1))+(rExCapExRntInfl*(rExCapExRntInflMnth=CW$8)))*(CW$8&lt;=(MAX(rHoldPeriod,1)+fRvrYr)*12)</f>
        <v>0</v>
      </c>
      <c r="CX290" s="278" cm="1">
        <f t="array" aca="1" ref="CX290" ca="1">CW290*(1+(rRentIncrPct*(MOD(CX$8,12)=1))+(rExCapExRntInfl*(rExCapExRntInflMnth=CX$8)))*(CX$8&lt;=(MAX(rHoldPeriod,1)+fRvrYr)*12)</f>
        <v>0</v>
      </c>
      <c r="CY290" s="278" cm="1">
        <f t="array" aca="1" ref="CY290" ca="1">CX290*(1+(rRentIncrPct*(MOD(CY$8,12)=1))+(rExCapExRntInfl*(rExCapExRntInflMnth=CY$8)))*(CY$8&lt;=(MAX(rHoldPeriod,1)+fRvrYr)*12)</f>
        <v>0</v>
      </c>
      <c r="CZ290" s="278" cm="1">
        <f t="array" aca="1" ref="CZ290" ca="1">CY290*(1+(rRentIncrPct*(MOD(CZ$8,12)=1))+(rExCapExRntInfl*(rExCapExRntInflMnth=CZ$8)))*(CZ$8&lt;=(MAX(rHoldPeriod,1)+fRvrYr)*12)</f>
        <v>0</v>
      </c>
      <c r="DA290" s="278" cm="1">
        <f t="array" aca="1" ref="DA290" ca="1">CZ290*(1+(rRentIncrPct*(MOD(DA$8,12)=1))+(rExCapExRntInfl*(rExCapExRntInflMnth=DA$8)))*(DA$8&lt;=(MAX(rHoldPeriod,1)+fRvrYr)*12)</f>
        <v>0</v>
      </c>
      <c r="DB290" s="278" cm="1">
        <f t="array" aca="1" ref="DB290" ca="1">DA290*(1+(rRentIncrPct*(MOD(DB$8,12)=1))+(rExCapExRntInfl*(rExCapExRntInflMnth=DB$8)))*(DB$8&lt;=(MAX(rHoldPeriod,1)+fRvrYr)*12)</f>
        <v>0</v>
      </c>
      <c r="DC290" s="278" cm="1">
        <f t="array" aca="1" ref="DC290" ca="1">DB290*(1+(rRentIncrPct*(MOD(DC$8,12)=1))+(rExCapExRntInfl*(rExCapExRntInflMnth=DC$8)))*(DC$8&lt;=(MAX(rHoldPeriod,1)+fRvrYr)*12)</f>
        <v>0</v>
      </c>
      <c r="DD290" s="278" cm="1">
        <f t="array" aca="1" ref="DD290" ca="1">DC290*(1+(rRentIncrPct*(MOD(DD$8,12)=1))+(rExCapExRntInfl*(rExCapExRntInflMnth=DD$8)))*(DD$8&lt;=(MAX(rHoldPeriod,1)+fRvrYr)*12)</f>
        <v>0</v>
      </c>
      <c r="DE290" s="278" cm="1">
        <f t="array" aca="1" ref="DE290" ca="1">DD290*(1+(rRentIncrPct*(MOD(DE$8,12)=1))+(rExCapExRntInfl*(rExCapExRntInflMnth=DE$8)))*(DE$8&lt;=(MAX(rHoldPeriod,1)+fRvrYr)*12)</f>
        <v>0</v>
      </c>
      <c r="DF290" s="278" cm="1">
        <f t="array" aca="1" ref="DF290" ca="1">DE290*(1+(rRentIncrPct*(MOD(DF$8,12)=1))+(rExCapExRntInfl*(rExCapExRntInflMnth=DF$8)))*(DF$8&lt;=(MAX(rHoldPeriod,1)+fRvrYr)*12)</f>
        <v>0</v>
      </c>
      <c r="DG290" s="278" cm="1">
        <f t="array" aca="1" ref="DG290" ca="1">DF290*(1+(rRentIncrPct*(MOD(DG$8,12)=1))+(rExCapExRntInfl*(rExCapExRntInflMnth=DG$8)))*(DG$8&lt;=(MAX(rHoldPeriod,1)+fRvrYr)*12)</f>
        <v>0</v>
      </c>
      <c r="DH290" s="278" cm="1">
        <f t="array" aca="1" ref="DH290" ca="1">DG290*(1+(rRentIncrPct*(MOD(DH$8,12)=1))+(rExCapExRntInfl*(rExCapExRntInflMnth=DH$8)))*(DH$8&lt;=(MAX(rHoldPeriod,1)+fRvrYr)*12)</f>
        <v>0</v>
      </c>
      <c r="DI290" s="278" cm="1">
        <f t="array" aca="1" ref="DI290" ca="1">DH290*(1+(rRentIncrPct*(MOD(DI$8,12)=1))+(rExCapExRntInfl*(rExCapExRntInflMnth=DI$8)))*(DI$8&lt;=(MAX(rHoldPeriod,1)+fRvrYr)*12)</f>
        <v>0</v>
      </c>
      <c r="DJ290" s="278" cm="1">
        <f t="array" aca="1" ref="DJ290" ca="1">DI290*(1+(rRentIncrPct*(MOD(DJ$8,12)=1))+(rExCapExRntInfl*(rExCapExRntInflMnth=DJ$8)))*(DJ$8&lt;=(MAX(rHoldPeriod,1)+fRvrYr)*12)</f>
        <v>0</v>
      </c>
      <c r="DK290" s="278" cm="1">
        <f t="array" aca="1" ref="DK290" ca="1">DJ290*(1+(rRentIncrPct*(MOD(DK$8,12)=1))+(rExCapExRntInfl*(rExCapExRntInflMnth=DK$8)))*(DK$8&lt;=(MAX(rHoldPeriod,1)+fRvrYr)*12)</f>
        <v>0</v>
      </c>
      <c r="DL290" s="278" cm="1">
        <f t="array" aca="1" ref="DL290" ca="1">DK290*(1+(rRentIncrPct*(MOD(DL$8,12)=1))+(rExCapExRntInfl*(rExCapExRntInflMnth=DL$8)))*(DL$8&lt;=(MAX(rHoldPeriod,1)+fRvrYr)*12)</f>
        <v>0</v>
      </c>
      <c r="DM290" s="278" cm="1">
        <f t="array" aca="1" ref="DM290" ca="1">DL290*(1+(rRentIncrPct*(MOD(DM$8,12)=1))+(rExCapExRntInfl*(rExCapExRntInflMnth=DM$8)))*(DM$8&lt;=(MAX(rHoldPeriod,1)+fRvrYr)*12)</f>
        <v>0</v>
      </c>
      <c r="DN290" s="278" cm="1">
        <f t="array" aca="1" ref="DN290" ca="1">DM290*(1+(rRentIncrPct*(MOD(DN$8,12)=1))+(rExCapExRntInfl*(rExCapExRntInflMnth=DN$8)))*(DN$8&lt;=(MAX(rHoldPeriod,1)+fRvrYr)*12)</f>
        <v>0</v>
      </c>
      <c r="DO290" s="278" cm="1">
        <f t="array" aca="1" ref="DO290" ca="1">DN290*(1+(rRentIncrPct*(MOD(DO$8,12)=1))+(rExCapExRntInfl*(rExCapExRntInflMnth=DO$8)))*(DO$8&lt;=(MAX(rHoldPeriod,1)+fRvrYr)*12)</f>
        <v>0</v>
      </c>
      <c r="DP290" s="278" cm="1">
        <f t="array" aca="1" ref="DP290" ca="1">DO290*(1+(rRentIncrPct*(MOD(DP$8,12)=1))+(rExCapExRntInfl*(rExCapExRntInflMnth=DP$8)))*(DP$8&lt;=(MAX(rHoldPeriod,1)+fRvrYr)*12)</f>
        <v>0</v>
      </c>
      <c r="DQ290" s="278" cm="1">
        <f t="array" aca="1" ref="DQ290" ca="1">DP290*(1+(rRentIncrPct*(MOD(DQ$8,12)=1))+(rExCapExRntInfl*(rExCapExRntInflMnth=DQ$8)))*(DQ$8&lt;=(MAX(rHoldPeriod,1)+fRvrYr)*12)</f>
        <v>0</v>
      </c>
      <c r="DR290" s="278" cm="1">
        <f t="array" aca="1" ref="DR290" ca="1">DQ290*(1+(rRentIncrPct*(MOD(DR$8,12)=1))+(rExCapExRntInfl*(rExCapExRntInflMnth=DR$8)))*(DR$8&lt;=(MAX(rHoldPeriod,1)+fRvrYr)*12)</f>
        <v>0</v>
      </c>
      <c r="DS290" s="278" cm="1">
        <f t="array" aca="1" ref="DS290" ca="1">DR290*(1+(rRentIncrPct*(MOD(DS$8,12)=1))+(rExCapExRntInfl*(rExCapExRntInflMnth=DS$8)))*(DS$8&lt;=(MAX(rHoldPeriod,1)+fRvrYr)*12)</f>
        <v>0</v>
      </c>
      <c r="DT290" s="278" cm="1">
        <f t="array" aca="1" ref="DT290" ca="1">DS290*(1+(rRentIncrPct*(MOD(DT$8,12)=1))+(rExCapExRntInfl*(rExCapExRntInflMnth=DT$8)))*(DT$8&lt;=(MAX(rHoldPeriod,1)+fRvrYr)*12)</f>
        <v>0</v>
      </c>
      <c r="DU290" s="278" cm="1">
        <f t="array" aca="1" ref="DU290" ca="1">DT290*(1+(rRentIncrPct*(MOD(DU$8,12)=1))+(rExCapExRntInfl*(rExCapExRntInflMnth=DU$8)))*(DU$8&lt;=(MAX(rHoldPeriod,1)+fRvrYr)*12)</f>
        <v>0</v>
      </c>
      <c r="DV290" s="278" cm="1">
        <f t="array" aca="1" ref="DV290" ca="1">DU290*(1+(rRentIncrPct*(MOD(DV$8,12)=1))+(rExCapExRntInfl*(rExCapExRntInflMnth=DV$8)))*(DV$8&lt;=(MAX(rHoldPeriod,1)+fRvrYr)*12)</f>
        <v>0</v>
      </c>
      <c r="DW290" s="278" cm="1">
        <f t="array" aca="1" ref="DW290" ca="1">DV290*(1+(rRentIncrPct*(MOD(DW$8,12)=1))+(rExCapExRntInfl*(rExCapExRntInflMnth=DW$8)))*(DW$8&lt;=(MAX(rHoldPeriod,1)+fRvrYr)*12)</f>
        <v>0</v>
      </c>
      <c r="DX290" s="278" cm="1">
        <f t="array" aca="1" ref="DX290" ca="1">DW290*(1+(rRentIncrPct*(MOD(DX$8,12)=1))+(rExCapExRntInfl*(rExCapExRntInflMnth=DX$8)))*(DX$8&lt;=(MAX(rHoldPeriod,1)+fRvrYr)*12)</f>
        <v>0</v>
      </c>
      <c r="DY290" s="278" cm="1">
        <f t="array" aca="1" ref="DY290" ca="1">DX290*(1+(rRentIncrPct*(MOD(DY$8,12)=1))+(rExCapExRntInfl*(rExCapExRntInflMnth=DY$8)))*(DY$8&lt;=(MAX(rHoldPeriod,1)+fRvrYr)*12)</f>
        <v>0</v>
      </c>
      <c r="DZ290" s="278" cm="1">
        <f t="array" aca="1" ref="DZ290" ca="1">DY290*(1+(rRentIncrPct*(MOD(DZ$8,12)=1))+(rExCapExRntInfl*(rExCapExRntInflMnth=DZ$8)))*(DZ$8&lt;=(MAX(rHoldPeriod,1)+fRvrYr)*12)</f>
        <v>0</v>
      </c>
      <c r="EA290" s="278" cm="1">
        <f t="array" aca="1" ref="EA290" ca="1">DZ290*(1+(rRentIncrPct*(MOD(EA$8,12)=1))+(rExCapExRntInfl*(rExCapExRntInflMnth=EA$8)))*(EA$8&lt;=(MAX(rHoldPeriod,1)+fRvrYr)*12)</f>
        <v>0</v>
      </c>
      <c r="EB290" s="278" cm="1">
        <f t="array" aca="1" ref="EB290" ca="1">EA290*(1+(rRentIncrPct*(MOD(EB$8,12)=1))+(rExCapExRntInfl*(rExCapExRntInflMnth=EB$8)))*(EB$8&lt;=(MAX(rHoldPeriod,1)+fRvrYr)*12)</f>
        <v>0</v>
      </c>
      <c r="EC290" s="278" cm="1">
        <f t="array" aca="1" ref="EC290" ca="1">EB290*(1+(rRentIncrPct*(MOD(EC$8,12)=1))+(rExCapExRntInfl*(rExCapExRntInflMnth=EC$8)))*(EC$8&lt;=(MAX(rHoldPeriod,1)+fRvrYr)*12)</f>
        <v>0</v>
      </c>
      <c r="ED290" s="278" cm="1">
        <f t="array" aca="1" ref="ED290" ca="1">EC290*(1+(rRentIncrPct*(MOD(ED$8,12)=1))+(rExCapExRntInfl*(rExCapExRntInflMnth=ED$8)))*(ED$8&lt;=(MAX(rHoldPeriod,1)+fRvrYr)*12)</f>
        <v>0</v>
      </c>
      <c r="EE290" s="278" cm="1">
        <f t="array" aca="1" ref="EE290" ca="1">ED290*(1+(rRentIncrPct*(MOD(EE$8,12)=1))+(rExCapExRntInfl*(rExCapExRntInflMnth=EE$8)))*(EE$8&lt;=(MAX(rHoldPeriod,1)+fRvrYr)*12)</f>
        <v>0</v>
      </c>
      <c r="EF290" s="278" cm="1">
        <f t="array" aca="1" ref="EF290" ca="1">EE290*(1+(rRentIncrPct*(MOD(EF$8,12)=1))+(rExCapExRntInfl*(rExCapExRntInflMnth=EF$8)))*(EF$8&lt;=(MAX(rHoldPeriod,1)+fRvrYr)*12)</f>
        <v>0</v>
      </c>
      <c r="EG290" s="278" cm="1">
        <f t="array" aca="1" ref="EG290" ca="1">EF290*(1+(rRentIncrPct*(MOD(EG$8,12)=1))+(rExCapExRntInfl*(rExCapExRntInflMnth=EG$8)))*(EG$8&lt;=(MAX(rHoldPeriod,1)+fRvrYr)*12)</f>
        <v>0</v>
      </c>
      <c r="EH290" s="278" cm="1">
        <f t="array" aca="1" ref="EH290" ca="1">EG290*(1+(rRentIncrPct*(MOD(EH$8,12)=1))+(rExCapExRntInfl*(rExCapExRntInflMnth=EH$8)))*(EH$8&lt;=(MAX(rHoldPeriod,1)+fRvrYr)*12)</f>
        <v>0</v>
      </c>
      <c r="EI290" s="278" cm="1">
        <f t="array" aca="1" ref="EI290" ca="1">EH290*(1+(rRentIncrPct*(MOD(EI$8,12)=1))+(rExCapExRntInfl*(rExCapExRntInflMnth=EI$8)))*(EI$8&lt;=(MAX(rHoldPeriod,1)+fRvrYr)*12)</f>
        <v>0</v>
      </c>
      <c r="EJ290" s="278" cm="1">
        <f t="array" aca="1" ref="EJ290" ca="1">EI290*(1+(rRentIncrPct*(MOD(EJ$8,12)=1))+(rExCapExRntInfl*(rExCapExRntInflMnth=EJ$8)))*(EJ$8&lt;=(MAX(rHoldPeriod,1)+fRvrYr)*12)</f>
        <v>0</v>
      </c>
      <c r="EK290" s="278" cm="1">
        <f t="array" aca="1" ref="EK290" ca="1">EJ290*(1+(rRentIncrPct*(MOD(EK$8,12)=1))+(rExCapExRntInfl*(rExCapExRntInflMnth=EK$8)))*(EK$8&lt;=(MAX(rHoldPeriod,1)+fRvrYr)*12)</f>
        <v>0</v>
      </c>
      <c r="EL290" s="278" cm="1">
        <f t="array" aca="1" ref="EL290" ca="1">EK290*(1+(rRentIncrPct*(MOD(EL$8,12)=1))+(rExCapExRntInfl*(rExCapExRntInflMnth=EL$8)))*(EL$8&lt;=(MAX(rHoldPeriod,1)+fRvrYr)*12)</f>
        <v>0</v>
      </c>
      <c r="EM290" s="278" cm="1">
        <f t="array" aca="1" ref="EM290" ca="1">EL290*(1+(rRentIncrPct*(MOD(EM$8,12)=1))+(rExCapExRntInfl*(rExCapExRntInflMnth=EM$8)))*(EM$8&lt;=(MAX(rHoldPeriod,1)+fRvrYr)*12)</f>
        <v>0</v>
      </c>
      <c r="EN290" s="278" cm="1">
        <f t="array" aca="1" ref="EN290" ca="1">EM290*(1+(rRentIncrPct*(MOD(EN$8,12)=1))+(rExCapExRntInfl*(rExCapExRntInflMnth=EN$8)))*(EN$8&lt;=(MAX(rHoldPeriod,1)+fRvrYr)*12)</f>
        <v>0</v>
      </c>
      <c r="EO290" s="278" cm="1">
        <f t="array" aca="1" ref="EO290" ca="1">EN290*(1+(rRentIncrPct*(MOD(EO$8,12)=1))+(rExCapExRntInfl*(rExCapExRntInflMnth=EO$8)))*(EO$8&lt;=(MAX(rHoldPeriod,1)+fRvrYr)*12)</f>
        <v>0</v>
      </c>
      <c r="EP290" s="278" cm="1">
        <f t="array" aca="1" ref="EP290" ca="1">EO290*(1+(rRentIncrPct*(MOD(EP$8,12)=1))+(rExCapExRntInfl*(rExCapExRntInflMnth=EP$8)))*(EP$8&lt;=(MAX(rHoldPeriod,1)+fRvrYr)*12)</f>
        <v>0</v>
      </c>
      <c r="EQ290" s="278" cm="1">
        <f t="array" aca="1" ref="EQ290" ca="1">EP290*(1+(rRentIncrPct*(MOD(EQ$8,12)=1))+(rExCapExRntInfl*(rExCapExRntInflMnth=EQ$8)))*(EQ$8&lt;=(MAX(rHoldPeriod,1)+fRvrYr)*12)</f>
        <v>0</v>
      </c>
      <c r="ER290" s="278" cm="1">
        <f t="array" aca="1" ref="ER290" ca="1">EQ290*(1+(rRentIncrPct*(MOD(ER$8,12)=1))+(rExCapExRntInfl*(rExCapExRntInflMnth=ER$8)))*(ER$8&lt;=(MAX(rHoldPeriod,1)+fRvrYr)*12)</f>
        <v>0</v>
      </c>
      <c r="ES290" s="278" cm="1">
        <f t="array" aca="1" ref="ES290" ca="1">ER290*(1+(rRentIncrPct*(MOD(ES$8,12)=1))+(rExCapExRntInfl*(rExCapExRntInflMnth=ES$8)))*(ES$8&lt;=(MAX(rHoldPeriod,1)+fRvrYr)*12)</f>
        <v>0</v>
      </c>
    </row>
    <row r="291" spans="17:149" hidden="1" x14ac:dyDescent="0.2">
      <c r="Q291" s="275"/>
      <c r="R291" s="278">
        <f t="shared" si="502"/>
        <v>0</v>
      </c>
      <c r="S291" s="278" cm="1">
        <f t="array" aca="1" ref="S291" ca="1">R291*(1+(rRentIncrPct*(MOD(S$8,12)=1))+(rExCapExRntInfl*(rExCapExRntInflMnth=S$8)))*(S$8&lt;=(MAX(rHoldPeriod,1)+fRvrYr)*12)</f>
        <v>0</v>
      </c>
      <c r="T291" s="278" cm="1">
        <f t="array" aca="1" ref="T291" ca="1">S291*(1+(rRentIncrPct*(MOD(T$8,12)=1))+(rExCapExRntInfl*(rExCapExRntInflMnth=T$8)))*(T$8&lt;=(MAX(rHoldPeriod,1)+fRvrYr)*12)</f>
        <v>0</v>
      </c>
      <c r="U291" s="278" cm="1">
        <f t="array" aca="1" ref="U291" ca="1">T291*(1+(rRentIncrPct*(MOD(U$8,12)=1))+(rExCapExRntInfl*(rExCapExRntInflMnth=U$8)))*(U$8&lt;=(MAX(rHoldPeriod,1)+fRvrYr)*12)</f>
        <v>0</v>
      </c>
      <c r="V291" s="278" cm="1">
        <f t="array" aca="1" ref="V291" ca="1">U291*(1+(rRentIncrPct*(MOD(V$8,12)=1))+(rExCapExRntInfl*(rExCapExRntInflMnth=V$8)))*(V$8&lt;=(MAX(rHoldPeriod,1)+fRvrYr)*12)</f>
        <v>0</v>
      </c>
      <c r="W291" s="278" cm="1">
        <f t="array" aca="1" ref="W291" ca="1">V291*(1+(rRentIncrPct*(MOD(W$8,12)=1))+(rExCapExRntInfl*(rExCapExRntInflMnth=W$8)))*(W$8&lt;=(MAX(rHoldPeriod,1)+fRvrYr)*12)</f>
        <v>0</v>
      </c>
      <c r="X291" s="278" cm="1">
        <f t="array" aca="1" ref="X291" ca="1">W291*(1+(rRentIncrPct*(MOD(X$8,12)=1))+(rExCapExRntInfl*(rExCapExRntInflMnth=X$8)))*(X$8&lt;=(MAX(rHoldPeriod,1)+fRvrYr)*12)</f>
        <v>0</v>
      </c>
      <c r="Y291" s="278" cm="1">
        <f t="array" aca="1" ref="Y291" ca="1">X291*(1+(rRentIncrPct*(MOD(Y$8,12)=1))+(rExCapExRntInfl*(rExCapExRntInflMnth=Y$8)))*(Y$8&lt;=(MAX(rHoldPeriod,1)+fRvrYr)*12)</f>
        <v>0</v>
      </c>
      <c r="Z291" s="278" cm="1">
        <f t="array" aca="1" ref="Z291" ca="1">Y291*(1+(rRentIncrPct*(MOD(Z$8,12)=1))+(rExCapExRntInfl*(rExCapExRntInflMnth=Z$8)))*(Z$8&lt;=(MAX(rHoldPeriod,1)+fRvrYr)*12)</f>
        <v>0</v>
      </c>
      <c r="AA291" s="278" cm="1">
        <f t="array" aca="1" ref="AA291" ca="1">Z291*(1+(rRentIncrPct*(MOD(AA$8,12)=1))+(rExCapExRntInfl*(rExCapExRntInflMnth=AA$8)))*(AA$8&lt;=(MAX(rHoldPeriod,1)+fRvrYr)*12)</f>
        <v>0</v>
      </c>
      <c r="AB291" s="278" cm="1">
        <f t="array" aca="1" ref="AB291" ca="1">AA291*(1+(rRentIncrPct*(MOD(AB$8,12)=1))+(rExCapExRntInfl*(rExCapExRntInflMnth=AB$8)))*(AB$8&lt;=(MAX(rHoldPeriod,1)+fRvrYr)*12)</f>
        <v>0</v>
      </c>
      <c r="AC291" s="278" cm="1">
        <f t="array" aca="1" ref="AC291" ca="1">AB291*(1+(rRentIncrPct*(MOD(AC$8,12)=1))+(rExCapExRntInfl*(rExCapExRntInflMnth=AC$8)))*(AC$8&lt;=(MAX(rHoldPeriod,1)+fRvrYr)*12)</f>
        <v>0</v>
      </c>
      <c r="AD291" s="278" cm="1">
        <f t="array" aca="1" ref="AD291" ca="1">AC291*(1+(rRentIncrPct*(MOD(AD$8,12)=1))+(rExCapExRntInfl*(rExCapExRntInflMnth=AD$8)))*(AD$8&lt;=(MAX(rHoldPeriod,1)+fRvrYr)*12)</f>
        <v>0</v>
      </c>
      <c r="AE291" s="278" cm="1">
        <f t="array" aca="1" ref="AE291" ca="1">AD291*(1+(rRentIncrPct*(MOD(AE$8,12)=1))+(rExCapExRntInfl*(rExCapExRntInflMnth=AE$8)))*(AE$8&lt;=(MAX(rHoldPeriod,1)+fRvrYr)*12)</f>
        <v>0</v>
      </c>
      <c r="AF291" s="278" cm="1">
        <f t="array" aca="1" ref="AF291" ca="1">AE291*(1+(rRentIncrPct*(MOD(AF$8,12)=1))+(rExCapExRntInfl*(rExCapExRntInflMnth=AF$8)))*(AF$8&lt;=(MAX(rHoldPeriod,1)+fRvrYr)*12)</f>
        <v>0</v>
      </c>
      <c r="AG291" s="278" cm="1">
        <f t="array" aca="1" ref="AG291" ca="1">AF291*(1+(rRentIncrPct*(MOD(AG$8,12)=1))+(rExCapExRntInfl*(rExCapExRntInflMnth=AG$8)))*(AG$8&lt;=(MAX(rHoldPeriod,1)+fRvrYr)*12)</f>
        <v>0</v>
      </c>
      <c r="AH291" s="278" cm="1">
        <f t="array" aca="1" ref="AH291" ca="1">AG291*(1+(rRentIncrPct*(MOD(AH$8,12)=1))+(rExCapExRntInfl*(rExCapExRntInflMnth=AH$8)))*(AH$8&lt;=(MAX(rHoldPeriod,1)+fRvrYr)*12)</f>
        <v>0</v>
      </c>
      <c r="AI291" s="278" cm="1">
        <f t="array" aca="1" ref="AI291" ca="1">AH291*(1+(rRentIncrPct*(MOD(AI$8,12)=1))+(rExCapExRntInfl*(rExCapExRntInflMnth=AI$8)))*(AI$8&lt;=(MAX(rHoldPeriod,1)+fRvrYr)*12)</f>
        <v>0</v>
      </c>
      <c r="AJ291" s="278" cm="1">
        <f t="array" aca="1" ref="AJ291" ca="1">AI291*(1+(rRentIncrPct*(MOD(AJ$8,12)=1))+(rExCapExRntInfl*(rExCapExRntInflMnth=AJ$8)))*(AJ$8&lt;=(MAX(rHoldPeriod,1)+fRvrYr)*12)</f>
        <v>0</v>
      </c>
      <c r="AK291" s="278" cm="1">
        <f t="array" aca="1" ref="AK291" ca="1">AJ291*(1+(rRentIncrPct*(MOD(AK$8,12)=1))+(rExCapExRntInfl*(rExCapExRntInflMnth=AK$8)))*(AK$8&lt;=(MAX(rHoldPeriod,1)+fRvrYr)*12)</f>
        <v>0</v>
      </c>
      <c r="AL291" s="278" cm="1">
        <f t="array" aca="1" ref="AL291" ca="1">AK291*(1+(rRentIncrPct*(MOD(AL$8,12)=1))+(rExCapExRntInfl*(rExCapExRntInflMnth=AL$8)))*(AL$8&lt;=(MAX(rHoldPeriod,1)+fRvrYr)*12)</f>
        <v>0</v>
      </c>
      <c r="AM291" s="278" cm="1">
        <f t="array" aca="1" ref="AM291" ca="1">AL291*(1+(rRentIncrPct*(MOD(AM$8,12)=1))+(rExCapExRntInfl*(rExCapExRntInflMnth=AM$8)))*(AM$8&lt;=(MAX(rHoldPeriod,1)+fRvrYr)*12)</f>
        <v>0</v>
      </c>
      <c r="AN291" s="278" cm="1">
        <f t="array" aca="1" ref="AN291" ca="1">AM291*(1+(rRentIncrPct*(MOD(AN$8,12)=1))+(rExCapExRntInfl*(rExCapExRntInflMnth=AN$8)))*(AN$8&lt;=(MAX(rHoldPeriod,1)+fRvrYr)*12)</f>
        <v>0</v>
      </c>
      <c r="AO291" s="278" cm="1">
        <f t="array" aca="1" ref="AO291" ca="1">AN291*(1+(rRentIncrPct*(MOD(AO$8,12)=1))+(rExCapExRntInfl*(rExCapExRntInflMnth=AO$8)))*(AO$8&lt;=(MAX(rHoldPeriod,1)+fRvrYr)*12)</f>
        <v>0</v>
      </c>
      <c r="AP291" s="278" cm="1">
        <f t="array" aca="1" ref="AP291" ca="1">AO291*(1+(rRentIncrPct*(MOD(AP$8,12)=1))+(rExCapExRntInfl*(rExCapExRntInflMnth=AP$8)))*(AP$8&lt;=(MAX(rHoldPeriod,1)+fRvrYr)*12)</f>
        <v>0</v>
      </c>
      <c r="AQ291" s="278" cm="1">
        <f t="array" aca="1" ref="AQ291" ca="1">AP291*(1+(rRentIncrPct*(MOD(AQ$8,12)=1))+(rExCapExRntInfl*(rExCapExRntInflMnth=AQ$8)))*(AQ$8&lt;=(MAX(rHoldPeriod,1)+fRvrYr)*12)</f>
        <v>0</v>
      </c>
      <c r="AR291" s="278" cm="1">
        <f t="array" aca="1" ref="AR291" ca="1">AQ291*(1+(rRentIncrPct*(MOD(AR$8,12)=1))+(rExCapExRntInfl*(rExCapExRntInflMnth=AR$8)))*(AR$8&lt;=(MAX(rHoldPeriod,1)+fRvrYr)*12)</f>
        <v>0</v>
      </c>
      <c r="AS291" s="278" cm="1">
        <f t="array" aca="1" ref="AS291" ca="1">AR291*(1+(rRentIncrPct*(MOD(AS$8,12)=1))+(rExCapExRntInfl*(rExCapExRntInflMnth=AS$8)))*(AS$8&lt;=(MAX(rHoldPeriod,1)+fRvrYr)*12)</f>
        <v>0</v>
      </c>
      <c r="AT291" s="278" cm="1">
        <f t="array" aca="1" ref="AT291" ca="1">AS291*(1+(rRentIncrPct*(MOD(AT$8,12)=1))+(rExCapExRntInfl*(rExCapExRntInflMnth=AT$8)))*(AT$8&lt;=(MAX(rHoldPeriod,1)+fRvrYr)*12)</f>
        <v>0</v>
      </c>
      <c r="AU291" s="278" cm="1">
        <f t="array" aca="1" ref="AU291" ca="1">AT291*(1+(rRentIncrPct*(MOD(AU$8,12)=1))+(rExCapExRntInfl*(rExCapExRntInflMnth=AU$8)))*(AU$8&lt;=(MAX(rHoldPeriod,1)+fRvrYr)*12)</f>
        <v>0</v>
      </c>
      <c r="AV291" s="278" cm="1">
        <f t="array" aca="1" ref="AV291" ca="1">AU291*(1+(rRentIncrPct*(MOD(AV$8,12)=1))+(rExCapExRntInfl*(rExCapExRntInflMnth=AV$8)))*(AV$8&lt;=(MAX(rHoldPeriod,1)+fRvrYr)*12)</f>
        <v>0</v>
      </c>
      <c r="AW291" s="278" cm="1">
        <f t="array" aca="1" ref="AW291" ca="1">AV291*(1+(rRentIncrPct*(MOD(AW$8,12)=1))+(rExCapExRntInfl*(rExCapExRntInflMnth=AW$8)))*(AW$8&lt;=(MAX(rHoldPeriod,1)+fRvrYr)*12)</f>
        <v>0</v>
      </c>
      <c r="AX291" s="278" cm="1">
        <f t="array" aca="1" ref="AX291" ca="1">AW291*(1+(rRentIncrPct*(MOD(AX$8,12)=1))+(rExCapExRntInfl*(rExCapExRntInflMnth=AX$8)))*(AX$8&lt;=(MAX(rHoldPeriod,1)+fRvrYr)*12)</f>
        <v>0</v>
      </c>
      <c r="AY291" s="278" cm="1">
        <f t="array" aca="1" ref="AY291" ca="1">AX291*(1+(rRentIncrPct*(MOD(AY$8,12)=1))+(rExCapExRntInfl*(rExCapExRntInflMnth=AY$8)))*(AY$8&lt;=(MAX(rHoldPeriod,1)+fRvrYr)*12)</f>
        <v>0</v>
      </c>
      <c r="AZ291" s="278" cm="1">
        <f t="array" aca="1" ref="AZ291" ca="1">AY291*(1+(rRentIncrPct*(MOD(AZ$8,12)=1))+(rExCapExRntInfl*(rExCapExRntInflMnth=AZ$8)))*(AZ$8&lt;=(MAX(rHoldPeriod,1)+fRvrYr)*12)</f>
        <v>0</v>
      </c>
      <c r="BA291" s="278" cm="1">
        <f t="array" aca="1" ref="BA291" ca="1">AZ291*(1+(rRentIncrPct*(MOD(BA$8,12)=1))+(rExCapExRntInfl*(rExCapExRntInflMnth=BA$8)))*(BA$8&lt;=(MAX(rHoldPeriod,1)+fRvrYr)*12)</f>
        <v>0</v>
      </c>
      <c r="BB291" s="278" cm="1">
        <f t="array" aca="1" ref="BB291" ca="1">BA291*(1+(rRentIncrPct*(MOD(BB$8,12)=1))+(rExCapExRntInfl*(rExCapExRntInflMnth=BB$8)))*(BB$8&lt;=(MAX(rHoldPeriod,1)+fRvrYr)*12)</f>
        <v>0</v>
      </c>
      <c r="BC291" s="278" cm="1">
        <f t="array" aca="1" ref="BC291" ca="1">BB291*(1+(rRentIncrPct*(MOD(BC$8,12)=1))+(rExCapExRntInfl*(rExCapExRntInflMnth=BC$8)))*(BC$8&lt;=(MAX(rHoldPeriod,1)+fRvrYr)*12)</f>
        <v>0</v>
      </c>
      <c r="BD291" s="278" cm="1">
        <f t="array" aca="1" ref="BD291" ca="1">BC291*(1+(rRentIncrPct*(MOD(BD$8,12)=1))+(rExCapExRntInfl*(rExCapExRntInflMnth=BD$8)))*(BD$8&lt;=(MAX(rHoldPeriod,1)+fRvrYr)*12)</f>
        <v>0</v>
      </c>
      <c r="BE291" s="278" cm="1">
        <f t="array" aca="1" ref="BE291" ca="1">BD291*(1+(rRentIncrPct*(MOD(BE$8,12)=1))+(rExCapExRntInfl*(rExCapExRntInflMnth=BE$8)))*(BE$8&lt;=(MAX(rHoldPeriod,1)+fRvrYr)*12)</f>
        <v>0</v>
      </c>
      <c r="BF291" s="278" cm="1">
        <f t="array" aca="1" ref="BF291" ca="1">BE291*(1+(rRentIncrPct*(MOD(BF$8,12)=1))+(rExCapExRntInfl*(rExCapExRntInflMnth=BF$8)))*(BF$8&lt;=(MAX(rHoldPeriod,1)+fRvrYr)*12)</f>
        <v>0</v>
      </c>
      <c r="BG291" s="278" cm="1">
        <f t="array" aca="1" ref="BG291" ca="1">BF291*(1+(rRentIncrPct*(MOD(BG$8,12)=1))+(rExCapExRntInfl*(rExCapExRntInflMnth=BG$8)))*(BG$8&lt;=(MAX(rHoldPeriod,1)+fRvrYr)*12)</f>
        <v>0</v>
      </c>
      <c r="BH291" s="278" cm="1">
        <f t="array" aca="1" ref="BH291" ca="1">BG291*(1+(rRentIncrPct*(MOD(BH$8,12)=1))+(rExCapExRntInfl*(rExCapExRntInflMnth=BH$8)))*(BH$8&lt;=(MAX(rHoldPeriod,1)+fRvrYr)*12)</f>
        <v>0</v>
      </c>
      <c r="BI291" s="278" cm="1">
        <f t="array" aca="1" ref="BI291" ca="1">BH291*(1+(rRentIncrPct*(MOD(BI$8,12)=1))+(rExCapExRntInfl*(rExCapExRntInflMnth=BI$8)))*(BI$8&lt;=(MAX(rHoldPeriod,1)+fRvrYr)*12)</f>
        <v>0</v>
      </c>
      <c r="BJ291" s="278" cm="1">
        <f t="array" aca="1" ref="BJ291" ca="1">BI291*(1+(rRentIncrPct*(MOD(BJ$8,12)=1))+(rExCapExRntInfl*(rExCapExRntInflMnth=BJ$8)))*(BJ$8&lt;=(MAX(rHoldPeriod,1)+fRvrYr)*12)</f>
        <v>0</v>
      </c>
      <c r="BK291" s="278" cm="1">
        <f t="array" aca="1" ref="BK291" ca="1">BJ291*(1+(rRentIncrPct*(MOD(BK$8,12)=1))+(rExCapExRntInfl*(rExCapExRntInflMnth=BK$8)))*(BK$8&lt;=(MAX(rHoldPeriod,1)+fRvrYr)*12)</f>
        <v>0</v>
      </c>
      <c r="BL291" s="278" cm="1">
        <f t="array" aca="1" ref="BL291" ca="1">BK291*(1+(rRentIncrPct*(MOD(BL$8,12)=1))+(rExCapExRntInfl*(rExCapExRntInflMnth=BL$8)))*(BL$8&lt;=(MAX(rHoldPeriod,1)+fRvrYr)*12)</f>
        <v>0</v>
      </c>
      <c r="BM291" s="278" cm="1">
        <f t="array" aca="1" ref="BM291" ca="1">BL291*(1+(rRentIncrPct*(MOD(BM$8,12)=1))+(rExCapExRntInfl*(rExCapExRntInflMnth=BM$8)))*(BM$8&lt;=(MAX(rHoldPeriod,1)+fRvrYr)*12)</f>
        <v>0</v>
      </c>
      <c r="BN291" s="278" cm="1">
        <f t="array" aca="1" ref="BN291" ca="1">BM291*(1+(rRentIncrPct*(MOD(BN$8,12)=1))+(rExCapExRntInfl*(rExCapExRntInflMnth=BN$8)))*(BN$8&lt;=(MAX(rHoldPeriod,1)+fRvrYr)*12)</f>
        <v>0</v>
      </c>
      <c r="BO291" s="278" cm="1">
        <f t="array" aca="1" ref="BO291" ca="1">BN291*(1+(rRentIncrPct*(MOD(BO$8,12)=1))+(rExCapExRntInfl*(rExCapExRntInflMnth=BO$8)))*(BO$8&lt;=(MAX(rHoldPeriod,1)+fRvrYr)*12)</f>
        <v>0</v>
      </c>
      <c r="BP291" s="278" cm="1">
        <f t="array" aca="1" ref="BP291" ca="1">BO291*(1+(rRentIncrPct*(MOD(BP$8,12)=1))+(rExCapExRntInfl*(rExCapExRntInflMnth=BP$8)))*(BP$8&lt;=(MAX(rHoldPeriod,1)+fRvrYr)*12)</f>
        <v>0</v>
      </c>
      <c r="BQ291" s="278" cm="1">
        <f t="array" aca="1" ref="BQ291" ca="1">BP291*(1+(rRentIncrPct*(MOD(BQ$8,12)=1))+(rExCapExRntInfl*(rExCapExRntInflMnth=BQ$8)))*(BQ$8&lt;=(MAX(rHoldPeriod,1)+fRvrYr)*12)</f>
        <v>0</v>
      </c>
      <c r="BR291" s="278" cm="1">
        <f t="array" aca="1" ref="BR291" ca="1">BQ291*(1+(rRentIncrPct*(MOD(BR$8,12)=1))+(rExCapExRntInfl*(rExCapExRntInflMnth=BR$8)))*(BR$8&lt;=(MAX(rHoldPeriod,1)+fRvrYr)*12)</f>
        <v>0</v>
      </c>
      <c r="BS291" s="278" cm="1">
        <f t="array" aca="1" ref="BS291" ca="1">BR291*(1+(rRentIncrPct*(MOD(BS$8,12)=1))+(rExCapExRntInfl*(rExCapExRntInflMnth=BS$8)))*(BS$8&lt;=(MAX(rHoldPeriod,1)+fRvrYr)*12)</f>
        <v>0</v>
      </c>
      <c r="BT291" s="278" cm="1">
        <f t="array" aca="1" ref="BT291" ca="1">BS291*(1+(rRentIncrPct*(MOD(BT$8,12)=1))+(rExCapExRntInfl*(rExCapExRntInflMnth=BT$8)))*(BT$8&lt;=(MAX(rHoldPeriod,1)+fRvrYr)*12)</f>
        <v>0</v>
      </c>
      <c r="BU291" s="278" cm="1">
        <f t="array" aca="1" ref="BU291" ca="1">BT291*(1+(rRentIncrPct*(MOD(BU$8,12)=1))+(rExCapExRntInfl*(rExCapExRntInflMnth=BU$8)))*(BU$8&lt;=(MAX(rHoldPeriod,1)+fRvrYr)*12)</f>
        <v>0</v>
      </c>
      <c r="BV291" s="278" cm="1">
        <f t="array" aca="1" ref="BV291" ca="1">BU291*(1+(rRentIncrPct*(MOD(BV$8,12)=1))+(rExCapExRntInfl*(rExCapExRntInflMnth=BV$8)))*(BV$8&lt;=(MAX(rHoldPeriod,1)+fRvrYr)*12)</f>
        <v>0</v>
      </c>
      <c r="BW291" s="278" cm="1">
        <f t="array" aca="1" ref="BW291" ca="1">BV291*(1+(rRentIncrPct*(MOD(BW$8,12)=1))+(rExCapExRntInfl*(rExCapExRntInflMnth=BW$8)))*(BW$8&lt;=(MAX(rHoldPeriod,1)+fRvrYr)*12)</f>
        <v>0</v>
      </c>
      <c r="BX291" s="278" cm="1">
        <f t="array" aca="1" ref="BX291" ca="1">BW291*(1+(rRentIncrPct*(MOD(BX$8,12)=1))+(rExCapExRntInfl*(rExCapExRntInflMnth=BX$8)))*(BX$8&lt;=(MAX(rHoldPeriod,1)+fRvrYr)*12)</f>
        <v>0</v>
      </c>
      <c r="BY291" s="278" cm="1">
        <f t="array" aca="1" ref="BY291" ca="1">BX291*(1+(rRentIncrPct*(MOD(BY$8,12)=1))+(rExCapExRntInfl*(rExCapExRntInflMnth=BY$8)))*(BY$8&lt;=(MAX(rHoldPeriod,1)+fRvrYr)*12)</f>
        <v>0</v>
      </c>
      <c r="BZ291" s="278" cm="1">
        <f t="array" aca="1" ref="BZ291" ca="1">BY291*(1+(rRentIncrPct*(MOD(BZ$8,12)=1))+(rExCapExRntInfl*(rExCapExRntInflMnth=BZ$8)))*(BZ$8&lt;=(MAX(rHoldPeriod,1)+fRvrYr)*12)</f>
        <v>0</v>
      </c>
      <c r="CA291" s="278" cm="1">
        <f t="array" aca="1" ref="CA291" ca="1">BZ291*(1+(rRentIncrPct*(MOD(CA$8,12)=1))+(rExCapExRntInfl*(rExCapExRntInflMnth=CA$8)))*(CA$8&lt;=(MAX(rHoldPeriod,1)+fRvrYr)*12)</f>
        <v>0</v>
      </c>
      <c r="CB291" s="278" cm="1">
        <f t="array" aca="1" ref="CB291" ca="1">CA291*(1+(rRentIncrPct*(MOD(CB$8,12)=1))+(rExCapExRntInfl*(rExCapExRntInflMnth=CB$8)))*(CB$8&lt;=(MAX(rHoldPeriod,1)+fRvrYr)*12)</f>
        <v>0</v>
      </c>
      <c r="CC291" s="278" cm="1">
        <f t="array" aca="1" ref="CC291" ca="1">CB291*(1+(rRentIncrPct*(MOD(CC$8,12)=1))+(rExCapExRntInfl*(rExCapExRntInflMnth=CC$8)))*(CC$8&lt;=(MAX(rHoldPeriod,1)+fRvrYr)*12)</f>
        <v>0</v>
      </c>
      <c r="CD291" s="278" cm="1">
        <f t="array" aca="1" ref="CD291" ca="1">CC291*(1+(rRentIncrPct*(MOD(CD$8,12)=1))+(rExCapExRntInfl*(rExCapExRntInflMnth=CD$8)))*(CD$8&lt;=(MAX(rHoldPeriod,1)+fRvrYr)*12)</f>
        <v>0</v>
      </c>
      <c r="CE291" s="278" cm="1">
        <f t="array" aca="1" ref="CE291" ca="1">CD291*(1+(rRentIncrPct*(MOD(CE$8,12)=1))+(rExCapExRntInfl*(rExCapExRntInflMnth=CE$8)))*(CE$8&lt;=(MAX(rHoldPeriod,1)+fRvrYr)*12)</f>
        <v>0</v>
      </c>
      <c r="CF291" s="278" cm="1">
        <f t="array" aca="1" ref="CF291" ca="1">CE291*(1+(rRentIncrPct*(MOD(CF$8,12)=1))+(rExCapExRntInfl*(rExCapExRntInflMnth=CF$8)))*(CF$8&lt;=(MAX(rHoldPeriod,1)+fRvrYr)*12)</f>
        <v>0</v>
      </c>
      <c r="CG291" s="278" cm="1">
        <f t="array" aca="1" ref="CG291" ca="1">CF291*(1+(rRentIncrPct*(MOD(CG$8,12)=1))+(rExCapExRntInfl*(rExCapExRntInflMnth=CG$8)))*(CG$8&lt;=(MAX(rHoldPeriod,1)+fRvrYr)*12)</f>
        <v>0</v>
      </c>
      <c r="CH291" s="278" cm="1">
        <f t="array" aca="1" ref="CH291" ca="1">CG291*(1+(rRentIncrPct*(MOD(CH$8,12)=1))+(rExCapExRntInfl*(rExCapExRntInflMnth=CH$8)))*(CH$8&lt;=(MAX(rHoldPeriod,1)+fRvrYr)*12)</f>
        <v>0</v>
      </c>
      <c r="CI291" s="278" cm="1">
        <f t="array" aca="1" ref="CI291" ca="1">CH291*(1+(rRentIncrPct*(MOD(CI$8,12)=1))+(rExCapExRntInfl*(rExCapExRntInflMnth=CI$8)))*(CI$8&lt;=(MAX(rHoldPeriod,1)+fRvrYr)*12)</f>
        <v>0</v>
      </c>
      <c r="CJ291" s="278" cm="1">
        <f t="array" aca="1" ref="CJ291" ca="1">CI291*(1+(rRentIncrPct*(MOD(CJ$8,12)=1))+(rExCapExRntInfl*(rExCapExRntInflMnth=CJ$8)))*(CJ$8&lt;=(MAX(rHoldPeriod,1)+fRvrYr)*12)</f>
        <v>0</v>
      </c>
      <c r="CK291" s="278" cm="1">
        <f t="array" aca="1" ref="CK291" ca="1">CJ291*(1+(rRentIncrPct*(MOD(CK$8,12)=1))+(rExCapExRntInfl*(rExCapExRntInflMnth=CK$8)))*(CK$8&lt;=(MAX(rHoldPeriod,1)+fRvrYr)*12)</f>
        <v>0</v>
      </c>
      <c r="CL291" s="278" cm="1">
        <f t="array" aca="1" ref="CL291" ca="1">CK291*(1+(rRentIncrPct*(MOD(CL$8,12)=1))+(rExCapExRntInfl*(rExCapExRntInflMnth=CL$8)))*(CL$8&lt;=(MAX(rHoldPeriod,1)+fRvrYr)*12)</f>
        <v>0</v>
      </c>
      <c r="CM291" s="278" cm="1">
        <f t="array" aca="1" ref="CM291" ca="1">CL291*(1+(rRentIncrPct*(MOD(CM$8,12)=1))+(rExCapExRntInfl*(rExCapExRntInflMnth=CM$8)))*(CM$8&lt;=(MAX(rHoldPeriod,1)+fRvrYr)*12)</f>
        <v>0</v>
      </c>
      <c r="CN291" s="278" cm="1">
        <f t="array" aca="1" ref="CN291" ca="1">CM291*(1+(rRentIncrPct*(MOD(CN$8,12)=1))+(rExCapExRntInfl*(rExCapExRntInflMnth=CN$8)))*(CN$8&lt;=(MAX(rHoldPeriod,1)+fRvrYr)*12)</f>
        <v>0</v>
      </c>
      <c r="CO291" s="278" cm="1">
        <f t="array" aca="1" ref="CO291" ca="1">CN291*(1+(rRentIncrPct*(MOD(CO$8,12)=1))+(rExCapExRntInfl*(rExCapExRntInflMnth=CO$8)))*(CO$8&lt;=(MAX(rHoldPeriod,1)+fRvrYr)*12)</f>
        <v>0</v>
      </c>
      <c r="CP291" s="278" cm="1">
        <f t="array" aca="1" ref="CP291" ca="1">CO291*(1+(rRentIncrPct*(MOD(CP$8,12)=1))+(rExCapExRntInfl*(rExCapExRntInflMnth=CP$8)))*(CP$8&lt;=(MAX(rHoldPeriod,1)+fRvrYr)*12)</f>
        <v>0</v>
      </c>
      <c r="CQ291" s="278" cm="1">
        <f t="array" aca="1" ref="CQ291" ca="1">CP291*(1+(rRentIncrPct*(MOD(CQ$8,12)=1))+(rExCapExRntInfl*(rExCapExRntInflMnth=CQ$8)))*(CQ$8&lt;=(MAX(rHoldPeriod,1)+fRvrYr)*12)</f>
        <v>0</v>
      </c>
      <c r="CR291" s="278" cm="1">
        <f t="array" aca="1" ref="CR291" ca="1">CQ291*(1+(rRentIncrPct*(MOD(CR$8,12)=1))+(rExCapExRntInfl*(rExCapExRntInflMnth=CR$8)))*(CR$8&lt;=(MAX(rHoldPeriod,1)+fRvrYr)*12)</f>
        <v>0</v>
      </c>
      <c r="CS291" s="278" cm="1">
        <f t="array" aca="1" ref="CS291" ca="1">CR291*(1+(rRentIncrPct*(MOD(CS$8,12)=1))+(rExCapExRntInfl*(rExCapExRntInflMnth=CS$8)))*(CS$8&lt;=(MAX(rHoldPeriod,1)+fRvrYr)*12)</f>
        <v>0</v>
      </c>
      <c r="CT291" s="278" cm="1">
        <f t="array" aca="1" ref="CT291" ca="1">CS291*(1+(rRentIncrPct*(MOD(CT$8,12)=1))+(rExCapExRntInfl*(rExCapExRntInflMnth=CT$8)))*(CT$8&lt;=(MAX(rHoldPeriod,1)+fRvrYr)*12)</f>
        <v>0</v>
      </c>
      <c r="CU291" s="278" cm="1">
        <f t="array" aca="1" ref="CU291" ca="1">CT291*(1+(rRentIncrPct*(MOD(CU$8,12)=1))+(rExCapExRntInfl*(rExCapExRntInflMnth=CU$8)))*(CU$8&lt;=(MAX(rHoldPeriod,1)+fRvrYr)*12)</f>
        <v>0</v>
      </c>
      <c r="CV291" s="278" cm="1">
        <f t="array" aca="1" ref="CV291" ca="1">CU291*(1+(rRentIncrPct*(MOD(CV$8,12)=1))+(rExCapExRntInfl*(rExCapExRntInflMnth=CV$8)))*(CV$8&lt;=(MAX(rHoldPeriod,1)+fRvrYr)*12)</f>
        <v>0</v>
      </c>
      <c r="CW291" s="278" cm="1">
        <f t="array" aca="1" ref="CW291" ca="1">CV291*(1+(rRentIncrPct*(MOD(CW$8,12)=1))+(rExCapExRntInfl*(rExCapExRntInflMnth=CW$8)))*(CW$8&lt;=(MAX(rHoldPeriod,1)+fRvrYr)*12)</f>
        <v>0</v>
      </c>
      <c r="CX291" s="278" cm="1">
        <f t="array" aca="1" ref="CX291" ca="1">CW291*(1+(rRentIncrPct*(MOD(CX$8,12)=1))+(rExCapExRntInfl*(rExCapExRntInflMnth=CX$8)))*(CX$8&lt;=(MAX(rHoldPeriod,1)+fRvrYr)*12)</f>
        <v>0</v>
      </c>
      <c r="CY291" s="278" cm="1">
        <f t="array" aca="1" ref="CY291" ca="1">CX291*(1+(rRentIncrPct*(MOD(CY$8,12)=1))+(rExCapExRntInfl*(rExCapExRntInflMnth=CY$8)))*(CY$8&lt;=(MAX(rHoldPeriod,1)+fRvrYr)*12)</f>
        <v>0</v>
      </c>
      <c r="CZ291" s="278" cm="1">
        <f t="array" aca="1" ref="CZ291" ca="1">CY291*(1+(rRentIncrPct*(MOD(CZ$8,12)=1))+(rExCapExRntInfl*(rExCapExRntInflMnth=CZ$8)))*(CZ$8&lt;=(MAX(rHoldPeriod,1)+fRvrYr)*12)</f>
        <v>0</v>
      </c>
      <c r="DA291" s="278" cm="1">
        <f t="array" aca="1" ref="DA291" ca="1">CZ291*(1+(rRentIncrPct*(MOD(DA$8,12)=1))+(rExCapExRntInfl*(rExCapExRntInflMnth=DA$8)))*(DA$8&lt;=(MAX(rHoldPeriod,1)+fRvrYr)*12)</f>
        <v>0</v>
      </c>
      <c r="DB291" s="278" cm="1">
        <f t="array" aca="1" ref="DB291" ca="1">DA291*(1+(rRentIncrPct*(MOD(DB$8,12)=1))+(rExCapExRntInfl*(rExCapExRntInflMnth=DB$8)))*(DB$8&lt;=(MAX(rHoldPeriod,1)+fRvrYr)*12)</f>
        <v>0</v>
      </c>
      <c r="DC291" s="278" cm="1">
        <f t="array" aca="1" ref="DC291" ca="1">DB291*(1+(rRentIncrPct*(MOD(DC$8,12)=1))+(rExCapExRntInfl*(rExCapExRntInflMnth=DC$8)))*(DC$8&lt;=(MAX(rHoldPeriod,1)+fRvrYr)*12)</f>
        <v>0</v>
      </c>
      <c r="DD291" s="278" cm="1">
        <f t="array" aca="1" ref="DD291" ca="1">DC291*(1+(rRentIncrPct*(MOD(DD$8,12)=1))+(rExCapExRntInfl*(rExCapExRntInflMnth=DD$8)))*(DD$8&lt;=(MAX(rHoldPeriod,1)+fRvrYr)*12)</f>
        <v>0</v>
      </c>
      <c r="DE291" s="278" cm="1">
        <f t="array" aca="1" ref="DE291" ca="1">DD291*(1+(rRentIncrPct*(MOD(DE$8,12)=1))+(rExCapExRntInfl*(rExCapExRntInflMnth=DE$8)))*(DE$8&lt;=(MAX(rHoldPeriod,1)+fRvrYr)*12)</f>
        <v>0</v>
      </c>
      <c r="DF291" s="278" cm="1">
        <f t="array" aca="1" ref="DF291" ca="1">DE291*(1+(rRentIncrPct*(MOD(DF$8,12)=1))+(rExCapExRntInfl*(rExCapExRntInflMnth=DF$8)))*(DF$8&lt;=(MAX(rHoldPeriod,1)+fRvrYr)*12)</f>
        <v>0</v>
      </c>
      <c r="DG291" s="278" cm="1">
        <f t="array" aca="1" ref="DG291" ca="1">DF291*(1+(rRentIncrPct*(MOD(DG$8,12)=1))+(rExCapExRntInfl*(rExCapExRntInflMnth=DG$8)))*(DG$8&lt;=(MAX(rHoldPeriod,1)+fRvrYr)*12)</f>
        <v>0</v>
      </c>
      <c r="DH291" s="278" cm="1">
        <f t="array" aca="1" ref="DH291" ca="1">DG291*(1+(rRentIncrPct*(MOD(DH$8,12)=1))+(rExCapExRntInfl*(rExCapExRntInflMnth=DH$8)))*(DH$8&lt;=(MAX(rHoldPeriod,1)+fRvrYr)*12)</f>
        <v>0</v>
      </c>
      <c r="DI291" s="278" cm="1">
        <f t="array" aca="1" ref="DI291" ca="1">DH291*(1+(rRentIncrPct*(MOD(DI$8,12)=1))+(rExCapExRntInfl*(rExCapExRntInflMnth=DI$8)))*(DI$8&lt;=(MAX(rHoldPeriod,1)+fRvrYr)*12)</f>
        <v>0</v>
      </c>
      <c r="DJ291" s="278" cm="1">
        <f t="array" aca="1" ref="DJ291" ca="1">DI291*(1+(rRentIncrPct*(MOD(DJ$8,12)=1))+(rExCapExRntInfl*(rExCapExRntInflMnth=DJ$8)))*(DJ$8&lt;=(MAX(rHoldPeriod,1)+fRvrYr)*12)</f>
        <v>0</v>
      </c>
      <c r="DK291" s="278" cm="1">
        <f t="array" aca="1" ref="DK291" ca="1">DJ291*(1+(rRentIncrPct*(MOD(DK$8,12)=1))+(rExCapExRntInfl*(rExCapExRntInflMnth=DK$8)))*(DK$8&lt;=(MAX(rHoldPeriod,1)+fRvrYr)*12)</f>
        <v>0</v>
      </c>
      <c r="DL291" s="278" cm="1">
        <f t="array" aca="1" ref="DL291" ca="1">DK291*(1+(rRentIncrPct*(MOD(DL$8,12)=1))+(rExCapExRntInfl*(rExCapExRntInflMnth=DL$8)))*(DL$8&lt;=(MAX(rHoldPeriod,1)+fRvrYr)*12)</f>
        <v>0</v>
      </c>
      <c r="DM291" s="278" cm="1">
        <f t="array" aca="1" ref="DM291" ca="1">DL291*(1+(rRentIncrPct*(MOD(DM$8,12)=1))+(rExCapExRntInfl*(rExCapExRntInflMnth=DM$8)))*(DM$8&lt;=(MAX(rHoldPeriod,1)+fRvrYr)*12)</f>
        <v>0</v>
      </c>
      <c r="DN291" s="278" cm="1">
        <f t="array" aca="1" ref="DN291" ca="1">DM291*(1+(rRentIncrPct*(MOD(DN$8,12)=1))+(rExCapExRntInfl*(rExCapExRntInflMnth=DN$8)))*(DN$8&lt;=(MAX(rHoldPeriod,1)+fRvrYr)*12)</f>
        <v>0</v>
      </c>
      <c r="DO291" s="278" cm="1">
        <f t="array" aca="1" ref="DO291" ca="1">DN291*(1+(rRentIncrPct*(MOD(DO$8,12)=1))+(rExCapExRntInfl*(rExCapExRntInflMnth=DO$8)))*(DO$8&lt;=(MAX(rHoldPeriod,1)+fRvrYr)*12)</f>
        <v>0</v>
      </c>
      <c r="DP291" s="278" cm="1">
        <f t="array" aca="1" ref="DP291" ca="1">DO291*(1+(rRentIncrPct*(MOD(DP$8,12)=1))+(rExCapExRntInfl*(rExCapExRntInflMnth=DP$8)))*(DP$8&lt;=(MAX(rHoldPeriod,1)+fRvrYr)*12)</f>
        <v>0</v>
      </c>
      <c r="DQ291" s="278" cm="1">
        <f t="array" aca="1" ref="DQ291" ca="1">DP291*(1+(rRentIncrPct*(MOD(DQ$8,12)=1))+(rExCapExRntInfl*(rExCapExRntInflMnth=DQ$8)))*(DQ$8&lt;=(MAX(rHoldPeriod,1)+fRvrYr)*12)</f>
        <v>0</v>
      </c>
      <c r="DR291" s="278" cm="1">
        <f t="array" aca="1" ref="DR291" ca="1">DQ291*(1+(rRentIncrPct*(MOD(DR$8,12)=1))+(rExCapExRntInfl*(rExCapExRntInflMnth=DR$8)))*(DR$8&lt;=(MAX(rHoldPeriod,1)+fRvrYr)*12)</f>
        <v>0</v>
      </c>
      <c r="DS291" s="278" cm="1">
        <f t="array" aca="1" ref="DS291" ca="1">DR291*(1+(rRentIncrPct*(MOD(DS$8,12)=1))+(rExCapExRntInfl*(rExCapExRntInflMnth=DS$8)))*(DS$8&lt;=(MAX(rHoldPeriod,1)+fRvrYr)*12)</f>
        <v>0</v>
      </c>
      <c r="DT291" s="278" cm="1">
        <f t="array" aca="1" ref="DT291" ca="1">DS291*(1+(rRentIncrPct*(MOD(DT$8,12)=1))+(rExCapExRntInfl*(rExCapExRntInflMnth=DT$8)))*(DT$8&lt;=(MAX(rHoldPeriod,1)+fRvrYr)*12)</f>
        <v>0</v>
      </c>
      <c r="DU291" s="278" cm="1">
        <f t="array" aca="1" ref="DU291" ca="1">DT291*(1+(rRentIncrPct*(MOD(DU$8,12)=1))+(rExCapExRntInfl*(rExCapExRntInflMnth=DU$8)))*(DU$8&lt;=(MAX(rHoldPeriod,1)+fRvrYr)*12)</f>
        <v>0</v>
      </c>
      <c r="DV291" s="278" cm="1">
        <f t="array" aca="1" ref="DV291" ca="1">DU291*(1+(rRentIncrPct*(MOD(DV$8,12)=1))+(rExCapExRntInfl*(rExCapExRntInflMnth=DV$8)))*(DV$8&lt;=(MAX(rHoldPeriod,1)+fRvrYr)*12)</f>
        <v>0</v>
      </c>
      <c r="DW291" s="278" cm="1">
        <f t="array" aca="1" ref="DW291" ca="1">DV291*(1+(rRentIncrPct*(MOD(DW$8,12)=1))+(rExCapExRntInfl*(rExCapExRntInflMnth=DW$8)))*(DW$8&lt;=(MAX(rHoldPeriod,1)+fRvrYr)*12)</f>
        <v>0</v>
      </c>
      <c r="DX291" s="278" cm="1">
        <f t="array" aca="1" ref="DX291" ca="1">DW291*(1+(rRentIncrPct*(MOD(DX$8,12)=1))+(rExCapExRntInfl*(rExCapExRntInflMnth=DX$8)))*(DX$8&lt;=(MAX(rHoldPeriod,1)+fRvrYr)*12)</f>
        <v>0</v>
      </c>
      <c r="DY291" s="278" cm="1">
        <f t="array" aca="1" ref="DY291" ca="1">DX291*(1+(rRentIncrPct*(MOD(DY$8,12)=1))+(rExCapExRntInfl*(rExCapExRntInflMnth=DY$8)))*(DY$8&lt;=(MAX(rHoldPeriod,1)+fRvrYr)*12)</f>
        <v>0</v>
      </c>
      <c r="DZ291" s="278" cm="1">
        <f t="array" aca="1" ref="DZ291" ca="1">DY291*(1+(rRentIncrPct*(MOD(DZ$8,12)=1))+(rExCapExRntInfl*(rExCapExRntInflMnth=DZ$8)))*(DZ$8&lt;=(MAX(rHoldPeriod,1)+fRvrYr)*12)</f>
        <v>0</v>
      </c>
      <c r="EA291" s="278" cm="1">
        <f t="array" aca="1" ref="EA291" ca="1">DZ291*(1+(rRentIncrPct*(MOD(EA$8,12)=1))+(rExCapExRntInfl*(rExCapExRntInflMnth=EA$8)))*(EA$8&lt;=(MAX(rHoldPeriod,1)+fRvrYr)*12)</f>
        <v>0</v>
      </c>
      <c r="EB291" s="278" cm="1">
        <f t="array" aca="1" ref="EB291" ca="1">EA291*(1+(rRentIncrPct*(MOD(EB$8,12)=1))+(rExCapExRntInfl*(rExCapExRntInflMnth=EB$8)))*(EB$8&lt;=(MAX(rHoldPeriod,1)+fRvrYr)*12)</f>
        <v>0</v>
      </c>
      <c r="EC291" s="278" cm="1">
        <f t="array" aca="1" ref="EC291" ca="1">EB291*(1+(rRentIncrPct*(MOD(EC$8,12)=1))+(rExCapExRntInfl*(rExCapExRntInflMnth=EC$8)))*(EC$8&lt;=(MAX(rHoldPeriod,1)+fRvrYr)*12)</f>
        <v>0</v>
      </c>
      <c r="ED291" s="278" cm="1">
        <f t="array" aca="1" ref="ED291" ca="1">EC291*(1+(rRentIncrPct*(MOD(ED$8,12)=1))+(rExCapExRntInfl*(rExCapExRntInflMnth=ED$8)))*(ED$8&lt;=(MAX(rHoldPeriod,1)+fRvrYr)*12)</f>
        <v>0</v>
      </c>
      <c r="EE291" s="278" cm="1">
        <f t="array" aca="1" ref="EE291" ca="1">ED291*(1+(rRentIncrPct*(MOD(EE$8,12)=1))+(rExCapExRntInfl*(rExCapExRntInflMnth=EE$8)))*(EE$8&lt;=(MAX(rHoldPeriod,1)+fRvrYr)*12)</f>
        <v>0</v>
      </c>
      <c r="EF291" s="278" cm="1">
        <f t="array" aca="1" ref="EF291" ca="1">EE291*(1+(rRentIncrPct*(MOD(EF$8,12)=1))+(rExCapExRntInfl*(rExCapExRntInflMnth=EF$8)))*(EF$8&lt;=(MAX(rHoldPeriod,1)+fRvrYr)*12)</f>
        <v>0</v>
      </c>
      <c r="EG291" s="278" cm="1">
        <f t="array" aca="1" ref="EG291" ca="1">EF291*(1+(rRentIncrPct*(MOD(EG$8,12)=1))+(rExCapExRntInfl*(rExCapExRntInflMnth=EG$8)))*(EG$8&lt;=(MAX(rHoldPeriod,1)+fRvrYr)*12)</f>
        <v>0</v>
      </c>
      <c r="EH291" s="278" cm="1">
        <f t="array" aca="1" ref="EH291" ca="1">EG291*(1+(rRentIncrPct*(MOD(EH$8,12)=1))+(rExCapExRntInfl*(rExCapExRntInflMnth=EH$8)))*(EH$8&lt;=(MAX(rHoldPeriod,1)+fRvrYr)*12)</f>
        <v>0</v>
      </c>
      <c r="EI291" s="278" cm="1">
        <f t="array" aca="1" ref="EI291" ca="1">EH291*(1+(rRentIncrPct*(MOD(EI$8,12)=1))+(rExCapExRntInfl*(rExCapExRntInflMnth=EI$8)))*(EI$8&lt;=(MAX(rHoldPeriod,1)+fRvrYr)*12)</f>
        <v>0</v>
      </c>
      <c r="EJ291" s="278" cm="1">
        <f t="array" aca="1" ref="EJ291" ca="1">EI291*(1+(rRentIncrPct*(MOD(EJ$8,12)=1))+(rExCapExRntInfl*(rExCapExRntInflMnth=EJ$8)))*(EJ$8&lt;=(MAX(rHoldPeriod,1)+fRvrYr)*12)</f>
        <v>0</v>
      </c>
      <c r="EK291" s="278" cm="1">
        <f t="array" aca="1" ref="EK291" ca="1">EJ291*(1+(rRentIncrPct*(MOD(EK$8,12)=1))+(rExCapExRntInfl*(rExCapExRntInflMnth=EK$8)))*(EK$8&lt;=(MAX(rHoldPeriod,1)+fRvrYr)*12)</f>
        <v>0</v>
      </c>
      <c r="EL291" s="278" cm="1">
        <f t="array" aca="1" ref="EL291" ca="1">EK291*(1+(rRentIncrPct*(MOD(EL$8,12)=1))+(rExCapExRntInfl*(rExCapExRntInflMnth=EL$8)))*(EL$8&lt;=(MAX(rHoldPeriod,1)+fRvrYr)*12)</f>
        <v>0</v>
      </c>
      <c r="EM291" s="278" cm="1">
        <f t="array" aca="1" ref="EM291" ca="1">EL291*(1+(rRentIncrPct*(MOD(EM$8,12)=1))+(rExCapExRntInfl*(rExCapExRntInflMnth=EM$8)))*(EM$8&lt;=(MAX(rHoldPeriod,1)+fRvrYr)*12)</f>
        <v>0</v>
      </c>
      <c r="EN291" s="278" cm="1">
        <f t="array" aca="1" ref="EN291" ca="1">EM291*(1+(rRentIncrPct*(MOD(EN$8,12)=1))+(rExCapExRntInfl*(rExCapExRntInflMnth=EN$8)))*(EN$8&lt;=(MAX(rHoldPeriod,1)+fRvrYr)*12)</f>
        <v>0</v>
      </c>
      <c r="EO291" s="278" cm="1">
        <f t="array" aca="1" ref="EO291" ca="1">EN291*(1+(rRentIncrPct*(MOD(EO$8,12)=1))+(rExCapExRntInfl*(rExCapExRntInflMnth=EO$8)))*(EO$8&lt;=(MAX(rHoldPeriod,1)+fRvrYr)*12)</f>
        <v>0</v>
      </c>
      <c r="EP291" s="278" cm="1">
        <f t="array" aca="1" ref="EP291" ca="1">EO291*(1+(rRentIncrPct*(MOD(EP$8,12)=1))+(rExCapExRntInfl*(rExCapExRntInflMnth=EP$8)))*(EP$8&lt;=(MAX(rHoldPeriod,1)+fRvrYr)*12)</f>
        <v>0</v>
      </c>
      <c r="EQ291" s="278" cm="1">
        <f t="array" aca="1" ref="EQ291" ca="1">EP291*(1+(rRentIncrPct*(MOD(EQ$8,12)=1))+(rExCapExRntInfl*(rExCapExRntInflMnth=EQ$8)))*(EQ$8&lt;=(MAX(rHoldPeriod,1)+fRvrYr)*12)</f>
        <v>0</v>
      </c>
      <c r="ER291" s="278" cm="1">
        <f t="array" aca="1" ref="ER291" ca="1">EQ291*(1+(rRentIncrPct*(MOD(ER$8,12)=1))+(rExCapExRntInfl*(rExCapExRntInflMnth=ER$8)))*(ER$8&lt;=(MAX(rHoldPeriod,1)+fRvrYr)*12)</f>
        <v>0</v>
      </c>
      <c r="ES291" s="278" cm="1">
        <f t="array" aca="1" ref="ES291" ca="1">ER291*(1+(rRentIncrPct*(MOD(ES$8,12)=1))+(rExCapExRntInfl*(rExCapExRntInflMnth=ES$8)))*(ES$8&lt;=(MAX(rHoldPeriod,1)+fRvrYr)*12)</f>
        <v>0</v>
      </c>
    </row>
    <row r="292" spans="17:149" hidden="1" x14ac:dyDescent="0.2">
      <c r="Q292" s="275"/>
      <c r="R292" s="278">
        <f t="shared" si="502"/>
        <v>0</v>
      </c>
      <c r="S292" s="278" cm="1">
        <f t="array" aca="1" ref="S292" ca="1">R292*(1+(rRentIncrPct*(MOD(S$8,12)=1))+(rExCapExRntInfl*(rExCapExRntInflMnth=S$8)))*(S$8&lt;=(MAX(rHoldPeriod,1)+fRvrYr)*12)</f>
        <v>0</v>
      </c>
      <c r="T292" s="278" cm="1">
        <f t="array" aca="1" ref="T292" ca="1">S292*(1+(rRentIncrPct*(MOD(T$8,12)=1))+(rExCapExRntInfl*(rExCapExRntInflMnth=T$8)))*(T$8&lt;=(MAX(rHoldPeriod,1)+fRvrYr)*12)</f>
        <v>0</v>
      </c>
      <c r="U292" s="278" cm="1">
        <f t="array" aca="1" ref="U292" ca="1">T292*(1+(rRentIncrPct*(MOD(U$8,12)=1))+(rExCapExRntInfl*(rExCapExRntInflMnth=U$8)))*(U$8&lt;=(MAX(rHoldPeriod,1)+fRvrYr)*12)</f>
        <v>0</v>
      </c>
      <c r="V292" s="278" cm="1">
        <f t="array" aca="1" ref="V292" ca="1">U292*(1+(rRentIncrPct*(MOD(V$8,12)=1))+(rExCapExRntInfl*(rExCapExRntInflMnth=V$8)))*(V$8&lt;=(MAX(rHoldPeriod,1)+fRvrYr)*12)</f>
        <v>0</v>
      </c>
      <c r="W292" s="278" cm="1">
        <f t="array" aca="1" ref="W292" ca="1">V292*(1+(rRentIncrPct*(MOD(W$8,12)=1))+(rExCapExRntInfl*(rExCapExRntInflMnth=W$8)))*(W$8&lt;=(MAX(rHoldPeriod,1)+fRvrYr)*12)</f>
        <v>0</v>
      </c>
      <c r="X292" s="278" cm="1">
        <f t="array" aca="1" ref="X292" ca="1">W292*(1+(rRentIncrPct*(MOD(X$8,12)=1))+(rExCapExRntInfl*(rExCapExRntInflMnth=X$8)))*(X$8&lt;=(MAX(rHoldPeriod,1)+fRvrYr)*12)</f>
        <v>0</v>
      </c>
      <c r="Y292" s="278" cm="1">
        <f t="array" aca="1" ref="Y292" ca="1">X292*(1+(rRentIncrPct*(MOD(Y$8,12)=1))+(rExCapExRntInfl*(rExCapExRntInflMnth=Y$8)))*(Y$8&lt;=(MAX(rHoldPeriod,1)+fRvrYr)*12)</f>
        <v>0</v>
      </c>
      <c r="Z292" s="278" cm="1">
        <f t="array" aca="1" ref="Z292" ca="1">Y292*(1+(rRentIncrPct*(MOD(Z$8,12)=1))+(rExCapExRntInfl*(rExCapExRntInflMnth=Z$8)))*(Z$8&lt;=(MAX(rHoldPeriod,1)+fRvrYr)*12)</f>
        <v>0</v>
      </c>
      <c r="AA292" s="278" cm="1">
        <f t="array" aca="1" ref="AA292" ca="1">Z292*(1+(rRentIncrPct*(MOD(AA$8,12)=1))+(rExCapExRntInfl*(rExCapExRntInflMnth=AA$8)))*(AA$8&lt;=(MAX(rHoldPeriod,1)+fRvrYr)*12)</f>
        <v>0</v>
      </c>
      <c r="AB292" s="278" cm="1">
        <f t="array" aca="1" ref="AB292" ca="1">AA292*(1+(rRentIncrPct*(MOD(AB$8,12)=1))+(rExCapExRntInfl*(rExCapExRntInflMnth=AB$8)))*(AB$8&lt;=(MAX(rHoldPeriod,1)+fRvrYr)*12)</f>
        <v>0</v>
      </c>
      <c r="AC292" s="278" cm="1">
        <f t="array" aca="1" ref="AC292" ca="1">AB292*(1+(rRentIncrPct*(MOD(AC$8,12)=1))+(rExCapExRntInfl*(rExCapExRntInflMnth=AC$8)))*(AC$8&lt;=(MAX(rHoldPeriod,1)+fRvrYr)*12)</f>
        <v>0</v>
      </c>
      <c r="AD292" s="278" cm="1">
        <f t="array" aca="1" ref="AD292" ca="1">AC292*(1+(rRentIncrPct*(MOD(AD$8,12)=1))+(rExCapExRntInfl*(rExCapExRntInflMnth=AD$8)))*(AD$8&lt;=(MAX(rHoldPeriod,1)+fRvrYr)*12)</f>
        <v>0</v>
      </c>
      <c r="AE292" s="278" cm="1">
        <f t="array" aca="1" ref="AE292" ca="1">AD292*(1+(rRentIncrPct*(MOD(AE$8,12)=1))+(rExCapExRntInfl*(rExCapExRntInflMnth=AE$8)))*(AE$8&lt;=(MAX(rHoldPeriod,1)+fRvrYr)*12)</f>
        <v>0</v>
      </c>
      <c r="AF292" s="278" cm="1">
        <f t="array" aca="1" ref="AF292" ca="1">AE292*(1+(rRentIncrPct*(MOD(AF$8,12)=1))+(rExCapExRntInfl*(rExCapExRntInflMnth=AF$8)))*(AF$8&lt;=(MAX(rHoldPeriod,1)+fRvrYr)*12)</f>
        <v>0</v>
      </c>
      <c r="AG292" s="278" cm="1">
        <f t="array" aca="1" ref="AG292" ca="1">AF292*(1+(rRentIncrPct*(MOD(AG$8,12)=1))+(rExCapExRntInfl*(rExCapExRntInflMnth=AG$8)))*(AG$8&lt;=(MAX(rHoldPeriod,1)+fRvrYr)*12)</f>
        <v>0</v>
      </c>
      <c r="AH292" s="278" cm="1">
        <f t="array" aca="1" ref="AH292" ca="1">AG292*(1+(rRentIncrPct*(MOD(AH$8,12)=1))+(rExCapExRntInfl*(rExCapExRntInflMnth=AH$8)))*(AH$8&lt;=(MAX(rHoldPeriod,1)+fRvrYr)*12)</f>
        <v>0</v>
      </c>
      <c r="AI292" s="278" cm="1">
        <f t="array" aca="1" ref="AI292" ca="1">AH292*(1+(rRentIncrPct*(MOD(AI$8,12)=1))+(rExCapExRntInfl*(rExCapExRntInflMnth=AI$8)))*(AI$8&lt;=(MAX(rHoldPeriod,1)+fRvrYr)*12)</f>
        <v>0</v>
      </c>
      <c r="AJ292" s="278" cm="1">
        <f t="array" aca="1" ref="AJ292" ca="1">AI292*(1+(rRentIncrPct*(MOD(AJ$8,12)=1))+(rExCapExRntInfl*(rExCapExRntInflMnth=AJ$8)))*(AJ$8&lt;=(MAX(rHoldPeriod,1)+fRvrYr)*12)</f>
        <v>0</v>
      </c>
      <c r="AK292" s="278" cm="1">
        <f t="array" aca="1" ref="AK292" ca="1">AJ292*(1+(rRentIncrPct*(MOD(AK$8,12)=1))+(rExCapExRntInfl*(rExCapExRntInflMnth=AK$8)))*(AK$8&lt;=(MAX(rHoldPeriod,1)+fRvrYr)*12)</f>
        <v>0</v>
      </c>
      <c r="AL292" s="278" cm="1">
        <f t="array" aca="1" ref="AL292" ca="1">AK292*(1+(rRentIncrPct*(MOD(AL$8,12)=1))+(rExCapExRntInfl*(rExCapExRntInflMnth=AL$8)))*(AL$8&lt;=(MAX(rHoldPeriod,1)+fRvrYr)*12)</f>
        <v>0</v>
      </c>
      <c r="AM292" s="278" cm="1">
        <f t="array" aca="1" ref="AM292" ca="1">AL292*(1+(rRentIncrPct*(MOD(AM$8,12)=1))+(rExCapExRntInfl*(rExCapExRntInflMnth=AM$8)))*(AM$8&lt;=(MAX(rHoldPeriod,1)+fRvrYr)*12)</f>
        <v>0</v>
      </c>
      <c r="AN292" s="278" cm="1">
        <f t="array" aca="1" ref="AN292" ca="1">AM292*(1+(rRentIncrPct*(MOD(AN$8,12)=1))+(rExCapExRntInfl*(rExCapExRntInflMnth=AN$8)))*(AN$8&lt;=(MAX(rHoldPeriod,1)+fRvrYr)*12)</f>
        <v>0</v>
      </c>
      <c r="AO292" s="278" cm="1">
        <f t="array" aca="1" ref="AO292" ca="1">AN292*(1+(rRentIncrPct*(MOD(AO$8,12)=1))+(rExCapExRntInfl*(rExCapExRntInflMnth=AO$8)))*(AO$8&lt;=(MAX(rHoldPeriod,1)+fRvrYr)*12)</f>
        <v>0</v>
      </c>
      <c r="AP292" s="278" cm="1">
        <f t="array" aca="1" ref="AP292" ca="1">AO292*(1+(rRentIncrPct*(MOD(AP$8,12)=1))+(rExCapExRntInfl*(rExCapExRntInflMnth=AP$8)))*(AP$8&lt;=(MAX(rHoldPeriod,1)+fRvrYr)*12)</f>
        <v>0</v>
      </c>
      <c r="AQ292" s="278" cm="1">
        <f t="array" aca="1" ref="AQ292" ca="1">AP292*(1+(rRentIncrPct*(MOD(AQ$8,12)=1))+(rExCapExRntInfl*(rExCapExRntInflMnth=AQ$8)))*(AQ$8&lt;=(MAX(rHoldPeriod,1)+fRvrYr)*12)</f>
        <v>0</v>
      </c>
      <c r="AR292" s="278" cm="1">
        <f t="array" aca="1" ref="AR292" ca="1">AQ292*(1+(rRentIncrPct*(MOD(AR$8,12)=1))+(rExCapExRntInfl*(rExCapExRntInflMnth=AR$8)))*(AR$8&lt;=(MAX(rHoldPeriod,1)+fRvrYr)*12)</f>
        <v>0</v>
      </c>
      <c r="AS292" s="278" cm="1">
        <f t="array" aca="1" ref="AS292" ca="1">AR292*(1+(rRentIncrPct*(MOD(AS$8,12)=1))+(rExCapExRntInfl*(rExCapExRntInflMnth=AS$8)))*(AS$8&lt;=(MAX(rHoldPeriod,1)+fRvrYr)*12)</f>
        <v>0</v>
      </c>
      <c r="AT292" s="278" cm="1">
        <f t="array" aca="1" ref="AT292" ca="1">AS292*(1+(rRentIncrPct*(MOD(AT$8,12)=1))+(rExCapExRntInfl*(rExCapExRntInflMnth=AT$8)))*(AT$8&lt;=(MAX(rHoldPeriod,1)+fRvrYr)*12)</f>
        <v>0</v>
      </c>
      <c r="AU292" s="278" cm="1">
        <f t="array" aca="1" ref="AU292" ca="1">AT292*(1+(rRentIncrPct*(MOD(AU$8,12)=1))+(rExCapExRntInfl*(rExCapExRntInflMnth=AU$8)))*(AU$8&lt;=(MAX(rHoldPeriod,1)+fRvrYr)*12)</f>
        <v>0</v>
      </c>
      <c r="AV292" s="278" cm="1">
        <f t="array" aca="1" ref="AV292" ca="1">AU292*(1+(rRentIncrPct*(MOD(AV$8,12)=1))+(rExCapExRntInfl*(rExCapExRntInflMnth=AV$8)))*(AV$8&lt;=(MAX(rHoldPeriod,1)+fRvrYr)*12)</f>
        <v>0</v>
      </c>
      <c r="AW292" s="278" cm="1">
        <f t="array" aca="1" ref="AW292" ca="1">AV292*(1+(rRentIncrPct*(MOD(AW$8,12)=1))+(rExCapExRntInfl*(rExCapExRntInflMnth=AW$8)))*(AW$8&lt;=(MAX(rHoldPeriod,1)+fRvrYr)*12)</f>
        <v>0</v>
      </c>
      <c r="AX292" s="278" cm="1">
        <f t="array" aca="1" ref="AX292" ca="1">AW292*(1+(rRentIncrPct*(MOD(AX$8,12)=1))+(rExCapExRntInfl*(rExCapExRntInflMnth=AX$8)))*(AX$8&lt;=(MAX(rHoldPeriod,1)+fRvrYr)*12)</f>
        <v>0</v>
      </c>
      <c r="AY292" s="278" cm="1">
        <f t="array" aca="1" ref="AY292" ca="1">AX292*(1+(rRentIncrPct*(MOD(AY$8,12)=1))+(rExCapExRntInfl*(rExCapExRntInflMnth=AY$8)))*(AY$8&lt;=(MAX(rHoldPeriod,1)+fRvrYr)*12)</f>
        <v>0</v>
      </c>
      <c r="AZ292" s="278" cm="1">
        <f t="array" aca="1" ref="AZ292" ca="1">AY292*(1+(rRentIncrPct*(MOD(AZ$8,12)=1))+(rExCapExRntInfl*(rExCapExRntInflMnth=AZ$8)))*(AZ$8&lt;=(MAX(rHoldPeriod,1)+fRvrYr)*12)</f>
        <v>0</v>
      </c>
      <c r="BA292" s="278" cm="1">
        <f t="array" aca="1" ref="BA292" ca="1">AZ292*(1+(rRentIncrPct*(MOD(BA$8,12)=1))+(rExCapExRntInfl*(rExCapExRntInflMnth=BA$8)))*(BA$8&lt;=(MAX(rHoldPeriod,1)+fRvrYr)*12)</f>
        <v>0</v>
      </c>
      <c r="BB292" s="278" cm="1">
        <f t="array" aca="1" ref="BB292" ca="1">BA292*(1+(rRentIncrPct*(MOD(BB$8,12)=1))+(rExCapExRntInfl*(rExCapExRntInflMnth=BB$8)))*(BB$8&lt;=(MAX(rHoldPeriod,1)+fRvrYr)*12)</f>
        <v>0</v>
      </c>
      <c r="BC292" s="278" cm="1">
        <f t="array" aca="1" ref="BC292" ca="1">BB292*(1+(rRentIncrPct*(MOD(BC$8,12)=1))+(rExCapExRntInfl*(rExCapExRntInflMnth=BC$8)))*(BC$8&lt;=(MAX(rHoldPeriod,1)+fRvrYr)*12)</f>
        <v>0</v>
      </c>
      <c r="BD292" s="278" cm="1">
        <f t="array" aca="1" ref="BD292" ca="1">BC292*(1+(rRentIncrPct*(MOD(BD$8,12)=1))+(rExCapExRntInfl*(rExCapExRntInflMnth=BD$8)))*(BD$8&lt;=(MAX(rHoldPeriod,1)+fRvrYr)*12)</f>
        <v>0</v>
      </c>
      <c r="BE292" s="278" cm="1">
        <f t="array" aca="1" ref="BE292" ca="1">BD292*(1+(rRentIncrPct*(MOD(BE$8,12)=1))+(rExCapExRntInfl*(rExCapExRntInflMnth=BE$8)))*(BE$8&lt;=(MAX(rHoldPeriod,1)+fRvrYr)*12)</f>
        <v>0</v>
      </c>
      <c r="BF292" s="278" cm="1">
        <f t="array" aca="1" ref="BF292" ca="1">BE292*(1+(rRentIncrPct*(MOD(BF$8,12)=1))+(rExCapExRntInfl*(rExCapExRntInflMnth=BF$8)))*(BF$8&lt;=(MAX(rHoldPeriod,1)+fRvrYr)*12)</f>
        <v>0</v>
      </c>
      <c r="BG292" s="278" cm="1">
        <f t="array" aca="1" ref="BG292" ca="1">BF292*(1+(rRentIncrPct*(MOD(BG$8,12)=1))+(rExCapExRntInfl*(rExCapExRntInflMnth=BG$8)))*(BG$8&lt;=(MAX(rHoldPeriod,1)+fRvrYr)*12)</f>
        <v>0</v>
      </c>
      <c r="BH292" s="278" cm="1">
        <f t="array" aca="1" ref="BH292" ca="1">BG292*(1+(rRentIncrPct*(MOD(BH$8,12)=1))+(rExCapExRntInfl*(rExCapExRntInflMnth=BH$8)))*(BH$8&lt;=(MAX(rHoldPeriod,1)+fRvrYr)*12)</f>
        <v>0</v>
      </c>
      <c r="BI292" s="278" cm="1">
        <f t="array" aca="1" ref="BI292" ca="1">BH292*(1+(rRentIncrPct*(MOD(BI$8,12)=1))+(rExCapExRntInfl*(rExCapExRntInflMnth=BI$8)))*(BI$8&lt;=(MAX(rHoldPeriod,1)+fRvrYr)*12)</f>
        <v>0</v>
      </c>
      <c r="BJ292" s="278" cm="1">
        <f t="array" aca="1" ref="BJ292" ca="1">BI292*(1+(rRentIncrPct*(MOD(BJ$8,12)=1))+(rExCapExRntInfl*(rExCapExRntInflMnth=BJ$8)))*(BJ$8&lt;=(MAX(rHoldPeriod,1)+fRvrYr)*12)</f>
        <v>0</v>
      </c>
      <c r="BK292" s="278" cm="1">
        <f t="array" aca="1" ref="BK292" ca="1">BJ292*(1+(rRentIncrPct*(MOD(BK$8,12)=1))+(rExCapExRntInfl*(rExCapExRntInflMnth=BK$8)))*(BK$8&lt;=(MAX(rHoldPeriod,1)+fRvrYr)*12)</f>
        <v>0</v>
      </c>
      <c r="BL292" s="278" cm="1">
        <f t="array" aca="1" ref="BL292" ca="1">BK292*(1+(rRentIncrPct*(MOD(BL$8,12)=1))+(rExCapExRntInfl*(rExCapExRntInflMnth=BL$8)))*(BL$8&lt;=(MAX(rHoldPeriod,1)+fRvrYr)*12)</f>
        <v>0</v>
      </c>
      <c r="BM292" s="278" cm="1">
        <f t="array" aca="1" ref="BM292" ca="1">BL292*(1+(rRentIncrPct*(MOD(BM$8,12)=1))+(rExCapExRntInfl*(rExCapExRntInflMnth=BM$8)))*(BM$8&lt;=(MAX(rHoldPeriod,1)+fRvrYr)*12)</f>
        <v>0</v>
      </c>
      <c r="BN292" s="278" cm="1">
        <f t="array" aca="1" ref="BN292" ca="1">BM292*(1+(rRentIncrPct*(MOD(BN$8,12)=1))+(rExCapExRntInfl*(rExCapExRntInflMnth=BN$8)))*(BN$8&lt;=(MAX(rHoldPeriod,1)+fRvrYr)*12)</f>
        <v>0</v>
      </c>
      <c r="BO292" s="278" cm="1">
        <f t="array" aca="1" ref="BO292" ca="1">BN292*(1+(rRentIncrPct*(MOD(BO$8,12)=1))+(rExCapExRntInfl*(rExCapExRntInflMnth=BO$8)))*(BO$8&lt;=(MAX(rHoldPeriod,1)+fRvrYr)*12)</f>
        <v>0</v>
      </c>
      <c r="BP292" s="278" cm="1">
        <f t="array" aca="1" ref="BP292" ca="1">BO292*(1+(rRentIncrPct*(MOD(BP$8,12)=1))+(rExCapExRntInfl*(rExCapExRntInflMnth=BP$8)))*(BP$8&lt;=(MAX(rHoldPeriod,1)+fRvrYr)*12)</f>
        <v>0</v>
      </c>
      <c r="BQ292" s="278" cm="1">
        <f t="array" aca="1" ref="BQ292" ca="1">BP292*(1+(rRentIncrPct*(MOD(BQ$8,12)=1))+(rExCapExRntInfl*(rExCapExRntInflMnth=BQ$8)))*(BQ$8&lt;=(MAX(rHoldPeriod,1)+fRvrYr)*12)</f>
        <v>0</v>
      </c>
      <c r="BR292" s="278" cm="1">
        <f t="array" aca="1" ref="BR292" ca="1">BQ292*(1+(rRentIncrPct*(MOD(BR$8,12)=1))+(rExCapExRntInfl*(rExCapExRntInflMnth=BR$8)))*(BR$8&lt;=(MAX(rHoldPeriod,1)+fRvrYr)*12)</f>
        <v>0</v>
      </c>
      <c r="BS292" s="278" cm="1">
        <f t="array" aca="1" ref="BS292" ca="1">BR292*(1+(rRentIncrPct*(MOD(BS$8,12)=1))+(rExCapExRntInfl*(rExCapExRntInflMnth=BS$8)))*(BS$8&lt;=(MAX(rHoldPeriod,1)+fRvrYr)*12)</f>
        <v>0</v>
      </c>
      <c r="BT292" s="278" cm="1">
        <f t="array" aca="1" ref="BT292" ca="1">BS292*(1+(rRentIncrPct*(MOD(BT$8,12)=1))+(rExCapExRntInfl*(rExCapExRntInflMnth=BT$8)))*(BT$8&lt;=(MAX(rHoldPeriod,1)+fRvrYr)*12)</f>
        <v>0</v>
      </c>
      <c r="BU292" s="278" cm="1">
        <f t="array" aca="1" ref="BU292" ca="1">BT292*(1+(rRentIncrPct*(MOD(BU$8,12)=1))+(rExCapExRntInfl*(rExCapExRntInflMnth=BU$8)))*(BU$8&lt;=(MAX(rHoldPeriod,1)+fRvrYr)*12)</f>
        <v>0</v>
      </c>
      <c r="BV292" s="278" cm="1">
        <f t="array" aca="1" ref="BV292" ca="1">BU292*(1+(rRentIncrPct*(MOD(BV$8,12)=1))+(rExCapExRntInfl*(rExCapExRntInflMnth=BV$8)))*(BV$8&lt;=(MAX(rHoldPeriod,1)+fRvrYr)*12)</f>
        <v>0</v>
      </c>
      <c r="BW292" s="278" cm="1">
        <f t="array" aca="1" ref="BW292" ca="1">BV292*(1+(rRentIncrPct*(MOD(BW$8,12)=1))+(rExCapExRntInfl*(rExCapExRntInflMnth=BW$8)))*(BW$8&lt;=(MAX(rHoldPeriod,1)+fRvrYr)*12)</f>
        <v>0</v>
      </c>
      <c r="BX292" s="278" cm="1">
        <f t="array" aca="1" ref="BX292" ca="1">BW292*(1+(rRentIncrPct*(MOD(BX$8,12)=1))+(rExCapExRntInfl*(rExCapExRntInflMnth=BX$8)))*(BX$8&lt;=(MAX(rHoldPeriod,1)+fRvrYr)*12)</f>
        <v>0</v>
      </c>
      <c r="BY292" s="278" cm="1">
        <f t="array" aca="1" ref="BY292" ca="1">BX292*(1+(rRentIncrPct*(MOD(BY$8,12)=1))+(rExCapExRntInfl*(rExCapExRntInflMnth=BY$8)))*(BY$8&lt;=(MAX(rHoldPeriod,1)+fRvrYr)*12)</f>
        <v>0</v>
      </c>
      <c r="BZ292" s="278" cm="1">
        <f t="array" aca="1" ref="BZ292" ca="1">BY292*(1+(rRentIncrPct*(MOD(BZ$8,12)=1))+(rExCapExRntInfl*(rExCapExRntInflMnth=BZ$8)))*(BZ$8&lt;=(MAX(rHoldPeriod,1)+fRvrYr)*12)</f>
        <v>0</v>
      </c>
      <c r="CA292" s="278" cm="1">
        <f t="array" aca="1" ref="CA292" ca="1">BZ292*(1+(rRentIncrPct*(MOD(CA$8,12)=1))+(rExCapExRntInfl*(rExCapExRntInflMnth=CA$8)))*(CA$8&lt;=(MAX(rHoldPeriod,1)+fRvrYr)*12)</f>
        <v>0</v>
      </c>
      <c r="CB292" s="278" cm="1">
        <f t="array" aca="1" ref="CB292" ca="1">CA292*(1+(rRentIncrPct*(MOD(CB$8,12)=1))+(rExCapExRntInfl*(rExCapExRntInflMnth=CB$8)))*(CB$8&lt;=(MAX(rHoldPeriod,1)+fRvrYr)*12)</f>
        <v>0</v>
      </c>
      <c r="CC292" s="278" cm="1">
        <f t="array" aca="1" ref="CC292" ca="1">CB292*(1+(rRentIncrPct*(MOD(CC$8,12)=1))+(rExCapExRntInfl*(rExCapExRntInflMnth=CC$8)))*(CC$8&lt;=(MAX(rHoldPeriod,1)+fRvrYr)*12)</f>
        <v>0</v>
      </c>
      <c r="CD292" s="278" cm="1">
        <f t="array" aca="1" ref="CD292" ca="1">CC292*(1+(rRentIncrPct*(MOD(CD$8,12)=1))+(rExCapExRntInfl*(rExCapExRntInflMnth=CD$8)))*(CD$8&lt;=(MAX(rHoldPeriod,1)+fRvrYr)*12)</f>
        <v>0</v>
      </c>
      <c r="CE292" s="278" cm="1">
        <f t="array" aca="1" ref="CE292" ca="1">CD292*(1+(rRentIncrPct*(MOD(CE$8,12)=1))+(rExCapExRntInfl*(rExCapExRntInflMnth=CE$8)))*(CE$8&lt;=(MAX(rHoldPeriod,1)+fRvrYr)*12)</f>
        <v>0</v>
      </c>
      <c r="CF292" s="278" cm="1">
        <f t="array" aca="1" ref="CF292" ca="1">CE292*(1+(rRentIncrPct*(MOD(CF$8,12)=1))+(rExCapExRntInfl*(rExCapExRntInflMnth=CF$8)))*(CF$8&lt;=(MAX(rHoldPeriod,1)+fRvrYr)*12)</f>
        <v>0</v>
      </c>
      <c r="CG292" s="278" cm="1">
        <f t="array" aca="1" ref="CG292" ca="1">CF292*(1+(rRentIncrPct*(MOD(CG$8,12)=1))+(rExCapExRntInfl*(rExCapExRntInflMnth=CG$8)))*(CG$8&lt;=(MAX(rHoldPeriod,1)+fRvrYr)*12)</f>
        <v>0</v>
      </c>
      <c r="CH292" s="278" cm="1">
        <f t="array" aca="1" ref="CH292" ca="1">CG292*(1+(rRentIncrPct*(MOD(CH$8,12)=1))+(rExCapExRntInfl*(rExCapExRntInflMnth=CH$8)))*(CH$8&lt;=(MAX(rHoldPeriod,1)+fRvrYr)*12)</f>
        <v>0</v>
      </c>
      <c r="CI292" s="278" cm="1">
        <f t="array" aca="1" ref="CI292" ca="1">CH292*(1+(rRentIncrPct*(MOD(CI$8,12)=1))+(rExCapExRntInfl*(rExCapExRntInflMnth=CI$8)))*(CI$8&lt;=(MAX(rHoldPeriod,1)+fRvrYr)*12)</f>
        <v>0</v>
      </c>
      <c r="CJ292" s="278" cm="1">
        <f t="array" aca="1" ref="CJ292" ca="1">CI292*(1+(rRentIncrPct*(MOD(CJ$8,12)=1))+(rExCapExRntInfl*(rExCapExRntInflMnth=CJ$8)))*(CJ$8&lt;=(MAX(rHoldPeriod,1)+fRvrYr)*12)</f>
        <v>0</v>
      </c>
      <c r="CK292" s="278" cm="1">
        <f t="array" aca="1" ref="CK292" ca="1">CJ292*(1+(rRentIncrPct*(MOD(CK$8,12)=1))+(rExCapExRntInfl*(rExCapExRntInflMnth=CK$8)))*(CK$8&lt;=(MAX(rHoldPeriod,1)+fRvrYr)*12)</f>
        <v>0</v>
      </c>
      <c r="CL292" s="278" cm="1">
        <f t="array" aca="1" ref="CL292" ca="1">CK292*(1+(rRentIncrPct*(MOD(CL$8,12)=1))+(rExCapExRntInfl*(rExCapExRntInflMnth=CL$8)))*(CL$8&lt;=(MAX(rHoldPeriod,1)+fRvrYr)*12)</f>
        <v>0</v>
      </c>
      <c r="CM292" s="278" cm="1">
        <f t="array" aca="1" ref="CM292" ca="1">CL292*(1+(rRentIncrPct*(MOD(CM$8,12)=1))+(rExCapExRntInfl*(rExCapExRntInflMnth=CM$8)))*(CM$8&lt;=(MAX(rHoldPeriod,1)+fRvrYr)*12)</f>
        <v>0</v>
      </c>
      <c r="CN292" s="278" cm="1">
        <f t="array" aca="1" ref="CN292" ca="1">CM292*(1+(rRentIncrPct*(MOD(CN$8,12)=1))+(rExCapExRntInfl*(rExCapExRntInflMnth=CN$8)))*(CN$8&lt;=(MAX(rHoldPeriod,1)+fRvrYr)*12)</f>
        <v>0</v>
      </c>
      <c r="CO292" s="278" cm="1">
        <f t="array" aca="1" ref="CO292" ca="1">CN292*(1+(rRentIncrPct*(MOD(CO$8,12)=1))+(rExCapExRntInfl*(rExCapExRntInflMnth=CO$8)))*(CO$8&lt;=(MAX(rHoldPeriod,1)+fRvrYr)*12)</f>
        <v>0</v>
      </c>
      <c r="CP292" s="278" cm="1">
        <f t="array" aca="1" ref="CP292" ca="1">CO292*(1+(rRentIncrPct*(MOD(CP$8,12)=1))+(rExCapExRntInfl*(rExCapExRntInflMnth=CP$8)))*(CP$8&lt;=(MAX(rHoldPeriod,1)+fRvrYr)*12)</f>
        <v>0</v>
      </c>
      <c r="CQ292" s="278" cm="1">
        <f t="array" aca="1" ref="CQ292" ca="1">CP292*(1+(rRentIncrPct*(MOD(CQ$8,12)=1))+(rExCapExRntInfl*(rExCapExRntInflMnth=CQ$8)))*(CQ$8&lt;=(MAX(rHoldPeriod,1)+fRvrYr)*12)</f>
        <v>0</v>
      </c>
      <c r="CR292" s="278" cm="1">
        <f t="array" aca="1" ref="CR292" ca="1">CQ292*(1+(rRentIncrPct*(MOD(CR$8,12)=1))+(rExCapExRntInfl*(rExCapExRntInflMnth=CR$8)))*(CR$8&lt;=(MAX(rHoldPeriod,1)+fRvrYr)*12)</f>
        <v>0</v>
      </c>
      <c r="CS292" s="278" cm="1">
        <f t="array" aca="1" ref="CS292" ca="1">CR292*(1+(rRentIncrPct*(MOD(CS$8,12)=1))+(rExCapExRntInfl*(rExCapExRntInflMnth=CS$8)))*(CS$8&lt;=(MAX(rHoldPeriod,1)+fRvrYr)*12)</f>
        <v>0</v>
      </c>
      <c r="CT292" s="278" cm="1">
        <f t="array" aca="1" ref="CT292" ca="1">CS292*(1+(rRentIncrPct*(MOD(CT$8,12)=1))+(rExCapExRntInfl*(rExCapExRntInflMnth=CT$8)))*(CT$8&lt;=(MAX(rHoldPeriod,1)+fRvrYr)*12)</f>
        <v>0</v>
      </c>
      <c r="CU292" s="278" cm="1">
        <f t="array" aca="1" ref="CU292" ca="1">CT292*(1+(rRentIncrPct*(MOD(CU$8,12)=1))+(rExCapExRntInfl*(rExCapExRntInflMnth=CU$8)))*(CU$8&lt;=(MAX(rHoldPeriod,1)+fRvrYr)*12)</f>
        <v>0</v>
      </c>
      <c r="CV292" s="278" cm="1">
        <f t="array" aca="1" ref="CV292" ca="1">CU292*(1+(rRentIncrPct*(MOD(CV$8,12)=1))+(rExCapExRntInfl*(rExCapExRntInflMnth=CV$8)))*(CV$8&lt;=(MAX(rHoldPeriod,1)+fRvrYr)*12)</f>
        <v>0</v>
      </c>
      <c r="CW292" s="278" cm="1">
        <f t="array" aca="1" ref="CW292" ca="1">CV292*(1+(rRentIncrPct*(MOD(CW$8,12)=1))+(rExCapExRntInfl*(rExCapExRntInflMnth=CW$8)))*(CW$8&lt;=(MAX(rHoldPeriod,1)+fRvrYr)*12)</f>
        <v>0</v>
      </c>
      <c r="CX292" s="278" cm="1">
        <f t="array" aca="1" ref="CX292" ca="1">CW292*(1+(rRentIncrPct*(MOD(CX$8,12)=1))+(rExCapExRntInfl*(rExCapExRntInflMnth=CX$8)))*(CX$8&lt;=(MAX(rHoldPeriod,1)+fRvrYr)*12)</f>
        <v>0</v>
      </c>
      <c r="CY292" s="278" cm="1">
        <f t="array" aca="1" ref="CY292" ca="1">CX292*(1+(rRentIncrPct*(MOD(CY$8,12)=1))+(rExCapExRntInfl*(rExCapExRntInflMnth=CY$8)))*(CY$8&lt;=(MAX(rHoldPeriod,1)+fRvrYr)*12)</f>
        <v>0</v>
      </c>
      <c r="CZ292" s="278" cm="1">
        <f t="array" aca="1" ref="CZ292" ca="1">CY292*(1+(rRentIncrPct*(MOD(CZ$8,12)=1))+(rExCapExRntInfl*(rExCapExRntInflMnth=CZ$8)))*(CZ$8&lt;=(MAX(rHoldPeriod,1)+fRvrYr)*12)</f>
        <v>0</v>
      </c>
      <c r="DA292" s="278" cm="1">
        <f t="array" aca="1" ref="DA292" ca="1">CZ292*(1+(rRentIncrPct*(MOD(DA$8,12)=1))+(rExCapExRntInfl*(rExCapExRntInflMnth=DA$8)))*(DA$8&lt;=(MAX(rHoldPeriod,1)+fRvrYr)*12)</f>
        <v>0</v>
      </c>
      <c r="DB292" s="278" cm="1">
        <f t="array" aca="1" ref="DB292" ca="1">DA292*(1+(rRentIncrPct*(MOD(DB$8,12)=1))+(rExCapExRntInfl*(rExCapExRntInflMnth=DB$8)))*(DB$8&lt;=(MAX(rHoldPeriod,1)+fRvrYr)*12)</f>
        <v>0</v>
      </c>
      <c r="DC292" s="278" cm="1">
        <f t="array" aca="1" ref="DC292" ca="1">DB292*(1+(rRentIncrPct*(MOD(DC$8,12)=1))+(rExCapExRntInfl*(rExCapExRntInflMnth=DC$8)))*(DC$8&lt;=(MAX(rHoldPeriod,1)+fRvrYr)*12)</f>
        <v>0</v>
      </c>
      <c r="DD292" s="278" cm="1">
        <f t="array" aca="1" ref="DD292" ca="1">DC292*(1+(rRentIncrPct*(MOD(DD$8,12)=1))+(rExCapExRntInfl*(rExCapExRntInflMnth=DD$8)))*(DD$8&lt;=(MAX(rHoldPeriod,1)+fRvrYr)*12)</f>
        <v>0</v>
      </c>
      <c r="DE292" s="278" cm="1">
        <f t="array" aca="1" ref="DE292" ca="1">DD292*(1+(rRentIncrPct*(MOD(DE$8,12)=1))+(rExCapExRntInfl*(rExCapExRntInflMnth=DE$8)))*(DE$8&lt;=(MAX(rHoldPeriod,1)+fRvrYr)*12)</f>
        <v>0</v>
      </c>
      <c r="DF292" s="278" cm="1">
        <f t="array" aca="1" ref="DF292" ca="1">DE292*(1+(rRentIncrPct*(MOD(DF$8,12)=1))+(rExCapExRntInfl*(rExCapExRntInflMnth=DF$8)))*(DF$8&lt;=(MAX(rHoldPeriod,1)+fRvrYr)*12)</f>
        <v>0</v>
      </c>
      <c r="DG292" s="278" cm="1">
        <f t="array" aca="1" ref="DG292" ca="1">DF292*(1+(rRentIncrPct*(MOD(DG$8,12)=1))+(rExCapExRntInfl*(rExCapExRntInflMnth=DG$8)))*(DG$8&lt;=(MAX(rHoldPeriod,1)+fRvrYr)*12)</f>
        <v>0</v>
      </c>
      <c r="DH292" s="278" cm="1">
        <f t="array" aca="1" ref="DH292" ca="1">DG292*(1+(rRentIncrPct*(MOD(DH$8,12)=1))+(rExCapExRntInfl*(rExCapExRntInflMnth=DH$8)))*(DH$8&lt;=(MAX(rHoldPeriod,1)+fRvrYr)*12)</f>
        <v>0</v>
      </c>
      <c r="DI292" s="278" cm="1">
        <f t="array" aca="1" ref="DI292" ca="1">DH292*(1+(rRentIncrPct*(MOD(DI$8,12)=1))+(rExCapExRntInfl*(rExCapExRntInflMnth=DI$8)))*(DI$8&lt;=(MAX(rHoldPeriod,1)+fRvrYr)*12)</f>
        <v>0</v>
      </c>
      <c r="DJ292" s="278" cm="1">
        <f t="array" aca="1" ref="DJ292" ca="1">DI292*(1+(rRentIncrPct*(MOD(DJ$8,12)=1))+(rExCapExRntInfl*(rExCapExRntInflMnth=DJ$8)))*(DJ$8&lt;=(MAX(rHoldPeriod,1)+fRvrYr)*12)</f>
        <v>0</v>
      </c>
      <c r="DK292" s="278" cm="1">
        <f t="array" aca="1" ref="DK292" ca="1">DJ292*(1+(rRentIncrPct*(MOD(DK$8,12)=1))+(rExCapExRntInfl*(rExCapExRntInflMnth=DK$8)))*(DK$8&lt;=(MAX(rHoldPeriod,1)+fRvrYr)*12)</f>
        <v>0</v>
      </c>
      <c r="DL292" s="278" cm="1">
        <f t="array" aca="1" ref="DL292" ca="1">DK292*(1+(rRentIncrPct*(MOD(DL$8,12)=1))+(rExCapExRntInfl*(rExCapExRntInflMnth=DL$8)))*(DL$8&lt;=(MAX(rHoldPeriod,1)+fRvrYr)*12)</f>
        <v>0</v>
      </c>
      <c r="DM292" s="278" cm="1">
        <f t="array" aca="1" ref="DM292" ca="1">DL292*(1+(rRentIncrPct*(MOD(DM$8,12)=1))+(rExCapExRntInfl*(rExCapExRntInflMnth=DM$8)))*(DM$8&lt;=(MAX(rHoldPeriod,1)+fRvrYr)*12)</f>
        <v>0</v>
      </c>
      <c r="DN292" s="278" cm="1">
        <f t="array" aca="1" ref="DN292" ca="1">DM292*(1+(rRentIncrPct*(MOD(DN$8,12)=1))+(rExCapExRntInfl*(rExCapExRntInflMnth=DN$8)))*(DN$8&lt;=(MAX(rHoldPeriod,1)+fRvrYr)*12)</f>
        <v>0</v>
      </c>
      <c r="DO292" s="278" cm="1">
        <f t="array" aca="1" ref="DO292" ca="1">DN292*(1+(rRentIncrPct*(MOD(DO$8,12)=1))+(rExCapExRntInfl*(rExCapExRntInflMnth=DO$8)))*(DO$8&lt;=(MAX(rHoldPeriod,1)+fRvrYr)*12)</f>
        <v>0</v>
      </c>
      <c r="DP292" s="278" cm="1">
        <f t="array" aca="1" ref="DP292" ca="1">DO292*(1+(rRentIncrPct*(MOD(DP$8,12)=1))+(rExCapExRntInfl*(rExCapExRntInflMnth=DP$8)))*(DP$8&lt;=(MAX(rHoldPeriod,1)+fRvrYr)*12)</f>
        <v>0</v>
      </c>
      <c r="DQ292" s="278" cm="1">
        <f t="array" aca="1" ref="DQ292" ca="1">DP292*(1+(rRentIncrPct*(MOD(DQ$8,12)=1))+(rExCapExRntInfl*(rExCapExRntInflMnth=DQ$8)))*(DQ$8&lt;=(MAX(rHoldPeriod,1)+fRvrYr)*12)</f>
        <v>0</v>
      </c>
      <c r="DR292" s="278" cm="1">
        <f t="array" aca="1" ref="DR292" ca="1">DQ292*(1+(rRentIncrPct*(MOD(DR$8,12)=1))+(rExCapExRntInfl*(rExCapExRntInflMnth=DR$8)))*(DR$8&lt;=(MAX(rHoldPeriod,1)+fRvrYr)*12)</f>
        <v>0</v>
      </c>
      <c r="DS292" s="278" cm="1">
        <f t="array" aca="1" ref="DS292" ca="1">DR292*(1+(rRentIncrPct*(MOD(DS$8,12)=1))+(rExCapExRntInfl*(rExCapExRntInflMnth=DS$8)))*(DS$8&lt;=(MAX(rHoldPeriod,1)+fRvrYr)*12)</f>
        <v>0</v>
      </c>
      <c r="DT292" s="278" cm="1">
        <f t="array" aca="1" ref="DT292" ca="1">DS292*(1+(rRentIncrPct*(MOD(DT$8,12)=1))+(rExCapExRntInfl*(rExCapExRntInflMnth=DT$8)))*(DT$8&lt;=(MAX(rHoldPeriod,1)+fRvrYr)*12)</f>
        <v>0</v>
      </c>
      <c r="DU292" s="278" cm="1">
        <f t="array" aca="1" ref="DU292" ca="1">DT292*(1+(rRentIncrPct*(MOD(DU$8,12)=1))+(rExCapExRntInfl*(rExCapExRntInflMnth=DU$8)))*(DU$8&lt;=(MAX(rHoldPeriod,1)+fRvrYr)*12)</f>
        <v>0</v>
      </c>
      <c r="DV292" s="278" cm="1">
        <f t="array" aca="1" ref="DV292" ca="1">DU292*(1+(rRentIncrPct*(MOD(DV$8,12)=1))+(rExCapExRntInfl*(rExCapExRntInflMnth=DV$8)))*(DV$8&lt;=(MAX(rHoldPeriod,1)+fRvrYr)*12)</f>
        <v>0</v>
      </c>
      <c r="DW292" s="278" cm="1">
        <f t="array" aca="1" ref="DW292" ca="1">DV292*(1+(rRentIncrPct*(MOD(DW$8,12)=1))+(rExCapExRntInfl*(rExCapExRntInflMnth=DW$8)))*(DW$8&lt;=(MAX(rHoldPeriod,1)+fRvrYr)*12)</f>
        <v>0</v>
      </c>
      <c r="DX292" s="278" cm="1">
        <f t="array" aca="1" ref="DX292" ca="1">DW292*(1+(rRentIncrPct*(MOD(DX$8,12)=1))+(rExCapExRntInfl*(rExCapExRntInflMnth=DX$8)))*(DX$8&lt;=(MAX(rHoldPeriod,1)+fRvrYr)*12)</f>
        <v>0</v>
      </c>
      <c r="DY292" s="278" cm="1">
        <f t="array" aca="1" ref="DY292" ca="1">DX292*(1+(rRentIncrPct*(MOD(DY$8,12)=1))+(rExCapExRntInfl*(rExCapExRntInflMnth=DY$8)))*(DY$8&lt;=(MAX(rHoldPeriod,1)+fRvrYr)*12)</f>
        <v>0</v>
      </c>
      <c r="DZ292" s="278" cm="1">
        <f t="array" aca="1" ref="DZ292" ca="1">DY292*(1+(rRentIncrPct*(MOD(DZ$8,12)=1))+(rExCapExRntInfl*(rExCapExRntInflMnth=DZ$8)))*(DZ$8&lt;=(MAX(rHoldPeriod,1)+fRvrYr)*12)</f>
        <v>0</v>
      </c>
      <c r="EA292" s="278" cm="1">
        <f t="array" aca="1" ref="EA292" ca="1">DZ292*(1+(rRentIncrPct*(MOD(EA$8,12)=1))+(rExCapExRntInfl*(rExCapExRntInflMnth=EA$8)))*(EA$8&lt;=(MAX(rHoldPeriod,1)+fRvrYr)*12)</f>
        <v>0</v>
      </c>
      <c r="EB292" s="278" cm="1">
        <f t="array" aca="1" ref="EB292" ca="1">EA292*(1+(rRentIncrPct*(MOD(EB$8,12)=1))+(rExCapExRntInfl*(rExCapExRntInflMnth=EB$8)))*(EB$8&lt;=(MAX(rHoldPeriod,1)+fRvrYr)*12)</f>
        <v>0</v>
      </c>
      <c r="EC292" s="278" cm="1">
        <f t="array" aca="1" ref="EC292" ca="1">EB292*(1+(rRentIncrPct*(MOD(EC$8,12)=1))+(rExCapExRntInfl*(rExCapExRntInflMnth=EC$8)))*(EC$8&lt;=(MAX(rHoldPeriod,1)+fRvrYr)*12)</f>
        <v>0</v>
      </c>
      <c r="ED292" s="278" cm="1">
        <f t="array" aca="1" ref="ED292" ca="1">EC292*(1+(rRentIncrPct*(MOD(ED$8,12)=1))+(rExCapExRntInfl*(rExCapExRntInflMnth=ED$8)))*(ED$8&lt;=(MAX(rHoldPeriod,1)+fRvrYr)*12)</f>
        <v>0</v>
      </c>
      <c r="EE292" s="278" cm="1">
        <f t="array" aca="1" ref="EE292" ca="1">ED292*(1+(rRentIncrPct*(MOD(EE$8,12)=1))+(rExCapExRntInfl*(rExCapExRntInflMnth=EE$8)))*(EE$8&lt;=(MAX(rHoldPeriod,1)+fRvrYr)*12)</f>
        <v>0</v>
      </c>
      <c r="EF292" s="278" cm="1">
        <f t="array" aca="1" ref="EF292" ca="1">EE292*(1+(rRentIncrPct*(MOD(EF$8,12)=1))+(rExCapExRntInfl*(rExCapExRntInflMnth=EF$8)))*(EF$8&lt;=(MAX(rHoldPeriod,1)+fRvrYr)*12)</f>
        <v>0</v>
      </c>
      <c r="EG292" s="278" cm="1">
        <f t="array" aca="1" ref="EG292" ca="1">EF292*(1+(rRentIncrPct*(MOD(EG$8,12)=1))+(rExCapExRntInfl*(rExCapExRntInflMnth=EG$8)))*(EG$8&lt;=(MAX(rHoldPeriod,1)+fRvrYr)*12)</f>
        <v>0</v>
      </c>
      <c r="EH292" s="278" cm="1">
        <f t="array" aca="1" ref="EH292" ca="1">EG292*(1+(rRentIncrPct*(MOD(EH$8,12)=1))+(rExCapExRntInfl*(rExCapExRntInflMnth=EH$8)))*(EH$8&lt;=(MAX(rHoldPeriod,1)+fRvrYr)*12)</f>
        <v>0</v>
      </c>
      <c r="EI292" s="278" cm="1">
        <f t="array" aca="1" ref="EI292" ca="1">EH292*(1+(rRentIncrPct*(MOD(EI$8,12)=1))+(rExCapExRntInfl*(rExCapExRntInflMnth=EI$8)))*(EI$8&lt;=(MAX(rHoldPeriod,1)+fRvrYr)*12)</f>
        <v>0</v>
      </c>
      <c r="EJ292" s="278" cm="1">
        <f t="array" aca="1" ref="EJ292" ca="1">EI292*(1+(rRentIncrPct*(MOD(EJ$8,12)=1))+(rExCapExRntInfl*(rExCapExRntInflMnth=EJ$8)))*(EJ$8&lt;=(MAX(rHoldPeriod,1)+fRvrYr)*12)</f>
        <v>0</v>
      </c>
      <c r="EK292" s="278" cm="1">
        <f t="array" aca="1" ref="EK292" ca="1">EJ292*(1+(rRentIncrPct*(MOD(EK$8,12)=1))+(rExCapExRntInfl*(rExCapExRntInflMnth=EK$8)))*(EK$8&lt;=(MAX(rHoldPeriod,1)+fRvrYr)*12)</f>
        <v>0</v>
      </c>
      <c r="EL292" s="278" cm="1">
        <f t="array" aca="1" ref="EL292" ca="1">EK292*(1+(rRentIncrPct*(MOD(EL$8,12)=1))+(rExCapExRntInfl*(rExCapExRntInflMnth=EL$8)))*(EL$8&lt;=(MAX(rHoldPeriod,1)+fRvrYr)*12)</f>
        <v>0</v>
      </c>
      <c r="EM292" s="278" cm="1">
        <f t="array" aca="1" ref="EM292" ca="1">EL292*(1+(rRentIncrPct*(MOD(EM$8,12)=1))+(rExCapExRntInfl*(rExCapExRntInflMnth=EM$8)))*(EM$8&lt;=(MAX(rHoldPeriod,1)+fRvrYr)*12)</f>
        <v>0</v>
      </c>
      <c r="EN292" s="278" cm="1">
        <f t="array" aca="1" ref="EN292" ca="1">EM292*(1+(rRentIncrPct*(MOD(EN$8,12)=1))+(rExCapExRntInfl*(rExCapExRntInflMnth=EN$8)))*(EN$8&lt;=(MAX(rHoldPeriod,1)+fRvrYr)*12)</f>
        <v>0</v>
      </c>
      <c r="EO292" s="278" cm="1">
        <f t="array" aca="1" ref="EO292" ca="1">EN292*(1+(rRentIncrPct*(MOD(EO$8,12)=1))+(rExCapExRntInfl*(rExCapExRntInflMnth=EO$8)))*(EO$8&lt;=(MAX(rHoldPeriod,1)+fRvrYr)*12)</f>
        <v>0</v>
      </c>
      <c r="EP292" s="278" cm="1">
        <f t="array" aca="1" ref="EP292" ca="1">EO292*(1+(rRentIncrPct*(MOD(EP$8,12)=1))+(rExCapExRntInfl*(rExCapExRntInflMnth=EP$8)))*(EP$8&lt;=(MAX(rHoldPeriod,1)+fRvrYr)*12)</f>
        <v>0</v>
      </c>
      <c r="EQ292" s="278" cm="1">
        <f t="array" aca="1" ref="EQ292" ca="1">EP292*(1+(rRentIncrPct*(MOD(EQ$8,12)=1))+(rExCapExRntInfl*(rExCapExRntInflMnth=EQ$8)))*(EQ$8&lt;=(MAX(rHoldPeriod,1)+fRvrYr)*12)</f>
        <v>0</v>
      </c>
      <c r="ER292" s="278" cm="1">
        <f t="array" aca="1" ref="ER292" ca="1">EQ292*(1+(rRentIncrPct*(MOD(ER$8,12)=1))+(rExCapExRntInfl*(rExCapExRntInflMnth=ER$8)))*(ER$8&lt;=(MAX(rHoldPeriod,1)+fRvrYr)*12)</f>
        <v>0</v>
      </c>
      <c r="ES292" s="278" cm="1">
        <f t="array" aca="1" ref="ES292" ca="1">ER292*(1+(rRentIncrPct*(MOD(ES$8,12)=1))+(rExCapExRntInfl*(rExCapExRntInflMnth=ES$8)))*(ES$8&lt;=(MAX(rHoldPeriod,1)+fRvrYr)*12)</f>
        <v>0</v>
      </c>
    </row>
    <row r="293" spans="17:149" hidden="1" x14ac:dyDescent="0.2">
      <c r="Q293" s="275"/>
      <c r="R293" s="278">
        <f t="shared" si="502"/>
        <v>0</v>
      </c>
      <c r="S293" s="278" cm="1">
        <f t="array" aca="1" ref="S293" ca="1">R293*(1+(rRentIncrPct*(MOD(S$8,12)=1))+(rExCapExRntInfl*(rExCapExRntInflMnth=S$8)))*(S$8&lt;=(MAX(rHoldPeriod,1)+fRvrYr)*12)</f>
        <v>0</v>
      </c>
      <c r="T293" s="278" cm="1">
        <f t="array" aca="1" ref="T293" ca="1">S293*(1+(rRentIncrPct*(MOD(T$8,12)=1))+(rExCapExRntInfl*(rExCapExRntInflMnth=T$8)))*(T$8&lt;=(MAX(rHoldPeriod,1)+fRvrYr)*12)</f>
        <v>0</v>
      </c>
      <c r="U293" s="278" cm="1">
        <f t="array" aca="1" ref="U293" ca="1">T293*(1+(rRentIncrPct*(MOD(U$8,12)=1))+(rExCapExRntInfl*(rExCapExRntInflMnth=U$8)))*(U$8&lt;=(MAX(rHoldPeriod,1)+fRvrYr)*12)</f>
        <v>0</v>
      </c>
      <c r="V293" s="278" cm="1">
        <f t="array" aca="1" ref="V293" ca="1">U293*(1+(rRentIncrPct*(MOD(V$8,12)=1))+(rExCapExRntInfl*(rExCapExRntInflMnth=V$8)))*(V$8&lt;=(MAX(rHoldPeriod,1)+fRvrYr)*12)</f>
        <v>0</v>
      </c>
      <c r="W293" s="278" cm="1">
        <f t="array" aca="1" ref="W293" ca="1">V293*(1+(rRentIncrPct*(MOD(W$8,12)=1))+(rExCapExRntInfl*(rExCapExRntInflMnth=W$8)))*(W$8&lt;=(MAX(rHoldPeriod,1)+fRvrYr)*12)</f>
        <v>0</v>
      </c>
      <c r="X293" s="278" cm="1">
        <f t="array" aca="1" ref="X293" ca="1">W293*(1+(rRentIncrPct*(MOD(X$8,12)=1))+(rExCapExRntInfl*(rExCapExRntInflMnth=X$8)))*(X$8&lt;=(MAX(rHoldPeriod,1)+fRvrYr)*12)</f>
        <v>0</v>
      </c>
      <c r="Y293" s="278" cm="1">
        <f t="array" aca="1" ref="Y293" ca="1">X293*(1+(rRentIncrPct*(MOD(Y$8,12)=1))+(rExCapExRntInfl*(rExCapExRntInflMnth=Y$8)))*(Y$8&lt;=(MAX(rHoldPeriod,1)+fRvrYr)*12)</f>
        <v>0</v>
      </c>
      <c r="Z293" s="278" cm="1">
        <f t="array" aca="1" ref="Z293" ca="1">Y293*(1+(rRentIncrPct*(MOD(Z$8,12)=1))+(rExCapExRntInfl*(rExCapExRntInflMnth=Z$8)))*(Z$8&lt;=(MAX(rHoldPeriod,1)+fRvrYr)*12)</f>
        <v>0</v>
      </c>
      <c r="AA293" s="278" cm="1">
        <f t="array" aca="1" ref="AA293" ca="1">Z293*(1+(rRentIncrPct*(MOD(AA$8,12)=1))+(rExCapExRntInfl*(rExCapExRntInflMnth=AA$8)))*(AA$8&lt;=(MAX(rHoldPeriod,1)+fRvrYr)*12)</f>
        <v>0</v>
      </c>
      <c r="AB293" s="278" cm="1">
        <f t="array" aca="1" ref="AB293" ca="1">AA293*(1+(rRentIncrPct*(MOD(AB$8,12)=1))+(rExCapExRntInfl*(rExCapExRntInflMnth=AB$8)))*(AB$8&lt;=(MAX(rHoldPeriod,1)+fRvrYr)*12)</f>
        <v>0</v>
      </c>
      <c r="AC293" s="278" cm="1">
        <f t="array" aca="1" ref="AC293" ca="1">AB293*(1+(rRentIncrPct*(MOD(AC$8,12)=1))+(rExCapExRntInfl*(rExCapExRntInflMnth=AC$8)))*(AC$8&lt;=(MAX(rHoldPeriod,1)+fRvrYr)*12)</f>
        <v>0</v>
      </c>
      <c r="AD293" s="278" cm="1">
        <f t="array" aca="1" ref="AD293" ca="1">AC293*(1+(rRentIncrPct*(MOD(AD$8,12)=1))+(rExCapExRntInfl*(rExCapExRntInflMnth=AD$8)))*(AD$8&lt;=(MAX(rHoldPeriod,1)+fRvrYr)*12)</f>
        <v>0</v>
      </c>
      <c r="AE293" s="278" cm="1">
        <f t="array" aca="1" ref="AE293" ca="1">AD293*(1+(rRentIncrPct*(MOD(AE$8,12)=1))+(rExCapExRntInfl*(rExCapExRntInflMnth=AE$8)))*(AE$8&lt;=(MAX(rHoldPeriod,1)+fRvrYr)*12)</f>
        <v>0</v>
      </c>
      <c r="AF293" s="278" cm="1">
        <f t="array" aca="1" ref="AF293" ca="1">AE293*(1+(rRentIncrPct*(MOD(AF$8,12)=1))+(rExCapExRntInfl*(rExCapExRntInflMnth=AF$8)))*(AF$8&lt;=(MAX(rHoldPeriod,1)+fRvrYr)*12)</f>
        <v>0</v>
      </c>
      <c r="AG293" s="278" cm="1">
        <f t="array" aca="1" ref="AG293" ca="1">AF293*(1+(rRentIncrPct*(MOD(AG$8,12)=1))+(rExCapExRntInfl*(rExCapExRntInflMnth=AG$8)))*(AG$8&lt;=(MAX(rHoldPeriod,1)+fRvrYr)*12)</f>
        <v>0</v>
      </c>
      <c r="AH293" s="278" cm="1">
        <f t="array" aca="1" ref="AH293" ca="1">AG293*(1+(rRentIncrPct*(MOD(AH$8,12)=1))+(rExCapExRntInfl*(rExCapExRntInflMnth=AH$8)))*(AH$8&lt;=(MAX(rHoldPeriod,1)+fRvrYr)*12)</f>
        <v>0</v>
      </c>
      <c r="AI293" s="278" cm="1">
        <f t="array" aca="1" ref="AI293" ca="1">AH293*(1+(rRentIncrPct*(MOD(AI$8,12)=1))+(rExCapExRntInfl*(rExCapExRntInflMnth=AI$8)))*(AI$8&lt;=(MAX(rHoldPeriod,1)+fRvrYr)*12)</f>
        <v>0</v>
      </c>
      <c r="AJ293" s="278" cm="1">
        <f t="array" aca="1" ref="AJ293" ca="1">AI293*(1+(rRentIncrPct*(MOD(AJ$8,12)=1))+(rExCapExRntInfl*(rExCapExRntInflMnth=AJ$8)))*(AJ$8&lt;=(MAX(rHoldPeriod,1)+fRvrYr)*12)</f>
        <v>0</v>
      </c>
      <c r="AK293" s="278" cm="1">
        <f t="array" aca="1" ref="AK293" ca="1">AJ293*(1+(rRentIncrPct*(MOD(AK$8,12)=1))+(rExCapExRntInfl*(rExCapExRntInflMnth=AK$8)))*(AK$8&lt;=(MAX(rHoldPeriod,1)+fRvrYr)*12)</f>
        <v>0</v>
      </c>
      <c r="AL293" s="278" cm="1">
        <f t="array" aca="1" ref="AL293" ca="1">AK293*(1+(rRentIncrPct*(MOD(AL$8,12)=1))+(rExCapExRntInfl*(rExCapExRntInflMnth=AL$8)))*(AL$8&lt;=(MAX(rHoldPeriod,1)+fRvrYr)*12)</f>
        <v>0</v>
      </c>
      <c r="AM293" s="278" cm="1">
        <f t="array" aca="1" ref="AM293" ca="1">AL293*(1+(rRentIncrPct*(MOD(AM$8,12)=1))+(rExCapExRntInfl*(rExCapExRntInflMnth=AM$8)))*(AM$8&lt;=(MAX(rHoldPeriod,1)+fRvrYr)*12)</f>
        <v>0</v>
      </c>
      <c r="AN293" s="278" cm="1">
        <f t="array" aca="1" ref="AN293" ca="1">AM293*(1+(rRentIncrPct*(MOD(AN$8,12)=1))+(rExCapExRntInfl*(rExCapExRntInflMnth=AN$8)))*(AN$8&lt;=(MAX(rHoldPeriod,1)+fRvrYr)*12)</f>
        <v>0</v>
      </c>
      <c r="AO293" s="278" cm="1">
        <f t="array" aca="1" ref="AO293" ca="1">AN293*(1+(rRentIncrPct*(MOD(AO$8,12)=1))+(rExCapExRntInfl*(rExCapExRntInflMnth=AO$8)))*(AO$8&lt;=(MAX(rHoldPeriod,1)+fRvrYr)*12)</f>
        <v>0</v>
      </c>
      <c r="AP293" s="278" cm="1">
        <f t="array" aca="1" ref="AP293" ca="1">AO293*(1+(rRentIncrPct*(MOD(AP$8,12)=1))+(rExCapExRntInfl*(rExCapExRntInflMnth=AP$8)))*(AP$8&lt;=(MAX(rHoldPeriod,1)+fRvrYr)*12)</f>
        <v>0</v>
      </c>
      <c r="AQ293" s="278" cm="1">
        <f t="array" aca="1" ref="AQ293" ca="1">AP293*(1+(rRentIncrPct*(MOD(AQ$8,12)=1))+(rExCapExRntInfl*(rExCapExRntInflMnth=AQ$8)))*(AQ$8&lt;=(MAX(rHoldPeriod,1)+fRvrYr)*12)</f>
        <v>0</v>
      </c>
      <c r="AR293" s="278" cm="1">
        <f t="array" aca="1" ref="AR293" ca="1">AQ293*(1+(rRentIncrPct*(MOD(AR$8,12)=1))+(rExCapExRntInfl*(rExCapExRntInflMnth=AR$8)))*(AR$8&lt;=(MAX(rHoldPeriod,1)+fRvrYr)*12)</f>
        <v>0</v>
      </c>
      <c r="AS293" s="278" cm="1">
        <f t="array" aca="1" ref="AS293" ca="1">AR293*(1+(rRentIncrPct*(MOD(AS$8,12)=1))+(rExCapExRntInfl*(rExCapExRntInflMnth=AS$8)))*(AS$8&lt;=(MAX(rHoldPeriod,1)+fRvrYr)*12)</f>
        <v>0</v>
      </c>
      <c r="AT293" s="278" cm="1">
        <f t="array" aca="1" ref="AT293" ca="1">AS293*(1+(rRentIncrPct*(MOD(AT$8,12)=1))+(rExCapExRntInfl*(rExCapExRntInflMnth=AT$8)))*(AT$8&lt;=(MAX(rHoldPeriod,1)+fRvrYr)*12)</f>
        <v>0</v>
      </c>
      <c r="AU293" s="278" cm="1">
        <f t="array" aca="1" ref="AU293" ca="1">AT293*(1+(rRentIncrPct*(MOD(AU$8,12)=1))+(rExCapExRntInfl*(rExCapExRntInflMnth=AU$8)))*(AU$8&lt;=(MAX(rHoldPeriod,1)+fRvrYr)*12)</f>
        <v>0</v>
      </c>
      <c r="AV293" s="278" cm="1">
        <f t="array" aca="1" ref="AV293" ca="1">AU293*(1+(rRentIncrPct*(MOD(AV$8,12)=1))+(rExCapExRntInfl*(rExCapExRntInflMnth=AV$8)))*(AV$8&lt;=(MAX(rHoldPeriod,1)+fRvrYr)*12)</f>
        <v>0</v>
      </c>
      <c r="AW293" s="278" cm="1">
        <f t="array" aca="1" ref="AW293" ca="1">AV293*(1+(rRentIncrPct*(MOD(AW$8,12)=1))+(rExCapExRntInfl*(rExCapExRntInflMnth=AW$8)))*(AW$8&lt;=(MAX(rHoldPeriod,1)+fRvrYr)*12)</f>
        <v>0</v>
      </c>
      <c r="AX293" s="278" cm="1">
        <f t="array" aca="1" ref="AX293" ca="1">AW293*(1+(rRentIncrPct*(MOD(AX$8,12)=1))+(rExCapExRntInfl*(rExCapExRntInflMnth=AX$8)))*(AX$8&lt;=(MAX(rHoldPeriod,1)+fRvrYr)*12)</f>
        <v>0</v>
      </c>
      <c r="AY293" s="278" cm="1">
        <f t="array" aca="1" ref="AY293" ca="1">AX293*(1+(rRentIncrPct*(MOD(AY$8,12)=1))+(rExCapExRntInfl*(rExCapExRntInflMnth=AY$8)))*(AY$8&lt;=(MAX(rHoldPeriod,1)+fRvrYr)*12)</f>
        <v>0</v>
      </c>
      <c r="AZ293" s="278" cm="1">
        <f t="array" aca="1" ref="AZ293" ca="1">AY293*(1+(rRentIncrPct*(MOD(AZ$8,12)=1))+(rExCapExRntInfl*(rExCapExRntInflMnth=AZ$8)))*(AZ$8&lt;=(MAX(rHoldPeriod,1)+fRvrYr)*12)</f>
        <v>0</v>
      </c>
      <c r="BA293" s="278" cm="1">
        <f t="array" aca="1" ref="BA293" ca="1">AZ293*(1+(rRentIncrPct*(MOD(BA$8,12)=1))+(rExCapExRntInfl*(rExCapExRntInflMnth=BA$8)))*(BA$8&lt;=(MAX(rHoldPeriod,1)+fRvrYr)*12)</f>
        <v>0</v>
      </c>
      <c r="BB293" s="278" cm="1">
        <f t="array" aca="1" ref="BB293" ca="1">BA293*(1+(rRentIncrPct*(MOD(BB$8,12)=1))+(rExCapExRntInfl*(rExCapExRntInflMnth=BB$8)))*(BB$8&lt;=(MAX(rHoldPeriod,1)+fRvrYr)*12)</f>
        <v>0</v>
      </c>
      <c r="BC293" s="278" cm="1">
        <f t="array" aca="1" ref="BC293" ca="1">BB293*(1+(rRentIncrPct*(MOD(BC$8,12)=1))+(rExCapExRntInfl*(rExCapExRntInflMnth=BC$8)))*(BC$8&lt;=(MAX(rHoldPeriod,1)+fRvrYr)*12)</f>
        <v>0</v>
      </c>
      <c r="BD293" s="278" cm="1">
        <f t="array" aca="1" ref="BD293" ca="1">BC293*(1+(rRentIncrPct*(MOD(BD$8,12)=1))+(rExCapExRntInfl*(rExCapExRntInflMnth=BD$8)))*(BD$8&lt;=(MAX(rHoldPeriod,1)+fRvrYr)*12)</f>
        <v>0</v>
      </c>
      <c r="BE293" s="278" cm="1">
        <f t="array" aca="1" ref="BE293" ca="1">BD293*(1+(rRentIncrPct*(MOD(BE$8,12)=1))+(rExCapExRntInfl*(rExCapExRntInflMnth=BE$8)))*(BE$8&lt;=(MAX(rHoldPeriod,1)+fRvrYr)*12)</f>
        <v>0</v>
      </c>
      <c r="BF293" s="278" cm="1">
        <f t="array" aca="1" ref="BF293" ca="1">BE293*(1+(rRentIncrPct*(MOD(BF$8,12)=1))+(rExCapExRntInfl*(rExCapExRntInflMnth=BF$8)))*(BF$8&lt;=(MAX(rHoldPeriod,1)+fRvrYr)*12)</f>
        <v>0</v>
      </c>
      <c r="BG293" s="278" cm="1">
        <f t="array" aca="1" ref="BG293" ca="1">BF293*(1+(rRentIncrPct*(MOD(BG$8,12)=1))+(rExCapExRntInfl*(rExCapExRntInflMnth=BG$8)))*(BG$8&lt;=(MAX(rHoldPeriod,1)+fRvrYr)*12)</f>
        <v>0</v>
      </c>
      <c r="BH293" s="278" cm="1">
        <f t="array" aca="1" ref="BH293" ca="1">BG293*(1+(rRentIncrPct*(MOD(BH$8,12)=1))+(rExCapExRntInfl*(rExCapExRntInflMnth=BH$8)))*(BH$8&lt;=(MAX(rHoldPeriod,1)+fRvrYr)*12)</f>
        <v>0</v>
      </c>
      <c r="BI293" s="278" cm="1">
        <f t="array" aca="1" ref="BI293" ca="1">BH293*(1+(rRentIncrPct*(MOD(BI$8,12)=1))+(rExCapExRntInfl*(rExCapExRntInflMnth=BI$8)))*(BI$8&lt;=(MAX(rHoldPeriod,1)+fRvrYr)*12)</f>
        <v>0</v>
      </c>
      <c r="BJ293" s="278" cm="1">
        <f t="array" aca="1" ref="BJ293" ca="1">BI293*(1+(rRentIncrPct*(MOD(BJ$8,12)=1))+(rExCapExRntInfl*(rExCapExRntInflMnth=BJ$8)))*(BJ$8&lt;=(MAX(rHoldPeriod,1)+fRvrYr)*12)</f>
        <v>0</v>
      </c>
      <c r="BK293" s="278" cm="1">
        <f t="array" aca="1" ref="BK293" ca="1">BJ293*(1+(rRentIncrPct*(MOD(BK$8,12)=1))+(rExCapExRntInfl*(rExCapExRntInflMnth=BK$8)))*(BK$8&lt;=(MAX(rHoldPeriod,1)+fRvrYr)*12)</f>
        <v>0</v>
      </c>
      <c r="BL293" s="278" cm="1">
        <f t="array" aca="1" ref="BL293" ca="1">BK293*(1+(rRentIncrPct*(MOD(BL$8,12)=1))+(rExCapExRntInfl*(rExCapExRntInflMnth=BL$8)))*(BL$8&lt;=(MAX(rHoldPeriod,1)+fRvrYr)*12)</f>
        <v>0</v>
      </c>
      <c r="BM293" s="278" cm="1">
        <f t="array" aca="1" ref="BM293" ca="1">BL293*(1+(rRentIncrPct*(MOD(BM$8,12)=1))+(rExCapExRntInfl*(rExCapExRntInflMnth=BM$8)))*(BM$8&lt;=(MAX(rHoldPeriod,1)+fRvrYr)*12)</f>
        <v>0</v>
      </c>
      <c r="BN293" s="278" cm="1">
        <f t="array" aca="1" ref="BN293" ca="1">BM293*(1+(rRentIncrPct*(MOD(BN$8,12)=1))+(rExCapExRntInfl*(rExCapExRntInflMnth=BN$8)))*(BN$8&lt;=(MAX(rHoldPeriod,1)+fRvrYr)*12)</f>
        <v>0</v>
      </c>
      <c r="BO293" s="278" cm="1">
        <f t="array" aca="1" ref="BO293" ca="1">BN293*(1+(rRentIncrPct*(MOD(BO$8,12)=1))+(rExCapExRntInfl*(rExCapExRntInflMnth=BO$8)))*(BO$8&lt;=(MAX(rHoldPeriod,1)+fRvrYr)*12)</f>
        <v>0</v>
      </c>
      <c r="BP293" s="278" cm="1">
        <f t="array" aca="1" ref="BP293" ca="1">BO293*(1+(rRentIncrPct*(MOD(BP$8,12)=1))+(rExCapExRntInfl*(rExCapExRntInflMnth=BP$8)))*(BP$8&lt;=(MAX(rHoldPeriod,1)+fRvrYr)*12)</f>
        <v>0</v>
      </c>
      <c r="BQ293" s="278" cm="1">
        <f t="array" aca="1" ref="BQ293" ca="1">BP293*(1+(rRentIncrPct*(MOD(BQ$8,12)=1))+(rExCapExRntInfl*(rExCapExRntInflMnth=BQ$8)))*(BQ$8&lt;=(MAX(rHoldPeriod,1)+fRvrYr)*12)</f>
        <v>0</v>
      </c>
      <c r="BR293" s="278" cm="1">
        <f t="array" aca="1" ref="BR293" ca="1">BQ293*(1+(rRentIncrPct*(MOD(BR$8,12)=1))+(rExCapExRntInfl*(rExCapExRntInflMnth=BR$8)))*(BR$8&lt;=(MAX(rHoldPeriod,1)+fRvrYr)*12)</f>
        <v>0</v>
      </c>
      <c r="BS293" s="278" cm="1">
        <f t="array" aca="1" ref="BS293" ca="1">BR293*(1+(rRentIncrPct*(MOD(BS$8,12)=1))+(rExCapExRntInfl*(rExCapExRntInflMnth=BS$8)))*(BS$8&lt;=(MAX(rHoldPeriod,1)+fRvrYr)*12)</f>
        <v>0</v>
      </c>
      <c r="BT293" s="278" cm="1">
        <f t="array" aca="1" ref="BT293" ca="1">BS293*(1+(rRentIncrPct*(MOD(BT$8,12)=1))+(rExCapExRntInfl*(rExCapExRntInflMnth=BT$8)))*(BT$8&lt;=(MAX(rHoldPeriod,1)+fRvrYr)*12)</f>
        <v>0</v>
      </c>
      <c r="BU293" s="278" cm="1">
        <f t="array" aca="1" ref="BU293" ca="1">BT293*(1+(rRentIncrPct*(MOD(BU$8,12)=1))+(rExCapExRntInfl*(rExCapExRntInflMnth=BU$8)))*(BU$8&lt;=(MAX(rHoldPeriod,1)+fRvrYr)*12)</f>
        <v>0</v>
      </c>
      <c r="BV293" s="278" cm="1">
        <f t="array" aca="1" ref="BV293" ca="1">BU293*(1+(rRentIncrPct*(MOD(BV$8,12)=1))+(rExCapExRntInfl*(rExCapExRntInflMnth=BV$8)))*(BV$8&lt;=(MAX(rHoldPeriod,1)+fRvrYr)*12)</f>
        <v>0</v>
      </c>
      <c r="BW293" s="278" cm="1">
        <f t="array" aca="1" ref="BW293" ca="1">BV293*(1+(rRentIncrPct*(MOD(BW$8,12)=1))+(rExCapExRntInfl*(rExCapExRntInflMnth=BW$8)))*(BW$8&lt;=(MAX(rHoldPeriod,1)+fRvrYr)*12)</f>
        <v>0</v>
      </c>
      <c r="BX293" s="278" cm="1">
        <f t="array" aca="1" ref="BX293" ca="1">BW293*(1+(rRentIncrPct*(MOD(BX$8,12)=1))+(rExCapExRntInfl*(rExCapExRntInflMnth=BX$8)))*(BX$8&lt;=(MAX(rHoldPeriod,1)+fRvrYr)*12)</f>
        <v>0</v>
      </c>
      <c r="BY293" s="278" cm="1">
        <f t="array" aca="1" ref="BY293" ca="1">BX293*(1+(rRentIncrPct*(MOD(BY$8,12)=1))+(rExCapExRntInfl*(rExCapExRntInflMnth=BY$8)))*(BY$8&lt;=(MAX(rHoldPeriod,1)+fRvrYr)*12)</f>
        <v>0</v>
      </c>
      <c r="BZ293" s="278" cm="1">
        <f t="array" aca="1" ref="BZ293" ca="1">BY293*(1+(rRentIncrPct*(MOD(BZ$8,12)=1))+(rExCapExRntInfl*(rExCapExRntInflMnth=BZ$8)))*(BZ$8&lt;=(MAX(rHoldPeriod,1)+fRvrYr)*12)</f>
        <v>0</v>
      </c>
      <c r="CA293" s="278" cm="1">
        <f t="array" aca="1" ref="CA293" ca="1">BZ293*(1+(rRentIncrPct*(MOD(CA$8,12)=1))+(rExCapExRntInfl*(rExCapExRntInflMnth=CA$8)))*(CA$8&lt;=(MAX(rHoldPeriod,1)+fRvrYr)*12)</f>
        <v>0</v>
      </c>
      <c r="CB293" s="278" cm="1">
        <f t="array" aca="1" ref="CB293" ca="1">CA293*(1+(rRentIncrPct*(MOD(CB$8,12)=1))+(rExCapExRntInfl*(rExCapExRntInflMnth=CB$8)))*(CB$8&lt;=(MAX(rHoldPeriod,1)+fRvrYr)*12)</f>
        <v>0</v>
      </c>
      <c r="CC293" s="278" cm="1">
        <f t="array" aca="1" ref="CC293" ca="1">CB293*(1+(rRentIncrPct*(MOD(CC$8,12)=1))+(rExCapExRntInfl*(rExCapExRntInflMnth=CC$8)))*(CC$8&lt;=(MAX(rHoldPeriod,1)+fRvrYr)*12)</f>
        <v>0</v>
      </c>
      <c r="CD293" s="278" cm="1">
        <f t="array" aca="1" ref="CD293" ca="1">CC293*(1+(rRentIncrPct*(MOD(CD$8,12)=1))+(rExCapExRntInfl*(rExCapExRntInflMnth=CD$8)))*(CD$8&lt;=(MAX(rHoldPeriod,1)+fRvrYr)*12)</f>
        <v>0</v>
      </c>
      <c r="CE293" s="278" cm="1">
        <f t="array" aca="1" ref="CE293" ca="1">CD293*(1+(rRentIncrPct*(MOD(CE$8,12)=1))+(rExCapExRntInfl*(rExCapExRntInflMnth=CE$8)))*(CE$8&lt;=(MAX(rHoldPeriod,1)+fRvrYr)*12)</f>
        <v>0</v>
      </c>
      <c r="CF293" s="278" cm="1">
        <f t="array" aca="1" ref="CF293" ca="1">CE293*(1+(rRentIncrPct*(MOD(CF$8,12)=1))+(rExCapExRntInfl*(rExCapExRntInflMnth=CF$8)))*(CF$8&lt;=(MAX(rHoldPeriod,1)+fRvrYr)*12)</f>
        <v>0</v>
      </c>
      <c r="CG293" s="278" cm="1">
        <f t="array" aca="1" ref="CG293" ca="1">CF293*(1+(rRentIncrPct*(MOD(CG$8,12)=1))+(rExCapExRntInfl*(rExCapExRntInflMnth=CG$8)))*(CG$8&lt;=(MAX(rHoldPeriod,1)+fRvrYr)*12)</f>
        <v>0</v>
      </c>
      <c r="CH293" s="278" cm="1">
        <f t="array" aca="1" ref="CH293" ca="1">CG293*(1+(rRentIncrPct*(MOD(CH$8,12)=1))+(rExCapExRntInfl*(rExCapExRntInflMnth=CH$8)))*(CH$8&lt;=(MAX(rHoldPeriod,1)+fRvrYr)*12)</f>
        <v>0</v>
      </c>
      <c r="CI293" s="278" cm="1">
        <f t="array" aca="1" ref="CI293" ca="1">CH293*(1+(rRentIncrPct*(MOD(CI$8,12)=1))+(rExCapExRntInfl*(rExCapExRntInflMnth=CI$8)))*(CI$8&lt;=(MAX(rHoldPeriod,1)+fRvrYr)*12)</f>
        <v>0</v>
      </c>
      <c r="CJ293" s="278" cm="1">
        <f t="array" aca="1" ref="CJ293" ca="1">CI293*(1+(rRentIncrPct*(MOD(CJ$8,12)=1))+(rExCapExRntInfl*(rExCapExRntInflMnth=CJ$8)))*(CJ$8&lt;=(MAX(rHoldPeriod,1)+fRvrYr)*12)</f>
        <v>0</v>
      </c>
      <c r="CK293" s="278" cm="1">
        <f t="array" aca="1" ref="CK293" ca="1">CJ293*(1+(rRentIncrPct*(MOD(CK$8,12)=1))+(rExCapExRntInfl*(rExCapExRntInflMnth=CK$8)))*(CK$8&lt;=(MAX(rHoldPeriod,1)+fRvrYr)*12)</f>
        <v>0</v>
      </c>
      <c r="CL293" s="278" cm="1">
        <f t="array" aca="1" ref="CL293" ca="1">CK293*(1+(rRentIncrPct*(MOD(CL$8,12)=1))+(rExCapExRntInfl*(rExCapExRntInflMnth=CL$8)))*(CL$8&lt;=(MAX(rHoldPeriod,1)+fRvrYr)*12)</f>
        <v>0</v>
      </c>
      <c r="CM293" s="278" cm="1">
        <f t="array" aca="1" ref="CM293" ca="1">CL293*(1+(rRentIncrPct*(MOD(CM$8,12)=1))+(rExCapExRntInfl*(rExCapExRntInflMnth=CM$8)))*(CM$8&lt;=(MAX(rHoldPeriod,1)+fRvrYr)*12)</f>
        <v>0</v>
      </c>
      <c r="CN293" s="278" cm="1">
        <f t="array" aca="1" ref="CN293" ca="1">CM293*(1+(rRentIncrPct*(MOD(CN$8,12)=1))+(rExCapExRntInfl*(rExCapExRntInflMnth=CN$8)))*(CN$8&lt;=(MAX(rHoldPeriod,1)+fRvrYr)*12)</f>
        <v>0</v>
      </c>
      <c r="CO293" s="278" cm="1">
        <f t="array" aca="1" ref="CO293" ca="1">CN293*(1+(rRentIncrPct*(MOD(CO$8,12)=1))+(rExCapExRntInfl*(rExCapExRntInflMnth=CO$8)))*(CO$8&lt;=(MAX(rHoldPeriod,1)+fRvrYr)*12)</f>
        <v>0</v>
      </c>
      <c r="CP293" s="278" cm="1">
        <f t="array" aca="1" ref="CP293" ca="1">CO293*(1+(rRentIncrPct*(MOD(CP$8,12)=1))+(rExCapExRntInfl*(rExCapExRntInflMnth=CP$8)))*(CP$8&lt;=(MAX(rHoldPeriod,1)+fRvrYr)*12)</f>
        <v>0</v>
      </c>
      <c r="CQ293" s="278" cm="1">
        <f t="array" aca="1" ref="CQ293" ca="1">CP293*(1+(rRentIncrPct*(MOD(CQ$8,12)=1))+(rExCapExRntInfl*(rExCapExRntInflMnth=CQ$8)))*(CQ$8&lt;=(MAX(rHoldPeriod,1)+fRvrYr)*12)</f>
        <v>0</v>
      </c>
      <c r="CR293" s="278" cm="1">
        <f t="array" aca="1" ref="CR293" ca="1">CQ293*(1+(rRentIncrPct*(MOD(CR$8,12)=1))+(rExCapExRntInfl*(rExCapExRntInflMnth=CR$8)))*(CR$8&lt;=(MAX(rHoldPeriod,1)+fRvrYr)*12)</f>
        <v>0</v>
      </c>
      <c r="CS293" s="278" cm="1">
        <f t="array" aca="1" ref="CS293" ca="1">CR293*(1+(rRentIncrPct*(MOD(CS$8,12)=1))+(rExCapExRntInfl*(rExCapExRntInflMnth=CS$8)))*(CS$8&lt;=(MAX(rHoldPeriod,1)+fRvrYr)*12)</f>
        <v>0</v>
      </c>
      <c r="CT293" s="278" cm="1">
        <f t="array" aca="1" ref="CT293" ca="1">CS293*(1+(rRentIncrPct*(MOD(CT$8,12)=1))+(rExCapExRntInfl*(rExCapExRntInflMnth=CT$8)))*(CT$8&lt;=(MAX(rHoldPeriod,1)+fRvrYr)*12)</f>
        <v>0</v>
      </c>
      <c r="CU293" s="278" cm="1">
        <f t="array" aca="1" ref="CU293" ca="1">CT293*(1+(rRentIncrPct*(MOD(CU$8,12)=1))+(rExCapExRntInfl*(rExCapExRntInflMnth=CU$8)))*(CU$8&lt;=(MAX(rHoldPeriod,1)+fRvrYr)*12)</f>
        <v>0</v>
      </c>
      <c r="CV293" s="278" cm="1">
        <f t="array" aca="1" ref="CV293" ca="1">CU293*(1+(rRentIncrPct*(MOD(CV$8,12)=1))+(rExCapExRntInfl*(rExCapExRntInflMnth=CV$8)))*(CV$8&lt;=(MAX(rHoldPeriod,1)+fRvrYr)*12)</f>
        <v>0</v>
      </c>
      <c r="CW293" s="278" cm="1">
        <f t="array" aca="1" ref="CW293" ca="1">CV293*(1+(rRentIncrPct*(MOD(CW$8,12)=1))+(rExCapExRntInfl*(rExCapExRntInflMnth=CW$8)))*(CW$8&lt;=(MAX(rHoldPeriod,1)+fRvrYr)*12)</f>
        <v>0</v>
      </c>
      <c r="CX293" s="278" cm="1">
        <f t="array" aca="1" ref="CX293" ca="1">CW293*(1+(rRentIncrPct*(MOD(CX$8,12)=1))+(rExCapExRntInfl*(rExCapExRntInflMnth=CX$8)))*(CX$8&lt;=(MAX(rHoldPeriod,1)+fRvrYr)*12)</f>
        <v>0</v>
      </c>
      <c r="CY293" s="278" cm="1">
        <f t="array" aca="1" ref="CY293" ca="1">CX293*(1+(rRentIncrPct*(MOD(CY$8,12)=1))+(rExCapExRntInfl*(rExCapExRntInflMnth=CY$8)))*(CY$8&lt;=(MAX(rHoldPeriod,1)+fRvrYr)*12)</f>
        <v>0</v>
      </c>
      <c r="CZ293" s="278" cm="1">
        <f t="array" aca="1" ref="CZ293" ca="1">CY293*(1+(rRentIncrPct*(MOD(CZ$8,12)=1))+(rExCapExRntInfl*(rExCapExRntInflMnth=CZ$8)))*(CZ$8&lt;=(MAX(rHoldPeriod,1)+fRvrYr)*12)</f>
        <v>0</v>
      </c>
      <c r="DA293" s="278" cm="1">
        <f t="array" aca="1" ref="DA293" ca="1">CZ293*(1+(rRentIncrPct*(MOD(DA$8,12)=1))+(rExCapExRntInfl*(rExCapExRntInflMnth=DA$8)))*(DA$8&lt;=(MAX(rHoldPeriod,1)+fRvrYr)*12)</f>
        <v>0</v>
      </c>
      <c r="DB293" s="278" cm="1">
        <f t="array" aca="1" ref="DB293" ca="1">DA293*(1+(rRentIncrPct*(MOD(DB$8,12)=1))+(rExCapExRntInfl*(rExCapExRntInflMnth=DB$8)))*(DB$8&lt;=(MAX(rHoldPeriod,1)+fRvrYr)*12)</f>
        <v>0</v>
      </c>
      <c r="DC293" s="278" cm="1">
        <f t="array" aca="1" ref="DC293" ca="1">DB293*(1+(rRentIncrPct*(MOD(DC$8,12)=1))+(rExCapExRntInfl*(rExCapExRntInflMnth=DC$8)))*(DC$8&lt;=(MAX(rHoldPeriod,1)+fRvrYr)*12)</f>
        <v>0</v>
      </c>
      <c r="DD293" s="278" cm="1">
        <f t="array" aca="1" ref="DD293" ca="1">DC293*(1+(rRentIncrPct*(MOD(DD$8,12)=1))+(rExCapExRntInfl*(rExCapExRntInflMnth=DD$8)))*(DD$8&lt;=(MAX(rHoldPeriod,1)+fRvrYr)*12)</f>
        <v>0</v>
      </c>
      <c r="DE293" s="278" cm="1">
        <f t="array" aca="1" ref="DE293" ca="1">DD293*(1+(rRentIncrPct*(MOD(DE$8,12)=1))+(rExCapExRntInfl*(rExCapExRntInflMnth=DE$8)))*(DE$8&lt;=(MAX(rHoldPeriod,1)+fRvrYr)*12)</f>
        <v>0</v>
      </c>
      <c r="DF293" s="278" cm="1">
        <f t="array" aca="1" ref="DF293" ca="1">DE293*(1+(rRentIncrPct*(MOD(DF$8,12)=1))+(rExCapExRntInfl*(rExCapExRntInflMnth=DF$8)))*(DF$8&lt;=(MAX(rHoldPeriod,1)+fRvrYr)*12)</f>
        <v>0</v>
      </c>
      <c r="DG293" s="278" cm="1">
        <f t="array" aca="1" ref="DG293" ca="1">DF293*(1+(rRentIncrPct*(MOD(DG$8,12)=1))+(rExCapExRntInfl*(rExCapExRntInflMnth=DG$8)))*(DG$8&lt;=(MAX(rHoldPeriod,1)+fRvrYr)*12)</f>
        <v>0</v>
      </c>
      <c r="DH293" s="278" cm="1">
        <f t="array" aca="1" ref="DH293" ca="1">DG293*(1+(rRentIncrPct*(MOD(DH$8,12)=1))+(rExCapExRntInfl*(rExCapExRntInflMnth=DH$8)))*(DH$8&lt;=(MAX(rHoldPeriod,1)+fRvrYr)*12)</f>
        <v>0</v>
      </c>
      <c r="DI293" s="278" cm="1">
        <f t="array" aca="1" ref="DI293" ca="1">DH293*(1+(rRentIncrPct*(MOD(DI$8,12)=1))+(rExCapExRntInfl*(rExCapExRntInflMnth=DI$8)))*(DI$8&lt;=(MAX(rHoldPeriod,1)+fRvrYr)*12)</f>
        <v>0</v>
      </c>
      <c r="DJ293" s="278" cm="1">
        <f t="array" aca="1" ref="DJ293" ca="1">DI293*(1+(rRentIncrPct*(MOD(DJ$8,12)=1))+(rExCapExRntInfl*(rExCapExRntInflMnth=DJ$8)))*(DJ$8&lt;=(MAX(rHoldPeriod,1)+fRvrYr)*12)</f>
        <v>0</v>
      </c>
      <c r="DK293" s="278" cm="1">
        <f t="array" aca="1" ref="DK293" ca="1">DJ293*(1+(rRentIncrPct*(MOD(DK$8,12)=1))+(rExCapExRntInfl*(rExCapExRntInflMnth=DK$8)))*(DK$8&lt;=(MAX(rHoldPeriod,1)+fRvrYr)*12)</f>
        <v>0</v>
      </c>
      <c r="DL293" s="278" cm="1">
        <f t="array" aca="1" ref="DL293" ca="1">DK293*(1+(rRentIncrPct*(MOD(DL$8,12)=1))+(rExCapExRntInfl*(rExCapExRntInflMnth=DL$8)))*(DL$8&lt;=(MAX(rHoldPeriod,1)+fRvrYr)*12)</f>
        <v>0</v>
      </c>
      <c r="DM293" s="278" cm="1">
        <f t="array" aca="1" ref="DM293" ca="1">DL293*(1+(rRentIncrPct*(MOD(DM$8,12)=1))+(rExCapExRntInfl*(rExCapExRntInflMnth=DM$8)))*(DM$8&lt;=(MAX(rHoldPeriod,1)+fRvrYr)*12)</f>
        <v>0</v>
      </c>
      <c r="DN293" s="278" cm="1">
        <f t="array" aca="1" ref="DN293" ca="1">DM293*(1+(rRentIncrPct*(MOD(DN$8,12)=1))+(rExCapExRntInfl*(rExCapExRntInflMnth=DN$8)))*(DN$8&lt;=(MAX(rHoldPeriod,1)+fRvrYr)*12)</f>
        <v>0</v>
      </c>
      <c r="DO293" s="278" cm="1">
        <f t="array" aca="1" ref="DO293" ca="1">DN293*(1+(rRentIncrPct*(MOD(DO$8,12)=1))+(rExCapExRntInfl*(rExCapExRntInflMnth=DO$8)))*(DO$8&lt;=(MAX(rHoldPeriod,1)+fRvrYr)*12)</f>
        <v>0</v>
      </c>
      <c r="DP293" s="278" cm="1">
        <f t="array" aca="1" ref="DP293" ca="1">DO293*(1+(rRentIncrPct*(MOD(DP$8,12)=1))+(rExCapExRntInfl*(rExCapExRntInflMnth=DP$8)))*(DP$8&lt;=(MAX(rHoldPeriod,1)+fRvrYr)*12)</f>
        <v>0</v>
      </c>
      <c r="DQ293" s="278" cm="1">
        <f t="array" aca="1" ref="DQ293" ca="1">DP293*(1+(rRentIncrPct*(MOD(DQ$8,12)=1))+(rExCapExRntInfl*(rExCapExRntInflMnth=DQ$8)))*(DQ$8&lt;=(MAX(rHoldPeriod,1)+fRvrYr)*12)</f>
        <v>0</v>
      </c>
      <c r="DR293" s="278" cm="1">
        <f t="array" aca="1" ref="DR293" ca="1">DQ293*(1+(rRentIncrPct*(MOD(DR$8,12)=1))+(rExCapExRntInfl*(rExCapExRntInflMnth=DR$8)))*(DR$8&lt;=(MAX(rHoldPeriod,1)+fRvrYr)*12)</f>
        <v>0</v>
      </c>
      <c r="DS293" s="278" cm="1">
        <f t="array" aca="1" ref="DS293" ca="1">DR293*(1+(rRentIncrPct*(MOD(DS$8,12)=1))+(rExCapExRntInfl*(rExCapExRntInflMnth=DS$8)))*(DS$8&lt;=(MAX(rHoldPeriod,1)+fRvrYr)*12)</f>
        <v>0</v>
      </c>
      <c r="DT293" s="278" cm="1">
        <f t="array" aca="1" ref="DT293" ca="1">DS293*(1+(rRentIncrPct*(MOD(DT$8,12)=1))+(rExCapExRntInfl*(rExCapExRntInflMnth=DT$8)))*(DT$8&lt;=(MAX(rHoldPeriod,1)+fRvrYr)*12)</f>
        <v>0</v>
      </c>
      <c r="DU293" s="278" cm="1">
        <f t="array" aca="1" ref="DU293" ca="1">DT293*(1+(rRentIncrPct*(MOD(DU$8,12)=1))+(rExCapExRntInfl*(rExCapExRntInflMnth=DU$8)))*(DU$8&lt;=(MAX(rHoldPeriod,1)+fRvrYr)*12)</f>
        <v>0</v>
      </c>
      <c r="DV293" s="278" cm="1">
        <f t="array" aca="1" ref="DV293" ca="1">DU293*(1+(rRentIncrPct*(MOD(DV$8,12)=1))+(rExCapExRntInfl*(rExCapExRntInflMnth=DV$8)))*(DV$8&lt;=(MAX(rHoldPeriod,1)+fRvrYr)*12)</f>
        <v>0</v>
      </c>
      <c r="DW293" s="278" cm="1">
        <f t="array" aca="1" ref="DW293" ca="1">DV293*(1+(rRentIncrPct*(MOD(DW$8,12)=1))+(rExCapExRntInfl*(rExCapExRntInflMnth=DW$8)))*(DW$8&lt;=(MAX(rHoldPeriod,1)+fRvrYr)*12)</f>
        <v>0</v>
      </c>
      <c r="DX293" s="278" cm="1">
        <f t="array" aca="1" ref="DX293" ca="1">DW293*(1+(rRentIncrPct*(MOD(DX$8,12)=1))+(rExCapExRntInfl*(rExCapExRntInflMnth=DX$8)))*(DX$8&lt;=(MAX(rHoldPeriod,1)+fRvrYr)*12)</f>
        <v>0</v>
      </c>
      <c r="DY293" s="278" cm="1">
        <f t="array" aca="1" ref="DY293" ca="1">DX293*(1+(rRentIncrPct*(MOD(DY$8,12)=1))+(rExCapExRntInfl*(rExCapExRntInflMnth=DY$8)))*(DY$8&lt;=(MAX(rHoldPeriod,1)+fRvrYr)*12)</f>
        <v>0</v>
      </c>
      <c r="DZ293" s="278" cm="1">
        <f t="array" aca="1" ref="DZ293" ca="1">DY293*(1+(rRentIncrPct*(MOD(DZ$8,12)=1))+(rExCapExRntInfl*(rExCapExRntInflMnth=DZ$8)))*(DZ$8&lt;=(MAX(rHoldPeriod,1)+fRvrYr)*12)</f>
        <v>0</v>
      </c>
      <c r="EA293" s="278" cm="1">
        <f t="array" aca="1" ref="EA293" ca="1">DZ293*(1+(rRentIncrPct*(MOD(EA$8,12)=1))+(rExCapExRntInfl*(rExCapExRntInflMnth=EA$8)))*(EA$8&lt;=(MAX(rHoldPeriod,1)+fRvrYr)*12)</f>
        <v>0</v>
      </c>
      <c r="EB293" s="278" cm="1">
        <f t="array" aca="1" ref="EB293" ca="1">EA293*(1+(rRentIncrPct*(MOD(EB$8,12)=1))+(rExCapExRntInfl*(rExCapExRntInflMnth=EB$8)))*(EB$8&lt;=(MAX(rHoldPeriod,1)+fRvrYr)*12)</f>
        <v>0</v>
      </c>
      <c r="EC293" s="278" cm="1">
        <f t="array" aca="1" ref="EC293" ca="1">EB293*(1+(rRentIncrPct*(MOD(EC$8,12)=1))+(rExCapExRntInfl*(rExCapExRntInflMnth=EC$8)))*(EC$8&lt;=(MAX(rHoldPeriod,1)+fRvrYr)*12)</f>
        <v>0</v>
      </c>
      <c r="ED293" s="278" cm="1">
        <f t="array" aca="1" ref="ED293" ca="1">EC293*(1+(rRentIncrPct*(MOD(ED$8,12)=1))+(rExCapExRntInfl*(rExCapExRntInflMnth=ED$8)))*(ED$8&lt;=(MAX(rHoldPeriod,1)+fRvrYr)*12)</f>
        <v>0</v>
      </c>
      <c r="EE293" s="278" cm="1">
        <f t="array" aca="1" ref="EE293" ca="1">ED293*(1+(rRentIncrPct*(MOD(EE$8,12)=1))+(rExCapExRntInfl*(rExCapExRntInflMnth=EE$8)))*(EE$8&lt;=(MAX(rHoldPeriod,1)+fRvrYr)*12)</f>
        <v>0</v>
      </c>
      <c r="EF293" s="278" cm="1">
        <f t="array" aca="1" ref="EF293" ca="1">EE293*(1+(rRentIncrPct*(MOD(EF$8,12)=1))+(rExCapExRntInfl*(rExCapExRntInflMnth=EF$8)))*(EF$8&lt;=(MAX(rHoldPeriod,1)+fRvrYr)*12)</f>
        <v>0</v>
      </c>
      <c r="EG293" s="278" cm="1">
        <f t="array" aca="1" ref="EG293" ca="1">EF293*(1+(rRentIncrPct*(MOD(EG$8,12)=1))+(rExCapExRntInfl*(rExCapExRntInflMnth=EG$8)))*(EG$8&lt;=(MAX(rHoldPeriod,1)+fRvrYr)*12)</f>
        <v>0</v>
      </c>
      <c r="EH293" s="278" cm="1">
        <f t="array" aca="1" ref="EH293" ca="1">EG293*(1+(rRentIncrPct*(MOD(EH$8,12)=1))+(rExCapExRntInfl*(rExCapExRntInflMnth=EH$8)))*(EH$8&lt;=(MAX(rHoldPeriod,1)+fRvrYr)*12)</f>
        <v>0</v>
      </c>
      <c r="EI293" s="278" cm="1">
        <f t="array" aca="1" ref="EI293" ca="1">EH293*(1+(rRentIncrPct*(MOD(EI$8,12)=1))+(rExCapExRntInfl*(rExCapExRntInflMnth=EI$8)))*(EI$8&lt;=(MAX(rHoldPeriod,1)+fRvrYr)*12)</f>
        <v>0</v>
      </c>
      <c r="EJ293" s="278" cm="1">
        <f t="array" aca="1" ref="EJ293" ca="1">EI293*(1+(rRentIncrPct*(MOD(EJ$8,12)=1))+(rExCapExRntInfl*(rExCapExRntInflMnth=EJ$8)))*(EJ$8&lt;=(MAX(rHoldPeriod,1)+fRvrYr)*12)</f>
        <v>0</v>
      </c>
      <c r="EK293" s="278" cm="1">
        <f t="array" aca="1" ref="EK293" ca="1">EJ293*(1+(rRentIncrPct*(MOD(EK$8,12)=1))+(rExCapExRntInfl*(rExCapExRntInflMnth=EK$8)))*(EK$8&lt;=(MAX(rHoldPeriod,1)+fRvrYr)*12)</f>
        <v>0</v>
      </c>
      <c r="EL293" s="278" cm="1">
        <f t="array" aca="1" ref="EL293" ca="1">EK293*(1+(rRentIncrPct*(MOD(EL$8,12)=1))+(rExCapExRntInfl*(rExCapExRntInflMnth=EL$8)))*(EL$8&lt;=(MAX(rHoldPeriod,1)+fRvrYr)*12)</f>
        <v>0</v>
      </c>
      <c r="EM293" s="278" cm="1">
        <f t="array" aca="1" ref="EM293" ca="1">EL293*(1+(rRentIncrPct*(MOD(EM$8,12)=1))+(rExCapExRntInfl*(rExCapExRntInflMnth=EM$8)))*(EM$8&lt;=(MAX(rHoldPeriod,1)+fRvrYr)*12)</f>
        <v>0</v>
      </c>
      <c r="EN293" s="278" cm="1">
        <f t="array" aca="1" ref="EN293" ca="1">EM293*(1+(rRentIncrPct*(MOD(EN$8,12)=1))+(rExCapExRntInfl*(rExCapExRntInflMnth=EN$8)))*(EN$8&lt;=(MAX(rHoldPeriod,1)+fRvrYr)*12)</f>
        <v>0</v>
      </c>
      <c r="EO293" s="278" cm="1">
        <f t="array" aca="1" ref="EO293" ca="1">EN293*(1+(rRentIncrPct*(MOD(EO$8,12)=1))+(rExCapExRntInfl*(rExCapExRntInflMnth=EO$8)))*(EO$8&lt;=(MAX(rHoldPeriod,1)+fRvrYr)*12)</f>
        <v>0</v>
      </c>
      <c r="EP293" s="278" cm="1">
        <f t="array" aca="1" ref="EP293" ca="1">EO293*(1+(rRentIncrPct*(MOD(EP$8,12)=1))+(rExCapExRntInfl*(rExCapExRntInflMnth=EP$8)))*(EP$8&lt;=(MAX(rHoldPeriod,1)+fRvrYr)*12)</f>
        <v>0</v>
      </c>
      <c r="EQ293" s="278" cm="1">
        <f t="array" aca="1" ref="EQ293" ca="1">EP293*(1+(rRentIncrPct*(MOD(EQ$8,12)=1))+(rExCapExRntInfl*(rExCapExRntInflMnth=EQ$8)))*(EQ$8&lt;=(MAX(rHoldPeriod,1)+fRvrYr)*12)</f>
        <v>0</v>
      </c>
      <c r="ER293" s="278" cm="1">
        <f t="array" aca="1" ref="ER293" ca="1">EQ293*(1+(rRentIncrPct*(MOD(ER$8,12)=1))+(rExCapExRntInfl*(rExCapExRntInflMnth=ER$8)))*(ER$8&lt;=(MAX(rHoldPeriod,1)+fRvrYr)*12)</f>
        <v>0</v>
      </c>
      <c r="ES293" s="278" cm="1">
        <f t="array" aca="1" ref="ES293" ca="1">ER293*(1+(rRentIncrPct*(MOD(ES$8,12)=1))+(rExCapExRntInfl*(rExCapExRntInflMnth=ES$8)))*(ES$8&lt;=(MAX(rHoldPeriod,1)+fRvrYr)*12)</f>
        <v>0</v>
      </c>
    </row>
    <row r="294" spans="17:149" hidden="1" x14ac:dyDescent="0.2">
      <c r="Q294" s="275"/>
      <c r="R294" s="278">
        <f t="shared" si="502"/>
        <v>0</v>
      </c>
      <c r="S294" s="278" cm="1">
        <f t="array" aca="1" ref="S294" ca="1">R294*(1+(rRentIncrPct*(MOD(S$8,12)=1))+(rExCapExRntInfl*(rExCapExRntInflMnth=S$8)))*(S$8&lt;=(MAX(rHoldPeriod,1)+fRvrYr)*12)</f>
        <v>0</v>
      </c>
      <c r="T294" s="278" cm="1">
        <f t="array" aca="1" ref="T294" ca="1">S294*(1+(rRentIncrPct*(MOD(T$8,12)=1))+(rExCapExRntInfl*(rExCapExRntInflMnth=T$8)))*(T$8&lt;=(MAX(rHoldPeriod,1)+fRvrYr)*12)</f>
        <v>0</v>
      </c>
      <c r="U294" s="278" cm="1">
        <f t="array" aca="1" ref="U294" ca="1">T294*(1+(rRentIncrPct*(MOD(U$8,12)=1))+(rExCapExRntInfl*(rExCapExRntInflMnth=U$8)))*(U$8&lt;=(MAX(rHoldPeriod,1)+fRvrYr)*12)</f>
        <v>0</v>
      </c>
      <c r="V294" s="278" cm="1">
        <f t="array" aca="1" ref="V294" ca="1">U294*(1+(rRentIncrPct*(MOD(V$8,12)=1))+(rExCapExRntInfl*(rExCapExRntInflMnth=V$8)))*(V$8&lt;=(MAX(rHoldPeriod,1)+fRvrYr)*12)</f>
        <v>0</v>
      </c>
      <c r="W294" s="278" cm="1">
        <f t="array" aca="1" ref="W294" ca="1">V294*(1+(rRentIncrPct*(MOD(W$8,12)=1))+(rExCapExRntInfl*(rExCapExRntInflMnth=W$8)))*(W$8&lt;=(MAX(rHoldPeriod,1)+fRvrYr)*12)</f>
        <v>0</v>
      </c>
      <c r="X294" s="278" cm="1">
        <f t="array" aca="1" ref="X294" ca="1">W294*(1+(rRentIncrPct*(MOD(X$8,12)=1))+(rExCapExRntInfl*(rExCapExRntInflMnth=X$8)))*(X$8&lt;=(MAX(rHoldPeriod,1)+fRvrYr)*12)</f>
        <v>0</v>
      </c>
      <c r="Y294" s="278" cm="1">
        <f t="array" aca="1" ref="Y294" ca="1">X294*(1+(rRentIncrPct*(MOD(Y$8,12)=1))+(rExCapExRntInfl*(rExCapExRntInflMnth=Y$8)))*(Y$8&lt;=(MAX(rHoldPeriod,1)+fRvrYr)*12)</f>
        <v>0</v>
      </c>
      <c r="Z294" s="278" cm="1">
        <f t="array" aca="1" ref="Z294" ca="1">Y294*(1+(rRentIncrPct*(MOD(Z$8,12)=1))+(rExCapExRntInfl*(rExCapExRntInflMnth=Z$8)))*(Z$8&lt;=(MAX(rHoldPeriod,1)+fRvrYr)*12)</f>
        <v>0</v>
      </c>
      <c r="AA294" s="278" cm="1">
        <f t="array" aca="1" ref="AA294" ca="1">Z294*(1+(rRentIncrPct*(MOD(AA$8,12)=1))+(rExCapExRntInfl*(rExCapExRntInflMnth=AA$8)))*(AA$8&lt;=(MAX(rHoldPeriod,1)+fRvrYr)*12)</f>
        <v>0</v>
      </c>
      <c r="AB294" s="278" cm="1">
        <f t="array" aca="1" ref="AB294" ca="1">AA294*(1+(rRentIncrPct*(MOD(AB$8,12)=1))+(rExCapExRntInfl*(rExCapExRntInflMnth=AB$8)))*(AB$8&lt;=(MAX(rHoldPeriod,1)+fRvrYr)*12)</f>
        <v>0</v>
      </c>
      <c r="AC294" s="278" cm="1">
        <f t="array" aca="1" ref="AC294" ca="1">AB294*(1+(rRentIncrPct*(MOD(AC$8,12)=1))+(rExCapExRntInfl*(rExCapExRntInflMnth=AC$8)))*(AC$8&lt;=(MAX(rHoldPeriod,1)+fRvrYr)*12)</f>
        <v>0</v>
      </c>
      <c r="AD294" s="278" cm="1">
        <f t="array" aca="1" ref="AD294" ca="1">AC294*(1+(rRentIncrPct*(MOD(AD$8,12)=1))+(rExCapExRntInfl*(rExCapExRntInflMnth=AD$8)))*(AD$8&lt;=(MAX(rHoldPeriod,1)+fRvrYr)*12)</f>
        <v>0</v>
      </c>
      <c r="AE294" s="278" cm="1">
        <f t="array" aca="1" ref="AE294" ca="1">AD294*(1+(rRentIncrPct*(MOD(AE$8,12)=1))+(rExCapExRntInfl*(rExCapExRntInflMnth=AE$8)))*(AE$8&lt;=(MAX(rHoldPeriod,1)+fRvrYr)*12)</f>
        <v>0</v>
      </c>
      <c r="AF294" s="278" cm="1">
        <f t="array" aca="1" ref="AF294" ca="1">AE294*(1+(rRentIncrPct*(MOD(AF$8,12)=1))+(rExCapExRntInfl*(rExCapExRntInflMnth=AF$8)))*(AF$8&lt;=(MAX(rHoldPeriod,1)+fRvrYr)*12)</f>
        <v>0</v>
      </c>
      <c r="AG294" s="278" cm="1">
        <f t="array" aca="1" ref="AG294" ca="1">AF294*(1+(rRentIncrPct*(MOD(AG$8,12)=1))+(rExCapExRntInfl*(rExCapExRntInflMnth=AG$8)))*(AG$8&lt;=(MAX(rHoldPeriod,1)+fRvrYr)*12)</f>
        <v>0</v>
      </c>
      <c r="AH294" s="278" cm="1">
        <f t="array" aca="1" ref="AH294" ca="1">AG294*(1+(rRentIncrPct*(MOD(AH$8,12)=1))+(rExCapExRntInfl*(rExCapExRntInflMnth=AH$8)))*(AH$8&lt;=(MAX(rHoldPeriod,1)+fRvrYr)*12)</f>
        <v>0</v>
      </c>
      <c r="AI294" s="278" cm="1">
        <f t="array" aca="1" ref="AI294" ca="1">AH294*(1+(rRentIncrPct*(MOD(AI$8,12)=1))+(rExCapExRntInfl*(rExCapExRntInflMnth=AI$8)))*(AI$8&lt;=(MAX(rHoldPeriod,1)+fRvrYr)*12)</f>
        <v>0</v>
      </c>
      <c r="AJ294" s="278" cm="1">
        <f t="array" aca="1" ref="AJ294" ca="1">AI294*(1+(rRentIncrPct*(MOD(AJ$8,12)=1))+(rExCapExRntInfl*(rExCapExRntInflMnth=AJ$8)))*(AJ$8&lt;=(MAX(rHoldPeriod,1)+fRvrYr)*12)</f>
        <v>0</v>
      </c>
      <c r="AK294" s="278" cm="1">
        <f t="array" aca="1" ref="AK294" ca="1">AJ294*(1+(rRentIncrPct*(MOD(AK$8,12)=1))+(rExCapExRntInfl*(rExCapExRntInflMnth=AK$8)))*(AK$8&lt;=(MAX(rHoldPeriod,1)+fRvrYr)*12)</f>
        <v>0</v>
      </c>
      <c r="AL294" s="278" cm="1">
        <f t="array" aca="1" ref="AL294" ca="1">AK294*(1+(rRentIncrPct*(MOD(AL$8,12)=1))+(rExCapExRntInfl*(rExCapExRntInflMnth=AL$8)))*(AL$8&lt;=(MAX(rHoldPeriod,1)+fRvrYr)*12)</f>
        <v>0</v>
      </c>
      <c r="AM294" s="278" cm="1">
        <f t="array" aca="1" ref="AM294" ca="1">AL294*(1+(rRentIncrPct*(MOD(AM$8,12)=1))+(rExCapExRntInfl*(rExCapExRntInflMnth=AM$8)))*(AM$8&lt;=(MAX(rHoldPeriod,1)+fRvrYr)*12)</f>
        <v>0</v>
      </c>
      <c r="AN294" s="278" cm="1">
        <f t="array" aca="1" ref="AN294" ca="1">AM294*(1+(rRentIncrPct*(MOD(AN$8,12)=1))+(rExCapExRntInfl*(rExCapExRntInflMnth=AN$8)))*(AN$8&lt;=(MAX(rHoldPeriod,1)+fRvrYr)*12)</f>
        <v>0</v>
      </c>
      <c r="AO294" s="278" cm="1">
        <f t="array" aca="1" ref="AO294" ca="1">AN294*(1+(rRentIncrPct*(MOD(AO$8,12)=1))+(rExCapExRntInfl*(rExCapExRntInflMnth=AO$8)))*(AO$8&lt;=(MAX(rHoldPeriod,1)+fRvrYr)*12)</f>
        <v>0</v>
      </c>
      <c r="AP294" s="278" cm="1">
        <f t="array" aca="1" ref="AP294" ca="1">AO294*(1+(rRentIncrPct*(MOD(AP$8,12)=1))+(rExCapExRntInfl*(rExCapExRntInflMnth=AP$8)))*(AP$8&lt;=(MAX(rHoldPeriod,1)+fRvrYr)*12)</f>
        <v>0</v>
      </c>
      <c r="AQ294" s="278" cm="1">
        <f t="array" aca="1" ref="AQ294" ca="1">AP294*(1+(rRentIncrPct*(MOD(AQ$8,12)=1))+(rExCapExRntInfl*(rExCapExRntInflMnth=AQ$8)))*(AQ$8&lt;=(MAX(rHoldPeriod,1)+fRvrYr)*12)</f>
        <v>0</v>
      </c>
      <c r="AR294" s="278" cm="1">
        <f t="array" aca="1" ref="AR294" ca="1">AQ294*(1+(rRentIncrPct*(MOD(AR$8,12)=1))+(rExCapExRntInfl*(rExCapExRntInflMnth=AR$8)))*(AR$8&lt;=(MAX(rHoldPeriod,1)+fRvrYr)*12)</f>
        <v>0</v>
      </c>
      <c r="AS294" s="278" cm="1">
        <f t="array" aca="1" ref="AS294" ca="1">AR294*(1+(rRentIncrPct*(MOD(AS$8,12)=1))+(rExCapExRntInfl*(rExCapExRntInflMnth=AS$8)))*(AS$8&lt;=(MAX(rHoldPeriod,1)+fRvrYr)*12)</f>
        <v>0</v>
      </c>
      <c r="AT294" s="278" cm="1">
        <f t="array" aca="1" ref="AT294" ca="1">AS294*(1+(rRentIncrPct*(MOD(AT$8,12)=1))+(rExCapExRntInfl*(rExCapExRntInflMnth=AT$8)))*(AT$8&lt;=(MAX(rHoldPeriod,1)+fRvrYr)*12)</f>
        <v>0</v>
      </c>
      <c r="AU294" s="278" cm="1">
        <f t="array" aca="1" ref="AU294" ca="1">AT294*(1+(rRentIncrPct*(MOD(AU$8,12)=1))+(rExCapExRntInfl*(rExCapExRntInflMnth=AU$8)))*(AU$8&lt;=(MAX(rHoldPeriod,1)+fRvrYr)*12)</f>
        <v>0</v>
      </c>
      <c r="AV294" s="278" cm="1">
        <f t="array" aca="1" ref="AV294" ca="1">AU294*(1+(rRentIncrPct*(MOD(AV$8,12)=1))+(rExCapExRntInfl*(rExCapExRntInflMnth=AV$8)))*(AV$8&lt;=(MAX(rHoldPeriod,1)+fRvrYr)*12)</f>
        <v>0</v>
      </c>
      <c r="AW294" s="278" cm="1">
        <f t="array" aca="1" ref="AW294" ca="1">AV294*(1+(rRentIncrPct*(MOD(AW$8,12)=1))+(rExCapExRntInfl*(rExCapExRntInflMnth=AW$8)))*(AW$8&lt;=(MAX(rHoldPeriod,1)+fRvrYr)*12)</f>
        <v>0</v>
      </c>
      <c r="AX294" s="278" cm="1">
        <f t="array" aca="1" ref="AX294" ca="1">AW294*(1+(rRentIncrPct*(MOD(AX$8,12)=1))+(rExCapExRntInfl*(rExCapExRntInflMnth=AX$8)))*(AX$8&lt;=(MAX(rHoldPeriod,1)+fRvrYr)*12)</f>
        <v>0</v>
      </c>
      <c r="AY294" s="278" cm="1">
        <f t="array" aca="1" ref="AY294" ca="1">AX294*(1+(rRentIncrPct*(MOD(AY$8,12)=1))+(rExCapExRntInfl*(rExCapExRntInflMnth=AY$8)))*(AY$8&lt;=(MAX(rHoldPeriod,1)+fRvrYr)*12)</f>
        <v>0</v>
      </c>
      <c r="AZ294" s="278" cm="1">
        <f t="array" aca="1" ref="AZ294" ca="1">AY294*(1+(rRentIncrPct*(MOD(AZ$8,12)=1))+(rExCapExRntInfl*(rExCapExRntInflMnth=AZ$8)))*(AZ$8&lt;=(MAX(rHoldPeriod,1)+fRvrYr)*12)</f>
        <v>0</v>
      </c>
      <c r="BA294" s="278" cm="1">
        <f t="array" aca="1" ref="BA294" ca="1">AZ294*(1+(rRentIncrPct*(MOD(BA$8,12)=1))+(rExCapExRntInfl*(rExCapExRntInflMnth=BA$8)))*(BA$8&lt;=(MAX(rHoldPeriod,1)+fRvrYr)*12)</f>
        <v>0</v>
      </c>
      <c r="BB294" s="278" cm="1">
        <f t="array" aca="1" ref="BB294" ca="1">BA294*(1+(rRentIncrPct*(MOD(BB$8,12)=1))+(rExCapExRntInfl*(rExCapExRntInflMnth=BB$8)))*(BB$8&lt;=(MAX(rHoldPeriod,1)+fRvrYr)*12)</f>
        <v>0</v>
      </c>
      <c r="BC294" s="278" cm="1">
        <f t="array" aca="1" ref="BC294" ca="1">BB294*(1+(rRentIncrPct*(MOD(BC$8,12)=1))+(rExCapExRntInfl*(rExCapExRntInflMnth=BC$8)))*(BC$8&lt;=(MAX(rHoldPeriod,1)+fRvrYr)*12)</f>
        <v>0</v>
      </c>
      <c r="BD294" s="278" cm="1">
        <f t="array" aca="1" ref="BD294" ca="1">BC294*(1+(rRentIncrPct*(MOD(BD$8,12)=1))+(rExCapExRntInfl*(rExCapExRntInflMnth=BD$8)))*(BD$8&lt;=(MAX(rHoldPeriod,1)+fRvrYr)*12)</f>
        <v>0</v>
      </c>
      <c r="BE294" s="278" cm="1">
        <f t="array" aca="1" ref="BE294" ca="1">BD294*(1+(rRentIncrPct*(MOD(BE$8,12)=1))+(rExCapExRntInfl*(rExCapExRntInflMnth=BE$8)))*(BE$8&lt;=(MAX(rHoldPeriod,1)+fRvrYr)*12)</f>
        <v>0</v>
      </c>
      <c r="BF294" s="278" cm="1">
        <f t="array" aca="1" ref="BF294" ca="1">BE294*(1+(rRentIncrPct*(MOD(BF$8,12)=1))+(rExCapExRntInfl*(rExCapExRntInflMnth=BF$8)))*(BF$8&lt;=(MAX(rHoldPeriod,1)+fRvrYr)*12)</f>
        <v>0</v>
      </c>
      <c r="BG294" s="278" cm="1">
        <f t="array" aca="1" ref="BG294" ca="1">BF294*(1+(rRentIncrPct*(MOD(BG$8,12)=1))+(rExCapExRntInfl*(rExCapExRntInflMnth=BG$8)))*(BG$8&lt;=(MAX(rHoldPeriod,1)+fRvrYr)*12)</f>
        <v>0</v>
      </c>
      <c r="BH294" s="278" cm="1">
        <f t="array" aca="1" ref="BH294" ca="1">BG294*(1+(rRentIncrPct*(MOD(BH$8,12)=1))+(rExCapExRntInfl*(rExCapExRntInflMnth=BH$8)))*(BH$8&lt;=(MAX(rHoldPeriod,1)+fRvrYr)*12)</f>
        <v>0</v>
      </c>
      <c r="BI294" s="278" cm="1">
        <f t="array" aca="1" ref="BI294" ca="1">BH294*(1+(rRentIncrPct*(MOD(BI$8,12)=1))+(rExCapExRntInfl*(rExCapExRntInflMnth=BI$8)))*(BI$8&lt;=(MAX(rHoldPeriod,1)+fRvrYr)*12)</f>
        <v>0</v>
      </c>
      <c r="BJ294" s="278" cm="1">
        <f t="array" aca="1" ref="BJ294" ca="1">BI294*(1+(rRentIncrPct*(MOD(BJ$8,12)=1))+(rExCapExRntInfl*(rExCapExRntInflMnth=BJ$8)))*(BJ$8&lt;=(MAX(rHoldPeriod,1)+fRvrYr)*12)</f>
        <v>0</v>
      </c>
      <c r="BK294" s="278" cm="1">
        <f t="array" aca="1" ref="BK294" ca="1">BJ294*(1+(rRentIncrPct*(MOD(BK$8,12)=1))+(rExCapExRntInfl*(rExCapExRntInflMnth=BK$8)))*(BK$8&lt;=(MAX(rHoldPeriod,1)+fRvrYr)*12)</f>
        <v>0</v>
      </c>
      <c r="BL294" s="278" cm="1">
        <f t="array" aca="1" ref="BL294" ca="1">BK294*(1+(rRentIncrPct*(MOD(BL$8,12)=1))+(rExCapExRntInfl*(rExCapExRntInflMnth=BL$8)))*(BL$8&lt;=(MAX(rHoldPeriod,1)+fRvrYr)*12)</f>
        <v>0</v>
      </c>
      <c r="BM294" s="278" cm="1">
        <f t="array" aca="1" ref="BM294" ca="1">BL294*(1+(rRentIncrPct*(MOD(BM$8,12)=1))+(rExCapExRntInfl*(rExCapExRntInflMnth=BM$8)))*(BM$8&lt;=(MAX(rHoldPeriod,1)+fRvrYr)*12)</f>
        <v>0</v>
      </c>
      <c r="BN294" s="278" cm="1">
        <f t="array" aca="1" ref="BN294" ca="1">BM294*(1+(rRentIncrPct*(MOD(BN$8,12)=1))+(rExCapExRntInfl*(rExCapExRntInflMnth=BN$8)))*(BN$8&lt;=(MAX(rHoldPeriod,1)+fRvrYr)*12)</f>
        <v>0</v>
      </c>
      <c r="BO294" s="278" cm="1">
        <f t="array" aca="1" ref="BO294" ca="1">BN294*(1+(rRentIncrPct*(MOD(BO$8,12)=1))+(rExCapExRntInfl*(rExCapExRntInflMnth=BO$8)))*(BO$8&lt;=(MAX(rHoldPeriod,1)+fRvrYr)*12)</f>
        <v>0</v>
      </c>
      <c r="BP294" s="278" cm="1">
        <f t="array" aca="1" ref="BP294" ca="1">BO294*(1+(rRentIncrPct*(MOD(BP$8,12)=1))+(rExCapExRntInfl*(rExCapExRntInflMnth=BP$8)))*(BP$8&lt;=(MAX(rHoldPeriod,1)+fRvrYr)*12)</f>
        <v>0</v>
      </c>
      <c r="BQ294" s="278" cm="1">
        <f t="array" aca="1" ref="BQ294" ca="1">BP294*(1+(rRentIncrPct*(MOD(BQ$8,12)=1))+(rExCapExRntInfl*(rExCapExRntInflMnth=BQ$8)))*(BQ$8&lt;=(MAX(rHoldPeriod,1)+fRvrYr)*12)</f>
        <v>0</v>
      </c>
      <c r="BR294" s="278" cm="1">
        <f t="array" aca="1" ref="BR294" ca="1">BQ294*(1+(rRentIncrPct*(MOD(BR$8,12)=1))+(rExCapExRntInfl*(rExCapExRntInflMnth=BR$8)))*(BR$8&lt;=(MAX(rHoldPeriod,1)+fRvrYr)*12)</f>
        <v>0</v>
      </c>
      <c r="BS294" s="278" cm="1">
        <f t="array" aca="1" ref="BS294" ca="1">BR294*(1+(rRentIncrPct*(MOD(BS$8,12)=1))+(rExCapExRntInfl*(rExCapExRntInflMnth=BS$8)))*(BS$8&lt;=(MAX(rHoldPeriod,1)+fRvrYr)*12)</f>
        <v>0</v>
      </c>
      <c r="BT294" s="278" cm="1">
        <f t="array" aca="1" ref="BT294" ca="1">BS294*(1+(rRentIncrPct*(MOD(BT$8,12)=1))+(rExCapExRntInfl*(rExCapExRntInflMnth=BT$8)))*(BT$8&lt;=(MAX(rHoldPeriod,1)+fRvrYr)*12)</f>
        <v>0</v>
      </c>
      <c r="BU294" s="278" cm="1">
        <f t="array" aca="1" ref="BU294" ca="1">BT294*(1+(rRentIncrPct*(MOD(BU$8,12)=1))+(rExCapExRntInfl*(rExCapExRntInflMnth=BU$8)))*(BU$8&lt;=(MAX(rHoldPeriod,1)+fRvrYr)*12)</f>
        <v>0</v>
      </c>
      <c r="BV294" s="278" cm="1">
        <f t="array" aca="1" ref="BV294" ca="1">BU294*(1+(rRentIncrPct*(MOD(BV$8,12)=1))+(rExCapExRntInfl*(rExCapExRntInflMnth=BV$8)))*(BV$8&lt;=(MAX(rHoldPeriod,1)+fRvrYr)*12)</f>
        <v>0</v>
      </c>
      <c r="BW294" s="278" cm="1">
        <f t="array" aca="1" ref="BW294" ca="1">BV294*(1+(rRentIncrPct*(MOD(BW$8,12)=1))+(rExCapExRntInfl*(rExCapExRntInflMnth=BW$8)))*(BW$8&lt;=(MAX(rHoldPeriod,1)+fRvrYr)*12)</f>
        <v>0</v>
      </c>
      <c r="BX294" s="278" cm="1">
        <f t="array" aca="1" ref="BX294" ca="1">BW294*(1+(rRentIncrPct*(MOD(BX$8,12)=1))+(rExCapExRntInfl*(rExCapExRntInflMnth=BX$8)))*(BX$8&lt;=(MAX(rHoldPeriod,1)+fRvrYr)*12)</f>
        <v>0</v>
      </c>
      <c r="BY294" s="278" cm="1">
        <f t="array" aca="1" ref="BY294" ca="1">BX294*(1+(rRentIncrPct*(MOD(BY$8,12)=1))+(rExCapExRntInfl*(rExCapExRntInflMnth=BY$8)))*(BY$8&lt;=(MAX(rHoldPeriod,1)+fRvrYr)*12)</f>
        <v>0</v>
      </c>
      <c r="BZ294" s="278" cm="1">
        <f t="array" aca="1" ref="BZ294" ca="1">BY294*(1+(rRentIncrPct*(MOD(BZ$8,12)=1))+(rExCapExRntInfl*(rExCapExRntInflMnth=BZ$8)))*(BZ$8&lt;=(MAX(rHoldPeriod,1)+fRvrYr)*12)</f>
        <v>0</v>
      </c>
      <c r="CA294" s="278" cm="1">
        <f t="array" aca="1" ref="CA294" ca="1">BZ294*(1+(rRentIncrPct*(MOD(CA$8,12)=1))+(rExCapExRntInfl*(rExCapExRntInflMnth=CA$8)))*(CA$8&lt;=(MAX(rHoldPeriod,1)+fRvrYr)*12)</f>
        <v>0</v>
      </c>
      <c r="CB294" s="278" cm="1">
        <f t="array" aca="1" ref="CB294" ca="1">CA294*(1+(rRentIncrPct*(MOD(CB$8,12)=1))+(rExCapExRntInfl*(rExCapExRntInflMnth=CB$8)))*(CB$8&lt;=(MAX(rHoldPeriod,1)+fRvrYr)*12)</f>
        <v>0</v>
      </c>
      <c r="CC294" s="278" cm="1">
        <f t="array" aca="1" ref="CC294" ca="1">CB294*(1+(rRentIncrPct*(MOD(CC$8,12)=1))+(rExCapExRntInfl*(rExCapExRntInflMnth=CC$8)))*(CC$8&lt;=(MAX(rHoldPeriod,1)+fRvrYr)*12)</f>
        <v>0</v>
      </c>
      <c r="CD294" s="278" cm="1">
        <f t="array" aca="1" ref="CD294" ca="1">CC294*(1+(rRentIncrPct*(MOD(CD$8,12)=1))+(rExCapExRntInfl*(rExCapExRntInflMnth=CD$8)))*(CD$8&lt;=(MAX(rHoldPeriod,1)+fRvrYr)*12)</f>
        <v>0</v>
      </c>
      <c r="CE294" s="278" cm="1">
        <f t="array" aca="1" ref="CE294" ca="1">CD294*(1+(rRentIncrPct*(MOD(CE$8,12)=1))+(rExCapExRntInfl*(rExCapExRntInflMnth=CE$8)))*(CE$8&lt;=(MAX(rHoldPeriod,1)+fRvrYr)*12)</f>
        <v>0</v>
      </c>
      <c r="CF294" s="278" cm="1">
        <f t="array" aca="1" ref="CF294" ca="1">CE294*(1+(rRentIncrPct*(MOD(CF$8,12)=1))+(rExCapExRntInfl*(rExCapExRntInflMnth=CF$8)))*(CF$8&lt;=(MAX(rHoldPeriod,1)+fRvrYr)*12)</f>
        <v>0</v>
      </c>
      <c r="CG294" s="278" cm="1">
        <f t="array" aca="1" ref="CG294" ca="1">CF294*(1+(rRentIncrPct*(MOD(CG$8,12)=1))+(rExCapExRntInfl*(rExCapExRntInflMnth=CG$8)))*(CG$8&lt;=(MAX(rHoldPeriod,1)+fRvrYr)*12)</f>
        <v>0</v>
      </c>
      <c r="CH294" s="278" cm="1">
        <f t="array" aca="1" ref="CH294" ca="1">CG294*(1+(rRentIncrPct*(MOD(CH$8,12)=1))+(rExCapExRntInfl*(rExCapExRntInflMnth=CH$8)))*(CH$8&lt;=(MAX(rHoldPeriod,1)+fRvrYr)*12)</f>
        <v>0</v>
      </c>
      <c r="CI294" s="278" cm="1">
        <f t="array" aca="1" ref="CI294" ca="1">CH294*(1+(rRentIncrPct*(MOD(CI$8,12)=1))+(rExCapExRntInfl*(rExCapExRntInflMnth=CI$8)))*(CI$8&lt;=(MAX(rHoldPeriod,1)+fRvrYr)*12)</f>
        <v>0</v>
      </c>
      <c r="CJ294" s="278" cm="1">
        <f t="array" aca="1" ref="CJ294" ca="1">CI294*(1+(rRentIncrPct*(MOD(CJ$8,12)=1))+(rExCapExRntInfl*(rExCapExRntInflMnth=CJ$8)))*(CJ$8&lt;=(MAX(rHoldPeriod,1)+fRvrYr)*12)</f>
        <v>0</v>
      </c>
      <c r="CK294" s="278" cm="1">
        <f t="array" aca="1" ref="CK294" ca="1">CJ294*(1+(rRentIncrPct*(MOD(CK$8,12)=1))+(rExCapExRntInfl*(rExCapExRntInflMnth=CK$8)))*(CK$8&lt;=(MAX(rHoldPeriod,1)+fRvrYr)*12)</f>
        <v>0</v>
      </c>
      <c r="CL294" s="278" cm="1">
        <f t="array" aca="1" ref="CL294" ca="1">CK294*(1+(rRentIncrPct*(MOD(CL$8,12)=1))+(rExCapExRntInfl*(rExCapExRntInflMnth=CL$8)))*(CL$8&lt;=(MAX(rHoldPeriod,1)+fRvrYr)*12)</f>
        <v>0</v>
      </c>
      <c r="CM294" s="278" cm="1">
        <f t="array" aca="1" ref="CM294" ca="1">CL294*(1+(rRentIncrPct*(MOD(CM$8,12)=1))+(rExCapExRntInfl*(rExCapExRntInflMnth=CM$8)))*(CM$8&lt;=(MAX(rHoldPeriod,1)+fRvrYr)*12)</f>
        <v>0</v>
      </c>
      <c r="CN294" s="278" cm="1">
        <f t="array" aca="1" ref="CN294" ca="1">CM294*(1+(rRentIncrPct*(MOD(CN$8,12)=1))+(rExCapExRntInfl*(rExCapExRntInflMnth=CN$8)))*(CN$8&lt;=(MAX(rHoldPeriod,1)+fRvrYr)*12)</f>
        <v>0</v>
      </c>
      <c r="CO294" s="278" cm="1">
        <f t="array" aca="1" ref="CO294" ca="1">CN294*(1+(rRentIncrPct*(MOD(CO$8,12)=1))+(rExCapExRntInfl*(rExCapExRntInflMnth=CO$8)))*(CO$8&lt;=(MAX(rHoldPeriod,1)+fRvrYr)*12)</f>
        <v>0</v>
      </c>
      <c r="CP294" s="278" cm="1">
        <f t="array" aca="1" ref="CP294" ca="1">CO294*(1+(rRentIncrPct*(MOD(CP$8,12)=1))+(rExCapExRntInfl*(rExCapExRntInflMnth=CP$8)))*(CP$8&lt;=(MAX(rHoldPeriod,1)+fRvrYr)*12)</f>
        <v>0</v>
      </c>
      <c r="CQ294" s="278" cm="1">
        <f t="array" aca="1" ref="CQ294" ca="1">CP294*(1+(rRentIncrPct*(MOD(CQ$8,12)=1))+(rExCapExRntInfl*(rExCapExRntInflMnth=CQ$8)))*(CQ$8&lt;=(MAX(rHoldPeriod,1)+fRvrYr)*12)</f>
        <v>0</v>
      </c>
      <c r="CR294" s="278" cm="1">
        <f t="array" aca="1" ref="CR294" ca="1">CQ294*(1+(rRentIncrPct*(MOD(CR$8,12)=1))+(rExCapExRntInfl*(rExCapExRntInflMnth=CR$8)))*(CR$8&lt;=(MAX(rHoldPeriod,1)+fRvrYr)*12)</f>
        <v>0</v>
      </c>
      <c r="CS294" s="278" cm="1">
        <f t="array" aca="1" ref="CS294" ca="1">CR294*(1+(rRentIncrPct*(MOD(CS$8,12)=1))+(rExCapExRntInfl*(rExCapExRntInflMnth=CS$8)))*(CS$8&lt;=(MAX(rHoldPeriod,1)+fRvrYr)*12)</f>
        <v>0</v>
      </c>
      <c r="CT294" s="278" cm="1">
        <f t="array" aca="1" ref="CT294" ca="1">CS294*(1+(rRentIncrPct*(MOD(CT$8,12)=1))+(rExCapExRntInfl*(rExCapExRntInflMnth=CT$8)))*(CT$8&lt;=(MAX(rHoldPeriod,1)+fRvrYr)*12)</f>
        <v>0</v>
      </c>
      <c r="CU294" s="278" cm="1">
        <f t="array" aca="1" ref="CU294" ca="1">CT294*(1+(rRentIncrPct*(MOD(CU$8,12)=1))+(rExCapExRntInfl*(rExCapExRntInflMnth=CU$8)))*(CU$8&lt;=(MAX(rHoldPeriod,1)+fRvrYr)*12)</f>
        <v>0</v>
      </c>
      <c r="CV294" s="278" cm="1">
        <f t="array" aca="1" ref="CV294" ca="1">CU294*(1+(rRentIncrPct*(MOD(CV$8,12)=1))+(rExCapExRntInfl*(rExCapExRntInflMnth=CV$8)))*(CV$8&lt;=(MAX(rHoldPeriod,1)+fRvrYr)*12)</f>
        <v>0</v>
      </c>
      <c r="CW294" s="278" cm="1">
        <f t="array" aca="1" ref="CW294" ca="1">CV294*(1+(rRentIncrPct*(MOD(CW$8,12)=1))+(rExCapExRntInfl*(rExCapExRntInflMnth=CW$8)))*(CW$8&lt;=(MAX(rHoldPeriod,1)+fRvrYr)*12)</f>
        <v>0</v>
      </c>
      <c r="CX294" s="278" cm="1">
        <f t="array" aca="1" ref="CX294" ca="1">CW294*(1+(rRentIncrPct*(MOD(CX$8,12)=1))+(rExCapExRntInfl*(rExCapExRntInflMnth=CX$8)))*(CX$8&lt;=(MAX(rHoldPeriod,1)+fRvrYr)*12)</f>
        <v>0</v>
      </c>
      <c r="CY294" s="278" cm="1">
        <f t="array" aca="1" ref="CY294" ca="1">CX294*(1+(rRentIncrPct*(MOD(CY$8,12)=1))+(rExCapExRntInfl*(rExCapExRntInflMnth=CY$8)))*(CY$8&lt;=(MAX(rHoldPeriod,1)+fRvrYr)*12)</f>
        <v>0</v>
      </c>
      <c r="CZ294" s="278" cm="1">
        <f t="array" aca="1" ref="CZ294" ca="1">CY294*(1+(rRentIncrPct*(MOD(CZ$8,12)=1))+(rExCapExRntInfl*(rExCapExRntInflMnth=CZ$8)))*(CZ$8&lt;=(MAX(rHoldPeriod,1)+fRvrYr)*12)</f>
        <v>0</v>
      </c>
      <c r="DA294" s="278" cm="1">
        <f t="array" aca="1" ref="DA294" ca="1">CZ294*(1+(rRentIncrPct*(MOD(DA$8,12)=1))+(rExCapExRntInfl*(rExCapExRntInflMnth=DA$8)))*(DA$8&lt;=(MAX(rHoldPeriod,1)+fRvrYr)*12)</f>
        <v>0</v>
      </c>
      <c r="DB294" s="278" cm="1">
        <f t="array" aca="1" ref="DB294" ca="1">DA294*(1+(rRentIncrPct*(MOD(DB$8,12)=1))+(rExCapExRntInfl*(rExCapExRntInflMnth=DB$8)))*(DB$8&lt;=(MAX(rHoldPeriod,1)+fRvrYr)*12)</f>
        <v>0</v>
      </c>
      <c r="DC294" s="278" cm="1">
        <f t="array" aca="1" ref="DC294" ca="1">DB294*(1+(rRentIncrPct*(MOD(DC$8,12)=1))+(rExCapExRntInfl*(rExCapExRntInflMnth=DC$8)))*(DC$8&lt;=(MAX(rHoldPeriod,1)+fRvrYr)*12)</f>
        <v>0</v>
      </c>
      <c r="DD294" s="278" cm="1">
        <f t="array" aca="1" ref="DD294" ca="1">DC294*(1+(rRentIncrPct*(MOD(DD$8,12)=1))+(rExCapExRntInfl*(rExCapExRntInflMnth=DD$8)))*(DD$8&lt;=(MAX(rHoldPeriod,1)+fRvrYr)*12)</f>
        <v>0</v>
      </c>
      <c r="DE294" s="278" cm="1">
        <f t="array" aca="1" ref="DE294" ca="1">DD294*(1+(rRentIncrPct*(MOD(DE$8,12)=1))+(rExCapExRntInfl*(rExCapExRntInflMnth=DE$8)))*(DE$8&lt;=(MAX(rHoldPeriod,1)+fRvrYr)*12)</f>
        <v>0</v>
      </c>
      <c r="DF294" s="278" cm="1">
        <f t="array" aca="1" ref="DF294" ca="1">DE294*(1+(rRentIncrPct*(MOD(DF$8,12)=1))+(rExCapExRntInfl*(rExCapExRntInflMnth=DF$8)))*(DF$8&lt;=(MAX(rHoldPeriod,1)+fRvrYr)*12)</f>
        <v>0</v>
      </c>
      <c r="DG294" s="278" cm="1">
        <f t="array" aca="1" ref="DG294" ca="1">DF294*(1+(rRentIncrPct*(MOD(DG$8,12)=1))+(rExCapExRntInfl*(rExCapExRntInflMnth=DG$8)))*(DG$8&lt;=(MAX(rHoldPeriod,1)+fRvrYr)*12)</f>
        <v>0</v>
      </c>
      <c r="DH294" s="278" cm="1">
        <f t="array" aca="1" ref="DH294" ca="1">DG294*(1+(rRentIncrPct*(MOD(DH$8,12)=1))+(rExCapExRntInfl*(rExCapExRntInflMnth=DH$8)))*(DH$8&lt;=(MAX(rHoldPeriod,1)+fRvrYr)*12)</f>
        <v>0</v>
      </c>
      <c r="DI294" s="278" cm="1">
        <f t="array" aca="1" ref="DI294" ca="1">DH294*(1+(rRentIncrPct*(MOD(DI$8,12)=1))+(rExCapExRntInfl*(rExCapExRntInflMnth=DI$8)))*(DI$8&lt;=(MAX(rHoldPeriod,1)+fRvrYr)*12)</f>
        <v>0</v>
      </c>
      <c r="DJ294" s="278" cm="1">
        <f t="array" aca="1" ref="DJ294" ca="1">DI294*(1+(rRentIncrPct*(MOD(DJ$8,12)=1))+(rExCapExRntInfl*(rExCapExRntInflMnth=DJ$8)))*(DJ$8&lt;=(MAX(rHoldPeriod,1)+fRvrYr)*12)</f>
        <v>0</v>
      </c>
      <c r="DK294" s="278" cm="1">
        <f t="array" aca="1" ref="DK294" ca="1">DJ294*(1+(rRentIncrPct*(MOD(DK$8,12)=1))+(rExCapExRntInfl*(rExCapExRntInflMnth=DK$8)))*(DK$8&lt;=(MAX(rHoldPeriod,1)+fRvrYr)*12)</f>
        <v>0</v>
      </c>
      <c r="DL294" s="278" cm="1">
        <f t="array" aca="1" ref="DL294" ca="1">DK294*(1+(rRentIncrPct*(MOD(DL$8,12)=1))+(rExCapExRntInfl*(rExCapExRntInflMnth=DL$8)))*(DL$8&lt;=(MAX(rHoldPeriod,1)+fRvrYr)*12)</f>
        <v>0</v>
      </c>
      <c r="DM294" s="278" cm="1">
        <f t="array" aca="1" ref="DM294" ca="1">DL294*(1+(rRentIncrPct*(MOD(DM$8,12)=1))+(rExCapExRntInfl*(rExCapExRntInflMnth=DM$8)))*(DM$8&lt;=(MAX(rHoldPeriod,1)+fRvrYr)*12)</f>
        <v>0</v>
      </c>
      <c r="DN294" s="278" cm="1">
        <f t="array" aca="1" ref="DN294" ca="1">DM294*(1+(rRentIncrPct*(MOD(DN$8,12)=1))+(rExCapExRntInfl*(rExCapExRntInflMnth=DN$8)))*(DN$8&lt;=(MAX(rHoldPeriod,1)+fRvrYr)*12)</f>
        <v>0</v>
      </c>
      <c r="DO294" s="278" cm="1">
        <f t="array" aca="1" ref="DO294" ca="1">DN294*(1+(rRentIncrPct*(MOD(DO$8,12)=1))+(rExCapExRntInfl*(rExCapExRntInflMnth=DO$8)))*(DO$8&lt;=(MAX(rHoldPeriod,1)+fRvrYr)*12)</f>
        <v>0</v>
      </c>
      <c r="DP294" s="278" cm="1">
        <f t="array" aca="1" ref="DP294" ca="1">DO294*(1+(rRentIncrPct*(MOD(DP$8,12)=1))+(rExCapExRntInfl*(rExCapExRntInflMnth=DP$8)))*(DP$8&lt;=(MAX(rHoldPeriod,1)+fRvrYr)*12)</f>
        <v>0</v>
      </c>
      <c r="DQ294" s="278" cm="1">
        <f t="array" aca="1" ref="DQ294" ca="1">DP294*(1+(rRentIncrPct*(MOD(DQ$8,12)=1))+(rExCapExRntInfl*(rExCapExRntInflMnth=DQ$8)))*(DQ$8&lt;=(MAX(rHoldPeriod,1)+fRvrYr)*12)</f>
        <v>0</v>
      </c>
      <c r="DR294" s="278" cm="1">
        <f t="array" aca="1" ref="DR294" ca="1">DQ294*(1+(rRentIncrPct*(MOD(DR$8,12)=1))+(rExCapExRntInfl*(rExCapExRntInflMnth=DR$8)))*(DR$8&lt;=(MAX(rHoldPeriod,1)+fRvrYr)*12)</f>
        <v>0</v>
      </c>
      <c r="DS294" s="278" cm="1">
        <f t="array" aca="1" ref="DS294" ca="1">DR294*(1+(rRentIncrPct*(MOD(DS$8,12)=1))+(rExCapExRntInfl*(rExCapExRntInflMnth=DS$8)))*(DS$8&lt;=(MAX(rHoldPeriod,1)+fRvrYr)*12)</f>
        <v>0</v>
      </c>
      <c r="DT294" s="278" cm="1">
        <f t="array" aca="1" ref="DT294" ca="1">DS294*(1+(rRentIncrPct*(MOD(DT$8,12)=1))+(rExCapExRntInfl*(rExCapExRntInflMnth=DT$8)))*(DT$8&lt;=(MAX(rHoldPeriod,1)+fRvrYr)*12)</f>
        <v>0</v>
      </c>
      <c r="DU294" s="278" cm="1">
        <f t="array" aca="1" ref="DU294" ca="1">DT294*(1+(rRentIncrPct*(MOD(DU$8,12)=1))+(rExCapExRntInfl*(rExCapExRntInflMnth=DU$8)))*(DU$8&lt;=(MAX(rHoldPeriod,1)+fRvrYr)*12)</f>
        <v>0</v>
      </c>
      <c r="DV294" s="278" cm="1">
        <f t="array" aca="1" ref="DV294" ca="1">DU294*(1+(rRentIncrPct*(MOD(DV$8,12)=1))+(rExCapExRntInfl*(rExCapExRntInflMnth=DV$8)))*(DV$8&lt;=(MAX(rHoldPeriod,1)+fRvrYr)*12)</f>
        <v>0</v>
      </c>
      <c r="DW294" s="278" cm="1">
        <f t="array" aca="1" ref="DW294" ca="1">DV294*(1+(rRentIncrPct*(MOD(DW$8,12)=1))+(rExCapExRntInfl*(rExCapExRntInflMnth=DW$8)))*(DW$8&lt;=(MAX(rHoldPeriod,1)+fRvrYr)*12)</f>
        <v>0</v>
      </c>
      <c r="DX294" s="278" cm="1">
        <f t="array" aca="1" ref="DX294" ca="1">DW294*(1+(rRentIncrPct*(MOD(DX$8,12)=1))+(rExCapExRntInfl*(rExCapExRntInflMnth=DX$8)))*(DX$8&lt;=(MAX(rHoldPeriod,1)+fRvrYr)*12)</f>
        <v>0</v>
      </c>
      <c r="DY294" s="278" cm="1">
        <f t="array" aca="1" ref="DY294" ca="1">DX294*(1+(rRentIncrPct*(MOD(DY$8,12)=1))+(rExCapExRntInfl*(rExCapExRntInflMnth=DY$8)))*(DY$8&lt;=(MAX(rHoldPeriod,1)+fRvrYr)*12)</f>
        <v>0</v>
      </c>
      <c r="DZ294" s="278" cm="1">
        <f t="array" aca="1" ref="DZ294" ca="1">DY294*(1+(rRentIncrPct*(MOD(DZ$8,12)=1))+(rExCapExRntInfl*(rExCapExRntInflMnth=DZ$8)))*(DZ$8&lt;=(MAX(rHoldPeriod,1)+fRvrYr)*12)</f>
        <v>0</v>
      </c>
      <c r="EA294" s="278" cm="1">
        <f t="array" aca="1" ref="EA294" ca="1">DZ294*(1+(rRentIncrPct*(MOD(EA$8,12)=1))+(rExCapExRntInfl*(rExCapExRntInflMnth=EA$8)))*(EA$8&lt;=(MAX(rHoldPeriod,1)+fRvrYr)*12)</f>
        <v>0</v>
      </c>
      <c r="EB294" s="278" cm="1">
        <f t="array" aca="1" ref="EB294" ca="1">EA294*(1+(rRentIncrPct*(MOD(EB$8,12)=1))+(rExCapExRntInfl*(rExCapExRntInflMnth=EB$8)))*(EB$8&lt;=(MAX(rHoldPeriod,1)+fRvrYr)*12)</f>
        <v>0</v>
      </c>
      <c r="EC294" s="278" cm="1">
        <f t="array" aca="1" ref="EC294" ca="1">EB294*(1+(rRentIncrPct*(MOD(EC$8,12)=1))+(rExCapExRntInfl*(rExCapExRntInflMnth=EC$8)))*(EC$8&lt;=(MAX(rHoldPeriod,1)+fRvrYr)*12)</f>
        <v>0</v>
      </c>
      <c r="ED294" s="278" cm="1">
        <f t="array" aca="1" ref="ED294" ca="1">EC294*(1+(rRentIncrPct*(MOD(ED$8,12)=1))+(rExCapExRntInfl*(rExCapExRntInflMnth=ED$8)))*(ED$8&lt;=(MAX(rHoldPeriod,1)+fRvrYr)*12)</f>
        <v>0</v>
      </c>
      <c r="EE294" s="278" cm="1">
        <f t="array" aca="1" ref="EE294" ca="1">ED294*(1+(rRentIncrPct*(MOD(EE$8,12)=1))+(rExCapExRntInfl*(rExCapExRntInflMnth=EE$8)))*(EE$8&lt;=(MAX(rHoldPeriod,1)+fRvrYr)*12)</f>
        <v>0</v>
      </c>
      <c r="EF294" s="278" cm="1">
        <f t="array" aca="1" ref="EF294" ca="1">EE294*(1+(rRentIncrPct*(MOD(EF$8,12)=1))+(rExCapExRntInfl*(rExCapExRntInflMnth=EF$8)))*(EF$8&lt;=(MAX(rHoldPeriod,1)+fRvrYr)*12)</f>
        <v>0</v>
      </c>
      <c r="EG294" s="278" cm="1">
        <f t="array" aca="1" ref="EG294" ca="1">EF294*(1+(rRentIncrPct*(MOD(EG$8,12)=1))+(rExCapExRntInfl*(rExCapExRntInflMnth=EG$8)))*(EG$8&lt;=(MAX(rHoldPeriod,1)+fRvrYr)*12)</f>
        <v>0</v>
      </c>
      <c r="EH294" s="278" cm="1">
        <f t="array" aca="1" ref="EH294" ca="1">EG294*(1+(rRentIncrPct*(MOD(EH$8,12)=1))+(rExCapExRntInfl*(rExCapExRntInflMnth=EH$8)))*(EH$8&lt;=(MAX(rHoldPeriod,1)+fRvrYr)*12)</f>
        <v>0</v>
      </c>
      <c r="EI294" s="278" cm="1">
        <f t="array" aca="1" ref="EI294" ca="1">EH294*(1+(rRentIncrPct*(MOD(EI$8,12)=1))+(rExCapExRntInfl*(rExCapExRntInflMnth=EI$8)))*(EI$8&lt;=(MAX(rHoldPeriod,1)+fRvrYr)*12)</f>
        <v>0</v>
      </c>
      <c r="EJ294" s="278" cm="1">
        <f t="array" aca="1" ref="EJ294" ca="1">EI294*(1+(rRentIncrPct*(MOD(EJ$8,12)=1))+(rExCapExRntInfl*(rExCapExRntInflMnth=EJ$8)))*(EJ$8&lt;=(MAX(rHoldPeriod,1)+fRvrYr)*12)</f>
        <v>0</v>
      </c>
      <c r="EK294" s="278" cm="1">
        <f t="array" aca="1" ref="EK294" ca="1">EJ294*(1+(rRentIncrPct*(MOD(EK$8,12)=1))+(rExCapExRntInfl*(rExCapExRntInflMnth=EK$8)))*(EK$8&lt;=(MAX(rHoldPeriod,1)+fRvrYr)*12)</f>
        <v>0</v>
      </c>
      <c r="EL294" s="278" cm="1">
        <f t="array" aca="1" ref="EL294" ca="1">EK294*(1+(rRentIncrPct*(MOD(EL$8,12)=1))+(rExCapExRntInfl*(rExCapExRntInflMnth=EL$8)))*(EL$8&lt;=(MAX(rHoldPeriod,1)+fRvrYr)*12)</f>
        <v>0</v>
      </c>
      <c r="EM294" s="278" cm="1">
        <f t="array" aca="1" ref="EM294" ca="1">EL294*(1+(rRentIncrPct*(MOD(EM$8,12)=1))+(rExCapExRntInfl*(rExCapExRntInflMnth=EM$8)))*(EM$8&lt;=(MAX(rHoldPeriod,1)+fRvrYr)*12)</f>
        <v>0</v>
      </c>
      <c r="EN294" s="278" cm="1">
        <f t="array" aca="1" ref="EN294" ca="1">EM294*(1+(rRentIncrPct*(MOD(EN$8,12)=1))+(rExCapExRntInfl*(rExCapExRntInflMnth=EN$8)))*(EN$8&lt;=(MAX(rHoldPeriod,1)+fRvrYr)*12)</f>
        <v>0</v>
      </c>
      <c r="EO294" s="278" cm="1">
        <f t="array" aca="1" ref="EO294" ca="1">EN294*(1+(rRentIncrPct*(MOD(EO$8,12)=1))+(rExCapExRntInfl*(rExCapExRntInflMnth=EO$8)))*(EO$8&lt;=(MAX(rHoldPeriod,1)+fRvrYr)*12)</f>
        <v>0</v>
      </c>
      <c r="EP294" s="278" cm="1">
        <f t="array" aca="1" ref="EP294" ca="1">EO294*(1+(rRentIncrPct*(MOD(EP$8,12)=1))+(rExCapExRntInfl*(rExCapExRntInflMnth=EP$8)))*(EP$8&lt;=(MAX(rHoldPeriod,1)+fRvrYr)*12)</f>
        <v>0</v>
      </c>
      <c r="EQ294" s="278" cm="1">
        <f t="array" aca="1" ref="EQ294" ca="1">EP294*(1+(rRentIncrPct*(MOD(EQ$8,12)=1))+(rExCapExRntInfl*(rExCapExRntInflMnth=EQ$8)))*(EQ$8&lt;=(MAX(rHoldPeriod,1)+fRvrYr)*12)</f>
        <v>0</v>
      </c>
      <c r="ER294" s="278" cm="1">
        <f t="array" aca="1" ref="ER294" ca="1">EQ294*(1+(rRentIncrPct*(MOD(ER$8,12)=1))+(rExCapExRntInfl*(rExCapExRntInflMnth=ER$8)))*(ER$8&lt;=(MAX(rHoldPeriod,1)+fRvrYr)*12)</f>
        <v>0</v>
      </c>
      <c r="ES294" s="278" cm="1">
        <f t="array" aca="1" ref="ES294" ca="1">ER294*(1+(rRentIncrPct*(MOD(ES$8,12)=1))+(rExCapExRntInfl*(rExCapExRntInflMnth=ES$8)))*(ES$8&lt;=(MAX(rHoldPeriod,1)+fRvrYr)*12)</f>
        <v>0</v>
      </c>
    </row>
    <row r="295" spans="17:149" hidden="1" x14ac:dyDescent="0.2">
      <c r="Q295" s="275"/>
      <c r="R295" s="278">
        <f t="shared" si="502"/>
        <v>0</v>
      </c>
      <c r="S295" s="278" cm="1">
        <f t="array" aca="1" ref="S295" ca="1">R295*(1+(rRentIncrPct*(MOD(S$8,12)=1))+(rExCapExRntInfl*(rExCapExRntInflMnth=S$8)))*(S$8&lt;=(MAX(rHoldPeriod,1)+fRvrYr)*12)</f>
        <v>0</v>
      </c>
      <c r="T295" s="278" cm="1">
        <f t="array" aca="1" ref="T295" ca="1">S295*(1+(rRentIncrPct*(MOD(T$8,12)=1))+(rExCapExRntInfl*(rExCapExRntInflMnth=T$8)))*(T$8&lt;=(MAX(rHoldPeriod,1)+fRvrYr)*12)</f>
        <v>0</v>
      </c>
      <c r="U295" s="278" cm="1">
        <f t="array" aca="1" ref="U295" ca="1">T295*(1+(rRentIncrPct*(MOD(U$8,12)=1))+(rExCapExRntInfl*(rExCapExRntInflMnth=U$8)))*(U$8&lt;=(MAX(rHoldPeriod,1)+fRvrYr)*12)</f>
        <v>0</v>
      </c>
      <c r="V295" s="278" cm="1">
        <f t="array" aca="1" ref="V295" ca="1">U295*(1+(rRentIncrPct*(MOD(V$8,12)=1))+(rExCapExRntInfl*(rExCapExRntInflMnth=V$8)))*(V$8&lt;=(MAX(rHoldPeriod,1)+fRvrYr)*12)</f>
        <v>0</v>
      </c>
      <c r="W295" s="278" cm="1">
        <f t="array" aca="1" ref="W295" ca="1">V295*(1+(rRentIncrPct*(MOD(W$8,12)=1))+(rExCapExRntInfl*(rExCapExRntInflMnth=W$8)))*(W$8&lt;=(MAX(rHoldPeriod,1)+fRvrYr)*12)</f>
        <v>0</v>
      </c>
      <c r="X295" s="278" cm="1">
        <f t="array" aca="1" ref="X295" ca="1">W295*(1+(rRentIncrPct*(MOD(X$8,12)=1))+(rExCapExRntInfl*(rExCapExRntInflMnth=X$8)))*(X$8&lt;=(MAX(rHoldPeriod,1)+fRvrYr)*12)</f>
        <v>0</v>
      </c>
      <c r="Y295" s="278" cm="1">
        <f t="array" aca="1" ref="Y295" ca="1">X295*(1+(rRentIncrPct*(MOD(Y$8,12)=1))+(rExCapExRntInfl*(rExCapExRntInflMnth=Y$8)))*(Y$8&lt;=(MAX(rHoldPeriod,1)+fRvrYr)*12)</f>
        <v>0</v>
      </c>
      <c r="Z295" s="278" cm="1">
        <f t="array" aca="1" ref="Z295" ca="1">Y295*(1+(rRentIncrPct*(MOD(Z$8,12)=1))+(rExCapExRntInfl*(rExCapExRntInflMnth=Z$8)))*(Z$8&lt;=(MAX(rHoldPeriod,1)+fRvrYr)*12)</f>
        <v>0</v>
      </c>
      <c r="AA295" s="278" cm="1">
        <f t="array" aca="1" ref="AA295" ca="1">Z295*(1+(rRentIncrPct*(MOD(AA$8,12)=1))+(rExCapExRntInfl*(rExCapExRntInflMnth=AA$8)))*(AA$8&lt;=(MAX(rHoldPeriod,1)+fRvrYr)*12)</f>
        <v>0</v>
      </c>
      <c r="AB295" s="278" cm="1">
        <f t="array" aca="1" ref="AB295" ca="1">AA295*(1+(rRentIncrPct*(MOD(AB$8,12)=1))+(rExCapExRntInfl*(rExCapExRntInflMnth=AB$8)))*(AB$8&lt;=(MAX(rHoldPeriod,1)+fRvrYr)*12)</f>
        <v>0</v>
      </c>
      <c r="AC295" s="278" cm="1">
        <f t="array" aca="1" ref="AC295" ca="1">AB295*(1+(rRentIncrPct*(MOD(AC$8,12)=1))+(rExCapExRntInfl*(rExCapExRntInflMnth=AC$8)))*(AC$8&lt;=(MAX(rHoldPeriod,1)+fRvrYr)*12)</f>
        <v>0</v>
      </c>
      <c r="AD295" s="278" cm="1">
        <f t="array" aca="1" ref="AD295" ca="1">AC295*(1+(rRentIncrPct*(MOD(AD$8,12)=1))+(rExCapExRntInfl*(rExCapExRntInflMnth=AD$8)))*(AD$8&lt;=(MAX(rHoldPeriod,1)+fRvrYr)*12)</f>
        <v>0</v>
      </c>
      <c r="AE295" s="278" cm="1">
        <f t="array" aca="1" ref="AE295" ca="1">AD295*(1+(rRentIncrPct*(MOD(AE$8,12)=1))+(rExCapExRntInfl*(rExCapExRntInflMnth=AE$8)))*(AE$8&lt;=(MAX(rHoldPeriod,1)+fRvrYr)*12)</f>
        <v>0</v>
      </c>
      <c r="AF295" s="278" cm="1">
        <f t="array" aca="1" ref="AF295" ca="1">AE295*(1+(rRentIncrPct*(MOD(AF$8,12)=1))+(rExCapExRntInfl*(rExCapExRntInflMnth=AF$8)))*(AF$8&lt;=(MAX(rHoldPeriod,1)+fRvrYr)*12)</f>
        <v>0</v>
      </c>
      <c r="AG295" s="278" cm="1">
        <f t="array" aca="1" ref="AG295" ca="1">AF295*(1+(rRentIncrPct*(MOD(AG$8,12)=1))+(rExCapExRntInfl*(rExCapExRntInflMnth=AG$8)))*(AG$8&lt;=(MAX(rHoldPeriod,1)+fRvrYr)*12)</f>
        <v>0</v>
      </c>
      <c r="AH295" s="278" cm="1">
        <f t="array" aca="1" ref="AH295" ca="1">AG295*(1+(rRentIncrPct*(MOD(AH$8,12)=1))+(rExCapExRntInfl*(rExCapExRntInflMnth=AH$8)))*(AH$8&lt;=(MAX(rHoldPeriod,1)+fRvrYr)*12)</f>
        <v>0</v>
      </c>
      <c r="AI295" s="278" cm="1">
        <f t="array" aca="1" ref="AI295" ca="1">AH295*(1+(rRentIncrPct*(MOD(AI$8,12)=1))+(rExCapExRntInfl*(rExCapExRntInflMnth=AI$8)))*(AI$8&lt;=(MAX(rHoldPeriod,1)+fRvrYr)*12)</f>
        <v>0</v>
      </c>
      <c r="AJ295" s="278" cm="1">
        <f t="array" aca="1" ref="AJ295" ca="1">AI295*(1+(rRentIncrPct*(MOD(AJ$8,12)=1))+(rExCapExRntInfl*(rExCapExRntInflMnth=AJ$8)))*(AJ$8&lt;=(MAX(rHoldPeriod,1)+fRvrYr)*12)</f>
        <v>0</v>
      </c>
      <c r="AK295" s="278" cm="1">
        <f t="array" aca="1" ref="AK295" ca="1">AJ295*(1+(rRentIncrPct*(MOD(AK$8,12)=1))+(rExCapExRntInfl*(rExCapExRntInflMnth=AK$8)))*(AK$8&lt;=(MAX(rHoldPeriod,1)+fRvrYr)*12)</f>
        <v>0</v>
      </c>
      <c r="AL295" s="278" cm="1">
        <f t="array" aca="1" ref="AL295" ca="1">AK295*(1+(rRentIncrPct*(MOD(AL$8,12)=1))+(rExCapExRntInfl*(rExCapExRntInflMnth=AL$8)))*(AL$8&lt;=(MAX(rHoldPeriod,1)+fRvrYr)*12)</f>
        <v>0</v>
      </c>
      <c r="AM295" s="278" cm="1">
        <f t="array" aca="1" ref="AM295" ca="1">AL295*(1+(rRentIncrPct*(MOD(AM$8,12)=1))+(rExCapExRntInfl*(rExCapExRntInflMnth=AM$8)))*(AM$8&lt;=(MAX(rHoldPeriod,1)+fRvrYr)*12)</f>
        <v>0</v>
      </c>
      <c r="AN295" s="278" cm="1">
        <f t="array" aca="1" ref="AN295" ca="1">AM295*(1+(rRentIncrPct*(MOD(AN$8,12)=1))+(rExCapExRntInfl*(rExCapExRntInflMnth=AN$8)))*(AN$8&lt;=(MAX(rHoldPeriod,1)+fRvrYr)*12)</f>
        <v>0</v>
      </c>
      <c r="AO295" s="278" cm="1">
        <f t="array" aca="1" ref="AO295" ca="1">AN295*(1+(rRentIncrPct*(MOD(AO$8,12)=1))+(rExCapExRntInfl*(rExCapExRntInflMnth=AO$8)))*(AO$8&lt;=(MAX(rHoldPeriod,1)+fRvrYr)*12)</f>
        <v>0</v>
      </c>
      <c r="AP295" s="278" cm="1">
        <f t="array" aca="1" ref="AP295" ca="1">AO295*(1+(rRentIncrPct*(MOD(AP$8,12)=1))+(rExCapExRntInfl*(rExCapExRntInflMnth=AP$8)))*(AP$8&lt;=(MAX(rHoldPeriod,1)+fRvrYr)*12)</f>
        <v>0</v>
      </c>
      <c r="AQ295" s="278" cm="1">
        <f t="array" aca="1" ref="AQ295" ca="1">AP295*(1+(rRentIncrPct*(MOD(AQ$8,12)=1))+(rExCapExRntInfl*(rExCapExRntInflMnth=AQ$8)))*(AQ$8&lt;=(MAX(rHoldPeriod,1)+fRvrYr)*12)</f>
        <v>0</v>
      </c>
      <c r="AR295" s="278" cm="1">
        <f t="array" aca="1" ref="AR295" ca="1">AQ295*(1+(rRentIncrPct*(MOD(AR$8,12)=1))+(rExCapExRntInfl*(rExCapExRntInflMnth=AR$8)))*(AR$8&lt;=(MAX(rHoldPeriod,1)+fRvrYr)*12)</f>
        <v>0</v>
      </c>
      <c r="AS295" s="278" cm="1">
        <f t="array" aca="1" ref="AS295" ca="1">AR295*(1+(rRentIncrPct*(MOD(AS$8,12)=1))+(rExCapExRntInfl*(rExCapExRntInflMnth=AS$8)))*(AS$8&lt;=(MAX(rHoldPeriod,1)+fRvrYr)*12)</f>
        <v>0</v>
      </c>
      <c r="AT295" s="278" cm="1">
        <f t="array" aca="1" ref="AT295" ca="1">AS295*(1+(rRentIncrPct*(MOD(AT$8,12)=1))+(rExCapExRntInfl*(rExCapExRntInflMnth=AT$8)))*(AT$8&lt;=(MAX(rHoldPeriod,1)+fRvrYr)*12)</f>
        <v>0</v>
      </c>
      <c r="AU295" s="278" cm="1">
        <f t="array" aca="1" ref="AU295" ca="1">AT295*(1+(rRentIncrPct*(MOD(AU$8,12)=1))+(rExCapExRntInfl*(rExCapExRntInflMnth=AU$8)))*(AU$8&lt;=(MAX(rHoldPeriod,1)+fRvrYr)*12)</f>
        <v>0</v>
      </c>
      <c r="AV295" s="278" cm="1">
        <f t="array" aca="1" ref="AV295" ca="1">AU295*(1+(rRentIncrPct*(MOD(AV$8,12)=1))+(rExCapExRntInfl*(rExCapExRntInflMnth=AV$8)))*(AV$8&lt;=(MAX(rHoldPeriod,1)+fRvrYr)*12)</f>
        <v>0</v>
      </c>
      <c r="AW295" s="278" cm="1">
        <f t="array" aca="1" ref="AW295" ca="1">AV295*(1+(rRentIncrPct*(MOD(AW$8,12)=1))+(rExCapExRntInfl*(rExCapExRntInflMnth=AW$8)))*(AW$8&lt;=(MAX(rHoldPeriod,1)+fRvrYr)*12)</f>
        <v>0</v>
      </c>
      <c r="AX295" s="278" cm="1">
        <f t="array" aca="1" ref="AX295" ca="1">AW295*(1+(rRentIncrPct*(MOD(AX$8,12)=1))+(rExCapExRntInfl*(rExCapExRntInflMnth=AX$8)))*(AX$8&lt;=(MAX(rHoldPeriod,1)+fRvrYr)*12)</f>
        <v>0</v>
      </c>
      <c r="AY295" s="278" cm="1">
        <f t="array" aca="1" ref="AY295" ca="1">AX295*(1+(rRentIncrPct*(MOD(AY$8,12)=1))+(rExCapExRntInfl*(rExCapExRntInflMnth=AY$8)))*(AY$8&lt;=(MAX(rHoldPeriod,1)+fRvrYr)*12)</f>
        <v>0</v>
      </c>
      <c r="AZ295" s="278" cm="1">
        <f t="array" aca="1" ref="AZ295" ca="1">AY295*(1+(rRentIncrPct*(MOD(AZ$8,12)=1))+(rExCapExRntInfl*(rExCapExRntInflMnth=AZ$8)))*(AZ$8&lt;=(MAX(rHoldPeriod,1)+fRvrYr)*12)</f>
        <v>0</v>
      </c>
      <c r="BA295" s="278" cm="1">
        <f t="array" aca="1" ref="BA295" ca="1">AZ295*(1+(rRentIncrPct*(MOD(BA$8,12)=1))+(rExCapExRntInfl*(rExCapExRntInflMnth=BA$8)))*(BA$8&lt;=(MAX(rHoldPeriod,1)+fRvrYr)*12)</f>
        <v>0</v>
      </c>
      <c r="BB295" s="278" cm="1">
        <f t="array" aca="1" ref="BB295" ca="1">BA295*(1+(rRentIncrPct*(MOD(BB$8,12)=1))+(rExCapExRntInfl*(rExCapExRntInflMnth=BB$8)))*(BB$8&lt;=(MAX(rHoldPeriod,1)+fRvrYr)*12)</f>
        <v>0</v>
      </c>
      <c r="BC295" s="278" cm="1">
        <f t="array" aca="1" ref="BC295" ca="1">BB295*(1+(rRentIncrPct*(MOD(BC$8,12)=1))+(rExCapExRntInfl*(rExCapExRntInflMnth=BC$8)))*(BC$8&lt;=(MAX(rHoldPeriod,1)+fRvrYr)*12)</f>
        <v>0</v>
      </c>
      <c r="BD295" s="278" cm="1">
        <f t="array" aca="1" ref="BD295" ca="1">BC295*(1+(rRentIncrPct*(MOD(BD$8,12)=1))+(rExCapExRntInfl*(rExCapExRntInflMnth=BD$8)))*(BD$8&lt;=(MAX(rHoldPeriod,1)+fRvrYr)*12)</f>
        <v>0</v>
      </c>
      <c r="BE295" s="278" cm="1">
        <f t="array" aca="1" ref="BE295" ca="1">BD295*(1+(rRentIncrPct*(MOD(BE$8,12)=1))+(rExCapExRntInfl*(rExCapExRntInflMnth=BE$8)))*(BE$8&lt;=(MAX(rHoldPeriod,1)+fRvrYr)*12)</f>
        <v>0</v>
      </c>
      <c r="BF295" s="278" cm="1">
        <f t="array" aca="1" ref="BF295" ca="1">BE295*(1+(rRentIncrPct*(MOD(BF$8,12)=1))+(rExCapExRntInfl*(rExCapExRntInflMnth=BF$8)))*(BF$8&lt;=(MAX(rHoldPeriod,1)+fRvrYr)*12)</f>
        <v>0</v>
      </c>
      <c r="BG295" s="278" cm="1">
        <f t="array" aca="1" ref="BG295" ca="1">BF295*(1+(rRentIncrPct*(MOD(BG$8,12)=1))+(rExCapExRntInfl*(rExCapExRntInflMnth=BG$8)))*(BG$8&lt;=(MAX(rHoldPeriod,1)+fRvrYr)*12)</f>
        <v>0</v>
      </c>
      <c r="BH295" s="278" cm="1">
        <f t="array" aca="1" ref="BH295" ca="1">BG295*(1+(rRentIncrPct*(MOD(BH$8,12)=1))+(rExCapExRntInfl*(rExCapExRntInflMnth=BH$8)))*(BH$8&lt;=(MAX(rHoldPeriod,1)+fRvrYr)*12)</f>
        <v>0</v>
      </c>
      <c r="BI295" s="278" cm="1">
        <f t="array" aca="1" ref="BI295" ca="1">BH295*(1+(rRentIncrPct*(MOD(BI$8,12)=1))+(rExCapExRntInfl*(rExCapExRntInflMnth=BI$8)))*(BI$8&lt;=(MAX(rHoldPeriod,1)+fRvrYr)*12)</f>
        <v>0</v>
      </c>
      <c r="BJ295" s="278" cm="1">
        <f t="array" aca="1" ref="BJ295" ca="1">BI295*(1+(rRentIncrPct*(MOD(BJ$8,12)=1))+(rExCapExRntInfl*(rExCapExRntInflMnth=BJ$8)))*(BJ$8&lt;=(MAX(rHoldPeriod,1)+fRvrYr)*12)</f>
        <v>0</v>
      </c>
      <c r="BK295" s="278" cm="1">
        <f t="array" aca="1" ref="BK295" ca="1">BJ295*(1+(rRentIncrPct*(MOD(BK$8,12)=1))+(rExCapExRntInfl*(rExCapExRntInflMnth=BK$8)))*(BK$8&lt;=(MAX(rHoldPeriod,1)+fRvrYr)*12)</f>
        <v>0</v>
      </c>
      <c r="BL295" s="278" cm="1">
        <f t="array" aca="1" ref="BL295" ca="1">BK295*(1+(rRentIncrPct*(MOD(BL$8,12)=1))+(rExCapExRntInfl*(rExCapExRntInflMnth=BL$8)))*(BL$8&lt;=(MAX(rHoldPeriod,1)+fRvrYr)*12)</f>
        <v>0</v>
      </c>
      <c r="BM295" s="278" cm="1">
        <f t="array" aca="1" ref="BM295" ca="1">BL295*(1+(rRentIncrPct*(MOD(BM$8,12)=1))+(rExCapExRntInfl*(rExCapExRntInflMnth=BM$8)))*(BM$8&lt;=(MAX(rHoldPeriod,1)+fRvrYr)*12)</f>
        <v>0</v>
      </c>
      <c r="BN295" s="278" cm="1">
        <f t="array" aca="1" ref="BN295" ca="1">BM295*(1+(rRentIncrPct*(MOD(BN$8,12)=1))+(rExCapExRntInfl*(rExCapExRntInflMnth=BN$8)))*(BN$8&lt;=(MAX(rHoldPeriod,1)+fRvrYr)*12)</f>
        <v>0</v>
      </c>
      <c r="BO295" s="278" cm="1">
        <f t="array" aca="1" ref="BO295" ca="1">BN295*(1+(rRentIncrPct*(MOD(BO$8,12)=1))+(rExCapExRntInfl*(rExCapExRntInflMnth=BO$8)))*(BO$8&lt;=(MAX(rHoldPeriod,1)+fRvrYr)*12)</f>
        <v>0</v>
      </c>
      <c r="BP295" s="278" cm="1">
        <f t="array" aca="1" ref="BP295" ca="1">BO295*(1+(rRentIncrPct*(MOD(BP$8,12)=1))+(rExCapExRntInfl*(rExCapExRntInflMnth=BP$8)))*(BP$8&lt;=(MAX(rHoldPeriod,1)+fRvrYr)*12)</f>
        <v>0</v>
      </c>
      <c r="BQ295" s="278" cm="1">
        <f t="array" aca="1" ref="BQ295" ca="1">BP295*(1+(rRentIncrPct*(MOD(BQ$8,12)=1))+(rExCapExRntInfl*(rExCapExRntInflMnth=BQ$8)))*(BQ$8&lt;=(MAX(rHoldPeriod,1)+fRvrYr)*12)</f>
        <v>0</v>
      </c>
      <c r="BR295" s="278" cm="1">
        <f t="array" aca="1" ref="BR295" ca="1">BQ295*(1+(rRentIncrPct*(MOD(BR$8,12)=1))+(rExCapExRntInfl*(rExCapExRntInflMnth=BR$8)))*(BR$8&lt;=(MAX(rHoldPeriod,1)+fRvrYr)*12)</f>
        <v>0</v>
      </c>
      <c r="BS295" s="278" cm="1">
        <f t="array" aca="1" ref="BS295" ca="1">BR295*(1+(rRentIncrPct*(MOD(BS$8,12)=1))+(rExCapExRntInfl*(rExCapExRntInflMnth=BS$8)))*(BS$8&lt;=(MAX(rHoldPeriod,1)+fRvrYr)*12)</f>
        <v>0</v>
      </c>
      <c r="BT295" s="278" cm="1">
        <f t="array" aca="1" ref="BT295" ca="1">BS295*(1+(rRentIncrPct*(MOD(BT$8,12)=1))+(rExCapExRntInfl*(rExCapExRntInflMnth=BT$8)))*(BT$8&lt;=(MAX(rHoldPeriod,1)+fRvrYr)*12)</f>
        <v>0</v>
      </c>
      <c r="BU295" s="278" cm="1">
        <f t="array" aca="1" ref="BU295" ca="1">BT295*(1+(rRentIncrPct*(MOD(BU$8,12)=1))+(rExCapExRntInfl*(rExCapExRntInflMnth=BU$8)))*(BU$8&lt;=(MAX(rHoldPeriod,1)+fRvrYr)*12)</f>
        <v>0</v>
      </c>
      <c r="BV295" s="278" cm="1">
        <f t="array" aca="1" ref="BV295" ca="1">BU295*(1+(rRentIncrPct*(MOD(BV$8,12)=1))+(rExCapExRntInfl*(rExCapExRntInflMnth=BV$8)))*(BV$8&lt;=(MAX(rHoldPeriod,1)+fRvrYr)*12)</f>
        <v>0</v>
      </c>
      <c r="BW295" s="278" cm="1">
        <f t="array" aca="1" ref="BW295" ca="1">BV295*(1+(rRentIncrPct*(MOD(BW$8,12)=1))+(rExCapExRntInfl*(rExCapExRntInflMnth=BW$8)))*(BW$8&lt;=(MAX(rHoldPeriod,1)+fRvrYr)*12)</f>
        <v>0</v>
      </c>
      <c r="BX295" s="278" cm="1">
        <f t="array" aca="1" ref="BX295" ca="1">BW295*(1+(rRentIncrPct*(MOD(BX$8,12)=1))+(rExCapExRntInfl*(rExCapExRntInflMnth=BX$8)))*(BX$8&lt;=(MAX(rHoldPeriod,1)+fRvrYr)*12)</f>
        <v>0</v>
      </c>
      <c r="BY295" s="278" cm="1">
        <f t="array" aca="1" ref="BY295" ca="1">BX295*(1+(rRentIncrPct*(MOD(BY$8,12)=1))+(rExCapExRntInfl*(rExCapExRntInflMnth=BY$8)))*(BY$8&lt;=(MAX(rHoldPeriod,1)+fRvrYr)*12)</f>
        <v>0</v>
      </c>
      <c r="BZ295" s="278" cm="1">
        <f t="array" aca="1" ref="BZ295" ca="1">BY295*(1+(rRentIncrPct*(MOD(BZ$8,12)=1))+(rExCapExRntInfl*(rExCapExRntInflMnth=BZ$8)))*(BZ$8&lt;=(MAX(rHoldPeriod,1)+fRvrYr)*12)</f>
        <v>0</v>
      </c>
      <c r="CA295" s="278" cm="1">
        <f t="array" aca="1" ref="CA295" ca="1">BZ295*(1+(rRentIncrPct*(MOD(CA$8,12)=1))+(rExCapExRntInfl*(rExCapExRntInflMnth=CA$8)))*(CA$8&lt;=(MAX(rHoldPeriod,1)+fRvrYr)*12)</f>
        <v>0</v>
      </c>
      <c r="CB295" s="278" cm="1">
        <f t="array" aca="1" ref="CB295" ca="1">CA295*(1+(rRentIncrPct*(MOD(CB$8,12)=1))+(rExCapExRntInfl*(rExCapExRntInflMnth=CB$8)))*(CB$8&lt;=(MAX(rHoldPeriod,1)+fRvrYr)*12)</f>
        <v>0</v>
      </c>
      <c r="CC295" s="278" cm="1">
        <f t="array" aca="1" ref="CC295" ca="1">CB295*(1+(rRentIncrPct*(MOD(CC$8,12)=1))+(rExCapExRntInfl*(rExCapExRntInflMnth=CC$8)))*(CC$8&lt;=(MAX(rHoldPeriod,1)+fRvrYr)*12)</f>
        <v>0</v>
      </c>
      <c r="CD295" s="278" cm="1">
        <f t="array" aca="1" ref="CD295" ca="1">CC295*(1+(rRentIncrPct*(MOD(CD$8,12)=1))+(rExCapExRntInfl*(rExCapExRntInflMnth=CD$8)))*(CD$8&lt;=(MAX(rHoldPeriod,1)+fRvrYr)*12)</f>
        <v>0</v>
      </c>
      <c r="CE295" s="278" cm="1">
        <f t="array" aca="1" ref="CE295" ca="1">CD295*(1+(rRentIncrPct*(MOD(CE$8,12)=1))+(rExCapExRntInfl*(rExCapExRntInflMnth=CE$8)))*(CE$8&lt;=(MAX(rHoldPeriod,1)+fRvrYr)*12)</f>
        <v>0</v>
      </c>
      <c r="CF295" s="278" cm="1">
        <f t="array" aca="1" ref="CF295" ca="1">CE295*(1+(rRentIncrPct*(MOD(CF$8,12)=1))+(rExCapExRntInfl*(rExCapExRntInflMnth=CF$8)))*(CF$8&lt;=(MAX(rHoldPeriod,1)+fRvrYr)*12)</f>
        <v>0</v>
      </c>
      <c r="CG295" s="278" cm="1">
        <f t="array" aca="1" ref="CG295" ca="1">CF295*(1+(rRentIncrPct*(MOD(CG$8,12)=1))+(rExCapExRntInfl*(rExCapExRntInflMnth=CG$8)))*(CG$8&lt;=(MAX(rHoldPeriod,1)+fRvrYr)*12)</f>
        <v>0</v>
      </c>
      <c r="CH295" s="278" cm="1">
        <f t="array" aca="1" ref="CH295" ca="1">CG295*(1+(rRentIncrPct*(MOD(CH$8,12)=1))+(rExCapExRntInfl*(rExCapExRntInflMnth=CH$8)))*(CH$8&lt;=(MAX(rHoldPeriod,1)+fRvrYr)*12)</f>
        <v>0</v>
      </c>
      <c r="CI295" s="278" cm="1">
        <f t="array" aca="1" ref="CI295" ca="1">CH295*(1+(rRentIncrPct*(MOD(CI$8,12)=1))+(rExCapExRntInfl*(rExCapExRntInflMnth=CI$8)))*(CI$8&lt;=(MAX(rHoldPeriod,1)+fRvrYr)*12)</f>
        <v>0</v>
      </c>
      <c r="CJ295" s="278" cm="1">
        <f t="array" aca="1" ref="CJ295" ca="1">CI295*(1+(rRentIncrPct*(MOD(CJ$8,12)=1))+(rExCapExRntInfl*(rExCapExRntInflMnth=CJ$8)))*(CJ$8&lt;=(MAX(rHoldPeriod,1)+fRvrYr)*12)</f>
        <v>0</v>
      </c>
      <c r="CK295" s="278" cm="1">
        <f t="array" aca="1" ref="CK295" ca="1">CJ295*(1+(rRentIncrPct*(MOD(CK$8,12)=1))+(rExCapExRntInfl*(rExCapExRntInflMnth=CK$8)))*(CK$8&lt;=(MAX(rHoldPeriod,1)+fRvrYr)*12)</f>
        <v>0</v>
      </c>
      <c r="CL295" s="278" cm="1">
        <f t="array" aca="1" ref="CL295" ca="1">CK295*(1+(rRentIncrPct*(MOD(CL$8,12)=1))+(rExCapExRntInfl*(rExCapExRntInflMnth=CL$8)))*(CL$8&lt;=(MAX(rHoldPeriod,1)+fRvrYr)*12)</f>
        <v>0</v>
      </c>
      <c r="CM295" s="278" cm="1">
        <f t="array" aca="1" ref="CM295" ca="1">CL295*(1+(rRentIncrPct*(MOD(CM$8,12)=1))+(rExCapExRntInfl*(rExCapExRntInflMnth=CM$8)))*(CM$8&lt;=(MAX(rHoldPeriod,1)+fRvrYr)*12)</f>
        <v>0</v>
      </c>
      <c r="CN295" s="278" cm="1">
        <f t="array" aca="1" ref="CN295" ca="1">CM295*(1+(rRentIncrPct*(MOD(CN$8,12)=1))+(rExCapExRntInfl*(rExCapExRntInflMnth=CN$8)))*(CN$8&lt;=(MAX(rHoldPeriod,1)+fRvrYr)*12)</f>
        <v>0</v>
      </c>
      <c r="CO295" s="278" cm="1">
        <f t="array" aca="1" ref="CO295" ca="1">CN295*(1+(rRentIncrPct*(MOD(CO$8,12)=1))+(rExCapExRntInfl*(rExCapExRntInflMnth=CO$8)))*(CO$8&lt;=(MAX(rHoldPeriod,1)+fRvrYr)*12)</f>
        <v>0</v>
      </c>
      <c r="CP295" s="278" cm="1">
        <f t="array" aca="1" ref="CP295" ca="1">CO295*(1+(rRentIncrPct*(MOD(CP$8,12)=1))+(rExCapExRntInfl*(rExCapExRntInflMnth=CP$8)))*(CP$8&lt;=(MAX(rHoldPeriod,1)+fRvrYr)*12)</f>
        <v>0</v>
      </c>
      <c r="CQ295" s="278" cm="1">
        <f t="array" aca="1" ref="CQ295" ca="1">CP295*(1+(rRentIncrPct*(MOD(CQ$8,12)=1))+(rExCapExRntInfl*(rExCapExRntInflMnth=CQ$8)))*(CQ$8&lt;=(MAX(rHoldPeriod,1)+fRvrYr)*12)</f>
        <v>0</v>
      </c>
      <c r="CR295" s="278" cm="1">
        <f t="array" aca="1" ref="CR295" ca="1">CQ295*(1+(rRentIncrPct*(MOD(CR$8,12)=1))+(rExCapExRntInfl*(rExCapExRntInflMnth=CR$8)))*(CR$8&lt;=(MAX(rHoldPeriod,1)+fRvrYr)*12)</f>
        <v>0</v>
      </c>
      <c r="CS295" s="278" cm="1">
        <f t="array" aca="1" ref="CS295" ca="1">CR295*(1+(rRentIncrPct*(MOD(CS$8,12)=1))+(rExCapExRntInfl*(rExCapExRntInflMnth=CS$8)))*(CS$8&lt;=(MAX(rHoldPeriod,1)+fRvrYr)*12)</f>
        <v>0</v>
      </c>
      <c r="CT295" s="278" cm="1">
        <f t="array" aca="1" ref="CT295" ca="1">CS295*(1+(rRentIncrPct*(MOD(CT$8,12)=1))+(rExCapExRntInfl*(rExCapExRntInflMnth=CT$8)))*(CT$8&lt;=(MAX(rHoldPeriod,1)+fRvrYr)*12)</f>
        <v>0</v>
      </c>
      <c r="CU295" s="278" cm="1">
        <f t="array" aca="1" ref="CU295" ca="1">CT295*(1+(rRentIncrPct*(MOD(CU$8,12)=1))+(rExCapExRntInfl*(rExCapExRntInflMnth=CU$8)))*(CU$8&lt;=(MAX(rHoldPeriod,1)+fRvrYr)*12)</f>
        <v>0</v>
      </c>
      <c r="CV295" s="278" cm="1">
        <f t="array" aca="1" ref="CV295" ca="1">CU295*(1+(rRentIncrPct*(MOD(CV$8,12)=1))+(rExCapExRntInfl*(rExCapExRntInflMnth=CV$8)))*(CV$8&lt;=(MAX(rHoldPeriod,1)+fRvrYr)*12)</f>
        <v>0</v>
      </c>
      <c r="CW295" s="278" cm="1">
        <f t="array" aca="1" ref="CW295" ca="1">CV295*(1+(rRentIncrPct*(MOD(CW$8,12)=1))+(rExCapExRntInfl*(rExCapExRntInflMnth=CW$8)))*(CW$8&lt;=(MAX(rHoldPeriod,1)+fRvrYr)*12)</f>
        <v>0</v>
      </c>
      <c r="CX295" s="278" cm="1">
        <f t="array" aca="1" ref="CX295" ca="1">CW295*(1+(rRentIncrPct*(MOD(CX$8,12)=1))+(rExCapExRntInfl*(rExCapExRntInflMnth=CX$8)))*(CX$8&lt;=(MAX(rHoldPeriod,1)+fRvrYr)*12)</f>
        <v>0</v>
      </c>
      <c r="CY295" s="278" cm="1">
        <f t="array" aca="1" ref="CY295" ca="1">CX295*(1+(rRentIncrPct*(MOD(CY$8,12)=1))+(rExCapExRntInfl*(rExCapExRntInflMnth=CY$8)))*(CY$8&lt;=(MAX(rHoldPeriod,1)+fRvrYr)*12)</f>
        <v>0</v>
      </c>
      <c r="CZ295" s="278" cm="1">
        <f t="array" aca="1" ref="CZ295" ca="1">CY295*(1+(rRentIncrPct*(MOD(CZ$8,12)=1))+(rExCapExRntInfl*(rExCapExRntInflMnth=CZ$8)))*(CZ$8&lt;=(MAX(rHoldPeriod,1)+fRvrYr)*12)</f>
        <v>0</v>
      </c>
      <c r="DA295" s="278" cm="1">
        <f t="array" aca="1" ref="DA295" ca="1">CZ295*(1+(rRentIncrPct*(MOD(DA$8,12)=1))+(rExCapExRntInfl*(rExCapExRntInflMnth=DA$8)))*(DA$8&lt;=(MAX(rHoldPeriod,1)+fRvrYr)*12)</f>
        <v>0</v>
      </c>
      <c r="DB295" s="278" cm="1">
        <f t="array" aca="1" ref="DB295" ca="1">DA295*(1+(rRentIncrPct*(MOD(DB$8,12)=1))+(rExCapExRntInfl*(rExCapExRntInflMnth=DB$8)))*(DB$8&lt;=(MAX(rHoldPeriod,1)+fRvrYr)*12)</f>
        <v>0</v>
      </c>
      <c r="DC295" s="278" cm="1">
        <f t="array" aca="1" ref="DC295" ca="1">DB295*(1+(rRentIncrPct*(MOD(DC$8,12)=1))+(rExCapExRntInfl*(rExCapExRntInflMnth=DC$8)))*(DC$8&lt;=(MAX(rHoldPeriod,1)+fRvrYr)*12)</f>
        <v>0</v>
      </c>
      <c r="DD295" s="278" cm="1">
        <f t="array" aca="1" ref="DD295" ca="1">DC295*(1+(rRentIncrPct*(MOD(DD$8,12)=1))+(rExCapExRntInfl*(rExCapExRntInflMnth=DD$8)))*(DD$8&lt;=(MAX(rHoldPeriod,1)+fRvrYr)*12)</f>
        <v>0</v>
      </c>
      <c r="DE295" s="278" cm="1">
        <f t="array" aca="1" ref="DE295" ca="1">DD295*(1+(rRentIncrPct*(MOD(DE$8,12)=1))+(rExCapExRntInfl*(rExCapExRntInflMnth=DE$8)))*(DE$8&lt;=(MAX(rHoldPeriod,1)+fRvrYr)*12)</f>
        <v>0</v>
      </c>
      <c r="DF295" s="278" cm="1">
        <f t="array" aca="1" ref="DF295" ca="1">DE295*(1+(rRentIncrPct*(MOD(DF$8,12)=1))+(rExCapExRntInfl*(rExCapExRntInflMnth=DF$8)))*(DF$8&lt;=(MAX(rHoldPeriod,1)+fRvrYr)*12)</f>
        <v>0</v>
      </c>
      <c r="DG295" s="278" cm="1">
        <f t="array" aca="1" ref="DG295" ca="1">DF295*(1+(rRentIncrPct*(MOD(DG$8,12)=1))+(rExCapExRntInfl*(rExCapExRntInflMnth=DG$8)))*(DG$8&lt;=(MAX(rHoldPeriod,1)+fRvrYr)*12)</f>
        <v>0</v>
      </c>
      <c r="DH295" s="278" cm="1">
        <f t="array" aca="1" ref="DH295" ca="1">DG295*(1+(rRentIncrPct*(MOD(DH$8,12)=1))+(rExCapExRntInfl*(rExCapExRntInflMnth=DH$8)))*(DH$8&lt;=(MAX(rHoldPeriod,1)+fRvrYr)*12)</f>
        <v>0</v>
      </c>
      <c r="DI295" s="278" cm="1">
        <f t="array" aca="1" ref="DI295" ca="1">DH295*(1+(rRentIncrPct*(MOD(DI$8,12)=1))+(rExCapExRntInfl*(rExCapExRntInflMnth=DI$8)))*(DI$8&lt;=(MAX(rHoldPeriod,1)+fRvrYr)*12)</f>
        <v>0</v>
      </c>
      <c r="DJ295" s="278" cm="1">
        <f t="array" aca="1" ref="DJ295" ca="1">DI295*(1+(rRentIncrPct*(MOD(DJ$8,12)=1))+(rExCapExRntInfl*(rExCapExRntInflMnth=DJ$8)))*(DJ$8&lt;=(MAX(rHoldPeriod,1)+fRvrYr)*12)</f>
        <v>0</v>
      </c>
      <c r="DK295" s="278" cm="1">
        <f t="array" aca="1" ref="DK295" ca="1">DJ295*(1+(rRentIncrPct*(MOD(DK$8,12)=1))+(rExCapExRntInfl*(rExCapExRntInflMnth=DK$8)))*(DK$8&lt;=(MAX(rHoldPeriod,1)+fRvrYr)*12)</f>
        <v>0</v>
      </c>
      <c r="DL295" s="278" cm="1">
        <f t="array" aca="1" ref="DL295" ca="1">DK295*(1+(rRentIncrPct*(MOD(DL$8,12)=1))+(rExCapExRntInfl*(rExCapExRntInflMnth=DL$8)))*(DL$8&lt;=(MAX(rHoldPeriod,1)+fRvrYr)*12)</f>
        <v>0</v>
      </c>
      <c r="DM295" s="278" cm="1">
        <f t="array" aca="1" ref="DM295" ca="1">DL295*(1+(rRentIncrPct*(MOD(DM$8,12)=1))+(rExCapExRntInfl*(rExCapExRntInflMnth=DM$8)))*(DM$8&lt;=(MAX(rHoldPeriod,1)+fRvrYr)*12)</f>
        <v>0</v>
      </c>
      <c r="DN295" s="278" cm="1">
        <f t="array" aca="1" ref="DN295" ca="1">DM295*(1+(rRentIncrPct*(MOD(DN$8,12)=1))+(rExCapExRntInfl*(rExCapExRntInflMnth=DN$8)))*(DN$8&lt;=(MAX(rHoldPeriod,1)+fRvrYr)*12)</f>
        <v>0</v>
      </c>
      <c r="DO295" s="278" cm="1">
        <f t="array" aca="1" ref="DO295" ca="1">DN295*(1+(rRentIncrPct*(MOD(DO$8,12)=1))+(rExCapExRntInfl*(rExCapExRntInflMnth=DO$8)))*(DO$8&lt;=(MAX(rHoldPeriod,1)+fRvrYr)*12)</f>
        <v>0</v>
      </c>
      <c r="DP295" s="278" cm="1">
        <f t="array" aca="1" ref="DP295" ca="1">DO295*(1+(rRentIncrPct*(MOD(DP$8,12)=1))+(rExCapExRntInfl*(rExCapExRntInflMnth=DP$8)))*(DP$8&lt;=(MAX(rHoldPeriod,1)+fRvrYr)*12)</f>
        <v>0</v>
      </c>
      <c r="DQ295" s="278" cm="1">
        <f t="array" aca="1" ref="DQ295" ca="1">DP295*(1+(rRentIncrPct*(MOD(DQ$8,12)=1))+(rExCapExRntInfl*(rExCapExRntInflMnth=DQ$8)))*(DQ$8&lt;=(MAX(rHoldPeriod,1)+fRvrYr)*12)</f>
        <v>0</v>
      </c>
      <c r="DR295" s="278" cm="1">
        <f t="array" aca="1" ref="DR295" ca="1">DQ295*(1+(rRentIncrPct*(MOD(DR$8,12)=1))+(rExCapExRntInfl*(rExCapExRntInflMnth=DR$8)))*(DR$8&lt;=(MAX(rHoldPeriod,1)+fRvrYr)*12)</f>
        <v>0</v>
      </c>
      <c r="DS295" s="278" cm="1">
        <f t="array" aca="1" ref="DS295" ca="1">DR295*(1+(rRentIncrPct*(MOD(DS$8,12)=1))+(rExCapExRntInfl*(rExCapExRntInflMnth=DS$8)))*(DS$8&lt;=(MAX(rHoldPeriod,1)+fRvrYr)*12)</f>
        <v>0</v>
      </c>
      <c r="DT295" s="278" cm="1">
        <f t="array" aca="1" ref="DT295" ca="1">DS295*(1+(rRentIncrPct*(MOD(DT$8,12)=1))+(rExCapExRntInfl*(rExCapExRntInflMnth=DT$8)))*(DT$8&lt;=(MAX(rHoldPeriod,1)+fRvrYr)*12)</f>
        <v>0</v>
      </c>
      <c r="DU295" s="278" cm="1">
        <f t="array" aca="1" ref="DU295" ca="1">DT295*(1+(rRentIncrPct*(MOD(DU$8,12)=1))+(rExCapExRntInfl*(rExCapExRntInflMnth=DU$8)))*(DU$8&lt;=(MAX(rHoldPeriod,1)+fRvrYr)*12)</f>
        <v>0</v>
      </c>
      <c r="DV295" s="278" cm="1">
        <f t="array" aca="1" ref="DV295" ca="1">DU295*(1+(rRentIncrPct*(MOD(DV$8,12)=1))+(rExCapExRntInfl*(rExCapExRntInflMnth=DV$8)))*(DV$8&lt;=(MAX(rHoldPeriod,1)+fRvrYr)*12)</f>
        <v>0</v>
      </c>
      <c r="DW295" s="278" cm="1">
        <f t="array" aca="1" ref="DW295" ca="1">DV295*(1+(rRentIncrPct*(MOD(DW$8,12)=1))+(rExCapExRntInfl*(rExCapExRntInflMnth=DW$8)))*(DW$8&lt;=(MAX(rHoldPeriod,1)+fRvrYr)*12)</f>
        <v>0</v>
      </c>
      <c r="DX295" s="278" cm="1">
        <f t="array" aca="1" ref="DX295" ca="1">DW295*(1+(rRentIncrPct*(MOD(DX$8,12)=1))+(rExCapExRntInfl*(rExCapExRntInflMnth=DX$8)))*(DX$8&lt;=(MAX(rHoldPeriod,1)+fRvrYr)*12)</f>
        <v>0</v>
      </c>
      <c r="DY295" s="278" cm="1">
        <f t="array" aca="1" ref="DY295" ca="1">DX295*(1+(rRentIncrPct*(MOD(DY$8,12)=1))+(rExCapExRntInfl*(rExCapExRntInflMnth=DY$8)))*(DY$8&lt;=(MAX(rHoldPeriod,1)+fRvrYr)*12)</f>
        <v>0</v>
      </c>
      <c r="DZ295" s="278" cm="1">
        <f t="array" aca="1" ref="DZ295" ca="1">DY295*(1+(rRentIncrPct*(MOD(DZ$8,12)=1))+(rExCapExRntInfl*(rExCapExRntInflMnth=DZ$8)))*(DZ$8&lt;=(MAX(rHoldPeriod,1)+fRvrYr)*12)</f>
        <v>0</v>
      </c>
      <c r="EA295" s="278" cm="1">
        <f t="array" aca="1" ref="EA295" ca="1">DZ295*(1+(rRentIncrPct*(MOD(EA$8,12)=1))+(rExCapExRntInfl*(rExCapExRntInflMnth=EA$8)))*(EA$8&lt;=(MAX(rHoldPeriod,1)+fRvrYr)*12)</f>
        <v>0</v>
      </c>
      <c r="EB295" s="278" cm="1">
        <f t="array" aca="1" ref="EB295" ca="1">EA295*(1+(rRentIncrPct*(MOD(EB$8,12)=1))+(rExCapExRntInfl*(rExCapExRntInflMnth=EB$8)))*(EB$8&lt;=(MAX(rHoldPeriod,1)+fRvrYr)*12)</f>
        <v>0</v>
      </c>
      <c r="EC295" s="278" cm="1">
        <f t="array" aca="1" ref="EC295" ca="1">EB295*(1+(rRentIncrPct*(MOD(EC$8,12)=1))+(rExCapExRntInfl*(rExCapExRntInflMnth=EC$8)))*(EC$8&lt;=(MAX(rHoldPeriod,1)+fRvrYr)*12)</f>
        <v>0</v>
      </c>
      <c r="ED295" s="278" cm="1">
        <f t="array" aca="1" ref="ED295" ca="1">EC295*(1+(rRentIncrPct*(MOD(ED$8,12)=1))+(rExCapExRntInfl*(rExCapExRntInflMnth=ED$8)))*(ED$8&lt;=(MAX(rHoldPeriod,1)+fRvrYr)*12)</f>
        <v>0</v>
      </c>
      <c r="EE295" s="278" cm="1">
        <f t="array" aca="1" ref="EE295" ca="1">ED295*(1+(rRentIncrPct*(MOD(EE$8,12)=1))+(rExCapExRntInfl*(rExCapExRntInflMnth=EE$8)))*(EE$8&lt;=(MAX(rHoldPeriod,1)+fRvrYr)*12)</f>
        <v>0</v>
      </c>
      <c r="EF295" s="278" cm="1">
        <f t="array" aca="1" ref="EF295" ca="1">EE295*(1+(rRentIncrPct*(MOD(EF$8,12)=1))+(rExCapExRntInfl*(rExCapExRntInflMnth=EF$8)))*(EF$8&lt;=(MAX(rHoldPeriod,1)+fRvrYr)*12)</f>
        <v>0</v>
      </c>
      <c r="EG295" s="278" cm="1">
        <f t="array" aca="1" ref="EG295" ca="1">EF295*(1+(rRentIncrPct*(MOD(EG$8,12)=1))+(rExCapExRntInfl*(rExCapExRntInflMnth=EG$8)))*(EG$8&lt;=(MAX(rHoldPeriod,1)+fRvrYr)*12)</f>
        <v>0</v>
      </c>
      <c r="EH295" s="278" cm="1">
        <f t="array" aca="1" ref="EH295" ca="1">EG295*(1+(rRentIncrPct*(MOD(EH$8,12)=1))+(rExCapExRntInfl*(rExCapExRntInflMnth=EH$8)))*(EH$8&lt;=(MAX(rHoldPeriod,1)+fRvrYr)*12)</f>
        <v>0</v>
      </c>
      <c r="EI295" s="278" cm="1">
        <f t="array" aca="1" ref="EI295" ca="1">EH295*(1+(rRentIncrPct*(MOD(EI$8,12)=1))+(rExCapExRntInfl*(rExCapExRntInflMnth=EI$8)))*(EI$8&lt;=(MAX(rHoldPeriod,1)+fRvrYr)*12)</f>
        <v>0</v>
      </c>
      <c r="EJ295" s="278" cm="1">
        <f t="array" aca="1" ref="EJ295" ca="1">EI295*(1+(rRentIncrPct*(MOD(EJ$8,12)=1))+(rExCapExRntInfl*(rExCapExRntInflMnth=EJ$8)))*(EJ$8&lt;=(MAX(rHoldPeriod,1)+fRvrYr)*12)</f>
        <v>0</v>
      </c>
      <c r="EK295" s="278" cm="1">
        <f t="array" aca="1" ref="EK295" ca="1">EJ295*(1+(rRentIncrPct*(MOD(EK$8,12)=1))+(rExCapExRntInfl*(rExCapExRntInflMnth=EK$8)))*(EK$8&lt;=(MAX(rHoldPeriod,1)+fRvrYr)*12)</f>
        <v>0</v>
      </c>
      <c r="EL295" s="278" cm="1">
        <f t="array" aca="1" ref="EL295" ca="1">EK295*(1+(rRentIncrPct*(MOD(EL$8,12)=1))+(rExCapExRntInfl*(rExCapExRntInflMnth=EL$8)))*(EL$8&lt;=(MAX(rHoldPeriod,1)+fRvrYr)*12)</f>
        <v>0</v>
      </c>
      <c r="EM295" s="278" cm="1">
        <f t="array" aca="1" ref="EM295" ca="1">EL295*(1+(rRentIncrPct*(MOD(EM$8,12)=1))+(rExCapExRntInfl*(rExCapExRntInflMnth=EM$8)))*(EM$8&lt;=(MAX(rHoldPeriod,1)+fRvrYr)*12)</f>
        <v>0</v>
      </c>
      <c r="EN295" s="278" cm="1">
        <f t="array" aca="1" ref="EN295" ca="1">EM295*(1+(rRentIncrPct*(MOD(EN$8,12)=1))+(rExCapExRntInfl*(rExCapExRntInflMnth=EN$8)))*(EN$8&lt;=(MAX(rHoldPeriod,1)+fRvrYr)*12)</f>
        <v>0</v>
      </c>
      <c r="EO295" s="278" cm="1">
        <f t="array" aca="1" ref="EO295" ca="1">EN295*(1+(rRentIncrPct*(MOD(EO$8,12)=1))+(rExCapExRntInfl*(rExCapExRntInflMnth=EO$8)))*(EO$8&lt;=(MAX(rHoldPeriod,1)+fRvrYr)*12)</f>
        <v>0</v>
      </c>
      <c r="EP295" s="278" cm="1">
        <f t="array" aca="1" ref="EP295" ca="1">EO295*(1+(rRentIncrPct*(MOD(EP$8,12)=1))+(rExCapExRntInfl*(rExCapExRntInflMnth=EP$8)))*(EP$8&lt;=(MAX(rHoldPeriod,1)+fRvrYr)*12)</f>
        <v>0</v>
      </c>
      <c r="EQ295" s="278" cm="1">
        <f t="array" aca="1" ref="EQ295" ca="1">EP295*(1+(rRentIncrPct*(MOD(EQ$8,12)=1))+(rExCapExRntInfl*(rExCapExRntInflMnth=EQ$8)))*(EQ$8&lt;=(MAX(rHoldPeriod,1)+fRvrYr)*12)</f>
        <v>0</v>
      </c>
      <c r="ER295" s="278" cm="1">
        <f t="array" aca="1" ref="ER295" ca="1">EQ295*(1+(rRentIncrPct*(MOD(ER$8,12)=1))+(rExCapExRntInfl*(rExCapExRntInflMnth=ER$8)))*(ER$8&lt;=(MAX(rHoldPeriod,1)+fRvrYr)*12)</f>
        <v>0</v>
      </c>
      <c r="ES295" s="278" cm="1">
        <f t="array" aca="1" ref="ES295" ca="1">ER295*(1+(rRentIncrPct*(MOD(ES$8,12)=1))+(rExCapExRntInfl*(rExCapExRntInflMnth=ES$8)))*(ES$8&lt;=(MAX(rHoldPeriod,1)+fRvrYr)*12)</f>
        <v>0</v>
      </c>
    </row>
    <row r="296" spans="17:149" hidden="1" x14ac:dyDescent="0.2">
      <c r="Q296" s="275"/>
      <c r="R296" s="278">
        <f t="shared" si="502"/>
        <v>0</v>
      </c>
      <c r="S296" s="278" cm="1">
        <f t="array" aca="1" ref="S296" ca="1">R296*(1+(rRentIncrPct*(MOD(S$8,12)=1))+(rExCapExRntInfl*(rExCapExRntInflMnth=S$8)))*(S$8&lt;=(MAX(rHoldPeriod,1)+fRvrYr)*12)</f>
        <v>0</v>
      </c>
      <c r="T296" s="278" cm="1">
        <f t="array" aca="1" ref="T296" ca="1">S296*(1+(rRentIncrPct*(MOD(T$8,12)=1))+(rExCapExRntInfl*(rExCapExRntInflMnth=T$8)))*(T$8&lt;=(MAX(rHoldPeriod,1)+fRvrYr)*12)</f>
        <v>0</v>
      </c>
      <c r="U296" s="278" cm="1">
        <f t="array" aca="1" ref="U296" ca="1">T296*(1+(rRentIncrPct*(MOD(U$8,12)=1))+(rExCapExRntInfl*(rExCapExRntInflMnth=U$8)))*(U$8&lt;=(MAX(rHoldPeriod,1)+fRvrYr)*12)</f>
        <v>0</v>
      </c>
      <c r="V296" s="278" cm="1">
        <f t="array" aca="1" ref="V296" ca="1">U296*(1+(rRentIncrPct*(MOD(V$8,12)=1))+(rExCapExRntInfl*(rExCapExRntInflMnth=V$8)))*(V$8&lt;=(MAX(rHoldPeriod,1)+fRvrYr)*12)</f>
        <v>0</v>
      </c>
      <c r="W296" s="278" cm="1">
        <f t="array" aca="1" ref="W296" ca="1">V296*(1+(rRentIncrPct*(MOD(W$8,12)=1))+(rExCapExRntInfl*(rExCapExRntInflMnth=W$8)))*(W$8&lt;=(MAX(rHoldPeriod,1)+fRvrYr)*12)</f>
        <v>0</v>
      </c>
      <c r="X296" s="278" cm="1">
        <f t="array" aca="1" ref="X296" ca="1">W296*(1+(rRentIncrPct*(MOD(X$8,12)=1))+(rExCapExRntInfl*(rExCapExRntInflMnth=X$8)))*(X$8&lt;=(MAX(rHoldPeriod,1)+fRvrYr)*12)</f>
        <v>0</v>
      </c>
      <c r="Y296" s="278" cm="1">
        <f t="array" aca="1" ref="Y296" ca="1">X296*(1+(rRentIncrPct*(MOD(Y$8,12)=1))+(rExCapExRntInfl*(rExCapExRntInflMnth=Y$8)))*(Y$8&lt;=(MAX(rHoldPeriod,1)+fRvrYr)*12)</f>
        <v>0</v>
      </c>
      <c r="Z296" s="278" cm="1">
        <f t="array" aca="1" ref="Z296" ca="1">Y296*(1+(rRentIncrPct*(MOD(Z$8,12)=1))+(rExCapExRntInfl*(rExCapExRntInflMnth=Z$8)))*(Z$8&lt;=(MAX(rHoldPeriod,1)+fRvrYr)*12)</f>
        <v>0</v>
      </c>
      <c r="AA296" s="278" cm="1">
        <f t="array" aca="1" ref="AA296" ca="1">Z296*(1+(rRentIncrPct*(MOD(AA$8,12)=1))+(rExCapExRntInfl*(rExCapExRntInflMnth=AA$8)))*(AA$8&lt;=(MAX(rHoldPeriod,1)+fRvrYr)*12)</f>
        <v>0</v>
      </c>
      <c r="AB296" s="278" cm="1">
        <f t="array" aca="1" ref="AB296" ca="1">AA296*(1+(rRentIncrPct*(MOD(AB$8,12)=1))+(rExCapExRntInfl*(rExCapExRntInflMnth=AB$8)))*(AB$8&lt;=(MAX(rHoldPeriod,1)+fRvrYr)*12)</f>
        <v>0</v>
      </c>
      <c r="AC296" s="278" cm="1">
        <f t="array" aca="1" ref="AC296" ca="1">AB296*(1+(rRentIncrPct*(MOD(AC$8,12)=1))+(rExCapExRntInfl*(rExCapExRntInflMnth=AC$8)))*(AC$8&lt;=(MAX(rHoldPeriod,1)+fRvrYr)*12)</f>
        <v>0</v>
      </c>
      <c r="AD296" s="278" cm="1">
        <f t="array" aca="1" ref="AD296" ca="1">AC296*(1+(rRentIncrPct*(MOD(AD$8,12)=1))+(rExCapExRntInfl*(rExCapExRntInflMnth=AD$8)))*(AD$8&lt;=(MAX(rHoldPeriod,1)+fRvrYr)*12)</f>
        <v>0</v>
      </c>
      <c r="AE296" s="278" cm="1">
        <f t="array" aca="1" ref="AE296" ca="1">AD296*(1+(rRentIncrPct*(MOD(AE$8,12)=1))+(rExCapExRntInfl*(rExCapExRntInflMnth=AE$8)))*(AE$8&lt;=(MAX(rHoldPeriod,1)+fRvrYr)*12)</f>
        <v>0</v>
      </c>
      <c r="AF296" s="278" cm="1">
        <f t="array" aca="1" ref="AF296" ca="1">AE296*(1+(rRentIncrPct*(MOD(AF$8,12)=1))+(rExCapExRntInfl*(rExCapExRntInflMnth=AF$8)))*(AF$8&lt;=(MAX(rHoldPeriod,1)+fRvrYr)*12)</f>
        <v>0</v>
      </c>
      <c r="AG296" s="278" cm="1">
        <f t="array" aca="1" ref="AG296" ca="1">AF296*(1+(rRentIncrPct*(MOD(AG$8,12)=1))+(rExCapExRntInfl*(rExCapExRntInflMnth=AG$8)))*(AG$8&lt;=(MAX(rHoldPeriod,1)+fRvrYr)*12)</f>
        <v>0</v>
      </c>
      <c r="AH296" s="278" cm="1">
        <f t="array" aca="1" ref="AH296" ca="1">AG296*(1+(rRentIncrPct*(MOD(AH$8,12)=1))+(rExCapExRntInfl*(rExCapExRntInflMnth=AH$8)))*(AH$8&lt;=(MAX(rHoldPeriod,1)+fRvrYr)*12)</f>
        <v>0</v>
      </c>
      <c r="AI296" s="278" cm="1">
        <f t="array" aca="1" ref="AI296" ca="1">AH296*(1+(rRentIncrPct*(MOD(AI$8,12)=1))+(rExCapExRntInfl*(rExCapExRntInflMnth=AI$8)))*(AI$8&lt;=(MAX(rHoldPeriod,1)+fRvrYr)*12)</f>
        <v>0</v>
      </c>
      <c r="AJ296" s="278" cm="1">
        <f t="array" aca="1" ref="AJ296" ca="1">AI296*(1+(rRentIncrPct*(MOD(AJ$8,12)=1))+(rExCapExRntInfl*(rExCapExRntInflMnth=AJ$8)))*(AJ$8&lt;=(MAX(rHoldPeriod,1)+fRvrYr)*12)</f>
        <v>0</v>
      </c>
      <c r="AK296" s="278" cm="1">
        <f t="array" aca="1" ref="AK296" ca="1">AJ296*(1+(rRentIncrPct*(MOD(AK$8,12)=1))+(rExCapExRntInfl*(rExCapExRntInflMnth=AK$8)))*(AK$8&lt;=(MAX(rHoldPeriod,1)+fRvrYr)*12)</f>
        <v>0</v>
      </c>
      <c r="AL296" s="278" cm="1">
        <f t="array" aca="1" ref="AL296" ca="1">AK296*(1+(rRentIncrPct*(MOD(AL$8,12)=1))+(rExCapExRntInfl*(rExCapExRntInflMnth=AL$8)))*(AL$8&lt;=(MAX(rHoldPeriod,1)+fRvrYr)*12)</f>
        <v>0</v>
      </c>
      <c r="AM296" s="278" cm="1">
        <f t="array" aca="1" ref="AM296" ca="1">AL296*(1+(rRentIncrPct*(MOD(AM$8,12)=1))+(rExCapExRntInfl*(rExCapExRntInflMnth=AM$8)))*(AM$8&lt;=(MAX(rHoldPeriod,1)+fRvrYr)*12)</f>
        <v>0</v>
      </c>
      <c r="AN296" s="278" cm="1">
        <f t="array" aca="1" ref="AN296" ca="1">AM296*(1+(rRentIncrPct*(MOD(AN$8,12)=1))+(rExCapExRntInfl*(rExCapExRntInflMnth=AN$8)))*(AN$8&lt;=(MAX(rHoldPeriod,1)+fRvrYr)*12)</f>
        <v>0</v>
      </c>
      <c r="AO296" s="278" cm="1">
        <f t="array" aca="1" ref="AO296" ca="1">AN296*(1+(rRentIncrPct*(MOD(AO$8,12)=1))+(rExCapExRntInfl*(rExCapExRntInflMnth=AO$8)))*(AO$8&lt;=(MAX(rHoldPeriod,1)+fRvrYr)*12)</f>
        <v>0</v>
      </c>
      <c r="AP296" s="278" cm="1">
        <f t="array" aca="1" ref="AP296" ca="1">AO296*(1+(rRentIncrPct*(MOD(AP$8,12)=1))+(rExCapExRntInfl*(rExCapExRntInflMnth=AP$8)))*(AP$8&lt;=(MAX(rHoldPeriod,1)+fRvrYr)*12)</f>
        <v>0</v>
      </c>
      <c r="AQ296" s="278" cm="1">
        <f t="array" aca="1" ref="AQ296" ca="1">AP296*(1+(rRentIncrPct*(MOD(AQ$8,12)=1))+(rExCapExRntInfl*(rExCapExRntInflMnth=AQ$8)))*(AQ$8&lt;=(MAX(rHoldPeriod,1)+fRvrYr)*12)</f>
        <v>0</v>
      </c>
      <c r="AR296" s="278" cm="1">
        <f t="array" aca="1" ref="AR296" ca="1">AQ296*(1+(rRentIncrPct*(MOD(AR$8,12)=1))+(rExCapExRntInfl*(rExCapExRntInflMnth=AR$8)))*(AR$8&lt;=(MAX(rHoldPeriod,1)+fRvrYr)*12)</f>
        <v>0</v>
      </c>
      <c r="AS296" s="278" cm="1">
        <f t="array" aca="1" ref="AS296" ca="1">AR296*(1+(rRentIncrPct*(MOD(AS$8,12)=1))+(rExCapExRntInfl*(rExCapExRntInflMnth=AS$8)))*(AS$8&lt;=(MAX(rHoldPeriod,1)+fRvrYr)*12)</f>
        <v>0</v>
      </c>
      <c r="AT296" s="278" cm="1">
        <f t="array" aca="1" ref="AT296" ca="1">AS296*(1+(rRentIncrPct*(MOD(AT$8,12)=1))+(rExCapExRntInfl*(rExCapExRntInflMnth=AT$8)))*(AT$8&lt;=(MAX(rHoldPeriod,1)+fRvrYr)*12)</f>
        <v>0</v>
      </c>
      <c r="AU296" s="278" cm="1">
        <f t="array" aca="1" ref="AU296" ca="1">AT296*(1+(rRentIncrPct*(MOD(AU$8,12)=1))+(rExCapExRntInfl*(rExCapExRntInflMnth=AU$8)))*(AU$8&lt;=(MAX(rHoldPeriod,1)+fRvrYr)*12)</f>
        <v>0</v>
      </c>
      <c r="AV296" s="278" cm="1">
        <f t="array" aca="1" ref="AV296" ca="1">AU296*(1+(rRentIncrPct*(MOD(AV$8,12)=1))+(rExCapExRntInfl*(rExCapExRntInflMnth=AV$8)))*(AV$8&lt;=(MAX(rHoldPeriod,1)+fRvrYr)*12)</f>
        <v>0</v>
      </c>
      <c r="AW296" s="278" cm="1">
        <f t="array" aca="1" ref="AW296" ca="1">AV296*(1+(rRentIncrPct*(MOD(AW$8,12)=1))+(rExCapExRntInfl*(rExCapExRntInflMnth=AW$8)))*(AW$8&lt;=(MAX(rHoldPeriod,1)+fRvrYr)*12)</f>
        <v>0</v>
      </c>
      <c r="AX296" s="278" cm="1">
        <f t="array" aca="1" ref="AX296" ca="1">AW296*(1+(rRentIncrPct*(MOD(AX$8,12)=1))+(rExCapExRntInfl*(rExCapExRntInflMnth=AX$8)))*(AX$8&lt;=(MAX(rHoldPeriod,1)+fRvrYr)*12)</f>
        <v>0</v>
      </c>
      <c r="AY296" s="278" cm="1">
        <f t="array" aca="1" ref="AY296" ca="1">AX296*(1+(rRentIncrPct*(MOD(AY$8,12)=1))+(rExCapExRntInfl*(rExCapExRntInflMnth=AY$8)))*(AY$8&lt;=(MAX(rHoldPeriod,1)+fRvrYr)*12)</f>
        <v>0</v>
      </c>
      <c r="AZ296" s="278" cm="1">
        <f t="array" aca="1" ref="AZ296" ca="1">AY296*(1+(rRentIncrPct*(MOD(AZ$8,12)=1))+(rExCapExRntInfl*(rExCapExRntInflMnth=AZ$8)))*(AZ$8&lt;=(MAX(rHoldPeriod,1)+fRvrYr)*12)</f>
        <v>0</v>
      </c>
      <c r="BA296" s="278" cm="1">
        <f t="array" aca="1" ref="BA296" ca="1">AZ296*(1+(rRentIncrPct*(MOD(BA$8,12)=1))+(rExCapExRntInfl*(rExCapExRntInflMnth=BA$8)))*(BA$8&lt;=(MAX(rHoldPeriod,1)+fRvrYr)*12)</f>
        <v>0</v>
      </c>
      <c r="BB296" s="278" cm="1">
        <f t="array" aca="1" ref="BB296" ca="1">BA296*(1+(rRentIncrPct*(MOD(BB$8,12)=1))+(rExCapExRntInfl*(rExCapExRntInflMnth=BB$8)))*(BB$8&lt;=(MAX(rHoldPeriod,1)+fRvrYr)*12)</f>
        <v>0</v>
      </c>
      <c r="BC296" s="278" cm="1">
        <f t="array" aca="1" ref="BC296" ca="1">BB296*(1+(rRentIncrPct*(MOD(BC$8,12)=1))+(rExCapExRntInfl*(rExCapExRntInflMnth=BC$8)))*(BC$8&lt;=(MAX(rHoldPeriod,1)+fRvrYr)*12)</f>
        <v>0</v>
      </c>
      <c r="BD296" s="278" cm="1">
        <f t="array" aca="1" ref="BD296" ca="1">BC296*(1+(rRentIncrPct*(MOD(BD$8,12)=1))+(rExCapExRntInfl*(rExCapExRntInflMnth=BD$8)))*(BD$8&lt;=(MAX(rHoldPeriod,1)+fRvrYr)*12)</f>
        <v>0</v>
      </c>
      <c r="BE296" s="278" cm="1">
        <f t="array" aca="1" ref="BE296" ca="1">BD296*(1+(rRentIncrPct*(MOD(BE$8,12)=1))+(rExCapExRntInfl*(rExCapExRntInflMnth=BE$8)))*(BE$8&lt;=(MAX(rHoldPeriod,1)+fRvrYr)*12)</f>
        <v>0</v>
      </c>
      <c r="BF296" s="278" cm="1">
        <f t="array" aca="1" ref="BF296" ca="1">BE296*(1+(rRentIncrPct*(MOD(BF$8,12)=1))+(rExCapExRntInfl*(rExCapExRntInflMnth=BF$8)))*(BF$8&lt;=(MAX(rHoldPeriod,1)+fRvrYr)*12)</f>
        <v>0</v>
      </c>
      <c r="BG296" s="278" cm="1">
        <f t="array" aca="1" ref="BG296" ca="1">BF296*(1+(rRentIncrPct*(MOD(BG$8,12)=1))+(rExCapExRntInfl*(rExCapExRntInflMnth=BG$8)))*(BG$8&lt;=(MAX(rHoldPeriod,1)+fRvrYr)*12)</f>
        <v>0</v>
      </c>
      <c r="BH296" s="278" cm="1">
        <f t="array" aca="1" ref="BH296" ca="1">BG296*(1+(rRentIncrPct*(MOD(BH$8,12)=1))+(rExCapExRntInfl*(rExCapExRntInflMnth=BH$8)))*(BH$8&lt;=(MAX(rHoldPeriod,1)+fRvrYr)*12)</f>
        <v>0</v>
      </c>
      <c r="BI296" s="278" cm="1">
        <f t="array" aca="1" ref="BI296" ca="1">BH296*(1+(rRentIncrPct*(MOD(BI$8,12)=1))+(rExCapExRntInfl*(rExCapExRntInflMnth=BI$8)))*(BI$8&lt;=(MAX(rHoldPeriod,1)+fRvrYr)*12)</f>
        <v>0</v>
      </c>
      <c r="BJ296" s="278" cm="1">
        <f t="array" aca="1" ref="BJ296" ca="1">BI296*(1+(rRentIncrPct*(MOD(BJ$8,12)=1))+(rExCapExRntInfl*(rExCapExRntInflMnth=BJ$8)))*(BJ$8&lt;=(MAX(rHoldPeriod,1)+fRvrYr)*12)</f>
        <v>0</v>
      </c>
      <c r="BK296" s="278" cm="1">
        <f t="array" aca="1" ref="BK296" ca="1">BJ296*(1+(rRentIncrPct*(MOD(BK$8,12)=1))+(rExCapExRntInfl*(rExCapExRntInflMnth=BK$8)))*(BK$8&lt;=(MAX(rHoldPeriod,1)+fRvrYr)*12)</f>
        <v>0</v>
      </c>
      <c r="BL296" s="278" cm="1">
        <f t="array" aca="1" ref="BL296" ca="1">BK296*(1+(rRentIncrPct*(MOD(BL$8,12)=1))+(rExCapExRntInfl*(rExCapExRntInflMnth=BL$8)))*(BL$8&lt;=(MAX(rHoldPeriod,1)+fRvrYr)*12)</f>
        <v>0</v>
      </c>
      <c r="BM296" s="278" cm="1">
        <f t="array" aca="1" ref="BM296" ca="1">BL296*(1+(rRentIncrPct*(MOD(BM$8,12)=1))+(rExCapExRntInfl*(rExCapExRntInflMnth=BM$8)))*(BM$8&lt;=(MAX(rHoldPeriod,1)+fRvrYr)*12)</f>
        <v>0</v>
      </c>
      <c r="BN296" s="278" cm="1">
        <f t="array" aca="1" ref="BN296" ca="1">BM296*(1+(rRentIncrPct*(MOD(BN$8,12)=1))+(rExCapExRntInfl*(rExCapExRntInflMnth=BN$8)))*(BN$8&lt;=(MAX(rHoldPeriod,1)+fRvrYr)*12)</f>
        <v>0</v>
      </c>
      <c r="BO296" s="278" cm="1">
        <f t="array" aca="1" ref="BO296" ca="1">BN296*(1+(rRentIncrPct*(MOD(BO$8,12)=1))+(rExCapExRntInfl*(rExCapExRntInflMnth=BO$8)))*(BO$8&lt;=(MAX(rHoldPeriod,1)+fRvrYr)*12)</f>
        <v>0</v>
      </c>
      <c r="BP296" s="278" cm="1">
        <f t="array" aca="1" ref="BP296" ca="1">BO296*(1+(rRentIncrPct*(MOD(BP$8,12)=1))+(rExCapExRntInfl*(rExCapExRntInflMnth=BP$8)))*(BP$8&lt;=(MAX(rHoldPeriod,1)+fRvrYr)*12)</f>
        <v>0</v>
      </c>
      <c r="BQ296" s="278" cm="1">
        <f t="array" aca="1" ref="BQ296" ca="1">BP296*(1+(rRentIncrPct*(MOD(BQ$8,12)=1))+(rExCapExRntInfl*(rExCapExRntInflMnth=BQ$8)))*(BQ$8&lt;=(MAX(rHoldPeriod,1)+fRvrYr)*12)</f>
        <v>0</v>
      </c>
      <c r="BR296" s="278" cm="1">
        <f t="array" aca="1" ref="BR296" ca="1">BQ296*(1+(rRentIncrPct*(MOD(BR$8,12)=1))+(rExCapExRntInfl*(rExCapExRntInflMnth=BR$8)))*(BR$8&lt;=(MAX(rHoldPeriod,1)+fRvrYr)*12)</f>
        <v>0</v>
      </c>
      <c r="BS296" s="278" cm="1">
        <f t="array" aca="1" ref="BS296" ca="1">BR296*(1+(rRentIncrPct*(MOD(BS$8,12)=1))+(rExCapExRntInfl*(rExCapExRntInflMnth=BS$8)))*(BS$8&lt;=(MAX(rHoldPeriod,1)+fRvrYr)*12)</f>
        <v>0</v>
      </c>
      <c r="BT296" s="278" cm="1">
        <f t="array" aca="1" ref="BT296" ca="1">BS296*(1+(rRentIncrPct*(MOD(BT$8,12)=1))+(rExCapExRntInfl*(rExCapExRntInflMnth=BT$8)))*(BT$8&lt;=(MAX(rHoldPeriod,1)+fRvrYr)*12)</f>
        <v>0</v>
      </c>
      <c r="BU296" s="278" cm="1">
        <f t="array" aca="1" ref="BU296" ca="1">BT296*(1+(rRentIncrPct*(MOD(BU$8,12)=1))+(rExCapExRntInfl*(rExCapExRntInflMnth=BU$8)))*(BU$8&lt;=(MAX(rHoldPeriod,1)+fRvrYr)*12)</f>
        <v>0</v>
      </c>
      <c r="BV296" s="278" cm="1">
        <f t="array" aca="1" ref="BV296" ca="1">BU296*(1+(rRentIncrPct*(MOD(BV$8,12)=1))+(rExCapExRntInfl*(rExCapExRntInflMnth=BV$8)))*(BV$8&lt;=(MAX(rHoldPeriod,1)+fRvrYr)*12)</f>
        <v>0</v>
      </c>
      <c r="BW296" s="278" cm="1">
        <f t="array" aca="1" ref="BW296" ca="1">BV296*(1+(rRentIncrPct*(MOD(BW$8,12)=1))+(rExCapExRntInfl*(rExCapExRntInflMnth=BW$8)))*(BW$8&lt;=(MAX(rHoldPeriod,1)+fRvrYr)*12)</f>
        <v>0</v>
      </c>
      <c r="BX296" s="278" cm="1">
        <f t="array" aca="1" ref="BX296" ca="1">BW296*(1+(rRentIncrPct*(MOD(BX$8,12)=1))+(rExCapExRntInfl*(rExCapExRntInflMnth=BX$8)))*(BX$8&lt;=(MAX(rHoldPeriod,1)+fRvrYr)*12)</f>
        <v>0</v>
      </c>
      <c r="BY296" s="278" cm="1">
        <f t="array" aca="1" ref="BY296" ca="1">BX296*(1+(rRentIncrPct*(MOD(BY$8,12)=1))+(rExCapExRntInfl*(rExCapExRntInflMnth=BY$8)))*(BY$8&lt;=(MAX(rHoldPeriod,1)+fRvrYr)*12)</f>
        <v>0</v>
      </c>
      <c r="BZ296" s="278" cm="1">
        <f t="array" aca="1" ref="BZ296" ca="1">BY296*(1+(rRentIncrPct*(MOD(BZ$8,12)=1))+(rExCapExRntInfl*(rExCapExRntInflMnth=BZ$8)))*(BZ$8&lt;=(MAX(rHoldPeriod,1)+fRvrYr)*12)</f>
        <v>0</v>
      </c>
      <c r="CA296" s="278" cm="1">
        <f t="array" aca="1" ref="CA296" ca="1">BZ296*(1+(rRentIncrPct*(MOD(CA$8,12)=1))+(rExCapExRntInfl*(rExCapExRntInflMnth=CA$8)))*(CA$8&lt;=(MAX(rHoldPeriod,1)+fRvrYr)*12)</f>
        <v>0</v>
      </c>
      <c r="CB296" s="278" cm="1">
        <f t="array" aca="1" ref="CB296" ca="1">CA296*(1+(rRentIncrPct*(MOD(CB$8,12)=1))+(rExCapExRntInfl*(rExCapExRntInflMnth=CB$8)))*(CB$8&lt;=(MAX(rHoldPeriod,1)+fRvrYr)*12)</f>
        <v>0</v>
      </c>
      <c r="CC296" s="278" cm="1">
        <f t="array" aca="1" ref="CC296" ca="1">CB296*(1+(rRentIncrPct*(MOD(CC$8,12)=1))+(rExCapExRntInfl*(rExCapExRntInflMnth=CC$8)))*(CC$8&lt;=(MAX(rHoldPeriod,1)+fRvrYr)*12)</f>
        <v>0</v>
      </c>
      <c r="CD296" s="278" cm="1">
        <f t="array" aca="1" ref="CD296" ca="1">CC296*(1+(rRentIncrPct*(MOD(CD$8,12)=1))+(rExCapExRntInfl*(rExCapExRntInflMnth=CD$8)))*(CD$8&lt;=(MAX(rHoldPeriod,1)+fRvrYr)*12)</f>
        <v>0</v>
      </c>
      <c r="CE296" s="278" cm="1">
        <f t="array" aca="1" ref="CE296" ca="1">CD296*(1+(rRentIncrPct*(MOD(CE$8,12)=1))+(rExCapExRntInfl*(rExCapExRntInflMnth=CE$8)))*(CE$8&lt;=(MAX(rHoldPeriod,1)+fRvrYr)*12)</f>
        <v>0</v>
      </c>
      <c r="CF296" s="278" cm="1">
        <f t="array" aca="1" ref="CF296" ca="1">CE296*(1+(rRentIncrPct*(MOD(CF$8,12)=1))+(rExCapExRntInfl*(rExCapExRntInflMnth=CF$8)))*(CF$8&lt;=(MAX(rHoldPeriod,1)+fRvrYr)*12)</f>
        <v>0</v>
      </c>
      <c r="CG296" s="278" cm="1">
        <f t="array" aca="1" ref="CG296" ca="1">CF296*(1+(rRentIncrPct*(MOD(CG$8,12)=1))+(rExCapExRntInfl*(rExCapExRntInflMnth=CG$8)))*(CG$8&lt;=(MAX(rHoldPeriod,1)+fRvrYr)*12)</f>
        <v>0</v>
      </c>
      <c r="CH296" s="278" cm="1">
        <f t="array" aca="1" ref="CH296" ca="1">CG296*(1+(rRentIncrPct*(MOD(CH$8,12)=1))+(rExCapExRntInfl*(rExCapExRntInflMnth=CH$8)))*(CH$8&lt;=(MAX(rHoldPeriod,1)+fRvrYr)*12)</f>
        <v>0</v>
      </c>
      <c r="CI296" s="278" cm="1">
        <f t="array" aca="1" ref="CI296" ca="1">CH296*(1+(rRentIncrPct*(MOD(CI$8,12)=1))+(rExCapExRntInfl*(rExCapExRntInflMnth=CI$8)))*(CI$8&lt;=(MAX(rHoldPeriod,1)+fRvrYr)*12)</f>
        <v>0</v>
      </c>
      <c r="CJ296" s="278" cm="1">
        <f t="array" aca="1" ref="CJ296" ca="1">CI296*(1+(rRentIncrPct*(MOD(CJ$8,12)=1))+(rExCapExRntInfl*(rExCapExRntInflMnth=CJ$8)))*(CJ$8&lt;=(MAX(rHoldPeriod,1)+fRvrYr)*12)</f>
        <v>0</v>
      </c>
      <c r="CK296" s="278" cm="1">
        <f t="array" aca="1" ref="CK296" ca="1">CJ296*(1+(rRentIncrPct*(MOD(CK$8,12)=1))+(rExCapExRntInfl*(rExCapExRntInflMnth=CK$8)))*(CK$8&lt;=(MAX(rHoldPeriod,1)+fRvrYr)*12)</f>
        <v>0</v>
      </c>
      <c r="CL296" s="278" cm="1">
        <f t="array" aca="1" ref="CL296" ca="1">CK296*(1+(rRentIncrPct*(MOD(CL$8,12)=1))+(rExCapExRntInfl*(rExCapExRntInflMnth=CL$8)))*(CL$8&lt;=(MAX(rHoldPeriod,1)+fRvrYr)*12)</f>
        <v>0</v>
      </c>
      <c r="CM296" s="278" cm="1">
        <f t="array" aca="1" ref="CM296" ca="1">CL296*(1+(rRentIncrPct*(MOD(CM$8,12)=1))+(rExCapExRntInfl*(rExCapExRntInflMnth=CM$8)))*(CM$8&lt;=(MAX(rHoldPeriod,1)+fRvrYr)*12)</f>
        <v>0</v>
      </c>
      <c r="CN296" s="278" cm="1">
        <f t="array" aca="1" ref="CN296" ca="1">CM296*(1+(rRentIncrPct*(MOD(CN$8,12)=1))+(rExCapExRntInfl*(rExCapExRntInflMnth=CN$8)))*(CN$8&lt;=(MAX(rHoldPeriod,1)+fRvrYr)*12)</f>
        <v>0</v>
      </c>
      <c r="CO296" s="278" cm="1">
        <f t="array" aca="1" ref="CO296" ca="1">CN296*(1+(rRentIncrPct*(MOD(CO$8,12)=1))+(rExCapExRntInfl*(rExCapExRntInflMnth=CO$8)))*(CO$8&lt;=(MAX(rHoldPeriod,1)+fRvrYr)*12)</f>
        <v>0</v>
      </c>
      <c r="CP296" s="278" cm="1">
        <f t="array" aca="1" ref="CP296" ca="1">CO296*(1+(rRentIncrPct*(MOD(CP$8,12)=1))+(rExCapExRntInfl*(rExCapExRntInflMnth=CP$8)))*(CP$8&lt;=(MAX(rHoldPeriod,1)+fRvrYr)*12)</f>
        <v>0</v>
      </c>
      <c r="CQ296" s="278" cm="1">
        <f t="array" aca="1" ref="CQ296" ca="1">CP296*(1+(rRentIncrPct*(MOD(CQ$8,12)=1))+(rExCapExRntInfl*(rExCapExRntInflMnth=CQ$8)))*(CQ$8&lt;=(MAX(rHoldPeriod,1)+fRvrYr)*12)</f>
        <v>0</v>
      </c>
      <c r="CR296" s="278" cm="1">
        <f t="array" aca="1" ref="CR296" ca="1">CQ296*(1+(rRentIncrPct*(MOD(CR$8,12)=1))+(rExCapExRntInfl*(rExCapExRntInflMnth=CR$8)))*(CR$8&lt;=(MAX(rHoldPeriod,1)+fRvrYr)*12)</f>
        <v>0</v>
      </c>
      <c r="CS296" s="278" cm="1">
        <f t="array" aca="1" ref="CS296" ca="1">CR296*(1+(rRentIncrPct*(MOD(CS$8,12)=1))+(rExCapExRntInfl*(rExCapExRntInflMnth=CS$8)))*(CS$8&lt;=(MAX(rHoldPeriod,1)+fRvrYr)*12)</f>
        <v>0</v>
      </c>
      <c r="CT296" s="278" cm="1">
        <f t="array" aca="1" ref="CT296" ca="1">CS296*(1+(rRentIncrPct*(MOD(CT$8,12)=1))+(rExCapExRntInfl*(rExCapExRntInflMnth=CT$8)))*(CT$8&lt;=(MAX(rHoldPeriod,1)+fRvrYr)*12)</f>
        <v>0</v>
      </c>
      <c r="CU296" s="278" cm="1">
        <f t="array" aca="1" ref="CU296" ca="1">CT296*(1+(rRentIncrPct*(MOD(CU$8,12)=1))+(rExCapExRntInfl*(rExCapExRntInflMnth=CU$8)))*(CU$8&lt;=(MAX(rHoldPeriod,1)+fRvrYr)*12)</f>
        <v>0</v>
      </c>
      <c r="CV296" s="278" cm="1">
        <f t="array" aca="1" ref="CV296" ca="1">CU296*(1+(rRentIncrPct*(MOD(CV$8,12)=1))+(rExCapExRntInfl*(rExCapExRntInflMnth=CV$8)))*(CV$8&lt;=(MAX(rHoldPeriod,1)+fRvrYr)*12)</f>
        <v>0</v>
      </c>
      <c r="CW296" s="278" cm="1">
        <f t="array" aca="1" ref="CW296" ca="1">CV296*(1+(rRentIncrPct*(MOD(CW$8,12)=1))+(rExCapExRntInfl*(rExCapExRntInflMnth=CW$8)))*(CW$8&lt;=(MAX(rHoldPeriod,1)+fRvrYr)*12)</f>
        <v>0</v>
      </c>
      <c r="CX296" s="278" cm="1">
        <f t="array" aca="1" ref="CX296" ca="1">CW296*(1+(rRentIncrPct*(MOD(CX$8,12)=1))+(rExCapExRntInfl*(rExCapExRntInflMnth=CX$8)))*(CX$8&lt;=(MAX(rHoldPeriod,1)+fRvrYr)*12)</f>
        <v>0</v>
      </c>
      <c r="CY296" s="278" cm="1">
        <f t="array" aca="1" ref="CY296" ca="1">CX296*(1+(rRentIncrPct*(MOD(CY$8,12)=1))+(rExCapExRntInfl*(rExCapExRntInflMnth=CY$8)))*(CY$8&lt;=(MAX(rHoldPeriod,1)+fRvrYr)*12)</f>
        <v>0</v>
      </c>
      <c r="CZ296" s="278" cm="1">
        <f t="array" aca="1" ref="CZ296" ca="1">CY296*(1+(rRentIncrPct*(MOD(CZ$8,12)=1))+(rExCapExRntInfl*(rExCapExRntInflMnth=CZ$8)))*(CZ$8&lt;=(MAX(rHoldPeriod,1)+fRvrYr)*12)</f>
        <v>0</v>
      </c>
      <c r="DA296" s="278" cm="1">
        <f t="array" aca="1" ref="DA296" ca="1">CZ296*(1+(rRentIncrPct*(MOD(DA$8,12)=1))+(rExCapExRntInfl*(rExCapExRntInflMnth=DA$8)))*(DA$8&lt;=(MAX(rHoldPeriod,1)+fRvrYr)*12)</f>
        <v>0</v>
      </c>
      <c r="DB296" s="278" cm="1">
        <f t="array" aca="1" ref="DB296" ca="1">DA296*(1+(rRentIncrPct*(MOD(DB$8,12)=1))+(rExCapExRntInfl*(rExCapExRntInflMnth=DB$8)))*(DB$8&lt;=(MAX(rHoldPeriod,1)+fRvrYr)*12)</f>
        <v>0</v>
      </c>
      <c r="DC296" s="278" cm="1">
        <f t="array" aca="1" ref="DC296" ca="1">DB296*(1+(rRentIncrPct*(MOD(DC$8,12)=1))+(rExCapExRntInfl*(rExCapExRntInflMnth=DC$8)))*(DC$8&lt;=(MAX(rHoldPeriod,1)+fRvrYr)*12)</f>
        <v>0</v>
      </c>
      <c r="DD296" s="278" cm="1">
        <f t="array" aca="1" ref="DD296" ca="1">DC296*(1+(rRentIncrPct*(MOD(DD$8,12)=1))+(rExCapExRntInfl*(rExCapExRntInflMnth=DD$8)))*(DD$8&lt;=(MAX(rHoldPeriod,1)+fRvrYr)*12)</f>
        <v>0</v>
      </c>
      <c r="DE296" s="278" cm="1">
        <f t="array" aca="1" ref="DE296" ca="1">DD296*(1+(rRentIncrPct*(MOD(DE$8,12)=1))+(rExCapExRntInfl*(rExCapExRntInflMnth=DE$8)))*(DE$8&lt;=(MAX(rHoldPeriod,1)+fRvrYr)*12)</f>
        <v>0</v>
      </c>
      <c r="DF296" s="278" cm="1">
        <f t="array" aca="1" ref="DF296" ca="1">DE296*(1+(rRentIncrPct*(MOD(DF$8,12)=1))+(rExCapExRntInfl*(rExCapExRntInflMnth=DF$8)))*(DF$8&lt;=(MAX(rHoldPeriod,1)+fRvrYr)*12)</f>
        <v>0</v>
      </c>
      <c r="DG296" s="278" cm="1">
        <f t="array" aca="1" ref="DG296" ca="1">DF296*(1+(rRentIncrPct*(MOD(DG$8,12)=1))+(rExCapExRntInfl*(rExCapExRntInflMnth=DG$8)))*(DG$8&lt;=(MAX(rHoldPeriod,1)+fRvrYr)*12)</f>
        <v>0</v>
      </c>
      <c r="DH296" s="278" cm="1">
        <f t="array" aca="1" ref="DH296" ca="1">DG296*(1+(rRentIncrPct*(MOD(DH$8,12)=1))+(rExCapExRntInfl*(rExCapExRntInflMnth=DH$8)))*(DH$8&lt;=(MAX(rHoldPeriod,1)+fRvrYr)*12)</f>
        <v>0</v>
      </c>
      <c r="DI296" s="278" cm="1">
        <f t="array" aca="1" ref="DI296" ca="1">DH296*(1+(rRentIncrPct*(MOD(DI$8,12)=1))+(rExCapExRntInfl*(rExCapExRntInflMnth=DI$8)))*(DI$8&lt;=(MAX(rHoldPeriod,1)+fRvrYr)*12)</f>
        <v>0</v>
      </c>
      <c r="DJ296" s="278" cm="1">
        <f t="array" aca="1" ref="DJ296" ca="1">DI296*(1+(rRentIncrPct*(MOD(DJ$8,12)=1))+(rExCapExRntInfl*(rExCapExRntInflMnth=DJ$8)))*(DJ$8&lt;=(MAX(rHoldPeriod,1)+fRvrYr)*12)</f>
        <v>0</v>
      </c>
      <c r="DK296" s="278" cm="1">
        <f t="array" aca="1" ref="DK296" ca="1">DJ296*(1+(rRentIncrPct*(MOD(DK$8,12)=1))+(rExCapExRntInfl*(rExCapExRntInflMnth=DK$8)))*(DK$8&lt;=(MAX(rHoldPeriod,1)+fRvrYr)*12)</f>
        <v>0</v>
      </c>
      <c r="DL296" s="278" cm="1">
        <f t="array" aca="1" ref="DL296" ca="1">DK296*(1+(rRentIncrPct*(MOD(DL$8,12)=1))+(rExCapExRntInfl*(rExCapExRntInflMnth=DL$8)))*(DL$8&lt;=(MAX(rHoldPeriod,1)+fRvrYr)*12)</f>
        <v>0</v>
      </c>
      <c r="DM296" s="278" cm="1">
        <f t="array" aca="1" ref="DM296" ca="1">DL296*(1+(rRentIncrPct*(MOD(DM$8,12)=1))+(rExCapExRntInfl*(rExCapExRntInflMnth=DM$8)))*(DM$8&lt;=(MAX(rHoldPeriod,1)+fRvrYr)*12)</f>
        <v>0</v>
      </c>
      <c r="DN296" s="278" cm="1">
        <f t="array" aca="1" ref="DN296" ca="1">DM296*(1+(rRentIncrPct*(MOD(DN$8,12)=1))+(rExCapExRntInfl*(rExCapExRntInflMnth=DN$8)))*(DN$8&lt;=(MAX(rHoldPeriod,1)+fRvrYr)*12)</f>
        <v>0</v>
      </c>
      <c r="DO296" s="278" cm="1">
        <f t="array" aca="1" ref="DO296" ca="1">DN296*(1+(rRentIncrPct*(MOD(DO$8,12)=1))+(rExCapExRntInfl*(rExCapExRntInflMnth=DO$8)))*(DO$8&lt;=(MAX(rHoldPeriod,1)+fRvrYr)*12)</f>
        <v>0</v>
      </c>
      <c r="DP296" s="278" cm="1">
        <f t="array" aca="1" ref="DP296" ca="1">DO296*(1+(rRentIncrPct*(MOD(DP$8,12)=1))+(rExCapExRntInfl*(rExCapExRntInflMnth=DP$8)))*(DP$8&lt;=(MAX(rHoldPeriod,1)+fRvrYr)*12)</f>
        <v>0</v>
      </c>
      <c r="DQ296" s="278" cm="1">
        <f t="array" aca="1" ref="DQ296" ca="1">DP296*(1+(rRentIncrPct*(MOD(DQ$8,12)=1))+(rExCapExRntInfl*(rExCapExRntInflMnth=DQ$8)))*(DQ$8&lt;=(MAX(rHoldPeriod,1)+fRvrYr)*12)</f>
        <v>0</v>
      </c>
      <c r="DR296" s="278" cm="1">
        <f t="array" aca="1" ref="DR296" ca="1">DQ296*(1+(rRentIncrPct*(MOD(DR$8,12)=1))+(rExCapExRntInfl*(rExCapExRntInflMnth=DR$8)))*(DR$8&lt;=(MAX(rHoldPeriod,1)+fRvrYr)*12)</f>
        <v>0</v>
      </c>
      <c r="DS296" s="278" cm="1">
        <f t="array" aca="1" ref="DS296" ca="1">DR296*(1+(rRentIncrPct*(MOD(DS$8,12)=1))+(rExCapExRntInfl*(rExCapExRntInflMnth=DS$8)))*(DS$8&lt;=(MAX(rHoldPeriod,1)+fRvrYr)*12)</f>
        <v>0</v>
      </c>
      <c r="DT296" s="278" cm="1">
        <f t="array" aca="1" ref="DT296" ca="1">DS296*(1+(rRentIncrPct*(MOD(DT$8,12)=1))+(rExCapExRntInfl*(rExCapExRntInflMnth=DT$8)))*(DT$8&lt;=(MAX(rHoldPeriod,1)+fRvrYr)*12)</f>
        <v>0</v>
      </c>
      <c r="DU296" s="278" cm="1">
        <f t="array" aca="1" ref="DU296" ca="1">DT296*(1+(rRentIncrPct*(MOD(DU$8,12)=1))+(rExCapExRntInfl*(rExCapExRntInflMnth=DU$8)))*(DU$8&lt;=(MAX(rHoldPeriod,1)+fRvrYr)*12)</f>
        <v>0</v>
      </c>
      <c r="DV296" s="278" cm="1">
        <f t="array" aca="1" ref="DV296" ca="1">DU296*(1+(rRentIncrPct*(MOD(DV$8,12)=1))+(rExCapExRntInfl*(rExCapExRntInflMnth=DV$8)))*(DV$8&lt;=(MAX(rHoldPeriod,1)+fRvrYr)*12)</f>
        <v>0</v>
      </c>
      <c r="DW296" s="278" cm="1">
        <f t="array" aca="1" ref="DW296" ca="1">DV296*(1+(rRentIncrPct*(MOD(DW$8,12)=1))+(rExCapExRntInfl*(rExCapExRntInflMnth=DW$8)))*(DW$8&lt;=(MAX(rHoldPeriod,1)+fRvrYr)*12)</f>
        <v>0</v>
      </c>
      <c r="DX296" s="278" cm="1">
        <f t="array" aca="1" ref="DX296" ca="1">DW296*(1+(rRentIncrPct*(MOD(DX$8,12)=1))+(rExCapExRntInfl*(rExCapExRntInflMnth=DX$8)))*(DX$8&lt;=(MAX(rHoldPeriod,1)+fRvrYr)*12)</f>
        <v>0</v>
      </c>
      <c r="DY296" s="278" cm="1">
        <f t="array" aca="1" ref="DY296" ca="1">DX296*(1+(rRentIncrPct*(MOD(DY$8,12)=1))+(rExCapExRntInfl*(rExCapExRntInflMnth=DY$8)))*(DY$8&lt;=(MAX(rHoldPeriod,1)+fRvrYr)*12)</f>
        <v>0</v>
      </c>
      <c r="DZ296" s="278" cm="1">
        <f t="array" aca="1" ref="DZ296" ca="1">DY296*(1+(rRentIncrPct*(MOD(DZ$8,12)=1))+(rExCapExRntInfl*(rExCapExRntInflMnth=DZ$8)))*(DZ$8&lt;=(MAX(rHoldPeriod,1)+fRvrYr)*12)</f>
        <v>0</v>
      </c>
      <c r="EA296" s="278" cm="1">
        <f t="array" aca="1" ref="EA296" ca="1">DZ296*(1+(rRentIncrPct*(MOD(EA$8,12)=1))+(rExCapExRntInfl*(rExCapExRntInflMnth=EA$8)))*(EA$8&lt;=(MAX(rHoldPeriod,1)+fRvrYr)*12)</f>
        <v>0</v>
      </c>
      <c r="EB296" s="278" cm="1">
        <f t="array" aca="1" ref="EB296" ca="1">EA296*(1+(rRentIncrPct*(MOD(EB$8,12)=1))+(rExCapExRntInfl*(rExCapExRntInflMnth=EB$8)))*(EB$8&lt;=(MAX(rHoldPeriod,1)+fRvrYr)*12)</f>
        <v>0</v>
      </c>
      <c r="EC296" s="278" cm="1">
        <f t="array" aca="1" ref="EC296" ca="1">EB296*(1+(rRentIncrPct*(MOD(EC$8,12)=1))+(rExCapExRntInfl*(rExCapExRntInflMnth=EC$8)))*(EC$8&lt;=(MAX(rHoldPeriod,1)+fRvrYr)*12)</f>
        <v>0</v>
      </c>
      <c r="ED296" s="278" cm="1">
        <f t="array" aca="1" ref="ED296" ca="1">EC296*(1+(rRentIncrPct*(MOD(ED$8,12)=1))+(rExCapExRntInfl*(rExCapExRntInflMnth=ED$8)))*(ED$8&lt;=(MAX(rHoldPeriod,1)+fRvrYr)*12)</f>
        <v>0</v>
      </c>
      <c r="EE296" s="278" cm="1">
        <f t="array" aca="1" ref="EE296" ca="1">ED296*(1+(rRentIncrPct*(MOD(EE$8,12)=1))+(rExCapExRntInfl*(rExCapExRntInflMnth=EE$8)))*(EE$8&lt;=(MAX(rHoldPeriod,1)+fRvrYr)*12)</f>
        <v>0</v>
      </c>
      <c r="EF296" s="278" cm="1">
        <f t="array" aca="1" ref="EF296" ca="1">EE296*(1+(rRentIncrPct*(MOD(EF$8,12)=1))+(rExCapExRntInfl*(rExCapExRntInflMnth=EF$8)))*(EF$8&lt;=(MAX(rHoldPeriod,1)+fRvrYr)*12)</f>
        <v>0</v>
      </c>
      <c r="EG296" s="278" cm="1">
        <f t="array" aca="1" ref="EG296" ca="1">EF296*(1+(rRentIncrPct*(MOD(EG$8,12)=1))+(rExCapExRntInfl*(rExCapExRntInflMnth=EG$8)))*(EG$8&lt;=(MAX(rHoldPeriod,1)+fRvrYr)*12)</f>
        <v>0</v>
      </c>
      <c r="EH296" s="278" cm="1">
        <f t="array" aca="1" ref="EH296" ca="1">EG296*(1+(rRentIncrPct*(MOD(EH$8,12)=1))+(rExCapExRntInfl*(rExCapExRntInflMnth=EH$8)))*(EH$8&lt;=(MAX(rHoldPeriod,1)+fRvrYr)*12)</f>
        <v>0</v>
      </c>
      <c r="EI296" s="278" cm="1">
        <f t="array" aca="1" ref="EI296" ca="1">EH296*(1+(rRentIncrPct*(MOD(EI$8,12)=1))+(rExCapExRntInfl*(rExCapExRntInflMnth=EI$8)))*(EI$8&lt;=(MAX(rHoldPeriod,1)+fRvrYr)*12)</f>
        <v>0</v>
      </c>
      <c r="EJ296" s="278" cm="1">
        <f t="array" aca="1" ref="EJ296" ca="1">EI296*(1+(rRentIncrPct*(MOD(EJ$8,12)=1))+(rExCapExRntInfl*(rExCapExRntInflMnth=EJ$8)))*(EJ$8&lt;=(MAX(rHoldPeriod,1)+fRvrYr)*12)</f>
        <v>0</v>
      </c>
      <c r="EK296" s="278" cm="1">
        <f t="array" aca="1" ref="EK296" ca="1">EJ296*(1+(rRentIncrPct*(MOD(EK$8,12)=1))+(rExCapExRntInfl*(rExCapExRntInflMnth=EK$8)))*(EK$8&lt;=(MAX(rHoldPeriod,1)+fRvrYr)*12)</f>
        <v>0</v>
      </c>
      <c r="EL296" s="278" cm="1">
        <f t="array" aca="1" ref="EL296" ca="1">EK296*(1+(rRentIncrPct*(MOD(EL$8,12)=1))+(rExCapExRntInfl*(rExCapExRntInflMnth=EL$8)))*(EL$8&lt;=(MAX(rHoldPeriod,1)+fRvrYr)*12)</f>
        <v>0</v>
      </c>
      <c r="EM296" s="278" cm="1">
        <f t="array" aca="1" ref="EM296" ca="1">EL296*(1+(rRentIncrPct*(MOD(EM$8,12)=1))+(rExCapExRntInfl*(rExCapExRntInflMnth=EM$8)))*(EM$8&lt;=(MAX(rHoldPeriod,1)+fRvrYr)*12)</f>
        <v>0</v>
      </c>
      <c r="EN296" s="278" cm="1">
        <f t="array" aca="1" ref="EN296" ca="1">EM296*(1+(rRentIncrPct*(MOD(EN$8,12)=1))+(rExCapExRntInfl*(rExCapExRntInflMnth=EN$8)))*(EN$8&lt;=(MAX(rHoldPeriod,1)+fRvrYr)*12)</f>
        <v>0</v>
      </c>
      <c r="EO296" s="278" cm="1">
        <f t="array" aca="1" ref="EO296" ca="1">EN296*(1+(rRentIncrPct*(MOD(EO$8,12)=1))+(rExCapExRntInfl*(rExCapExRntInflMnth=EO$8)))*(EO$8&lt;=(MAX(rHoldPeriod,1)+fRvrYr)*12)</f>
        <v>0</v>
      </c>
      <c r="EP296" s="278" cm="1">
        <f t="array" aca="1" ref="EP296" ca="1">EO296*(1+(rRentIncrPct*(MOD(EP$8,12)=1))+(rExCapExRntInfl*(rExCapExRntInflMnth=EP$8)))*(EP$8&lt;=(MAX(rHoldPeriod,1)+fRvrYr)*12)</f>
        <v>0</v>
      </c>
      <c r="EQ296" s="278" cm="1">
        <f t="array" aca="1" ref="EQ296" ca="1">EP296*(1+(rRentIncrPct*(MOD(EQ$8,12)=1))+(rExCapExRntInfl*(rExCapExRntInflMnth=EQ$8)))*(EQ$8&lt;=(MAX(rHoldPeriod,1)+fRvrYr)*12)</f>
        <v>0</v>
      </c>
      <c r="ER296" s="278" cm="1">
        <f t="array" aca="1" ref="ER296" ca="1">EQ296*(1+(rRentIncrPct*(MOD(ER$8,12)=1))+(rExCapExRntInfl*(rExCapExRntInflMnth=ER$8)))*(ER$8&lt;=(MAX(rHoldPeriod,1)+fRvrYr)*12)</f>
        <v>0</v>
      </c>
      <c r="ES296" s="278" cm="1">
        <f t="array" aca="1" ref="ES296" ca="1">ER296*(1+(rRentIncrPct*(MOD(ES$8,12)=1))+(rExCapExRntInfl*(rExCapExRntInflMnth=ES$8)))*(ES$8&lt;=(MAX(rHoldPeriod,1)+fRvrYr)*12)</f>
        <v>0</v>
      </c>
    </row>
    <row r="297" spans="17:149" hidden="1" x14ac:dyDescent="0.2">
      <c r="Q297" s="275"/>
      <c r="R297" s="278">
        <f>$D193*$K193*(1+(rRentIncrPct*(MOD(R$8,12)=1))+(rExCapExRntInfl*(rExCapExRntInflMnth=R$8)))</f>
        <v>0</v>
      </c>
      <c r="S297" s="278" cm="1">
        <f t="array" aca="1" ref="S297" ca="1">R297*(1+(rRentIncrPct*(MOD(S$8,12)=1))+(rExCapExRntInfl*(rExCapExRntInflMnth=S$8)))*(S$8&lt;=(MAX(rHoldPeriod,1)+fRvrYr)*12)</f>
        <v>0</v>
      </c>
      <c r="T297" s="278" cm="1">
        <f t="array" aca="1" ref="T297" ca="1">S297*(1+(rRentIncrPct*(MOD(T$8,12)=1))+(rExCapExRntInfl*(rExCapExRntInflMnth=T$8)))*(T$8&lt;=(MAX(rHoldPeriod,1)+fRvrYr)*12)</f>
        <v>0</v>
      </c>
      <c r="U297" s="278" cm="1">
        <f t="array" aca="1" ref="U297" ca="1">T297*(1+(rRentIncrPct*(MOD(U$8,12)=1))+(rExCapExRntInfl*(rExCapExRntInflMnth=U$8)))*(U$8&lt;=(MAX(rHoldPeriod,1)+fRvrYr)*12)</f>
        <v>0</v>
      </c>
      <c r="V297" s="278" cm="1">
        <f t="array" aca="1" ref="V297" ca="1">U297*(1+(rRentIncrPct*(MOD(V$8,12)=1))+(rExCapExRntInfl*(rExCapExRntInflMnth=V$8)))*(V$8&lt;=(MAX(rHoldPeriod,1)+fRvrYr)*12)</f>
        <v>0</v>
      </c>
      <c r="W297" s="278" cm="1">
        <f t="array" aca="1" ref="W297" ca="1">V297*(1+(rRentIncrPct*(MOD(W$8,12)=1))+(rExCapExRntInfl*(rExCapExRntInflMnth=W$8)))*(W$8&lt;=(MAX(rHoldPeriod,1)+fRvrYr)*12)</f>
        <v>0</v>
      </c>
      <c r="X297" s="278" cm="1">
        <f t="array" aca="1" ref="X297" ca="1">W297*(1+(rRentIncrPct*(MOD(X$8,12)=1))+(rExCapExRntInfl*(rExCapExRntInflMnth=X$8)))*(X$8&lt;=(MAX(rHoldPeriod,1)+fRvrYr)*12)</f>
        <v>0</v>
      </c>
      <c r="Y297" s="278" cm="1">
        <f t="array" aca="1" ref="Y297" ca="1">X297*(1+(rRentIncrPct*(MOD(Y$8,12)=1))+(rExCapExRntInfl*(rExCapExRntInflMnth=Y$8)))*(Y$8&lt;=(MAX(rHoldPeriod,1)+fRvrYr)*12)</f>
        <v>0</v>
      </c>
      <c r="Z297" s="278" cm="1">
        <f t="array" aca="1" ref="Z297" ca="1">Y297*(1+(rRentIncrPct*(MOD(Z$8,12)=1))+(rExCapExRntInfl*(rExCapExRntInflMnth=Z$8)))*(Z$8&lt;=(MAX(rHoldPeriod,1)+fRvrYr)*12)</f>
        <v>0</v>
      </c>
      <c r="AA297" s="278" cm="1">
        <f t="array" aca="1" ref="AA297" ca="1">Z297*(1+(rRentIncrPct*(MOD(AA$8,12)=1))+(rExCapExRntInfl*(rExCapExRntInflMnth=AA$8)))*(AA$8&lt;=(MAX(rHoldPeriod,1)+fRvrYr)*12)</f>
        <v>0</v>
      </c>
      <c r="AB297" s="278" cm="1">
        <f t="array" aca="1" ref="AB297" ca="1">AA297*(1+(rRentIncrPct*(MOD(AB$8,12)=1))+(rExCapExRntInfl*(rExCapExRntInflMnth=AB$8)))*(AB$8&lt;=(MAX(rHoldPeriod,1)+fRvrYr)*12)</f>
        <v>0</v>
      </c>
      <c r="AC297" s="278" cm="1">
        <f t="array" aca="1" ref="AC297" ca="1">AB297*(1+(rRentIncrPct*(MOD(AC$8,12)=1))+(rExCapExRntInfl*(rExCapExRntInflMnth=AC$8)))*(AC$8&lt;=(MAX(rHoldPeriod,1)+fRvrYr)*12)</f>
        <v>0</v>
      </c>
      <c r="AD297" s="278" cm="1">
        <f t="array" aca="1" ref="AD297" ca="1">AC297*(1+(rRentIncrPct*(MOD(AD$8,12)=1))+(rExCapExRntInfl*(rExCapExRntInflMnth=AD$8)))*(AD$8&lt;=(MAX(rHoldPeriod,1)+fRvrYr)*12)</f>
        <v>0</v>
      </c>
      <c r="AE297" s="278" cm="1">
        <f t="array" aca="1" ref="AE297" ca="1">AD297*(1+(rRentIncrPct*(MOD(AE$8,12)=1))+(rExCapExRntInfl*(rExCapExRntInflMnth=AE$8)))*(AE$8&lt;=(MAX(rHoldPeriod,1)+fRvrYr)*12)</f>
        <v>0</v>
      </c>
      <c r="AF297" s="278" cm="1">
        <f t="array" aca="1" ref="AF297" ca="1">AE297*(1+(rRentIncrPct*(MOD(AF$8,12)=1))+(rExCapExRntInfl*(rExCapExRntInflMnth=AF$8)))*(AF$8&lt;=(MAX(rHoldPeriod,1)+fRvrYr)*12)</f>
        <v>0</v>
      </c>
      <c r="AG297" s="278" cm="1">
        <f t="array" aca="1" ref="AG297" ca="1">AF297*(1+(rRentIncrPct*(MOD(AG$8,12)=1))+(rExCapExRntInfl*(rExCapExRntInflMnth=AG$8)))*(AG$8&lt;=(MAX(rHoldPeriod,1)+fRvrYr)*12)</f>
        <v>0</v>
      </c>
      <c r="AH297" s="278" cm="1">
        <f t="array" aca="1" ref="AH297" ca="1">AG297*(1+(rRentIncrPct*(MOD(AH$8,12)=1))+(rExCapExRntInfl*(rExCapExRntInflMnth=AH$8)))*(AH$8&lt;=(MAX(rHoldPeriod,1)+fRvrYr)*12)</f>
        <v>0</v>
      </c>
      <c r="AI297" s="278" cm="1">
        <f t="array" aca="1" ref="AI297" ca="1">AH297*(1+(rRentIncrPct*(MOD(AI$8,12)=1))+(rExCapExRntInfl*(rExCapExRntInflMnth=AI$8)))*(AI$8&lt;=(MAX(rHoldPeriod,1)+fRvrYr)*12)</f>
        <v>0</v>
      </c>
      <c r="AJ297" s="278" cm="1">
        <f t="array" aca="1" ref="AJ297" ca="1">AI297*(1+(rRentIncrPct*(MOD(AJ$8,12)=1))+(rExCapExRntInfl*(rExCapExRntInflMnth=AJ$8)))*(AJ$8&lt;=(MAX(rHoldPeriod,1)+fRvrYr)*12)</f>
        <v>0</v>
      </c>
      <c r="AK297" s="278" cm="1">
        <f t="array" aca="1" ref="AK297" ca="1">AJ297*(1+(rRentIncrPct*(MOD(AK$8,12)=1))+(rExCapExRntInfl*(rExCapExRntInflMnth=AK$8)))*(AK$8&lt;=(MAX(rHoldPeriod,1)+fRvrYr)*12)</f>
        <v>0</v>
      </c>
      <c r="AL297" s="278" cm="1">
        <f t="array" aca="1" ref="AL297" ca="1">AK297*(1+(rRentIncrPct*(MOD(AL$8,12)=1))+(rExCapExRntInfl*(rExCapExRntInflMnth=AL$8)))*(AL$8&lt;=(MAX(rHoldPeriod,1)+fRvrYr)*12)</f>
        <v>0</v>
      </c>
      <c r="AM297" s="278" cm="1">
        <f t="array" aca="1" ref="AM297" ca="1">AL297*(1+(rRentIncrPct*(MOD(AM$8,12)=1))+(rExCapExRntInfl*(rExCapExRntInflMnth=AM$8)))*(AM$8&lt;=(MAX(rHoldPeriod,1)+fRvrYr)*12)</f>
        <v>0</v>
      </c>
      <c r="AN297" s="278" cm="1">
        <f t="array" aca="1" ref="AN297" ca="1">AM297*(1+(rRentIncrPct*(MOD(AN$8,12)=1))+(rExCapExRntInfl*(rExCapExRntInflMnth=AN$8)))*(AN$8&lt;=(MAX(rHoldPeriod,1)+fRvrYr)*12)</f>
        <v>0</v>
      </c>
      <c r="AO297" s="278" cm="1">
        <f t="array" aca="1" ref="AO297" ca="1">AN297*(1+(rRentIncrPct*(MOD(AO$8,12)=1))+(rExCapExRntInfl*(rExCapExRntInflMnth=AO$8)))*(AO$8&lt;=(MAX(rHoldPeriod,1)+fRvrYr)*12)</f>
        <v>0</v>
      </c>
      <c r="AP297" s="278" cm="1">
        <f t="array" aca="1" ref="AP297" ca="1">AO297*(1+(rRentIncrPct*(MOD(AP$8,12)=1))+(rExCapExRntInfl*(rExCapExRntInflMnth=AP$8)))*(AP$8&lt;=(MAX(rHoldPeriod,1)+fRvrYr)*12)</f>
        <v>0</v>
      </c>
      <c r="AQ297" s="278" cm="1">
        <f t="array" aca="1" ref="AQ297" ca="1">AP297*(1+(rRentIncrPct*(MOD(AQ$8,12)=1))+(rExCapExRntInfl*(rExCapExRntInflMnth=AQ$8)))*(AQ$8&lt;=(MAX(rHoldPeriod,1)+fRvrYr)*12)</f>
        <v>0</v>
      </c>
      <c r="AR297" s="278" cm="1">
        <f t="array" aca="1" ref="AR297" ca="1">AQ297*(1+(rRentIncrPct*(MOD(AR$8,12)=1))+(rExCapExRntInfl*(rExCapExRntInflMnth=AR$8)))*(AR$8&lt;=(MAX(rHoldPeriod,1)+fRvrYr)*12)</f>
        <v>0</v>
      </c>
      <c r="AS297" s="278" cm="1">
        <f t="array" aca="1" ref="AS297" ca="1">AR297*(1+(rRentIncrPct*(MOD(AS$8,12)=1))+(rExCapExRntInfl*(rExCapExRntInflMnth=AS$8)))*(AS$8&lt;=(MAX(rHoldPeriod,1)+fRvrYr)*12)</f>
        <v>0</v>
      </c>
      <c r="AT297" s="278" cm="1">
        <f t="array" aca="1" ref="AT297" ca="1">AS297*(1+(rRentIncrPct*(MOD(AT$8,12)=1))+(rExCapExRntInfl*(rExCapExRntInflMnth=AT$8)))*(AT$8&lt;=(MAX(rHoldPeriod,1)+fRvrYr)*12)</f>
        <v>0</v>
      </c>
      <c r="AU297" s="278" cm="1">
        <f t="array" aca="1" ref="AU297" ca="1">AT297*(1+(rRentIncrPct*(MOD(AU$8,12)=1))+(rExCapExRntInfl*(rExCapExRntInflMnth=AU$8)))*(AU$8&lt;=(MAX(rHoldPeriod,1)+fRvrYr)*12)</f>
        <v>0</v>
      </c>
      <c r="AV297" s="278" cm="1">
        <f t="array" aca="1" ref="AV297" ca="1">AU297*(1+(rRentIncrPct*(MOD(AV$8,12)=1))+(rExCapExRntInfl*(rExCapExRntInflMnth=AV$8)))*(AV$8&lt;=(MAX(rHoldPeriod,1)+fRvrYr)*12)</f>
        <v>0</v>
      </c>
      <c r="AW297" s="278" cm="1">
        <f t="array" aca="1" ref="AW297" ca="1">AV297*(1+(rRentIncrPct*(MOD(AW$8,12)=1))+(rExCapExRntInfl*(rExCapExRntInflMnth=AW$8)))*(AW$8&lt;=(MAX(rHoldPeriod,1)+fRvrYr)*12)</f>
        <v>0</v>
      </c>
      <c r="AX297" s="278" cm="1">
        <f t="array" aca="1" ref="AX297" ca="1">AW297*(1+(rRentIncrPct*(MOD(AX$8,12)=1))+(rExCapExRntInfl*(rExCapExRntInflMnth=AX$8)))*(AX$8&lt;=(MAX(rHoldPeriod,1)+fRvrYr)*12)</f>
        <v>0</v>
      </c>
      <c r="AY297" s="278" cm="1">
        <f t="array" aca="1" ref="AY297" ca="1">AX297*(1+(rRentIncrPct*(MOD(AY$8,12)=1))+(rExCapExRntInfl*(rExCapExRntInflMnth=AY$8)))*(AY$8&lt;=(MAX(rHoldPeriod,1)+fRvrYr)*12)</f>
        <v>0</v>
      </c>
      <c r="AZ297" s="278" cm="1">
        <f t="array" aca="1" ref="AZ297" ca="1">AY297*(1+(rRentIncrPct*(MOD(AZ$8,12)=1))+(rExCapExRntInfl*(rExCapExRntInflMnth=AZ$8)))*(AZ$8&lt;=(MAX(rHoldPeriod,1)+fRvrYr)*12)</f>
        <v>0</v>
      </c>
      <c r="BA297" s="278" cm="1">
        <f t="array" aca="1" ref="BA297" ca="1">AZ297*(1+(rRentIncrPct*(MOD(BA$8,12)=1))+(rExCapExRntInfl*(rExCapExRntInflMnth=BA$8)))*(BA$8&lt;=(MAX(rHoldPeriod,1)+fRvrYr)*12)</f>
        <v>0</v>
      </c>
      <c r="BB297" s="278" cm="1">
        <f t="array" aca="1" ref="BB297" ca="1">BA297*(1+(rRentIncrPct*(MOD(BB$8,12)=1))+(rExCapExRntInfl*(rExCapExRntInflMnth=BB$8)))*(BB$8&lt;=(MAX(rHoldPeriod,1)+fRvrYr)*12)</f>
        <v>0</v>
      </c>
      <c r="BC297" s="278" cm="1">
        <f t="array" aca="1" ref="BC297" ca="1">BB297*(1+(rRentIncrPct*(MOD(BC$8,12)=1))+(rExCapExRntInfl*(rExCapExRntInflMnth=BC$8)))*(BC$8&lt;=(MAX(rHoldPeriod,1)+fRvrYr)*12)</f>
        <v>0</v>
      </c>
      <c r="BD297" s="278" cm="1">
        <f t="array" aca="1" ref="BD297" ca="1">BC297*(1+(rRentIncrPct*(MOD(BD$8,12)=1))+(rExCapExRntInfl*(rExCapExRntInflMnth=BD$8)))*(BD$8&lt;=(MAX(rHoldPeriod,1)+fRvrYr)*12)</f>
        <v>0</v>
      </c>
      <c r="BE297" s="278" cm="1">
        <f t="array" aca="1" ref="BE297" ca="1">BD297*(1+(rRentIncrPct*(MOD(BE$8,12)=1))+(rExCapExRntInfl*(rExCapExRntInflMnth=BE$8)))*(BE$8&lt;=(MAX(rHoldPeriod,1)+fRvrYr)*12)</f>
        <v>0</v>
      </c>
      <c r="BF297" s="278" cm="1">
        <f t="array" aca="1" ref="BF297" ca="1">BE297*(1+(rRentIncrPct*(MOD(BF$8,12)=1))+(rExCapExRntInfl*(rExCapExRntInflMnth=BF$8)))*(BF$8&lt;=(MAX(rHoldPeriod,1)+fRvrYr)*12)</f>
        <v>0</v>
      </c>
      <c r="BG297" s="278" cm="1">
        <f t="array" aca="1" ref="BG297" ca="1">BF297*(1+(rRentIncrPct*(MOD(BG$8,12)=1))+(rExCapExRntInfl*(rExCapExRntInflMnth=BG$8)))*(BG$8&lt;=(MAX(rHoldPeriod,1)+fRvrYr)*12)</f>
        <v>0</v>
      </c>
      <c r="BH297" s="278" cm="1">
        <f t="array" aca="1" ref="BH297" ca="1">BG297*(1+(rRentIncrPct*(MOD(BH$8,12)=1))+(rExCapExRntInfl*(rExCapExRntInflMnth=BH$8)))*(BH$8&lt;=(MAX(rHoldPeriod,1)+fRvrYr)*12)</f>
        <v>0</v>
      </c>
      <c r="BI297" s="278" cm="1">
        <f t="array" aca="1" ref="BI297" ca="1">BH297*(1+(rRentIncrPct*(MOD(BI$8,12)=1))+(rExCapExRntInfl*(rExCapExRntInflMnth=BI$8)))*(BI$8&lt;=(MAX(rHoldPeriod,1)+fRvrYr)*12)</f>
        <v>0</v>
      </c>
      <c r="BJ297" s="278" cm="1">
        <f t="array" aca="1" ref="BJ297" ca="1">BI297*(1+(rRentIncrPct*(MOD(BJ$8,12)=1))+(rExCapExRntInfl*(rExCapExRntInflMnth=BJ$8)))*(BJ$8&lt;=(MAX(rHoldPeriod,1)+fRvrYr)*12)</f>
        <v>0</v>
      </c>
      <c r="BK297" s="278" cm="1">
        <f t="array" aca="1" ref="BK297" ca="1">BJ297*(1+(rRentIncrPct*(MOD(BK$8,12)=1))+(rExCapExRntInfl*(rExCapExRntInflMnth=BK$8)))*(BK$8&lt;=(MAX(rHoldPeriod,1)+fRvrYr)*12)</f>
        <v>0</v>
      </c>
      <c r="BL297" s="278" cm="1">
        <f t="array" aca="1" ref="BL297" ca="1">BK297*(1+(rRentIncrPct*(MOD(BL$8,12)=1))+(rExCapExRntInfl*(rExCapExRntInflMnth=BL$8)))*(BL$8&lt;=(MAX(rHoldPeriod,1)+fRvrYr)*12)</f>
        <v>0</v>
      </c>
      <c r="BM297" s="278" cm="1">
        <f t="array" aca="1" ref="BM297" ca="1">BL297*(1+(rRentIncrPct*(MOD(BM$8,12)=1))+(rExCapExRntInfl*(rExCapExRntInflMnth=BM$8)))*(BM$8&lt;=(MAX(rHoldPeriod,1)+fRvrYr)*12)</f>
        <v>0</v>
      </c>
      <c r="BN297" s="278" cm="1">
        <f t="array" aca="1" ref="BN297" ca="1">BM297*(1+(rRentIncrPct*(MOD(BN$8,12)=1))+(rExCapExRntInfl*(rExCapExRntInflMnth=BN$8)))*(BN$8&lt;=(MAX(rHoldPeriod,1)+fRvrYr)*12)</f>
        <v>0</v>
      </c>
      <c r="BO297" s="278" cm="1">
        <f t="array" aca="1" ref="BO297" ca="1">BN297*(1+(rRentIncrPct*(MOD(BO$8,12)=1))+(rExCapExRntInfl*(rExCapExRntInflMnth=BO$8)))*(BO$8&lt;=(MAX(rHoldPeriod,1)+fRvrYr)*12)</f>
        <v>0</v>
      </c>
      <c r="BP297" s="278" cm="1">
        <f t="array" aca="1" ref="BP297" ca="1">BO297*(1+(rRentIncrPct*(MOD(BP$8,12)=1))+(rExCapExRntInfl*(rExCapExRntInflMnth=BP$8)))*(BP$8&lt;=(MAX(rHoldPeriod,1)+fRvrYr)*12)</f>
        <v>0</v>
      </c>
      <c r="BQ297" s="278" cm="1">
        <f t="array" aca="1" ref="BQ297" ca="1">BP297*(1+(rRentIncrPct*(MOD(BQ$8,12)=1))+(rExCapExRntInfl*(rExCapExRntInflMnth=BQ$8)))*(BQ$8&lt;=(MAX(rHoldPeriod,1)+fRvrYr)*12)</f>
        <v>0</v>
      </c>
      <c r="BR297" s="278" cm="1">
        <f t="array" aca="1" ref="BR297" ca="1">BQ297*(1+(rRentIncrPct*(MOD(BR$8,12)=1))+(rExCapExRntInfl*(rExCapExRntInflMnth=BR$8)))*(BR$8&lt;=(MAX(rHoldPeriod,1)+fRvrYr)*12)</f>
        <v>0</v>
      </c>
      <c r="BS297" s="278" cm="1">
        <f t="array" aca="1" ref="BS297" ca="1">BR297*(1+(rRentIncrPct*(MOD(BS$8,12)=1))+(rExCapExRntInfl*(rExCapExRntInflMnth=BS$8)))*(BS$8&lt;=(MAX(rHoldPeriod,1)+fRvrYr)*12)</f>
        <v>0</v>
      </c>
      <c r="BT297" s="278" cm="1">
        <f t="array" aca="1" ref="BT297" ca="1">BS297*(1+(rRentIncrPct*(MOD(BT$8,12)=1))+(rExCapExRntInfl*(rExCapExRntInflMnth=BT$8)))*(BT$8&lt;=(MAX(rHoldPeriod,1)+fRvrYr)*12)</f>
        <v>0</v>
      </c>
      <c r="BU297" s="278" cm="1">
        <f t="array" aca="1" ref="BU297" ca="1">BT297*(1+(rRentIncrPct*(MOD(BU$8,12)=1))+(rExCapExRntInfl*(rExCapExRntInflMnth=BU$8)))*(BU$8&lt;=(MAX(rHoldPeriod,1)+fRvrYr)*12)</f>
        <v>0</v>
      </c>
      <c r="BV297" s="278" cm="1">
        <f t="array" aca="1" ref="BV297" ca="1">BU297*(1+(rRentIncrPct*(MOD(BV$8,12)=1))+(rExCapExRntInfl*(rExCapExRntInflMnth=BV$8)))*(BV$8&lt;=(MAX(rHoldPeriod,1)+fRvrYr)*12)</f>
        <v>0</v>
      </c>
      <c r="BW297" s="278" cm="1">
        <f t="array" aca="1" ref="BW297" ca="1">BV297*(1+(rRentIncrPct*(MOD(BW$8,12)=1))+(rExCapExRntInfl*(rExCapExRntInflMnth=BW$8)))*(BW$8&lt;=(MAX(rHoldPeriod,1)+fRvrYr)*12)</f>
        <v>0</v>
      </c>
      <c r="BX297" s="278" cm="1">
        <f t="array" aca="1" ref="BX297" ca="1">BW297*(1+(rRentIncrPct*(MOD(BX$8,12)=1))+(rExCapExRntInfl*(rExCapExRntInflMnth=BX$8)))*(BX$8&lt;=(MAX(rHoldPeriod,1)+fRvrYr)*12)</f>
        <v>0</v>
      </c>
      <c r="BY297" s="278" cm="1">
        <f t="array" aca="1" ref="BY297" ca="1">BX297*(1+(rRentIncrPct*(MOD(BY$8,12)=1))+(rExCapExRntInfl*(rExCapExRntInflMnth=BY$8)))*(BY$8&lt;=(MAX(rHoldPeriod,1)+fRvrYr)*12)</f>
        <v>0</v>
      </c>
      <c r="BZ297" s="278" cm="1">
        <f t="array" aca="1" ref="BZ297" ca="1">BY297*(1+(rRentIncrPct*(MOD(BZ$8,12)=1))+(rExCapExRntInfl*(rExCapExRntInflMnth=BZ$8)))*(BZ$8&lt;=(MAX(rHoldPeriod,1)+fRvrYr)*12)</f>
        <v>0</v>
      </c>
      <c r="CA297" s="278" cm="1">
        <f t="array" aca="1" ref="CA297" ca="1">BZ297*(1+(rRentIncrPct*(MOD(CA$8,12)=1))+(rExCapExRntInfl*(rExCapExRntInflMnth=CA$8)))*(CA$8&lt;=(MAX(rHoldPeriod,1)+fRvrYr)*12)</f>
        <v>0</v>
      </c>
      <c r="CB297" s="278" cm="1">
        <f t="array" aca="1" ref="CB297" ca="1">CA297*(1+(rRentIncrPct*(MOD(CB$8,12)=1))+(rExCapExRntInfl*(rExCapExRntInflMnth=CB$8)))*(CB$8&lt;=(MAX(rHoldPeriod,1)+fRvrYr)*12)</f>
        <v>0</v>
      </c>
      <c r="CC297" s="278" cm="1">
        <f t="array" aca="1" ref="CC297" ca="1">CB297*(1+(rRentIncrPct*(MOD(CC$8,12)=1))+(rExCapExRntInfl*(rExCapExRntInflMnth=CC$8)))*(CC$8&lt;=(MAX(rHoldPeriod,1)+fRvrYr)*12)</f>
        <v>0</v>
      </c>
      <c r="CD297" s="278" cm="1">
        <f t="array" aca="1" ref="CD297" ca="1">CC297*(1+(rRentIncrPct*(MOD(CD$8,12)=1))+(rExCapExRntInfl*(rExCapExRntInflMnth=CD$8)))*(CD$8&lt;=(MAX(rHoldPeriod,1)+fRvrYr)*12)</f>
        <v>0</v>
      </c>
      <c r="CE297" s="278" cm="1">
        <f t="array" aca="1" ref="CE297" ca="1">CD297*(1+(rRentIncrPct*(MOD(CE$8,12)=1))+(rExCapExRntInfl*(rExCapExRntInflMnth=CE$8)))*(CE$8&lt;=(MAX(rHoldPeriod,1)+fRvrYr)*12)</f>
        <v>0</v>
      </c>
      <c r="CF297" s="278" cm="1">
        <f t="array" aca="1" ref="CF297" ca="1">CE297*(1+(rRentIncrPct*(MOD(CF$8,12)=1))+(rExCapExRntInfl*(rExCapExRntInflMnth=CF$8)))*(CF$8&lt;=(MAX(rHoldPeriod,1)+fRvrYr)*12)</f>
        <v>0</v>
      </c>
      <c r="CG297" s="278" cm="1">
        <f t="array" aca="1" ref="CG297" ca="1">CF297*(1+(rRentIncrPct*(MOD(CG$8,12)=1))+(rExCapExRntInfl*(rExCapExRntInflMnth=CG$8)))*(CG$8&lt;=(MAX(rHoldPeriod,1)+fRvrYr)*12)</f>
        <v>0</v>
      </c>
      <c r="CH297" s="278" cm="1">
        <f t="array" aca="1" ref="CH297" ca="1">CG297*(1+(rRentIncrPct*(MOD(CH$8,12)=1))+(rExCapExRntInfl*(rExCapExRntInflMnth=CH$8)))*(CH$8&lt;=(MAX(rHoldPeriod,1)+fRvrYr)*12)</f>
        <v>0</v>
      </c>
      <c r="CI297" s="278" cm="1">
        <f t="array" aca="1" ref="CI297" ca="1">CH297*(1+(rRentIncrPct*(MOD(CI$8,12)=1))+(rExCapExRntInfl*(rExCapExRntInflMnth=CI$8)))*(CI$8&lt;=(MAX(rHoldPeriod,1)+fRvrYr)*12)</f>
        <v>0</v>
      </c>
      <c r="CJ297" s="278" cm="1">
        <f t="array" aca="1" ref="CJ297" ca="1">CI297*(1+(rRentIncrPct*(MOD(CJ$8,12)=1))+(rExCapExRntInfl*(rExCapExRntInflMnth=CJ$8)))*(CJ$8&lt;=(MAX(rHoldPeriod,1)+fRvrYr)*12)</f>
        <v>0</v>
      </c>
      <c r="CK297" s="278" cm="1">
        <f t="array" aca="1" ref="CK297" ca="1">CJ297*(1+(rRentIncrPct*(MOD(CK$8,12)=1))+(rExCapExRntInfl*(rExCapExRntInflMnth=CK$8)))*(CK$8&lt;=(MAX(rHoldPeriod,1)+fRvrYr)*12)</f>
        <v>0</v>
      </c>
      <c r="CL297" s="278" cm="1">
        <f t="array" aca="1" ref="CL297" ca="1">CK297*(1+(rRentIncrPct*(MOD(CL$8,12)=1))+(rExCapExRntInfl*(rExCapExRntInflMnth=CL$8)))*(CL$8&lt;=(MAX(rHoldPeriod,1)+fRvrYr)*12)</f>
        <v>0</v>
      </c>
      <c r="CM297" s="278" cm="1">
        <f t="array" aca="1" ref="CM297" ca="1">CL297*(1+(rRentIncrPct*(MOD(CM$8,12)=1))+(rExCapExRntInfl*(rExCapExRntInflMnth=CM$8)))*(CM$8&lt;=(MAX(rHoldPeriod,1)+fRvrYr)*12)</f>
        <v>0</v>
      </c>
      <c r="CN297" s="278" cm="1">
        <f t="array" aca="1" ref="CN297" ca="1">CM297*(1+(rRentIncrPct*(MOD(CN$8,12)=1))+(rExCapExRntInfl*(rExCapExRntInflMnth=CN$8)))*(CN$8&lt;=(MAX(rHoldPeriod,1)+fRvrYr)*12)</f>
        <v>0</v>
      </c>
      <c r="CO297" s="278" cm="1">
        <f t="array" aca="1" ref="CO297" ca="1">CN297*(1+(rRentIncrPct*(MOD(CO$8,12)=1))+(rExCapExRntInfl*(rExCapExRntInflMnth=CO$8)))*(CO$8&lt;=(MAX(rHoldPeriod,1)+fRvrYr)*12)</f>
        <v>0</v>
      </c>
      <c r="CP297" s="278" cm="1">
        <f t="array" aca="1" ref="CP297" ca="1">CO297*(1+(rRentIncrPct*(MOD(CP$8,12)=1))+(rExCapExRntInfl*(rExCapExRntInflMnth=CP$8)))*(CP$8&lt;=(MAX(rHoldPeriod,1)+fRvrYr)*12)</f>
        <v>0</v>
      </c>
      <c r="CQ297" s="278" cm="1">
        <f t="array" aca="1" ref="CQ297" ca="1">CP297*(1+(rRentIncrPct*(MOD(CQ$8,12)=1))+(rExCapExRntInfl*(rExCapExRntInflMnth=CQ$8)))*(CQ$8&lt;=(MAX(rHoldPeriod,1)+fRvrYr)*12)</f>
        <v>0</v>
      </c>
      <c r="CR297" s="278" cm="1">
        <f t="array" aca="1" ref="CR297" ca="1">CQ297*(1+(rRentIncrPct*(MOD(CR$8,12)=1))+(rExCapExRntInfl*(rExCapExRntInflMnth=CR$8)))*(CR$8&lt;=(MAX(rHoldPeriod,1)+fRvrYr)*12)</f>
        <v>0</v>
      </c>
      <c r="CS297" s="278" cm="1">
        <f t="array" aca="1" ref="CS297" ca="1">CR297*(1+(rRentIncrPct*(MOD(CS$8,12)=1))+(rExCapExRntInfl*(rExCapExRntInflMnth=CS$8)))*(CS$8&lt;=(MAX(rHoldPeriod,1)+fRvrYr)*12)</f>
        <v>0</v>
      </c>
      <c r="CT297" s="278" cm="1">
        <f t="array" aca="1" ref="CT297" ca="1">CS297*(1+(rRentIncrPct*(MOD(CT$8,12)=1))+(rExCapExRntInfl*(rExCapExRntInflMnth=CT$8)))*(CT$8&lt;=(MAX(rHoldPeriod,1)+fRvrYr)*12)</f>
        <v>0</v>
      </c>
      <c r="CU297" s="278" cm="1">
        <f t="array" aca="1" ref="CU297" ca="1">CT297*(1+(rRentIncrPct*(MOD(CU$8,12)=1))+(rExCapExRntInfl*(rExCapExRntInflMnth=CU$8)))*(CU$8&lt;=(MAX(rHoldPeriod,1)+fRvrYr)*12)</f>
        <v>0</v>
      </c>
      <c r="CV297" s="278" cm="1">
        <f t="array" aca="1" ref="CV297" ca="1">CU297*(1+(rRentIncrPct*(MOD(CV$8,12)=1))+(rExCapExRntInfl*(rExCapExRntInflMnth=CV$8)))*(CV$8&lt;=(MAX(rHoldPeriod,1)+fRvrYr)*12)</f>
        <v>0</v>
      </c>
      <c r="CW297" s="278" cm="1">
        <f t="array" aca="1" ref="CW297" ca="1">CV297*(1+(rRentIncrPct*(MOD(CW$8,12)=1))+(rExCapExRntInfl*(rExCapExRntInflMnth=CW$8)))*(CW$8&lt;=(MAX(rHoldPeriod,1)+fRvrYr)*12)</f>
        <v>0</v>
      </c>
      <c r="CX297" s="278" cm="1">
        <f t="array" aca="1" ref="CX297" ca="1">CW297*(1+(rRentIncrPct*(MOD(CX$8,12)=1))+(rExCapExRntInfl*(rExCapExRntInflMnth=CX$8)))*(CX$8&lt;=(MAX(rHoldPeriod,1)+fRvrYr)*12)</f>
        <v>0</v>
      </c>
      <c r="CY297" s="278" cm="1">
        <f t="array" aca="1" ref="CY297" ca="1">CX297*(1+(rRentIncrPct*(MOD(CY$8,12)=1))+(rExCapExRntInfl*(rExCapExRntInflMnth=CY$8)))*(CY$8&lt;=(MAX(rHoldPeriod,1)+fRvrYr)*12)</f>
        <v>0</v>
      </c>
      <c r="CZ297" s="278" cm="1">
        <f t="array" aca="1" ref="CZ297" ca="1">CY297*(1+(rRentIncrPct*(MOD(CZ$8,12)=1))+(rExCapExRntInfl*(rExCapExRntInflMnth=CZ$8)))*(CZ$8&lt;=(MAX(rHoldPeriod,1)+fRvrYr)*12)</f>
        <v>0</v>
      </c>
      <c r="DA297" s="278" cm="1">
        <f t="array" aca="1" ref="DA297" ca="1">CZ297*(1+(rRentIncrPct*(MOD(DA$8,12)=1))+(rExCapExRntInfl*(rExCapExRntInflMnth=DA$8)))*(DA$8&lt;=(MAX(rHoldPeriod,1)+fRvrYr)*12)</f>
        <v>0</v>
      </c>
      <c r="DB297" s="278" cm="1">
        <f t="array" aca="1" ref="DB297" ca="1">DA297*(1+(rRentIncrPct*(MOD(DB$8,12)=1))+(rExCapExRntInfl*(rExCapExRntInflMnth=DB$8)))*(DB$8&lt;=(MAX(rHoldPeriod,1)+fRvrYr)*12)</f>
        <v>0</v>
      </c>
      <c r="DC297" s="278" cm="1">
        <f t="array" aca="1" ref="DC297" ca="1">DB297*(1+(rRentIncrPct*(MOD(DC$8,12)=1))+(rExCapExRntInfl*(rExCapExRntInflMnth=DC$8)))*(DC$8&lt;=(MAX(rHoldPeriod,1)+fRvrYr)*12)</f>
        <v>0</v>
      </c>
      <c r="DD297" s="278" cm="1">
        <f t="array" aca="1" ref="DD297" ca="1">DC297*(1+(rRentIncrPct*(MOD(DD$8,12)=1))+(rExCapExRntInfl*(rExCapExRntInflMnth=DD$8)))*(DD$8&lt;=(MAX(rHoldPeriod,1)+fRvrYr)*12)</f>
        <v>0</v>
      </c>
      <c r="DE297" s="278" cm="1">
        <f t="array" aca="1" ref="DE297" ca="1">DD297*(1+(rRentIncrPct*(MOD(DE$8,12)=1))+(rExCapExRntInfl*(rExCapExRntInflMnth=DE$8)))*(DE$8&lt;=(MAX(rHoldPeriod,1)+fRvrYr)*12)</f>
        <v>0</v>
      </c>
      <c r="DF297" s="278" cm="1">
        <f t="array" aca="1" ref="DF297" ca="1">DE297*(1+(rRentIncrPct*(MOD(DF$8,12)=1))+(rExCapExRntInfl*(rExCapExRntInflMnth=DF$8)))*(DF$8&lt;=(MAX(rHoldPeriod,1)+fRvrYr)*12)</f>
        <v>0</v>
      </c>
      <c r="DG297" s="278" cm="1">
        <f t="array" aca="1" ref="DG297" ca="1">DF297*(1+(rRentIncrPct*(MOD(DG$8,12)=1))+(rExCapExRntInfl*(rExCapExRntInflMnth=DG$8)))*(DG$8&lt;=(MAX(rHoldPeriod,1)+fRvrYr)*12)</f>
        <v>0</v>
      </c>
      <c r="DH297" s="278" cm="1">
        <f t="array" aca="1" ref="DH297" ca="1">DG297*(1+(rRentIncrPct*(MOD(DH$8,12)=1))+(rExCapExRntInfl*(rExCapExRntInflMnth=DH$8)))*(DH$8&lt;=(MAX(rHoldPeriod,1)+fRvrYr)*12)</f>
        <v>0</v>
      </c>
      <c r="DI297" s="278" cm="1">
        <f t="array" aca="1" ref="DI297" ca="1">DH297*(1+(rRentIncrPct*(MOD(DI$8,12)=1))+(rExCapExRntInfl*(rExCapExRntInflMnth=DI$8)))*(DI$8&lt;=(MAX(rHoldPeriod,1)+fRvrYr)*12)</f>
        <v>0</v>
      </c>
      <c r="DJ297" s="278" cm="1">
        <f t="array" aca="1" ref="DJ297" ca="1">DI297*(1+(rRentIncrPct*(MOD(DJ$8,12)=1))+(rExCapExRntInfl*(rExCapExRntInflMnth=DJ$8)))*(DJ$8&lt;=(MAX(rHoldPeriod,1)+fRvrYr)*12)</f>
        <v>0</v>
      </c>
      <c r="DK297" s="278" cm="1">
        <f t="array" aca="1" ref="DK297" ca="1">DJ297*(1+(rRentIncrPct*(MOD(DK$8,12)=1))+(rExCapExRntInfl*(rExCapExRntInflMnth=DK$8)))*(DK$8&lt;=(MAX(rHoldPeriod,1)+fRvrYr)*12)</f>
        <v>0</v>
      </c>
      <c r="DL297" s="278" cm="1">
        <f t="array" aca="1" ref="DL297" ca="1">DK297*(1+(rRentIncrPct*(MOD(DL$8,12)=1))+(rExCapExRntInfl*(rExCapExRntInflMnth=DL$8)))*(DL$8&lt;=(MAX(rHoldPeriod,1)+fRvrYr)*12)</f>
        <v>0</v>
      </c>
      <c r="DM297" s="278" cm="1">
        <f t="array" aca="1" ref="DM297" ca="1">DL297*(1+(rRentIncrPct*(MOD(DM$8,12)=1))+(rExCapExRntInfl*(rExCapExRntInflMnth=DM$8)))*(DM$8&lt;=(MAX(rHoldPeriod,1)+fRvrYr)*12)</f>
        <v>0</v>
      </c>
      <c r="DN297" s="278" cm="1">
        <f t="array" aca="1" ref="DN297" ca="1">DM297*(1+(rRentIncrPct*(MOD(DN$8,12)=1))+(rExCapExRntInfl*(rExCapExRntInflMnth=DN$8)))*(DN$8&lt;=(MAX(rHoldPeriod,1)+fRvrYr)*12)</f>
        <v>0</v>
      </c>
      <c r="DO297" s="278" cm="1">
        <f t="array" aca="1" ref="DO297" ca="1">DN297*(1+(rRentIncrPct*(MOD(DO$8,12)=1))+(rExCapExRntInfl*(rExCapExRntInflMnth=DO$8)))*(DO$8&lt;=(MAX(rHoldPeriod,1)+fRvrYr)*12)</f>
        <v>0</v>
      </c>
      <c r="DP297" s="278" cm="1">
        <f t="array" aca="1" ref="DP297" ca="1">DO297*(1+(rRentIncrPct*(MOD(DP$8,12)=1))+(rExCapExRntInfl*(rExCapExRntInflMnth=DP$8)))*(DP$8&lt;=(MAX(rHoldPeriod,1)+fRvrYr)*12)</f>
        <v>0</v>
      </c>
      <c r="DQ297" s="278" cm="1">
        <f t="array" aca="1" ref="DQ297" ca="1">DP297*(1+(rRentIncrPct*(MOD(DQ$8,12)=1))+(rExCapExRntInfl*(rExCapExRntInflMnth=DQ$8)))*(DQ$8&lt;=(MAX(rHoldPeriod,1)+fRvrYr)*12)</f>
        <v>0</v>
      </c>
      <c r="DR297" s="278" cm="1">
        <f t="array" aca="1" ref="DR297" ca="1">DQ297*(1+(rRentIncrPct*(MOD(DR$8,12)=1))+(rExCapExRntInfl*(rExCapExRntInflMnth=DR$8)))*(DR$8&lt;=(MAX(rHoldPeriod,1)+fRvrYr)*12)</f>
        <v>0</v>
      </c>
      <c r="DS297" s="278" cm="1">
        <f t="array" aca="1" ref="DS297" ca="1">DR297*(1+(rRentIncrPct*(MOD(DS$8,12)=1))+(rExCapExRntInfl*(rExCapExRntInflMnth=DS$8)))*(DS$8&lt;=(MAX(rHoldPeriod,1)+fRvrYr)*12)</f>
        <v>0</v>
      </c>
      <c r="DT297" s="278" cm="1">
        <f t="array" aca="1" ref="DT297" ca="1">DS297*(1+(rRentIncrPct*(MOD(DT$8,12)=1))+(rExCapExRntInfl*(rExCapExRntInflMnth=DT$8)))*(DT$8&lt;=(MAX(rHoldPeriod,1)+fRvrYr)*12)</f>
        <v>0</v>
      </c>
      <c r="DU297" s="278" cm="1">
        <f t="array" aca="1" ref="DU297" ca="1">DT297*(1+(rRentIncrPct*(MOD(DU$8,12)=1))+(rExCapExRntInfl*(rExCapExRntInflMnth=DU$8)))*(DU$8&lt;=(MAX(rHoldPeriod,1)+fRvrYr)*12)</f>
        <v>0</v>
      </c>
      <c r="DV297" s="278" cm="1">
        <f t="array" aca="1" ref="DV297" ca="1">DU297*(1+(rRentIncrPct*(MOD(DV$8,12)=1))+(rExCapExRntInfl*(rExCapExRntInflMnth=DV$8)))*(DV$8&lt;=(MAX(rHoldPeriod,1)+fRvrYr)*12)</f>
        <v>0</v>
      </c>
      <c r="DW297" s="278" cm="1">
        <f t="array" aca="1" ref="DW297" ca="1">DV297*(1+(rRentIncrPct*(MOD(DW$8,12)=1))+(rExCapExRntInfl*(rExCapExRntInflMnth=DW$8)))*(DW$8&lt;=(MAX(rHoldPeriod,1)+fRvrYr)*12)</f>
        <v>0</v>
      </c>
      <c r="DX297" s="278" cm="1">
        <f t="array" aca="1" ref="DX297" ca="1">DW297*(1+(rRentIncrPct*(MOD(DX$8,12)=1))+(rExCapExRntInfl*(rExCapExRntInflMnth=DX$8)))*(DX$8&lt;=(MAX(rHoldPeriod,1)+fRvrYr)*12)</f>
        <v>0</v>
      </c>
      <c r="DY297" s="278" cm="1">
        <f t="array" aca="1" ref="DY297" ca="1">DX297*(1+(rRentIncrPct*(MOD(DY$8,12)=1))+(rExCapExRntInfl*(rExCapExRntInflMnth=DY$8)))*(DY$8&lt;=(MAX(rHoldPeriod,1)+fRvrYr)*12)</f>
        <v>0</v>
      </c>
      <c r="DZ297" s="278" cm="1">
        <f t="array" aca="1" ref="DZ297" ca="1">DY297*(1+(rRentIncrPct*(MOD(DZ$8,12)=1))+(rExCapExRntInfl*(rExCapExRntInflMnth=DZ$8)))*(DZ$8&lt;=(MAX(rHoldPeriod,1)+fRvrYr)*12)</f>
        <v>0</v>
      </c>
      <c r="EA297" s="278" cm="1">
        <f t="array" aca="1" ref="EA297" ca="1">DZ297*(1+(rRentIncrPct*(MOD(EA$8,12)=1))+(rExCapExRntInfl*(rExCapExRntInflMnth=EA$8)))*(EA$8&lt;=(MAX(rHoldPeriod,1)+fRvrYr)*12)</f>
        <v>0</v>
      </c>
      <c r="EB297" s="278" cm="1">
        <f t="array" aca="1" ref="EB297" ca="1">EA297*(1+(rRentIncrPct*(MOD(EB$8,12)=1))+(rExCapExRntInfl*(rExCapExRntInflMnth=EB$8)))*(EB$8&lt;=(MAX(rHoldPeriod,1)+fRvrYr)*12)</f>
        <v>0</v>
      </c>
      <c r="EC297" s="278" cm="1">
        <f t="array" aca="1" ref="EC297" ca="1">EB297*(1+(rRentIncrPct*(MOD(EC$8,12)=1))+(rExCapExRntInfl*(rExCapExRntInflMnth=EC$8)))*(EC$8&lt;=(MAX(rHoldPeriod,1)+fRvrYr)*12)</f>
        <v>0</v>
      </c>
      <c r="ED297" s="278" cm="1">
        <f t="array" aca="1" ref="ED297" ca="1">EC297*(1+(rRentIncrPct*(MOD(ED$8,12)=1))+(rExCapExRntInfl*(rExCapExRntInflMnth=ED$8)))*(ED$8&lt;=(MAX(rHoldPeriod,1)+fRvrYr)*12)</f>
        <v>0</v>
      </c>
      <c r="EE297" s="278" cm="1">
        <f t="array" aca="1" ref="EE297" ca="1">ED297*(1+(rRentIncrPct*(MOD(EE$8,12)=1))+(rExCapExRntInfl*(rExCapExRntInflMnth=EE$8)))*(EE$8&lt;=(MAX(rHoldPeriod,1)+fRvrYr)*12)</f>
        <v>0</v>
      </c>
      <c r="EF297" s="278" cm="1">
        <f t="array" aca="1" ref="EF297" ca="1">EE297*(1+(rRentIncrPct*(MOD(EF$8,12)=1))+(rExCapExRntInfl*(rExCapExRntInflMnth=EF$8)))*(EF$8&lt;=(MAX(rHoldPeriod,1)+fRvrYr)*12)</f>
        <v>0</v>
      </c>
      <c r="EG297" s="278" cm="1">
        <f t="array" aca="1" ref="EG297" ca="1">EF297*(1+(rRentIncrPct*(MOD(EG$8,12)=1))+(rExCapExRntInfl*(rExCapExRntInflMnth=EG$8)))*(EG$8&lt;=(MAX(rHoldPeriod,1)+fRvrYr)*12)</f>
        <v>0</v>
      </c>
      <c r="EH297" s="278" cm="1">
        <f t="array" aca="1" ref="EH297" ca="1">EG297*(1+(rRentIncrPct*(MOD(EH$8,12)=1))+(rExCapExRntInfl*(rExCapExRntInflMnth=EH$8)))*(EH$8&lt;=(MAX(rHoldPeriod,1)+fRvrYr)*12)</f>
        <v>0</v>
      </c>
      <c r="EI297" s="278" cm="1">
        <f t="array" aca="1" ref="EI297" ca="1">EH297*(1+(rRentIncrPct*(MOD(EI$8,12)=1))+(rExCapExRntInfl*(rExCapExRntInflMnth=EI$8)))*(EI$8&lt;=(MAX(rHoldPeriod,1)+fRvrYr)*12)</f>
        <v>0</v>
      </c>
      <c r="EJ297" s="278" cm="1">
        <f t="array" aca="1" ref="EJ297" ca="1">EI297*(1+(rRentIncrPct*(MOD(EJ$8,12)=1))+(rExCapExRntInfl*(rExCapExRntInflMnth=EJ$8)))*(EJ$8&lt;=(MAX(rHoldPeriod,1)+fRvrYr)*12)</f>
        <v>0</v>
      </c>
      <c r="EK297" s="278" cm="1">
        <f t="array" aca="1" ref="EK297" ca="1">EJ297*(1+(rRentIncrPct*(MOD(EK$8,12)=1))+(rExCapExRntInfl*(rExCapExRntInflMnth=EK$8)))*(EK$8&lt;=(MAX(rHoldPeriod,1)+fRvrYr)*12)</f>
        <v>0</v>
      </c>
      <c r="EL297" s="278" cm="1">
        <f t="array" aca="1" ref="EL297" ca="1">EK297*(1+(rRentIncrPct*(MOD(EL$8,12)=1))+(rExCapExRntInfl*(rExCapExRntInflMnth=EL$8)))*(EL$8&lt;=(MAX(rHoldPeriod,1)+fRvrYr)*12)</f>
        <v>0</v>
      </c>
      <c r="EM297" s="278" cm="1">
        <f t="array" aca="1" ref="EM297" ca="1">EL297*(1+(rRentIncrPct*(MOD(EM$8,12)=1))+(rExCapExRntInfl*(rExCapExRntInflMnth=EM$8)))*(EM$8&lt;=(MAX(rHoldPeriod,1)+fRvrYr)*12)</f>
        <v>0</v>
      </c>
      <c r="EN297" s="278" cm="1">
        <f t="array" aca="1" ref="EN297" ca="1">EM297*(1+(rRentIncrPct*(MOD(EN$8,12)=1))+(rExCapExRntInfl*(rExCapExRntInflMnth=EN$8)))*(EN$8&lt;=(MAX(rHoldPeriod,1)+fRvrYr)*12)</f>
        <v>0</v>
      </c>
      <c r="EO297" s="278" cm="1">
        <f t="array" aca="1" ref="EO297" ca="1">EN297*(1+(rRentIncrPct*(MOD(EO$8,12)=1))+(rExCapExRntInfl*(rExCapExRntInflMnth=EO$8)))*(EO$8&lt;=(MAX(rHoldPeriod,1)+fRvrYr)*12)</f>
        <v>0</v>
      </c>
      <c r="EP297" s="278" cm="1">
        <f t="array" aca="1" ref="EP297" ca="1">EO297*(1+(rRentIncrPct*(MOD(EP$8,12)=1))+(rExCapExRntInfl*(rExCapExRntInflMnth=EP$8)))*(EP$8&lt;=(MAX(rHoldPeriod,1)+fRvrYr)*12)</f>
        <v>0</v>
      </c>
      <c r="EQ297" s="278" cm="1">
        <f t="array" aca="1" ref="EQ297" ca="1">EP297*(1+(rRentIncrPct*(MOD(EQ$8,12)=1))+(rExCapExRntInfl*(rExCapExRntInflMnth=EQ$8)))*(EQ$8&lt;=(MAX(rHoldPeriod,1)+fRvrYr)*12)</f>
        <v>0</v>
      </c>
      <c r="ER297" s="278" cm="1">
        <f t="array" aca="1" ref="ER297" ca="1">EQ297*(1+(rRentIncrPct*(MOD(ER$8,12)=1))+(rExCapExRntInfl*(rExCapExRntInflMnth=ER$8)))*(ER$8&lt;=(MAX(rHoldPeriod,1)+fRvrYr)*12)</f>
        <v>0</v>
      </c>
      <c r="ES297" s="278" cm="1">
        <f t="array" aca="1" ref="ES297" ca="1">ER297*(1+(rRentIncrPct*(MOD(ES$8,12)=1))+(rExCapExRntInfl*(rExCapExRntInflMnth=ES$8)))*(ES$8&lt;=(MAX(rHoldPeriod,1)+fRvrYr)*12)</f>
        <v>0</v>
      </c>
    </row>
    <row r="298" spans="17:149" hidden="1" x14ac:dyDescent="0.2">
      <c r="Q298" s="275"/>
      <c r="R298" s="278">
        <f>$D194*$K194*(1+(rRentIncrPct*(MOD(R$8,12)=1))+(rExCapExRntInfl*(rExCapExRntInflMnth=R$8)))</f>
        <v>0</v>
      </c>
      <c r="S298" s="278" cm="1">
        <f t="array" aca="1" ref="S298" ca="1">R298*(1+(rRentIncrPct*(MOD(S$8,12)=1))+(rExCapExRntInfl*(rExCapExRntInflMnth=S$8)))*(S$8&lt;=(MAX(rHoldPeriod,1)+fRvrYr)*12)</f>
        <v>0</v>
      </c>
      <c r="T298" s="278" cm="1">
        <f t="array" aca="1" ref="T298" ca="1">S298*(1+(rRentIncrPct*(MOD(T$8,12)=1))+(rExCapExRntInfl*(rExCapExRntInflMnth=T$8)))*(T$8&lt;=(MAX(rHoldPeriod,1)+fRvrYr)*12)</f>
        <v>0</v>
      </c>
      <c r="U298" s="278" cm="1">
        <f t="array" aca="1" ref="U298" ca="1">T298*(1+(rRentIncrPct*(MOD(U$8,12)=1))+(rExCapExRntInfl*(rExCapExRntInflMnth=U$8)))*(U$8&lt;=(MAX(rHoldPeriod,1)+fRvrYr)*12)</f>
        <v>0</v>
      </c>
      <c r="V298" s="278" cm="1">
        <f t="array" aca="1" ref="V298" ca="1">U298*(1+(rRentIncrPct*(MOD(V$8,12)=1))+(rExCapExRntInfl*(rExCapExRntInflMnth=V$8)))*(V$8&lt;=(MAX(rHoldPeriod,1)+fRvrYr)*12)</f>
        <v>0</v>
      </c>
      <c r="W298" s="278" cm="1">
        <f t="array" aca="1" ref="W298" ca="1">V298*(1+(rRentIncrPct*(MOD(W$8,12)=1))+(rExCapExRntInfl*(rExCapExRntInflMnth=W$8)))*(W$8&lt;=(MAX(rHoldPeriod,1)+fRvrYr)*12)</f>
        <v>0</v>
      </c>
      <c r="X298" s="278" cm="1">
        <f t="array" aca="1" ref="X298" ca="1">W298*(1+(rRentIncrPct*(MOD(X$8,12)=1))+(rExCapExRntInfl*(rExCapExRntInflMnth=X$8)))*(X$8&lt;=(MAX(rHoldPeriod,1)+fRvrYr)*12)</f>
        <v>0</v>
      </c>
      <c r="Y298" s="278" cm="1">
        <f t="array" aca="1" ref="Y298" ca="1">X298*(1+(rRentIncrPct*(MOD(Y$8,12)=1))+(rExCapExRntInfl*(rExCapExRntInflMnth=Y$8)))*(Y$8&lt;=(MAX(rHoldPeriod,1)+fRvrYr)*12)</f>
        <v>0</v>
      </c>
      <c r="Z298" s="278" cm="1">
        <f t="array" aca="1" ref="Z298" ca="1">Y298*(1+(rRentIncrPct*(MOD(Z$8,12)=1))+(rExCapExRntInfl*(rExCapExRntInflMnth=Z$8)))*(Z$8&lt;=(MAX(rHoldPeriod,1)+fRvrYr)*12)</f>
        <v>0</v>
      </c>
      <c r="AA298" s="278" cm="1">
        <f t="array" aca="1" ref="AA298" ca="1">Z298*(1+(rRentIncrPct*(MOD(AA$8,12)=1))+(rExCapExRntInfl*(rExCapExRntInflMnth=AA$8)))*(AA$8&lt;=(MAX(rHoldPeriod,1)+fRvrYr)*12)</f>
        <v>0</v>
      </c>
      <c r="AB298" s="278" cm="1">
        <f t="array" aca="1" ref="AB298" ca="1">AA298*(1+(rRentIncrPct*(MOD(AB$8,12)=1))+(rExCapExRntInfl*(rExCapExRntInflMnth=AB$8)))*(AB$8&lt;=(MAX(rHoldPeriod,1)+fRvrYr)*12)</f>
        <v>0</v>
      </c>
      <c r="AC298" s="278" cm="1">
        <f t="array" aca="1" ref="AC298" ca="1">AB298*(1+(rRentIncrPct*(MOD(AC$8,12)=1))+(rExCapExRntInfl*(rExCapExRntInflMnth=AC$8)))*(AC$8&lt;=(MAX(rHoldPeriod,1)+fRvrYr)*12)</f>
        <v>0</v>
      </c>
      <c r="AD298" s="278" cm="1">
        <f t="array" aca="1" ref="AD298" ca="1">AC298*(1+(rRentIncrPct*(MOD(AD$8,12)=1))+(rExCapExRntInfl*(rExCapExRntInflMnth=AD$8)))*(AD$8&lt;=(MAX(rHoldPeriod,1)+fRvrYr)*12)</f>
        <v>0</v>
      </c>
      <c r="AE298" s="278" cm="1">
        <f t="array" aca="1" ref="AE298" ca="1">AD298*(1+(rRentIncrPct*(MOD(AE$8,12)=1))+(rExCapExRntInfl*(rExCapExRntInflMnth=AE$8)))*(AE$8&lt;=(MAX(rHoldPeriod,1)+fRvrYr)*12)</f>
        <v>0</v>
      </c>
      <c r="AF298" s="278" cm="1">
        <f t="array" aca="1" ref="AF298" ca="1">AE298*(1+(rRentIncrPct*(MOD(AF$8,12)=1))+(rExCapExRntInfl*(rExCapExRntInflMnth=AF$8)))*(AF$8&lt;=(MAX(rHoldPeriod,1)+fRvrYr)*12)</f>
        <v>0</v>
      </c>
      <c r="AG298" s="278" cm="1">
        <f t="array" aca="1" ref="AG298" ca="1">AF298*(1+(rRentIncrPct*(MOD(AG$8,12)=1))+(rExCapExRntInfl*(rExCapExRntInflMnth=AG$8)))*(AG$8&lt;=(MAX(rHoldPeriod,1)+fRvrYr)*12)</f>
        <v>0</v>
      </c>
      <c r="AH298" s="278" cm="1">
        <f t="array" aca="1" ref="AH298" ca="1">AG298*(1+(rRentIncrPct*(MOD(AH$8,12)=1))+(rExCapExRntInfl*(rExCapExRntInflMnth=AH$8)))*(AH$8&lt;=(MAX(rHoldPeriod,1)+fRvrYr)*12)</f>
        <v>0</v>
      </c>
      <c r="AI298" s="278" cm="1">
        <f t="array" aca="1" ref="AI298" ca="1">AH298*(1+(rRentIncrPct*(MOD(AI$8,12)=1))+(rExCapExRntInfl*(rExCapExRntInflMnth=AI$8)))*(AI$8&lt;=(MAX(rHoldPeriod,1)+fRvrYr)*12)</f>
        <v>0</v>
      </c>
      <c r="AJ298" s="278" cm="1">
        <f t="array" aca="1" ref="AJ298" ca="1">AI298*(1+(rRentIncrPct*(MOD(AJ$8,12)=1))+(rExCapExRntInfl*(rExCapExRntInflMnth=AJ$8)))*(AJ$8&lt;=(MAX(rHoldPeriod,1)+fRvrYr)*12)</f>
        <v>0</v>
      </c>
      <c r="AK298" s="278" cm="1">
        <f t="array" aca="1" ref="AK298" ca="1">AJ298*(1+(rRentIncrPct*(MOD(AK$8,12)=1))+(rExCapExRntInfl*(rExCapExRntInflMnth=AK$8)))*(AK$8&lt;=(MAX(rHoldPeriod,1)+fRvrYr)*12)</f>
        <v>0</v>
      </c>
      <c r="AL298" s="278" cm="1">
        <f t="array" aca="1" ref="AL298" ca="1">AK298*(1+(rRentIncrPct*(MOD(AL$8,12)=1))+(rExCapExRntInfl*(rExCapExRntInflMnth=AL$8)))*(AL$8&lt;=(MAX(rHoldPeriod,1)+fRvrYr)*12)</f>
        <v>0</v>
      </c>
      <c r="AM298" s="278" cm="1">
        <f t="array" aca="1" ref="AM298" ca="1">AL298*(1+(rRentIncrPct*(MOD(AM$8,12)=1))+(rExCapExRntInfl*(rExCapExRntInflMnth=AM$8)))*(AM$8&lt;=(MAX(rHoldPeriod,1)+fRvrYr)*12)</f>
        <v>0</v>
      </c>
      <c r="AN298" s="278" cm="1">
        <f t="array" aca="1" ref="AN298" ca="1">AM298*(1+(rRentIncrPct*(MOD(AN$8,12)=1))+(rExCapExRntInfl*(rExCapExRntInflMnth=AN$8)))*(AN$8&lt;=(MAX(rHoldPeriod,1)+fRvrYr)*12)</f>
        <v>0</v>
      </c>
      <c r="AO298" s="278" cm="1">
        <f t="array" aca="1" ref="AO298" ca="1">AN298*(1+(rRentIncrPct*(MOD(AO$8,12)=1))+(rExCapExRntInfl*(rExCapExRntInflMnth=AO$8)))*(AO$8&lt;=(MAX(rHoldPeriod,1)+fRvrYr)*12)</f>
        <v>0</v>
      </c>
      <c r="AP298" s="278" cm="1">
        <f t="array" aca="1" ref="AP298" ca="1">AO298*(1+(rRentIncrPct*(MOD(AP$8,12)=1))+(rExCapExRntInfl*(rExCapExRntInflMnth=AP$8)))*(AP$8&lt;=(MAX(rHoldPeriod,1)+fRvrYr)*12)</f>
        <v>0</v>
      </c>
      <c r="AQ298" s="278" cm="1">
        <f t="array" aca="1" ref="AQ298" ca="1">AP298*(1+(rRentIncrPct*(MOD(AQ$8,12)=1))+(rExCapExRntInfl*(rExCapExRntInflMnth=AQ$8)))*(AQ$8&lt;=(MAX(rHoldPeriod,1)+fRvrYr)*12)</f>
        <v>0</v>
      </c>
      <c r="AR298" s="278" cm="1">
        <f t="array" aca="1" ref="AR298" ca="1">AQ298*(1+(rRentIncrPct*(MOD(AR$8,12)=1))+(rExCapExRntInfl*(rExCapExRntInflMnth=AR$8)))*(AR$8&lt;=(MAX(rHoldPeriod,1)+fRvrYr)*12)</f>
        <v>0</v>
      </c>
      <c r="AS298" s="278" cm="1">
        <f t="array" aca="1" ref="AS298" ca="1">AR298*(1+(rRentIncrPct*(MOD(AS$8,12)=1))+(rExCapExRntInfl*(rExCapExRntInflMnth=AS$8)))*(AS$8&lt;=(MAX(rHoldPeriod,1)+fRvrYr)*12)</f>
        <v>0</v>
      </c>
      <c r="AT298" s="278" cm="1">
        <f t="array" aca="1" ref="AT298" ca="1">AS298*(1+(rRentIncrPct*(MOD(AT$8,12)=1))+(rExCapExRntInfl*(rExCapExRntInflMnth=AT$8)))*(AT$8&lt;=(MAX(rHoldPeriod,1)+fRvrYr)*12)</f>
        <v>0</v>
      </c>
      <c r="AU298" s="278" cm="1">
        <f t="array" aca="1" ref="AU298" ca="1">AT298*(1+(rRentIncrPct*(MOD(AU$8,12)=1))+(rExCapExRntInfl*(rExCapExRntInflMnth=AU$8)))*(AU$8&lt;=(MAX(rHoldPeriod,1)+fRvrYr)*12)</f>
        <v>0</v>
      </c>
      <c r="AV298" s="278" cm="1">
        <f t="array" aca="1" ref="AV298" ca="1">AU298*(1+(rRentIncrPct*(MOD(AV$8,12)=1))+(rExCapExRntInfl*(rExCapExRntInflMnth=AV$8)))*(AV$8&lt;=(MAX(rHoldPeriod,1)+fRvrYr)*12)</f>
        <v>0</v>
      </c>
      <c r="AW298" s="278" cm="1">
        <f t="array" aca="1" ref="AW298" ca="1">AV298*(1+(rRentIncrPct*(MOD(AW$8,12)=1))+(rExCapExRntInfl*(rExCapExRntInflMnth=AW$8)))*(AW$8&lt;=(MAX(rHoldPeriod,1)+fRvrYr)*12)</f>
        <v>0</v>
      </c>
      <c r="AX298" s="278" cm="1">
        <f t="array" aca="1" ref="AX298" ca="1">AW298*(1+(rRentIncrPct*(MOD(AX$8,12)=1))+(rExCapExRntInfl*(rExCapExRntInflMnth=AX$8)))*(AX$8&lt;=(MAX(rHoldPeriod,1)+fRvrYr)*12)</f>
        <v>0</v>
      </c>
      <c r="AY298" s="278" cm="1">
        <f t="array" aca="1" ref="AY298" ca="1">AX298*(1+(rRentIncrPct*(MOD(AY$8,12)=1))+(rExCapExRntInfl*(rExCapExRntInflMnth=AY$8)))*(AY$8&lt;=(MAX(rHoldPeriod,1)+fRvrYr)*12)</f>
        <v>0</v>
      </c>
      <c r="AZ298" s="278" cm="1">
        <f t="array" aca="1" ref="AZ298" ca="1">AY298*(1+(rRentIncrPct*(MOD(AZ$8,12)=1))+(rExCapExRntInfl*(rExCapExRntInflMnth=AZ$8)))*(AZ$8&lt;=(MAX(rHoldPeriod,1)+fRvrYr)*12)</f>
        <v>0</v>
      </c>
      <c r="BA298" s="278" cm="1">
        <f t="array" aca="1" ref="BA298" ca="1">AZ298*(1+(rRentIncrPct*(MOD(BA$8,12)=1))+(rExCapExRntInfl*(rExCapExRntInflMnth=BA$8)))*(BA$8&lt;=(MAX(rHoldPeriod,1)+fRvrYr)*12)</f>
        <v>0</v>
      </c>
      <c r="BB298" s="278" cm="1">
        <f t="array" aca="1" ref="BB298" ca="1">BA298*(1+(rRentIncrPct*(MOD(BB$8,12)=1))+(rExCapExRntInfl*(rExCapExRntInflMnth=BB$8)))*(BB$8&lt;=(MAX(rHoldPeriod,1)+fRvrYr)*12)</f>
        <v>0</v>
      </c>
      <c r="BC298" s="278" cm="1">
        <f t="array" aca="1" ref="BC298" ca="1">BB298*(1+(rRentIncrPct*(MOD(BC$8,12)=1))+(rExCapExRntInfl*(rExCapExRntInflMnth=BC$8)))*(BC$8&lt;=(MAX(rHoldPeriod,1)+fRvrYr)*12)</f>
        <v>0</v>
      </c>
      <c r="BD298" s="278" cm="1">
        <f t="array" aca="1" ref="BD298" ca="1">BC298*(1+(rRentIncrPct*(MOD(BD$8,12)=1))+(rExCapExRntInfl*(rExCapExRntInflMnth=BD$8)))*(BD$8&lt;=(MAX(rHoldPeriod,1)+fRvrYr)*12)</f>
        <v>0</v>
      </c>
      <c r="BE298" s="278" cm="1">
        <f t="array" aca="1" ref="BE298" ca="1">BD298*(1+(rRentIncrPct*(MOD(BE$8,12)=1))+(rExCapExRntInfl*(rExCapExRntInflMnth=BE$8)))*(BE$8&lt;=(MAX(rHoldPeriod,1)+fRvrYr)*12)</f>
        <v>0</v>
      </c>
      <c r="BF298" s="278" cm="1">
        <f t="array" aca="1" ref="BF298" ca="1">BE298*(1+(rRentIncrPct*(MOD(BF$8,12)=1))+(rExCapExRntInfl*(rExCapExRntInflMnth=BF$8)))*(BF$8&lt;=(MAX(rHoldPeriod,1)+fRvrYr)*12)</f>
        <v>0</v>
      </c>
      <c r="BG298" s="278" cm="1">
        <f t="array" aca="1" ref="BG298" ca="1">BF298*(1+(rRentIncrPct*(MOD(BG$8,12)=1))+(rExCapExRntInfl*(rExCapExRntInflMnth=BG$8)))*(BG$8&lt;=(MAX(rHoldPeriod,1)+fRvrYr)*12)</f>
        <v>0</v>
      </c>
      <c r="BH298" s="278" cm="1">
        <f t="array" aca="1" ref="BH298" ca="1">BG298*(1+(rRentIncrPct*(MOD(BH$8,12)=1))+(rExCapExRntInfl*(rExCapExRntInflMnth=BH$8)))*(BH$8&lt;=(MAX(rHoldPeriod,1)+fRvrYr)*12)</f>
        <v>0</v>
      </c>
      <c r="BI298" s="278" cm="1">
        <f t="array" aca="1" ref="BI298" ca="1">BH298*(1+(rRentIncrPct*(MOD(BI$8,12)=1))+(rExCapExRntInfl*(rExCapExRntInflMnth=BI$8)))*(BI$8&lt;=(MAX(rHoldPeriod,1)+fRvrYr)*12)</f>
        <v>0</v>
      </c>
      <c r="BJ298" s="278" cm="1">
        <f t="array" aca="1" ref="BJ298" ca="1">BI298*(1+(rRentIncrPct*(MOD(BJ$8,12)=1))+(rExCapExRntInfl*(rExCapExRntInflMnth=BJ$8)))*(BJ$8&lt;=(MAX(rHoldPeriod,1)+fRvrYr)*12)</f>
        <v>0</v>
      </c>
      <c r="BK298" s="278" cm="1">
        <f t="array" aca="1" ref="BK298" ca="1">BJ298*(1+(rRentIncrPct*(MOD(BK$8,12)=1))+(rExCapExRntInfl*(rExCapExRntInflMnth=BK$8)))*(BK$8&lt;=(MAX(rHoldPeriod,1)+fRvrYr)*12)</f>
        <v>0</v>
      </c>
      <c r="BL298" s="278" cm="1">
        <f t="array" aca="1" ref="BL298" ca="1">BK298*(1+(rRentIncrPct*(MOD(BL$8,12)=1))+(rExCapExRntInfl*(rExCapExRntInflMnth=BL$8)))*(BL$8&lt;=(MAX(rHoldPeriod,1)+fRvrYr)*12)</f>
        <v>0</v>
      </c>
      <c r="BM298" s="278" cm="1">
        <f t="array" aca="1" ref="BM298" ca="1">BL298*(1+(rRentIncrPct*(MOD(BM$8,12)=1))+(rExCapExRntInfl*(rExCapExRntInflMnth=BM$8)))*(BM$8&lt;=(MAX(rHoldPeriod,1)+fRvrYr)*12)</f>
        <v>0</v>
      </c>
      <c r="BN298" s="278" cm="1">
        <f t="array" aca="1" ref="BN298" ca="1">BM298*(1+(rRentIncrPct*(MOD(BN$8,12)=1))+(rExCapExRntInfl*(rExCapExRntInflMnth=BN$8)))*(BN$8&lt;=(MAX(rHoldPeriod,1)+fRvrYr)*12)</f>
        <v>0</v>
      </c>
      <c r="BO298" s="278" cm="1">
        <f t="array" aca="1" ref="BO298" ca="1">BN298*(1+(rRentIncrPct*(MOD(BO$8,12)=1))+(rExCapExRntInfl*(rExCapExRntInflMnth=BO$8)))*(BO$8&lt;=(MAX(rHoldPeriod,1)+fRvrYr)*12)</f>
        <v>0</v>
      </c>
      <c r="BP298" s="278" cm="1">
        <f t="array" aca="1" ref="BP298" ca="1">BO298*(1+(rRentIncrPct*(MOD(BP$8,12)=1))+(rExCapExRntInfl*(rExCapExRntInflMnth=BP$8)))*(BP$8&lt;=(MAX(rHoldPeriod,1)+fRvrYr)*12)</f>
        <v>0</v>
      </c>
      <c r="BQ298" s="278" cm="1">
        <f t="array" aca="1" ref="BQ298" ca="1">BP298*(1+(rRentIncrPct*(MOD(BQ$8,12)=1))+(rExCapExRntInfl*(rExCapExRntInflMnth=BQ$8)))*(BQ$8&lt;=(MAX(rHoldPeriod,1)+fRvrYr)*12)</f>
        <v>0</v>
      </c>
      <c r="BR298" s="278" cm="1">
        <f t="array" aca="1" ref="BR298" ca="1">BQ298*(1+(rRentIncrPct*(MOD(BR$8,12)=1))+(rExCapExRntInfl*(rExCapExRntInflMnth=BR$8)))*(BR$8&lt;=(MAX(rHoldPeriod,1)+fRvrYr)*12)</f>
        <v>0</v>
      </c>
      <c r="BS298" s="278" cm="1">
        <f t="array" aca="1" ref="BS298" ca="1">BR298*(1+(rRentIncrPct*(MOD(BS$8,12)=1))+(rExCapExRntInfl*(rExCapExRntInflMnth=BS$8)))*(BS$8&lt;=(MAX(rHoldPeriod,1)+fRvrYr)*12)</f>
        <v>0</v>
      </c>
      <c r="BT298" s="278" cm="1">
        <f t="array" aca="1" ref="BT298" ca="1">BS298*(1+(rRentIncrPct*(MOD(BT$8,12)=1))+(rExCapExRntInfl*(rExCapExRntInflMnth=BT$8)))*(BT$8&lt;=(MAX(rHoldPeriod,1)+fRvrYr)*12)</f>
        <v>0</v>
      </c>
      <c r="BU298" s="278" cm="1">
        <f t="array" aca="1" ref="BU298" ca="1">BT298*(1+(rRentIncrPct*(MOD(BU$8,12)=1))+(rExCapExRntInfl*(rExCapExRntInflMnth=BU$8)))*(BU$8&lt;=(MAX(rHoldPeriod,1)+fRvrYr)*12)</f>
        <v>0</v>
      </c>
      <c r="BV298" s="278" cm="1">
        <f t="array" aca="1" ref="BV298" ca="1">BU298*(1+(rRentIncrPct*(MOD(BV$8,12)=1))+(rExCapExRntInfl*(rExCapExRntInflMnth=BV$8)))*(BV$8&lt;=(MAX(rHoldPeriod,1)+fRvrYr)*12)</f>
        <v>0</v>
      </c>
      <c r="BW298" s="278" cm="1">
        <f t="array" aca="1" ref="BW298" ca="1">BV298*(1+(rRentIncrPct*(MOD(BW$8,12)=1))+(rExCapExRntInfl*(rExCapExRntInflMnth=BW$8)))*(BW$8&lt;=(MAX(rHoldPeriod,1)+fRvrYr)*12)</f>
        <v>0</v>
      </c>
      <c r="BX298" s="278" cm="1">
        <f t="array" aca="1" ref="BX298" ca="1">BW298*(1+(rRentIncrPct*(MOD(BX$8,12)=1))+(rExCapExRntInfl*(rExCapExRntInflMnth=BX$8)))*(BX$8&lt;=(MAX(rHoldPeriod,1)+fRvrYr)*12)</f>
        <v>0</v>
      </c>
      <c r="BY298" s="278" cm="1">
        <f t="array" aca="1" ref="BY298" ca="1">BX298*(1+(rRentIncrPct*(MOD(BY$8,12)=1))+(rExCapExRntInfl*(rExCapExRntInflMnth=BY$8)))*(BY$8&lt;=(MAX(rHoldPeriod,1)+fRvrYr)*12)</f>
        <v>0</v>
      </c>
      <c r="BZ298" s="278" cm="1">
        <f t="array" aca="1" ref="BZ298" ca="1">BY298*(1+(rRentIncrPct*(MOD(BZ$8,12)=1))+(rExCapExRntInfl*(rExCapExRntInflMnth=BZ$8)))*(BZ$8&lt;=(MAX(rHoldPeriod,1)+fRvrYr)*12)</f>
        <v>0</v>
      </c>
      <c r="CA298" s="278" cm="1">
        <f t="array" aca="1" ref="CA298" ca="1">BZ298*(1+(rRentIncrPct*(MOD(CA$8,12)=1))+(rExCapExRntInfl*(rExCapExRntInflMnth=CA$8)))*(CA$8&lt;=(MAX(rHoldPeriod,1)+fRvrYr)*12)</f>
        <v>0</v>
      </c>
      <c r="CB298" s="278" cm="1">
        <f t="array" aca="1" ref="CB298" ca="1">CA298*(1+(rRentIncrPct*(MOD(CB$8,12)=1))+(rExCapExRntInfl*(rExCapExRntInflMnth=CB$8)))*(CB$8&lt;=(MAX(rHoldPeriod,1)+fRvrYr)*12)</f>
        <v>0</v>
      </c>
      <c r="CC298" s="278" cm="1">
        <f t="array" aca="1" ref="CC298" ca="1">CB298*(1+(rRentIncrPct*(MOD(CC$8,12)=1))+(rExCapExRntInfl*(rExCapExRntInflMnth=CC$8)))*(CC$8&lt;=(MAX(rHoldPeriod,1)+fRvrYr)*12)</f>
        <v>0</v>
      </c>
      <c r="CD298" s="278" cm="1">
        <f t="array" aca="1" ref="CD298" ca="1">CC298*(1+(rRentIncrPct*(MOD(CD$8,12)=1))+(rExCapExRntInfl*(rExCapExRntInflMnth=CD$8)))*(CD$8&lt;=(MAX(rHoldPeriod,1)+fRvrYr)*12)</f>
        <v>0</v>
      </c>
      <c r="CE298" s="278" cm="1">
        <f t="array" aca="1" ref="CE298" ca="1">CD298*(1+(rRentIncrPct*(MOD(CE$8,12)=1))+(rExCapExRntInfl*(rExCapExRntInflMnth=CE$8)))*(CE$8&lt;=(MAX(rHoldPeriod,1)+fRvrYr)*12)</f>
        <v>0</v>
      </c>
      <c r="CF298" s="278" cm="1">
        <f t="array" aca="1" ref="CF298" ca="1">CE298*(1+(rRentIncrPct*(MOD(CF$8,12)=1))+(rExCapExRntInfl*(rExCapExRntInflMnth=CF$8)))*(CF$8&lt;=(MAX(rHoldPeriod,1)+fRvrYr)*12)</f>
        <v>0</v>
      </c>
      <c r="CG298" s="278" cm="1">
        <f t="array" aca="1" ref="CG298" ca="1">CF298*(1+(rRentIncrPct*(MOD(CG$8,12)=1))+(rExCapExRntInfl*(rExCapExRntInflMnth=CG$8)))*(CG$8&lt;=(MAX(rHoldPeriod,1)+fRvrYr)*12)</f>
        <v>0</v>
      </c>
      <c r="CH298" s="278" cm="1">
        <f t="array" aca="1" ref="CH298" ca="1">CG298*(1+(rRentIncrPct*(MOD(CH$8,12)=1))+(rExCapExRntInfl*(rExCapExRntInflMnth=CH$8)))*(CH$8&lt;=(MAX(rHoldPeriod,1)+fRvrYr)*12)</f>
        <v>0</v>
      </c>
      <c r="CI298" s="278" cm="1">
        <f t="array" aca="1" ref="CI298" ca="1">CH298*(1+(rRentIncrPct*(MOD(CI$8,12)=1))+(rExCapExRntInfl*(rExCapExRntInflMnth=CI$8)))*(CI$8&lt;=(MAX(rHoldPeriod,1)+fRvrYr)*12)</f>
        <v>0</v>
      </c>
      <c r="CJ298" s="278" cm="1">
        <f t="array" aca="1" ref="CJ298" ca="1">CI298*(1+(rRentIncrPct*(MOD(CJ$8,12)=1))+(rExCapExRntInfl*(rExCapExRntInflMnth=CJ$8)))*(CJ$8&lt;=(MAX(rHoldPeriod,1)+fRvrYr)*12)</f>
        <v>0</v>
      </c>
      <c r="CK298" s="278" cm="1">
        <f t="array" aca="1" ref="CK298" ca="1">CJ298*(1+(rRentIncrPct*(MOD(CK$8,12)=1))+(rExCapExRntInfl*(rExCapExRntInflMnth=CK$8)))*(CK$8&lt;=(MAX(rHoldPeriod,1)+fRvrYr)*12)</f>
        <v>0</v>
      </c>
      <c r="CL298" s="278" cm="1">
        <f t="array" aca="1" ref="CL298" ca="1">CK298*(1+(rRentIncrPct*(MOD(CL$8,12)=1))+(rExCapExRntInfl*(rExCapExRntInflMnth=CL$8)))*(CL$8&lt;=(MAX(rHoldPeriod,1)+fRvrYr)*12)</f>
        <v>0</v>
      </c>
      <c r="CM298" s="278" cm="1">
        <f t="array" aca="1" ref="CM298" ca="1">CL298*(1+(rRentIncrPct*(MOD(CM$8,12)=1))+(rExCapExRntInfl*(rExCapExRntInflMnth=CM$8)))*(CM$8&lt;=(MAX(rHoldPeriod,1)+fRvrYr)*12)</f>
        <v>0</v>
      </c>
      <c r="CN298" s="278" cm="1">
        <f t="array" aca="1" ref="CN298" ca="1">CM298*(1+(rRentIncrPct*(MOD(CN$8,12)=1))+(rExCapExRntInfl*(rExCapExRntInflMnth=CN$8)))*(CN$8&lt;=(MAX(rHoldPeriod,1)+fRvrYr)*12)</f>
        <v>0</v>
      </c>
      <c r="CO298" s="278" cm="1">
        <f t="array" aca="1" ref="CO298" ca="1">CN298*(1+(rRentIncrPct*(MOD(CO$8,12)=1))+(rExCapExRntInfl*(rExCapExRntInflMnth=CO$8)))*(CO$8&lt;=(MAX(rHoldPeriod,1)+fRvrYr)*12)</f>
        <v>0</v>
      </c>
      <c r="CP298" s="278" cm="1">
        <f t="array" aca="1" ref="CP298" ca="1">CO298*(1+(rRentIncrPct*(MOD(CP$8,12)=1))+(rExCapExRntInfl*(rExCapExRntInflMnth=CP$8)))*(CP$8&lt;=(MAX(rHoldPeriod,1)+fRvrYr)*12)</f>
        <v>0</v>
      </c>
      <c r="CQ298" s="278" cm="1">
        <f t="array" aca="1" ref="CQ298" ca="1">CP298*(1+(rRentIncrPct*(MOD(CQ$8,12)=1))+(rExCapExRntInfl*(rExCapExRntInflMnth=CQ$8)))*(CQ$8&lt;=(MAX(rHoldPeriod,1)+fRvrYr)*12)</f>
        <v>0</v>
      </c>
      <c r="CR298" s="278" cm="1">
        <f t="array" aca="1" ref="CR298" ca="1">CQ298*(1+(rRentIncrPct*(MOD(CR$8,12)=1))+(rExCapExRntInfl*(rExCapExRntInflMnth=CR$8)))*(CR$8&lt;=(MAX(rHoldPeriod,1)+fRvrYr)*12)</f>
        <v>0</v>
      </c>
      <c r="CS298" s="278" cm="1">
        <f t="array" aca="1" ref="CS298" ca="1">CR298*(1+(rRentIncrPct*(MOD(CS$8,12)=1))+(rExCapExRntInfl*(rExCapExRntInflMnth=CS$8)))*(CS$8&lt;=(MAX(rHoldPeriod,1)+fRvrYr)*12)</f>
        <v>0</v>
      </c>
      <c r="CT298" s="278" cm="1">
        <f t="array" aca="1" ref="CT298" ca="1">CS298*(1+(rRentIncrPct*(MOD(CT$8,12)=1))+(rExCapExRntInfl*(rExCapExRntInflMnth=CT$8)))*(CT$8&lt;=(MAX(rHoldPeriod,1)+fRvrYr)*12)</f>
        <v>0</v>
      </c>
      <c r="CU298" s="278" cm="1">
        <f t="array" aca="1" ref="CU298" ca="1">CT298*(1+(rRentIncrPct*(MOD(CU$8,12)=1))+(rExCapExRntInfl*(rExCapExRntInflMnth=CU$8)))*(CU$8&lt;=(MAX(rHoldPeriod,1)+fRvrYr)*12)</f>
        <v>0</v>
      </c>
      <c r="CV298" s="278" cm="1">
        <f t="array" aca="1" ref="CV298" ca="1">CU298*(1+(rRentIncrPct*(MOD(CV$8,12)=1))+(rExCapExRntInfl*(rExCapExRntInflMnth=CV$8)))*(CV$8&lt;=(MAX(rHoldPeriod,1)+fRvrYr)*12)</f>
        <v>0</v>
      </c>
      <c r="CW298" s="278" cm="1">
        <f t="array" aca="1" ref="CW298" ca="1">CV298*(1+(rRentIncrPct*(MOD(CW$8,12)=1))+(rExCapExRntInfl*(rExCapExRntInflMnth=CW$8)))*(CW$8&lt;=(MAX(rHoldPeriod,1)+fRvrYr)*12)</f>
        <v>0</v>
      </c>
      <c r="CX298" s="278" cm="1">
        <f t="array" aca="1" ref="CX298" ca="1">CW298*(1+(rRentIncrPct*(MOD(CX$8,12)=1))+(rExCapExRntInfl*(rExCapExRntInflMnth=CX$8)))*(CX$8&lt;=(MAX(rHoldPeriod,1)+fRvrYr)*12)</f>
        <v>0</v>
      </c>
      <c r="CY298" s="278" cm="1">
        <f t="array" aca="1" ref="CY298" ca="1">CX298*(1+(rRentIncrPct*(MOD(CY$8,12)=1))+(rExCapExRntInfl*(rExCapExRntInflMnth=CY$8)))*(CY$8&lt;=(MAX(rHoldPeriod,1)+fRvrYr)*12)</f>
        <v>0</v>
      </c>
      <c r="CZ298" s="278" cm="1">
        <f t="array" aca="1" ref="CZ298" ca="1">CY298*(1+(rRentIncrPct*(MOD(CZ$8,12)=1))+(rExCapExRntInfl*(rExCapExRntInflMnth=CZ$8)))*(CZ$8&lt;=(MAX(rHoldPeriod,1)+fRvrYr)*12)</f>
        <v>0</v>
      </c>
      <c r="DA298" s="278" cm="1">
        <f t="array" aca="1" ref="DA298" ca="1">CZ298*(1+(rRentIncrPct*(MOD(DA$8,12)=1))+(rExCapExRntInfl*(rExCapExRntInflMnth=DA$8)))*(DA$8&lt;=(MAX(rHoldPeriod,1)+fRvrYr)*12)</f>
        <v>0</v>
      </c>
      <c r="DB298" s="278" cm="1">
        <f t="array" aca="1" ref="DB298" ca="1">DA298*(1+(rRentIncrPct*(MOD(DB$8,12)=1))+(rExCapExRntInfl*(rExCapExRntInflMnth=DB$8)))*(DB$8&lt;=(MAX(rHoldPeriod,1)+fRvrYr)*12)</f>
        <v>0</v>
      </c>
      <c r="DC298" s="278" cm="1">
        <f t="array" aca="1" ref="DC298" ca="1">DB298*(1+(rRentIncrPct*(MOD(DC$8,12)=1))+(rExCapExRntInfl*(rExCapExRntInflMnth=DC$8)))*(DC$8&lt;=(MAX(rHoldPeriod,1)+fRvrYr)*12)</f>
        <v>0</v>
      </c>
      <c r="DD298" s="278" cm="1">
        <f t="array" aca="1" ref="DD298" ca="1">DC298*(1+(rRentIncrPct*(MOD(DD$8,12)=1))+(rExCapExRntInfl*(rExCapExRntInflMnth=DD$8)))*(DD$8&lt;=(MAX(rHoldPeriod,1)+fRvrYr)*12)</f>
        <v>0</v>
      </c>
      <c r="DE298" s="278" cm="1">
        <f t="array" aca="1" ref="DE298" ca="1">DD298*(1+(rRentIncrPct*(MOD(DE$8,12)=1))+(rExCapExRntInfl*(rExCapExRntInflMnth=DE$8)))*(DE$8&lt;=(MAX(rHoldPeriod,1)+fRvrYr)*12)</f>
        <v>0</v>
      </c>
      <c r="DF298" s="278" cm="1">
        <f t="array" aca="1" ref="DF298" ca="1">DE298*(1+(rRentIncrPct*(MOD(DF$8,12)=1))+(rExCapExRntInfl*(rExCapExRntInflMnth=DF$8)))*(DF$8&lt;=(MAX(rHoldPeriod,1)+fRvrYr)*12)</f>
        <v>0</v>
      </c>
      <c r="DG298" s="278" cm="1">
        <f t="array" aca="1" ref="DG298" ca="1">DF298*(1+(rRentIncrPct*(MOD(DG$8,12)=1))+(rExCapExRntInfl*(rExCapExRntInflMnth=DG$8)))*(DG$8&lt;=(MAX(rHoldPeriod,1)+fRvrYr)*12)</f>
        <v>0</v>
      </c>
      <c r="DH298" s="278" cm="1">
        <f t="array" aca="1" ref="DH298" ca="1">DG298*(1+(rRentIncrPct*(MOD(DH$8,12)=1))+(rExCapExRntInfl*(rExCapExRntInflMnth=DH$8)))*(DH$8&lt;=(MAX(rHoldPeriod,1)+fRvrYr)*12)</f>
        <v>0</v>
      </c>
      <c r="DI298" s="278" cm="1">
        <f t="array" aca="1" ref="DI298" ca="1">DH298*(1+(rRentIncrPct*(MOD(DI$8,12)=1))+(rExCapExRntInfl*(rExCapExRntInflMnth=DI$8)))*(DI$8&lt;=(MAX(rHoldPeriod,1)+fRvrYr)*12)</f>
        <v>0</v>
      </c>
      <c r="DJ298" s="278" cm="1">
        <f t="array" aca="1" ref="DJ298" ca="1">DI298*(1+(rRentIncrPct*(MOD(DJ$8,12)=1))+(rExCapExRntInfl*(rExCapExRntInflMnth=DJ$8)))*(DJ$8&lt;=(MAX(rHoldPeriod,1)+fRvrYr)*12)</f>
        <v>0</v>
      </c>
      <c r="DK298" s="278" cm="1">
        <f t="array" aca="1" ref="DK298" ca="1">DJ298*(1+(rRentIncrPct*(MOD(DK$8,12)=1))+(rExCapExRntInfl*(rExCapExRntInflMnth=DK$8)))*(DK$8&lt;=(MAX(rHoldPeriod,1)+fRvrYr)*12)</f>
        <v>0</v>
      </c>
      <c r="DL298" s="278" cm="1">
        <f t="array" aca="1" ref="DL298" ca="1">DK298*(1+(rRentIncrPct*(MOD(DL$8,12)=1))+(rExCapExRntInfl*(rExCapExRntInflMnth=DL$8)))*(DL$8&lt;=(MAX(rHoldPeriod,1)+fRvrYr)*12)</f>
        <v>0</v>
      </c>
      <c r="DM298" s="278" cm="1">
        <f t="array" aca="1" ref="DM298" ca="1">DL298*(1+(rRentIncrPct*(MOD(DM$8,12)=1))+(rExCapExRntInfl*(rExCapExRntInflMnth=DM$8)))*(DM$8&lt;=(MAX(rHoldPeriod,1)+fRvrYr)*12)</f>
        <v>0</v>
      </c>
      <c r="DN298" s="278" cm="1">
        <f t="array" aca="1" ref="DN298" ca="1">DM298*(1+(rRentIncrPct*(MOD(DN$8,12)=1))+(rExCapExRntInfl*(rExCapExRntInflMnth=DN$8)))*(DN$8&lt;=(MAX(rHoldPeriod,1)+fRvrYr)*12)</f>
        <v>0</v>
      </c>
      <c r="DO298" s="278" cm="1">
        <f t="array" aca="1" ref="DO298" ca="1">DN298*(1+(rRentIncrPct*(MOD(DO$8,12)=1))+(rExCapExRntInfl*(rExCapExRntInflMnth=DO$8)))*(DO$8&lt;=(MAX(rHoldPeriod,1)+fRvrYr)*12)</f>
        <v>0</v>
      </c>
      <c r="DP298" s="278" cm="1">
        <f t="array" aca="1" ref="DP298" ca="1">DO298*(1+(rRentIncrPct*(MOD(DP$8,12)=1))+(rExCapExRntInfl*(rExCapExRntInflMnth=DP$8)))*(DP$8&lt;=(MAX(rHoldPeriod,1)+fRvrYr)*12)</f>
        <v>0</v>
      </c>
      <c r="DQ298" s="278" cm="1">
        <f t="array" aca="1" ref="DQ298" ca="1">DP298*(1+(rRentIncrPct*(MOD(DQ$8,12)=1))+(rExCapExRntInfl*(rExCapExRntInflMnth=DQ$8)))*(DQ$8&lt;=(MAX(rHoldPeriod,1)+fRvrYr)*12)</f>
        <v>0</v>
      </c>
      <c r="DR298" s="278" cm="1">
        <f t="array" aca="1" ref="DR298" ca="1">DQ298*(1+(rRentIncrPct*(MOD(DR$8,12)=1))+(rExCapExRntInfl*(rExCapExRntInflMnth=DR$8)))*(DR$8&lt;=(MAX(rHoldPeriod,1)+fRvrYr)*12)</f>
        <v>0</v>
      </c>
      <c r="DS298" s="278" cm="1">
        <f t="array" aca="1" ref="DS298" ca="1">DR298*(1+(rRentIncrPct*(MOD(DS$8,12)=1))+(rExCapExRntInfl*(rExCapExRntInflMnth=DS$8)))*(DS$8&lt;=(MAX(rHoldPeriod,1)+fRvrYr)*12)</f>
        <v>0</v>
      </c>
      <c r="DT298" s="278" cm="1">
        <f t="array" aca="1" ref="DT298" ca="1">DS298*(1+(rRentIncrPct*(MOD(DT$8,12)=1))+(rExCapExRntInfl*(rExCapExRntInflMnth=DT$8)))*(DT$8&lt;=(MAX(rHoldPeriod,1)+fRvrYr)*12)</f>
        <v>0</v>
      </c>
      <c r="DU298" s="278" cm="1">
        <f t="array" aca="1" ref="DU298" ca="1">DT298*(1+(rRentIncrPct*(MOD(DU$8,12)=1))+(rExCapExRntInfl*(rExCapExRntInflMnth=DU$8)))*(DU$8&lt;=(MAX(rHoldPeriod,1)+fRvrYr)*12)</f>
        <v>0</v>
      </c>
      <c r="DV298" s="278" cm="1">
        <f t="array" aca="1" ref="DV298" ca="1">DU298*(1+(rRentIncrPct*(MOD(DV$8,12)=1))+(rExCapExRntInfl*(rExCapExRntInflMnth=DV$8)))*(DV$8&lt;=(MAX(rHoldPeriod,1)+fRvrYr)*12)</f>
        <v>0</v>
      </c>
      <c r="DW298" s="278" cm="1">
        <f t="array" aca="1" ref="DW298" ca="1">DV298*(1+(rRentIncrPct*(MOD(DW$8,12)=1))+(rExCapExRntInfl*(rExCapExRntInflMnth=DW$8)))*(DW$8&lt;=(MAX(rHoldPeriod,1)+fRvrYr)*12)</f>
        <v>0</v>
      </c>
      <c r="DX298" s="278" cm="1">
        <f t="array" aca="1" ref="DX298" ca="1">DW298*(1+(rRentIncrPct*(MOD(DX$8,12)=1))+(rExCapExRntInfl*(rExCapExRntInflMnth=DX$8)))*(DX$8&lt;=(MAX(rHoldPeriod,1)+fRvrYr)*12)</f>
        <v>0</v>
      </c>
      <c r="DY298" s="278" cm="1">
        <f t="array" aca="1" ref="DY298" ca="1">DX298*(1+(rRentIncrPct*(MOD(DY$8,12)=1))+(rExCapExRntInfl*(rExCapExRntInflMnth=DY$8)))*(DY$8&lt;=(MAX(rHoldPeriod,1)+fRvrYr)*12)</f>
        <v>0</v>
      </c>
      <c r="DZ298" s="278" cm="1">
        <f t="array" aca="1" ref="DZ298" ca="1">DY298*(1+(rRentIncrPct*(MOD(DZ$8,12)=1))+(rExCapExRntInfl*(rExCapExRntInflMnth=DZ$8)))*(DZ$8&lt;=(MAX(rHoldPeriod,1)+fRvrYr)*12)</f>
        <v>0</v>
      </c>
      <c r="EA298" s="278" cm="1">
        <f t="array" aca="1" ref="EA298" ca="1">DZ298*(1+(rRentIncrPct*(MOD(EA$8,12)=1))+(rExCapExRntInfl*(rExCapExRntInflMnth=EA$8)))*(EA$8&lt;=(MAX(rHoldPeriod,1)+fRvrYr)*12)</f>
        <v>0</v>
      </c>
      <c r="EB298" s="278" cm="1">
        <f t="array" aca="1" ref="EB298" ca="1">EA298*(1+(rRentIncrPct*(MOD(EB$8,12)=1))+(rExCapExRntInfl*(rExCapExRntInflMnth=EB$8)))*(EB$8&lt;=(MAX(rHoldPeriod,1)+fRvrYr)*12)</f>
        <v>0</v>
      </c>
      <c r="EC298" s="278" cm="1">
        <f t="array" aca="1" ref="EC298" ca="1">EB298*(1+(rRentIncrPct*(MOD(EC$8,12)=1))+(rExCapExRntInfl*(rExCapExRntInflMnth=EC$8)))*(EC$8&lt;=(MAX(rHoldPeriod,1)+fRvrYr)*12)</f>
        <v>0</v>
      </c>
      <c r="ED298" s="278" cm="1">
        <f t="array" aca="1" ref="ED298" ca="1">EC298*(1+(rRentIncrPct*(MOD(ED$8,12)=1))+(rExCapExRntInfl*(rExCapExRntInflMnth=ED$8)))*(ED$8&lt;=(MAX(rHoldPeriod,1)+fRvrYr)*12)</f>
        <v>0</v>
      </c>
      <c r="EE298" s="278" cm="1">
        <f t="array" aca="1" ref="EE298" ca="1">ED298*(1+(rRentIncrPct*(MOD(EE$8,12)=1))+(rExCapExRntInfl*(rExCapExRntInflMnth=EE$8)))*(EE$8&lt;=(MAX(rHoldPeriod,1)+fRvrYr)*12)</f>
        <v>0</v>
      </c>
      <c r="EF298" s="278" cm="1">
        <f t="array" aca="1" ref="EF298" ca="1">EE298*(1+(rRentIncrPct*(MOD(EF$8,12)=1))+(rExCapExRntInfl*(rExCapExRntInflMnth=EF$8)))*(EF$8&lt;=(MAX(rHoldPeriod,1)+fRvrYr)*12)</f>
        <v>0</v>
      </c>
      <c r="EG298" s="278" cm="1">
        <f t="array" aca="1" ref="EG298" ca="1">EF298*(1+(rRentIncrPct*(MOD(EG$8,12)=1))+(rExCapExRntInfl*(rExCapExRntInflMnth=EG$8)))*(EG$8&lt;=(MAX(rHoldPeriod,1)+fRvrYr)*12)</f>
        <v>0</v>
      </c>
      <c r="EH298" s="278" cm="1">
        <f t="array" aca="1" ref="EH298" ca="1">EG298*(1+(rRentIncrPct*(MOD(EH$8,12)=1))+(rExCapExRntInfl*(rExCapExRntInflMnth=EH$8)))*(EH$8&lt;=(MAX(rHoldPeriod,1)+fRvrYr)*12)</f>
        <v>0</v>
      </c>
      <c r="EI298" s="278" cm="1">
        <f t="array" aca="1" ref="EI298" ca="1">EH298*(1+(rRentIncrPct*(MOD(EI$8,12)=1))+(rExCapExRntInfl*(rExCapExRntInflMnth=EI$8)))*(EI$8&lt;=(MAX(rHoldPeriod,1)+fRvrYr)*12)</f>
        <v>0</v>
      </c>
      <c r="EJ298" s="278" cm="1">
        <f t="array" aca="1" ref="EJ298" ca="1">EI298*(1+(rRentIncrPct*(MOD(EJ$8,12)=1))+(rExCapExRntInfl*(rExCapExRntInflMnth=EJ$8)))*(EJ$8&lt;=(MAX(rHoldPeriod,1)+fRvrYr)*12)</f>
        <v>0</v>
      </c>
      <c r="EK298" s="278" cm="1">
        <f t="array" aca="1" ref="EK298" ca="1">EJ298*(1+(rRentIncrPct*(MOD(EK$8,12)=1))+(rExCapExRntInfl*(rExCapExRntInflMnth=EK$8)))*(EK$8&lt;=(MAX(rHoldPeriod,1)+fRvrYr)*12)</f>
        <v>0</v>
      </c>
      <c r="EL298" s="278" cm="1">
        <f t="array" aca="1" ref="EL298" ca="1">EK298*(1+(rRentIncrPct*(MOD(EL$8,12)=1))+(rExCapExRntInfl*(rExCapExRntInflMnth=EL$8)))*(EL$8&lt;=(MAX(rHoldPeriod,1)+fRvrYr)*12)</f>
        <v>0</v>
      </c>
      <c r="EM298" s="278" cm="1">
        <f t="array" aca="1" ref="EM298" ca="1">EL298*(1+(rRentIncrPct*(MOD(EM$8,12)=1))+(rExCapExRntInfl*(rExCapExRntInflMnth=EM$8)))*(EM$8&lt;=(MAX(rHoldPeriod,1)+fRvrYr)*12)</f>
        <v>0</v>
      </c>
      <c r="EN298" s="278" cm="1">
        <f t="array" aca="1" ref="EN298" ca="1">EM298*(1+(rRentIncrPct*(MOD(EN$8,12)=1))+(rExCapExRntInfl*(rExCapExRntInflMnth=EN$8)))*(EN$8&lt;=(MAX(rHoldPeriod,1)+fRvrYr)*12)</f>
        <v>0</v>
      </c>
      <c r="EO298" s="278" cm="1">
        <f t="array" aca="1" ref="EO298" ca="1">EN298*(1+(rRentIncrPct*(MOD(EO$8,12)=1))+(rExCapExRntInfl*(rExCapExRntInflMnth=EO$8)))*(EO$8&lt;=(MAX(rHoldPeriod,1)+fRvrYr)*12)</f>
        <v>0</v>
      </c>
      <c r="EP298" s="278" cm="1">
        <f t="array" aca="1" ref="EP298" ca="1">EO298*(1+(rRentIncrPct*(MOD(EP$8,12)=1))+(rExCapExRntInfl*(rExCapExRntInflMnth=EP$8)))*(EP$8&lt;=(MAX(rHoldPeriod,1)+fRvrYr)*12)</f>
        <v>0</v>
      </c>
      <c r="EQ298" s="278" cm="1">
        <f t="array" aca="1" ref="EQ298" ca="1">EP298*(1+(rRentIncrPct*(MOD(EQ$8,12)=1))+(rExCapExRntInfl*(rExCapExRntInflMnth=EQ$8)))*(EQ$8&lt;=(MAX(rHoldPeriod,1)+fRvrYr)*12)</f>
        <v>0</v>
      </c>
      <c r="ER298" s="278" cm="1">
        <f t="array" aca="1" ref="ER298" ca="1">EQ298*(1+(rRentIncrPct*(MOD(ER$8,12)=1))+(rExCapExRntInfl*(rExCapExRntInflMnth=ER$8)))*(ER$8&lt;=(MAX(rHoldPeriod,1)+fRvrYr)*12)</f>
        <v>0</v>
      </c>
      <c r="ES298" s="278" cm="1">
        <f t="array" aca="1" ref="ES298" ca="1">ER298*(1+(rRentIncrPct*(MOD(ES$8,12)=1))+(rExCapExRntInfl*(rExCapExRntInflMnth=ES$8)))*(ES$8&lt;=(MAX(rHoldPeriod,1)+fRvrYr)*12)</f>
        <v>0</v>
      </c>
    </row>
    <row r="299" spans="17:149" hidden="1" x14ac:dyDescent="0.2">
      <c r="Q299" s="275"/>
      <c r="R299" s="278">
        <f>$D195*$K195*(1+(rRentIncrPct*(MOD(R$8,12)=1))+(rExCapExRntInfl*(rExCapExRntInflMnth=R$8)))</f>
        <v>0</v>
      </c>
      <c r="S299" s="278" cm="1">
        <f t="array" aca="1" ref="S299" ca="1">R299*(1+(rRentIncrPct*(MOD(S$8,12)=1))+(rExCapExRntInfl*(rExCapExRntInflMnth=S$8)))*(S$8&lt;=(MAX(rHoldPeriod,1)+fRvrYr)*12)</f>
        <v>0</v>
      </c>
      <c r="T299" s="278" cm="1">
        <f t="array" aca="1" ref="T299" ca="1">S299*(1+(rRentIncrPct*(MOD(T$8,12)=1))+(rExCapExRntInfl*(rExCapExRntInflMnth=T$8)))*(T$8&lt;=(MAX(rHoldPeriod,1)+fRvrYr)*12)</f>
        <v>0</v>
      </c>
      <c r="U299" s="278" cm="1">
        <f t="array" aca="1" ref="U299" ca="1">T299*(1+(rRentIncrPct*(MOD(U$8,12)=1))+(rExCapExRntInfl*(rExCapExRntInflMnth=U$8)))*(U$8&lt;=(MAX(rHoldPeriod,1)+fRvrYr)*12)</f>
        <v>0</v>
      </c>
      <c r="V299" s="278" cm="1">
        <f t="array" aca="1" ref="V299" ca="1">U299*(1+(rRentIncrPct*(MOD(V$8,12)=1))+(rExCapExRntInfl*(rExCapExRntInflMnth=V$8)))*(V$8&lt;=(MAX(rHoldPeriod,1)+fRvrYr)*12)</f>
        <v>0</v>
      </c>
      <c r="W299" s="278" cm="1">
        <f t="array" aca="1" ref="W299" ca="1">V299*(1+(rRentIncrPct*(MOD(W$8,12)=1))+(rExCapExRntInfl*(rExCapExRntInflMnth=W$8)))*(W$8&lt;=(MAX(rHoldPeriod,1)+fRvrYr)*12)</f>
        <v>0</v>
      </c>
      <c r="X299" s="278" cm="1">
        <f t="array" aca="1" ref="X299" ca="1">W299*(1+(rRentIncrPct*(MOD(X$8,12)=1))+(rExCapExRntInfl*(rExCapExRntInflMnth=X$8)))*(X$8&lt;=(MAX(rHoldPeriod,1)+fRvrYr)*12)</f>
        <v>0</v>
      </c>
      <c r="Y299" s="278" cm="1">
        <f t="array" aca="1" ref="Y299" ca="1">X299*(1+(rRentIncrPct*(MOD(Y$8,12)=1))+(rExCapExRntInfl*(rExCapExRntInflMnth=Y$8)))*(Y$8&lt;=(MAX(rHoldPeriod,1)+fRvrYr)*12)</f>
        <v>0</v>
      </c>
      <c r="Z299" s="278" cm="1">
        <f t="array" aca="1" ref="Z299" ca="1">Y299*(1+(rRentIncrPct*(MOD(Z$8,12)=1))+(rExCapExRntInfl*(rExCapExRntInflMnth=Z$8)))*(Z$8&lt;=(MAX(rHoldPeriod,1)+fRvrYr)*12)</f>
        <v>0</v>
      </c>
      <c r="AA299" s="278" cm="1">
        <f t="array" aca="1" ref="AA299" ca="1">Z299*(1+(rRentIncrPct*(MOD(AA$8,12)=1))+(rExCapExRntInfl*(rExCapExRntInflMnth=AA$8)))*(AA$8&lt;=(MAX(rHoldPeriod,1)+fRvrYr)*12)</f>
        <v>0</v>
      </c>
      <c r="AB299" s="278" cm="1">
        <f t="array" aca="1" ref="AB299" ca="1">AA299*(1+(rRentIncrPct*(MOD(AB$8,12)=1))+(rExCapExRntInfl*(rExCapExRntInflMnth=AB$8)))*(AB$8&lt;=(MAX(rHoldPeriod,1)+fRvrYr)*12)</f>
        <v>0</v>
      </c>
      <c r="AC299" s="278" cm="1">
        <f t="array" aca="1" ref="AC299" ca="1">AB299*(1+(rRentIncrPct*(MOD(AC$8,12)=1))+(rExCapExRntInfl*(rExCapExRntInflMnth=AC$8)))*(AC$8&lt;=(MAX(rHoldPeriod,1)+fRvrYr)*12)</f>
        <v>0</v>
      </c>
      <c r="AD299" s="278" cm="1">
        <f t="array" aca="1" ref="AD299" ca="1">AC299*(1+(rRentIncrPct*(MOD(AD$8,12)=1))+(rExCapExRntInfl*(rExCapExRntInflMnth=AD$8)))*(AD$8&lt;=(MAX(rHoldPeriod,1)+fRvrYr)*12)</f>
        <v>0</v>
      </c>
      <c r="AE299" s="278" cm="1">
        <f t="array" aca="1" ref="AE299" ca="1">AD299*(1+(rRentIncrPct*(MOD(AE$8,12)=1))+(rExCapExRntInfl*(rExCapExRntInflMnth=AE$8)))*(AE$8&lt;=(MAX(rHoldPeriod,1)+fRvrYr)*12)</f>
        <v>0</v>
      </c>
      <c r="AF299" s="278" cm="1">
        <f t="array" aca="1" ref="AF299" ca="1">AE299*(1+(rRentIncrPct*(MOD(AF$8,12)=1))+(rExCapExRntInfl*(rExCapExRntInflMnth=AF$8)))*(AF$8&lt;=(MAX(rHoldPeriod,1)+fRvrYr)*12)</f>
        <v>0</v>
      </c>
      <c r="AG299" s="278" cm="1">
        <f t="array" aca="1" ref="AG299" ca="1">AF299*(1+(rRentIncrPct*(MOD(AG$8,12)=1))+(rExCapExRntInfl*(rExCapExRntInflMnth=AG$8)))*(AG$8&lt;=(MAX(rHoldPeriod,1)+fRvrYr)*12)</f>
        <v>0</v>
      </c>
      <c r="AH299" s="278" cm="1">
        <f t="array" aca="1" ref="AH299" ca="1">AG299*(1+(rRentIncrPct*(MOD(AH$8,12)=1))+(rExCapExRntInfl*(rExCapExRntInflMnth=AH$8)))*(AH$8&lt;=(MAX(rHoldPeriod,1)+fRvrYr)*12)</f>
        <v>0</v>
      </c>
      <c r="AI299" s="278" cm="1">
        <f t="array" aca="1" ref="AI299" ca="1">AH299*(1+(rRentIncrPct*(MOD(AI$8,12)=1))+(rExCapExRntInfl*(rExCapExRntInflMnth=AI$8)))*(AI$8&lt;=(MAX(rHoldPeriod,1)+fRvrYr)*12)</f>
        <v>0</v>
      </c>
      <c r="AJ299" s="278" cm="1">
        <f t="array" aca="1" ref="AJ299" ca="1">AI299*(1+(rRentIncrPct*(MOD(AJ$8,12)=1))+(rExCapExRntInfl*(rExCapExRntInflMnth=AJ$8)))*(AJ$8&lt;=(MAX(rHoldPeriod,1)+fRvrYr)*12)</f>
        <v>0</v>
      </c>
      <c r="AK299" s="278" cm="1">
        <f t="array" aca="1" ref="AK299" ca="1">AJ299*(1+(rRentIncrPct*(MOD(AK$8,12)=1))+(rExCapExRntInfl*(rExCapExRntInflMnth=AK$8)))*(AK$8&lt;=(MAX(rHoldPeriod,1)+fRvrYr)*12)</f>
        <v>0</v>
      </c>
      <c r="AL299" s="278" cm="1">
        <f t="array" aca="1" ref="AL299" ca="1">AK299*(1+(rRentIncrPct*(MOD(AL$8,12)=1))+(rExCapExRntInfl*(rExCapExRntInflMnth=AL$8)))*(AL$8&lt;=(MAX(rHoldPeriod,1)+fRvrYr)*12)</f>
        <v>0</v>
      </c>
      <c r="AM299" s="278" cm="1">
        <f t="array" aca="1" ref="AM299" ca="1">AL299*(1+(rRentIncrPct*(MOD(AM$8,12)=1))+(rExCapExRntInfl*(rExCapExRntInflMnth=AM$8)))*(AM$8&lt;=(MAX(rHoldPeriod,1)+fRvrYr)*12)</f>
        <v>0</v>
      </c>
      <c r="AN299" s="278" cm="1">
        <f t="array" aca="1" ref="AN299" ca="1">AM299*(1+(rRentIncrPct*(MOD(AN$8,12)=1))+(rExCapExRntInfl*(rExCapExRntInflMnth=AN$8)))*(AN$8&lt;=(MAX(rHoldPeriod,1)+fRvrYr)*12)</f>
        <v>0</v>
      </c>
      <c r="AO299" s="278" cm="1">
        <f t="array" aca="1" ref="AO299" ca="1">AN299*(1+(rRentIncrPct*(MOD(AO$8,12)=1))+(rExCapExRntInfl*(rExCapExRntInflMnth=AO$8)))*(AO$8&lt;=(MAX(rHoldPeriod,1)+fRvrYr)*12)</f>
        <v>0</v>
      </c>
      <c r="AP299" s="278" cm="1">
        <f t="array" aca="1" ref="AP299" ca="1">AO299*(1+(rRentIncrPct*(MOD(AP$8,12)=1))+(rExCapExRntInfl*(rExCapExRntInflMnth=AP$8)))*(AP$8&lt;=(MAX(rHoldPeriod,1)+fRvrYr)*12)</f>
        <v>0</v>
      </c>
      <c r="AQ299" s="278" cm="1">
        <f t="array" aca="1" ref="AQ299" ca="1">AP299*(1+(rRentIncrPct*(MOD(AQ$8,12)=1))+(rExCapExRntInfl*(rExCapExRntInflMnth=AQ$8)))*(AQ$8&lt;=(MAX(rHoldPeriod,1)+fRvrYr)*12)</f>
        <v>0</v>
      </c>
      <c r="AR299" s="278" cm="1">
        <f t="array" aca="1" ref="AR299" ca="1">AQ299*(1+(rRentIncrPct*(MOD(AR$8,12)=1))+(rExCapExRntInfl*(rExCapExRntInflMnth=AR$8)))*(AR$8&lt;=(MAX(rHoldPeriod,1)+fRvrYr)*12)</f>
        <v>0</v>
      </c>
      <c r="AS299" s="278" cm="1">
        <f t="array" aca="1" ref="AS299" ca="1">AR299*(1+(rRentIncrPct*(MOD(AS$8,12)=1))+(rExCapExRntInfl*(rExCapExRntInflMnth=AS$8)))*(AS$8&lt;=(MAX(rHoldPeriod,1)+fRvrYr)*12)</f>
        <v>0</v>
      </c>
      <c r="AT299" s="278" cm="1">
        <f t="array" aca="1" ref="AT299" ca="1">AS299*(1+(rRentIncrPct*(MOD(AT$8,12)=1))+(rExCapExRntInfl*(rExCapExRntInflMnth=AT$8)))*(AT$8&lt;=(MAX(rHoldPeriod,1)+fRvrYr)*12)</f>
        <v>0</v>
      </c>
      <c r="AU299" s="278" cm="1">
        <f t="array" aca="1" ref="AU299" ca="1">AT299*(1+(rRentIncrPct*(MOD(AU$8,12)=1))+(rExCapExRntInfl*(rExCapExRntInflMnth=AU$8)))*(AU$8&lt;=(MAX(rHoldPeriod,1)+fRvrYr)*12)</f>
        <v>0</v>
      </c>
      <c r="AV299" s="278" cm="1">
        <f t="array" aca="1" ref="AV299" ca="1">AU299*(1+(rRentIncrPct*(MOD(AV$8,12)=1))+(rExCapExRntInfl*(rExCapExRntInflMnth=AV$8)))*(AV$8&lt;=(MAX(rHoldPeriod,1)+fRvrYr)*12)</f>
        <v>0</v>
      </c>
      <c r="AW299" s="278" cm="1">
        <f t="array" aca="1" ref="AW299" ca="1">AV299*(1+(rRentIncrPct*(MOD(AW$8,12)=1))+(rExCapExRntInfl*(rExCapExRntInflMnth=AW$8)))*(AW$8&lt;=(MAX(rHoldPeriod,1)+fRvrYr)*12)</f>
        <v>0</v>
      </c>
      <c r="AX299" s="278" cm="1">
        <f t="array" aca="1" ref="AX299" ca="1">AW299*(1+(rRentIncrPct*(MOD(AX$8,12)=1))+(rExCapExRntInfl*(rExCapExRntInflMnth=AX$8)))*(AX$8&lt;=(MAX(rHoldPeriod,1)+fRvrYr)*12)</f>
        <v>0</v>
      </c>
      <c r="AY299" s="278" cm="1">
        <f t="array" aca="1" ref="AY299" ca="1">AX299*(1+(rRentIncrPct*(MOD(AY$8,12)=1))+(rExCapExRntInfl*(rExCapExRntInflMnth=AY$8)))*(AY$8&lt;=(MAX(rHoldPeriod,1)+fRvrYr)*12)</f>
        <v>0</v>
      </c>
      <c r="AZ299" s="278" cm="1">
        <f t="array" aca="1" ref="AZ299" ca="1">AY299*(1+(rRentIncrPct*(MOD(AZ$8,12)=1))+(rExCapExRntInfl*(rExCapExRntInflMnth=AZ$8)))*(AZ$8&lt;=(MAX(rHoldPeriod,1)+fRvrYr)*12)</f>
        <v>0</v>
      </c>
      <c r="BA299" s="278" cm="1">
        <f t="array" aca="1" ref="BA299" ca="1">AZ299*(1+(rRentIncrPct*(MOD(BA$8,12)=1))+(rExCapExRntInfl*(rExCapExRntInflMnth=BA$8)))*(BA$8&lt;=(MAX(rHoldPeriod,1)+fRvrYr)*12)</f>
        <v>0</v>
      </c>
      <c r="BB299" s="278" cm="1">
        <f t="array" aca="1" ref="BB299" ca="1">BA299*(1+(rRentIncrPct*(MOD(BB$8,12)=1))+(rExCapExRntInfl*(rExCapExRntInflMnth=BB$8)))*(BB$8&lt;=(MAX(rHoldPeriod,1)+fRvrYr)*12)</f>
        <v>0</v>
      </c>
      <c r="BC299" s="278" cm="1">
        <f t="array" aca="1" ref="BC299" ca="1">BB299*(1+(rRentIncrPct*(MOD(BC$8,12)=1))+(rExCapExRntInfl*(rExCapExRntInflMnth=BC$8)))*(BC$8&lt;=(MAX(rHoldPeriod,1)+fRvrYr)*12)</f>
        <v>0</v>
      </c>
      <c r="BD299" s="278" cm="1">
        <f t="array" aca="1" ref="BD299" ca="1">BC299*(1+(rRentIncrPct*(MOD(BD$8,12)=1))+(rExCapExRntInfl*(rExCapExRntInflMnth=BD$8)))*(BD$8&lt;=(MAX(rHoldPeriod,1)+fRvrYr)*12)</f>
        <v>0</v>
      </c>
      <c r="BE299" s="278" cm="1">
        <f t="array" aca="1" ref="BE299" ca="1">BD299*(1+(rRentIncrPct*(MOD(BE$8,12)=1))+(rExCapExRntInfl*(rExCapExRntInflMnth=BE$8)))*(BE$8&lt;=(MAX(rHoldPeriod,1)+fRvrYr)*12)</f>
        <v>0</v>
      </c>
      <c r="BF299" s="278" cm="1">
        <f t="array" aca="1" ref="BF299" ca="1">BE299*(1+(rRentIncrPct*(MOD(BF$8,12)=1))+(rExCapExRntInfl*(rExCapExRntInflMnth=BF$8)))*(BF$8&lt;=(MAX(rHoldPeriod,1)+fRvrYr)*12)</f>
        <v>0</v>
      </c>
      <c r="BG299" s="278" cm="1">
        <f t="array" aca="1" ref="BG299" ca="1">BF299*(1+(rRentIncrPct*(MOD(BG$8,12)=1))+(rExCapExRntInfl*(rExCapExRntInflMnth=BG$8)))*(BG$8&lt;=(MAX(rHoldPeriod,1)+fRvrYr)*12)</f>
        <v>0</v>
      </c>
      <c r="BH299" s="278" cm="1">
        <f t="array" aca="1" ref="BH299" ca="1">BG299*(1+(rRentIncrPct*(MOD(BH$8,12)=1))+(rExCapExRntInfl*(rExCapExRntInflMnth=BH$8)))*(BH$8&lt;=(MAX(rHoldPeriod,1)+fRvrYr)*12)</f>
        <v>0</v>
      </c>
      <c r="BI299" s="278" cm="1">
        <f t="array" aca="1" ref="BI299" ca="1">BH299*(1+(rRentIncrPct*(MOD(BI$8,12)=1))+(rExCapExRntInfl*(rExCapExRntInflMnth=BI$8)))*(BI$8&lt;=(MAX(rHoldPeriod,1)+fRvrYr)*12)</f>
        <v>0</v>
      </c>
      <c r="BJ299" s="278" cm="1">
        <f t="array" aca="1" ref="BJ299" ca="1">BI299*(1+(rRentIncrPct*(MOD(BJ$8,12)=1))+(rExCapExRntInfl*(rExCapExRntInflMnth=BJ$8)))*(BJ$8&lt;=(MAX(rHoldPeriod,1)+fRvrYr)*12)</f>
        <v>0</v>
      </c>
      <c r="BK299" s="278" cm="1">
        <f t="array" aca="1" ref="BK299" ca="1">BJ299*(1+(rRentIncrPct*(MOD(BK$8,12)=1))+(rExCapExRntInfl*(rExCapExRntInflMnth=BK$8)))*(BK$8&lt;=(MAX(rHoldPeriod,1)+fRvrYr)*12)</f>
        <v>0</v>
      </c>
      <c r="BL299" s="278" cm="1">
        <f t="array" aca="1" ref="BL299" ca="1">BK299*(1+(rRentIncrPct*(MOD(BL$8,12)=1))+(rExCapExRntInfl*(rExCapExRntInflMnth=BL$8)))*(BL$8&lt;=(MAX(rHoldPeriod,1)+fRvrYr)*12)</f>
        <v>0</v>
      </c>
      <c r="BM299" s="278" cm="1">
        <f t="array" aca="1" ref="BM299" ca="1">BL299*(1+(rRentIncrPct*(MOD(BM$8,12)=1))+(rExCapExRntInfl*(rExCapExRntInflMnth=BM$8)))*(BM$8&lt;=(MAX(rHoldPeriod,1)+fRvrYr)*12)</f>
        <v>0</v>
      </c>
      <c r="BN299" s="278" cm="1">
        <f t="array" aca="1" ref="BN299" ca="1">BM299*(1+(rRentIncrPct*(MOD(BN$8,12)=1))+(rExCapExRntInfl*(rExCapExRntInflMnth=BN$8)))*(BN$8&lt;=(MAX(rHoldPeriod,1)+fRvrYr)*12)</f>
        <v>0</v>
      </c>
      <c r="BO299" s="278" cm="1">
        <f t="array" aca="1" ref="BO299" ca="1">BN299*(1+(rRentIncrPct*(MOD(BO$8,12)=1))+(rExCapExRntInfl*(rExCapExRntInflMnth=BO$8)))*(BO$8&lt;=(MAX(rHoldPeriod,1)+fRvrYr)*12)</f>
        <v>0</v>
      </c>
      <c r="BP299" s="278" cm="1">
        <f t="array" aca="1" ref="BP299" ca="1">BO299*(1+(rRentIncrPct*(MOD(BP$8,12)=1))+(rExCapExRntInfl*(rExCapExRntInflMnth=BP$8)))*(BP$8&lt;=(MAX(rHoldPeriod,1)+fRvrYr)*12)</f>
        <v>0</v>
      </c>
      <c r="BQ299" s="278" cm="1">
        <f t="array" aca="1" ref="BQ299" ca="1">BP299*(1+(rRentIncrPct*(MOD(BQ$8,12)=1))+(rExCapExRntInfl*(rExCapExRntInflMnth=BQ$8)))*(BQ$8&lt;=(MAX(rHoldPeriod,1)+fRvrYr)*12)</f>
        <v>0</v>
      </c>
      <c r="BR299" s="278" cm="1">
        <f t="array" aca="1" ref="BR299" ca="1">BQ299*(1+(rRentIncrPct*(MOD(BR$8,12)=1))+(rExCapExRntInfl*(rExCapExRntInflMnth=BR$8)))*(BR$8&lt;=(MAX(rHoldPeriod,1)+fRvrYr)*12)</f>
        <v>0</v>
      </c>
      <c r="BS299" s="278" cm="1">
        <f t="array" aca="1" ref="BS299" ca="1">BR299*(1+(rRentIncrPct*(MOD(BS$8,12)=1))+(rExCapExRntInfl*(rExCapExRntInflMnth=BS$8)))*(BS$8&lt;=(MAX(rHoldPeriod,1)+fRvrYr)*12)</f>
        <v>0</v>
      </c>
      <c r="BT299" s="278" cm="1">
        <f t="array" aca="1" ref="BT299" ca="1">BS299*(1+(rRentIncrPct*(MOD(BT$8,12)=1))+(rExCapExRntInfl*(rExCapExRntInflMnth=BT$8)))*(BT$8&lt;=(MAX(rHoldPeriod,1)+fRvrYr)*12)</f>
        <v>0</v>
      </c>
      <c r="BU299" s="278" cm="1">
        <f t="array" aca="1" ref="BU299" ca="1">BT299*(1+(rRentIncrPct*(MOD(BU$8,12)=1))+(rExCapExRntInfl*(rExCapExRntInflMnth=BU$8)))*(BU$8&lt;=(MAX(rHoldPeriod,1)+fRvrYr)*12)</f>
        <v>0</v>
      </c>
      <c r="BV299" s="278" cm="1">
        <f t="array" aca="1" ref="BV299" ca="1">BU299*(1+(rRentIncrPct*(MOD(BV$8,12)=1))+(rExCapExRntInfl*(rExCapExRntInflMnth=BV$8)))*(BV$8&lt;=(MAX(rHoldPeriod,1)+fRvrYr)*12)</f>
        <v>0</v>
      </c>
      <c r="BW299" s="278" cm="1">
        <f t="array" aca="1" ref="BW299" ca="1">BV299*(1+(rRentIncrPct*(MOD(BW$8,12)=1))+(rExCapExRntInfl*(rExCapExRntInflMnth=BW$8)))*(BW$8&lt;=(MAX(rHoldPeriod,1)+fRvrYr)*12)</f>
        <v>0</v>
      </c>
      <c r="BX299" s="278" cm="1">
        <f t="array" aca="1" ref="BX299" ca="1">BW299*(1+(rRentIncrPct*(MOD(BX$8,12)=1))+(rExCapExRntInfl*(rExCapExRntInflMnth=BX$8)))*(BX$8&lt;=(MAX(rHoldPeriod,1)+fRvrYr)*12)</f>
        <v>0</v>
      </c>
      <c r="BY299" s="278" cm="1">
        <f t="array" aca="1" ref="BY299" ca="1">BX299*(1+(rRentIncrPct*(MOD(BY$8,12)=1))+(rExCapExRntInfl*(rExCapExRntInflMnth=BY$8)))*(BY$8&lt;=(MAX(rHoldPeriod,1)+fRvrYr)*12)</f>
        <v>0</v>
      </c>
      <c r="BZ299" s="278" cm="1">
        <f t="array" aca="1" ref="BZ299" ca="1">BY299*(1+(rRentIncrPct*(MOD(BZ$8,12)=1))+(rExCapExRntInfl*(rExCapExRntInflMnth=BZ$8)))*(BZ$8&lt;=(MAX(rHoldPeriod,1)+fRvrYr)*12)</f>
        <v>0</v>
      </c>
      <c r="CA299" s="278" cm="1">
        <f t="array" aca="1" ref="CA299" ca="1">BZ299*(1+(rRentIncrPct*(MOD(CA$8,12)=1))+(rExCapExRntInfl*(rExCapExRntInflMnth=CA$8)))*(CA$8&lt;=(MAX(rHoldPeriod,1)+fRvrYr)*12)</f>
        <v>0</v>
      </c>
      <c r="CB299" s="278" cm="1">
        <f t="array" aca="1" ref="CB299" ca="1">CA299*(1+(rRentIncrPct*(MOD(CB$8,12)=1))+(rExCapExRntInfl*(rExCapExRntInflMnth=CB$8)))*(CB$8&lt;=(MAX(rHoldPeriod,1)+fRvrYr)*12)</f>
        <v>0</v>
      </c>
      <c r="CC299" s="278" cm="1">
        <f t="array" aca="1" ref="CC299" ca="1">CB299*(1+(rRentIncrPct*(MOD(CC$8,12)=1))+(rExCapExRntInfl*(rExCapExRntInflMnth=CC$8)))*(CC$8&lt;=(MAX(rHoldPeriod,1)+fRvrYr)*12)</f>
        <v>0</v>
      </c>
      <c r="CD299" s="278" cm="1">
        <f t="array" aca="1" ref="CD299" ca="1">CC299*(1+(rRentIncrPct*(MOD(CD$8,12)=1))+(rExCapExRntInfl*(rExCapExRntInflMnth=CD$8)))*(CD$8&lt;=(MAX(rHoldPeriod,1)+fRvrYr)*12)</f>
        <v>0</v>
      </c>
      <c r="CE299" s="278" cm="1">
        <f t="array" aca="1" ref="CE299" ca="1">CD299*(1+(rRentIncrPct*(MOD(CE$8,12)=1))+(rExCapExRntInfl*(rExCapExRntInflMnth=CE$8)))*(CE$8&lt;=(MAX(rHoldPeriod,1)+fRvrYr)*12)</f>
        <v>0</v>
      </c>
      <c r="CF299" s="278" cm="1">
        <f t="array" aca="1" ref="CF299" ca="1">CE299*(1+(rRentIncrPct*(MOD(CF$8,12)=1))+(rExCapExRntInfl*(rExCapExRntInflMnth=CF$8)))*(CF$8&lt;=(MAX(rHoldPeriod,1)+fRvrYr)*12)</f>
        <v>0</v>
      </c>
      <c r="CG299" s="278" cm="1">
        <f t="array" aca="1" ref="CG299" ca="1">CF299*(1+(rRentIncrPct*(MOD(CG$8,12)=1))+(rExCapExRntInfl*(rExCapExRntInflMnth=CG$8)))*(CG$8&lt;=(MAX(rHoldPeriod,1)+fRvrYr)*12)</f>
        <v>0</v>
      </c>
      <c r="CH299" s="278" cm="1">
        <f t="array" aca="1" ref="CH299" ca="1">CG299*(1+(rRentIncrPct*(MOD(CH$8,12)=1))+(rExCapExRntInfl*(rExCapExRntInflMnth=CH$8)))*(CH$8&lt;=(MAX(rHoldPeriod,1)+fRvrYr)*12)</f>
        <v>0</v>
      </c>
      <c r="CI299" s="278" cm="1">
        <f t="array" aca="1" ref="CI299" ca="1">CH299*(1+(rRentIncrPct*(MOD(CI$8,12)=1))+(rExCapExRntInfl*(rExCapExRntInflMnth=CI$8)))*(CI$8&lt;=(MAX(rHoldPeriod,1)+fRvrYr)*12)</f>
        <v>0</v>
      </c>
      <c r="CJ299" s="278" cm="1">
        <f t="array" aca="1" ref="CJ299" ca="1">CI299*(1+(rRentIncrPct*(MOD(CJ$8,12)=1))+(rExCapExRntInfl*(rExCapExRntInflMnth=CJ$8)))*(CJ$8&lt;=(MAX(rHoldPeriod,1)+fRvrYr)*12)</f>
        <v>0</v>
      </c>
      <c r="CK299" s="278" cm="1">
        <f t="array" aca="1" ref="CK299" ca="1">CJ299*(1+(rRentIncrPct*(MOD(CK$8,12)=1))+(rExCapExRntInfl*(rExCapExRntInflMnth=CK$8)))*(CK$8&lt;=(MAX(rHoldPeriod,1)+fRvrYr)*12)</f>
        <v>0</v>
      </c>
      <c r="CL299" s="278" cm="1">
        <f t="array" aca="1" ref="CL299" ca="1">CK299*(1+(rRentIncrPct*(MOD(CL$8,12)=1))+(rExCapExRntInfl*(rExCapExRntInflMnth=CL$8)))*(CL$8&lt;=(MAX(rHoldPeriod,1)+fRvrYr)*12)</f>
        <v>0</v>
      </c>
      <c r="CM299" s="278" cm="1">
        <f t="array" aca="1" ref="CM299" ca="1">CL299*(1+(rRentIncrPct*(MOD(CM$8,12)=1))+(rExCapExRntInfl*(rExCapExRntInflMnth=CM$8)))*(CM$8&lt;=(MAX(rHoldPeriod,1)+fRvrYr)*12)</f>
        <v>0</v>
      </c>
      <c r="CN299" s="278" cm="1">
        <f t="array" aca="1" ref="CN299" ca="1">CM299*(1+(rRentIncrPct*(MOD(CN$8,12)=1))+(rExCapExRntInfl*(rExCapExRntInflMnth=CN$8)))*(CN$8&lt;=(MAX(rHoldPeriod,1)+fRvrYr)*12)</f>
        <v>0</v>
      </c>
      <c r="CO299" s="278" cm="1">
        <f t="array" aca="1" ref="CO299" ca="1">CN299*(1+(rRentIncrPct*(MOD(CO$8,12)=1))+(rExCapExRntInfl*(rExCapExRntInflMnth=CO$8)))*(CO$8&lt;=(MAX(rHoldPeriod,1)+fRvrYr)*12)</f>
        <v>0</v>
      </c>
      <c r="CP299" s="278" cm="1">
        <f t="array" aca="1" ref="CP299" ca="1">CO299*(1+(rRentIncrPct*(MOD(CP$8,12)=1))+(rExCapExRntInfl*(rExCapExRntInflMnth=CP$8)))*(CP$8&lt;=(MAX(rHoldPeriod,1)+fRvrYr)*12)</f>
        <v>0</v>
      </c>
      <c r="CQ299" s="278" cm="1">
        <f t="array" aca="1" ref="CQ299" ca="1">CP299*(1+(rRentIncrPct*(MOD(CQ$8,12)=1))+(rExCapExRntInfl*(rExCapExRntInflMnth=CQ$8)))*(CQ$8&lt;=(MAX(rHoldPeriod,1)+fRvrYr)*12)</f>
        <v>0</v>
      </c>
      <c r="CR299" s="278" cm="1">
        <f t="array" aca="1" ref="CR299" ca="1">CQ299*(1+(rRentIncrPct*(MOD(CR$8,12)=1))+(rExCapExRntInfl*(rExCapExRntInflMnth=CR$8)))*(CR$8&lt;=(MAX(rHoldPeriod,1)+fRvrYr)*12)</f>
        <v>0</v>
      </c>
      <c r="CS299" s="278" cm="1">
        <f t="array" aca="1" ref="CS299" ca="1">CR299*(1+(rRentIncrPct*(MOD(CS$8,12)=1))+(rExCapExRntInfl*(rExCapExRntInflMnth=CS$8)))*(CS$8&lt;=(MAX(rHoldPeriod,1)+fRvrYr)*12)</f>
        <v>0</v>
      </c>
      <c r="CT299" s="278" cm="1">
        <f t="array" aca="1" ref="CT299" ca="1">CS299*(1+(rRentIncrPct*(MOD(CT$8,12)=1))+(rExCapExRntInfl*(rExCapExRntInflMnth=CT$8)))*(CT$8&lt;=(MAX(rHoldPeriod,1)+fRvrYr)*12)</f>
        <v>0</v>
      </c>
      <c r="CU299" s="278" cm="1">
        <f t="array" aca="1" ref="CU299" ca="1">CT299*(1+(rRentIncrPct*(MOD(CU$8,12)=1))+(rExCapExRntInfl*(rExCapExRntInflMnth=CU$8)))*(CU$8&lt;=(MAX(rHoldPeriod,1)+fRvrYr)*12)</f>
        <v>0</v>
      </c>
      <c r="CV299" s="278" cm="1">
        <f t="array" aca="1" ref="CV299" ca="1">CU299*(1+(rRentIncrPct*(MOD(CV$8,12)=1))+(rExCapExRntInfl*(rExCapExRntInflMnth=CV$8)))*(CV$8&lt;=(MAX(rHoldPeriod,1)+fRvrYr)*12)</f>
        <v>0</v>
      </c>
      <c r="CW299" s="278" cm="1">
        <f t="array" aca="1" ref="CW299" ca="1">CV299*(1+(rRentIncrPct*(MOD(CW$8,12)=1))+(rExCapExRntInfl*(rExCapExRntInflMnth=CW$8)))*(CW$8&lt;=(MAX(rHoldPeriod,1)+fRvrYr)*12)</f>
        <v>0</v>
      </c>
      <c r="CX299" s="278" cm="1">
        <f t="array" aca="1" ref="CX299" ca="1">CW299*(1+(rRentIncrPct*(MOD(CX$8,12)=1))+(rExCapExRntInfl*(rExCapExRntInflMnth=CX$8)))*(CX$8&lt;=(MAX(rHoldPeriod,1)+fRvrYr)*12)</f>
        <v>0</v>
      </c>
      <c r="CY299" s="278" cm="1">
        <f t="array" aca="1" ref="CY299" ca="1">CX299*(1+(rRentIncrPct*(MOD(CY$8,12)=1))+(rExCapExRntInfl*(rExCapExRntInflMnth=CY$8)))*(CY$8&lt;=(MAX(rHoldPeriod,1)+fRvrYr)*12)</f>
        <v>0</v>
      </c>
      <c r="CZ299" s="278" cm="1">
        <f t="array" aca="1" ref="CZ299" ca="1">CY299*(1+(rRentIncrPct*(MOD(CZ$8,12)=1))+(rExCapExRntInfl*(rExCapExRntInflMnth=CZ$8)))*(CZ$8&lt;=(MAX(rHoldPeriod,1)+fRvrYr)*12)</f>
        <v>0</v>
      </c>
      <c r="DA299" s="278" cm="1">
        <f t="array" aca="1" ref="DA299" ca="1">CZ299*(1+(rRentIncrPct*(MOD(DA$8,12)=1))+(rExCapExRntInfl*(rExCapExRntInflMnth=DA$8)))*(DA$8&lt;=(MAX(rHoldPeriod,1)+fRvrYr)*12)</f>
        <v>0</v>
      </c>
      <c r="DB299" s="278" cm="1">
        <f t="array" aca="1" ref="DB299" ca="1">DA299*(1+(rRentIncrPct*(MOD(DB$8,12)=1))+(rExCapExRntInfl*(rExCapExRntInflMnth=DB$8)))*(DB$8&lt;=(MAX(rHoldPeriod,1)+fRvrYr)*12)</f>
        <v>0</v>
      </c>
      <c r="DC299" s="278" cm="1">
        <f t="array" aca="1" ref="DC299" ca="1">DB299*(1+(rRentIncrPct*(MOD(DC$8,12)=1))+(rExCapExRntInfl*(rExCapExRntInflMnth=DC$8)))*(DC$8&lt;=(MAX(rHoldPeriod,1)+fRvrYr)*12)</f>
        <v>0</v>
      </c>
      <c r="DD299" s="278" cm="1">
        <f t="array" aca="1" ref="DD299" ca="1">DC299*(1+(rRentIncrPct*(MOD(DD$8,12)=1))+(rExCapExRntInfl*(rExCapExRntInflMnth=DD$8)))*(DD$8&lt;=(MAX(rHoldPeriod,1)+fRvrYr)*12)</f>
        <v>0</v>
      </c>
      <c r="DE299" s="278" cm="1">
        <f t="array" aca="1" ref="DE299" ca="1">DD299*(1+(rRentIncrPct*(MOD(DE$8,12)=1))+(rExCapExRntInfl*(rExCapExRntInflMnth=DE$8)))*(DE$8&lt;=(MAX(rHoldPeriod,1)+fRvrYr)*12)</f>
        <v>0</v>
      </c>
      <c r="DF299" s="278" cm="1">
        <f t="array" aca="1" ref="DF299" ca="1">DE299*(1+(rRentIncrPct*(MOD(DF$8,12)=1))+(rExCapExRntInfl*(rExCapExRntInflMnth=DF$8)))*(DF$8&lt;=(MAX(rHoldPeriod,1)+fRvrYr)*12)</f>
        <v>0</v>
      </c>
      <c r="DG299" s="278" cm="1">
        <f t="array" aca="1" ref="DG299" ca="1">DF299*(1+(rRentIncrPct*(MOD(DG$8,12)=1))+(rExCapExRntInfl*(rExCapExRntInflMnth=DG$8)))*(DG$8&lt;=(MAX(rHoldPeriod,1)+fRvrYr)*12)</f>
        <v>0</v>
      </c>
      <c r="DH299" s="278" cm="1">
        <f t="array" aca="1" ref="DH299" ca="1">DG299*(1+(rRentIncrPct*(MOD(DH$8,12)=1))+(rExCapExRntInfl*(rExCapExRntInflMnth=DH$8)))*(DH$8&lt;=(MAX(rHoldPeriod,1)+fRvrYr)*12)</f>
        <v>0</v>
      </c>
      <c r="DI299" s="278" cm="1">
        <f t="array" aca="1" ref="DI299" ca="1">DH299*(1+(rRentIncrPct*(MOD(DI$8,12)=1))+(rExCapExRntInfl*(rExCapExRntInflMnth=DI$8)))*(DI$8&lt;=(MAX(rHoldPeriod,1)+fRvrYr)*12)</f>
        <v>0</v>
      </c>
      <c r="DJ299" s="278" cm="1">
        <f t="array" aca="1" ref="DJ299" ca="1">DI299*(1+(rRentIncrPct*(MOD(DJ$8,12)=1))+(rExCapExRntInfl*(rExCapExRntInflMnth=DJ$8)))*(DJ$8&lt;=(MAX(rHoldPeriod,1)+fRvrYr)*12)</f>
        <v>0</v>
      </c>
      <c r="DK299" s="278" cm="1">
        <f t="array" aca="1" ref="DK299" ca="1">DJ299*(1+(rRentIncrPct*(MOD(DK$8,12)=1))+(rExCapExRntInfl*(rExCapExRntInflMnth=DK$8)))*(DK$8&lt;=(MAX(rHoldPeriod,1)+fRvrYr)*12)</f>
        <v>0</v>
      </c>
      <c r="DL299" s="278" cm="1">
        <f t="array" aca="1" ref="DL299" ca="1">DK299*(1+(rRentIncrPct*(MOD(DL$8,12)=1))+(rExCapExRntInfl*(rExCapExRntInflMnth=DL$8)))*(DL$8&lt;=(MAX(rHoldPeriod,1)+fRvrYr)*12)</f>
        <v>0</v>
      </c>
      <c r="DM299" s="278" cm="1">
        <f t="array" aca="1" ref="DM299" ca="1">DL299*(1+(rRentIncrPct*(MOD(DM$8,12)=1))+(rExCapExRntInfl*(rExCapExRntInflMnth=DM$8)))*(DM$8&lt;=(MAX(rHoldPeriod,1)+fRvrYr)*12)</f>
        <v>0</v>
      </c>
      <c r="DN299" s="278" cm="1">
        <f t="array" aca="1" ref="DN299" ca="1">DM299*(1+(rRentIncrPct*(MOD(DN$8,12)=1))+(rExCapExRntInfl*(rExCapExRntInflMnth=DN$8)))*(DN$8&lt;=(MAX(rHoldPeriod,1)+fRvrYr)*12)</f>
        <v>0</v>
      </c>
      <c r="DO299" s="278" cm="1">
        <f t="array" aca="1" ref="DO299" ca="1">DN299*(1+(rRentIncrPct*(MOD(DO$8,12)=1))+(rExCapExRntInfl*(rExCapExRntInflMnth=DO$8)))*(DO$8&lt;=(MAX(rHoldPeriod,1)+fRvrYr)*12)</f>
        <v>0</v>
      </c>
      <c r="DP299" s="278" cm="1">
        <f t="array" aca="1" ref="DP299" ca="1">DO299*(1+(rRentIncrPct*(MOD(DP$8,12)=1))+(rExCapExRntInfl*(rExCapExRntInflMnth=DP$8)))*(DP$8&lt;=(MAX(rHoldPeriod,1)+fRvrYr)*12)</f>
        <v>0</v>
      </c>
      <c r="DQ299" s="278" cm="1">
        <f t="array" aca="1" ref="DQ299" ca="1">DP299*(1+(rRentIncrPct*(MOD(DQ$8,12)=1))+(rExCapExRntInfl*(rExCapExRntInflMnth=DQ$8)))*(DQ$8&lt;=(MAX(rHoldPeriod,1)+fRvrYr)*12)</f>
        <v>0</v>
      </c>
      <c r="DR299" s="278" cm="1">
        <f t="array" aca="1" ref="DR299" ca="1">DQ299*(1+(rRentIncrPct*(MOD(DR$8,12)=1))+(rExCapExRntInfl*(rExCapExRntInflMnth=DR$8)))*(DR$8&lt;=(MAX(rHoldPeriod,1)+fRvrYr)*12)</f>
        <v>0</v>
      </c>
      <c r="DS299" s="278" cm="1">
        <f t="array" aca="1" ref="DS299" ca="1">DR299*(1+(rRentIncrPct*(MOD(DS$8,12)=1))+(rExCapExRntInfl*(rExCapExRntInflMnth=DS$8)))*(DS$8&lt;=(MAX(rHoldPeriod,1)+fRvrYr)*12)</f>
        <v>0</v>
      </c>
      <c r="DT299" s="278" cm="1">
        <f t="array" aca="1" ref="DT299" ca="1">DS299*(1+(rRentIncrPct*(MOD(DT$8,12)=1))+(rExCapExRntInfl*(rExCapExRntInflMnth=DT$8)))*(DT$8&lt;=(MAX(rHoldPeriod,1)+fRvrYr)*12)</f>
        <v>0</v>
      </c>
      <c r="DU299" s="278" cm="1">
        <f t="array" aca="1" ref="DU299" ca="1">DT299*(1+(rRentIncrPct*(MOD(DU$8,12)=1))+(rExCapExRntInfl*(rExCapExRntInflMnth=DU$8)))*(DU$8&lt;=(MAX(rHoldPeriod,1)+fRvrYr)*12)</f>
        <v>0</v>
      </c>
      <c r="DV299" s="278" cm="1">
        <f t="array" aca="1" ref="DV299" ca="1">DU299*(1+(rRentIncrPct*(MOD(DV$8,12)=1))+(rExCapExRntInfl*(rExCapExRntInflMnth=DV$8)))*(DV$8&lt;=(MAX(rHoldPeriod,1)+fRvrYr)*12)</f>
        <v>0</v>
      </c>
      <c r="DW299" s="278" cm="1">
        <f t="array" aca="1" ref="DW299" ca="1">DV299*(1+(rRentIncrPct*(MOD(DW$8,12)=1))+(rExCapExRntInfl*(rExCapExRntInflMnth=DW$8)))*(DW$8&lt;=(MAX(rHoldPeriod,1)+fRvrYr)*12)</f>
        <v>0</v>
      </c>
      <c r="DX299" s="278" cm="1">
        <f t="array" aca="1" ref="DX299" ca="1">DW299*(1+(rRentIncrPct*(MOD(DX$8,12)=1))+(rExCapExRntInfl*(rExCapExRntInflMnth=DX$8)))*(DX$8&lt;=(MAX(rHoldPeriod,1)+fRvrYr)*12)</f>
        <v>0</v>
      </c>
      <c r="DY299" s="278" cm="1">
        <f t="array" aca="1" ref="DY299" ca="1">DX299*(1+(rRentIncrPct*(MOD(DY$8,12)=1))+(rExCapExRntInfl*(rExCapExRntInflMnth=DY$8)))*(DY$8&lt;=(MAX(rHoldPeriod,1)+fRvrYr)*12)</f>
        <v>0</v>
      </c>
      <c r="DZ299" s="278" cm="1">
        <f t="array" aca="1" ref="DZ299" ca="1">DY299*(1+(rRentIncrPct*(MOD(DZ$8,12)=1))+(rExCapExRntInfl*(rExCapExRntInflMnth=DZ$8)))*(DZ$8&lt;=(MAX(rHoldPeriod,1)+fRvrYr)*12)</f>
        <v>0</v>
      </c>
      <c r="EA299" s="278" cm="1">
        <f t="array" aca="1" ref="EA299" ca="1">DZ299*(1+(rRentIncrPct*(MOD(EA$8,12)=1))+(rExCapExRntInfl*(rExCapExRntInflMnth=EA$8)))*(EA$8&lt;=(MAX(rHoldPeriod,1)+fRvrYr)*12)</f>
        <v>0</v>
      </c>
      <c r="EB299" s="278" cm="1">
        <f t="array" aca="1" ref="EB299" ca="1">EA299*(1+(rRentIncrPct*(MOD(EB$8,12)=1))+(rExCapExRntInfl*(rExCapExRntInflMnth=EB$8)))*(EB$8&lt;=(MAX(rHoldPeriod,1)+fRvrYr)*12)</f>
        <v>0</v>
      </c>
      <c r="EC299" s="278" cm="1">
        <f t="array" aca="1" ref="EC299" ca="1">EB299*(1+(rRentIncrPct*(MOD(EC$8,12)=1))+(rExCapExRntInfl*(rExCapExRntInflMnth=EC$8)))*(EC$8&lt;=(MAX(rHoldPeriod,1)+fRvrYr)*12)</f>
        <v>0</v>
      </c>
      <c r="ED299" s="278" cm="1">
        <f t="array" aca="1" ref="ED299" ca="1">EC299*(1+(rRentIncrPct*(MOD(ED$8,12)=1))+(rExCapExRntInfl*(rExCapExRntInflMnth=ED$8)))*(ED$8&lt;=(MAX(rHoldPeriod,1)+fRvrYr)*12)</f>
        <v>0</v>
      </c>
      <c r="EE299" s="278" cm="1">
        <f t="array" aca="1" ref="EE299" ca="1">ED299*(1+(rRentIncrPct*(MOD(EE$8,12)=1))+(rExCapExRntInfl*(rExCapExRntInflMnth=EE$8)))*(EE$8&lt;=(MAX(rHoldPeriod,1)+fRvrYr)*12)</f>
        <v>0</v>
      </c>
      <c r="EF299" s="278" cm="1">
        <f t="array" aca="1" ref="EF299" ca="1">EE299*(1+(rRentIncrPct*(MOD(EF$8,12)=1))+(rExCapExRntInfl*(rExCapExRntInflMnth=EF$8)))*(EF$8&lt;=(MAX(rHoldPeriod,1)+fRvrYr)*12)</f>
        <v>0</v>
      </c>
      <c r="EG299" s="278" cm="1">
        <f t="array" aca="1" ref="EG299" ca="1">EF299*(1+(rRentIncrPct*(MOD(EG$8,12)=1))+(rExCapExRntInfl*(rExCapExRntInflMnth=EG$8)))*(EG$8&lt;=(MAX(rHoldPeriod,1)+fRvrYr)*12)</f>
        <v>0</v>
      </c>
      <c r="EH299" s="278" cm="1">
        <f t="array" aca="1" ref="EH299" ca="1">EG299*(1+(rRentIncrPct*(MOD(EH$8,12)=1))+(rExCapExRntInfl*(rExCapExRntInflMnth=EH$8)))*(EH$8&lt;=(MAX(rHoldPeriod,1)+fRvrYr)*12)</f>
        <v>0</v>
      </c>
      <c r="EI299" s="278" cm="1">
        <f t="array" aca="1" ref="EI299" ca="1">EH299*(1+(rRentIncrPct*(MOD(EI$8,12)=1))+(rExCapExRntInfl*(rExCapExRntInflMnth=EI$8)))*(EI$8&lt;=(MAX(rHoldPeriod,1)+fRvrYr)*12)</f>
        <v>0</v>
      </c>
      <c r="EJ299" s="278" cm="1">
        <f t="array" aca="1" ref="EJ299" ca="1">EI299*(1+(rRentIncrPct*(MOD(EJ$8,12)=1))+(rExCapExRntInfl*(rExCapExRntInflMnth=EJ$8)))*(EJ$8&lt;=(MAX(rHoldPeriod,1)+fRvrYr)*12)</f>
        <v>0</v>
      </c>
      <c r="EK299" s="278" cm="1">
        <f t="array" aca="1" ref="EK299" ca="1">EJ299*(1+(rRentIncrPct*(MOD(EK$8,12)=1))+(rExCapExRntInfl*(rExCapExRntInflMnth=EK$8)))*(EK$8&lt;=(MAX(rHoldPeriod,1)+fRvrYr)*12)</f>
        <v>0</v>
      </c>
      <c r="EL299" s="278" cm="1">
        <f t="array" aca="1" ref="EL299" ca="1">EK299*(1+(rRentIncrPct*(MOD(EL$8,12)=1))+(rExCapExRntInfl*(rExCapExRntInflMnth=EL$8)))*(EL$8&lt;=(MAX(rHoldPeriod,1)+fRvrYr)*12)</f>
        <v>0</v>
      </c>
      <c r="EM299" s="278" cm="1">
        <f t="array" aca="1" ref="EM299" ca="1">EL299*(1+(rRentIncrPct*(MOD(EM$8,12)=1))+(rExCapExRntInfl*(rExCapExRntInflMnth=EM$8)))*(EM$8&lt;=(MAX(rHoldPeriod,1)+fRvrYr)*12)</f>
        <v>0</v>
      </c>
      <c r="EN299" s="278" cm="1">
        <f t="array" aca="1" ref="EN299" ca="1">EM299*(1+(rRentIncrPct*(MOD(EN$8,12)=1))+(rExCapExRntInfl*(rExCapExRntInflMnth=EN$8)))*(EN$8&lt;=(MAX(rHoldPeriod,1)+fRvrYr)*12)</f>
        <v>0</v>
      </c>
      <c r="EO299" s="278" cm="1">
        <f t="array" aca="1" ref="EO299" ca="1">EN299*(1+(rRentIncrPct*(MOD(EO$8,12)=1))+(rExCapExRntInfl*(rExCapExRntInflMnth=EO$8)))*(EO$8&lt;=(MAX(rHoldPeriod,1)+fRvrYr)*12)</f>
        <v>0</v>
      </c>
      <c r="EP299" s="278" cm="1">
        <f t="array" aca="1" ref="EP299" ca="1">EO299*(1+(rRentIncrPct*(MOD(EP$8,12)=1))+(rExCapExRntInfl*(rExCapExRntInflMnth=EP$8)))*(EP$8&lt;=(MAX(rHoldPeriod,1)+fRvrYr)*12)</f>
        <v>0</v>
      </c>
      <c r="EQ299" s="278" cm="1">
        <f t="array" aca="1" ref="EQ299" ca="1">EP299*(1+(rRentIncrPct*(MOD(EQ$8,12)=1))+(rExCapExRntInfl*(rExCapExRntInflMnth=EQ$8)))*(EQ$8&lt;=(MAX(rHoldPeriod,1)+fRvrYr)*12)</f>
        <v>0</v>
      </c>
      <c r="ER299" s="278" cm="1">
        <f t="array" aca="1" ref="ER299" ca="1">EQ299*(1+(rRentIncrPct*(MOD(ER$8,12)=1))+(rExCapExRntInfl*(rExCapExRntInflMnth=ER$8)))*(ER$8&lt;=(MAX(rHoldPeriod,1)+fRvrYr)*12)</f>
        <v>0</v>
      </c>
      <c r="ES299" s="278" cm="1">
        <f t="array" aca="1" ref="ES299" ca="1">ER299*(1+(rRentIncrPct*(MOD(ES$8,12)=1))+(rExCapExRntInfl*(rExCapExRntInflMnth=ES$8)))*(ES$8&lt;=(MAX(rHoldPeriod,1)+fRvrYr)*12)</f>
        <v>0</v>
      </c>
    </row>
    <row r="300" spans="17:149" hidden="1" x14ac:dyDescent="0.2">
      <c r="Q300" s="276"/>
      <c r="R300" s="279">
        <f>$D196*$K196*(1+(rRentIncrPct*(MOD(R$8,12)=1))+(rExCapExRntInfl*(rExCapExRntInflMnth=R$8)))</f>
        <v>0</v>
      </c>
      <c r="S300" s="279" cm="1">
        <f t="array" aca="1" ref="S300" ca="1">R300*(1+(rRentIncrPct*(MOD(S$8,12)=1))+(rExCapExRntInfl*(rExCapExRntInflMnth=S$8)))*(S$8&lt;=(MAX(rHoldPeriod,1)+fRvrYr)*12)</f>
        <v>0</v>
      </c>
      <c r="T300" s="279" cm="1">
        <f t="array" aca="1" ref="T300" ca="1">S300*(1+(rRentIncrPct*(MOD(T$8,12)=1))+(rExCapExRntInfl*(rExCapExRntInflMnth=T$8)))*(T$8&lt;=(MAX(rHoldPeriod,1)+fRvrYr)*12)</f>
        <v>0</v>
      </c>
      <c r="U300" s="279" cm="1">
        <f t="array" aca="1" ref="U300" ca="1">T300*(1+(rRentIncrPct*(MOD(U$8,12)=1))+(rExCapExRntInfl*(rExCapExRntInflMnth=U$8)))*(U$8&lt;=(MAX(rHoldPeriod,1)+fRvrYr)*12)</f>
        <v>0</v>
      </c>
      <c r="V300" s="279" cm="1">
        <f t="array" aca="1" ref="V300" ca="1">U300*(1+(rRentIncrPct*(MOD(V$8,12)=1))+(rExCapExRntInfl*(rExCapExRntInflMnth=V$8)))*(V$8&lt;=(MAX(rHoldPeriod,1)+fRvrYr)*12)</f>
        <v>0</v>
      </c>
      <c r="W300" s="279" cm="1">
        <f t="array" aca="1" ref="W300" ca="1">V300*(1+(rRentIncrPct*(MOD(W$8,12)=1))+(rExCapExRntInfl*(rExCapExRntInflMnth=W$8)))*(W$8&lt;=(MAX(rHoldPeriod,1)+fRvrYr)*12)</f>
        <v>0</v>
      </c>
      <c r="X300" s="279" cm="1">
        <f t="array" aca="1" ref="X300" ca="1">W300*(1+(rRentIncrPct*(MOD(X$8,12)=1))+(rExCapExRntInfl*(rExCapExRntInflMnth=X$8)))*(X$8&lt;=(MAX(rHoldPeriod,1)+fRvrYr)*12)</f>
        <v>0</v>
      </c>
      <c r="Y300" s="279" cm="1">
        <f t="array" aca="1" ref="Y300" ca="1">X300*(1+(rRentIncrPct*(MOD(Y$8,12)=1))+(rExCapExRntInfl*(rExCapExRntInflMnth=Y$8)))*(Y$8&lt;=(MAX(rHoldPeriod,1)+fRvrYr)*12)</f>
        <v>0</v>
      </c>
      <c r="Z300" s="279" cm="1">
        <f t="array" aca="1" ref="Z300" ca="1">Y300*(1+(rRentIncrPct*(MOD(Z$8,12)=1))+(rExCapExRntInfl*(rExCapExRntInflMnth=Z$8)))*(Z$8&lt;=(MAX(rHoldPeriod,1)+fRvrYr)*12)</f>
        <v>0</v>
      </c>
      <c r="AA300" s="279" cm="1">
        <f t="array" aca="1" ref="AA300" ca="1">Z300*(1+(rRentIncrPct*(MOD(AA$8,12)=1))+(rExCapExRntInfl*(rExCapExRntInflMnth=AA$8)))*(AA$8&lt;=(MAX(rHoldPeriod,1)+fRvrYr)*12)</f>
        <v>0</v>
      </c>
      <c r="AB300" s="279" cm="1">
        <f t="array" aca="1" ref="AB300" ca="1">AA300*(1+(rRentIncrPct*(MOD(AB$8,12)=1))+(rExCapExRntInfl*(rExCapExRntInflMnth=AB$8)))*(AB$8&lt;=(MAX(rHoldPeriod,1)+fRvrYr)*12)</f>
        <v>0</v>
      </c>
      <c r="AC300" s="279" cm="1">
        <f t="array" aca="1" ref="AC300" ca="1">AB300*(1+(rRentIncrPct*(MOD(AC$8,12)=1))+(rExCapExRntInfl*(rExCapExRntInflMnth=AC$8)))*(AC$8&lt;=(MAX(rHoldPeriod,1)+fRvrYr)*12)</f>
        <v>0</v>
      </c>
      <c r="AD300" s="279" cm="1">
        <f t="array" aca="1" ref="AD300" ca="1">AC300*(1+(rRentIncrPct*(MOD(AD$8,12)=1))+(rExCapExRntInfl*(rExCapExRntInflMnth=AD$8)))*(AD$8&lt;=(MAX(rHoldPeriod,1)+fRvrYr)*12)</f>
        <v>0</v>
      </c>
      <c r="AE300" s="279" cm="1">
        <f t="array" aca="1" ref="AE300" ca="1">AD300*(1+(rRentIncrPct*(MOD(AE$8,12)=1))+(rExCapExRntInfl*(rExCapExRntInflMnth=AE$8)))*(AE$8&lt;=(MAX(rHoldPeriod,1)+fRvrYr)*12)</f>
        <v>0</v>
      </c>
      <c r="AF300" s="279" cm="1">
        <f t="array" aca="1" ref="AF300" ca="1">AE300*(1+(rRentIncrPct*(MOD(AF$8,12)=1))+(rExCapExRntInfl*(rExCapExRntInflMnth=AF$8)))*(AF$8&lt;=(MAX(rHoldPeriod,1)+fRvrYr)*12)</f>
        <v>0</v>
      </c>
      <c r="AG300" s="279" cm="1">
        <f t="array" aca="1" ref="AG300" ca="1">AF300*(1+(rRentIncrPct*(MOD(AG$8,12)=1))+(rExCapExRntInfl*(rExCapExRntInflMnth=AG$8)))*(AG$8&lt;=(MAX(rHoldPeriod,1)+fRvrYr)*12)</f>
        <v>0</v>
      </c>
      <c r="AH300" s="279" cm="1">
        <f t="array" aca="1" ref="AH300" ca="1">AG300*(1+(rRentIncrPct*(MOD(AH$8,12)=1))+(rExCapExRntInfl*(rExCapExRntInflMnth=AH$8)))*(AH$8&lt;=(MAX(rHoldPeriod,1)+fRvrYr)*12)</f>
        <v>0</v>
      </c>
      <c r="AI300" s="279" cm="1">
        <f t="array" aca="1" ref="AI300" ca="1">AH300*(1+(rRentIncrPct*(MOD(AI$8,12)=1))+(rExCapExRntInfl*(rExCapExRntInflMnth=AI$8)))*(AI$8&lt;=(MAX(rHoldPeriod,1)+fRvrYr)*12)</f>
        <v>0</v>
      </c>
      <c r="AJ300" s="279" cm="1">
        <f t="array" aca="1" ref="AJ300" ca="1">AI300*(1+(rRentIncrPct*(MOD(AJ$8,12)=1))+(rExCapExRntInfl*(rExCapExRntInflMnth=AJ$8)))*(AJ$8&lt;=(MAX(rHoldPeriod,1)+fRvrYr)*12)</f>
        <v>0</v>
      </c>
      <c r="AK300" s="279" cm="1">
        <f t="array" aca="1" ref="AK300" ca="1">AJ300*(1+(rRentIncrPct*(MOD(AK$8,12)=1))+(rExCapExRntInfl*(rExCapExRntInflMnth=AK$8)))*(AK$8&lt;=(MAX(rHoldPeriod,1)+fRvrYr)*12)</f>
        <v>0</v>
      </c>
      <c r="AL300" s="279" cm="1">
        <f t="array" aca="1" ref="AL300" ca="1">AK300*(1+(rRentIncrPct*(MOD(AL$8,12)=1))+(rExCapExRntInfl*(rExCapExRntInflMnth=AL$8)))*(AL$8&lt;=(MAX(rHoldPeriod,1)+fRvrYr)*12)</f>
        <v>0</v>
      </c>
      <c r="AM300" s="279" cm="1">
        <f t="array" aca="1" ref="AM300" ca="1">AL300*(1+(rRentIncrPct*(MOD(AM$8,12)=1))+(rExCapExRntInfl*(rExCapExRntInflMnth=AM$8)))*(AM$8&lt;=(MAX(rHoldPeriod,1)+fRvrYr)*12)</f>
        <v>0</v>
      </c>
      <c r="AN300" s="279" cm="1">
        <f t="array" aca="1" ref="AN300" ca="1">AM300*(1+(rRentIncrPct*(MOD(AN$8,12)=1))+(rExCapExRntInfl*(rExCapExRntInflMnth=AN$8)))*(AN$8&lt;=(MAX(rHoldPeriod,1)+fRvrYr)*12)</f>
        <v>0</v>
      </c>
      <c r="AO300" s="279" cm="1">
        <f t="array" aca="1" ref="AO300" ca="1">AN300*(1+(rRentIncrPct*(MOD(AO$8,12)=1))+(rExCapExRntInfl*(rExCapExRntInflMnth=AO$8)))*(AO$8&lt;=(MAX(rHoldPeriod,1)+fRvrYr)*12)</f>
        <v>0</v>
      </c>
      <c r="AP300" s="279" cm="1">
        <f t="array" aca="1" ref="AP300" ca="1">AO300*(1+(rRentIncrPct*(MOD(AP$8,12)=1))+(rExCapExRntInfl*(rExCapExRntInflMnth=AP$8)))*(AP$8&lt;=(MAX(rHoldPeriod,1)+fRvrYr)*12)</f>
        <v>0</v>
      </c>
      <c r="AQ300" s="279" cm="1">
        <f t="array" aca="1" ref="AQ300" ca="1">AP300*(1+(rRentIncrPct*(MOD(AQ$8,12)=1))+(rExCapExRntInfl*(rExCapExRntInflMnth=AQ$8)))*(AQ$8&lt;=(MAX(rHoldPeriod,1)+fRvrYr)*12)</f>
        <v>0</v>
      </c>
      <c r="AR300" s="279" cm="1">
        <f t="array" aca="1" ref="AR300" ca="1">AQ300*(1+(rRentIncrPct*(MOD(AR$8,12)=1))+(rExCapExRntInfl*(rExCapExRntInflMnth=AR$8)))*(AR$8&lt;=(MAX(rHoldPeriod,1)+fRvrYr)*12)</f>
        <v>0</v>
      </c>
      <c r="AS300" s="279" cm="1">
        <f t="array" aca="1" ref="AS300" ca="1">AR300*(1+(rRentIncrPct*(MOD(AS$8,12)=1))+(rExCapExRntInfl*(rExCapExRntInflMnth=AS$8)))*(AS$8&lt;=(MAX(rHoldPeriod,1)+fRvrYr)*12)</f>
        <v>0</v>
      </c>
      <c r="AT300" s="279" cm="1">
        <f t="array" aca="1" ref="AT300" ca="1">AS300*(1+(rRentIncrPct*(MOD(AT$8,12)=1))+(rExCapExRntInfl*(rExCapExRntInflMnth=AT$8)))*(AT$8&lt;=(MAX(rHoldPeriod,1)+fRvrYr)*12)</f>
        <v>0</v>
      </c>
      <c r="AU300" s="279" cm="1">
        <f t="array" aca="1" ref="AU300" ca="1">AT300*(1+(rRentIncrPct*(MOD(AU$8,12)=1))+(rExCapExRntInfl*(rExCapExRntInflMnth=AU$8)))*(AU$8&lt;=(MAX(rHoldPeriod,1)+fRvrYr)*12)</f>
        <v>0</v>
      </c>
      <c r="AV300" s="279" cm="1">
        <f t="array" aca="1" ref="AV300" ca="1">AU300*(1+(rRentIncrPct*(MOD(AV$8,12)=1))+(rExCapExRntInfl*(rExCapExRntInflMnth=AV$8)))*(AV$8&lt;=(MAX(rHoldPeriod,1)+fRvrYr)*12)</f>
        <v>0</v>
      </c>
      <c r="AW300" s="279" cm="1">
        <f t="array" aca="1" ref="AW300" ca="1">AV300*(1+(rRentIncrPct*(MOD(AW$8,12)=1))+(rExCapExRntInfl*(rExCapExRntInflMnth=AW$8)))*(AW$8&lt;=(MAX(rHoldPeriod,1)+fRvrYr)*12)</f>
        <v>0</v>
      </c>
      <c r="AX300" s="279" cm="1">
        <f t="array" aca="1" ref="AX300" ca="1">AW300*(1+(rRentIncrPct*(MOD(AX$8,12)=1))+(rExCapExRntInfl*(rExCapExRntInflMnth=AX$8)))*(AX$8&lt;=(MAX(rHoldPeriod,1)+fRvrYr)*12)</f>
        <v>0</v>
      </c>
      <c r="AY300" s="279" cm="1">
        <f t="array" aca="1" ref="AY300" ca="1">AX300*(1+(rRentIncrPct*(MOD(AY$8,12)=1))+(rExCapExRntInfl*(rExCapExRntInflMnth=AY$8)))*(AY$8&lt;=(MAX(rHoldPeriod,1)+fRvrYr)*12)</f>
        <v>0</v>
      </c>
      <c r="AZ300" s="279" cm="1">
        <f t="array" aca="1" ref="AZ300" ca="1">AY300*(1+(rRentIncrPct*(MOD(AZ$8,12)=1))+(rExCapExRntInfl*(rExCapExRntInflMnth=AZ$8)))*(AZ$8&lt;=(MAX(rHoldPeriod,1)+fRvrYr)*12)</f>
        <v>0</v>
      </c>
      <c r="BA300" s="279" cm="1">
        <f t="array" aca="1" ref="BA300" ca="1">AZ300*(1+(rRentIncrPct*(MOD(BA$8,12)=1))+(rExCapExRntInfl*(rExCapExRntInflMnth=BA$8)))*(BA$8&lt;=(MAX(rHoldPeriod,1)+fRvrYr)*12)</f>
        <v>0</v>
      </c>
      <c r="BB300" s="279" cm="1">
        <f t="array" aca="1" ref="BB300" ca="1">BA300*(1+(rRentIncrPct*(MOD(BB$8,12)=1))+(rExCapExRntInfl*(rExCapExRntInflMnth=BB$8)))*(BB$8&lt;=(MAX(rHoldPeriod,1)+fRvrYr)*12)</f>
        <v>0</v>
      </c>
      <c r="BC300" s="279" cm="1">
        <f t="array" aca="1" ref="BC300" ca="1">BB300*(1+(rRentIncrPct*(MOD(BC$8,12)=1))+(rExCapExRntInfl*(rExCapExRntInflMnth=BC$8)))*(BC$8&lt;=(MAX(rHoldPeriod,1)+fRvrYr)*12)</f>
        <v>0</v>
      </c>
      <c r="BD300" s="279" cm="1">
        <f t="array" aca="1" ref="BD300" ca="1">BC300*(1+(rRentIncrPct*(MOD(BD$8,12)=1))+(rExCapExRntInfl*(rExCapExRntInflMnth=BD$8)))*(BD$8&lt;=(MAX(rHoldPeriod,1)+fRvrYr)*12)</f>
        <v>0</v>
      </c>
      <c r="BE300" s="279" cm="1">
        <f t="array" aca="1" ref="BE300" ca="1">BD300*(1+(rRentIncrPct*(MOD(BE$8,12)=1))+(rExCapExRntInfl*(rExCapExRntInflMnth=BE$8)))*(BE$8&lt;=(MAX(rHoldPeriod,1)+fRvrYr)*12)</f>
        <v>0</v>
      </c>
      <c r="BF300" s="279" cm="1">
        <f t="array" aca="1" ref="BF300" ca="1">BE300*(1+(rRentIncrPct*(MOD(BF$8,12)=1))+(rExCapExRntInfl*(rExCapExRntInflMnth=BF$8)))*(BF$8&lt;=(MAX(rHoldPeriod,1)+fRvrYr)*12)</f>
        <v>0</v>
      </c>
      <c r="BG300" s="279" cm="1">
        <f t="array" aca="1" ref="BG300" ca="1">BF300*(1+(rRentIncrPct*(MOD(BG$8,12)=1))+(rExCapExRntInfl*(rExCapExRntInflMnth=BG$8)))*(BG$8&lt;=(MAX(rHoldPeriod,1)+fRvrYr)*12)</f>
        <v>0</v>
      </c>
      <c r="BH300" s="279" cm="1">
        <f t="array" aca="1" ref="BH300" ca="1">BG300*(1+(rRentIncrPct*(MOD(BH$8,12)=1))+(rExCapExRntInfl*(rExCapExRntInflMnth=BH$8)))*(BH$8&lt;=(MAX(rHoldPeriod,1)+fRvrYr)*12)</f>
        <v>0</v>
      </c>
      <c r="BI300" s="279" cm="1">
        <f t="array" aca="1" ref="BI300" ca="1">BH300*(1+(rRentIncrPct*(MOD(BI$8,12)=1))+(rExCapExRntInfl*(rExCapExRntInflMnth=BI$8)))*(BI$8&lt;=(MAX(rHoldPeriod,1)+fRvrYr)*12)</f>
        <v>0</v>
      </c>
      <c r="BJ300" s="279" cm="1">
        <f t="array" aca="1" ref="BJ300" ca="1">BI300*(1+(rRentIncrPct*(MOD(BJ$8,12)=1))+(rExCapExRntInfl*(rExCapExRntInflMnth=BJ$8)))*(BJ$8&lt;=(MAX(rHoldPeriod,1)+fRvrYr)*12)</f>
        <v>0</v>
      </c>
      <c r="BK300" s="279" cm="1">
        <f t="array" aca="1" ref="BK300" ca="1">BJ300*(1+(rRentIncrPct*(MOD(BK$8,12)=1))+(rExCapExRntInfl*(rExCapExRntInflMnth=BK$8)))*(BK$8&lt;=(MAX(rHoldPeriod,1)+fRvrYr)*12)</f>
        <v>0</v>
      </c>
      <c r="BL300" s="279" cm="1">
        <f t="array" aca="1" ref="BL300" ca="1">BK300*(1+(rRentIncrPct*(MOD(BL$8,12)=1))+(rExCapExRntInfl*(rExCapExRntInflMnth=BL$8)))*(BL$8&lt;=(MAX(rHoldPeriod,1)+fRvrYr)*12)</f>
        <v>0</v>
      </c>
      <c r="BM300" s="279" cm="1">
        <f t="array" aca="1" ref="BM300" ca="1">BL300*(1+(rRentIncrPct*(MOD(BM$8,12)=1))+(rExCapExRntInfl*(rExCapExRntInflMnth=BM$8)))*(BM$8&lt;=(MAX(rHoldPeriod,1)+fRvrYr)*12)</f>
        <v>0</v>
      </c>
      <c r="BN300" s="279" cm="1">
        <f t="array" aca="1" ref="BN300" ca="1">BM300*(1+(rRentIncrPct*(MOD(BN$8,12)=1))+(rExCapExRntInfl*(rExCapExRntInflMnth=BN$8)))*(BN$8&lt;=(MAX(rHoldPeriod,1)+fRvrYr)*12)</f>
        <v>0</v>
      </c>
      <c r="BO300" s="279" cm="1">
        <f t="array" aca="1" ref="BO300" ca="1">BN300*(1+(rRentIncrPct*(MOD(BO$8,12)=1))+(rExCapExRntInfl*(rExCapExRntInflMnth=BO$8)))*(BO$8&lt;=(MAX(rHoldPeriod,1)+fRvrYr)*12)</f>
        <v>0</v>
      </c>
      <c r="BP300" s="279" cm="1">
        <f t="array" aca="1" ref="BP300" ca="1">BO300*(1+(rRentIncrPct*(MOD(BP$8,12)=1))+(rExCapExRntInfl*(rExCapExRntInflMnth=BP$8)))*(BP$8&lt;=(MAX(rHoldPeriod,1)+fRvrYr)*12)</f>
        <v>0</v>
      </c>
      <c r="BQ300" s="279" cm="1">
        <f t="array" aca="1" ref="BQ300" ca="1">BP300*(1+(rRentIncrPct*(MOD(BQ$8,12)=1))+(rExCapExRntInfl*(rExCapExRntInflMnth=BQ$8)))*(BQ$8&lt;=(MAX(rHoldPeriod,1)+fRvrYr)*12)</f>
        <v>0</v>
      </c>
      <c r="BR300" s="279" cm="1">
        <f t="array" aca="1" ref="BR300" ca="1">BQ300*(1+(rRentIncrPct*(MOD(BR$8,12)=1))+(rExCapExRntInfl*(rExCapExRntInflMnth=BR$8)))*(BR$8&lt;=(MAX(rHoldPeriod,1)+fRvrYr)*12)</f>
        <v>0</v>
      </c>
      <c r="BS300" s="279" cm="1">
        <f t="array" aca="1" ref="BS300" ca="1">BR300*(1+(rRentIncrPct*(MOD(BS$8,12)=1))+(rExCapExRntInfl*(rExCapExRntInflMnth=BS$8)))*(BS$8&lt;=(MAX(rHoldPeriod,1)+fRvrYr)*12)</f>
        <v>0</v>
      </c>
      <c r="BT300" s="279" cm="1">
        <f t="array" aca="1" ref="BT300" ca="1">BS300*(1+(rRentIncrPct*(MOD(BT$8,12)=1))+(rExCapExRntInfl*(rExCapExRntInflMnth=BT$8)))*(BT$8&lt;=(MAX(rHoldPeriod,1)+fRvrYr)*12)</f>
        <v>0</v>
      </c>
      <c r="BU300" s="279" cm="1">
        <f t="array" aca="1" ref="BU300" ca="1">BT300*(1+(rRentIncrPct*(MOD(BU$8,12)=1))+(rExCapExRntInfl*(rExCapExRntInflMnth=BU$8)))*(BU$8&lt;=(MAX(rHoldPeriod,1)+fRvrYr)*12)</f>
        <v>0</v>
      </c>
      <c r="BV300" s="279" cm="1">
        <f t="array" aca="1" ref="BV300" ca="1">BU300*(1+(rRentIncrPct*(MOD(BV$8,12)=1))+(rExCapExRntInfl*(rExCapExRntInflMnth=BV$8)))*(BV$8&lt;=(MAX(rHoldPeriod,1)+fRvrYr)*12)</f>
        <v>0</v>
      </c>
      <c r="BW300" s="279" cm="1">
        <f t="array" aca="1" ref="BW300" ca="1">BV300*(1+(rRentIncrPct*(MOD(BW$8,12)=1))+(rExCapExRntInfl*(rExCapExRntInflMnth=BW$8)))*(BW$8&lt;=(MAX(rHoldPeriod,1)+fRvrYr)*12)</f>
        <v>0</v>
      </c>
      <c r="BX300" s="279" cm="1">
        <f t="array" aca="1" ref="BX300" ca="1">BW300*(1+(rRentIncrPct*(MOD(BX$8,12)=1))+(rExCapExRntInfl*(rExCapExRntInflMnth=BX$8)))*(BX$8&lt;=(MAX(rHoldPeriod,1)+fRvrYr)*12)</f>
        <v>0</v>
      </c>
      <c r="BY300" s="279" cm="1">
        <f t="array" aca="1" ref="BY300" ca="1">BX300*(1+(rRentIncrPct*(MOD(BY$8,12)=1))+(rExCapExRntInfl*(rExCapExRntInflMnth=BY$8)))*(BY$8&lt;=(MAX(rHoldPeriod,1)+fRvrYr)*12)</f>
        <v>0</v>
      </c>
      <c r="BZ300" s="279" cm="1">
        <f t="array" aca="1" ref="BZ300" ca="1">BY300*(1+(rRentIncrPct*(MOD(BZ$8,12)=1))+(rExCapExRntInfl*(rExCapExRntInflMnth=BZ$8)))*(BZ$8&lt;=(MAX(rHoldPeriod,1)+fRvrYr)*12)</f>
        <v>0</v>
      </c>
      <c r="CA300" s="279" cm="1">
        <f t="array" aca="1" ref="CA300" ca="1">BZ300*(1+(rRentIncrPct*(MOD(CA$8,12)=1))+(rExCapExRntInfl*(rExCapExRntInflMnth=CA$8)))*(CA$8&lt;=(MAX(rHoldPeriod,1)+fRvrYr)*12)</f>
        <v>0</v>
      </c>
      <c r="CB300" s="279" cm="1">
        <f t="array" aca="1" ref="CB300" ca="1">CA300*(1+(rRentIncrPct*(MOD(CB$8,12)=1))+(rExCapExRntInfl*(rExCapExRntInflMnth=CB$8)))*(CB$8&lt;=(MAX(rHoldPeriod,1)+fRvrYr)*12)</f>
        <v>0</v>
      </c>
      <c r="CC300" s="279" cm="1">
        <f t="array" aca="1" ref="CC300" ca="1">CB300*(1+(rRentIncrPct*(MOD(CC$8,12)=1))+(rExCapExRntInfl*(rExCapExRntInflMnth=CC$8)))*(CC$8&lt;=(MAX(rHoldPeriod,1)+fRvrYr)*12)</f>
        <v>0</v>
      </c>
      <c r="CD300" s="279" cm="1">
        <f t="array" aca="1" ref="CD300" ca="1">CC300*(1+(rRentIncrPct*(MOD(CD$8,12)=1))+(rExCapExRntInfl*(rExCapExRntInflMnth=CD$8)))*(CD$8&lt;=(MAX(rHoldPeriod,1)+fRvrYr)*12)</f>
        <v>0</v>
      </c>
      <c r="CE300" s="279" cm="1">
        <f t="array" aca="1" ref="CE300" ca="1">CD300*(1+(rRentIncrPct*(MOD(CE$8,12)=1))+(rExCapExRntInfl*(rExCapExRntInflMnth=CE$8)))*(CE$8&lt;=(MAX(rHoldPeriod,1)+fRvrYr)*12)</f>
        <v>0</v>
      </c>
      <c r="CF300" s="279" cm="1">
        <f t="array" aca="1" ref="CF300" ca="1">CE300*(1+(rRentIncrPct*(MOD(CF$8,12)=1))+(rExCapExRntInfl*(rExCapExRntInflMnth=CF$8)))*(CF$8&lt;=(MAX(rHoldPeriod,1)+fRvrYr)*12)</f>
        <v>0</v>
      </c>
      <c r="CG300" s="279" cm="1">
        <f t="array" aca="1" ref="CG300" ca="1">CF300*(1+(rRentIncrPct*(MOD(CG$8,12)=1))+(rExCapExRntInfl*(rExCapExRntInflMnth=CG$8)))*(CG$8&lt;=(MAX(rHoldPeriod,1)+fRvrYr)*12)</f>
        <v>0</v>
      </c>
      <c r="CH300" s="279" cm="1">
        <f t="array" aca="1" ref="CH300" ca="1">CG300*(1+(rRentIncrPct*(MOD(CH$8,12)=1))+(rExCapExRntInfl*(rExCapExRntInflMnth=CH$8)))*(CH$8&lt;=(MAX(rHoldPeriod,1)+fRvrYr)*12)</f>
        <v>0</v>
      </c>
      <c r="CI300" s="279" cm="1">
        <f t="array" aca="1" ref="CI300" ca="1">CH300*(1+(rRentIncrPct*(MOD(CI$8,12)=1))+(rExCapExRntInfl*(rExCapExRntInflMnth=CI$8)))*(CI$8&lt;=(MAX(rHoldPeriod,1)+fRvrYr)*12)</f>
        <v>0</v>
      </c>
      <c r="CJ300" s="279" cm="1">
        <f t="array" aca="1" ref="CJ300" ca="1">CI300*(1+(rRentIncrPct*(MOD(CJ$8,12)=1))+(rExCapExRntInfl*(rExCapExRntInflMnth=CJ$8)))*(CJ$8&lt;=(MAX(rHoldPeriod,1)+fRvrYr)*12)</f>
        <v>0</v>
      </c>
      <c r="CK300" s="279" cm="1">
        <f t="array" aca="1" ref="CK300" ca="1">CJ300*(1+(rRentIncrPct*(MOD(CK$8,12)=1))+(rExCapExRntInfl*(rExCapExRntInflMnth=CK$8)))*(CK$8&lt;=(MAX(rHoldPeriod,1)+fRvrYr)*12)</f>
        <v>0</v>
      </c>
      <c r="CL300" s="279" cm="1">
        <f t="array" aca="1" ref="CL300" ca="1">CK300*(1+(rRentIncrPct*(MOD(CL$8,12)=1))+(rExCapExRntInfl*(rExCapExRntInflMnth=CL$8)))*(CL$8&lt;=(MAX(rHoldPeriod,1)+fRvrYr)*12)</f>
        <v>0</v>
      </c>
      <c r="CM300" s="279" cm="1">
        <f t="array" aca="1" ref="CM300" ca="1">CL300*(1+(rRentIncrPct*(MOD(CM$8,12)=1))+(rExCapExRntInfl*(rExCapExRntInflMnth=CM$8)))*(CM$8&lt;=(MAX(rHoldPeriod,1)+fRvrYr)*12)</f>
        <v>0</v>
      </c>
      <c r="CN300" s="279" cm="1">
        <f t="array" aca="1" ref="CN300" ca="1">CM300*(1+(rRentIncrPct*(MOD(CN$8,12)=1))+(rExCapExRntInfl*(rExCapExRntInflMnth=CN$8)))*(CN$8&lt;=(MAX(rHoldPeriod,1)+fRvrYr)*12)</f>
        <v>0</v>
      </c>
      <c r="CO300" s="279" cm="1">
        <f t="array" aca="1" ref="CO300" ca="1">CN300*(1+(rRentIncrPct*(MOD(CO$8,12)=1))+(rExCapExRntInfl*(rExCapExRntInflMnth=CO$8)))*(CO$8&lt;=(MAX(rHoldPeriod,1)+fRvrYr)*12)</f>
        <v>0</v>
      </c>
      <c r="CP300" s="279" cm="1">
        <f t="array" aca="1" ref="CP300" ca="1">CO300*(1+(rRentIncrPct*(MOD(CP$8,12)=1))+(rExCapExRntInfl*(rExCapExRntInflMnth=CP$8)))*(CP$8&lt;=(MAX(rHoldPeriod,1)+fRvrYr)*12)</f>
        <v>0</v>
      </c>
      <c r="CQ300" s="279" cm="1">
        <f t="array" aca="1" ref="CQ300" ca="1">CP300*(1+(rRentIncrPct*(MOD(CQ$8,12)=1))+(rExCapExRntInfl*(rExCapExRntInflMnth=CQ$8)))*(CQ$8&lt;=(MAX(rHoldPeriod,1)+fRvrYr)*12)</f>
        <v>0</v>
      </c>
      <c r="CR300" s="279" cm="1">
        <f t="array" aca="1" ref="CR300" ca="1">CQ300*(1+(rRentIncrPct*(MOD(CR$8,12)=1))+(rExCapExRntInfl*(rExCapExRntInflMnth=CR$8)))*(CR$8&lt;=(MAX(rHoldPeriod,1)+fRvrYr)*12)</f>
        <v>0</v>
      </c>
      <c r="CS300" s="279" cm="1">
        <f t="array" aca="1" ref="CS300" ca="1">CR300*(1+(rRentIncrPct*(MOD(CS$8,12)=1))+(rExCapExRntInfl*(rExCapExRntInflMnth=CS$8)))*(CS$8&lt;=(MAX(rHoldPeriod,1)+fRvrYr)*12)</f>
        <v>0</v>
      </c>
      <c r="CT300" s="279" cm="1">
        <f t="array" aca="1" ref="CT300" ca="1">CS300*(1+(rRentIncrPct*(MOD(CT$8,12)=1))+(rExCapExRntInfl*(rExCapExRntInflMnth=CT$8)))*(CT$8&lt;=(MAX(rHoldPeriod,1)+fRvrYr)*12)</f>
        <v>0</v>
      </c>
      <c r="CU300" s="279" cm="1">
        <f t="array" aca="1" ref="CU300" ca="1">CT300*(1+(rRentIncrPct*(MOD(CU$8,12)=1))+(rExCapExRntInfl*(rExCapExRntInflMnth=CU$8)))*(CU$8&lt;=(MAX(rHoldPeriod,1)+fRvrYr)*12)</f>
        <v>0</v>
      </c>
      <c r="CV300" s="279" cm="1">
        <f t="array" aca="1" ref="CV300" ca="1">CU300*(1+(rRentIncrPct*(MOD(CV$8,12)=1))+(rExCapExRntInfl*(rExCapExRntInflMnth=CV$8)))*(CV$8&lt;=(MAX(rHoldPeriod,1)+fRvrYr)*12)</f>
        <v>0</v>
      </c>
      <c r="CW300" s="279" cm="1">
        <f t="array" aca="1" ref="CW300" ca="1">CV300*(1+(rRentIncrPct*(MOD(CW$8,12)=1))+(rExCapExRntInfl*(rExCapExRntInflMnth=CW$8)))*(CW$8&lt;=(MAX(rHoldPeriod,1)+fRvrYr)*12)</f>
        <v>0</v>
      </c>
      <c r="CX300" s="279" cm="1">
        <f t="array" aca="1" ref="CX300" ca="1">CW300*(1+(rRentIncrPct*(MOD(CX$8,12)=1))+(rExCapExRntInfl*(rExCapExRntInflMnth=CX$8)))*(CX$8&lt;=(MAX(rHoldPeriod,1)+fRvrYr)*12)</f>
        <v>0</v>
      </c>
      <c r="CY300" s="279" cm="1">
        <f t="array" aca="1" ref="CY300" ca="1">CX300*(1+(rRentIncrPct*(MOD(CY$8,12)=1))+(rExCapExRntInfl*(rExCapExRntInflMnth=CY$8)))*(CY$8&lt;=(MAX(rHoldPeriod,1)+fRvrYr)*12)</f>
        <v>0</v>
      </c>
      <c r="CZ300" s="279" cm="1">
        <f t="array" aca="1" ref="CZ300" ca="1">CY300*(1+(rRentIncrPct*(MOD(CZ$8,12)=1))+(rExCapExRntInfl*(rExCapExRntInflMnth=CZ$8)))*(CZ$8&lt;=(MAX(rHoldPeriod,1)+fRvrYr)*12)</f>
        <v>0</v>
      </c>
      <c r="DA300" s="279" cm="1">
        <f t="array" aca="1" ref="DA300" ca="1">CZ300*(1+(rRentIncrPct*(MOD(DA$8,12)=1))+(rExCapExRntInfl*(rExCapExRntInflMnth=DA$8)))*(DA$8&lt;=(MAX(rHoldPeriod,1)+fRvrYr)*12)</f>
        <v>0</v>
      </c>
      <c r="DB300" s="279" cm="1">
        <f t="array" aca="1" ref="DB300" ca="1">DA300*(1+(rRentIncrPct*(MOD(DB$8,12)=1))+(rExCapExRntInfl*(rExCapExRntInflMnth=DB$8)))*(DB$8&lt;=(MAX(rHoldPeriod,1)+fRvrYr)*12)</f>
        <v>0</v>
      </c>
      <c r="DC300" s="279" cm="1">
        <f t="array" aca="1" ref="DC300" ca="1">DB300*(1+(rRentIncrPct*(MOD(DC$8,12)=1))+(rExCapExRntInfl*(rExCapExRntInflMnth=DC$8)))*(DC$8&lt;=(MAX(rHoldPeriod,1)+fRvrYr)*12)</f>
        <v>0</v>
      </c>
      <c r="DD300" s="279" cm="1">
        <f t="array" aca="1" ref="DD300" ca="1">DC300*(1+(rRentIncrPct*(MOD(DD$8,12)=1))+(rExCapExRntInfl*(rExCapExRntInflMnth=DD$8)))*(DD$8&lt;=(MAX(rHoldPeriod,1)+fRvrYr)*12)</f>
        <v>0</v>
      </c>
      <c r="DE300" s="279" cm="1">
        <f t="array" aca="1" ref="DE300" ca="1">DD300*(1+(rRentIncrPct*(MOD(DE$8,12)=1))+(rExCapExRntInfl*(rExCapExRntInflMnth=DE$8)))*(DE$8&lt;=(MAX(rHoldPeriod,1)+fRvrYr)*12)</f>
        <v>0</v>
      </c>
      <c r="DF300" s="279" cm="1">
        <f t="array" aca="1" ref="DF300" ca="1">DE300*(1+(rRentIncrPct*(MOD(DF$8,12)=1))+(rExCapExRntInfl*(rExCapExRntInflMnth=DF$8)))*(DF$8&lt;=(MAX(rHoldPeriod,1)+fRvrYr)*12)</f>
        <v>0</v>
      </c>
      <c r="DG300" s="279" cm="1">
        <f t="array" aca="1" ref="DG300" ca="1">DF300*(1+(rRentIncrPct*(MOD(DG$8,12)=1))+(rExCapExRntInfl*(rExCapExRntInflMnth=DG$8)))*(DG$8&lt;=(MAX(rHoldPeriod,1)+fRvrYr)*12)</f>
        <v>0</v>
      </c>
      <c r="DH300" s="279" cm="1">
        <f t="array" aca="1" ref="DH300" ca="1">DG300*(1+(rRentIncrPct*(MOD(DH$8,12)=1))+(rExCapExRntInfl*(rExCapExRntInflMnth=DH$8)))*(DH$8&lt;=(MAX(rHoldPeriod,1)+fRvrYr)*12)</f>
        <v>0</v>
      </c>
      <c r="DI300" s="279" cm="1">
        <f t="array" aca="1" ref="DI300" ca="1">DH300*(1+(rRentIncrPct*(MOD(DI$8,12)=1))+(rExCapExRntInfl*(rExCapExRntInflMnth=DI$8)))*(DI$8&lt;=(MAX(rHoldPeriod,1)+fRvrYr)*12)</f>
        <v>0</v>
      </c>
      <c r="DJ300" s="279" cm="1">
        <f t="array" aca="1" ref="DJ300" ca="1">DI300*(1+(rRentIncrPct*(MOD(DJ$8,12)=1))+(rExCapExRntInfl*(rExCapExRntInflMnth=DJ$8)))*(DJ$8&lt;=(MAX(rHoldPeriod,1)+fRvrYr)*12)</f>
        <v>0</v>
      </c>
      <c r="DK300" s="279" cm="1">
        <f t="array" aca="1" ref="DK300" ca="1">DJ300*(1+(rRentIncrPct*(MOD(DK$8,12)=1))+(rExCapExRntInfl*(rExCapExRntInflMnth=DK$8)))*(DK$8&lt;=(MAX(rHoldPeriod,1)+fRvrYr)*12)</f>
        <v>0</v>
      </c>
      <c r="DL300" s="279" cm="1">
        <f t="array" aca="1" ref="DL300" ca="1">DK300*(1+(rRentIncrPct*(MOD(DL$8,12)=1))+(rExCapExRntInfl*(rExCapExRntInflMnth=DL$8)))*(DL$8&lt;=(MAX(rHoldPeriod,1)+fRvrYr)*12)</f>
        <v>0</v>
      </c>
      <c r="DM300" s="279" cm="1">
        <f t="array" aca="1" ref="DM300" ca="1">DL300*(1+(rRentIncrPct*(MOD(DM$8,12)=1))+(rExCapExRntInfl*(rExCapExRntInflMnth=DM$8)))*(DM$8&lt;=(MAX(rHoldPeriod,1)+fRvrYr)*12)</f>
        <v>0</v>
      </c>
      <c r="DN300" s="279" cm="1">
        <f t="array" aca="1" ref="DN300" ca="1">DM300*(1+(rRentIncrPct*(MOD(DN$8,12)=1))+(rExCapExRntInfl*(rExCapExRntInflMnth=DN$8)))*(DN$8&lt;=(MAX(rHoldPeriod,1)+fRvrYr)*12)</f>
        <v>0</v>
      </c>
      <c r="DO300" s="279" cm="1">
        <f t="array" aca="1" ref="DO300" ca="1">DN300*(1+(rRentIncrPct*(MOD(DO$8,12)=1))+(rExCapExRntInfl*(rExCapExRntInflMnth=DO$8)))*(DO$8&lt;=(MAX(rHoldPeriod,1)+fRvrYr)*12)</f>
        <v>0</v>
      </c>
      <c r="DP300" s="279" cm="1">
        <f t="array" aca="1" ref="DP300" ca="1">DO300*(1+(rRentIncrPct*(MOD(DP$8,12)=1))+(rExCapExRntInfl*(rExCapExRntInflMnth=DP$8)))*(DP$8&lt;=(MAX(rHoldPeriod,1)+fRvrYr)*12)</f>
        <v>0</v>
      </c>
      <c r="DQ300" s="279" cm="1">
        <f t="array" aca="1" ref="DQ300" ca="1">DP300*(1+(rRentIncrPct*(MOD(DQ$8,12)=1))+(rExCapExRntInfl*(rExCapExRntInflMnth=DQ$8)))*(DQ$8&lt;=(MAX(rHoldPeriod,1)+fRvrYr)*12)</f>
        <v>0</v>
      </c>
      <c r="DR300" s="279" cm="1">
        <f t="array" aca="1" ref="DR300" ca="1">DQ300*(1+(rRentIncrPct*(MOD(DR$8,12)=1))+(rExCapExRntInfl*(rExCapExRntInflMnth=DR$8)))*(DR$8&lt;=(MAX(rHoldPeriod,1)+fRvrYr)*12)</f>
        <v>0</v>
      </c>
      <c r="DS300" s="279" cm="1">
        <f t="array" aca="1" ref="DS300" ca="1">DR300*(1+(rRentIncrPct*(MOD(DS$8,12)=1))+(rExCapExRntInfl*(rExCapExRntInflMnth=DS$8)))*(DS$8&lt;=(MAX(rHoldPeriod,1)+fRvrYr)*12)</f>
        <v>0</v>
      </c>
      <c r="DT300" s="279" cm="1">
        <f t="array" aca="1" ref="DT300" ca="1">DS300*(1+(rRentIncrPct*(MOD(DT$8,12)=1))+(rExCapExRntInfl*(rExCapExRntInflMnth=DT$8)))*(DT$8&lt;=(MAX(rHoldPeriod,1)+fRvrYr)*12)</f>
        <v>0</v>
      </c>
      <c r="DU300" s="279" cm="1">
        <f t="array" aca="1" ref="DU300" ca="1">DT300*(1+(rRentIncrPct*(MOD(DU$8,12)=1))+(rExCapExRntInfl*(rExCapExRntInflMnth=DU$8)))*(DU$8&lt;=(MAX(rHoldPeriod,1)+fRvrYr)*12)</f>
        <v>0</v>
      </c>
      <c r="DV300" s="279" cm="1">
        <f t="array" aca="1" ref="DV300" ca="1">DU300*(1+(rRentIncrPct*(MOD(DV$8,12)=1))+(rExCapExRntInfl*(rExCapExRntInflMnth=DV$8)))*(DV$8&lt;=(MAX(rHoldPeriod,1)+fRvrYr)*12)</f>
        <v>0</v>
      </c>
      <c r="DW300" s="279" cm="1">
        <f t="array" aca="1" ref="DW300" ca="1">DV300*(1+(rRentIncrPct*(MOD(DW$8,12)=1))+(rExCapExRntInfl*(rExCapExRntInflMnth=DW$8)))*(DW$8&lt;=(MAX(rHoldPeriod,1)+fRvrYr)*12)</f>
        <v>0</v>
      </c>
      <c r="DX300" s="279" cm="1">
        <f t="array" aca="1" ref="DX300" ca="1">DW300*(1+(rRentIncrPct*(MOD(DX$8,12)=1))+(rExCapExRntInfl*(rExCapExRntInflMnth=DX$8)))*(DX$8&lt;=(MAX(rHoldPeriod,1)+fRvrYr)*12)</f>
        <v>0</v>
      </c>
      <c r="DY300" s="279" cm="1">
        <f t="array" aca="1" ref="DY300" ca="1">DX300*(1+(rRentIncrPct*(MOD(DY$8,12)=1))+(rExCapExRntInfl*(rExCapExRntInflMnth=DY$8)))*(DY$8&lt;=(MAX(rHoldPeriod,1)+fRvrYr)*12)</f>
        <v>0</v>
      </c>
      <c r="DZ300" s="279" cm="1">
        <f t="array" aca="1" ref="DZ300" ca="1">DY300*(1+(rRentIncrPct*(MOD(DZ$8,12)=1))+(rExCapExRntInfl*(rExCapExRntInflMnth=DZ$8)))*(DZ$8&lt;=(MAX(rHoldPeriod,1)+fRvrYr)*12)</f>
        <v>0</v>
      </c>
      <c r="EA300" s="279" cm="1">
        <f t="array" aca="1" ref="EA300" ca="1">DZ300*(1+(rRentIncrPct*(MOD(EA$8,12)=1))+(rExCapExRntInfl*(rExCapExRntInflMnth=EA$8)))*(EA$8&lt;=(MAX(rHoldPeriod,1)+fRvrYr)*12)</f>
        <v>0</v>
      </c>
      <c r="EB300" s="279" cm="1">
        <f t="array" aca="1" ref="EB300" ca="1">EA300*(1+(rRentIncrPct*(MOD(EB$8,12)=1))+(rExCapExRntInfl*(rExCapExRntInflMnth=EB$8)))*(EB$8&lt;=(MAX(rHoldPeriod,1)+fRvrYr)*12)</f>
        <v>0</v>
      </c>
      <c r="EC300" s="279" cm="1">
        <f t="array" aca="1" ref="EC300" ca="1">EB300*(1+(rRentIncrPct*(MOD(EC$8,12)=1))+(rExCapExRntInfl*(rExCapExRntInflMnth=EC$8)))*(EC$8&lt;=(MAX(rHoldPeriod,1)+fRvrYr)*12)</f>
        <v>0</v>
      </c>
      <c r="ED300" s="279" cm="1">
        <f t="array" aca="1" ref="ED300" ca="1">EC300*(1+(rRentIncrPct*(MOD(ED$8,12)=1))+(rExCapExRntInfl*(rExCapExRntInflMnth=ED$8)))*(ED$8&lt;=(MAX(rHoldPeriod,1)+fRvrYr)*12)</f>
        <v>0</v>
      </c>
      <c r="EE300" s="279" cm="1">
        <f t="array" aca="1" ref="EE300" ca="1">ED300*(1+(rRentIncrPct*(MOD(EE$8,12)=1))+(rExCapExRntInfl*(rExCapExRntInflMnth=EE$8)))*(EE$8&lt;=(MAX(rHoldPeriod,1)+fRvrYr)*12)</f>
        <v>0</v>
      </c>
      <c r="EF300" s="279" cm="1">
        <f t="array" aca="1" ref="EF300" ca="1">EE300*(1+(rRentIncrPct*(MOD(EF$8,12)=1))+(rExCapExRntInfl*(rExCapExRntInflMnth=EF$8)))*(EF$8&lt;=(MAX(rHoldPeriod,1)+fRvrYr)*12)</f>
        <v>0</v>
      </c>
      <c r="EG300" s="279" cm="1">
        <f t="array" aca="1" ref="EG300" ca="1">EF300*(1+(rRentIncrPct*(MOD(EG$8,12)=1))+(rExCapExRntInfl*(rExCapExRntInflMnth=EG$8)))*(EG$8&lt;=(MAX(rHoldPeriod,1)+fRvrYr)*12)</f>
        <v>0</v>
      </c>
      <c r="EH300" s="279" cm="1">
        <f t="array" aca="1" ref="EH300" ca="1">EG300*(1+(rRentIncrPct*(MOD(EH$8,12)=1))+(rExCapExRntInfl*(rExCapExRntInflMnth=EH$8)))*(EH$8&lt;=(MAX(rHoldPeriod,1)+fRvrYr)*12)</f>
        <v>0</v>
      </c>
      <c r="EI300" s="279" cm="1">
        <f t="array" aca="1" ref="EI300" ca="1">EH300*(1+(rRentIncrPct*(MOD(EI$8,12)=1))+(rExCapExRntInfl*(rExCapExRntInflMnth=EI$8)))*(EI$8&lt;=(MAX(rHoldPeriod,1)+fRvrYr)*12)</f>
        <v>0</v>
      </c>
      <c r="EJ300" s="279" cm="1">
        <f t="array" aca="1" ref="EJ300" ca="1">EI300*(1+(rRentIncrPct*(MOD(EJ$8,12)=1))+(rExCapExRntInfl*(rExCapExRntInflMnth=EJ$8)))*(EJ$8&lt;=(MAX(rHoldPeriod,1)+fRvrYr)*12)</f>
        <v>0</v>
      </c>
      <c r="EK300" s="279" cm="1">
        <f t="array" aca="1" ref="EK300" ca="1">EJ300*(1+(rRentIncrPct*(MOD(EK$8,12)=1))+(rExCapExRntInfl*(rExCapExRntInflMnth=EK$8)))*(EK$8&lt;=(MAX(rHoldPeriod,1)+fRvrYr)*12)</f>
        <v>0</v>
      </c>
      <c r="EL300" s="279" cm="1">
        <f t="array" aca="1" ref="EL300" ca="1">EK300*(1+(rRentIncrPct*(MOD(EL$8,12)=1))+(rExCapExRntInfl*(rExCapExRntInflMnth=EL$8)))*(EL$8&lt;=(MAX(rHoldPeriod,1)+fRvrYr)*12)</f>
        <v>0</v>
      </c>
      <c r="EM300" s="279" cm="1">
        <f t="array" aca="1" ref="EM300" ca="1">EL300*(1+(rRentIncrPct*(MOD(EM$8,12)=1))+(rExCapExRntInfl*(rExCapExRntInflMnth=EM$8)))*(EM$8&lt;=(MAX(rHoldPeriod,1)+fRvrYr)*12)</f>
        <v>0</v>
      </c>
      <c r="EN300" s="279" cm="1">
        <f t="array" aca="1" ref="EN300" ca="1">EM300*(1+(rRentIncrPct*(MOD(EN$8,12)=1))+(rExCapExRntInfl*(rExCapExRntInflMnth=EN$8)))*(EN$8&lt;=(MAX(rHoldPeriod,1)+fRvrYr)*12)</f>
        <v>0</v>
      </c>
      <c r="EO300" s="279" cm="1">
        <f t="array" aca="1" ref="EO300" ca="1">EN300*(1+(rRentIncrPct*(MOD(EO$8,12)=1))+(rExCapExRntInfl*(rExCapExRntInflMnth=EO$8)))*(EO$8&lt;=(MAX(rHoldPeriod,1)+fRvrYr)*12)</f>
        <v>0</v>
      </c>
      <c r="EP300" s="279" cm="1">
        <f t="array" aca="1" ref="EP300" ca="1">EO300*(1+(rRentIncrPct*(MOD(EP$8,12)=1))+(rExCapExRntInfl*(rExCapExRntInflMnth=EP$8)))*(EP$8&lt;=(MAX(rHoldPeriod,1)+fRvrYr)*12)</f>
        <v>0</v>
      </c>
      <c r="EQ300" s="279" cm="1">
        <f t="array" aca="1" ref="EQ300" ca="1">EP300*(1+(rRentIncrPct*(MOD(EQ$8,12)=1))+(rExCapExRntInfl*(rExCapExRntInflMnth=EQ$8)))*(EQ$8&lt;=(MAX(rHoldPeriod,1)+fRvrYr)*12)</f>
        <v>0</v>
      </c>
      <c r="ER300" s="279" cm="1">
        <f t="array" aca="1" ref="ER300" ca="1">EQ300*(1+(rRentIncrPct*(MOD(ER$8,12)=1))+(rExCapExRntInfl*(rExCapExRntInflMnth=ER$8)))*(ER$8&lt;=(MAX(rHoldPeriod,1)+fRvrYr)*12)</f>
        <v>0</v>
      </c>
      <c r="ES300" s="279" cm="1">
        <f t="array" aca="1" ref="ES300" ca="1">ER300*(1+(rRentIncrPct*(MOD(ES$8,12)=1))+(rExCapExRntInfl*(rExCapExRntInflMnth=ES$8)))*(ES$8&lt;=(MAX(rHoldPeriod,1)+fRvrYr)*12)</f>
        <v>0</v>
      </c>
    </row>
  </sheetData>
  <sheetProtection algorithmName="SHA-512" hashValue="6ACEo33eZT1NjuUCKDol+4B1qMVgrG95Lq3uVk4aPz83i42d8BLqBP919qnEQv0lzaikNUrUE+BHQhSWVm2khg==" saltValue="OqgRPMMJtqGCCdMChCySDQ==" spinCount="100000" sheet="1" objects="1" scenarios="1"/>
  <conditionalFormatting sqref="E39:O39 E72:O72 E74:O74 E87:O87">
    <cfRule type="expression" dxfId="5" priority="5">
      <formula>E$6=1</formula>
    </cfRule>
  </conditionalFormatting>
  <conditionalFormatting sqref="E6:O6">
    <cfRule type="expression" dxfId="4" priority="3">
      <formula>E$6=1</formula>
    </cfRule>
  </conditionalFormatting>
  <conditionalFormatting sqref="E80:O80 E89:O89">
    <cfRule type="expression" dxfId="3" priority="4">
      <formula>E$6=1</formula>
    </cfRule>
  </conditionalFormatting>
  <conditionalFormatting sqref="E7:O8 O10 O41 O77">
    <cfRule type="expression" dxfId="2" priority="2">
      <formula>E$6=1</formula>
    </cfRule>
  </conditionalFormatting>
  <conditionalFormatting sqref="E11:O15 E17:O23 E42:O51 E66:O70 E78:O78 E82:O85 E53:O64 E26:O37">
    <cfRule type="expression" dxfId="1" priority="1">
      <formula>E$6=1</formula>
    </cfRule>
  </conditionalFormatting>
  <pageMargins left="0.7" right="0.7" top="0.75" bottom="0.75" header="0.3" footer="0.3"/>
  <pageSetup orientation="portrait" horizont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CF">
    <tabColor theme="9"/>
    <outlinePr summaryBelow="0" summaryRight="0"/>
  </sheetPr>
  <dimension ref="A1:EJ372"/>
  <sheetViews>
    <sheetView showGridLines="0" zoomScaleNormal="100" workbookViewId="0">
      <pane xSplit="3" ySplit="10" topLeftCell="E111" activePane="bottomRight" state="frozen"/>
      <selection activeCell="B4" sqref="B4"/>
      <selection pane="topRight" activeCell="B4" sqref="B4"/>
      <selection pane="bottomLeft" activeCell="B4" sqref="B4"/>
      <selection pane="bottomRight" activeCell="E141" sqref="E141:O141"/>
    </sheetView>
  </sheetViews>
  <sheetFormatPr defaultColWidth="0" defaultRowHeight="12" zeroHeight="1" outlineLevelRow="1" outlineLevelCol="2" x14ac:dyDescent="0.2"/>
  <cols>
    <col min="1" max="1" width="9.33203125" customWidth="1"/>
    <col min="2" max="2" width="37.1640625" customWidth="1"/>
    <col min="3" max="3" width="18.5" customWidth="1"/>
    <col min="4" max="16" width="16.6640625" customWidth="1"/>
    <col min="17" max="17" width="9.33203125" customWidth="1" collapsed="1"/>
    <col min="18" max="138" width="16.6640625" hidden="1" customWidth="1" outlineLevel="2"/>
    <col min="139" max="140" width="0" hidden="1" customWidth="1"/>
    <col min="141" max="16384" width="9.33203125" hidden="1"/>
  </cols>
  <sheetData>
    <row r="1" spans="1:138" x14ac:dyDescent="0.2">
      <c r="A1" s="2"/>
      <c r="B1" s="2">
        <v>0</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row>
    <row r="2" spans="1:138" x14ac:dyDescent="0.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row>
    <row r="3" spans="1:138" x14ac:dyDescent="0.2">
      <c r="A3" s="2"/>
      <c r="B3" s="1" t="str">
        <f ca="1">Assumptions!B3</f>
        <v>This template is an intellectual property of ©Clik Technologies Inc [2021-25]. All rights to update, modification, copy and distribution of the core are reserved.</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row>
    <row r="4" spans="1:138" ht="30" customHeight="1" x14ac:dyDescent="0.2">
      <c r="A4" s="2"/>
      <c r="B4" s="4" t="str">
        <f>Assumptions!B4</f>
        <v>MORGANS LANDING BOULEVARD</v>
      </c>
      <c r="C4" s="158"/>
      <c r="D4" s="158"/>
      <c r="E4" s="158"/>
      <c r="F4" s="158"/>
      <c r="G4" s="158"/>
      <c r="H4" s="158"/>
      <c r="I4" s="158"/>
      <c r="J4" s="158"/>
      <c r="K4" s="158"/>
      <c r="L4" s="158"/>
      <c r="M4" s="158"/>
      <c r="N4" s="158"/>
      <c r="O4" s="158"/>
      <c r="P4" s="266" t="str">
        <f>Assumptions!L4</f>
        <v xml:space="preserve"> MORGANS LANDING BOULEVARD, LA PORTE, TEXAS, 77571</v>
      </c>
      <c r="Q4" s="2"/>
      <c r="R4" s="158"/>
      <c r="S4" s="158"/>
      <c r="T4" s="158"/>
      <c r="U4" s="158"/>
      <c r="V4" s="158"/>
      <c r="W4" s="158"/>
      <c r="X4" s="158"/>
      <c r="Y4" s="158"/>
      <c r="Z4" s="158"/>
      <c r="AA4" s="158"/>
      <c r="AB4" s="158"/>
      <c r="AC4" s="158"/>
      <c r="AD4" s="158"/>
      <c r="AE4" s="158"/>
      <c r="AF4" s="158"/>
      <c r="AG4" s="158"/>
      <c r="AH4" s="158"/>
      <c r="AI4" s="158"/>
      <c r="AJ4" s="158"/>
      <c r="AK4" s="158"/>
      <c r="AL4" s="158"/>
      <c r="AM4" s="158"/>
      <c r="AN4" s="158"/>
      <c r="AO4" s="158"/>
      <c r="AP4" s="158"/>
      <c r="AQ4" s="158"/>
      <c r="AR4" s="158"/>
      <c r="AS4" s="158"/>
      <c r="AT4" s="158"/>
      <c r="AU4" s="158"/>
      <c r="AV4" s="158"/>
      <c r="AW4" s="158"/>
      <c r="AX4" s="158"/>
      <c r="AY4" s="158"/>
      <c r="AZ4" s="158"/>
      <c r="BA4" s="158"/>
      <c r="BB4" s="158"/>
      <c r="BC4" s="158"/>
      <c r="BD4" s="158"/>
      <c r="BE4" s="158"/>
      <c r="BF4" s="158"/>
      <c r="BG4" s="158"/>
      <c r="BH4" s="158"/>
      <c r="BI4" s="158"/>
      <c r="BJ4" s="158"/>
      <c r="BK4" s="158"/>
      <c r="BL4" s="158"/>
      <c r="BM4" s="158"/>
      <c r="BN4" s="158"/>
      <c r="BO4" s="158"/>
      <c r="BP4" s="158"/>
      <c r="BQ4" s="158"/>
      <c r="BR4" s="158"/>
      <c r="BS4" s="158"/>
      <c r="BT4" s="158"/>
      <c r="BU4" s="158"/>
      <c r="BV4" s="158"/>
      <c r="BW4" s="158"/>
      <c r="BX4" s="158"/>
      <c r="BY4" s="158"/>
      <c r="BZ4" s="158"/>
      <c r="CA4" s="158"/>
      <c r="CB4" s="158"/>
      <c r="CC4" s="158"/>
      <c r="CD4" s="158"/>
      <c r="CE4" s="158"/>
      <c r="CF4" s="158"/>
      <c r="CG4" s="158"/>
      <c r="CH4" s="158"/>
      <c r="CI4" s="158"/>
      <c r="CJ4" s="158"/>
      <c r="CK4" s="158"/>
      <c r="CL4" s="158"/>
      <c r="CM4" s="158"/>
      <c r="CN4" s="158"/>
      <c r="CO4" s="158"/>
      <c r="CP4" s="158"/>
      <c r="CQ4" s="158"/>
      <c r="CR4" s="158"/>
      <c r="CS4" s="158"/>
      <c r="CT4" s="158"/>
      <c r="CU4" s="158"/>
      <c r="CV4" s="158"/>
      <c r="CW4" s="158"/>
      <c r="CX4" s="158"/>
      <c r="CY4" s="158"/>
      <c r="CZ4" s="158"/>
      <c r="DA4" s="158"/>
      <c r="DB4" s="158"/>
      <c r="DC4" s="158"/>
      <c r="DD4" s="158"/>
      <c r="DE4" s="158"/>
      <c r="DF4" s="158"/>
      <c r="DG4" s="158"/>
      <c r="DH4" s="158"/>
      <c r="DI4" s="158"/>
      <c r="DJ4" s="158"/>
      <c r="DK4" s="158"/>
      <c r="DL4" s="158"/>
      <c r="DM4" s="158"/>
      <c r="DN4" s="158"/>
      <c r="DO4" s="158"/>
      <c r="DP4" s="158"/>
      <c r="DQ4" s="158"/>
      <c r="DR4" s="158"/>
      <c r="DS4" s="158"/>
      <c r="DT4" s="158"/>
      <c r="DU4" s="158"/>
      <c r="DV4" s="158"/>
      <c r="DW4" s="158"/>
      <c r="DX4" s="158"/>
      <c r="DY4" s="158"/>
      <c r="DZ4" s="158"/>
      <c r="EA4" s="158"/>
      <c r="EB4" s="158"/>
      <c r="EC4" s="158"/>
      <c r="ED4" s="158"/>
      <c r="EE4" s="158"/>
      <c r="EF4" s="158"/>
      <c r="EG4" s="158"/>
      <c r="EH4" s="158"/>
    </row>
    <row r="5" spans="1:138"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row>
    <row r="6" spans="1:138" ht="12.75" customHeight="1" x14ac:dyDescent="0.2">
      <c r="A6" s="2"/>
      <c r="B6" s="159" t="s">
        <v>205</v>
      </c>
      <c r="C6" s="2"/>
      <c r="D6" s="271"/>
      <c r="E6" s="271"/>
      <c r="F6" s="271"/>
      <c r="G6" s="271"/>
      <c r="H6" s="271"/>
      <c r="I6" s="271"/>
      <c r="J6" s="271"/>
      <c r="K6" s="271"/>
      <c r="L6" s="271"/>
      <c r="M6" s="271"/>
      <c r="N6" s="271"/>
      <c r="O6" s="271"/>
      <c r="P6" s="271"/>
      <c r="Q6" s="2"/>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8"/>
      <c r="AV6" s="158"/>
      <c r="AW6" s="158"/>
      <c r="AX6" s="158"/>
      <c r="AY6" s="158"/>
      <c r="AZ6" s="158"/>
      <c r="BA6" s="158"/>
      <c r="BB6" s="158"/>
      <c r="BC6" s="158"/>
      <c r="BD6" s="158"/>
      <c r="BE6" s="158"/>
      <c r="BF6" s="158"/>
      <c r="BG6" s="158"/>
      <c r="BH6" s="158"/>
      <c r="BI6" s="158"/>
      <c r="BJ6" s="158"/>
      <c r="BK6" s="158"/>
      <c r="BL6" s="158"/>
      <c r="BM6" s="158"/>
      <c r="BN6" s="158"/>
      <c r="BO6" s="158"/>
      <c r="BP6" s="158"/>
      <c r="BQ6" s="158"/>
      <c r="BR6" s="158"/>
      <c r="BS6" s="158"/>
      <c r="BT6" s="158"/>
      <c r="BU6" s="158"/>
      <c r="BV6" s="158"/>
      <c r="BW6" s="158"/>
      <c r="BX6" s="158"/>
      <c r="BY6" s="158"/>
      <c r="BZ6" s="158"/>
      <c r="CA6" s="158"/>
      <c r="CB6" s="158"/>
      <c r="CC6" s="158"/>
      <c r="CD6" s="158"/>
      <c r="CE6" s="158"/>
      <c r="CF6" s="158"/>
      <c r="CG6" s="158"/>
      <c r="CH6" s="158"/>
      <c r="CI6" s="158"/>
      <c r="CJ6" s="158"/>
      <c r="CK6" s="158"/>
      <c r="CL6" s="158"/>
      <c r="CM6" s="158"/>
      <c r="CN6" s="158"/>
      <c r="CO6" s="158"/>
      <c r="CP6" s="158"/>
      <c r="CQ6" s="158"/>
      <c r="CR6" s="158"/>
      <c r="CS6" s="158"/>
      <c r="CT6" s="158"/>
      <c r="CU6" s="158"/>
      <c r="CV6" s="158"/>
      <c r="CW6" s="158"/>
      <c r="CX6" s="158"/>
      <c r="CY6" s="158"/>
      <c r="CZ6" s="158"/>
      <c r="DA6" s="158"/>
      <c r="DB6" s="158"/>
      <c r="DC6" s="158"/>
      <c r="DD6" s="158"/>
      <c r="DE6" s="158"/>
      <c r="DF6" s="158"/>
      <c r="DG6" s="158"/>
      <c r="DH6" s="158"/>
      <c r="DI6" s="158"/>
      <c r="DJ6" s="158"/>
      <c r="DK6" s="158"/>
      <c r="DL6" s="158"/>
      <c r="DM6" s="158"/>
      <c r="DN6" s="158"/>
      <c r="DO6" s="158"/>
      <c r="DP6" s="158"/>
      <c r="DQ6" s="158"/>
      <c r="DR6" s="158"/>
      <c r="DS6" s="158"/>
      <c r="DT6" s="158"/>
      <c r="DU6" s="158"/>
      <c r="DV6" s="158"/>
      <c r="DW6" s="158"/>
      <c r="DX6" s="158"/>
      <c r="DY6" s="158"/>
      <c r="DZ6" s="158"/>
      <c r="EA6" s="158"/>
      <c r="EB6" s="158"/>
      <c r="EC6" s="158"/>
      <c r="ED6" s="158"/>
      <c r="EE6" s="158"/>
      <c r="EF6" s="158"/>
      <c r="EG6" s="158"/>
      <c r="EH6" s="158"/>
    </row>
    <row r="7" spans="1:138" ht="12" customHeight="1" x14ac:dyDescent="0.2">
      <c r="A7" s="2"/>
      <c r="B7" s="160">
        <f ca="1">IFERROR((1+IRR(E90:N90,0.01))^12-1,)</f>
        <v>0</v>
      </c>
      <c r="C7" s="347"/>
      <c r="D7" s="271"/>
      <c r="E7" s="271"/>
      <c r="F7" s="271"/>
      <c r="G7" s="271"/>
      <c r="H7" s="271"/>
      <c r="I7" s="271"/>
      <c r="J7" s="271"/>
      <c r="K7" s="271"/>
      <c r="L7" s="271"/>
      <c r="M7" s="271"/>
      <c r="N7" s="271"/>
      <c r="O7" s="271"/>
      <c r="P7" s="271"/>
      <c r="Q7" s="2"/>
      <c r="R7" s="158"/>
      <c r="S7" s="158"/>
      <c r="T7" s="158"/>
      <c r="U7" s="158"/>
      <c r="V7" s="158"/>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c r="BA7" s="158"/>
      <c r="BB7" s="158"/>
      <c r="BC7" s="158"/>
      <c r="BD7" s="158"/>
      <c r="BE7" s="158"/>
      <c r="BF7" s="158"/>
      <c r="BG7" s="158"/>
      <c r="BH7" s="158"/>
      <c r="BI7" s="158"/>
      <c r="BJ7" s="158"/>
      <c r="BK7" s="158"/>
      <c r="BL7" s="158"/>
      <c r="BM7" s="158"/>
      <c r="BN7" s="158"/>
      <c r="BO7" s="158"/>
      <c r="BP7" s="158"/>
      <c r="BQ7" s="158"/>
      <c r="BR7" s="158"/>
      <c r="BS7" s="158"/>
      <c r="BT7" s="158"/>
      <c r="BU7" s="158"/>
      <c r="BV7" s="158"/>
      <c r="BW7" s="158"/>
      <c r="BX7" s="158"/>
      <c r="BY7" s="158"/>
      <c r="BZ7" s="158"/>
      <c r="CA7" s="158"/>
      <c r="CB7" s="158"/>
      <c r="CC7" s="158"/>
      <c r="CD7" s="158"/>
      <c r="CE7" s="158"/>
      <c r="CF7" s="158"/>
      <c r="CG7" s="158"/>
      <c r="CH7" s="158"/>
      <c r="CI7" s="158"/>
      <c r="CJ7" s="158"/>
      <c r="CK7" s="158"/>
      <c r="CL7" s="158"/>
      <c r="CM7" s="158"/>
      <c r="CN7" s="158"/>
      <c r="CO7" s="158"/>
      <c r="CP7" s="158"/>
      <c r="CQ7" s="158"/>
      <c r="CR7" s="158"/>
      <c r="CS7" s="158"/>
      <c r="CT7" s="158"/>
      <c r="CU7" s="158"/>
      <c r="CV7" s="158"/>
      <c r="CW7" s="158"/>
      <c r="CX7" s="158"/>
      <c r="CY7" s="158"/>
      <c r="CZ7" s="158"/>
      <c r="DA7" s="158"/>
      <c r="DB7" s="158"/>
      <c r="DC7" s="158"/>
      <c r="DD7" s="158"/>
      <c r="DE7" s="158"/>
      <c r="DF7" s="158"/>
      <c r="DG7" s="158"/>
      <c r="DH7" s="158"/>
      <c r="DI7" s="158"/>
      <c r="DJ7" s="158"/>
      <c r="DK7" s="158"/>
      <c r="DL7" s="158"/>
      <c r="DM7" s="158"/>
      <c r="DN7" s="158"/>
      <c r="DO7" s="158"/>
      <c r="DP7" s="158"/>
      <c r="DQ7" s="158"/>
      <c r="DR7" s="158"/>
      <c r="DS7" s="158"/>
      <c r="DT7" s="158"/>
      <c r="DU7" s="158"/>
      <c r="DV7" s="158"/>
      <c r="DW7" s="158"/>
      <c r="DX7" s="158"/>
      <c r="DY7" s="158"/>
      <c r="DZ7" s="158"/>
      <c r="EA7" s="158"/>
      <c r="EB7" s="158"/>
      <c r="EC7" s="158"/>
      <c r="ED7" s="158"/>
      <c r="EE7" s="158"/>
      <c r="EF7" s="158"/>
      <c r="EG7" s="158"/>
      <c r="EH7" s="158"/>
    </row>
    <row r="8" spans="1:138" x14ac:dyDescent="0.2">
      <c r="A8" s="2"/>
      <c r="B8" s="161">
        <f ca="1">IFERROR((1+IRR(E109:N109,0.01))^12-1,)</f>
        <v>0</v>
      </c>
      <c r="C8" s="347"/>
      <c r="D8" s="347"/>
      <c r="E8" s="302" cm="1">
        <f t="array" aca="1" ref="E8" ca="1">(E10=MAX(rHoldPeriod,1)+fRvrYr)*1</f>
        <v>0</v>
      </c>
      <c r="F8" s="302" cm="1">
        <f t="array" aca="1" ref="F8" ca="1">(F10=MAX(rHoldPeriod,1)+fRvrYr)*1</f>
        <v>0</v>
      </c>
      <c r="G8" s="302" cm="1">
        <f t="array" aca="1" ref="G8" ca="1">(G10=MAX(rHoldPeriod,1)+fRvrYr)*1</f>
        <v>0</v>
      </c>
      <c r="H8" s="302" cm="1">
        <f t="array" aca="1" ref="H8" ca="1">(H10=MAX(rHoldPeriod,1)+fRvrYr)*1</f>
        <v>0</v>
      </c>
      <c r="I8" s="302" cm="1">
        <f t="array" aca="1" ref="I8" ca="1">(I10=MAX(rHoldPeriod,1)+fRvrYr)*1</f>
        <v>0</v>
      </c>
      <c r="J8" s="302" cm="1">
        <f t="array" aca="1" ref="J8" ca="1">(J10=MAX(rHoldPeriod,1)+fRvrYr)*1</f>
        <v>0</v>
      </c>
      <c r="K8" s="302" cm="1">
        <f t="array" aca="1" ref="K8" ca="1">(K10=MAX(rHoldPeriod,1)+fRvrYr)*1</f>
        <v>0</v>
      </c>
      <c r="L8" s="302" cm="1">
        <f t="array" aca="1" ref="L8" ca="1">(L10=MAX(rHoldPeriod,1)+fRvrYr)*1</f>
        <v>0</v>
      </c>
      <c r="M8" s="302" cm="1">
        <f t="array" aca="1" ref="M8" ca="1">(M10=MAX(rHoldPeriod,1)+fRvrYr)*1</f>
        <v>0</v>
      </c>
      <c r="N8" s="302" cm="1">
        <f t="array" aca="1" ref="N8" ca="1">(N10=MAX(rHoldPeriod,1)+fRvrYr)*1</f>
        <v>0</v>
      </c>
      <c r="O8" s="302" cm="1">
        <f t="array" aca="1" ref="O8" ca="1">(O10=MAX(rHoldPeriod,1)+fRvrYr)*1</f>
        <v>1</v>
      </c>
      <c r="P8" s="2"/>
      <c r="Q8" s="2"/>
      <c r="R8" s="143">
        <v>0</v>
      </c>
      <c r="S8" s="143">
        <v>1</v>
      </c>
      <c r="T8" s="143">
        <v>1</v>
      </c>
      <c r="U8" s="143">
        <v>1</v>
      </c>
      <c r="V8" s="143">
        <v>1</v>
      </c>
      <c r="W8" s="143">
        <v>1</v>
      </c>
      <c r="X8" s="143">
        <v>1</v>
      </c>
      <c r="Y8" s="143">
        <v>1</v>
      </c>
      <c r="Z8" s="143">
        <v>1</v>
      </c>
      <c r="AA8" s="143">
        <v>1</v>
      </c>
      <c r="AB8" s="143">
        <v>1</v>
      </c>
      <c r="AC8" s="143">
        <v>1</v>
      </c>
      <c r="AD8" s="143">
        <v>1</v>
      </c>
      <c r="AE8" s="143">
        <v>2</v>
      </c>
      <c r="AF8" s="143">
        <v>2</v>
      </c>
      <c r="AG8" s="143">
        <v>2</v>
      </c>
      <c r="AH8" s="143">
        <v>2</v>
      </c>
      <c r="AI8" s="143">
        <v>2</v>
      </c>
      <c r="AJ8" s="143">
        <v>2</v>
      </c>
      <c r="AK8" s="143">
        <v>2</v>
      </c>
      <c r="AL8" s="143">
        <v>2</v>
      </c>
      <c r="AM8" s="143">
        <v>2</v>
      </c>
      <c r="AN8" s="143">
        <v>2</v>
      </c>
      <c r="AO8" s="143">
        <v>2</v>
      </c>
      <c r="AP8" s="143">
        <v>2</v>
      </c>
      <c r="AQ8" s="143">
        <v>3</v>
      </c>
      <c r="AR8" s="143">
        <v>3</v>
      </c>
      <c r="AS8" s="143">
        <v>3</v>
      </c>
      <c r="AT8" s="143">
        <v>3</v>
      </c>
      <c r="AU8" s="143">
        <v>3</v>
      </c>
      <c r="AV8" s="143">
        <v>3</v>
      </c>
      <c r="AW8" s="143">
        <v>3</v>
      </c>
      <c r="AX8" s="143">
        <v>3</v>
      </c>
      <c r="AY8" s="143">
        <v>3</v>
      </c>
      <c r="AZ8" s="143">
        <v>3</v>
      </c>
      <c r="BA8" s="143">
        <v>3</v>
      </c>
      <c r="BB8" s="143">
        <v>3</v>
      </c>
      <c r="BC8" s="143">
        <v>4</v>
      </c>
      <c r="BD8" s="143">
        <v>4</v>
      </c>
      <c r="BE8" s="143">
        <v>4</v>
      </c>
      <c r="BF8" s="143">
        <v>4</v>
      </c>
      <c r="BG8" s="143">
        <v>4</v>
      </c>
      <c r="BH8" s="143">
        <v>4</v>
      </c>
      <c r="BI8" s="143">
        <v>4</v>
      </c>
      <c r="BJ8" s="143">
        <v>4</v>
      </c>
      <c r="BK8" s="143">
        <v>4</v>
      </c>
      <c r="BL8" s="143">
        <v>4</v>
      </c>
      <c r="BM8" s="143">
        <v>4</v>
      </c>
      <c r="BN8" s="143">
        <v>4</v>
      </c>
      <c r="BO8" s="143">
        <v>5</v>
      </c>
      <c r="BP8" s="143">
        <v>5</v>
      </c>
      <c r="BQ8" s="143">
        <v>5</v>
      </c>
      <c r="BR8" s="143">
        <v>5</v>
      </c>
      <c r="BS8" s="143">
        <v>5</v>
      </c>
      <c r="BT8" s="143">
        <v>5</v>
      </c>
      <c r="BU8" s="143">
        <v>5</v>
      </c>
      <c r="BV8" s="143">
        <v>5</v>
      </c>
      <c r="BW8" s="143">
        <v>5</v>
      </c>
      <c r="BX8" s="143">
        <v>5</v>
      </c>
      <c r="BY8" s="143">
        <v>5</v>
      </c>
      <c r="BZ8" s="143">
        <v>5</v>
      </c>
      <c r="CA8" s="143">
        <v>6</v>
      </c>
      <c r="CB8" s="143">
        <v>6</v>
      </c>
      <c r="CC8" s="143">
        <v>6</v>
      </c>
      <c r="CD8" s="143">
        <v>6</v>
      </c>
      <c r="CE8" s="143">
        <v>6</v>
      </c>
      <c r="CF8" s="143">
        <v>6</v>
      </c>
      <c r="CG8" s="143">
        <v>6</v>
      </c>
      <c r="CH8" s="143">
        <v>6</v>
      </c>
      <c r="CI8" s="143">
        <v>6</v>
      </c>
      <c r="CJ8" s="143">
        <v>6</v>
      </c>
      <c r="CK8" s="143">
        <v>6</v>
      </c>
      <c r="CL8" s="143">
        <v>6</v>
      </c>
      <c r="CM8" s="143">
        <v>7</v>
      </c>
      <c r="CN8" s="143">
        <v>7</v>
      </c>
      <c r="CO8" s="143">
        <v>7</v>
      </c>
      <c r="CP8" s="143">
        <v>7</v>
      </c>
      <c r="CQ8" s="143">
        <v>7</v>
      </c>
      <c r="CR8" s="143">
        <v>7</v>
      </c>
      <c r="CS8" s="143">
        <v>7</v>
      </c>
      <c r="CT8" s="143">
        <v>7</v>
      </c>
      <c r="CU8" s="143">
        <v>7</v>
      </c>
      <c r="CV8" s="143">
        <v>7</v>
      </c>
      <c r="CW8" s="143">
        <v>7</v>
      </c>
      <c r="CX8" s="143">
        <v>7</v>
      </c>
      <c r="CY8" s="143">
        <v>8</v>
      </c>
      <c r="CZ8" s="143">
        <v>8</v>
      </c>
      <c r="DA8" s="143">
        <v>8</v>
      </c>
      <c r="DB8" s="143">
        <v>8</v>
      </c>
      <c r="DC8" s="143">
        <v>8</v>
      </c>
      <c r="DD8" s="143">
        <v>8</v>
      </c>
      <c r="DE8" s="143">
        <v>8</v>
      </c>
      <c r="DF8" s="143">
        <v>8</v>
      </c>
      <c r="DG8" s="143">
        <v>8</v>
      </c>
      <c r="DH8" s="143">
        <v>8</v>
      </c>
      <c r="DI8" s="143">
        <v>8</v>
      </c>
      <c r="DJ8" s="143">
        <v>8</v>
      </c>
      <c r="DK8" s="143">
        <v>9</v>
      </c>
      <c r="DL8" s="143">
        <v>9</v>
      </c>
      <c r="DM8" s="143">
        <v>9</v>
      </c>
      <c r="DN8" s="143">
        <v>9</v>
      </c>
      <c r="DO8" s="143">
        <v>9</v>
      </c>
      <c r="DP8" s="143">
        <v>9</v>
      </c>
      <c r="DQ8" s="143">
        <v>9</v>
      </c>
      <c r="DR8" s="143">
        <v>9</v>
      </c>
      <c r="DS8" s="143">
        <v>9</v>
      </c>
      <c r="DT8" s="143">
        <v>9</v>
      </c>
      <c r="DU8" s="143">
        <v>9</v>
      </c>
      <c r="DV8" s="143">
        <v>9</v>
      </c>
      <c r="DW8" s="143">
        <v>10</v>
      </c>
      <c r="DX8" s="143">
        <v>10</v>
      </c>
      <c r="DY8" s="143">
        <v>10</v>
      </c>
      <c r="DZ8" s="143">
        <v>10</v>
      </c>
      <c r="EA8" s="143">
        <v>10</v>
      </c>
      <c r="EB8" s="143">
        <v>10</v>
      </c>
      <c r="EC8" s="143">
        <v>10</v>
      </c>
      <c r="ED8" s="143">
        <v>10</v>
      </c>
      <c r="EE8" s="143">
        <v>10</v>
      </c>
      <c r="EF8" s="143">
        <v>10</v>
      </c>
      <c r="EG8" s="143">
        <v>10</v>
      </c>
      <c r="EH8" s="143">
        <v>10</v>
      </c>
    </row>
    <row r="9" spans="1:138" x14ac:dyDescent="0.2">
      <c r="A9" s="2"/>
      <c r="B9" s="162">
        <f ca="1">IFERROR((1+IRR(E343:N343,0.01))^12-1,)</f>
        <v>0</v>
      </c>
      <c r="C9" s="2"/>
      <c r="D9" s="163">
        <f>'Ops CF'!D7</f>
        <v>44926</v>
      </c>
      <c r="E9" s="163">
        <f>'Ops CF'!E7</f>
        <v>45291</v>
      </c>
      <c r="F9" s="163">
        <f>'Ops CF'!F7</f>
        <v>45657</v>
      </c>
      <c r="G9" s="163">
        <f>'Ops CF'!G7</f>
        <v>46022</v>
      </c>
      <c r="H9" s="163">
        <f>'Ops CF'!H7</f>
        <v>46387</v>
      </c>
      <c r="I9" s="163">
        <f>'Ops CF'!I7</f>
        <v>46752</v>
      </c>
      <c r="J9" s="163">
        <f>'Ops CF'!J7</f>
        <v>47118</v>
      </c>
      <c r="K9" s="163">
        <f>'Ops CF'!K7</f>
        <v>47483</v>
      </c>
      <c r="L9" s="163">
        <f>'Ops CF'!L7</f>
        <v>47848</v>
      </c>
      <c r="M9" s="163">
        <f>'Ops CF'!M7</f>
        <v>48213</v>
      </c>
      <c r="N9" s="163">
        <f>'Ops CF'!N7</f>
        <v>48579</v>
      </c>
      <c r="O9" s="163">
        <f>'Ops CF'!O7</f>
        <v>48944</v>
      </c>
      <c r="P9" s="163"/>
      <c r="Q9" s="2"/>
      <c r="R9" s="163">
        <f>'Ops CF'!Q7</f>
        <v>44926</v>
      </c>
      <c r="S9" s="163">
        <f>'Ops CF'!R7</f>
        <v>44957</v>
      </c>
      <c r="T9" s="163">
        <f>'Ops CF'!S7</f>
        <v>44985</v>
      </c>
      <c r="U9" s="163">
        <f>'Ops CF'!T7</f>
        <v>45016</v>
      </c>
      <c r="V9" s="163">
        <f>'Ops CF'!U7</f>
        <v>45046</v>
      </c>
      <c r="W9" s="163">
        <f>'Ops CF'!V7</f>
        <v>45077</v>
      </c>
      <c r="X9" s="163">
        <f>'Ops CF'!W7</f>
        <v>45107</v>
      </c>
      <c r="Y9" s="163">
        <f>'Ops CF'!X7</f>
        <v>45138</v>
      </c>
      <c r="Z9" s="163">
        <f>'Ops CF'!Y7</f>
        <v>45169</v>
      </c>
      <c r="AA9" s="163">
        <f>'Ops CF'!Z7</f>
        <v>45199</v>
      </c>
      <c r="AB9" s="163">
        <f>'Ops CF'!AA7</f>
        <v>45230</v>
      </c>
      <c r="AC9" s="163">
        <f>'Ops CF'!AB7</f>
        <v>45260</v>
      </c>
      <c r="AD9" s="163">
        <f>'Ops CF'!AC7</f>
        <v>45291</v>
      </c>
      <c r="AE9" s="163">
        <f>'Ops CF'!AD7</f>
        <v>45322</v>
      </c>
      <c r="AF9" s="163">
        <f>'Ops CF'!AE7</f>
        <v>45351</v>
      </c>
      <c r="AG9" s="163">
        <f>'Ops CF'!AF7</f>
        <v>45382</v>
      </c>
      <c r="AH9" s="163">
        <f>'Ops CF'!AG7</f>
        <v>45412</v>
      </c>
      <c r="AI9" s="163">
        <f>'Ops CF'!AH7</f>
        <v>45443</v>
      </c>
      <c r="AJ9" s="163">
        <f>'Ops CF'!AI7</f>
        <v>45473</v>
      </c>
      <c r="AK9" s="163">
        <f>'Ops CF'!AJ7</f>
        <v>45504</v>
      </c>
      <c r="AL9" s="163">
        <f>'Ops CF'!AK7</f>
        <v>45535</v>
      </c>
      <c r="AM9" s="163">
        <f>'Ops CF'!AL7</f>
        <v>45565</v>
      </c>
      <c r="AN9" s="163">
        <f>'Ops CF'!AM7</f>
        <v>45596</v>
      </c>
      <c r="AO9" s="163">
        <f>'Ops CF'!AN7</f>
        <v>45626</v>
      </c>
      <c r="AP9" s="163">
        <f>'Ops CF'!AO7</f>
        <v>45657</v>
      </c>
      <c r="AQ9" s="163">
        <f>'Ops CF'!AP7</f>
        <v>45688</v>
      </c>
      <c r="AR9" s="163">
        <f>'Ops CF'!AQ7</f>
        <v>45716</v>
      </c>
      <c r="AS9" s="163">
        <f>'Ops CF'!AR7</f>
        <v>45747</v>
      </c>
      <c r="AT9" s="163">
        <f>'Ops CF'!AS7</f>
        <v>45777</v>
      </c>
      <c r="AU9" s="163">
        <f>'Ops CF'!AT7</f>
        <v>45808</v>
      </c>
      <c r="AV9" s="163">
        <f>'Ops CF'!AU7</f>
        <v>45838</v>
      </c>
      <c r="AW9" s="163">
        <f>'Ops CF'!AV7</f>
        <v>45869</v>
      </c>
      <c r="AX9" s="163">
        <f>'Ops CF'!AW7</f>
        <v>45900</v>
      </c>
      <c r="AY9" s="163">
        <f>'Ops CF'!AX7</f>
        <v>45930</v>
      </c>
      <c r="AZ9" s="163">
        <f>'Ops CF'!AY7</f>
        <v>45961</v>
      </c>
      <c r="BA9" s="163">
        <f>'Ops CF'!AZ7</f>
        <v>45991</v>
      </c>
      <c r="BB9" s="163">
        <f>'Ops CF'!BA7</f>
        <v>46022</v>
      </c>
      <c r="BC9" s="163">
        <f>'Ops CF'!BB7</f>
        <v>46053</v>
      </c>
      <c r="BD9" s="163">
        <f>'Ops CF'!BC7</f>
        <v>46081</v>
      </c>
      <c r="BE9" s="163">
        <f>'Ops CF'!BD7</f>
        <v>46112</v>
      </c>
      <c r="BF9" s="163">
        <f>'Ops CF'!BE7</f>
        <v>46142</v>
      </c>
      <c r="BG9" s="163">
        <f>'Ops CF'!BF7</f>
        <v>46173</v>
      </c>
      <c r="BH9" s="163">
        <f>'Ops CF'!BG7</f>
        <v>46203</v>
      </c>
      <c r="BI9" s="163">
        <f>'Ops CF'!BH7</f>
        <v>46234</v>
      </c>
      <c r="BJ9" s="163">
        <f>'Ops CF'!BI7</f>
        <v>46265</v>
      </c>
      <c r="BK9" s="163">
        <f>'Ops CF'!BJ7</f>
        <v>46295</v>
      </c>
      <c r="BL9" s="163">
        <f>'Ops CF'!BK7</f>
        <v>46326</v>
      </c>
      <c r="BM9" s="163">
        <f>'Ops CF'!BL7</f>
        <v>46356</v>
      </c>
      <c r="BN9" s="163">
        <f>'Ops CF'!BM7</f>
        <v>46387</v>
      </c>
      <c r="BO9" s="163">
        <f>'Ops CF'!BN7</f>
        <v>46418</v>
      </c>
      <c r="BP9" s="163">
        <f>'Ops CF'!BO7</f>
        <v>46446</v>
      </c>
      <c r="BQ9" s="163">
        <f>'Ops CF'!BP7</f>
        <v>46477</v>
      </c>
      <c r="BR9" s="163">
        <f>'Ops CF'!BQ7</f>
        <v>46507</v>
      </c>
      <c r="BS9" s="163">
        <f>'Ops CF'!BR7</f>
        <v>46538</v>
      </c>
      <c r="BT9" s="163">
        <f>'Ops CF'!BS7</f>
        <v>46568</v>
      </c>
      <c r="BU9" s="163">
        <f>'Ops CF'!BT7</f>
        <v>46599</v>
      </c>
      <c r="BV9" s="163">
        <f>'Ops CF'!BU7</f>
        <v>46630</v>
      </c>
      <c r="BW9" s="163">
        <f>'Ops CF'!BV7</f>
        <v>46660</v>
      </c>
      <c r="BX9" s="163">
        <f>'Ops CF'!BW7</f>
        <v>46691</v>
      </c>
      <c r="BY9" s="163">
        <f>'Ops CF'!BX7</f>
        <v>46721</v>
      </c>
      <c r="BZ9" s="163">
        <f>'Ops CF'!BY7</f>
        <v>46752</v>
      </c>
      <c r="CA9" s="163">
        <f>'Ops CF'!BZ7</f>
        <v>46783</v>
      </c>
      <c r="CB9" s="163">
        <f>'Ops CF'!CA7</f>
        <v>46812</v>
      </c>
      <c r="CC9" s="163">
        <f>'Ops CF'!CB7</f>
        <v>46843</v>
      </c>
      <c r="CD9" s="163">
        <f>'Ops CF'!CC7</f>
        <v>46873</v>
      </c>
      <c r="CE9" s="163">
        <f>'Ops CF'!CD7</f>
        <v>46904</v>
      </c>
      <c r="CF9" s="163">
        <f>'Ops CF'!CE7</f>
        <v>46934</v>
      </c>
      <c r="CG9" s="163">
        <f>'Ops CF'!CF7</f>
        <v>46965</v>
      </c>
      <c r="CH9" s="163">
        <f>'Ops CF'!CG7</f>
        <v>46996</v>
      </c>
      <c r="CI9" s="163">
        <f>'Ops CF'!CH7</f>
        <v>47026</v>
      </c>
      <c r="CJ9" s="163">
        <f>'Ops CF'!CI7</f>
        <v>47057</v>
      </c>
      <c r="CK9" s="163">
        <f>'Ops CF'!CJ7</f>
        <v>47087</v>
      </c>
      <c r="CL9" s="163">
        <f>'Ops CF'!CK7</f>
        <v>47118</v>
      </c>
      <c r="CM9" s="163">
        <f>'Ops CF'!CL7</f>
        <v>47149</v>
      </c>
      <c r="CN9" s="163">
        <f>'Ops CF'!CM7</f>
        <v>47177</v>
      </c>
      <c r="CO9" s="163">
        <f>'Ops CF'!CN7</f>
        <v>47208</v>
      </c>
      <c r="CP9" s="163">
        <f>'Ops CF'!CO7</f>
        <v>47238</v>
      </c>
      <c r="CQ9" s="163">
        <f>'Ops CF'!CP7</f>
        <v>47269</v>
      </c>
      <c r="CR9" s="163">
        <f>'Ops CF'!CQ7</f>
        <v>47299</v>
      </c>
      <c r="CS9" s="163">
        <f>'Ops CF'!CR7</f>
        <v>47330</v>
      </c>
      <c r="CT9" s="163">
        <f>'Ops CF'!CS7</f>
        <v>47361</v>
      </c>
      <c r="CU9" s="163">
        <f>'Ops CF'!CT7</f>
        <v>47391</v>
      </c>
      <c r="CV9" s="163">
        <f>'Ops CF'!CU7</f>
        <v>47422</v>
      </c>
      <c r="CW9" s="163">
        <f>'Ops CF'!CV7</f>
        <v>47452</v>
      </c>
      <c r="CX9" s="163">
        <f>'Ops CF'!CW7</f>
        <v>47483</v>
      </c>
      <c r="CY9" s="163">
        <f>'Ops CF'!CX7</f>
        <v>47514</v>
      </c>
      <c r="CZ9" s="163">
        <f>'Ops CF'!CY7</f>
        <v>47542</v>
      </c>
      <c r="DA9" s="163">
        <f>'Ops CF'!CZ7</f>
        <v>47573</v>
      </c>
      <c r="DB9" s="163">
        <f>'Ops CF'!DA7</f>
        <v>47603</v>
      </c>
      <c r="DC9" s="163">
        <f>'Ops CF'!DB7</f>
        <v>47634</v>
      </c>
      <c r="DD9" s="163">
        <f>'Ops CF'!DC7</f>
        <v>47664</v>
      </c>
      <c r="DE9" s="163">
        <f>'Ops CF'!DD7</f>
        <v>47695</v>
      </c>
      <c r="DF9" s="163">
        <f>'Ops CF'!DE7</f>
        <v>47726</v>
      </c>
      <c r="DG9" s="163">
        <f>'Ops CF'!DF7</f>
        <v>47756</v>
      </c>
      <c r="DH9" s="163">
        <f>'Ops CF'!DG7</f>
        <v>47787</v>
      </c>
      <c r="DI9" s="163">
        <f>'Ops CF'!DH7</f>
        <v>47817</v>
      </c>
      <c r="DJ9" s="163">
        <f>'Ops CF'!DI7</f>
        <v>47848</v>
      </c>
      <c r="DK9" s="163">
        <f>'Ops CF'!DJ7</f>
        <v>47879</v>
      </c>
      <c r="DL9" s="163">
        <f>'Ops CF'!DK7</f>
        <v>47907</v>
      </c>
      <c r="DM9" s="163">
        <f>'Ops CF'!DL7</f>
        <v>47938</v>
      </c>
      <c r="DN9" s="163">
        <f>'Ops CF'!DM7</f>
        <v>47968</v>
      </c>
      <c r="DO9" s="163">
        <f>'Ops CF'!DN7</f>
        <v>47999</v>
      </c>
      <c r="DP9" s="163">
        <f>'Ops CF'!DO7</f>
        <v>48029</v>
      </c>
      <c r="DQ9" s="163">
        <f>'Ops CF'!DP7</f>
        <v>48060</v>
      </c>
      <c r="DR9" s="163">
        <f>'Ops CF'!DQ7</f>
        <v>48091</v>
      </c>
      <c r="DS9" s="163">
        <f>'Ops CF'!DR7</f>
        <v>48121</v>
      </c>
      <c r="DT9" s="163">
        <f>'Ops CF'!DS7</f>
        <v>48152</v>
      </c>
      <c r="DU9" s="163">
        <f>'Ops CF'!DT7</f>
        <v>48182</v>
      </c>
      <c r="DV9" s="163">
        <f>'Ops CF'!DU7</f>
        <v>48213</v>
      </c>
      <c r="DW9" s="163">
        <f>'Ops CF'!DV7</f>
        <v>48244</v>
      </c>
      <c r="DX9" s="163">
        <f>'Ops CF'!DW7</f>
        <v>48273</v>
      </c>
      <c r="DY9" s="163">
        <f>'Ops CF'!DX7</f>
        <v>48304</v>
      </c>
      <c r="DZ9" s="163">
        <f>'Ops CF'!DY7</f>
        <v>48334</v>
      </c>
      <c r="EA9" s="163">
        <f>'Ops CF'!DZ7</f>
        <v>48365</v>
      </c>
      <c r="EB9" s="163">
        <f>'Ops CF'!EA7</f>
        <v>48395</v>
      </c>
      <c r="EC9" s="163">
        <f>'Ops CF'!EB7</f>
        <v>48426</v>
      </c>
      <c r="ED9" s="163">
        <f>'Ops CF'!EC7</f>
        <v>48457</v>
      </c>
      <c r="EE9" s="163">
        <f>'Ops CF'!ED7</f>
        <v>48487</v>
      </c>
      <c r="EF9" s="163">
        <f>'Ops CF'!EE7</f>
        <v>48518</v>
      </c>
      <c r="EG9" s="163">
        <f>'Ops CF'!EF7</f>
        <v>48548</v>
      </c>
      <c r="EH9" s="163">
        <f>'Ops CF'!EG7</f>
        <v>48579</v>
      </c>
    </row>
    <row r="10" spans="1:138" x14ac:dyDescent="0.2">
      <c r="A10" s="2"/>
      <c r="B10" s="164" cm="1">
        <f t="array" ref="B10">IF(rUMAvgRenovCost,SUMPRODUCT(rUMRenovBump*12,rUMRenovUnits)/SUMPRODUCT(rUMRenovCost,rUMRenovUnits),)</f>
        <v>0</v>
      </c>
      <c r="C10" s="2"/>
      <c r="D10" s="165">
        <v>0</v>
      </c>
      <c r="E10" s="165">
        <f>'Ops CF'!E8</f>
        <v>1</v>
      </c>
      <c r="F10" s="165">
        <f>'Ops CF'!F8</f>
        <v>2</v>
      </c>
      <c r="G10" s="165">
        <f>'Ops CF'!G8</f>
        <v>3</v>
      </c>
      <c r="H10" s="165">
        <f>'Ops CF'!H8</f>
        <v>4</v>
      </c>
      <c r="I10" s="165">
        <f>'Ops CF'!I8</f>
        <v>5</v>
      </c>
      <c r="J10" s="165">
        <f>'Ops CF'!J8</f>
        <v>6</v>
      </c>
      <c r="K10" s="165">
        <f>'Ops CF'!K8</f>
        <v>7</v>
      </c>
      <c r="L10" s="165">
        <f>'Ops CF'!L8</f>
        <v>8</v>
      </c>
      <c r="M10" s="165">
        <f>'Ops CF'!M8</f>
        <v>9</v>
      </c>
      <c r="N10" s="165">
        <f>'Ops CF'!N8</f>
        <v>10</v>
      </c>
      <c r="O10" s="165">
        <f>'Ops CF'!O8</f>
        <v>11</v>
      </c>
      <c r="P10" s="166" t="s">
        <v>194</v>
      </c>
      <c r="Q10" s="2"/>
      <c r="R10" s="167">
        <f>'Ops CF'!Q8</f>
        <v>0</v>
      </c>
      <c r="S10" s="167">
        <f>'Ops CF'!R8</f>
        <v>1</v>
      </c>
      <c r="T10" s="167">
        <f>'Ops CF'!S8</f>
        <v>2</v>
      </c>
      <c r="U10" s="167">
        <f>'Ops CF'!T8</f>
        <v>3</v>
      </c>
      <c r="V10" s="167">
        <f>'Ops CF'!U8</f>
        <v>4</v>
      </c>
      <c r="W10" s="167">
        <f>'Ops CF'!V8</f>
        <v>5</v>
      </c>
      <c r="X10" s="167">
        <f>'Ops CF'!W8</f>
        <v>6</v>
      </c>
      <c r="Y10" s="167">
        <f>'Ops CF'!X8</f>
        <v>7</v>
      </c>
      <c r="Z10" s="167">
        <f>'Ops CF'!Y8</f>
        <v>8</v>
      </c>
      <c r="AA10" s="167">
        <f>'Ops CF'!Z8</f>
        <v>9</v>
      </c>
      <c r="AB10" s="167">
        <f>'Ops CF'!AA8</f>
        <v>10</v>
      </c>
      <c r="AC10" s="167">
        <f>'Ops CF'!AB8</f>
        <v>11</v>
      </c>
      <c r="AD10" s="167">
        <f>'Ops CF'!AC8</f>
        <v>12</v>
      </c>
      <c r="AE10" s="167">
        <f>'Ops CF'!AD8</f>
        <v>13</v>
      </c>
      <c r="AF10" s="167">
        <f>'Ops CF'!AE8</f>
        <v>14</v>
      </c>
      <c r="AG10" s="167">
        <f>'Ops CF'!AF8</f>
        <v>15</v>
      </c>
      <c r="AH10" s="167">
        <f>'Ops CF'!AG8</f>
        <v>16</v>
      </c>
      <c r="AI10" s="167">
        <f>'Ops CF'!AH8</f>
        <v>17</v>
      </c>
      <c r="AJ10" s="167">
        <f>'Ops CF'!AI8</f>
        <v>18</v>
      </c>
      <c r="AK10" s="167">
        <f>'Ops CF'!AJ8</f>
        <v>19</v>
      </c>
      <c r="AL10" s="167">
        <f>'Ops CF'!AK8</f>
        <v>20</v>
      </c>
      <c r="AM10" s="167">
        <f>'Ops CF'!AL8</f>
        <v>21</v>
      </c>
      <c r="AN10" s="167">
        <f>'Ops CF'!AM8</f>
        <v>22</v>
      </c>
      <c r="AO10" s="167">
        <f>'Ops CF'!AN8</f>
        <v>23</v>
      </c>
      <c r="AP10" s="167">
        <f>'Ops CF'!AO8</f>
        <v>24</v>
      </c>
      <c r="AQ10" s="167">
        <f>'Ops CF'!AP8</f>
        <v>25</v>
      </c>
      <c r="AR10" s="167">
        <f>'Ops CF'!AQ8</f>
        <v>26</v>
      </c>
      <c r="AS10" s="167">
        <f>'Ops CF'!AR8</f>
        <v>27</v>
      </c>
      <c r="AT10" s="167">
        <f>'Ops CF'!AS8</f>
        <v>28</v>
      </c>
      <c r="AU10" s="167">
        <f>'Ops CF'!AT8</f>
        <v>29</v>
      </c>
      <c r="AV10" s="167">
        <f>'Ops CF'!AU8</f>
        <v>30</v>
      </c>
      <c r="AW10" s="167">
        <f>'Ops CF'!AV8</f>
        <v>31</v>
      </c>
      <c r="AX10" s="167">
        <f>'Ops CF'!AW8</f>
        <v>32</v>
      </c>
      <c r="AY10" s="167">
        <f>'Ops CF'!AX8</f>
        <v>33</v>
      </c>
      <c r="AZ10" s="167">
        <f>'Ops CF'!AY8</f>
        <v>34</v>
      </c>
      <c r="BA10" s="167">
        <f>'Ops CF'!AZ8</f>
        <v>35</v>
      </c>
      <c r="BB10" s="167">
        <f>'Ops CF'!BA8</f>
        <v>36</v>
      </c>
      <c r="BC10" s="167">
        <f>'Ops CF'!BB8</f>
        <v>37</v>
      </c>
      <c r="BD10" s="167">
        <f>'Ops CF'!BC8</f>
        <v>38</v>
      </c>
      <c r="BE10" s="167">
        <f>'Ops CF'!BD8</f>
        <v>39</v>
      </c>
      <c r="BF10" s="167">
        <f>'Ops CF'!BE8</f>
        <v>40</v>
      </c>
      <c r="BG10" s="167">
        <f>'Ops CF'!BF8</f>
        <v>41</v>
      </c>
      <c r="BH10" s="167">
        <f>'Ops CF'!BG8</f>
        <v>42</v>
      </c>
      <c r="BI10" s="167">
        <f>'Ops CF'!BH8</f>
        <v>43</v>
      </c>
      <c r="BJ10" s="167">
        <f>'Ops CF'!BI8</f>
        <v>44</v>
      </c>
      <c r="BK10" s="167">
        <f>'Ops CF'!BJ8</f>
        <v>45</v>
      </c>
      <c r="BL10" s="167">
        <f>'Ops CF'!BK8</f>
        <v>46</v>
      </c>
      <c r="BM10" s="167">
        <f>'Ops CF'!BL8</f>
        <v>47</v>
      </c>
      <c r="BN10" s="167">
        <f>'Ops CF'!BM8</f>
        <v>48</v>
      </c>
      <c r="BO10" s="167">
        <f>'Ops CF'!BN8</f>
        <v>49</v>
      </c>
      <c r="BP10" s="167">
        <f>'Ops CF'!BO8</f>
        <v>50</v>
      </c>
      <c r="BQ10" s="167">
        <f>'Ops CF'!BP8</f>
        <v>51</v>
      </c>
      <c r="BR10" s="167">
        <f>'Ops CF'!BQ8</f>
        <v>52</v>
      </c>
      <c r="BS10" s="167">
        <f>'Ops CF'!BR8</f>
        <v>53</v>
      </c>
      <c r="BT10" s="167">
        <f>'Ops CF'!BS8</f>
        <v>54</v>
      </c>
      <c r="BU10" s="167">
        <f>'Ops CF'!BT8</f>
        <v>55</v>
      </c>
      <c r="BV10" s="167">
        <f>'Ops CF'!BU8</f>
        <v>56</v>
      </c>
      <c r="BW10" s="167">
        <f>'Ops CF'!BV8</f>
        <v>57</v>
      </c>
      <c r="BX10" s="167">
        <f>'Ops CF'!BW8</f>
        <v>58</v>
      </c>
      <c r="BY10" s="167">
        <f>'Ops CF'!BX8</f>
        <v>59</v>
      </c>
      <c r="BZ10" s="167">
        <f>'Ops CF'!BY8</f>
        <v>60</v>
      </c>
      <c r="CA10" s="167">
        <f>'Ops CF'!BZ8</f>
        <v>61</v>
      </c>
      <c r="CB10" s="167">
        <f>'Ops CF'!CA8</f>
        <v>62</v>
      </c>
      <c r="CC10" s="167">
        <f>'Ops CF'!CB8</f>
        <v>63</v>
      </c>
      <c r="CD10" s="167">
        <f>'Ops CF'!CC8</f>
        <v>64</v>
      </c>
      <c r="CE10" s="167">
        <f>'Ops CF'!CD8</f>
        <v>65</v>
      </c>
      <c r="CF10" s="167">
        <f>'Ops CF'!CE8</f>
        <v>66</v>
      </c>
      <c r="CG10" s="167">
        <f>'Ops CF'!CF8</f>
        <v>67</v>
      </c>
      <c r="CH10" s="167">
        <f>'Ops CF'!CG8</f>
        <v>68</v>
      </c>
      <c r="CI10" s="167">
        <f>'Ops CF'!CH8</f>
        <v>69</v>
      </c>
      <c r="CJ10" s="167">
        <f>'Ops CF'!CI8</f>
        <v>70</v>
      </c>
      <c r="CK10" s="167">
        <f>'Ops CF'!CJ8</f>
        <v>71</v>
      </c>
      <c r="CL10" s="167">
        <f>'Ops CF'!CK8</f>
        <v>72</v>
      </c>
      <c r="CM10" s="167">
        <f>'Ops CF'!CL8</f>
        <v>73</v>
      </c>
      <c r="CN10" s="167">
        <f>'Ops CF'!CM8</f>
        <v>74</v>
      </c>
      <c r="CO10" s="167">
        <f>'Ops CF'!CN8</f>
        <v>75</v>
      </c>
      <c r="CP10" s="167">
        <f>'Ops CF'!CO8</f>
        <v>76</v>
      </c>
      <c r="CQ10" s="167">
        <f>'Ops CF'!CP8</f>
        <v>77</v>
      </c>
      <c r="CR10" s="167">
        <f>'Ops CF'!CQ8</f>
        <v>78</v>
      </c>
      <c r="CS10" s="167">
        <f>'Ops CF'!CR8</f>
        <v>79</v>
      </c>
      <c r="CT10" s="167">
        <f>'Ops CF'!CS8</f>
        <v>80</v>
      </c>
      <c r="CU10" s="167">
        <f>'Ops CF'!CT8</f>
        <v>81</v>
      </c>
      <c r="CV10" s="167">
        <f>'Ops CF'!CU8</f>
        <v>82</v>
      </c>
      <c r="CW10" s="167">
        <f>'Ops CF'!CV8</f>
        <v>83</v>
      </c>
      <c r="CX10" s="167">
        <f>'Ops CF'!CW8</f>
        <v>84</v>
      </c>
      <c r="CY10" s="167">
        <f>'Ops CF'!CX8</f>
        <v>85</v>
      </c>
      <c r="CZ10" s="167">
        <f>'Ops CF'!CY8</f>
        <v>86</v>
      </c>
      <c r="DA10" s="167">
        <f>'Ops CF'!CZ8</f>
        <v>87</v>
      </c>
      <c r="DB10" s="167">
        <f>'Ops CF'!DA8</f>
        <v>88</v>
      </c>
      <c r="DC10" s="167">
        <f>'Ops CF'!DB8</f>
        <v>89</v>
      </c>
      <c r="DD10" s="167">
        <f>'Ops CF'!DC8</f>
        <v>90</v>
      </c>
      <c r="DE10" s="167">
        <f>'Ops CF'!DD8</f>
        <v>91</v>
      </c>
      <c r="DF10" s="167">
        <f>'Ops CF'!DE8</f>
        <v>92</v>
      </c>
      <c r="DG10" s="167">
        <f>'Ops CF'!DF8</f>
        <v>93</v>
      </c>
      <c r="DH10" s="167">
        <f>'Ops CF'!DG8</f>
        <v>94</v>
      </c>
      <c r="DI10" s="167">
        <f>'Ops CF'!DH8</f>
        <v>95</v>
      </c>
      <c r="DJ10" s="167">
        <f>'Ops CF'!DI8</f>
        <v>96</v>
      </c>
      <c r="DK10" s="167">
        <f>'Ops CF'!DJ8</f>
        <v>97</v>
      </c>
      <c r="DL10" s="167">
        <f>'Ops CF'!DK8</f>
        <v>98</v>
      </c>
      <c r="DM10" s="167">
        <f>'Ops CF'!DL8</f>
        <v>99</v>
      </c>
      <c r="DN10" s="167">
        <f>'Ops CF'!DM8</f>
        <v>100</v>
      </c>
      <c r="DO10" s="167">
        <f>'Ops CF'!DN8</f>
        <v>101</v>
      </c>
      <c r="DP10" s="167">
        <f>'Ops CF'!DO8</f>
        <v>102</v>
      </c>
      <c r="DQ10" s="167">
        <f>'Ops CF'!DP8</f>
        <v>103</v>
      </c>
      <c r="DR10" s="167">
        <f>'Ops CF'!DQ8</f>
        <v>104</v>
      </c>
      <c r="DS10" s="167">
        <f>'Ops CF'!DR8</f>
        <v>105</v>
      </c>
      <c r="DT10" s="167">
        <f>'Ops CF'!DS8</f>
        <v>106</v>
      </c>
      <c r="DU10" s="167">
        <f>'Ops CF'!DT8</f>
        <v>107</v>
      </c>
      <c r="DV10" s="167">
        <f>'Ops CF'!DU8</f>
        <v>108</v>
      </c>
      <c r="DW10" s="167">
        <f>'Ops CF'!DV8</f>
        <v>109</v>
      </c>
      <c r="DX10" s="167">
        <f>'Ops CF'!DW8</f>
        <v>110</v>
      </c>
      <c r="DY10" s="167">
        <f>'Ops CF'!DX8</f>
        <v>111</v>
      </c>
      <c r="DZ10" s="167">
        <f>'Ops CF'!DY8</f>
        <v>112</v>
      </c>
      <c r="EA10" s="167">
        <f>'Ops CF'!DZ8</f>
        <v>113</v>
      </c>
      <c r="EB10" s="167">
        <f>'Ops CF'!EA8</f>
        <v>114</v>
      </c>
      <c r="EC10" s="167">
        <f>'Ops CF'!EB8</f>
        <v>115</v>
      </c>
      <c r="ED10" s="167">
        <f>'Ops CF'!EC8</f>
        <v>116</v>
      </c>
      <c r="EE10" s="167">
        <f>'Ops CF'!ED8</f>
        <v>117</v>
      </c>
      <c r="EF10" s="167">
        <f>'Ops CF'!EE8</f>
        <v>118</v>
      </c>
      <c r="EG10" s="167">
        <f>'Ops CF'!EF8</f>
        <v>119</v>
      </c>
      <c r="EH10" s="167">
        <f>'Ops CF'!EG8</f>
        <v>120</v>
      </c>
    </row>
    <row r="11" spans="1:138" x14ac:dyDescent="0.2">
      <c r="A11" s="2"/>
      <c r="B11" s="2"/>
      <c r="C11" s="2"/>
      <c r="D11" s="2"/>
      <c r="E11" s="2"/>
      <c r="F11" s="2"/>
      <c r="G11" s="2"/>
      <c r="H11" s="2"/>
      <c r="I11" s="2"/>
      <c r="J11" s="2"/>
      <c r="K11" s="2"/>
      <c r="L11" s="2"/>
      <c r="M11" s="2"/>
      <c r="N11" s="2"/>
      <c r="O11" s="2"/>
      <c r="P11" s="2"/>
      <c r="Q11" s="2"/>
      <c r="R11" s="143">
        <v>0</v>
      </c>
      <c r="S11" s="143">
        <v>1</v>
      </c>
      <c r="T11" s="143">
        <v>1</v>
      </c>
      <c r="U11" s="143">
        <v>1</v>
      </c>
      <c r="V11" s="143">
        <v>1</v>
      </c>
      <c r="W11" s="143">
        <v>1</v>
      </c>
      <c r="X11" s="143">
        <v>1</v>
      </c>
      <c r="Y11" s="143">
        <v>1</v>
      </c>
      <c r="Z11" s="143">
        <v>1</v>
      </c>
      <c r="AA11" s="143">
        <v>1</v>
      </c>
      <c r="AB11" s="143">
        <v>1</v>
      </c>
      <c r="AC11" s="143">
        <v>1</v>
      </c>
      <c r="AD11" s="143">
        <v>1</v>
      </c>
      <c r="AE11" s="143">
        <v>2</v>
      </c>
      <c r="AF11" s="143">
        <v>2</v>
      </c>
      <c r="AG11" s="143">
        <v>2</v>
      </c>
      <c r="AH11" s="143">
        <v>2</v>
      </c>
      <c r="AI11" s="143">
        <v>2</v>
      </c>
      <c r="AJ11" s="143">
        <v>2</v>
      </c>
      <c r="AK11" s="143">
        <v>2</v>
      </c>
      <c r="AL11" s="143">
        <v>2</v>
      </c>
      <c r="AM11" s="143">
        <v>2</v>
      </c>
      <c r="AN11" s="143">
        <v>2</v>
      </c>
      <c r="AO11" s="143">
        <v>2</v>
      </c>
      <c r="AP11" s="143">
        <v>2</v>
      </c>
      <c r="AQ11" s="143">
        <v>3</v>
      </c>
      <c r="AR11" s="143">
        <v>3</v>
      </c>
      <c r="AS11" s="143">
        <v>3</v>
      </c>
      <c r="AT11" s="143">
        <v>3</v>
      </c>
      <c r="AU11" s="143">
        <v>3</v>
      </c>
      <c r="AV11" s="143">
        <v>3</v>
      </c>
      <c r="AW11" s="143">
        <v>3</v>
      </c>
      <c r="AX11" s="143">
        <v>3</v>
      </c>
      <c r="AY11" s="143">
        <v>3</v>
      </c>
      <c r="AZ11" s="143">
        <v>3</v>
      </c>
      <c r="BA11" s="143">
        <v>3</v>
      </c>
      <c r="BB11" s="143">
        <v>3</v>
      </c>
      <c r="BC11" s="143">
        <v>4</v>
      </c>
      <c r="BD11" s="143">
        <v>4</v>
      </c>
      <c r="BE11" s="143">
        <v>4</v>
      </c>
      <c r="BF11" s="143">
        <v>4</v>
      </c>
      <c r="BG11" s="143">
        <v>4</v>
      </c>
      <c r="BH11" s="143">
        <v>4</v>
      </c>
      <c r="BI11" s="143">
        <v>4</v>
      </c>
      <c r="BJ11" s="143">
        <v>4</v>
      </c>
      <c r="BK11" s="143">
        <v>4</v>
      </c>
      <c r="BL11" s="143">
        <v>4</v>
      </c>
      <c r="BM11" s="143">
        <v>4</v>
      </c>
      <c r="BN11" s="143">
        <v>4</v>
      </c>
      <c r="BO11" s="143">
        <v>5</v>
      </c>
      <c r="BP11" s="143">
        <v>5</v>
      </c>
      <c r="BQ11" s="143">
        <v>5</v>
      </c>
      <c r="BR11" s="143">
        <v>5</v>
      </c>
      <c r="BS11" s="143">
        <v>5</v>
      </c>
      <c r="BT11" s="143">
        <v>5</v>
      </c>
      <c r="BU11" s="143">
        <v>5</v>
      </c>
      <c r="BV11" s="143">
        <v>5</v>
      </c>
      <c r="BW11" s="143">
        <v>5</v>
      </c>
      <c r="BX11" s="143">
        <v>5</v>
      </c>
      <c r="BY11" s="143">
        <v>5</v>
      </c>
      <c r="BZ11" s="143">
        <v>5</v>
      </c>
      <c r="CA11" s="143">
        <v>6</v>
      </c>
      <c r="CB11" s="143">
        <v>6</v>
      </c>
      <c r="CC11" s="143">
        <v>6</v>
      </c>
      <c r="CD11" s="143">
        <v>6</v>
      </c>
      <c r="CE11" s="143">
        <v>6</v>
      </c>
      <c r="CF11" s="143">
        <v>6</v>
      </c>
      <c r="CG11" s="143">
        <v>6</v>
      </c>
      <c r="CH11" s="143">
        <v>6</v>
      </c>
      <c r="CI11" s="143">
        <v>6</v>
      </c>
      <c r="CJ11" s="143">
        <v>6</v>
      </c>
      <c r="CK11" s="143">
        <v>6</v>
      </c>
      <c r="CL11" s="143">
        <v>6</v>
      </c>
      <c r="CM11" s="143">
        <v>7</v>
      </c>
      <c r="CN11" s="143">
        <v>7</v>
      </c>
      <c r="CO11" s="143">
        <v>7</v>
      </c>
      <c r="CP11" s="143">
        <v>7</v>
      </c>
      <c r="CQ11" s="143">
        <v>7</v>
      </c>
      <c r="CR11" s="143">
        <v>7</v>
      </c>
      <c r="CS11" s="143">
        <v>7</v>
      </c>
      <c r="CT11" s="143">
        <v>7</v>
      </c>
      <c r="CU11" s="143">
        <v>7</v>
      </c>
      <c r="CV11" s="143">
        <v>7</v>
      </c>
      <c r="CW11" s="143">
        <v>7</v>
      </c>
      <c r="CX11" s="143">
        <v>7</v>
      </c>
      <c r="CY11" s="143">
        <v>8</v>
      </c>
      <c r="CZ11" s="143">
        <v>8</v>
      </c>
      <c r="DA11" s="143">
        <v>8</v>
      </c>
      <c r="DB11" s="143">
        <v>8</v>
      </c>
      <c r="DC11" s="143">
        <v>8</v>
      </c>
      <c r="DD11" s="143">
        <v>8</v>
      </c>
      <c r="DE11" s="143">
        <v>8</v>
      </c>
      <c r="DF11" s="143">
        <v>8</v>
      </c>
      <c r="DG11" s="143">
        <v>8</v>
      </c>
      <c r="DH11" s="143">
        <v>8</v>
      </c>
      <c r="DI11" s="143">
        <v>8</v>
      </c>
      <c r="DJ11" s="143">
        <v>8</v>
      </c>
      <c r="DK11" s="143">
        <v>9</v>
      </c>
      <c r="DL11" s="143">
        <v>9</v>
      </c>
      <c r="DM11" s="143">
        <v>9</v>
      </c>
      <c r="DN11" s="143">
        <v>9</v>
      </c>
      <c r="DO11" s="143">
        <v>9</v>
      </c>
      <c r="DP11" s="143">
        <v>9</v>
      </c>
      <c r="DQ11" s="143">
        <v>9</v>
      </c>
      <c r="DR11" s="143">
        <v>9</v>
      </c>
      <c r="DS11" s="143">
        <v>9</v>
      </c>
      <c r="DT11" s="143">
        <v>9</v>
      </c>
      <c r="DU11" s="143">
        <v>9</v>
      </c>
      <c r="DV11" s="143">
        <v>9</v>
      </c>
      <c r="DW11" s="143">
        <v>10</v>
      </c>
      <c r="DX11" s="143">
        <v>10</v>
      </c>
      <c r="DY11" s="143">
        <v>10</v>
      </c>
      <c r="DZ11" s="143">
        <v>10</v>
      </c>
      <c r="EA11" s="143">
        <v>10</v>
      </c>
      <c r="EB11" s="143">
        <v>10</v>
      </c>
      <c r="EC11" s="143">
        <v>10</v>
      </c>
      <c r="ED11" s="143">
        <v>10</v>
      </c>
      <c r="EE11" s="143">
        <v>10</v>
      </c>
      <c r="EF11" s="143">
        <v>10</v>
      </c>
      <c r="EG11" s="143">
        <v>10</v>
      </c>
      <c r="EH11" s="143"/>
    </row>
    <row r="12" spans="1:138" x14ac:dyDescent="0.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row>
    <row r="13" spans="1:138" x14ac:dyDescent="0.2">
      <c r="A13" s="2"/>
      <c r="B13" s="168" t="s">
        <v>206</v>
      </c>
      <c r="C13" s="168"/>
      <c r="D13" s="168"/>
      <c r="E13" s="168"/>
      <c r="F13" s="168"/>
      <c r="G13" s="168"/>
      <c r="H13" s="168"/>
      <c r="I13" s="168"/>
      <c r="J13" s="168"/>
      <c r="K13" s="168"/>
      <c r="L13" s="168"/>
      <c r="M13" s="168"/>
      <c r="N13" s="168"/>
      <c r="O13" s="168"/>
      <c r="P13" s="168"/>
      <c r="Q13" s="2"/>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8"/>
      <c r="BD13" s="168"/>
      <c r="BE13" s="168"/>
      <c r="BF13" s="168"/>
      <c r="BG13" s="168"/>
      <c r="BH13" s="168"/>
      <c r="BI13" s="168"/>
      <c r="BJ13" s="168"/>
      <c r="BK13" s="168"/>
      <c r="BL13" s="168"/>
      <c r="BM13" s="168"/>
      <c r="BN13" s="168"/>
      <c r="BO13" s="168"/>
      <c r="BP13" s="168"/>
      <c r="BQ13" s="168"/>
      <c r="BR13" s="168"/>
      <c r="BS13" s="168"/>
      <c r="BT13" s="168"/>
      <c r="BU13" s="168"/>
      <c r="BV13" s="168"/>
      <c r="BW13" s="168"/>
      <c r="BX13" s="168"/>
      <c r="BY13" s="168"/>
      <c r="BZ13" s="168"/>
      <c r="CA13" s="168"/>
      <c r="CB13" s="168"/>
      <c r="CC13" s="168"/>
      <c r="CD13" s="168"/>
      <c r="CE13" s="168"/>
      <c r="CF13" s="168"/>
      <c r="CG13" s="168"/>
      <c r="CH13" s="168"/>
      <c r="CI13" s="168"/>
      <c r="CJ13" s="168"/>
      <c r="CK13" s="168"/>
      <c r="CL13" s="168"/>
      <c r="CM13" s="168"/>
      <c r="CN13" s="168"/>
      <c r="CO13" s="168"/>
      <c r="CP13" s="168"/>
      <c r="CQ13" s="168"/>
      <c r="CR13" s="168"/>
      <c r="CS13" s="168"/>
      <c r="CT13" s="168"/>
      <c r="CU13" s="168"/>
      <c r="CV13" s="168"/>
      <c r="CW13" s="168"/>
      <c r="CX13" s="168"/>
      <c r="CY13" s="168"/>
      <c r="CZ13" s="168"/>
      <c r="DA13" s="168"/>
      <c r="DB13" s="168"/>
      <c r="DC13" s="168"/>
      <c r="DD13" s="168"/>
      <c r="DE13" s="168"/>
      <c r="DF13" s="168"/>
      <c r="DG13" s="168"/>
      <c r="DH13" s="168"/>
      <c r="DI13" s="168"/>
      <c r="DJ13" s="168"/>
      <c r="DK13" s="168"/>
      <c r="DL13" s="168"/>
      <c r="DM13" s="168"/>
      <c r="DN13" s="168"/>
      <c r="DO13" s="168"/>
      <c r="DP13" s="168"/>
      <c r="DQ13" s="168"/>
      <c r="DR13" s="168"/>
      <c r="DS13" s="168"/>
      <c r="DT13" s="168"/>
      <c r="DU13" s="168"/>
      <c r="DV13" s="168"/>
      <c r="DW13" s="168"/>
      <c r="DX13" s="168"/>
      <c r="DY13" s="168"/>
      <c r="DZ13" s="168"/>
      <c r="EA13" s="168"/>
      <c r="EB13" s="168"/>
      <c r="EC13" s="168"/>
      <c r="ED13" s="168"/>
      <c r="EE13" s="168"/>
      <c r="EF13" s="168"/>
      <c r="EG13" s="168"/>
      <c r="EH13" s="168"/>
    </row>
    <row r="14" spans="1:138" x14ac:dyDescent="0.2">
      <c r="A14" s="2"/>
      <c r="B14" s="149" t="s">
        <v>88</v>
      </c>
      <c r="C14" s="96"/>
      <c r="D14" s="96">
        <f ca="1">R14</f>
        <v>-76407588.970358297</v>
      </c>
      <c r="E14" s="96"/>
      <c r="F14" s="96"/>
      <c r="G14" s="96"/>
      <c r="H14" s="96"/>
      <c r="I14" s="96"/>
      <c r="J14" s="96"/>
      <c r="K14" s="96"/>
      <c r="L14" s="96"/>
      <c r="M14" s="96"/>
      <c r="N14" s="96"/>
      <c r="O14" s="96"/>
      <c r="P14" s="96">
        <f ca="1">SUMIF($D$10:$N$10,"&lt;="&amp;rHoldPeriod,$D14:$N14)</f>
        <v>-76407588.970358297</v>
      </c>
      <c r="Q14" s="2"/>
      <c r="R14" s="96">
        <f ca="1">-rAcqVal</f>
        <v>-76407588.970358297</v>
      </c>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6"/>
      <c r="BK14" s="96"/>
      <c r="BL14" s="96"/>
      <c r="BM14" s="96"/>
      <c r="BN14" s="96"/>
      <c r="BO14" s="96"/>
      <c r="BP14" s="96"/>
      <c r="BQ14" s="96"/>
      <c r="BR14" s="96"/>
      <c r="BS14" s="96"/>
      <c r="BT14" s="96"/>
      <c r="BU14" s="96"/>
      <c r="BV14" s="96"/>
      <c r="BW14" s="96"/>
      <c r="BX14" s="96"/>
      <c r="BY14" s="96"/>
      <c r="BZ14" s="96"/>
      <c r="CA14" s="96"/>
      <c r="CB14" s="96"/>
      <c r="CC14" s="96"/>
      <c r="CD14" s="96"/>
      <c r="CE14" s="96"/>
      <c r="CF14" s="96"/>
      <c r="CG14" s="96"/>
      <c r="CH14" s="96"/>
      <c r="CI14" s="96"/>
      <c r="CJ14" s="96"/>
      <c r="CK14" s="96"/>
      <c r="CL14" s="96"/>
      <c r="CM14" s="96"/>
      <c r="CN14" s="96"/>
      <c r="CO14" s="96"/>
      <c r="CP14" s="96"/>
      <c r="CQ14" s="96"/>
      <c r="CR14" s="96"/>
      <c r="CS14" s="96"/>
      <c r="CT14" s="96"/>
      <c r="CU14" s="96"/>
      <c r="CV14" s="96"/>
      <c r="CW14" s="96"/>
      <c r="CX14" s="96"/>
      <c r="CY14" s="96"/>
      <c r="CZ14" s="96"/>
      <c r="DA14" s="96"/>
      <c r="DB14" s="96"/>
      <c r="DC14" s="96"/>
      <c r="DD14" s="96"/>
      <c r="DE14" s="96"/>
      <c r="DF14" s="96"/>
      <c r="DG14" s="96"/>
      <c r="DH14" s="96"/>
      <c r="DI14" s="96"/>
      <c r="DJ14" s="96"/>
      <c r="DK14" s="96"/>
      <c r="DL14" s="96"/>
      <c r="DM14" s="96"/>
      <c r="DN14" s="96"/>
      <c r="DO14" s="96"/>
      <c r="DP14" s="96"/>
      <c r="DQ14" s="96"/>
      <c r="DR14" s="96"/>
      <c r="DS14" s="96"/>
      <c r="DT14" s="96"/>
      <c r="DU14" s="96"/>
      <c r="DV14" s="96"/>
      <c r="DW14" s="96"/>
      <c r="DX14" s="96"/>
      <c r="DY14" s="96"/>
      <c r="DZ14" s="96"/>
      <c r="EA14" s="96"/>
      <c r="EB14" s="96"/>
      <c r="EC14" s="96"/>
      <c r="ED14" s="96"/>
      <c r="EE14" s="96"/>
      <c r="EF14" s="96"/>
      <c r="EG14" s="96"/>
      <c r="EH14" s="96"/>
    </row>
    <row r="15" spans="1:138" x14ac:dyDescent="0.2">
      <c r="A15" s="2"/>
      <c r="B15" s="149" t="s">
        <v>207</v>
      </c>
      <c r="C15" s="96"/>
      <c r="D15" s="96">
        <f ca="1">R15</f>
        <v>-1146113.8345553745</v>
      </c>
      <c r="E15" s="96"/>
      <c r="F15" s="96"/>
      <c r="G15" s="96"/>
      <c r="H15" s="96"/>
      <c r="I15" s="96"/>
      <c r="J15" s="96"/>
      <c r="K15" s="96"/>
      <c r="L15" s="96"/>
      <c r="M15" s="96"/>
      <c r="N15" s="96"/>
      <c r="O15" s="96"/>
      <c r="P15" s="96">
        <f ca="1">SUMIF($D$10:$N$10,"&lt;="&amp;rHoldPeriod,$D15:$N15)</f>
        <v>-1146113.8345553745</v>
      </c>
      <c r="Q15" s="2"/>
      <c r="R15" s="96">
        <f ca="1">-rAcqCost</f>
        <v>-1146113.8345553745</v>
      </c>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c r="BD15" s="96"/>
      <c r="BE15" s="96"/>
      <c r="BF15" s="96"/>
      <c r="BG15" s="96"/>
      <c r="BH15" s="96"/>
      <c r="BI15" s="96"/>
      <c r="BJ15" s="96"/>
      <c r="BK15" s="96"/>
      <c r="BL15" s="96"/>
      <c r="BM15" s="96"/>
      <c r="BN15" s="96"/>
      <c r="BO15" s="96"/>
      <c r="BP15" s="96"/>
      <c r="BQ15" s="96"/>
      <c r="BR15" s="96"/>
      <c r="BS15" s="96"/>
      <c r="BT15" s="96"/>
      <c r="BU15" s="96"/>
      <c r="BV15" s="96"/>
      <c r="BW15" s="96"/>
      <c r="BX15" s="96"/>
      <c r="BY15" s="96"/>
      <c r="BZ15" s="96"/>
      <c r="CA15" s="96"/>
      <c r="CB15" s="96"/>
      <c r="CC15" s="96"/>
      <c r="CD15" s="96"/>
      <c r="CE15" s="96"/>
      <c r="CF15" s="96"/>
      <c r="CG15" s="96"/>
      <c r="CH15" s="96"/>
      <c r="CI15" s="96"/>
      <c r="CJ15" s="96"/>
      <c r="CK15" s="96"/>
      <c r="CL15" s="96"/>
      <c r="CM15" s="96"/>
      <c r="CN15" s="96"/>
      <c r="CO15" s="96"/>
      <c r="CP15" s="96"/>
      <c r="CQ15" s="96"/>
      <c r="CR15" s="96"/>
      <c r="CS15" s="96"/>
      <c r="CT15" s="96"/>
      <c r="CU15" s="96"/>
      <c r="CV15" s="96"/>
      <c r="CW15" s="96"/>
      <c r="CX15" s="96"/>
      <c r="CY15" s="96"/>
      <c r="CZ15" s="96"/>
      <c r="DA15" s="96"/>
      <c r="DB15" s="96"/>
      <c r="DC15" s="96"/>
      <c r="DD15" s="96"/>
      <c r="DE15" s="96"/>
      <c r="DF15" s="96"/>
      <c r="DG15" s="96"/>
      <c r="DH15" s="96"/>
      <c r="DI15" s="96"/>
      <c r="DJ15" s="96"/>
      <c r="DK15" s="96"/>
      <c r="DL15" s="96"/>
      <c r="DM15" s="96"/>
      <c r="DN15" s="96"/>
      <c r="DO15" s="96"/>
      <c r="DP15" s="96"/>
      <c r="DQ15" s="96"/>
      <c r="DR15" s="96"/>
      <c r="DS15" s="96"/>
      <c r="DT15" s="96"/>
      <c r="DU15" s="96"/>
      <c r="DV15" s="96"/>
      <c r="DW15" s="96"/>
      <c r="DX15" s="96"/>
      <c r="DY15" s="96"/>
      <c r="DZ15" s="96"/>
      <c r="EA15" s="96"/>
      <c r="EB15" s="96"/>
      <c r="EC15" s="96"/>
      <c r="ED15" s="96"/>
      <c r="EE15" s="96"/>
      <c r="EF15" s="96"/>
      <c r="EG15" s="96"/>
      <c r="EH15" s="96"/>
    </row>
    <row r="16" spans="1:138" ht="12.75" thickBot="1" x14ac:dyDescent="0.25">
      <c r="A16" s="2"/>
      <c r="B16" s="149" t="s">
        <v>208</v>
      </c>
      <c r="C16" s="96"/>
      <c r="D16" s="96">
        <f ca="1">R16</f>
        <v>0</v>
      </c>
      <c r="E16" s="96"/>
      <c r="F16" s="96"/>
      <c r="G16" s="96"/>
      <c r="H16" s="96"/>
      <c r="I16" s="96"/>
      <c r="J16" s="96"/>
      <c r="K16" s="96"/>
      <c r="L16" s="96"/>
      <c r="M16" s="96"/>
      <c r="N16" s="96"/>
      <c r="O16" s="96"/>
      <c r="P16" s="96">
        <f ca="1">SUMIF($D$10:$N$10,"&lt;="&amp;rHoldPeriod,$D16:$N16)</f>
        <v>0</v>
      </c>
      <c r="Q16" s="2"/>
      <c r="R16" s="96">
        <f ca="1">-P79</f>
        <v>0</v>
      </c>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6"/>
      <c r="BJ16" s="96"/>
      <c r="BK16" s="96"/>
      <c r="BL16" s="96"/>
      <c r="BM16" s="96"/>
      <c r="BN16" s="96"/>
      <c r="BO16" s="96"/>
      <c r="BP16" s="96"/>
      <c r="BQ16" s="96"/>
      <c r="BR16" s="96"/>
      <c r="BS16" s="96"/>
      <c r="BT16" s="96"/>
      <c r="BU16" s="96"/>
      <c r="BV16" s="96"/>
      <c r="BW16" s="96"/>
      <c r="BX16" s="96"/>
      <c r="BY16" s="96"/>
      <c r="BZ16" s="96"/>
      <c r="CA16" s="96"/>
      <c r="CB16" s="96"/>
      <c r="CC16" s="96"/>
      <c r="CD16" s="96"/>
      <c r="CE16" s="96"/>
      <c r="CF16" s="96"/>
      <c r="CG16" s="96"/>
      <c r="CH16" s="96"/>
      <c r="CI16" s="96"/>
      <c r="CJ16" s="96"/>
      <c r="CK16" s="96"/>
      <c r="CL16" s="96"/>
      <c r="CM16" s="96"/>
      <c r="CN16" s="96"/>
      <c r="CO16" s="96"/>
      <c r="CP16" s="96"/>
      <c r="CQ16" s="96"/>
      <c r="CR16" s="96"/>
      <c r="CS16" s="96"/>
      <c r="CT16" s="96"/>
      <c r="CU16" s="96"/>
      <c r="CV16" s="96"/>
      <c r="CW16" s="96"/>
      <c r="CX16" s="96"/>
      <c r="CY16" s="96"/>
      <c r="CZ16" s="96"/>
      <c r="DA16" s="96"/>
      <c r="DB16" s="96"/>
      <c r="DC16" s="96"/>
      <c r="DD16" s="96"/>
      <c r="DE16" s="96"/>
      <c r="DF16" s="96"/>
      <c r="DG16" s="96"/>
      <c r="DH16" s="96"/>
      <c r="DI16" s="96"/>
      <c r="DJ16" s="96"/>
      <c r="DK16" s="96"/>
      <c r="DL16" s="96"/>
      <c r="DM16" s="96"/>
      <c r="DN16" s="96"/>
      <c r="DO16" s="96"/>
      <c r="DP16" s="96"/>
      <c r="DQ16" s="96"/>
      <c r="DR16" s="96"/>
      <c r="DS16" s="96"/>
      <c r="DT16" s="96"/>
      <c r="DU16" s="96"/>
      <c r="DV16" s="96"/>
      <c r="DW16" s="96"/>
      <c r="DX16" s="96"/>
      <c r="DY16" s="96"/>
      <c r="DZ16" s="96"/>
      <c r="EA16" s="96"/>
      <c r="EB16" s="96"/>
      <c r="EC16" s="96"/>
      <c r="ED16" s="96"/>
      <c r="EE16" s="96"/>
      <c r="EF16" s="96"/>
      <c r="EG16" s="96"/>
      <c r="EH16" s="96"/>
    </row>
    <row r="17" spans="1:138" ht="12.75" thickTop="1" x14ac:dyDescent="0.2">
      <c r="A17" s="2"/>
      <c r="B17" s="151" t="s">
        <v>206</v>
      </c>
      <c r="C17" s="151"/>
      <c r="D17" s="151">
        <f ca="1">SUBTOTAL(9,D14:D16)</f>
        <v>-77553702.80491367</v>
      </c>
      <c r="E17" s="151"/>
      <c r="F17" s="151"/>
      <c r="G17" s="151"/>
      <c r="H17" s="151"/>
      <c r="I17" s="151"/>
      <c r="J17" s="151"/>
      <c r="K17" s="151"/>
      <c r="L17" s="151"/>
      <c r="M17" s="151"/>
      <c r="N17" s="151"/>
      <c r="O17" s="151"/>
      <c r="P17" s="151">
        <f ca="1">SUBTOTAL(9,P14:P16)</f>
        <v>-77553702.80491367</v>
      </c>
      <c r="Q17" s="2"/>
      <c r="R17" s="151">
        <f ca="1">SUBTOTAL(9,R14:R16)</f>
        <v>-77553702.80491367</v>
      </c>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151"/>
      <c r="BC17" s="151"/>
      <c r="BD17" s="151"/>
      <c r="BE17" s="151"/>
      <c r="BF17" s="151"/>
      <c r="BG17" s="151"/>
      <c r="BH17" s="151"/>
      <c r="BI17" s="151"/>
      <c r="BJ17" s="151"/>
      <c r="BK17" s="151"/>
      <c r="BL17" s="151"/>
      <c r="BM17" s="151"/>
      <c r="BN17" s="151"/>
      <c r="BO17" s="151"/>
      <c r="BP17" s="151"/>
      <c r="BQ17" s="151"/>
      <c r="BR17" s="151"/>
      <c r="BS17" s="151"/>
      <c r="BT17" s="151"/>
      <c r="BU17" s="151"/>
      <c r="BV17" s="151"/>
      <c r="BW17" s="151"/>
      <c r="BX17" s="151"/>
      <c r="BY17" s="151"/>
      <c r="BZ17" s="151"/>
      <c r="CA17" s="151"/>
      <c r="CB17" s="151"/>
      <c r="CC17" s="151"/>
      <c r="CD17" s="151"/>
      <c r="CE17" s="151"/>
      <c r="CF17" s="151"/>
      <c r="CG17" s="151"/>
      <c r="CH17" s="151"/>
      <c r="CI17" s="151"/>
      <c r="CJ17" s="151"/>
      <c r="CK17" s="151"/>
      <c r="CL17" s="151"/>
      <c r="CM17" s="151"/>
      <c r="CN17" s="151"/>
      <c r="CO17" s="151"/>
      <c r="CP17" s="151"/>
      <c r="CQ17" s="151"/>
      <c r="CR17" s="151"/>
      <c r="CS17" s="151"/>
      <c r="CT17" s="151"/>
      <c r="CU17" s="151"/>
      <c r="CV17" s="151"/>
      <c r="CW17" s="151"/>
      <c r="CX17" s="151"/>
      <c r="CY17" s="151"/>
      <c r="CZ17" s="151"/>
      <c r="DA17" s="151"/>
      <c r="DB17" s="151"/>
      <c r="DC17" s="151"/>
      <c r="DD17" s="151"/>
      <c r="DE17" s="151"/>
      <c r="DF17" s="151"/>
      <c r="DG17" s="151"/>
      <c r="DH17" s="151"/>
      <c r="DI17" s="151"/>
      <c r="DJ17" s="151"/>
      <c r="DK17" s="151"/>
      <c r="DL17" s="151"/>
      <c r="DM17" s="151"/>
      <c r="DN17" s="151"/>
      <c r="DO17" s="151"/>
      <c r="DP17" s="151"/>
      <c r="DQ17" s="151"/>
      <c r="DR17" s="151"/>
      <c r="DS17" s="151"/>
      <c r="DT17" s="151"/>
      <c r="DU17" s="151"/>
      <c r="DV17" s="151"/>
      <c r="DW17" s="151"/>
      <c r="DX17" s="151"/>
      <c r="DY17" s="151"/>
      <c r="DZ17" s="151"/>
      <c r="EA17" s="151"/>
      <c r="EB17" s="151"/>
      <c r="EC17" s="151"/>
      <c r="ED17" s="151"/>
      <c r="EE17" s="151"/>
      <c r="EF17" s="151"/>
      <c r="EG17" s="151"/>
      <c r="EH17" s="151"/>
    </row>
    <row r="18" spans="1:138" x14ac:dyDescent="0.2">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row>
    <row r="19" spans="1:138"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row>
    <row r="20" spans="1:138" ht="12.75" collapsed="1" thickBot="1" x14ac:dyDescent="0.25">
      <c r="A20" s="2"/>
      <c r="B20" s="168" t="s">
        <v>0</v>
      </c>
      <c r="C20" s="168"/>
      <c r="D20" s="168"/>
      <c r="E20" s="168"/>
      <c r="F20" s="168"/>
      <c r="G20" s="168"/>
      <c r="H20" s="168"/>
      <c r="I20" s="168"/>
      <c r="J20" s="168"/>
      <c r="K20" s="168"/>
      <c r="L20" s="168"/>
      <c r="M20" s="168"/>
      <c r="N20" s="168"/>
      <c r="O20" s="168"/>
      <c r="P20" s="168"/>
      <c r="Q20" s="2"/>
      <c r="R20" s="168"/>
      <c r="S20" s="168"/>
      <c r="T20" s="168"/>
      <c r="U20" s="168"/>
      <c r="V20" s="168"/>
      <c r="W20" s="168"/>
      <c r="X20" s="168"/>
      <c r="Y20" s="168"/>
      <c r="Z20" s="168"/>
      <c r="AA20" s="168"/>
      <c r="AB20" s="168"/>
      <c r="AC20" s="168"/>
      <c r="AD20" s="168"/>
      <c r="AE20" s="168"/>
      <c r="AF20" s="168"/>
      <c r="AG20" s="168"/>
      <c r="AH20" s="168"/>
      <c r="AI20" s="168"/>
      <c r="AJ20" s="168"/>
      <c r="AK20" s="168"/>
      <c r="AL20" s="168"/>
      <c r="AM20" s="168"/>
      <c r="AN20" s="168"/>
      <c r="AO20" s="168"/>
      <c r="AP20" s="168"/>
      <c r="AQ20" s="168"/>
      <c r="AR20" s="168"/>
      <c r="AS20" s="168"/>
      <c r="AT20" s="168"/>
      <c r="AU20" s="168"/>
      <c r="AV20" s="168"/>
      <c r="AW20" s="168"/>
      <c r="AX20" s="168"/>
      <c r="AY20" s="168"/>
      <c r="AZ20" s="168"/>
      <c r="BA20" s="168"/>
      <c r="BB20" s="168"/>
      <c r="BC20" s="168"/>
      <c r="BD20" s="168"/>
      <c r="BE20" s="168"/>
      <c r="BF20" s="168"/>
      <c r="BG20" s="168"/>
      <c r="BH20" s="168"/>
      <c r="BI20" s="168"/>
      <c r="BJ20" s="168"/>
      <c r="BK20" s="168"/>
      <c r="BL20" s="168"/>
      <c r="BM20" s="168"/>
      <c r="BN20" s="168"/>
      <c r="BO20" s="168"/>
      <c r="BP20" s="168"/>
      <c r="BQ20" s="168"/>
      <c r="BR20" s="168"/>
      <c r="BS20" s="168"/>
      <c r="BT20" s="168"/>
      <c r="BU20" s="168"/>
      <c r="BV20" s="168"/>
      <c r="BW20" s="168"/>
      <c r="BX20" s="168"/>
      <c r="BY20" s="168"/>
      <c r="BZ20" s="168"/>
      <c r="CA20" s="168"/>
      <c r="CB20" s="168"/>
      <c r="CC20" s="168"/>
      <c r="CD20" s="168"/>
      <c r="CE20" s="168"/>
      <c r="CF20" s="168"/>
      <c r="CG20" s="168"/>
      <c r="CH20" s="168"/>
      <c r="CI20" s="168"/>
      <c r="CJ20" s="168"/>
      <c r="CK20" s="168"/>
      <c r="CL20" s="168"/>
      <c r="CM20" s="168"/>
      <c r="CN20" s="168"/>
      <c r="CO20" s="168"/>
      <c r="CP20" s="168"/>
      <c r="CQ20" s="168"/>
      <c r="CR20" s="168"/>
      <c r="CS20" s="168"/>
      <c r="CT20" s="168"/>
      <c r="CU20" s="168"/>
      <c r="CV20" s="168"/>
      <c r="CW20" s="168"/>
      <c r="CX20" s="168"/>
      <c r="CY20" s="168"/>
      <c r="CZ20" s="168"/>
      <c r="DA20" s="168"/>
      <c r="DB20" s="168"/>
      <c r="DC20" s="168"/>
      <c r="DD20" s="168"/>
      <c r="DE20" s="168"/>
      <c r="DF20" s="168"/>
      <c r="DG20" s="168"/>
      <c r="DH20" s="168"/>
      <c r="DI20" s="168"/>
      <c r="DJ20" s="168"/>
      <c r="DK20" s="168"/>
      <c r="DL20" s="168"/>
      <c r="DM20" s="168"/>
      <c r="DN20" s="168"/>
      <c r="DO20" s="168"/>
      <c r="DP20" s="168"/>
      <c r="DQ20" s="168"/>
      <c r="DR20" s="168"/>
      <c r="DS20" s="168"/>
      <c r="DT20" s="168"/>
      <c r="DU20" s="168"/>
      <c r="DV20" s="168"/>
      <c r="DW20" s="168"/>
      <c r="DX20" s="168"/>
      <c r="DY20" s="168"/>
      <c r="DZ20" s="168"/>
      <c r="EA20" s="168"/>
      <c r="EB20" s="168"/>
      <c r="EC20" s="168"/>
      <c r="ED20" s="168"/>
      <c r="EE20" s="168"/>
      <c r="EF20" s="168"/>
      <c r="EG20" s="168"/>
      <c r="EH20" s="168"/>
    </row>
    <row r="21" spans="1:138" hidden="1" outlineLevel="1" x14ac:dyDescent="0.2">
      <c r="A21" s="2"/>
      <c r="B21" s="149" t="s">
        <v>1</v>
      </c>
      <c r="C21" s="96"/>
      <c r="D21" s="96"/>
      <c r="E21" s="96">
        <f ca="1">'Ops CF'!E11</f>
        <v>7660035.8400000008</v>
      </c>
      <c r="F21" s="96">
        <f ca="1">'Ops CF'!F11</f>
        <v>7889836.9151999997</v>
      </c>
      <c r="G21" s="96">
        <f ca="1">'Ops CF'!G11</f>
        <v>8126532.0226560039</v>
      </c>
      <c r="H21" s="96">
        <f ca="1">'Ops CF'!H11</f>
        <v>8370327.9833356803</v>
      </c>
      <c r="I21" s="96">
        <f ca="1">'Ops CF'!I11</f>
        <v>8621437.8228357509</v>
      </c>
      <c r="J21" s="96">
        <f ca="1">'Ops CF'!J11</f>
        <v>8880080.9575208258</v>
      </c>
      <c r="K21" s="96">
        <f ca="1">'Ops CF'!K11</f>
        <v>9146483.3862464484</v>
      </c>
      <c r="L21" s="96">
        <f ca="1">'Ops CF'!L11</f>
        <v>9420877.887833843</v>
      </c>
      <c r="M21" s="96">
        <f ca="1">'Ops CF'!M11</f>
        <v>9703504.2244688589</v>
      </c>
      <c r="N21" s="96">
        <f ca="1">'Ops CF'!N11</f>
        <v>9994609.3512029238</v>
      </c>
      <c r="O21" s="96">
        <f ca="1">'Ops CF'!O11</f>
        <v>10294447.631739013</v>
      </c>
      <c r="P21" s="96">
        <f ca="1">SUMIF($D$10:$N$10,"&lt;="&amp;rHoldPeriod,$D21:$N21)</f>
        <v>87813726.391300336</v>
      </c>
      <c r="Q21" s="2"/>
      <c r="R21" s="96"/>
      <c r="S21" s="96">
        <f ca="1">'Ops CF'!R11</f>
        <v>638336.31999999995</v>
      </c>
      <c r="T21" s="96">
        <f ca="1">'Ops CF'!S11</f>
        <v>638336.31999999995</v>
      </c>
      <c r="U21" s="96">
        <f ca="1">'Ops CF'!T11</f>
        <v>638336.31999999995</v>
      </c>
      <c r="V21" s="96">
        <f ca="1">'Ops CF'!U11</f>
        <v>638336.31999999995</v>
      </c>
      <c r="W21" s="96">
        <f ca="1">'Ops CF'!V11</f>
        <v>638336.31999999995</v>
      </c>
      <c r="X21" s="96">
        <f ca="1">'Ops CF'!W11</f>
        <v>638336.31999999995</v>
      </c>
      <c r="Y21" s="96">
        <f ca="1">'Ops CF'!X11</f>
        <v>638336.31999999995</v>
      </c>
      <c r="Z21" s="96">
        <f ca="1">'Ops CF'!Y11</f>
        <v>638336.31999999995</v>
      </c>
      <c r="AA21" s="96">
        <f ca="1">'Ops CF'!Z11</f>
        <v>638336.31999999995</v>
      </c>
      <c r="AB21" s="96">
        <f ca="1">'Ops CF'!AA11</f>
        <v>638336.31999999995</v>
      </c>
      <c r="AC21" s="96">
        <f ca="1">'Ops CF'!AB11</f>
        <v>638336.31999999995</v>
      </c>
      <c r="AD21" s="96">
        <f ca="1">'Ops CF'!AC11</f>
        <v>638336.31999999995</v>
      </c>
      <c r="AE21" s="96">
        <f ca="1">'Ops CF'!AD11</f>
        <v>657486.40960000001</v>
      </c>
      <c r="AF21" s="96">
        <f ca="1">'Ops CF'!AE11</f>
        <v>657486.40960000001</v>
      </c>
      <c r="AG21" s="96">
        <f ca="1">'Ops CF'!AF11</f>
        <v>657486.40960000001</v>
      </c>
      <c r="AH21" s="96">
        <f ca="1">'Ops CF'!AG11</f>
        <v>657486.40960000001</v>
      </c>
      <c r="AI21" s="96">
        <f ca="1">'Ops CF'!AH11</f>
        <v>657486.40960000001</v>
      </c>
      <c r="AJ21" s="96">
        <f ca="1">'Ops CF'!AI11</f>
        <v>657486.40960000001</v>
      </c>
      <c r="AK21" s="96">
        <f ca="1">'Ops CF'!AJ11</f>
        <v>657486.40960000001</v>
      </c>
      <c r="AL21" s="96">
        <f ca="1">'Ops CF'!AK11</f>
        <v>657486.40960000001</v>
      </c>
      <c r="AM21" s="96">
        <f ca="1">'Ops CF'!AL11</f>
        <v>657486.40960000001</v>
      </c>
      <c r="AN21" s="96">
        <f ca="1">'Ops CF'!AM11</f>
        <v>657486.40960000001</v>
      </c>
      <c r="AO21" s="96">
        <f ca="1">'Ops CF'!AN11</f>
        <v>657486.40960000001</v>
      </c>
      <c r="AP21" s="96">
        <f ca="1">'Ops CF'!AO11</f>
        <v>657486.40960000001</v>
      </c>
      <c r="AQ21" s="96">
        <f ca="1">'Ops CF'!AP11</f>
        <v>677211.00188800029</v>
      </c>
      <c r="AR21" s="96">
        <f ca="1">'Ops CF'!AQ11</f>
        <v>677211.00188800029</v>
      </c>
      <c r="AS21" s="96">
        <f ca="1">'Ops CF'!AR11</f>
        <v>677211.00188800029</v>
      </c>
      <c r="AT21" s="96">
        <f ca="1">'Ops CF'!AS11</f>
        <v>677211.00188800029</v>
      </c>
      <c r="AU21" s="96">
        <f ca="1">'Ops CF'!AT11</f>
        <v>677211.00188800029</v>
      </c>
      <c r="AV21" s="96">
        <f ca="1">'Ops CF'!AU11</f>
        <v>677211.00188800029</v>
      </c>
      <c r="AW21" s="96">
        <f ca="1">'Ops CF'!AV11</f>
        <v>677211.00188800029</v>
      </c>
      <c r="AX21" s="96">
        <f ca="1">'Ops CF'!AW11</f>
        <v>677211.00188800029</v>
      </c>
      <c r="AY21" s="96">
        <f ca="1">'Ops CF'!AX11</f>
        <v>677211.00188800029</v>
      </c>
      <c r="AZ21" s="96">
        <f ca="1">'Ops CF'!AY11</f>
        <v>677211.00188800029</v>
      </c>
      <c r="BA21" s="96">
        <f ca="1">'Ops CF'!AZ11</f>
        <v>677211.00188800029</v>
      </c>
      <c r="BB21" s="96">
        <f ca="1">'Ops CF'!BA11</f>
        <v>677211.00188800029</v>
      </c>
      <c r="BC21" s="96">
        <f ca="1">'Ops CF'!BB11</f>
        <v>697527.33194464014</v>
      </c>
      <c r="BD21" s="96">
        <f ca="1">'Ops CF'!BC11</f>
        <v>697527.33194464014</v>
      </c>
      <c r="BE21" s="96">
        <f ca="1">'Ops CF'!BD11</f>
        <v>697527.33194464014</v>
      </c>
      <c r="BF21" s="96">
        <f ca="1">'Ops CF'!BE11</f>
        <v>697527.33194464014</v>
      </c>
      <c r="BG21" s="96">
        <f ca="1">'Ops CF'!BF11</f>
        <v>697527.33194464014</v>
      </c>
      <c r="BH21" s="96">
        <f ca="1">'Ops CF'!BG11</f>
        <v>697527.33194464014</v>
      </c>
      <c r="BI21" s="96">
        <f ca="1">'Ops CF'!BH11</f>
        <v>697527.33194464014</v>
      </c>
      <c r="BJ21" s="96">
        <f ca="1">'Ops CF'!BI11</f>
        <v>697527.33194464014</v>
      </c>
      <c r="BK21" s="96">
        <f ca="1">'Ops CF'!BJ11</f>
        <v>697527.33194464014</v>
      </c>
      <c r="BL21" s="96">
        <f ca="1">'Ops CF'!BK11</f>
        <v>697527.33194464014</v>
      </c>
      <c r="BM21" s="96">
        <f ca="1">'Ops CF'!BL11</f>
        <v>697527.33194464014</v>
      </c>
      <c r="BN21" s="96">
        <f ca="1">'Ops CF'!BM11</f>
        <v>697527.33194464014</v>
      </c>
      <c r="BO21" s="96">
        <f ca="1">'Ops CF'!BN11</f>
        <v>718453.15190297924</v>
      </c>
      <c r="BP21" s="96">
        <f ca="1">'Ops CF'!BO11</f>
        <v>718453.15190297924</v>
      </c>
      <c r="BQ21" s="96">
        <f ca="1">'Ops CF'!BP11</f>
        <v>718453.15190297924</v>
      </c>
      <c r="BR21" s="96">
        <f ca="1">'Ops CF'!BQ11</f>
        <v>718453.15190297924</v>
      </c>
      <c r="BS21" s="96">
        <f ca="1">'Ops CF'!BR11</f>
        <v>718453.15190297924</v>
      </c>
      <c r="BT21" s="96">
        <f ca="1">'Ops CF'!BS11</f>
        <v>718453.15190297924</v>
      </c>
      <c r="BU21" s="96">
        <f ca="1">'Ops CF'!BT11</f>
        <v>718453.15190297924</v>
      </c>
      <c r="BV21" s="96">
        <f ca="1">'Ops CF'!BU11</f>
        <v>718453.15190297924</v>
      </c>
      <c r="BW21" s="96">
        <f ca="1">'Ops CF'!BV11</f>
        <v>718453.15190297924</v>
      </c>
      <c r="BX21" s="96">
        <f ca="1">'Ops CF'!BW11</f>
        <v>718453.15190297924</v>
      </c>
      <c r="BY21" s="96">
        <f ca="1">'Ops CF'!BX11</f>
        <v>718453.15190297924</v>
      </c>
      <c r="BZ21" s="96">
        <f ca="1">'Ops CF'!BY11</f>
        <v>718453.15190297924</v>
      </c>
      <c r="CA21" s="96">
        <f ca="1">'Ops CF'!BZ11</f>
        <v>740006.74646006862</v>
      </c>
      <c r="CB21" s="96">
        <f ca="1">'Ops CF'!CA11</f>
        <v>740006.74646006862</v>
      </c>
      <c r="CC21" s="96">
        <f ca="1">'Ops CF'!CB11</f>
        <v>740006.74646006862</v>
      </c>
      <c r="CD21" s="96">
        <f ca="1">'Ops CF'!CC11</f>
        <v>740006.74646006862</v>
      </c>
      <c r="CE21" s="96">
        <f ca="1">'Ops CF'!CD11</f>
        <v>740006.74646006862</v>
      </c>
      <c r="CF21" s="96">
        <f ca="1">'Ops CF'!CE11</f>
        <v>740006.74646006862</v>
      </c>
      <c r="CG21" s="96">
        <f ca="1">'Ops CF'!CF11</f>
        <v>740006.74646006862</v>
      </c>
      <c r="CH21" s="96">
        <f ca="1">'Ops CF'!CG11</f>
        <v>740006.74646006862</v>
      </c>
      <c r="CI21" s="96">
        <f ca="1">'Ops CF'!CH11</f>
        <v>740006.74646006862</v>
      </c>
      <c r="CJ21" s="96">
        <f ca="1">'Ops CF'!CI11</f>
        <v>740006.74646006862</v>
      </c>
      <c r="CK21" s="96">
        <f ca="1">'Ops CF'!CJ11</f>
        <v>740006.74646006862</v>
      </c>
      <c r="CL21" s="96">
        <f ca="1">'Ops CF'!CK11</f>
        <v>740006.74646006862</v>
      </c>
      <c r="CM21" s="96">
        <f ca="1">'Ops CF'!CL11</f>
        <v>762206.94885387074</v>
      </c>
      <c r="CN21" s="96">
        <f ca="1">'Ops CF'!CM11</f>
        <v>762206.94885387074</v>
      </c>
      <c r="CO21" s="96">
        <f ca="1">'Ops CF'!CN11</f>
        <v>762206.94885387074</v>
      </c>
      <c r="CP21" s="96">
        <f ca="1">'Ops CF'!CO11</f>
        <v>762206.94885387074</v>
      </c>
      <c r="CQ21" s="96">
        <f ca="1">'Ops CF'!CP11</f>
        <v>762206.94885387074</v>
      </c>
      <c r="CR21" s="96">
        <f ca="1">'Ops CF'!CQ11</f>
        <v>762206.94885387074</v>
      </c>
      <c r="CS21" s="96">
        <f ca="1">'Ops CF'!CR11</f>
        <v>762206.94885387074</v>
      </c>
      <c r="CT21" s="96">
        <f ca="1">'Ops CF'!CS11</f>
        <v>762206.94885387074</v>
      </c>
      <c r="CU21" s="96">
        <f ca="1">'Ops CF'!CT11</f>
        <v>762206.94885387074</v>
      </c>
      <c r="CV21" s="96">
        <f ca="1">'Ops CF'!CU11</f>
        <v>762206.94885387074</v>
      </c>
      <c r="CW21" s="96">
        <f ca="1">'Ops CF'!CV11</f>
        <v>762206.94885387074</v>
      </c>
      <c r="CX21" s="96">
        <f ca="1">'Ops CF'!CW11</f>
        <v>762206.94885387074</v>
      </c>
      <c r="CY21" s="96">
        <f ca="1">'Ops CF'!CX11</f>
        <v>785073.15731948696</v>
      </c>
      <c r="CZ21" s="96">
        <f ca="1">'Ops CF'!CY11</f>
        <v>785073.15731948696</v>
      </c>
      <c r="DA21" s="96">
        <f ca="1">'Ops CF'!CZ11</f>
        <v>785073.15731948696</v>
      </c>
      <c r="DB21" s="96">
        <f ca="1">'Ops CF'!DA11</f>
        <v>785073.15731948696</v>
      </c>
      <c r="DC21" s="96">
        <f ca="1">'Ops CF'!DB11</f>
        <v>785073.15731948696</v>
      </c>
      <c r="DD21" s="96">
        <f ca="1">'Ops CF'!DC11</f>
        <v>785073.15731948696</v>
      </c>
      <c r="DE21" s="96">
        <f ca="1">'Ops CF'!DD11</f>
        <v>785073.15731948696</v>
      </c>
      <c r="DF21" s="96">
        <f ca="1">'Ops CF'!DE11</f>
        <v>785073.15731948696</v>
      </c>
      <c r="DG21" s="96">
        <f ca="1">'Ops CF'!DF11</f>
        <v>785073.15731948696</v>
      </c>
      <c r="DH21" s="96">
        <f ca="1">'Ops CF'!DG11</f>
        <v>785073.15731948696</v>
      </c>
      <c r="DI21" s="96">
        <f ca="1">'Ops CF'!DH11</f>
        <v>785073.15731948696</v>
      </c>
      <c r="DJ21" s="96">
        <f ca="1">'Ops CF'!DI11</f>
        <v>785073.15731948696</v>
      </c>
      <c r="DK21" s="96">
        <f ca="1">'Ops CF'!DJ11</f>
        <v>808625.35203907161</v>
      </c>
      <c r="DL21" s="96">
        <f ca="1">'Ops CF'!DK11</f>
        <v>808625.35203907161</v>
      </c>
      <c r="DM21" s="96">
        <f ca="1">'Ops CF'!DL11</f>
        <v>808625.35203907161</v>
      </c>
      <c r="DN21" s="96">
        <f ca="1">'Ops CF'!DM11</f>
        <v>808625.35203907161</v>
      </c>
      <c r="DO21" s="96">
        <f ca="1">'Ops CF'!DN11</f>
        <v>808625.35203907161</v>
      </c>
      <c r="DP21" s="96">
        <f ca="1">'Ops CF'!DO11</f>
        <v>808625.35203907161</v>
      </c>
      <c r="DQ21" s="96">
        <f ca="1">'Ops CF'!DP11</f>
        <v>808625.35203907161</v>
      </c>
      <c r="DR21" s="96">
        <f ca="1">'Ops CF'!DQ11</f>
        <v>808625.35203907161</v>
      </c>
      <c r="DS21" s="96">
        <f ca="1">'Ops CF'!DR11</f>
        <v>808625.35203907161</v>
      </c>
      <c r="DT21" s="96">
        <f ca="1">'Ops CF'!DS11</f>
        <v>808625.35203907161</v>
      </c>
      <c r="DU21" s="96">
        <f ca="1">'Ops CF'!DT11</f>
        <v>808625.35203907161</v>
      </c>
      <c r="DV21" s="96">
        <f ca="1">'Ops CF'!DU11</f>
        <v>808625.35203907161</v>
      </c>
      <c r="DW21" s="96">
        <f ca="1">'Ops CF'!DV11</f>
        <v>832884.11260024365</v>
      </c>
      <c r="DX21" s="96">
        <f ca="1">'Ops CF'!DW11</f>
        <v>832884.11260024365</v>
      </c>
      <c r="DY21" s="96">
        <f ca="1">'Ops CF'!DX11</f>
        <v>832884.11260024365</v>
      </c>
      <c r="DZ21" s="96">
        <f ca="1">'Ops CF'!DY11</f>
        <v>832884.11260024365</v>
      </c>
      <c r="EA21" s="96">
        <f ca="1">'Ops CF'!DZ11</f>
        <v>832884.11260024365</v>
      </c>
      <c r="EB21" s="96">
        <f ca="1">'Ops CF'!EA11</f>
        <v>832884.11260024365</v>
      </c>
      <c r="EC21" s="96">
        <f ca="1">'Ops CF'!EB11</f>
        <v>832884.11260024365</v>
      </c>
      <c r="ED21" s="96">
        <f ca="1">'Ops CF'!EC11</f>
        <v>832884.11260024365</v>
      </c>
      <c r="EE21" s="96">
        <f ca="1">'Ops CF'!ED11</f>
        <v>832884.11260024365</v>
      </c>
      <c r="EF21" s="96">
        <f ca="1">'Ops CF'!EE11</f>
        <v>832884.11260024365</v>
      </c>
      <c r="EG21" s="96">
        <f ca="1">'Ops CF'!EF11</f>
        <v>832884.11260024365</v>
      </c>
      <c r="EH21" s="96">
        <f ca="1">'Ops CF'!EG11</f>
        <v>832884.11260024365</v>
      </c>
    </row>
    <row r="22" spans="1:138" ht="12.75" hidden="1" outlineLevel="1" thickBot="1" x14ac:dyDescent="0.25">
      <c r="A22" s="2"/>
      <c r="B22" s="149" t="s">
        <v>2</v>
      </c>
      <c r="C22" s="96"/>
      <c r="D22" s="96"/>
      <c r="E22" s="96">
        <f ca="1">'Ops CF'!E14</f>
        <v>-678653.11534435069</v>
      </c>
      <c r="F22" s="96">
        <f ca="1">'Ops CF'!F14</f>
        <v>-699012.70880468108</v>
      </c>
      <c r="G22" s="96">
        <f ca="1">'Ops CF'!G14</f>
        <v>-719983.09006882214</v>
      </c>
      <c r="H22" s="96">
        <f ca="1">'Ops CF'!H14</f>
        <v>-741582.58277088671</v>
      </c>
      <c r="I22" s="96">
        <f ca="1">'Ops CF'!I14</f>
        <v>-763830.06025401317</v>
      </c>
      <c r="J22" s="96">
        <f ca="1">'Ops CF'!J14</f>
        <v>-786744.96206163347</v>
      </c>
      <c r="K22" s="96">
        <f ca="1">'Ops CF'!K14</f>
        <v>-810347.31092348276</v>
      </c>
      <c r="L22" s="96">
        <f ca="1">'Ops CF'!L14</f>
        <v>-834657.73025118711</v>
      </c>
      <c r="M22" s="96">
        <f ca="1">'Ops CF'!M14</f>
        <v>-859697.46215872245</v>
      </c>
      <c r="N22" s="96">
        <f ca="1">'Ops CF'!N14</f>
        <v>-885488.38602348452</v>
      </c>
      <c r="O22" s="96">
        <f ca="1">'Ops CF'!O14</f>
        <v>-912053.03760418866</v>
      </c>
      <c r="P22" s="96">
        <f ca="1">SUMIF($D$10:$N$10,"&lt;="&amp;rHoldPeriod,$D22:$N22)</f>
        <v>-7779997.4086612649</v>
      </c>
      <c r="Q22" s="2"/>
      <c r="R22" s="96"/>
      <c r="S22" s="96">
        <f ca="1">'Ops CF'!R14</f>
        <v>-56554.426278695893</v>
      </c>
      <c r="T22" s="96">
        <f ca="1">'Ops CF'!S14</f>
        <v>-56554.426278695893</v>
      </c>
      <c r="U22" s="96">
        <f ca="1">'Ops CF'!T14</f>
        <v>-56554.426278695893</v>
      </c>
      <c r="V22" s="96">
        <f ca="1">'Ops CF'!U14</f>
        <v>-56554.426278695893</v>
      </c>
      <c r="W22" s="96">
        <f ca="1">'Ops CF'!V14</f>
        <v>-56554.426278695893</v>
      </c>
      <c r="X22" s="96">
        <f ca="1">'Ops CF'!W14</f>
        <v>-56554.426278695893</v>
      </c>
      <c r="Y22" s="96">
        <f ca="1">'Ops CF'!X14</f>
        <v>-56554.426278695893</v>
      </c>
      <c r="Z22" s="96">
        <f ca="1">'Ops CF'!Y14</f>
        <v>-56554.426278695893</v>
      </c>
      <c r="AA22" s="96">
        <f ca="1">'Ops CF'!Z14</f>
        <v>-56554.426278695893</v>
      </c>
      <c r="AB22" s="96">
        <f ca="1">'Ops CF'!AA14</f>
        <v>-56554.426278695893</v>
      </c>
      <c r="AC22" s="96">
        <f ca="1">'Ops CF'!AB14</f>
        <v>-56554.426278695893</v>
      </c>
      <c r="AD22" s="96">
        <f ca="1">'Ops CF'!AC14</f>
        <v>-56554.426278695893</v>
      </c>
      <c r="AE22" s="96">
        <f ca="1">'Ops CF'!AD14</f>
        <v>-58251.059067056776</v>
      </c>
      <c r="AF22" s="96">
        <f ca="1">'Ops CF'!AE14</f>
        <v>-58251.059067056776</v>
      </c>
      <c r="AG22" s="96">
        <f ca="1">'Ops CF'!AF14</f>
        <v>-58251.059067056776</v>
      </c>
      <c r="AH22" s="96">
        <f ca="1">'Ops CF'!AG14</f>
        <v>-58251.059067056776</v>
      </c>
      <c r="AI22" s="96">
        <f ca="1">'Ops CF'!AH14</f>
        <v>-58251.059067056776</v>
      </c>
      <c r="AJ22" s="96">
        <f ca="1">'Ops CF'!AI14</f>
        <v>-58251.059067056776</v>
      </c>
      <c r="AK22" s="96">
        <f ca="1">'Ops CF'!AJ14</f>
        <v>-58251.059067056776</v>
      </c>
      <c r="AL22" s="96">
        <f ca="1">'Ops CF'!AK14</f>
        <v>-58251.059067056776</v>
      </c>
      <c r="AM22" s="96">
        <f ca="1">'Ops CF'!AL14</f>
        <v>-58251.059067056776</v>
      </c>
      <c r="AN22" s="96">
        <f ca="1">'Ops CF'!AM14</f>
        <v>-58251.059067056776</v>
      </c>
      <c r="AO22" s="96">
        <f ca="1">'Ops CF'!AN14</f>
        <v>-58251.059067056776</v>
      </c>
      <c r="AP22" s="96">
        <f ca="1">'Ops CF'!AO14</f>
        <v>-58251.059067056776</v>
      </c>
      <c r="AQ22" s="96">
        <f ca="1">'Ops CF'!AP14</f>
        <v>-59998.590839068507</v>
      </c>
      <c r="AR22" s="96">
        <f ca="1">'Ops CF'!AQ14</f>
        <v>-59998.590839068507</v>
      </c>
      <c r="AS22" s="96">
        <f ca="1">'Ops CF'!AR14</f>
        <v>-59998.590839068507</v>
      </c>
      <c r="AT22" s="96">
        <f ca="1">'Ops CF'!AS14</f>
        <v>-59998.590839068507</v>
      </c>
      <c r="AU22" s="96">
        <f ca="1">'Ops CF'!AT14</f>
        <v>-59998.590839068507</v>
      </c>
      <c r="AV22" s="96">
        <f ca="1">'Ops CF'!AU14</f>
        <v>-59998.590839068507</v>
      </c>
      <c r="AW22" s="96">
        <f ca="1">'Ops CF'!AV14</f>
        <v>-59998.590839068507</v>
      </c>
      <c r="AX22" s="96">
        <f ca="1">'Ops CF'!AW14</f>
        <v>-59998.590839068507</v>
      </c>
      <c r="AY22" s="96">
        <f ca="1">'Ops CF'!AX14</f>
        <v>-59998.590839068507</v>
      </c>
      <c r="AZ22" s="96">
        <f ca="1">'Ops CF'!AY14</f>
        <v>-59998.590839068507</v>
      </c>
      <c r="BA22" s="96">
        <f ca="1">'Ops CF'!AZ14</f>
        <v>-59998.590839068507</v>
      </c>
      <c r="BB22" s="96">
        <f ca="1">'Ops CF'!BA14</f>
        <v>-59998.590839068507</v>
      </c>
      <c r="BC22" s="96">
        <f ca="1">'Ops CF'!BB14</f>
        <v>-61798.548564240547</v>
      </c>
      <c r="BD22" s="96">
        <f ca="1">'Ops CF'!BC14</f>
        <v>-61798.548564240547</v>
      </c>
      <c r="BE22" s="96">
        <f ca="1">'Ops CF'!BD14</f>
        <v>-61798.548564240547</v>
      </c>
      <c r="BF22" s="96">
        <f ca="1">'Ops CF'!BE14</f>
        <v>-61798.548564240547</v>
      </c>
      <c r="BG22" s="96">
        <f ca="1">'Ops CF'!BF14</f>
        <v>-61798.548564240547</v>
      </c>
      <c r="BH22" s="96">
        <f ca="1">'Ops CF'!BG14</f>
        <v>-61798.548564240547</v>
      </c>
      <c r="BI22" s="96">
        <f ca="1">'Ops CF'!BH14</f>
        <v>-61798.548564240547</v>
      </c>
      <c r="BJ22" s="96">
        <f ca="1">'Ops CF'!BI14</f>
        <v>-61798.548564240547</v>
      </c>
      <c r="BK22" s="96">
        <f ca="1">'Ops CF'!BJ14</f>
        <v>-61798.548564240547</v>
      </c>
      <c r="BL22" s="96">
        <f ca="1">'Ops CF'!BK14</f>
        <v>-61798.548564240547</v>
      </c>
      <c r="BM22" s="96">
        <f ca="1">'Ops CF'!BL14</f>
        <v>-61798.548564240547</v>
      </c>
      <c r="BN22" s="96">
        <f ca="1">'Ops CF'!BM14</f>
        <v>-61798.548564240547</v>
      </c>
      <c r="BO22" s="96">
        <f ca="1">'Ops CF'!BN14</f>
        <v>-63652.505021167752</v>
      </c>
      <c r="BP22" s="96">
        <f ca="1">'Ops CF'!BO14</f>
        <v>-63652.505021167752</v>
      </c>
      <c r="BQ22" s="96">
        <f ca="1">'Ops CF'!BP14</f>
        <v>-63652.505021167752</v>
      </c>
      <c r="BR22" s="96">
        <f ca="1">'Ops CF'!BQ14</f>
        <v>-63652.505021167752</v>
      </c>
      <c r="BS22" s="96">
        <f ca="1">'Ops CF'!BR14</f>
        <v>-63652.505021167752</v>
      </c>
      <c r="BT22" s="96">
        <f ca="1">'Ops CF'!BS14</f>
        <v>-63652.505021167752</v>
      </c>
      <c r="BU22" s="96">
        <f ca="1">'Ops CF'!BT14</f>
        <v>-63652.505021167752</v>
      </c>
      <c r="BV22" s="96">
        <f ca="1">'Ops CF'!BU14</f>
        <v>-63652.505021167752</v>
      </c>
      <c r="BW22" s="96">
        <f ca="1">'Ops CF'!BV14</f>
        <v>-63652.505021167752</v>
      </c>
      <c r="BX22" s="96">
        <f ca="1">'Ops CF'!BW14</f>
        <v>-63652.505021167752</v>
      </c>
      <c r="BY22" s="96">
        <f ca="1">'Ops CF'!BX14</f>
        <v>-63652.505021167752</v>
      </c>
      <c r="BZ22" s="96">
        <f ca="1">'Ops CF'!BY14</f>
        <v>-63652.505021167752</v>
      </c>
      <c r="CA22" s="96">
        <f ca="1">'Ops CF'!BZ14</f>
        <v>-65562.080171802794</v>
      </c>
      <c r="CB22" s="96">
        <f ca="1">'Ops CF'!CA14</f>
        <v>-65562.080171802794</v>
      </c>
      <c r="CC22" s="96">
        <f ca="1">'Ops CF'!CB14</f>
        <v>-65562.080171802794</v>
      </c>
      <c r="CD22" s="96">
        <f ca="1">'Ops CF'!CC14</f>
        <v>-65562.080171802794</v>
      </c>
      <c r="CE22" s="96">
        <f ca="1">'Ops CF'!CD14</f>
        <v>-65562.080171802794</v>
      </c>
      <c r="CF22" s="96">
        <f ca="1">'Ops CF'!CE14</f>
        <v>-65562.080171802794</v>
      </c>
      <c r="CG22" s="96">
        <f ca="1">'Ops CF'!CF14</f>
        <v>-65562.080171802794</v>
      </c>
      <c r="CH22" s="96">
        <f ca="1">'Ops CF'!CG14</f>
        <v>-65562.080171802794</v>
      </c>
      <c r="CI22" s="96">
        <f ca="1">'Ops CF'!CH14</f>
        <v>-65562.080171802794</v>
      </c>
      <c r="CJ22" s="96">
        <f ca="1">'Ops CF'!CI14</f>
        <v>-65562.080171802794</v>
      </c>
      <c r="CK22" s="96">
        <f ca="1">'Ops CF'!CJ14</f>
        <v>-65562.080171802794</v>
      </c>
      <c r="CL22" s="96">
        <f ca="1">'Ops CF'!CK14</f>
        <v>-65562.080171802794</v>
      </c>
      <c r="CM22" s="96">
        <f ca="1">'Ops CF'!CL14</f>
        <v>-67528.942576956877</v>
      </c>
      <c r="CN22" s="96">
        <f ca="1">'Ops CF'!CM14</f>
        <v>-67528.942576956877</v>
      </c>
      <c r="CO22" s="96">
        <f ca="1">'Ops CF'!CN14</f>
        <v>-67528.942576956877</v>
      </c>
      <c r="CP22" s="96">
        <f ca="1">'Ops CF'!CO14</f>
        <v>-67528.942576956877</v>
      </c>
      <c r="CQ22" s="96">
        <f ca="1">'Ops CF'!CP14</f>
        <v>-67528.942576956877</v>
      </c>
      <c r="CR22" s="96">
        <f ca="1">'Ops CF'!CQ14</f>
        <v>-67528.942576956877</v>
      </c>
      <c r="CS22" s="96">
        <f ca="1">'Ops CF'!CR14</f>
        <v>-67528.942576956877</v>
      </c>
      <c r="CT22" s="96">
        <f ca="1">'Ops CF'!CS14</f>
        <v>-67528.942576956877</v>
      </c>
      <c r="CU22" s="96">
        <f ca="1">'Ops CF'!CT14</f>
        <v>-67528.942576956877</v>
      </c>
      <c r="CV22" s="96">
        <f ca="1">'Ops CF'!CU14</f>
        <v>-67528.942576956877</v>
      </c>
      <c r="CW22" s="96">
        <f ca="1">'Ops CF'!CV14</f>
        <v>-67528.942576956877</v>
      </c>
      <c r="CX22" s="96">
        <f ca="1">'Ops CF'!CW14</f>
        <v>-67528.942576956877</v>
      </c>
      <c r="CY22" s="96">
        <f ca="1">'Ops CF'!CX14</f>
        <v>-69554.810854265597</v>
      </c>
      <c r="CZ22" s="96">
        <f ca="1">'Ops CF'!CY14</f>
        <v>-69554.810854265597</v>
      </c>
      <c r="DA22" s="96">
        <f ca="1">'Ops CF'!CZ14</f>
        <v>-69554.810854265597</v>
      </c>
      <c r="DB22" s="96">
        <f ca="1">'Ops CF'!DA14</f>
        <v>-69554.810854265597</v>
      </c>
      <c r="DC22" s="96">
        <f ca="1">'Ops CF'!DB14</f>
        <v>-69554.810854265597</v>
      </c>
      <c r="DD22" s="96">
        <f ca="1">'Ops CF'!DC14</f>
        <v>-69554.810854265597</v>
      </c>
      <c r="DE22" s="96">
        <f ca="1">'Ops CF'!DD14</f>
        <v>-69554.810854265597</v>
      </c>
      <c r="DF22" s="96">
        <f ca="1">'Ops CF'!DE14</f>
        <v>-69554.810854265597</v>
      </c>
      <c r="DG22" s="96">
        <f ca="1">'Ops CF'!DF14</f>
        <v>-69554.810854265597</v>
      </c>
      <c r="DH22" s="96">
        <f ca="1">'Ops CF'!DG14</f>
        <v>-69554.810854265597</v>
      </c>
      <c r="DI22" s="96">
        <f ca="1">'Ops CF'!DH14</f>
        <v>-69554.810854265597</v>
      </c>
      <c r="DJ22" s="96">
        <f ca="1">'Ops CF'!DI14</f>
        <v>-69554.810854265597</v>
      </c>
      <c r="DK22" s="96">
        <f ca="1">'Ops CF'!DJ14</f>
        <v>-71641.455179893557</v>
      </c>
      <c r="DL22" s="96">
        <f ca="1">'Ops CF'!DK14</f>
        <v>-71641.455179893557</v>
      </c>
      <c r="DM22" s="96">
        <f ca="1">'Ops CF'!DL14</f>
        <v>-71641.455179893557</v>
      </c>
      <c r="DN22" s="96">
        <f ca="1">'Ops CF'!DM14</f>
        <v>-71641.455179893557</v>
      </c>
      <c r="DO22" s="96">
        <f ca="1">'Ops CF'!DN14</f>
        <v>-71641.455179893557</v>
      </c>
      <c r="DP22" s="96">
        <f ca="1">'Ops CF'!DO14</f>
        <v>-71641.455179893557</v>
      </c>
      <c r="DQ22" s="96">
        <f ca="1">'Ops CF'!DP14</f>
        <v>-71641.455179893557</v>
      </c>
      <c r="DR22" s="96">
        <f ca="1">'Ops CF'!DQ14</f>
        <v>-71641.455179893557</v>
      </c>
      <c r="DS22" s="96">
        <f ca="1">'Ops CF'!DR14</f>
        <v>-71641.455179893557</v>
      </c>
      <c r="DT22" s="96">
        <f ca="1">'Ops CF'!DS14</f>
        <v>-71641.455179893557</v>
      </c>
      <c r="DU22" s="96">
        <f ca="1">'Ops CF'!DT14</f>
        <v>-71641.455179893557</v>
      </c>
      <c r="DV22" s="96">
        <f ca="1">'Ops CF'!DU14</f>
        <v>-71641.455179893557</v>
      </c>
      <c r="DW22" s="96">
        <f ca="1">'Ops CF'!DV14</f>
        <v>-73790.698835290357</v>
      </c>
      <c r="DX22" s="96">
        <f ca="1">'Ops CF'!DW14</f>
        <v>-73790.698835290357</v>
      </c>
      <c r="DY22" s="96">
        <f ca="1">'Ops CF'!DX14</f>
        <v>-73790.698835290357</v>
      </c>
      <c r="DZ22" s="96">
        <f ca="1">'Ops CF'!DY14</f>
        <v>-73790.698835290357</v>
      </c>
      <c r="EA22" s="96">
        <f ca="1">'Ops CF'!DZ14</f>
        <v>-73790.698835290357</v>
      </c>
      <c r="EB22" s="96">
        <f ca="1">'Ops CF'!EA14</f>
        <v>-73790.698835290357</v>
      </c>
      <c r="EC22" s="96">
        <f ca="1">'Ops CF'!EB14</f>
        <v>-73790.698835290357</v>
      </c>
      <c r="ED22" s="96">
        <f ca="1">'Ops CF'!EC14</f>
        <v>-73790.698835290357</v>
      </c>
      <c r="EE22" s="96">
        <f ca="1">'Ops CF'!ED14</f>
        <v>-73790.698835290357</v>
      </c>
      <c r="EF22" s="96">
        <f ca="1">'Ops CF'!EE14</f>
        <v>-73790.698835290357</v>
      </c>
      <c r="EG22" s="96">
        <f ca="1">'Ops CF'!EF14</f>
        <v>-73790.698835290357</v>
      </c>
      <c r="EH22" s="96">
        <f ca="1">'Ops CF'!EG14</f>
        <v>-73790.698835290357</v>
      </c>
    </row>
    <row r="23" spans="1:138" ht="12.75" collapsed="1" thickBot="1" x14ac:dyDescent="0.25">
      <c r="A23" s="2"/>
      <c r="B23" s="169" t="s">
        <v>3</v>
      </c>
      <c r="C23" s="169"/>
      <c r="D23" s="169"/>
      <c r="E23" s="169">
        <f ca="1">SUBTOTAL(9,E21:E22)</f>
        <v>6981382.7246556506</v>
      </c>
      <c r="F23" s="169">
        <f t="shared" ref="F23:BP23" ca="1" si="0">SUBTOTAL(9,F21:F22)</f>
        <v>7190824.2063953187</v>
      </c>
      <c r="G23" s="169">
        <f t="shared" ca="1" si="0"/>
        <v>7406548.9325871821</v>
      </c>
      <c r="H23" s="169">
        <f t="shared" ca="1" si="0"/>
        <v>7628745.4005647935</v>
      </c>
      <c r="I23" s="169">
        <f t="shared" ca="1" si="0"/>
        <v>7857607.7625817377</v>
      </c>
      <c r="J23" s="169">
        <f t="shared" ca="1" si="0"/>
        <v>8093335.9954591924</v>
      </c>
      <c r="K23" s="169">
        <f t="shared" ca="1" si="0"/>
        <v>8336136.0753229652</v>
      </c>
      <c r="L23" s="169">
        <f t="shared" ca="1" si="0"/>
        <v>8586220.1575826555</v>
      </c>
      <c r="M23" s="169">
        <f t="shared" ca="1" si="0"/>
        <v>8843806.7623101361</v>
      </c>
      <c r="N23" s="169">
        <f t="shared" ca="1" si="0"/>
        <v>9109120.9651794396</v>
      </c>
      <c r="O23" s="169">
        <f ca="1">SUBTOTAL(9,O21:O22)</f>
        <v>9382394.5941348244</v>
      </c>
      <c r="P23" s="169">
        <f t="shared" ca="1" si="0"/>
        <v>80033728.982639074</v>
      </c>
      <c r="Q23" s="2"/>
      <c r="R23" s="169"/>
      <c r="S23" s="169">
        <f t="shared" ca="1" si="0"/>
        <v>581781.89372130402</v>
      </c>
      <c r="T23" s="169">
        <f t="shared" ca="1" si="0"/>
        <v>581781.89372130402</v>
      </c>
      <c r="U23" s="169">
        <f t="shared" ca="1" si="0"/>
        <v>581781.89372130402</v>
      </c>
      <c r="V23" s="169">
        <f t="shared" ca="1" si="0"/>
        <v>581781.89372130402</v>
      </c>
      <c r="W23" s="169">
        <f t="shared" ca="1" si="0"/>
        <v>581781.89372130402</v>
      </c>
      <c r="X23" s="169">
        <f t="shared" ca="1" si="0"/>
        <v>581781.89372130402</v>
      </c>
      <c r="Y23" s="169">
        <f t="shared" ca="1" si="0"/>
        <v>581781.89372130402</v>
      </c>
      <c r="Z23" s="169">
        <f t="shared" ca="1" si="0"/>
        <v>581781.89372130402</v>
      </c>
      <c r="AA23" s="169">
        <f t="shared" ca="1" si="0"/>
        <v>581781.89372130402</v>
      </c>
      <c r="AB23" s="169">
        <f t="shared" ca="1" si="0"/>
        <v>581781.89372130402</v>
      </c>
      <c r="AC23" s="169">
        <f t="shared" ca="1" si="0"/>
        <v>581781.89372130402</v>
      </c>
      <c r="AD23" s="169">
        <f t="shared" ca="1" si="0"/>
        <v>581781.89372130402</v>
      </c>
      <c r="AE23" s="169">
        <f t="shared" ca="1" si="0"/>
        <v>599235.35053294327</v>
      </c>
      <c r="AF23" s="169">
        <f t="shared" ca="1" si="0"/>
        <v>599235.35053294327</v>
      </c>
      <c r="AG23" s="169">
        <f t="shared" ca="1" si="0"/>
        <v>599235.35053294327</v>
      </c>
      <c r="AH23" s="169">
        <f t="shared" ca="1" si="0"/>
        <v>599235.35053294327</v>
      </c>
      <c r="AI23" s="169">
        <f t="shared" ca="1" si="0"/>
        <v>599235.35053294327</v>
      </c>
      <c r="AJ23" s="169">
        <f t="shared" ca="1" si="0"/>
        <v>599235.35053294327</v>
      </c>
      <c r="AK23" s="169">
        <f t="shared" ca="1" si="0"/>
        <v>599235.35053294327</v>
      </c>
      <c r="AL23" s="169">
        <f t="shared" ca="1" si="0"/>
        <v>599235.35053294327</v>
      </c>
      <c r="AM23" s="169">
        <f t="shared" ca="1" si="0"/>
        <v>599235.35053294327</v>
      </c>
      <c r="AN23" s="169">
        <f t="shared" ca="1" si="0"/>
        <v>599235.35053294327</v>
      </c>
      <c r="AO23" s="169">
        <f t="shared" ca="1" si="0"/>
        <v>599235.35053294327</v>
      </c>
      <c r="AP23" s="169">
        <f t="shared" ca="1" si="0"/>
        <v>599235.35053294327</v>
      </c>
      <c r="AQ23" s="169">
        <f t="shared" ca="1" si="0"/>
        <v>617212.41104893177</v>
      </c>
      <c r="AR23" s="169">
        <f t="shared" ca="1" si="0"/>
        <v>617212.41104893177</v>
      </c>
      <c r="AS23" s="169">
        <f t="shared" ca="1" si="0"/>
        <v>617212.41104893177</v>
      </c>
      <c r="AT23" s="169">
        <f t="shared" ca="1" si="0"/>
        <v>617212.41104893177</v>
      </c>
      <c r="AU23" s="169">
        <f t="shared" ca="1" si="0"/>
        <v>617212.41104893177</v>
      </c>
      <c r="AV23" s="169">
        <f t="shared" ca="1" si="0"/>
        <v>617212.41104893177</v>
      </c>
      <c r="AW23" s="169">
        <f t="shared" ca="1" si="0"/>
        <v>617212.41104893177</v>
      </c>
      <c r="AX23" s="169">
        <f t="shared" ca="1" si="0"/>
        <v>617212.41104893177</v>
      </c>
      <c r="AY23" s="169">
        <f t="shared" ca="1" si="0"/>
        <v>617212.41104893177</v>
      </c>
      <c r="AZ23" s="169">
        <f t="shared" ca="1" si="0"/>
        <v>617212.41104893177</v>
      </c>
      <c r="BA23" s="169">
        <f t="shared" ca="1" si="0"/>
        <v>617212.41104893177</v>
      </c>
      <c r="BB23" s="169">
        <f t="shared" ca="1" si="0"/>
        <v>617212.41104893177</v>
      </c>
      <c r="BC23" s="169">
        <f t="shared" ca="1" si="0"/>
        <v>635728.78338039957</v>
      </c>
      <c r="BD23" s="169">
        <f t="shared" ca="1" si="0"/>
        <v>635728.78338039957</v>
      </c>
      <c r="BE23" s="169">
        <f t="shared" ca="1" si="0"/>
        <v>635728.78338039957</v>
      </c>
      <c r="BF23" s="169">
        <f t="shared" ca="1" si="0"/>
        <v>635728.78338039957</v>
      </c>
      <c r="BG23" s="169">
        <f t="shared" ca="1" si="0"/>
        <v>635728.78338039957</v>
      </c>
      <c r="BH23" s="169">
        <f t="shared" ca="1" si="0"/>
        <v>635728.78338039957</v>
      </c>
      <c r="BI23" s="169">
        <f t="shared" ca="1" si="0"/>
        <v>635728.78338039957</v>
      </c>
      <c r="BJ23" s="169">
        <f t="shared" ca="1" si="0"/>
        <v>635728.78338039957</v>
      </c>
      <c r="BK23" s="169">
        <f t="shared" ca="1" si="0"/>
        <v>635728.78338039957</v>
      </c>
      <c r="BL23" s="169">
        <f t="shared" ca="1" si="0"/>
        <v>635728.78338039957</v>
      </c>
      <c r="BM23" s="169">
        <f t="shared" ca="1" si="0"/>
        <v>635728.78338039957</v>
      </c>
      <c r="BN23" s="169">
        <f t="shared" ca="1" si="0"/>
        <v>635728.78338039957</v>
      </c>
      <c r="BO23" s="169">
        <f t="shared" ca="1" si="0"/>
        <v>654800.64688181144</v>
      </c>
      <c r="BP23" s="169">
        <f t="shared" ca="1" si="0"/>
        <v>654800.64688181144</v>
      </c>
      <c r="BQ23" s="169">
        <f t="shared" ref="BQ23:EB23" ca="1" si="1">SUBTOTAL(9,BQ21:BQ22)</f>
        <v>654800.64688181144</v>
      </c>
      <c r="BR23" s="169">
        <f t="shared" ca="1" si="1"/>
        <v>654800.64688181144</v>
      </c>
      <c r="BS23" s="169">
        <f t="shared" ca="1" si="1"/>
        <v>654800.64688181144</v>
      </c>
      <c r="BT23" s="169">
        <f t="shared" ca="1" si="1"/>
        <v>654800.64688181144</v>
      </c>
      <c r="BU23" s="169">
        <f t="shared" ca="1" si="1"/>
        <v>654800.64688181144</v>
      </c>
      <c r="BV23" s="169">
        <f t="shared" ca="1" si="1"/>
        <v>654800.64688181144</v>
      </c>
      <c r="BW23" s="169">
        <f t="shared" ca="1" si="1"/>
        <v>654800.64688181144</v>
      </c>
      <c r="BX23" s="169">
        <f t="shared" ca="1" si="1"/>
        <v>654800.64688181144</v>
      </c>
      <c r="BY23" s="169">
        <f t="shared" ca="1" si="1"/>
        <v>654800.64688181144</v>
      </c>
      <c r="BZ23" s="169">
        <f t="shared" ca="1" si="1"/>
        <v>654800.64688181144</v>
      </c>
      <c r="CA23" s="169">
        <f t="shared" ca="1" si="1"/>
        <v>674444.66628826584</v>
      </c>
      <c r="CB23" s="169">
        <f t="shared" ca="1" si="1"/>
        <v>674444.66628826584</v>
      </c>
      <c r="CC23" s="169">
        <f t="shared" ca="1" si="1"/>
        <v>674444.66628826584</v>
      </c>
      <c r="CD23" s="169">
        <f t="shared" ca="1" si="1"/>
        <v>674444.66628826584</v>
      </c>
      <c r="CE23" s="169">
        <f t="shared" ca="1" si="1"/>
        <v>674444.66628826584</v>
      </c>
      <c r="CF23" s="169">
        <f t="shared" ca="1" si="1"/>
        <v>674444.66628826584</v>
      </c>
      <c r="CG23" s="169">
        <f t="shared" ca="1" si="1"/>
        <v>674444.66628826584</v>
      </c>
      <c r="CH23" s="169">
        <f t="shared" ca="1" si="1"/>
        <v>674444.66628826584</v>
      </c>
      <c r="CI23" s="169">
        <f t="shared" ca="1" si="1"/>
        <v>674444.66628826584</v>
      </c>
      <c r="CJ23" s="169">
        <f t="shared" ca="1" si="1"/>
        <v>674444.66628826584</v>
      </c>
      <c r="CK23" s="169">
        <f t="shared" ca="1" si="1"/>
        <v>674444.66628826584</v>
      </c>
      <c r="CL23" s="169">
        <f t="shared" ca="1" si="1"/>
        <v>674444.66628826584</v>
      </c>
      <c r="CM23" s="169">
        <f t="shared" ca="1" si="1"/>
        <v>694678.00627691392</v>
      </c>
      <c r="CN23" s="169">
        <f t="shared" ca="1" si="1"/>
        <v>694678.00627691392</v>
      </c>
      <c r="CO23" s="169">
        <f t="shared" ca="1" si="1"/>
        <v>694678.00627691392</v>
      </c>
      <c r="CP23" s="169">
        <f t="shared" ca="1" si="1"/>
        <v>694678.00627691392</v>
      </c>
      <c r="CQ23" s="169">
        <f t="shared" ca="1" si="1"/>
        <v>694678.00627691392</v>
      </c>
      <c r="CR23" s="169">
        <f t="shared" ca="1" si="1"/>
        <v>694678.00627691392</v>
      </c>
      <c r="CS23" s="169">
        <f t="shared" ca="1" si="1"/>
        <v>694678.00627691392</v>
      </c>
      <c r="CT23" s="169">
        <f t="shared" ca="1" si="1"/>
        <v>694678.00627691392</v>
      </c>
      <c r="CU23" s="169">
        <f t="shared" ca="1" si="1"/>
        <v>694678.00627691392</v>
      </c>
      <c r="CV23" s="169">
        <f t="shared" ca="1" si="1"/>
        <v>694678.00627691392</v>
      </c>
      <c r="CW23" s="169">
        <f t="shared" ca="1" si="1"/>
        <v>694678.00627691392</v>
      </c>
      <c r="CX23" s="169">
        <f t="shared" ca="1" si="1"/>
        <v>694678.00627691392</v>
      </c>
      <c r="CY23" s="169">
        <f t="shared" ca="1" si="1"/>
        <v>715518.34646522137</v>
      </c>
      <c r="CZ23" s="169">
        <f t="shared" ca="1" si="1"/>
        <v>715518.34646522137</v>
      </c>
      <c r="DA23" s="169">
        <f t="shared" ca="1" si="1"/>
        <v>715518.34646522137</v>
      </c>
      <c r="DB23" s="169">
        <f t="shared" ca="1" si="1"/>
        <v>715518.34646522137</v>
      </c>
      <c r="DC23" s="169">
        <f t="shared" ca="1" si="1"/>
        <v>715518.34646522137</v>
      </c>
      <c r="DD23" s="169">
        <f t="shared" ca="1" si="1"/>
        <v>715518.34646522137</v>
      </c>
      <c r="DE23" s="169">
        <f t="shared" ca="1" si="1"/>
        <v>715518.34646522137</v>
      </c>
      <c r="DF23" s="169">
        <f t="shared" ca="1" si="1"/>
        <v>715518.34646522137</v>
      </c>
      <c r="DG23" s="169">
        <f t="shared" ca="1" si="1"/>
        <v>715518.34646522137</v>
      </c>
      <c r="DH23" s="169">
        <f t="shared" ca="1" si="1"/>
        <v>715518.34646522137</v>
      </c>
      <c r="DI23" s="169">
        <f t="shared" ca="1" si="1"/>
        <v>715518.34646522137</v>
      </c>
      <c r="DJ23" s="169">
        <f t="shared" ca="1" si="1"/>
        <v>715518.34646522137</v>
      </c>
      <c r="DK23" s="169">
        <f t="shared" ca="1" si="1"/>
        <v>736983.89685917809</v>
      </c>
      <c r="DL23" s="169">
        <f t="shared" ca="1" si="1"/>
        <v>736983.89685917809</v>
      </c>
      <c r="DM23" s="169">
        <f t="shared" ca="1" si="1"/>
        <v>736983.89685917809</v>
      </c>
      <c r="DN23" s="169">
        <f t="shared" ca="1" si="1"/>
        <v>736983.89685917809</v>
      </c>
      <c r="DO23" s="169">
        <f t="shared" ca="1" si="1"/>
        <v>736983.89685917809</v>
      </c>
      <c r="DP23" s="169">
        <f t="shared" ca="1" si="1"/>
        <v>736983.89685917809</v>
      </c>
      <c r="DQ23" s="169">
        <f t="shared" ca="1" si="1"/>
        <v>736983.89685917809</v>
      </c>
      <c r="DR23" s="169">
        <f t="shared" ca="1" si="1"/>
        <v>736983.89685917809</v>
      </c>
      <c r="DS23" s="169">
        <f t="shared" ca="1" si="1"/>
        <v>736983.89685917809</v>
      </c>
      <c r="DT23" s="169">
        <f t="shared" ca="1" si="1"/>
        <v>736983.89685917809</v>
      </c>
      <c r="DU23" s="169">
        <f t="shared" ca="1" si="1"/>
        <v>736983.89685917809</v>
      </c>
      <c r="DV23" s="169">
        <f t="shared" ca="1" si="1"/>
        <v>736983.89685917809</v>
      </c>
      <c r="DW23" s="169">
        <f t="shared" ca="1" si="1"/>
        <v>759093.41376495326</v>
      </c>
      <c r="DX23" s="169">
        <f t="shared" ca="1" si="1"/>
        <v>759093.41376495326</v>
      </c>
      <c r="DY23" s="169">
        <f t="shared" ca="1" si="1"/>
        <v>759093.41376495326</v>
      </c>
      <c r="DZ23" s="169">
        <f t="shared" ca="1" si="1"/>
        <v>759093.41376495326</v>
      </c>
      <c r="EA23" s="169">
        <f t="shared" ca="1" si="1"/>
        <v>759093.41376495326</v>
      </c>
      <c r="EB23" s="169">
        <f t="shared" ca="1" si="1"/>
        <v>759093.41376495326</v>
      </c>
      <c r="EC23" s="169">
        <f t="shared" ref="EC23:EH23" ca="1" si="2">SUBTOTAL(9,EC21:EC22)</f>
        <v>759093.41376495326</v>
      </c>
      <c r="ED23" s="169">
        <f t="shared" ca="1" si="2"/>
        <v>759093.41376495326</v>
      </c>
      <c r="EE23" s="169">
        <f t="shared" ca="1" si="2"/>
        <v>759093.41376495326</v>
      </c>
      <c r="EF23" s="169">
        <f t="shared" ca="1" si="2"/>
        <v>759093.41376495326</v>
      </c>
      <c r="EG23" s="169">
        <f t="shared" ca="1" si="2"/>
        <v>759093.41376495326</v>
      </c>
      <c r="EH23" s="169">
        <f t="shared" ca="1" si="2"/>
        <v>759093.41376495326</v>
      </c>
    </row>
    <row r="24" spans="1:138" ht="12.75" hidden="1" outlineLevel="1" thickBo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row>
    <row r="25" spans="1:138" hidden="1" outlineLevel="1" x14ac:dyDescent="0.2">
      <c r="A25" s="2"/>
      <c r="B25" s="170" t="s">
        <v>4</v>
      </c>
      <c r="C25" s="171"/>
      <c r="D25" s="171"/>
      <c r="E25" s="171">
        <f ca="1">'Ops CF'!E17</f>
        <v>-172750.58282783881</v>
      </c>
      <c r="F25" s="171">
        <f ca="1">'Ops CF'!F17</f>
        <v>-177933.10031267398</v>
      </c>
      <c r="G25" s="171">
        <f ca="1">'Ops CF'!G17</f>
        <v>-183271.09332205434</v>
      </c>
      <c r="H25" s="171">
        <f ca="1">'Ops CF'!H17</f>
        <v>-188769.22612171585</v>
      </c>
      <c r="I25" s="171">
        <f ca="1">'Ops CF'!I17</f>
        <v>-194432.30290536725</v>
      </c>
      <c r="J25" s="171">
        <f ca="1">'Ops CF'!J17</f>
        <v>-200265.27199252837</v>
      </c>
      <c r="K25" s="171">
        <f ca="1">'Ops CF'!K17</f>
        <v>-206273.23015230426</v>
      </c>
      <c r="L25" s="171">
        <f ca="1">'Ops CF'!L17</f>
        <v>-212461.4270568733</v>
      </c>
      <c r="M25" s="171">
        <f ca="1">'Ops CF'!M17</f>
        <v>-218835.26986857961</v>
      </c>
      <c r="N25" s="171">
        <f ca="1">'Ops CF'!N17</f>
        <v>-225400.32796463688</v>
      </c>
      <c r="O25" s="171">
        <f ca="1">'Ops CF'!O17</f>
        <v>-232162.33780357603</v>
      </c>
      <c r="P25" s="171">
        <f ca="1">SUMIF($D$10:$N$10,"&lt;="&amp;rHoldPeriod,$D25:$N25)</f>
        <v>-1980391.8325245727</v>
      </c>
      <c r="Q25" s="2"/>
      <c r="R25" s="171"/>
      <c r="S25" s="171">
        <f ca="1">'Ops CF'!R17</f>
        <v>-14395.881902319899</v>
      </c>
      <c r="T25" s="171">
        <f ca="1">'Ops CF'!S17</f>
        <v>-14395.881902319899</v>
      </c>
      <c r="U25" s="171">
        <f ca="1">'Ops CF'!T17</f>
        <v>-14395.881902319899</v>
      </c>
      <c r="V25" s="171">
        <f ca="1">'Ops CF'!U17</f>
        <v>-14395.881902319899</v>
      </c>
      <c r="W25" s="171">
        <f ca="1">'Ops CF'!V17</f>
        <v>-14395.881902319899</v>
      </c>
      <c r="X25" s="171">
        <f ca="1">'Ops CF'!W17</f>
        <v>-14395.881902319899</v>
      </c>
      <c r="Y25" s="171">
        <f ca="1">'Ops CF'!X17</f>
        <v>-14395.881902319899</v>
      </c>
      <c r="Z25" s="171">
        <f ca="1">'Ops CF'!Y17</f>
        <v>-14395.881902319899</v>
      </c>
      <c r="AA25" s="171">
        <f ca="1">'Ops CF'!Z17</f>
        <v>-14395.881902319899</v>
      </c>
      <c r="AB25" s="171">
        <f ca="1">'Ops CF'!AA17</f>
        <v>-14395.881902319899</v>
      </c>
      <c r="AC25" s="171">
        <f ca="1">'Ops CF'!AB17</f>
        <v>-14395.881902319899</v>
      </c>
      <c r="AD25" s="171">
        <f ca="1">'Ops CF'!AC17</f>
        <v>-14395.881902319899</v>
      </c>
      <c r="AE25" s="171">
        <f ca="1">'Ops CF'!AD17</f>
        <v>-14827.758359389498</v>
      </c>
      <c r="AF25" s="171">
        <f ca="1">'Ops CF'!AE17</f>
        <v>-14827.758359389498</v>
      </c>
      <c r="AG25" s="171">
        <f ca="1">'Ops CF'!AF17</f>
        <v>-14827.758359389498</v>
      </c>
      <c r="AH25" s="171">
        <f ca="1">'Ops CF'!AG17</f>
        <v>-14827.758359389498</v>
      </c>
      <c r="AI25" s="171">
        <f ca="1">'Ops CF'!AH17</f>
        <v>-14827.758359389498</v>
      </c>
      <c r="AJ25" s="171">
        <f ca="1">'Ops CF'!AI17</f>
        <v>-14827.758359389498</v>
      </c>
      <c r="AK25" s="171">
        <f ca="1">'Ops CF'!AJ17</f>
        <v>-14827.758359389498</v>
      </c>
      <c r="AL25" s="171">
        <f ca="1">'Ops CF'!AK17</f>
        <v>-14827.758359389498</v>
      </c>
      <c r="AM25" s="171">
        <f ca="1">'Ops CF'!AL17</f>
        <v>-14827.758359389498</v>
      </c>
      <c r="AN25" s="171">
        <f ca="1">'Ops CF'!AM17</f>
        <v>-14827.758359389498</v>
      </c>
      <c r="AO25" s="171">
        <f ca="1">'Ops CF'!AN17</f>
        <v>-14827.758359389498</v>
      </c>
      <c r="AP25" s="171">
        <f ca="1">'Ops CF'!AO17</f>
        <v>-14827.758359389498</v>
      </c>
      <c r="AQ25" s="171">
        <f ca="1">'Ops CF'!AP17</f>
        <v>-15272.59111017119</v>
      </c>
      <c r="AR25" s="171">
        <f ca="1">'Ops CF'!AQ17</f>
        <v>-15272.59111017119</v>
      </c>
      <c r="AS25" s="171">
        <f ca="1">'Ops CF'!AR17</f>
        <v>-15272.59111017119</v>
      </c>
      <c r="AT25" s="171">
        <f ca="1">'Ops CF'!AS17</f>
        <v>-15272.59111017119</v>
      </c>
      <c r="AU25" s="171">
        <f ca="1">'Ops CF'!AT17</f>
        <v>-15272.59111017119</v>
      </c>
      <c r="AV25" s="171">
        <f ca="1">'Ops CF'!AU17</f>
        <v>-15272.59111017119</v>
      </c>
      <c r="AW25" s="171">
        <f ca="1">'Ops CF'!AV17</f>
        <v>-15272.59111017119</v>
      </c>
      <c r="AX25" s="171">
        <f ca="1">'Ops CF'!AW17</f>
        <v>-15272.59111017119</v>
      </c>
      <c r="AY25" s="171">
        <f ca="1">'Ops CF'!AX17</f>
        <v>-15272.59111017119</v>
      </c>
      <c r="AZ25" s="171">
        <f ca="1">'Ops CF'!AY17</f>
        <v>-15272.59111017119</v>
      </c>
      <c r="BA25" s="171">
        <f ca="1">'Ops CF'!AZ17</f>
        <v>-15272.59111017119</v>
      </c>
      <c r="BB25" s="171">
        <f ca="1">'Ops CF'!BA17</f>
        <v>-15272.59111017119</v>
      </c>
      <c r="BC25" s="171">
        <f ca="1">'Ops CF'!BB17</f>
        <v>-15730.768843476322</v>
      </c>
      <c r="BD25" s="171">
        <f ca="1">'Ops CF'!BC17</f>
        <v>-15730.768843476322</v>
      </c>
      <c r="BE25" s="171">
        <f ca="1">'Ops CF'!BD17</f>
        <v>-15730.768843476322</v>
      </c>
      <c r="BF25" s="171">
        <f ca="1">'Ops CF'!BE17</f>
        <v>-15730.768843476322</v>
      </c>
      <c r="BG25" s="171">
        <f ca="1">'Ops CF'!BF17</f>
        <v>-15730.768843476322</v>
      </c>
      <c r="BH25" s="171">
        <f ca="1">'Ops CF'!BG17</f>
        <v>-15730.768843476322</v>
      </c>
      <c r="BI25" s="171">
        <f ca="1">'Ops CF'!BH17</f>
        <v>-15730.768843476322</v>
      </c>
      <c r="BJ25" s="171">
        <f ca="1">'Ops CF'!BI17</f>
        <v>-15730.768843476322</v>
      </c>
      <c r="BK25" s="171">
        <f ca="1">'Ops CF'!BJ17</f>
        <v>-15730.768843476322</v>
      </c>
      <c r="BL25" s="171">
        <f ca="1">'Ops CF'!BK17</f>
        <v>-15730.768843476322</v>
      </c>
      <c r="BM25" s="171">
        <f ca="1">'Ops CF'!BL17</f>
        <v>-15730.768843476322</v>
      </c>
      <c r="BN25" s="171">
        <f ca="1">'Ops CF'!BM17</f>
        <v>-15730.768843476322</v>
      </c>
      <c r="BO25" s="171">
        <f ca="1">'Ops CF'!BN17</f>
        <v>-16202.691908780609</v>
      </c>
      <c r="BP25" s="171">
        <f ca="1">'Ops CF'!BO17</f>
        <v>-16202.691908780609</v>
      </c>
      <c r="BQ25" s="171">
        <f ca="1">'Ops CF'!BP17</f>
        <v>-16202.691908780609</v>
      </c>
      <c r="BR25" s="171">
        <f ca="1">'Ops CF'!BQ17</f>
        <v>-16202.691908780609</v>
      </c>
      <c r="BS25" s="171">
        <f ca="1">'Ops CF'!BR17</f>
        <v>-16202.691908780609</v>
      </c>
      <c r="BT25" s="171">
        <f ca="1">'Ops CF'!BS17</f>
        <v>-16202.691908780609</v>
      </c>
      <c r="BU25" s="171">
        <f ca="1">'Ops CF'!BT17</f>
        <v>-16202.691908780609</v>
      </c>
      <c r="BV25" s="171">
        <f ca="1">'Ops CF'!BU17</f>
        <v>-16202.691908780609</v>
      </c>
      <c r="BW25" s="171">
        <f ca="1">'Ops CF'!BV17</f>
        <v>-16202.691908780609</v>
      </c>
      <c r="BX25" s="171">
        <f ca="1">'Ops CF'!BW17</f>
        <v>-16202.691908780609</v>
      </c>
      <c r="BY25" s="171">
        <f ca="1">'Ops CF'!BX17</f>
        <v>-16202.691908780609</v>
      </c>
      <c r="BZ25" s="171">
        <f ca="1">'Ops CF'!BY17</f>
        <v>-16202.691908780609</v>
      </c>
      <c r="CA25" s="171">
        <f ca="1">'Ops CF'!BZ17</f>
        <v>-16688.772666044028</v>
      </c>
      <c r="CB25" s="171">
        <f ca="1">'Ops CF'!CA17</f>
        <v>-16688.772666044028</v>
      </c>
      <c r="CC25" s="171">
        <f ca="1">'Ops CF'!CB17</f>
        <v>-16688.772666044028</v>
      </c>
      <c r="CD25" s="171">
        <f ca="1">'Ops CF'!CC17</f>
        <v>-16688.772666044028</v>
      </c>
      <c r="CE25" s="171">
        <f ca="1">'Ops CF'!CD17</f>
        <v>-16688.772666044028</v>
      </c>
      <c r="CF25" s="171">
        <f ca="1">'Ops CF'!CE17</f>
        <v>-16688.772666044028</v>
      </c>
      <c r="CG25" s="171">
        <f ca="1">'Ops CF'!CF17</f>
        <v>-16688.772666044028</v>
      </c>
      <c r="CH25" s="171">
        <f ca="1">'Ops CF'!CG17</f>
        <v>-16688.772666044028</v>
      </c>
      <c r="CI25" s="171">
        <f ca="1">'Ops CF'!CH17</f>
        <v>-16688.772666044028</v>
      </c>
      <c r="CJ25" s="171">
        <f ca="1">'Ops CF'!CI17</f>
        <v>-16688.772666044028</v>
      </c>
      <c r="CK25" s="171">
        <f ca="1">'Ops CF'!CJ17</f>
        <v>-16688.772666044028</v>
      </c>
      <c r="CL25" s="171">
        <f ca="1">'Ops CF'!CK17</f>
        <v>-16688.772666044028</v>
      </c>
      <c r="CM25" s="171">
        <f ca="1">'Ops CF'!CL17</f>
        <v>-17189.43584602535</v>
      </c>
      <c r="CN25" s="171">
        <f ca="1">'Ops CF'!CM17</f>
        <v>-17189.43584602535</v>
      </c>
      <c r="CO25" s="171">
        <f ca="1">'Ops CF'!CN17</f>
        <v>-17189.43584602535</v>
      </c>
      <c r="CP25" s="171">
        <f ca="1">'Ops CF'!CO17</f>
        <v>-17189.43584602535</v>
      </c>
      <c r="CQ25" s="171">
        <f ca="1">'Ops CF'!CP17</f>
        <v>-17189.43584602535</v>
      </c>
      <c r="CR25" s="171">
        <f ca="1">'Ops CF'!CQ17</f>
        <v>-17189.43584602535</v>
      </c>
      <c r="CS25" s="171">
        <f ca="1">'Ops CF'!CR17</f>
        <v>-17189.43584602535</v>
      </c>
      <c r="CT25" s="171">
        <f ca="1">'Ops CF'!CS17</f>
        <v>-17189.43584602535</v>
      </c>
      <c r="CU25" s="171">
        <f ca="1">'Ops CF'!CT17</f>
        <v>-17189.43584602535</v>
      </c>
      <c r="CV25" s="171">
        <f ca="1">'Ops CF'!CU17</f>
        <v>-17189.43584602535</v>
      </c>
      <c r="CW25" s="171">
        <f ca="1">'Ops CF'!CV17</f>
        <v>-17189.43584602535</v>
      </c>
      <c r="CX25" s="171">
        <f ca="1">'Ops CF'!CW17</f>
        <v>-17189.43584602535</v>
      </c>
      <c r="CY25" s="171">
        <f ca="1">'Ops CF'!CX17</f>
        <v>-17705.118921406112</v>
      </c>
      <c r="CZ25" s="171">
        <f ca="1">'Ops CF'!CY17</f>
        <v>-17705.118921406112</v>
      </c>
      <c r="DA25" s="171">
        <f ca="1">'Ops CF'!CZ17</f>
        <v>-17705.118921406112</v>
      </c>
      <c r="DB25" s="171">
        <f ca="1">'Ops CF'!DA17</f>
        <v>-17705.118921406112</v>
      </c>
      <c r="DC25" s="171">
        <f ca="1">'Ops CF'!DB17</f>
        <v>-17705.118921406112</v>
      </c>
      <c r="DD25" s="171">
        <f ca="1">'Ops CF'!DC17</f>
        <v>-17705.118921406112</v>
      </c>
      <c r="DE25" s="171">
        <f ca="1">'Ops CF'!DD17</f>
        <v>-17705.118921406112</v>
      </c>
      <c r="DF25" s="171">
        <f ca="1">'Ops CF'!DE17</f>
        <v>-17705.118921406112</v>
      </c>
      <c r="DG25" s="171">
        <f ca="1">'Ops CF'!DF17</f>
        <v>-17705.118921406112</v>
      </c>
      <c r="DH25" s="171">
        <f ca="1">'Ops CF'!DG17</f>
        <v>-17705.118921406112</v>
      </c>
      <c r="DI25" s="171">
        <f ca="1">'Ops CF'!DH17</f>
        <v>-17705.118921406112</v>
      </c>
      <c r="DJ25" s="171">
        <f ca="1">'Ops CF'!DI17</f>
        <v>-17705.118921406112</v>
      </c>
      <c r="DK25" s="171">
        <f ca="1">'Ops CF'!DJ17</f>
        <v>-18236.272489048297</v>
      </c>
      <c r="DL25" s="171">
        <f ca="1">'Ops CF'!DK17</f>
        <v>-18236.272489048297</v>
      </c>
      <c r="DM25" s="171">
        <f ca="1">'Ops CF'!DL17</f>
        <v>-18236.272489048297</v>
      </c>
      <c r="DN25" s="171">
        <f ca="1">'Ops CF'!DM17</f>
        <v>-18236.272489048297</v>
      </c>
      <c r="DO25" s="171">
        <f ca="1">'Ops CF'!DN17</f>
        <v>-18236.272489048297</v>
      </c>
      <c r="DP25" s="171">
        <f ca="1">'Ops CF'!DO17</f>
        <v>-18236.272489048297</v>
      </c>
      <c r="DQ25" s="171">
        <f ca="1">'Ops CF'!DP17</f>
        <v>-18236.272489048297</v>
      </c>
      <c r="DR25" s="171">
        <f ca="1">'Ops CF'!DQ17</f>
        <v>-18236.272489048297</v>
      </c>
      <c r="DS25" s="171">
        <f ca="1">'Ops CF'!DR17</f>
        <v>-18236.272489048297</v>
      </c>
      <c r="DT25" s="171">
        <f ca="1">'Ops CF'!DS17</f>
        <v>-18236.272489048297</v>
      </c>
      <c r="DU25" s="171">
        <f ca="1">'Ops CF'!DT17</f>
        <v>-18236.272489048297</v>
      </c>
      <c r="DV25" s="171">
        <f ca="1">'Ops CF'!DU17</f>
        <v>-18236.272489048297</v>
      </c>
      <c r="DW25" s="171">
        <f ca="1">'Ops CF'!DV17</f>
        <v>-18783.360663719744</v>
      </c>
      <c r="DX25" s="171">
        <f ca="1">'Ops CF'!DW17</f>
        <v>-18783.360663719744</v>
      </c>
      <c r="DY25" s="171">
        <f ca="1">'Ops CF'!DX17</f>
        <v>-18783.360663719744</v>
      </c>
      <c r="DZ25" s="171">
        <f ca="1">'Ops CF'!DY17</f>
        <v>-18783.360663719744</v>
      </c>
      <c r="EA25" s="171">
        <f ca="1">'Ops CF'!DZ17</f>
        <v>-18783.360663719744</v>
      </c>
      <c r="EB25" s="171">
        <f ca="1">'Ops CF'!EA17</f>
        <v>-18783.360663719744</v>
      </c>
      <c r="EC25" s="171">
        <f ca="1">'Ops CF'!EB17</f>
        <v>-18783.360663719744</v>
      </c>
      <c r="ED25" s="171">
        <f ca="1">'Ops CF'!EC17</f>
        <v>-18783.360663719744</v>
      </c>
      <c r="EE25" s="171">
        <f ca="1">'Ops CF'!ED17</f>
        <v>-18783.360663719744</v>
      </c>
      <c r="EF25" s="171">
        <f ca="1">'Ops CF'!EE17</f>
        <v>-18783.360663719744</v>
      </c>
      <c r="EG25" s="171">
        <f ca="1">'Ops CF'!EF17</f>
        <v>-18783.360663719744</v>
      </c>
      <c r="EH25" s="171">
        <f ca="1">'Ops CF'!EG17</f>
        <v>-18783.360663719744</v>
      </c>
    </row>
    <row r="26" spans="1:138" hidden="1" outlineLevel="1" x14ac:dyDescent="0.2">
      <c r="A26" s="2"/>
      <c r="B26" s="149" t="s">
        <v>7</v>
      </c>
      <c r="C26" s="96"/>
      <c r="D26" s="96"/>
      <c r="E26" s="96">
        <f ca="1">'Ops CF'!E20</f>
        <v>-85972.924366300358</v>
      </c>
      <c r="F26" s="96">
        <f ca="1">'Ops CF'!F20</f>
        <v>-88552.112097289399</v>
      </c>
      <c r="G26" s="96">
        <f ca="1">'Ops CF'!G20</f>
        <v>-91208.675460208091</v>
      </c>
      <c r="H26" s="96">
        <f ca="1">'Ops CF'!H20</f>
        <v>-93944.935724014314</v>
      </c>
      <c r="I26" s="96">
        <f ca="1">'Ops CF'!I20</f>
        <v>-96763.283795734751</v>
      </c>
      <c r="J26" s="96">
        <f ca="1">'Ops CF'!J20</f>
        <v>-99666.182309606753</v>
      </c>
      <c r="K26" s="96">
        <f ca="1">'Ops CF'!K20</f>
        <v>-102656.167778895</v>
      </c>
      <c r="L26" s="96">
        <f ca="1">'Ops CF'!L20</f>
        <v>-105735.85281226189</v>
      </c>
      <c r="M26" s="96">
        <f ca="1">'Ops CF'!M20</f>
        <v>-108907.92839662971</v>
      </c>
      <c r="N26" s="96">
        <f ca="1">'Ops CF'!N20</f>
        <v>-112175.16624852858</v>
      </c>
      <c r="O26" s="96">
        <f ca="1">'Ops CF'!O20</f>
        <v>-115540.42123598444</v>
      </c>
      <c r="P26" s="96">
        <f ca="1">SUMIF($D$10:$N$10,"&lt;="&amp;rHoldPeriod,$D26:$N26)</f>
        <v>-985583.22898946889</v>
      </c>
      <c r="Q26" s="2"/>
      <c r="R26" s="96"/>
      <c r="S26" s="96">
        <f ca="1">'Ops CF'!R20</f>
        <v>-7164.4103638583638</v>
      </c>
      <c r="T26" s="96">
        <f ca="1">'Ops CF'!S20</f>
        <v>-7164.4103638583638</v>
      </c>
      <c r="U26" s="96">
        <f ca="1">'Ops CF'!T20</f>
        <v>-7164.4103638583638</v>
      </c>
      <c r="V26" s="96">
        <f ca="1">'Ops CF'!U20</f>
        <v>-7164.4103638583638</v>
      </c>
      <c r="W26" s="96">
        <f ca="1">'Ops CF'!V20</f>
        <v>-7164.4103638583638</v>
      </c>
      <c r="X26" s="96">
        <f ca="1">'Ops CF'!W20</f>
        <v>-7164.4103638583638</v>
      </c>
      <c r="Y26" s="96">
        <f ca="1">'Ops CF'!X20</f>
        <v>-7164.4103638583638</v>
      </c>
      <c r="Z26" s="96">
        <f ca="1">'Ops CF'!Y20</f>
        <v>-7164.4103638583638</v>
      </c>
      <c r="AA26" s="96">
        <f ca="1">'Ops CF'!Z20</f>
        <v>-7164.4103638583638</v>
      </c>
      <c r="AB26" s="96">
        <f ca="1">'Ops CF'!AA20</f>
        <v>-7164.4103638583638</v>
      </c>
      <c r="AC26" s="96">
        <f ca="1">'Ops CF'!AB20</f>
        <v>-7164.4103638583638</v>
      </c>
      <c r="AD26" s="96">
        <f ca="1">'Ops CF'!AC20</f>
        <v>-7164.4103638583638</v>
      </c>
      <c r="AE26" s="96">
        <f ca="1">'Ops CF'!AD20</f>
        <v>-7379.342674774115</v>
      </c>
      <c r="AF26" s="96">
        <f ca="1">'Ops CF'!AE20</f>
        <v>-7379.342674774115</v>
      </c>
      <c r="AG26" s="96">
        <f ca="1">'Ops CF'!AF20</f>
        <v>-7379.342674774115</v>
      </c>
      <c r="AH26" s="96">
        <f ca="1">'Ops CF'!AG20</f>
        <v>-7379.342674774115</v>
      </c>
      <c r="AI26" s="96">
        <f ca="1">'Ops CF'!AH20</f>
        <v>-7379.342674774115</v>
      </c>
      <c r="AJ26" s="96">
        <f ca="1">'Ops CF'!AI20</f>
        <v>-7379.342674774115</v>
      </c>
      <c r="AK26" s="96">
        <f ca="1">'Ops CF'!AJ20</f>
        <v>-7379.342674774115</v>
      </c>
      <c r="AL26" s="96">
        <f ca="1">'Ops CF'!AK20</f>
        <v>-7379.342674774115</v>
      </c>
      <c r="AM26" s="96">
        <f ca="1">'Ops CF'!AL20</f>
        <v>-7379.342674774115</v>
      </c>
      <c r="AN26" s="96">
        <f ca="1">'Ops CF'!AM20</f>
        <v>-7379.342674774115</v>
      </c>
      <c r="AO26" s="96">
        <f ca="1">'Ops CF'!AN20</f>
        <v>-7379.342674774115</v>
      </c>
      <c r="AP26" s="96">
        <f ca="1">'Ops CF'!AO20</f>
        <v>-7379.342674774115</v>
      </c>
      <c r="AQ26" s="96">
        <f ca="1">'Ops CF'!AP20</f>
        <v>-7600.7229550173415</v>
      </c>
      <c r="AR26" s="96">
        <f ca="1">'Ops CF'!AQ20</f>
        <v>-7600.7229550173415</v>
      </c>
      <c r="AS26" s="96">
        <f ca="1">'Ops CF'!AR20</f>
        <v>-7600.7229550173415</v>
      </c>
      <c r="AT26" s="96">
        <f ca="1">'Ops CF'!AS20</f>
        <v>-7600.7229550173415</v>
      </c>
      <c r="AU26" s="96">
        <f ca="1">'Ops CF'!AT20</f>
        <v>-7600.7229550173415</v>
      </c>
      <c r="AV26" s="96">
        <f ca="1">'Ops CF'!AU20</f>
        <v>-7600.7229550173415</v>
      </c>
      <c r="AW26" s="96">
        <f ca="1">'Ops CF'!AV20</f>
        <v>-7600.7229550173415</v>
      </c>
      <c r="AX26" s="96">
        <f ca="1">'Ops CF'!AW20</f>
        <v>-7600.7229550173415</v>
      </c>
      <c r="AY26" s="96">
        <f ca="1">'Ops CF'!AX20</f>
        <v>-7600.7229550173415</v>
      </c>
      <c r="AZ26" s="96">
        <f ca="1">'Ops CF'!AY20</f>
        <v>-7600.7229550173415</v>
      </c>
      <c r="BA26" s="96">
        <f ca="1">'Ops CF'!AZ20</f>
        <v>-7600.7229550173415</v>
      </c>
      <c r="BB26" s="96">
        <f ca="1">'Ops CF'!BA20</f>
        <v>-7600.7229550173415</v>
      </c>
      <c r="BC26" s="96">
        <f ca="1">'Ops CF'!BB20</f>
        <v>-7828.7446436678601</v>
      </c>
      <c r="BD26" s="96">
        <f ca="1">'Ops CF'!BC20</f>
        <v>-7828.7446436678601</v>
      </c>
      <c r="BE26" s="96">
        <f ca="1">'Ops CF'!BD20</f>
        <v>-7828.7446436678601</v>
      </c>
      <c r="BF26" s="96">
        <f ca="1">'Ops CF'!BE20</f>
        <v>-7828.7446436678601</v>
      </c>
      <c r="BG26" s="96">
        <f ca="1">'Ops CF'!BF20</f>
        <v>-7828.7446436678601</v>
      </c>
      <c r="BH26" s="96">
        <f ca="1">'Ops CF'!BG20</f>
        <v>-7828.7446436678601</v>
      </c>
      <c r="BI26" s="96">
        <f ca="1">'Ops CF'!BH20</f>
        <v>-7828.7446436678601</v>
      </c>
      <c r="BJ26" s="96">
        <f ca="1">'Ops CF'!BI20</f>
        <v>-7828.7446436678601</v>
      </c>
      <c r="BK26" s="96">
        <f ca="1">'Ops CF'!BJ20</f>
        <v>-7828.7446436678601</v>
      </c>
      <c r="BL26" s="96">
        <f ca="1">'Ops CF'!BK20</f>
        <v>-7828.7446436678601</v>
      </c>
      <c r="BM26" s="96">
        <f ca="1">'Ops CF'!BL20</f>
        <v>-7828.7446436678601</v>
      </c>
      <c r="BN26" s="96">
        <f ca="1">'Ops CF'!BM20</f>
        <v>-7828.7446436678601</v>
      </c>
      <c r="BO26" s="96">
        <f ca="1">'Ops CF'!BN20</f>
        <v>-8063.6069829778953</v>
      </c>
      <c r="BP26" s="96">
        <f ca="1">'Ops CF'!BO20</f>
        <v>-8063.6069829778953</v>
      </c>
      <c r="BQ26" s="96">
        <f ca="1">'Ops CF'!BP20</f>
        <v>-8063.6069829778953</v>
      </c>
      <c r="BR26" s="96">
        <f ca="1">'Ops CF'!BQ20</f>
        <v>-8063.6069829778953</v>
      </c>
      <c r="BS26" s="96">
        <f ca="1">'Ops CF'!BR20</f>
        <v>-8063.6069829778953</v>
      </c>
      <c r="BT26" s="96">
        <f ca="1">'Ops CF'!BS20</f>
        <v>-8063.6069829778953</v>
      </c>
      <c r="BU26" s="96">
        <f ca="1">'Ops CF'!BT20</f>
        <v>-8063.6069829778953</v>
      </c>
      <c r="BV26" s="96">
        <f ca="1">'Ops CF'!BU20</f>
        <v>-8063.6069829778953</v>
      </c>
      <c r="BW26" s="96">
        <f ca="1">'Ops CF'!BV20</f>
        <v>-8063.6069829778953</v>
      </c>
      <c r="BX26" s="96">
        <f ca="1">'Ops CF'!BW20</f>
        <v>-8063.6069829778953</v>
      </c>
      <c r="BY26" s="96">
        <f ca="1">'Ops CF'!BX20</f>
        <v>-8063.6069829778953</v>
      </c>
      <c r="BZ26" s="96">
        <f ca="1">'Ops CF'!BY20</f>
        <v>-8063.6069829778953</v>
      </c>
      <c r="CA26" s="96">
        <f ca="1">'Ops CF'!BZ20</f>
        <v>-8305.5151924672318</v>
      </c>
      <c r="CB26" s="96">
        <f ca="1">'Ops CF'!CA20</f>
        <v>-8305.5151924672318</v>
      </c>
      <c r="CC26" s="96">
        <f ca="1">'Ops CF'!CB20</f>
        <v>-8305.5151924672318</v>
      </c>
      <c r="CD26" s="96">
        <f ca="1">'Ops CF'!CC20</f>
        <v>-8305.5151924672318</v>
      </c>
      <c r="CE26" s="96">
        <f ca="1">'Ops CF'!CD20</f>
        <v>-8305.5151924672318</v>
      </c>
      <c r="CF26" s="96">
        <f ca="1">'Ops CF'!CE20</f>
        <v>-8305.5151924672318</v>
      </c>
      <c r="CG26" s="96">
        <f ca="1">'Ops CF'!CF20</f>
        <v>-8305.5151924672318</v>
      </c>
      <c r="CH26" s="96">
        <f ca="1">'Ops CF'!CG20</f>
        <v>-8305.5151924672318</v>
      </c>
      <c r="CI26" s="96">
        <f ca="1">'Ops CF'!CH20</f>
        <v>-8305.5151924672318</v>
      </c>
      <c r="CJ26" s="96">
        <f ca="1">'Ops CF'!CI20</f>
        <v>-8305.5151924672318</v>
      </c>
      <c r="CK26" s="96">
        <f ca="1">'Ops CF'!CJ20</f>
        <v>-8305.5151924672318</v>
      </c>
      <c r="CL26" s="96">
        <f ca="1">'Ops CF'!CK20</f>
        <v>-8305.5151924672318</v>
      </c>
      <c r="CM26" s="96">
        <f ca="1">'Ops CF'!CL20</f>
        <v>-8554.6806482412503</v>
      </c>
      <c r="CN26" s="96">
        <f ca="1">'Ops CF'!CM20</f>
        <v>-8554.6806482412503</v>
      </c>
      <c r="CO26" s="96">
        <f ca="1">'Ops CF'!CN20</f>
        <v>-8554.6806482412503</v>
      </c>
      <c r="CP26" s="96">
        <f ca="1">'Ops CF'!CO20</f>
        <v>-8554.6806482412503</v>
      </c>
      <c r="CQ26" s="96">
        <f ca="1">'Ops CF'!CP20</f>
        <v>-8554.6806482412503</v>
      </c>
      <c r="CR26" s="96">
        <f ca="1">'Ops CF'!CQ20</f>
        <v>-8554.6806482412503</v>
      </c>
      <c r="CS26" s="96">
        <f ca="1">'Ops CF'!CR20</f>
        <v>-8554.6806482412503</v>
      </c>
      <c r="CT26" s="96">
        <f ca="1">'Ops CF'!CS20</f>
        <v>-8554.6806482412503</v>
      </c>
      <c r="CU26" s="96">
        <f ca="1">'Ops CF'!CT20</f>
        <v>-8554.6806482412503</v>
      </c>
      <c r="CV26" s="96">
        <f ca="1">'Ops CF'!CU20</f>
        <v>-8554.6806482412503</v>
      </c>
      <c r="CW26" s="96">
        <f ca="1">'Ops CF'!CV20</f>
        <v>-8554.6806482412503</v>
      </c>
      <c r="CX26" s="96">
        <f ca="1">'Ops CF'!CW20</f>
        <v>-8554.6806482412503</v>
      </c>
      <c r="CY26" s="96">
        <f ca="1">'Ops CF'!CX20</f>
        <v>-8811.3210676884883</v>
      </c>
      <c r="CZ26" s="96">
        <f ca="1">'Ops CF'!CY20</f>
        <v>-8811.3210676884883</v>
      </c>
      <c r="DA26" s="96">
        <f ca="1">'Ops CF'!CZ20</f>
        <v>-8811.3210676884883</v>
      </c>
      <c r="DB26" s="96">
        <f ca="1">'Ops CF'!DA20</f>
        <v>-8811.3210676884883</v>
      </c>
      <c r="DC26" s="96">
        <f ca="1">'Ops CF'!DB20</f>
        <v>-8811.3210676884883</v>
      </c>
      <c r="DD26" s="96">
        <f ca="1">'Ops CF'!DC20</f>
        <v>-8811.3210676884883</v>
      </c>
      <c r="DE26" s="96">
        <f ca="1">'Ops CF'!DD20</f>
        <v>-8811.3210676884883</v>
      </c>
      <c r="DF26" s="96">
        <f ca="1">'Ops CF'!DE20</f>
        <v>-8811.3210676884883</v>
      </c>
      <c r="DG26" s="96">
        <f ca="1">'Ops CF'!DF20</f>
        <v>-8811.3210676884883</v>
      </c>
      <c r="DH26" s="96">
        <f ca="1">'Ops CF'!DG20</f>
        <v>-8811.3210676884883</v>
      </c>
      <c r="DI26" s="96">
        <f ca="1">'Ops CF'!DH20</f>
        <v>-8811.3210676884883</v>
      </c>
      <c r="DJ26" s="96">
        <f ca="1">'Ops CF'!DI20</f>
        <v>-8811.3210676884883</v>
      </c>
      <c r="DK26" s="96">
        <f ca="1">'Ops CF'!DJ20</f>
        <v>-9075.6606997191429</v>
      </c>
      <c r="DL26" s="96">
        <f ca="1">'Ops CF'!DK20</f>
        <v>-9075.6606997191429</v>
      </c>
      <c r="DM26" s="96">
        <f ca="1">'Ops CF'!DL20</f>
        <v>-9075.6606997191429</v>
      </c>
      <c r="DN26" s="96">
        <f ca="1">'Ops CF'!DM20</f>
        <v>-9075.6606997191429</v>
      </c>
      <c r="DO26" s="96">
        <f ca="1">'Ops CF'!DN20</f>
        <v>-9075.6606997191429</v>
      </c>
      <c r="DP26" s="96">
        <f ca="1">'Ops CF'!DO20</f>
        <v>-9075.6606997191429</v>
      </c>
      <c r="DQ26" s="96">
        <f ca="1">'Ops CF'!DP20</f>
        <v>-9075.6606997191429</v>
      </c>
      <c r="DR26" s="96">
        <f ca="1">'Ops CF'!DQ20</f>
        <v>-9075.6606997191429</v>
      </c>
      <c r="DS26" s="96">
        <f ca="1">'Ops CF'!DR20</f>
        <v>-9075.6606997191429</v>
      </c>
      <c r="DT26" s="96">
        <f ca="1">'Ops CF'!DS20</f>
        <v>-9075.6606997191429</v>
      </c>
      <c r="DU26" s="96">
        <f ca="1">'Ops CF'!DT20</f>
        <v>-9075.6606997191429</v>
      </c>
      <c r="DV26" s="96">
        <f ca="1">'Ops CF'!DU20</f>
        <v>-9075.6606997191429</v>
      </c>
      <c r="DW26" s="96">
        <f ca="1">'Ops CF'!DV20</f>
        <v>-9347.9305207107172</v>
      </c>
      <c r="DX26" s="96">
        <f ca="1">'Ops CF'!DW20</f>
        <v>-9347.9305207107172</v>
      </c>
      <c r="DY26" s="96">
        <f ca="1">'Ops CF'!DX20</f>
        <v>-9347.9305207107172</v>
      </c>
      <c r="DZ26" s="96">
        <f ca="1">'Ops CF'!DY20</f>
        <v>-9347.9305207107172</v>
      </c>
      <c r="EA26" s="96">
        <f ca="1">'Ops CF'!DZ20</f>
        <v>-9347.9305207107172</v>
      </c>
      <c r="EB26" s="96">
        <f ca="1">'Ops CF'!EA20</f>
        <v>-9347.9305207107172</v>
      </c>
      <c r="EC26" s="96">
        <f ca="1">'Ops CF'!EB20</f>
        <v>-9347.9305207107172</v>
      </c>
      <c r="ED26" s="96">
        <f ca="1">'Ops CF'!EC20</f>
        <v>-9347.9305207107172</v>
      </c>
      <c r="EE26" s="96">
        <f ca="1">'Ops CF'!ED20</f>
        <v>-9347.9305207107172</v>
      </c>
      <c r="EF26" s="96">
        <f ca="1">'Ops CF'!EE20</f>
        <v>-9347.9305207107172</v>
      </c>
      <c r="EG26" s="96">
        <f ca="1">'Ops CF'!EF20</f>
        <v>-9347.9305207107172</v>
      </c>
      <c r="EH26" s="96">
        <f ca="1">'Ops CF'!EG20</f>
        <v>-9347.9305207107172</v>
      </c>
    </row>
    <row r="27" spans="1:138" hidden="1" outlineLevel="1" x14ac:dyDescent="0.2">
      <c r="A27" s="2"/>
      <c r="B27" s="149" t="s">
        <v>8</v>
      </c>
      <c r="C27" s="96"/>
      <c r="D27" s="96"/>
      <c r="E27" s="96">
        <f ca="1">'Ops CF'!E21</f>
        <v>-4990.581373456117</v>
      </c>
      <c r="F27" s="96">
        <f ca="1">'Ops CF'!F21</f>
        <v>-5140.2988146598018</v>
      </c>
      <c r="G27" s="96">
        <f ca="1">'Ops CF'!G21</f>
        <v>-5294.5077790995992</v>
      </c>
      <c r="H27" s="96">
        <f ca="1">'Ops CF'!H21</f>
        <v>-5453.3430124725846</v>
      </c>
      <c r="I27" s="96">
        <f ca="1">'Ops CF'!I21</f>
        <v>-5616.9433028467583</v>
      </c>
      <c r="J27" s="96">
        <f ca="1">'Ops CF'!J21</f>
        <v>-5785.4516019321636</v>
      </c>
      <c r="K27" s="96">
        <f ca="1">'Ops CF'!K21</f>
        <v>-5959.0151499901303</v>
      </c>
      <c r="L27" s="96">
        <f ca="1">'Ops CF'!L21</f>
        <v>-6137.7856044898354</v>
      </c>
      <c r="M27" s="96">
        <f ca="1">'Ops CF'!M21</f>
        <v>-6321.9191726245308</v>
      </c>
      <c r="N27" s="96">
        <f ca="1">'Ops CF'!N21</f>
        <v>-6511.5767478032622</v>
      </c>
      <c r="O27" s="96">
        <f ca="1">'Ops CF'!O21</f>
        <v>-6706.9240502373623</v>
      </c>
      <c r="P27" s="96">
        <f ca="1">SUMIF($D$10:$N$10,"&lt;="&amp;rHoldPeriod,$D27:$N27)</f>
        <v>-57211.422559374791</v>
      </c>
      <c r="Q27" s="2"/>
      <c r="R27" s="96"/>
      <c r="S27" s="96">
        <f ca="1">'Ops CF'!R21</f>
        <v>-415.88178112134312</v>
      </c>
      <c r="T27" s="96">
        <f ca="1">'Ops CF'!S21</f>
        <v>-415.88178112134312</v>
      </c>
      <c r="U27" s="96">
        <f ca="1">'Ops CF'!T21</f>
        <v>-415.88178112134312</v>
      </c>
      <c r="V27" s="96">
        <f ca="1">'Ops CF'!U21</f>
        <v>-415.88178112134312</v>
      </c>
      <c r="W27" s="96">
        <f ca="1">'Ops CF'!V21</f>
        <v>-415.88178112134312</v>
      </c>
      <c r="X27" s="96">
        <f ca="1">'Ops CF'!W21</f>
        <v>-415.88178112134312</v>
      </c>
      <c r="Y27" s="96">
        <f ca="1">'Ops CF'!X21</f>
        <v>-415.88178112134312</v>
      </c>
      <c r="Z27" s="96">
        <f ca="1">'Ops CF'!Y21</f>
        <v>-415.88178112134312</v>
      </c>
      <c r="AA27" s="96">
        <f ca="1">'Ops CF'!Z21</f>
        <v>-415.88178112134312</v>
      </c>
      <c r="AB27" s="96">
        <f ca="1">'Ops CF'!AA21</f>
        <v>-415.88178112134312</v>
      </c>
      <c r="AC27" s="96">
        <f ca="1">'Ops CF'!AB21</f>
        <v>-415.88178112134312</v>
      </c>
      <c r="AD27" s="96">
        <f ca="1">'Ops CF'!AC21</f>
        <v>-415.88178112134312</v>
      </c>
      <c r="AE27" s="96">
        <f ca="1">'Ops CF'!AD21</f>
        <v>-428.35823455498348</v>
      </c>
      <c r="AF27" s="96">
        <f ca="1">'Ops CF'!AE21</f>
        <v>-428.35823455498348</v>
      </c>
      <c r="AG27" s="96">
        <f ca="1">'Ops CF'!AF21</f>
        <v>-428.35823455498348</v>
      </c>
      <c r="AH27" s="96">
        <f ca="1">'Ops CF'!AG21</f>
        <v>-428.35823455498348</v>
      </c>
      <c r="AI27" s="96">
        <f ca="1">'Ops CF'!AH21</f>
        <v>-428.35823455498348</v>
      </c>
      <c r="AJ27" s="96">
        <f ca="1">'Ops CF'!AI21</f>
        <v>-428.35823455498348</v>
      </c>
      <c r="AK27" s="96">
        <f ca="1">'Ops CF'!AJ21</f>
        <v>-428.35823455498348</v>
      </c>
      <c r="AL27" s="96">
        <f ca="1">'Ops CF'!AK21</f>
        <v>-428.35823455498348</v>
      </c>
      <c r="AM27" s="96">
        <f ca="1">'Ops CF'!AL21</f>
        <v>-428.35823455498348</v>
      </c>
      <c r="AN27" s="96">
        <f ca="1">'Ops CF'!AM21</f>
        <v>-428.35823455498348</v>
      </c>
      <c r="AO27" s="96">
        <f ca="1">'Ops CF'!AN21</f>
        <v>-428.35823455498348</v>
      </c>
      <c r="AP27" s="96">
        <f ca="1">'Ops CF'!AO21</f>
        <v>-428.35823455498348</v>
      </c>
      <c r="AQ27" s="96">
        <f ca="1">'Ops CF'!AP21</f>
        <v>-441.20898159163312</v>
      </c>
      <c r="AR27" s="96">
        <f ca="1">'Ops CF'!AQ21</f>
        <v>-441.20898159163312</v>
      </c>
      <c r="AS27" s="96">
        <f ca="1">'Ops CF'!AR21</f>
        <v>-441.20898159163312</v>
      </c>
      <c r="AT27" s="96">
        <f ca="1">'Ops CF'!AS21</f>
        <v>-441.20898159163312</v>
      </c>
      <c r="AU27" s="96">
        <f ca="1">'Ops CF'!AT21</f>
        <v>-441.20898159163312</v>
      </c>
      <c r="AV27" s="96">
        <f ca="1">'Ops CF'!AU21</f>
        <v>-441.20898159163312</v>
      </c>
      <c r="AW27" s="96">
        <f ca="1">'Ops CF'!AV21</f>
        <v>-441.20898159163312</v>
      </c>
      <c r="AX27" s="96">
        <f ca="1">'Ops CF'!AW21</f>
        <v>-441.20898159163312</v>
      </c>
      <c r="AY27" s="96">
        <f ca="1">'Ops CF'!AX21</f>
        <v>-441.20898159163312</v>
      </c>
      <c r="AZ27" s="96">
        <f ca="1">'Ops CF'!AY21</f>
        <v>-441.20898159163312</v>
      </c>
      <c r="BA27" s="96">
        <f ca="1">'Ops CF'!AZ21</f>
        <v>-441.20898159163312</v>
      </c>
      <c r="BB27" s="96">
        <f ca="1">'Ops CF'!BA21</f>
        <v>-441.20898159163312</v>
      </c>
      <c r="BC27" s="96">
        <f ca="1">'Ops CF'!BB21</f>
        <v>-454.44525103938201</v>
      </c>
      <c r="BD27" s="96">
        <f ca="1">'Ops CF'!BC21</f>
        <v>-454.44525103938201</v>
      </c>
      <c r="BE27" s="96">
        <f ca="1">'Ops CF'!BD21</f>
        <v>-454.44525103938201</v>
      </c>
      <c r="BF27" s="96">
        <f ca="1">'Ops CF'!BE21</f>
        <v>-454.44525103938201</v>
      </c>
      <c r="BG27" s="96">
        <f ca="1">'Ops CF'!BF21</f>
        <v>-454.44525103938201</v>
      </c>
      <c r="BH27" s="96">
        <f ca="1">'Ops CF'!BG21</f>
        <v>-454.44525103938201</v>
      </c>
      <c r="BI27" s="96">
        <f ca="1">'Ops CF'!BH21</f>
        <v>-454.44525103938201</v>
      </c>
      <c r="BJ27" s="96">
        <f ca="1">'Ops CF'!BI21</f>
        <v>-454.44525103938201</v>
      </c>
      <c r="BK27" s="96">
        <f ca="1">'Ops CF'!BJ21</f>
        <v>-454.44525103938201</v>
      </c>
      <c r="BL27" s="96">
        <f ca="1">'Ops CF'!BK21</f>
        <v>-454.44525103938201</v>
      </c>
      <c r="BM27" s="96">
        <f ca="1">'Ops CF'!BL21</f>
        <v>-454.44525103938201</v>
      </c>
      <c r="BN27" s="96">
        <f ca="1">'Ops CF'!BM21</f>
        <v>-454.44525103938201</v>
      </c>
      <c r="BO27" s="96">
        <f ca="1">'Ops CF'!BN21</f>
        <v>-468.07860857056335</v>
      </c>
      <c r="BP27" s="96">
        <f ca="1">'Ops CF'!BO21</f>
        <v>-468.07860857056335</v>
      </c>
      <c r="BQ27" s="96">
        <f ca="1">'Ops CF'!BP21</f>
        <v>-468.07860857056335</v>
      </c>
      <c r="BR27" s="96">
        <f ca="1">'Ops CF'!BQ21</f>
        <v>-468.07860857056335</v>
      </c>
      <c r="BS27" s="96">
        <f ca="1">'Ops CF'!BR21</f>
        <v>-468.07860857056335</v>
      </c>
      <c r="BT27" s="96">
        <f ca="1">'Ops CF'!BS21</f>
        <v>-468.07860857056335</v>
      </c>
      <c r="BU27" s="96">
        <f ca="1">'Ops CF'!BT21</f>
        <v>-468.07860857056335</v>
      </c>
      <c r="BV27" s="96">
        <f ca="1">'Ops CF'!BU21</f>
        <v>-468.07860857056335</v>
      </c>
      <c r="BW27" s="96">
        <f ca="1">'Ops CF'!BV21</f>
        <v>-468.07860857056335</v>
      </c>
      <c r="BX27" s="96">
        <f ca="1">'Ops CF'!BW21</f>
        <v>-468.07860857056335</v>
      </c>
      <c r="BY27" s="96">
        <f ca="1">'Ops CF'!BX21</f>
        <v>-468.07860857056335</v>
      </c>
      <c r="BZ27" s="96">
        <f ca="1">'Ops CF'!BY21</f>
        <v>-468.07860857056335</v>
      </c>
      <c r="CA27" s="96">
        <f ca="1">'Ops CF'!BZ21</f>
        <v>-482.12096682768026</v>
      </c>
      <c r="CB27" s="96">
        <f ca="1">'Ops CF'!CA21</f>
        <v>-482.12096682768026</v>
      </c>
      <c r="CC27" s="96">
        <f ca="1">'Ops CF'!CB21</f>
        <v>-482.12096682768026</v>
      </c>
      <c r="CD27" s="96">
        <f ca="1">'Ops CF'!CC21</f>
        <v>-482.12096682768026</v>
      </c>
      <c r="CE27" s="96">
        <f ca="1">'Ops CF'!CD21</f>
        <v>-482.12096682768026</v>
      </c>
      <c r="CF27" s="96">
        <f ca="1">'Ops CF'!CE21</f>
        <v>-482.12096682768026</v>
      </c>
      <c r="CG27" s="96">
        <f ca="1">'Ops CF'!CF21</f>
        <v>-482.12096682768026</v>
      </c>
      <c r="CH27" s="96">
        <f ca="1">'Ops CF'!CG21</f>
        <v>-482.12096682768026</v>
      </c>
      <c r="CI27" s="96">
        <f ca="1">'Ops CF'!CH21</f>
        <v>-482.12096682768026</v>
      </c>
      <c r="CJ27" s="96">
        <f ca="1">'Ops CF'!CI21</f>
        <v>-482.12096682768026</v>
      </c>
      <c r="CK27" s="96">
        <f ca="1">'Ops CF'!CJ21</f>
        <v>-482.12096682768026</v>
      </c>
      <c r="CL27" s="96">
        <f ca="1">'Ops CF'!CK21</f>
        <v>-482.12096682768026</v>
      </c>
      <c r="CM27" s="96">
        <f ca="1">'Ops CF'!CL21</f>
        <v>-496.58459583251084</v>
      </c>
      <c r="CN27" s="96">
        <f ca="1">'Ops CF'!CM21</f>
        <v>-496.58459583251084</v>
      </c>
      <c r="CO27" s="96">
        <f ca="1">'Ops CF'!CN21</f>
        <v>-496.58459583251084</v>
      </c>
      <c r="CP27" s="96">
        <f ca="1">'Ops CF'!CO21</f>
        <v>-496.58459583251084</v>
      </c>
      <c r="CQ27" s="96">
        <f ca="1">'Ops CF'!CP21</f>
        <v>-496.58459583251084</v>
      </c>
      <c r="CR27" s="96">
        <f ca="1">'Ops CF'!CQ21</f>
        <v>-496.58459583251084</v>
      </c>
      <c r="CS27" s="96">
        <f ca="1">'Ops CF'!CR21</f>
        <v>-496.58459583251084</v>
      </c>
      <c r="CT27" s="96">
        <f ca="1">'Ops CF'!CS21</f>
        <v>-496.58459583251084</v>
      </c>
      <c r="CU27" s="96">
        <f ca="1">'Ops CF'!CT21</f>
        <v>-496.58459583251084</v>
      </c>
      <c r="CV27" s="96">
        <f ca="1">'Ops CF'!CU21</f>
        <v>-496.58459583251084</v>
      </c>
      <c r="CW27" s="96">
        <f ca="1">'Ops CF'!CV21</f>
        <v>-496.58459583251084</v>
      </c>
      <c r="CX27" s="96">
        <f ca="1">'Ops CF'!CW21</f>
        <v>-496.58459583251084</v>
      </c>
      <c r="CY27" s="96">
        <f ca="1">'Ops CF'!CX21</f>
        <v>-511.48213370748613</v>
      </c>
      <c r="CZ27" s="96">
        <f ca="1">'Ops CF'!CY21</f>
        <v>-511.48213370748613</v>
      </c>
      <c r="DA27" s="96">
        <f ca="1">'Ops CF'!CZ21</f>
        <v>-511.48213370748613</v>
      </c>
      <c r="DB27" s="96">
        <f ca="1">'Ops CF'!DA21</f>
        <v>-511.48213370748613</v>
      </c>
      <c r="DC27" s="96">
        <f ca="1">'Ops CF'!DB21</f>
        <v>-511.48213370748613</v>
      </c>
      <c r="DD27" s="96">
        <f ca="1">'Ops CF'!DC21</f>
        <v>-511.48213370748613</v>
      </c>
      <c r="DE27" s="96">
        <f ca="1">'Ops CF'!DD21</f>
        <v>-511.48213370748613</v>
      </c>
      <c r="DF27" s="96">
        <f ca="1">'Ops CF'!DE21</f>
        <v>-511.48213370748613</v>
      </c>
      <c r="DG27" s="96">
        <f ca="1">'Ops CF'!DF21</f>
        <v>-511.48213370748613</v>
      </c>
      <c r="DH27" s="96">
        <f ca="1">'Ops CF'!DG21</f>
        <v>-511.48213370748613</v>
      </c>
      <c r="DI27" s="96">
        <f ca="1">'Ops CF'!DH21</f>
        <v>-511.48213370748613</v>
      </c>
      <c r="DJ27" s="96">
        <f ca="1">'Ops CF'!DI21</f>
        <v>-511.48213370748613</v>
      </c>
      <c r="DK27" s="96">
        <f ca="1">'Ops CF'!DJ21</f>
        <v>-526.82659771871079</v>
      </c>
      <c r="DL27" s="96">
        <f ca="1">'Ops CF'!DK21</f>
        <v>-526.82659771871079</v>
      </c>
      <c r="DM27" s="96">
        <f ca="1">'Ops CF'!DL21</f>
        <v>-526.82659771871079</v>
      </c>
      <c r="DN27" s="96">
        <f ca="1">'Ops CF'!DM21</f>
        <v>-526.82659771871079</v>
      </c>
      <c r="DO27" s="96">
        <f ca="1">'Ops CF'!DN21</f>
        <v>-526.82659771871079</v>
      </c>
      <c r="DP27" s="96">
        <f ca="1">'Ops CF'!DO21</f>
        <v>-526.82659771871079</v>
      </c>
      <c r="DQ27" s="96">
        <f ca="1">'Ops CF'!DP21</f>
        <v>-526.82659771871079</v>
      </c>
      <c r="DR27" s="96">
        <f ca="1">'Ops CF'!DQ21</f>
        <v>-526.82659771871079</v>
      </c>
      <c r="DS27" s="96">
        <f ca="1">'Ops CF'!DR21</f>
        <v>-526.82659771871079</v>
      </c>
      <c r="DT27" s="96">
        <f ca="1">'Ops CF'!DS21</f>
        <v>-526.82659771871079</v>
      </c>
      <c r="DU27" s="96">
        <f ca="1">'Ops CF'!DT21</f>
        <v>-526.82659771871079</v>
      </c>
      <c r="DV27" s="96">
        <f ca="1">'Ops CF'!DU21</f>
        <v>-526.82659771871079</v>
      </c>
      <c r="DW27" s="96">
        <f ca="1">'Ops CF'!DV21</f>
        <v>-542.631395650272</v>
      </c>
      <c r="DX27" s="96">
        <f ca="1">'Ops CF'!DW21</f>
        <v>-542.631395650272</v>
      </c>
      <c r="DY27" s="96">
        <f ca="1">'Ops CF'!DX21</f>
        <v>-542.631395650272</v>
      </c>
      <c r="DZ27" s="96">
        <f ca="1">'Ops CF'!DY21</f>
        <v>-542.631395650272</v>
      </c>
      <c r="EA27" s="96">
        <f ca="1">'Ops CF'!DZ21</f>
        <v>-542.631395650272</v>
      </c>
      <c r="EB27" s="96">
        <f ca="1">'Ops CF'!EA21</f>
        <v>-542.631395650272</v>
      </c>
      <c r="EC27" s="96">
        <f ca="1">'Ops CF'!EB21</f>
        <v>-542.631395650272</v>
      </c>
      <c r="ED27" s="96">
        <f ca="1">'Ops CF'!EC21</f>
        <v>-542.631395650272</v>
      </c>
      <c r="EE27" s="96">
        <f ca="1">'Ops CF'!ED21</f>
        <v>-542.631395650272</v>
      </c>
      <c r="EF27" s="96">
        <f ca="1">'Ops CF'!EE21</f>
        <v>-542.631395650272</v>
      </c>
      <c r="EG27" s="96">
        <f ca="1">'Ops CF'!EF21</f>
        <v>-542.631395650272</v>
      </c>
      <c r="EH27" s="96">
        <f ca="1">'Ops CF'!EG21</f>
        <v>-542.631395650272</v>
      </c>
    </row>
    <row r="28" spans="1:138" ht="12.75" hidden="1" outlineLevel="1" thickBot="1" x14ac:dyDescent="0.25">
      <c r="A28" s="2"/>
      <c r="B28" s="149" t="s">
        <v>9</v>
      </c>
      <c r="C28" s="96"/>
      <c r="D28" s="96"/>
      <c r="E28" s="96">
        <f ca="1">'Ops CF'!E22</f>
        <v>-29631.621837238297</v>
      </c>
      <c r="F28" s="96">
        <f ca="1">'Ops CF'!F22</f>
        <v>-30520.57049235544</v>
      </c>
      <c r="G28" s="96">
        <f ca="1">'Ops CF'!G22</f>
        <v>-31436.187607126118</v>
      </c>
      <c r="H28" s="96">
        <f ca="1">'Ops CF'!H22</f>
        <v>-32379.273235339908</v>
      </c>
      <c r="I28" s="96">
        <f ca="1">'Ops CF'!I22</f>
        <v>-33350.651432400096</v>
      </c>
      <c r="J28" s="96">
        <f ca="1">'Ops CF'!J22</f>
        <v>-34351.170975372086</v>
      </c>
      <c r="K28" s="96">
        <f ca="1">'Ops CF'!K22</f>
        <v>-35381.706104633267</v>
      </c>
      <c r="L28" s="96">
        <f ca="1">'Ops CF'!L22</f>
        <v>-36443.157287772257</v>
      </c>
      <c r="M28" s="96">
        <f ca="1">'Ops CF'!M22</f>
        <v>-37536.452006405438</v>
      </c>
      <c r="N28" s="96">
        <f ca="1">'Ops CF'!N22</f>
        <v>-38662.545566597582</v>
      </c>
      <c r="O28" s="96">
        <f ca="1">'Ops CF'!O22</f>
        <v>-39822.42193359552</v>
      </c>
      <c r="P28" s="96">
        <f ca="1">SUMIF($D$10:$N$10,"&lt;="&amp;rHoldPeriod,$D28:$N28)</f>
        <v>-339693.33654524054</v>
      </c>
      <c r="Q28" s="2"/>
      <c r="R28" s="96"/>
      <c r="S28" s="96">
        <f ca="1">'Ops CF'!R22</f>
        <v>-2469.301819769858</v>
      </c>
      <c r="T28" s="96">
        <f ca="1">'Ops CF'!S22</f>
        <v>-2469.301819769858</v>
      </c>
      <c r="U28" s="96">
        <f ca="1">'Ops CF'!T22</f>
        <v>-2469.301819769858</v>
      </c>
      <c r="V28" s="96">
        <f ca="1">'Ops CF'!U22</f>
        <v>-2469.301819769858</v>
      </c>
      <c r="W28" s="96">
        <f ca="1">'Ops CF'!V22</f>
        <v>-2469.301819769858</v>
      </c>
      <c r="X28" s="96">
        <f ca="1">'Ops CF'!W22</f>
        <v>-2469.301819769858</v>
      </c>
      <c r="Y28" s="96">
        <f ca="1">'Ops CF'!X22</f>
        <v>-2469.301819769858</v>
      </c>
      <c r="Z28" s="96">
        <f ca="1">'Ops CF'!Y22</f>
        <v>-2469.301819769858</v>
      </c>
      <c r="AA28" s="96">
        <f ca="1">'Ops CF'!Z22</f>
        <v>-2469.301819769858</v>
      </c>
      <c r="AB28" s="96">
        <f ca="1">'Ops CF'!AA22</f>
        <v>-2469.301819769858</v>
      </c>
      <c r="AC28" s="96">
        <f ca="1">'Ops CF'!AB22</f>
        <v>-2469.301819769858</v>
      </c>
      <c r="AD28" s="96">
        <f ca="1">'Ops CF'!AC22</f>
        <v>-2469.301819769858</v>
      </c>
      <c r="AE28" s="96">
        <f ca="1">'Ops CF'!AD22</f>
        <v>-2543.3808743629538</v>
      </c>
      <c r="AF28" s="96">
        <f ca="1">'Ops CF'!AE22</f>
        <v>-2543.3808743629538</v>
      </c>
      <c r="AG28" s="96">
        <f ca="1">'Ops CF'!AF22</f>
        <v>-2543.3808743629538</v>
      </c>
      <c r="AH28" s="96">
        <f ca="1">'Ops CF'!AG22</f>
        <v>-2543.3808743629538</v>
      </c>
      <c r="AI28" s="96">
        <f ca="1">'Ops CF'!AH22</f>
        <v>-2543.3808743629538</v>
      </c>
      <c r="AJ28" s="96">
        <f ca="1">'Ops CF'!AI22</f>
        <v>-2543.3808743629538</v>
      </c>
      <c r="AK28" s="96">
        <f ca="1">'Ops CF'!AJ22</f>
        <v>-2543.3808743629538</v>
      </c>
      <c r="AL28" s="96">
        <f ca="1">'Ops CF'!AK22</f>
        <v>-2543.3808743629538</v>
      </c>
      <c r="AM28" s="96">
        <f ca="1">'Ops CF'!AL22</f>
        <v>-2543.3808743629538</v>
      </c>
      <c r="AN28" s="96">
        <f ca="1">'Ops CF'!AM22</f>
        <v>-2543.3808743629538</v>
      </c>
      <c r="AO28" s="96">
        <f ca="1">'Ops CF'!AN22</f>
        <v>-2543.3808743629538</v>
      </c>
      <c r="AP28" s="96">
        <f ca="1">'Ops CF'!AO22</f>
        <v>-2543.3808743629538</v>
      </c>
      <c r="AQ28" s="96">
        <f ca="1">'Ops CF'!AP22</f>
        <v>-2619.6823005938436</v>
      </c>
      <c r="AR28" s="96">
        <f ca="1">'Ops CF'!AQ22</f>
        <v>-2619.6823005938436</v>
      </c>
      <c r="AS28" s="96">
        <f ca="1">'Ops CF'!AR22</f>
        <v>-2619.6823005938436</v>
      </c>
      <c r="AT28" s="96">
        <f ca="1">'Ops CF'!AS22</f>
        <v>-2619.6823005938436</v>
      </c>
      <c r="AU28" s="96">
        <f ca="1">'Ops CF'!AT22</f>
        <v>-2619.6823005938436</v>
      </c>
      <c r="AV28" s="96">
        <f ca="1">'Ops CF'!AU22</f>
        <v>-2619.6823005938436</v>
      </c>
      <c r="AW28" s="96">
        <f ca="1">'Ops CF'!AV22</f>
        <v>-2619.6823005938436</v>
      </c>
      <c r="AX28" s="96">
        <f ca="1">'Ops CF'!AW22</f>
        <v>-2619.6823005938436</v>
      </c>
      <c r="AY28" s="96">
        <f ca="1">'Ops CF'!AX22</f>
        <v>-2619.6823005938436</v>
      </c>
      <c r="AZ28" s="96">
        <f ca="1">'Ops CF'!AY22</f>
        <v>-2619.6823005938436</v>
      </c>
      <c r="BA28" s="96">
        <f ca="1">'Ops CF'!AZ22</f>
        <v>-2619.6823005938436</v>
      </c>
      <c r="BB28" s="96">
        <f ca="1">'Ops CF'!BA22</f>
        <v>-2619.6823005938436</v>
      </c>
      <c r="BC28" s="96">
        <f ca="1">'Ops CF'!BB22</f>
        <v>-2698.2727696116585</v>
      </c>
      <c r="BD28" s="96">
        <f ca="1">'Ops CF'!BC22</f>
        <v>-2698.2727696116585</v>
      </c>
      <c r="BE28" s="96">
        <f ca="1">'Ops CF'!BD22</f>
        <v>-2698.2727696116585</v>
      </c>
      <c r="BF28" s="96">
        <f ca="1">'Ops CF'!BE22</f>
        <v>-2698.2727696116585</v>
      </c>
      <c r="BG28" s="96">
        <f ca="1">'Ops CF'!BF22</f>
        <v>-2698.2727696116585</v>
      </c>
      <c r="BH28" s="96">
        <f ca="1">'Ops CF'!BG22</f>
        <v>-2698.2727696116585</v>
      </c>
      <c r="BI28" s="96">
        <f ca="1">'Ops CF'!BH22</f>
        <v>-2698.2727696116585</v>
      </c>
      <c r="BJ28" s="96">
        <f ca="1">'Ops CF'!BI22</f>
        <v>-2698.2727696116585</v>
      </c>
      <c r="BK28" s="96">
        <f ca="1">'Ops CF'!BJ22</f>
        <v>-2698.2727696116585</v>
      </c>
      <c r="BL28" s="96">
        <f ca="1">'Ops CF'!BK22</f>
        <v>-2698.2727696116585</v>
      </c>
      <c r="BM28" s="96">
        <f ca="1">'Ops CF'!BL22</f>
        <v>-2698.2727696116585</v>
      </c>
      <c r="BN28" s="96">
        <f ca="1">'Ops CF'!BM22</f>
        <v>-2698.2727696116585</v>
      </c>
      <c r="BO28" s="96">
        <f ca="1">'Ops CF'!BN22</f>
        <v>-2779.2209527000073</v>
      </c>
      <c r="BP28" s="96">
        <f ca="1">'Ops CF'!BO22</f>
        <v>-2779.2209527000073</v>
      </c>
      <c r="BQ28" s="96">
        <f ca="1">'Ops CF'!BP22</f>
        <v>-2779.2209527000073</v>
      </c>
      <c r="BR28" s="96">
        <f ca="1">'Ops CF'!BQ22</f>
        <v>-2779.2209527000073</v>
      </c>
      <c r="BS28" s="96">
        <f ca="1">'Ops CF'!BR22</f>
        <v>-2779.2209527000073</v>
      </c>
      <c r="BT28" s="96">
        <f ca="1">'Ops CF'!BS22</f>
        <v>-2779.2209527000073</v>
      </c>
      <c r="BU28" s="96">
        <f ca="1">'Ops CF'!BT22</f>
        <v>-2779.2209527000073</v>
      </c>
      <c r="BV28" s="96">
        <f ca="1">'Ops CF'!BU22</f>
        <v>-2779.2209527000073</v>
      </c>
      <c r="BW28" s="96">
        <f ca="1">'Ops CF'!BV22</f>
        <v>-2779.2209527000073</v>
      </c>
      <c r="BX28" s="96">
        <f ca="1">'Ops CF'!BW22</f>
        <v>-2779.2209527000073</v>
      </c>
      <c r="BY28" s="96">
        <f ca="1">'Ops CF'!BX22</f>
        <v>-2779.2209527000073</v>
      </c>
      <c r="BZ28" s="96">
        <f ca="1">'Ops CF'!BY22</f>
        <v>-2779.2209527000073</v>
      </c>
      <c r="CA28" s="96">
        <f ca="1">'Ops CF'!BZ22</f>
        <v>-2862.5975812810075</v>
      </c>
      <c r="CB28" s="96">
        <f ca="1">'Ops CF'!CA22</f>
        <v>-2862.5975812810075</v>
      </c>
      <c r="CC28" s="96">
        <f ca="1">'Ops CF'!CB22</f>
        <v>-2862.5975812810075</v>
      </c>
      <c r="CD28" s="96">
        <f ca="1">'Ops CF'!CC22</f>
        <v>-2862.5975812810075</v>
      </c>
      <c r="CE28" s="96">
        <f ca="1">'Ops CF'!CD22</f>
        <v>-2862.5975812810075</v>
      </c>
      <c r="CF28" s="96">
        <f ca="1">'Ops CF'!CE22</f>
        <v>-2862.5975812810075</v>
      </c>
      <c r="CG28" s="96">
        <f ca="1">'Ops CF'!CF22</f>
        <v>-2862.5975812810075</v>
      </c>
      <c r="CH28" s="96">
        <f ca="1">'Ops CF'!CG22</f>
        <v>-2862.5975812810075</v>
      </c>
      <c r="CI28" s="96">
        <f ca="1">'Ops CF'!CH22</f>
        <v>-2862.5975812810075</v>
      </c>
      <c r="CJ28" s="96">
        <f ca="1">'Ops CF'!CI22</f>
        <v>-2862.5975812810075</v>
      </c>
      <c r="CK28" s="96">
        <f ca="1">'Ops CF'!CJ22</f>
        <v>-2862.5975812810075</v>
      </c>
      <c r="CL28" s="96">
        <f ca="1">'Ops CF'!CK22</f>
        <v>-2862.5975812810075</v>
      </c>
      <c r="CM28" s="96">
        <f ca="1">'Ops CF'!CL22</f>
        <v>-2948.4755087194389</v>
      </c>
      <c r="CN28" s="96">
        <f ca="1">'Ops CF'!CM22</f>
        <v>-2948.4755087194389</v>
      </c>
      <c r="CO28" s="96">
        <f ca="1">'Ops CF'!CN22</f>
        <v>-2948.4755087194389</v>
      </c>
      <c r="CP28" s="96">
        <f ca="1">'Ops CF'!CO22</f>
        <v>-2948.4755087194389</v>
      </c>
      <c r="CQ28" s="96">
        <f ca="1">'Ops CF'!CP22</f>
        <v>-2948.4755087194389</v>
      </c>
      <c r="CR28" s="96">
        <f ca="1">'Ops CF'!CQ22</f>
        <v>-2948.4755087194389</v>
      </c>
      <c r="CS28" s="96">
        <f ca="1">'Ops CF'!CR22</f>
        <v>-2948.4755087194389</v>
      </c>
      <c r="CT28" s="96">
        <f ca="1">'Ops CF'!CS22</f>
        <v>-2948.4755087194389</v>
      </c>
      <c r="CU28" s="96">
        <f ca="1">'Ops CF'!CT22</f>
        <v>-2948.4755087194389</v>
      </c>
      <c r="CV28" s="96">
        <f ca="1">'Ops CF'!CU22</f>
        <v>-2948.4755087194389</v>
      </c>
      <c r="CW28" s="96">
        <f ca="1">'Ops CF'!CV22</f>
        <v>-2948.4755087194389</v>
      </c>
      <c r="CX28" s="96">
        <f ca="1">'Ops CF'!CW22</f>
        <v>-2948.4755087194389</v>
      </c>
      <c r="CY28" s="96">
        <f ca="1">'Ops CF'!CX22</f>
        <v>-3036.9297739810218</v>
      </c>
      <c r="CZ28" s="96">
        <f ca="1">'Ops CF'!CY22</f>
        <v>-3036.9297739810218</v>
      </c>
      <c r="DA28" s="96">
        <f ca="1">'Ops CF'!CZ22</f>
        <v>-3036.9297739810218</v>
      </c>
      <c r="DB28" s="96">
        <f ca="1">'Ops CF'!DA22</f>
        <v>-3036.9297739810218</v>
      </c>
      <c r="DC28" s="96">
        <f ca="1">'Ops CF'!DB22</f>
        <v>-3036.9297739810218</v>
      </c>
      <c r="DD28" s="96">
        <f ca="1">'Ops CF'!DC22</f>
        <v>-3036.9297739810218</v>
      </c>
      <c r="DE28" s="96">
        <f ca="1">'Ops CF'!DD22</f>
        <v>-3036.9297739810218</v>
      </c>
      <c r="DF28" s="96">
        <f ca="1">'Ops CF'!DE22</f>
        <v>-3036.9297739810218</v>
      </c>
      <c r="DG28" s="96">
        <f ca="1">'Ops CF'!DF22</f>
        <v>-3036.9297739810218</v>
      </c>
      <c r="DH28" s="96">
        <f ca="1">'Ops CF'!DG22</f>
        <v>-3036.9297739810218</v>
      </c>
      <c r="DI28" s="96">
        <f ca="1">'Ops CF'!DH22</f>
        <v>-3036.9297739810218</v>
      </c>
      <c r="DJ28" s="96">
        <f ca="1">'Ops CF'!DI22</f>
        <v>-3036.9297739810218</v>
      </c>
      <c r="DK28" s="96">
        <f ca="1">'Ops CF'!DJ22</f>
        <v>-3128.0376672004531</v>
      </c>
      <c r="DL28" s="96">
        <f ca="1">'Ops CF'!DK22</f>
        <v>-3128.0376672004531</v>
      </c>
      <c r="DM28" s="96">
        <f ca="1">'Ops CF'!DL22</f>
        <v>-3128.0376672004531</v>
      </c>
      <c r="DN28" s="96">
        <f ca="1">'Ops CF'!DM22</f>
        <v>-3128.0376672004531</v>
      </c>
      <c r="DO28" s="96">
        <f ca="1">'Ops CF'!DN22</f>
        <v>-3128.0376672004531</v>
      </c>
      <c r="DP28" s="96">
        <f ca="1">'Ops CF'!DO22</f>
        <v>-3128.0376672004531</v>
      </c>
      <c r="DQ28" s="96">
        <f ca="1">'Ops CF'!DP22</f>
        <v>-3128.0376672004531</v>
      </c>
      <c r="DR28" s="96">
        <f ca="1">'Ops CF'!DQ22</f>
        <v>-3128.0376672004531</v>
      </c>
      <c r="DS28" s="96">
        <f ca="1">'Ops CF'!DR22</f>
        <v>-3128.0376672004531</v>
      </c>
      <c r="DT28" s="96">
        <f ca="1">'Ops CF'!DS22</f>
        <v>-3128.0376672004531</v>
      </c>
      <c r="DU28" s="96">
        <f ca="1">'Ops CF'!DT22</f>
        <v>-3128.0376672004531</v>
      </c>
      <c r="DV28" s="96">
        <f ca="1">'Ops CF'!DU22</f>
        <v>-3128.0376672004531</v>
      </c>
      <c r="DW28" s="96">
        <f ca="1">'Ops CF'!DV22</f>
        <v>-3221.8787972164655</v>
      </c>
      <c r="DX28" s="96">
        <f ca="1">'Ops CF'!DW22</f>
        <v>-3221.8787972164655</v>
      </c>
      <c r="DY28" s="96">
        <f ca="1">'Ops CF'!DX22</f>
        <v>-3221.8787972164655</v>
      </c>
      <c r="DZ28" s="96">
        <f ca="1">'Ops CF'!DY22</f>
        <v>-3221.8787972164655</v>
      </c>
      <c r="EA28" s="96">
        <f ca="1">'Ops CF'!DZ22</f>
        <v>-3221.8787972164655</v>
      </c>
      <c r="EB28" s="96">
        <f ca="1">'Ops CF'!EA22</f>
        <v>-3221.8787972164655</v>
      </c>
      <c r="EC28" s="96">
        <f ca="1">'Ops CF'!EB22</f>
        <v>-3221.8787972164655</v>
      </c>
      <c r="ED28" s="96">
        <f ca="1">'Ops CF'!EC22</f>
        <v>-3221.8787972164655</v>
      </c>
      <c r="EE28" s="96">
        <f ca="1">'Ops CF'!ED22</f>
        <v>-3221.8787972164655</v>
      </c>
      <c r="EF28" s="96">
        <f ca="1">'Ops CF'!EE22</f>
        <v>-3221.8787972164655</v>
      </c>
      <c r="EG28" s="96">
        <f ca="1">'Ops CF'!EF22</f>
        <v>-3221.8787972164655</v>
      </c>
      <c r="EH28" s="96">
        <f ca="1">'Ops CF'!EG22</f>
        <v>-3221.8787972164655</v>
      </c>
    </row>
    <row r="29" spans="1:138" ht="12.75" collapsed="1" thickBot="1" x14ac:dyDescent="0.25">
      <c r="A29" s="2"/>
      <c r="B29" s="169" t="s">
        <v>10</v>
      </c>
      <c r="C29" s="169"/>
      <c r="D29" s="169"/>
      <c r="E29" s="169">
        <f t="shared" ref="E29:P29" ca="1" si="3">SUBTOTAL(9,E21:E28)</f>
        <v>6688037.0142508177</v>
      </c>
      <c r="F29" s="169">
        <f t="shared" ca="1" si="3"/>
        <v>6888678.1246783398</v>
      </c>
      <c r="G29" s="169">
        <f t="shared" ca="1" si="3"/>
        <v>7095338.4684186932</v>
      </c>
      <c r="H29" s="169">
        <f t="shared" ca="1" si="3"/>
        <v>7308198.6224712506</v>
      </c>
      <c r="I29" s="169">
        <f t="shared" ca="1" si="3"/>
        <v>7527444.581145389</v>
      </c>
      <c r="J29" s="169">
        <f t="shared" ca="1" si="3"/>
        <v>7753267.9185797526</v>
      </c>
      <c r="K29" s="169">
        <f t="shared" ca="1" si="3"/>
        <v>7985865.9561371421</v>
      </c>
      <c r="L29" s="169">
        <f t="shared" ca="1" si="3"/>
        <v>8225441.9348212583</v>
      </c>
      <c r="M29" s="169">
        <f t="shared" ca="1" si="3"/>
        <v>8472205.1928658988</v>
      </c>
      <c r="N29" s="169">
        <f t="shared" ca="1" si="3"/>
        <v>8726371.3486518729</v>
      </c>
      <c r="O29" s="169">
        <f ca="1">SUBTOTAL(9,O21:O28)</f>
        <v>8988162.4891114309</v>
      </c>
      <c r="P29" s="169">
        <f t="shared" ca="1" si="3"/>
        <v>76670849.162020415</v>
      </c>
      <c r="Q29" s="2"/>
      <c r="R29" s="169"/>
      <c r="S29" s="169">
        <f t="shared" ref="S29:CA29" ca="1" si="4">SUBTOTAL(9,S21:S28)</f>
        <v>557336.41785423458</v>
      </c>
      <c r="T29" s="169">
        <f t="shared" ca="1" si="4"/>
        <v>557336.41785423458</v>
      </c>
      <c r="U29" s="169">
        <f t="shared" ca="1" si="4"/>
        <v>557336.41785423458</v>
      </c>
      <c r="V29" s="169">
        <f t="shared" ca="1" si="4"/>
        <v>557336.41785423458</v>
      </c>
      <c r="W29" s="169">
        <f t="shared" ca="1" si="4"/>
        <v>557336.41785423458</v>
      </c>
      <c r="X29" s="169">
        <f t="shared" ca="1" si="4"/>
        <v>557336.41785423458</v>
      </c>
      <c r="Y29" s="169">
        <f t="shared" ca="1" si="4"/>
        <v>557336.41785423458</v>
      </c>
      <c r="Z29" s="169">
        <f t="shared" ca="1" si="4"/>
        <v>557336.41785423458</v>
      </c>
      <c r="AA29" s="169">
        <f t="shared" ca="1" si="4"/>
        <v>557336.41785423458</v>
      </c>
      <c r="AB29" s="169">
        <f t="shared" ca="1" si="4"/>
        <v>557336.41785423458</v>
      </c>
      <c r="AC29" s="169">
        <f t="shared" ca="1" si="4"/>
        <v>557336.41785423458</v>
      </c>
      <c r="AD29" s="169">
        <f t="shared" ca="1" si="4"/>
        <v>557336.41785423458</v>
      </c>
      <c r="AE29" s="169">
        <f t="shared" ca="1" si="4"/>
        <v>574056.51038986165</v>
      </c>
      <c r="AF29" s="169">
        <f t="shared" ca="1" si="4"/>
        <v>574056.51038986165</v>
      </c>
      <c r="AG29" s="169">
        <f t="shared" ca="1" si="4"/>
        <v>574056.51038986165</v>
      </c>
      <c r="AH29" s="169">
        <f t="shared" ca="1" si="4"/>
        <v>574056.51038986165</v>
      </c>
      <c r="AI29" s="169">
        <f t="shared" ca="1" si="4"/>
        <v>574056.51038986165</v>
      </c>
      <c r="AJ29" s="169">
        <f t="shared" ca="1" si="4"/>
        <v>574056.51038986165</v>
      </c>
      <c r="AK29" s="169">
        <f t="shared" ca="1" si="4"/>
        <v>574056.51038986165</v>
      </c>
      <c r="AL29" s="169">
        <f t="shared" ca="1" si="4"/>
        <v>574056.51038986165</v>
      </c>
      <c r="AM29" s="169">
        <f t="shared" ca="1" si="4"/>
        <v>574056.51038986165</v>
      </c>
      <c r="AN29" s="169">
        <f t="shared" ca="1" si="4"/>
        <v>574056.51038986165</v>
      </c>
      <c r="AO29" s="169">
        <f t="shared" ca="1" si="4"/>
        <v>574056.51038986165</v>
      </c>
      <c r="AP29" s="169">
        <f t="shared" ca="1" si="4"/>
        <v>574056.51038986165</v>
      </c>
      <c r="AQ29" s="169">
        <f t="shared" ca="1" si="4"/>
        <v>591278.2057015578</v>
      </c>
      <c r="AR29" s="169">
        <f t="shared" ca="1" si="4"/>
        <v>591278.2057015578</v>
      </c>
      <c r="AS29" s="169">
        <f t="shared" ca="1" si="4"/>
        <v>591278.2057015578</v>
      </c>
      <c r="AT29" s="169">
        <f t="shared" ca="1" si="4"/>
        <v>591278.2057015578</v>
      </c>
      <c r="AU29" s="169">
        <f t="shared" ca="1" si="4"/>
        <v>591278.2057015578</v>
      </c>
      <c r="AV29" s="169">
        <f t="shared" ca="1" si="4"/>
        <v>591278.2057015578</v>
      </c>
      <c r="AW29" s="169">
        <f t="shared" ca="1" si="4"/>
        <v>591278.2057015578</v>
      </c>
      <c r="AX29" s="169">
        <f t="shared" ca="1" si="4"/>
        <v>591278.2057015578</v>
      </c>
      <c r="AY29" s="169">
        <f t="shared" ca="1" si="4"/>
        <v>591278.2057015578</v>
      </c>
      <c r="AZ29" s="169">
        <f t="shared" ca="1" si="4"/>
        <v>591278.2057015578</v>
      </c>
      <c r="BA29" s="169">
        <f t="shared" ca="1" si="4"/>
        <v>591278.2057015578</v>
      </c>
      <c r="BB29" s="169">
        <f t="shared" ca="1" si="4"/>
        <v>591278.2057015578</v>
      </c>
      <c r="BC29" s="169">
        <f t="shared" ca="1" si="4"/>
        <v>609016.55187260441</v>
      </c>
      <c r="BD29" s="169">
        <f t="shared" ca="1" si="4"/>
        <v>609016.55187260441</v>
      </c>
      <c r="BE29" s="169">
        <f t="shared" ca="1" si="4"/>
        <v>609016.55187260441</v>
      </c>
      <c r="BF29" s="169">
        <f t="shared" ca="1" si="4"/>
        <v>609016.55187260441</v>
      </c>
      <c r="BG29" s="169">
        <f t="shared" ca="1" si="4"/>
        <v>609016.55187260441</v>
      </c>
      <c r="BH29" s="169">
        <f t="shared" ca="1" si="4"/>
        <v>609016.55187260441</v>
      </c>
      <c r="BI29" s="169">
        <f t="shared" ca="1" si="4"/>
        <v>609016.55187260441</v>
      </c>
      <c r="BJ29" s="169">
        <f t="shared" ca="1" si="4"/>
        <v>609016.55187260441</v>
      </c>
      <c r="BK29" s="169">
        <f t="shared" ca="1" si="4"/>
        <v>609016.55187260441</v>
      </c>
      <c r="BL29" s="169">
        <f t="shared" ca="1" si="4"/>
        <v>609016.55187260441</v>
      </c>
      <c r="BM29" s="169">
        <f t="shared" ca="1" si="4"/>
        <v>609016.55187260441</v>
      </c>
      <c r="BN29" s="169">
        <f t="shared" ca="1" si="4"/>
        <v>609016.55187260441</v>
      </c>
      <c r="BO29" s="169">
        <f t="shared" ca="1" si="4"/>
        <v>627287.04842878226</v>
      </c>
      <c r="BP29" s="169">
        <f t="shared" ca="1" si="4"/>
        <v>627287.04842878226</v>
      </c>
      <c r="BQ29" s="169">
        <f t="shared" ca="1" si="4"/>
        <v>627287.04842878226</v>
      </c>
      <c r="BR29" s="169">
        <f t="shared" ca="1" si="4"/>
        <v>627287.04842878226</v>
      </c>
      <c r="BS29" s="169">
        <f t="shared" ca="1" si="4"/>
        <v>627287.04842878226</v>
      </c>
      <c r="BT29" s="169">
        <f t="shared" ca="1" si="4"/>
        <v>627287.04842878226</v>
      </c>
      <c r="BU29" s="169">
        <f t="shared" ca="1" si="4"/>
        <v>627287.04842878226</v>
      </c>
      <c r="BV29" s="169">
        <f t="shared" ca="1" si="4"/>
        <v>627287.04842878226</v>
      </c>
      <c r="BW29" s="169">
        <f t="shared" ca="1" si="4"/>
        <v>627287.04842878226</v>
      </c>
      <c r="BX29" s="169">
        <f t="shared" ca="1" si="4"/>
        <v>627287.04842878226</v>
      </c>
      <c r="BY29" s="169">
        <f t="shared" ca="1" si="4"/>
        <v>627287.04842878226</v>
      </c>
      <c r="BZ29" s="169">
        <f t="shared" ca="1" si="4"/>
        <v>627287.04842878226</v>
      </c>
      <c r="CA29" s="169">
        <f t="shared" ca="1" si="4"/>
        <v>646105.65988164581</v>
      </c>
      <c r="CB29" s="169">
        <f t="shared" ref="CB29:EH29" ca="1" si="5">SUBTOTAL(9,CB21:CB28)</f>
        <v>646105.65988164581</v>
      </c>
      <c r="CC29" s="169">
        <f t="shared" ca="1" si="5"/>
        <v>646105.65988164581</v>
      </c>
      <c r="CD29" s="169">
        <f t="shared" ca="1" si="5"/>
        <v>646105.65988164581</v>
      </c>
      <c r="CE29" s="169">
        <f t="shared" ca="1" si="5"/>
        <v>646105.65988164581</v>
      </c>
      <c r="CF29" s="169">
        <f t="shared" ca="1" si="5"/>
        <v>646105.65988164581</v>
      </c>
      <c r="CG29" s="169">
        <f t="shared" ca="1" si="5"/>
        <v>646105.65988164581</v>
      </c>
      <c r="CH29" s="169">
        <f t="shared" ca="1" si="5"/>
        <v>646105.65988164581</v>
      </c>
      <c r="CI29" s="169">
        <f t="shared" ca="1" si="5"/>
        <v>646105.65988164581</v>
      </c>
      <c r="CJ29" s="169">
        <f t="shared" ca="1" si="5"/>
        <v>646105.65988164581</v>
      </c>
      <c r="CK29" s="169">
        <f t="shared" ca="1" si="5"/>
        <v>646105.65988164581</v>
      </c>
      <c r="CL29" s="169">
        <f t="shared" ca="1" si="5"/>
        <v>646105.65988164581</v>
      </c>
      <c r="CM29" s="169">
        <f t="shared" ca="1" si="5"/>
        <v>665488.82967809541</v>
      </c>
      <c r="CN29" s="169">
        <f t="shared" ca="1" si="5"/>
        <v>665488.82967809541</v>
      </c>
      <c r="CO29" s="169">
        <f t="shared" ca="1" si="5"/>
        <v>665488.82967809541</v>
      </c>
      <c r="CP29" s="169">
        <f t="shared" ca="1" si="5"/>
        <v>665488.82967809541</v>
      </c>
      <c r="CQ29" s="169">
        <f t="shared" ca="1" si="5"/>
        <v>665488.82967809541</v>
      </c>
      <c r="CR29" s="169">
        <f t="shared" ca="1" si="5"/>
        <v>665488.82967809541</v>
      </c>
      <c r="CS29" s="169">
        <f t="shared" ca="1" si="5"/>
        <v>665488.82967809541</v>
      </c>
      <c r="CT29" s="169">
        <f t="shared" ca="1" si="5"/>
        <v>665488.82967809541</v>
      </c>
      <c r="CU29" s="169">
        <f t="shared" ca="1" si="5"/>
        <v>665488.82967809541</v>
      </c>
      <c r="CV29" s="169">
        <f t="shared" ca="1" si="5"/>
        <v>665488.82967809541</v>
      </c>
      <c r="CW29" s="169">
        <f t="shared" ca="1" si="5"/>
        <v>665488.82967809541</v>
      </c>
      <c r="CX29" s="169">
        <f t="shared" ca="1" si="5"/>
        <v>665488.82967809541</v>
      </c>
      <c r="CY29" s="169">
        <f t="shared" ca="1" si="5"/>
        <v>685453.49456843827</v>
      </c>
      <c r="CZ29" s="169">
        <f t="shared" ca="1" si="5"/>
        <v>685453.49456843827</v>
      </c>
      <c r="DA29" s="169">
        <f t="shared" ca="1" si="5"/>
        <v>685453.49456843827</v>
      </c>
      <c r="DB29" s="169">
        <f t="shared" ca="1" si="5"/>
        <v>685453.49456843827</v>
      </c>
      <c r="DC29" s="169">
        <f t="shared" ca="1" si="5"/>
        <v>685453.49456843827</v>
      </c>
      <c r="DD29" s="169">
        <f t="shared" ca="1" si="5"/>
        <v>685453.49456843827</v>
      </c>
      <c r="DE29" s="169">
        <f t="shared" ca="1" si="5"/>
        <v>685453.49456843827</v>
      </c>
      <c r="DF29" s="169">
        <f t="shared" ca="1" si="5"/>
        <v>685453.49456843827</v>
      </c>
      <c r="DG29" s="169">
        <f t="shared" ca="1" si="5"/>
        <v>685453.49456843827</v>
      </c>
      <c r="DH29" s="169">
        <f t="shared" ca="1" si="5"/>
        <v>685453.49456843827</v>
      </c>
      <c r="DI29" s="169">
        <f t="shared" ca="1" si="5"/>
        <v>685453.49456843827</v>
      </c>
      <c r="DJ29" s="169">
        <f t="shared" ca="1" si="5"/>
        <v>685453.49456843827</v>
      </c>
      <c r="DK29" s="169">
        <f t="shared" ca="1" si="5"/>
        <v>706017.09940549149</v>
      </c>
      <c r="DL29" s="169">
        <f t="shared" ca="1" si="5"/>
        <v>706017.09940549149</v>
      </c>
      <c r="DM29" s="169">
        <f t="shared" ca="1" si="5"/>
        <v>706017.09940549149</v>
      </c>
      <c r="DN29" s="169">
        <f t="shared" ca="1" si="5"/>
        <v>706017.09940549149</v>
      </c>
      <c r="DO29" s="169">
        <f t="shared" ca="1" si="5"/>
        <v>706017.09940549149</v>
      </c>
      <c r="DP29" s="169">
        <f t="shared" ca="1" si="5"/>
        <v>706017.09940549149</v>
      </c>
      <c r="DQ29" s="169">
        <f t="shared" ca="1" si="5"/>
        <v>706017.09940549149</v>
      </c>
      <c r="DR29" s="169">
        <f t="shared" ca="1" si="5"/>
        <v>706017.09940549149</v>
      </c>
      <c r="DS29" s="169">
        <f t="shared" ca="1" si="5"/>
        <v>706017.09940549149</v>
      </c>
      <c r="DT29" s="169">
        <f t="shared" ca="1" si="5"/>
        <v>706017.09940549149</v>
      </c>
      <c r="DU29" s="169">
        <f t="shared" ca="1" si="5"/>
        <v>706017.09940549149</v>
      </c>
      <c r="DV29" s="169">
        <f t="shared" ca="1" si="5"/>
        <v>706017.09940549149</v>
      </c>
      <c r="DW29" s="169">
        <f t="shared" ca="1" si="5"/>
        <v>727197.612387656</v>
      </c>
      <c r="DX29" s="169">
        <f t="shared" ca="1" si="5"/>
        <v>727197.612387656</v>
      </c>
      <c r="DY29" s="169">
        <f t="shared" ca="1" si="5"/>
        <v>727197.612387656</v>
      </c>
      <c r="DZ29" s="169">
        <f t="shared" ca="1" si="5"/>
        <v>727197.612387656</v>
      </c>
      <c r="EA29" s="169">
        <f t="shared" ca="1" si="5"/>
        <v>727197.612387656</v>
      </c>
      <c r="EB29" s="169">
        <f t="shared" ca="1" si="5"/>
        <v>727197.612387656</v>
      </c>
      <c r="EC29" s="169">
        <f t="shared" ca="1" si="5"/>
        <v>727197.612387656</v>
      </c>
      <c r="ED29" s="169">
        <f t="shared" ca="1" si="5"/>
        <v>727197.612387656</v>
      </c>
      <c r="EE29" s="169">
        <f t="shared" ca="1" si="5"/>
        <v>727197.612387656</v>
      </c>
      <c r="EF29" s="169">
        <f t="shared" ca="1" si="5"/>
        <v>727197.612387656</v>
      </c>
      <c r="EG29" s="169">
        <f t="shared" ca="1" si="5"/>
        <v>727197.612387656</v>
      </c>
      <c r="EH29" s="169">
        <f t="shared" ca="1" si="5"/>
        <v>727197.612387656</v>
      </c>
    </row>
    <row r="30" spans="1:138" ht="12.75" hidden="1" outlineLevel="1" thickBo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row>
    <row r="31" spans="1:138" hidden="1" outlineLevel="1" x14ac:dyDescent="0.2">
      <c r="A31" s="2"/>
      <c r="B31" s="170" t="s">
        <v>11</v>
      </c>
      <c r="C31" s="171"/>
      <c r="D31" s="171"/>
      <c r="E31" s="171">
        <f ca="1">'Ops CF'!E26</f>
        <v>0</v>
      </c>
      <c r="F31" s="171">
        <f ca="1">'Ops CF'!F26</f>
        <v>0</v>
      </c>
      <c r="G31" s="171">
        <f ca="1">'Ops CF'!G26</f>
        <v>0</v>
      </c>
      <c r="H31" s="171">
        <f ca="1">'Ops CF'!H26</f>
        <v>0</v>
      </c>
      <c r="I31" s="171">
        <f ca="1">'Ops CF'!I26</f>
        <v>0</v>
      </c>
      <c r="J31" s="171">
        <f ca="1">'Ops CF'!J26</f>
        <v>0</v>
      </c>
      <c r="K31" s="171">
        <f ca="1">'Ops CF'!K26</f>
        <v>0</v>
      </c>
      <c r="L31" s="171">
        <f ca="1">'Ops CF'!L26</f>
        <v>0</v>
      </c>
      <c r="M31" s="171">
        <f ca="1">'Ops CF'!M26</f>
        <v>0</v>
      </c>
      <c r="N31" s="171">
        <f ca="1">'Ops CF'!N26</f>
        <v>0</v>
      </c>
      <c r="O31" s="171">
        <f ca="1">'Ops CF'!O26</f>
        <v>0</v>
      </c>
      <c r="P31" s="171">
        <f ca="1">SUMIF($D$10:$N$10,"&lt;="&amp;rHoldPeriod,$D31:$N31)</f>
        <v>0</v>
      </c>
      <c r="Q31" s="2"/>
      <c r="R31" s="171"/>
      <c r="S31" s="171">
        <f ca="1">'Ops CF'!R26</f>
        <v>0</v>
      </c>
      <c r="T31" s="171">
        <f ca="1">'Ops CF'!S26</f>
        <v>0</v>
      </c>
      <c r="U31" s="171">
        <f ca="1">'Ops CF'!T26</f>
        <v>0</v>
      </c>
      <c r="V31" s="171">
        <f ca="1">'Ops CF'!U26</f>
        <v>0</v>
      </c>
      <c r="W31" s="171">
        <f ca="1">'Ops CF'!V26</f>
        <v>0</v>
      </c>
      <c r="X31" s="171">
        <f ca="1">'Ops CF'!W26</f>
        <v>0</v>
      </c>
      <c r="Y31" s="171">
        <f ca="1">'Ops CF'!X26</f>
        <v>0</v>
      </c>
      <c r="Z31" s="171">
        <f ca="1">'Ops CF'!Y26</f>
        <v>0</v>
      </c>
      <c r="AA31" s="171">
        <f ca="1">'Ops CF'!Z26</f>
        <v>0</v>
      </c>
      <c r="AB31" s="171">
        <f ca="1">'Ops CF'!AA26</f>
        <v>0</v>
      </c>
      <c r="AC31" s="171">
        <f ca="1">'Ops CF'!AB26</f>
        <v>0</v>
      </c>
      <c r="AD31" s="171">
        <f ca="1">'Ops CF'!AC26</f>
        <v>0</v>
      </c>
      <c r="AE31" s="171">
        <f ca="1">'Ops CF'!AD26</f>
        <v>0</v>
      </c>
      <c r="AF31" s="171">
        <f ca="1">'Ops CF'!AE26</f>
        <v>0</v>
      </c>
      <c r="AG31" s="171">
        <f ca="1">'Ops CF'!AF26</f>
        <v>0</v>
      </c>
      <c r="AH31" s="171">
        <f ca="1">'Ops CF'!AG26</f>
        <v>0</v>
      </c>
      <c r="AI31" s="171">
        <f ca="1">'Ops CF'!AH26</f>
        <v>0</v>
      </c>
      <c r="AJ31" s="171">
        <f ca="1">'Ops CF'!AI26</f>
        <v>0</v>
      </c>
      <c r="AK31" s="171">
        <f ca="1">'Ops CF'!AJ26</f>
        <v>0</v>
      </c>
      <c r="AL31" s="171">
        <f ca="1">'Ops CF'!AK26</f>
        <v>0</v>
      </c>
      <c r="AM31" s="171">
        <f ca="1">'Ops CF'!AL26</f>
        <v>0</v>
      </c>
      <c r="AN31" s="171">
        <f ca="1">'Ops CF'!AM26</f>
        <v>0</v>
      </c>
      <c r="AO31" s="171">
        <f ca="1">'Ops CF'!AN26</f>
        <v>0</v>
      </c>
      <c r="AP31" s="171">
        <f ca="1">'Ops CF'!AO26</f>
        <v>0</v>
      </c>
      <c r="AQ31" s="171">
        <f ca="1">'Ops CF'!AP26</f>
        <v>0</v>
      </c>
      <c r="AR31" s="171">
        <f ca="1">'Ops CF'!AQ26</f>
        <v>0</v>
      </c>
      <c r="AS31" s="171">
        <f ca="1">'Ops CF'!AR26</f>
        <v>0</v>
      </c>
      <c r="AT31" s="171">
        <f ca="1">'Ops CF'!AS26</f>
        <v>0</v>
      </c>
      <c r="AU31" s="171">
        <f ca="1">'Ops CF'!AT26</f>
        <v>0</v>
      </c>
      <c r="AV31" s="171">
        <f ca="1">'Ops CF'!AU26</f>
        <v>0</v>
      </c>
      <c r="AW31" s="171">
        <f ca="1">'Ops CF'!AV26</f>
        <v>0</v>
      </c>
      <c r="AX31" s="171">
        <f ca="1">'Ops CF'!AW26</f>
        <v>0</v>
      </c>
      <c r="AY31" s="171">
        <f ca="1">'Ops CF'!AX26</f>
        <v>0</v>
      </c>
      <c r="AZ31" s="171">
        <f ca="1">'Ops CF'!AY26</f>
        <v>0</v>
      </c>
      <c r="BA31" s="171">
        <f ca="1">'Ops CF'!AZ26</f>
        <v>0</v>
      </c>
      <c r="BB31" s="171">
        <f ca="1">'Ops CF'!BA26</f>
        <v>0</v>
      </c>
      <c r="BC31" s="171">
        <f ca="1">'Ops CF'!BB26</f>
        <v>0</v>
      </c>
      <c r="BD31" s="171">
        <f ca="1">'Ops CF'!BC26</f>
        <v>0</v>
      </c>
      <c r="BE31" s="171">
        <f ca="1">'Ops CF'!BD26</f>
        <v>0</v>
      </c>
      <c r="BF31" s="171">
        <f ca="1">'Ops CF'!BE26</f>
        <v>0</v>
      </c>
      <c r="BG31" s="171">
        <f ca="1">'Ops CF'!BF26</f>
        <v>0</v>
      </c>
      <c r="BH31" s="171">
        <f ca="1">'Ops CF'!BG26</f>
        <v>0</v>
      </c>
      <c r="BI31" s="171">
        <f ca="1">'Ops CF'!BH26</f>
        <v>0</v>
      </c>
      <c r="BJ31" s="171">
        <f ca="1">'Ops CF'!BI26</f>
        <v>0</v>
      </c>
      <c r="BK31" s="171">
        <f ca="1">'Ops CF'!BJ26</f>
        <v>0</v>
      </c>
      <c r="BL31" s="171">
        <f ca="1">'Ops CF'!BK26</f>
        <v>0</v>
      </c>
      <c r="BM31" s="171">
        <f ca="1">'Ops CF'!BL26</f>
        <v>0</v>
      </c>
      <c r="BN31" s="171">
        <f ca="1">'Ops CF'!BM26</f>
        <v>0</v>
      </c>
      <c r="BO31" s="171">
        <f ca="1">'Ops CF'!BN26</f>
        <v>0</v>
      </c>
      <c r="BP31" s="171">
        <f ca="1">'Ops CF'!BO26</f>
        <v>0</v>
      </c>
      <c r="BQ31" s="171">
        <f ca="1">'Ops CF'!BP26</f>
        <v>0</v>
      </c>
      <c r="BR31" s="171">
        <f ca="1">'Ops CF'!BQ26</f>
        <v>0</v>
      </c>
      <c r="BS31" s="171">
        <f ca="1">'Ops CF'!BR26</f>
        <v>0</v>
      </c>
      <c r="BT31" s="171">
        <f ca="1">'Ops CF'!BS26</f>
        <v>0</v>
      </c>
      <c r="BU31" s="171">
        <f ca="1">'Ops CF'!BT26</f>
        <v>0</v>
      </c>
      <c r="BV31" s="171">
        <f ca="1">'Ops CF'!BU26</f>
        <v>0</v>
      </c>
      <c r="BW31" s="171">
        <f ca="1">'Ops CF'!BV26</f>
        <v>0</v>
      </c>
      <c r="BX31" s="171">
        <f ca="1">'Ops CF'!BW26</f>
        <v>0</v>
      </c>
      <c r="BY31" s="171">
        <f ca="1">'Ops CF'!BX26</f>
        <v>0</v>
      </c>
      <c r="BZ31" s="171">
        <f ca="1">'Ops CF'!BY26</f>
        <v>0</v>
      </c>
      <c r="CA31" s="171">
        <f ca="1">'Ops CF'!BZ26</f>
        <v>0</v>
      </c>
      <c r="CB31" s="171">
        <f ca="1">'Ops CF'!CA26</f>
        <v>0</v>
      </c>
      <c r="CC31" s="171">
        <f ca="1">'Ops CF'!CB26</f>
        <v>0</v>
      </c>
      <c r="CD31" s="171">
        <f ca="1">'Ops CF'!CC26</f>
        <v>0</v>
      </c>
      <c r="CE31" s="171">
        <f ca="1">'Ops CF'!CD26</f>
        <v>0</v>
      </c>
      <c r="CF31" s="171">
        <f ca="1">'Ops CF'!CE26</f>
        <v>0</v>
      </c>
      <c r="CG31" s="171">
        <f ca="1">'Ops CF'!CF26</f>
        <v>0</v>
      </c>
      <c r="CH31" s="171">
        <f ca="1">'Ops CF'!CG26</f>
        <v>0</v>
      </c>
      <c r="CI31" s="171">
        <f ca="1">'Ops CF'!CH26</f>
        <v>0</v>
      </c>
      <c r="CJ31" s="171">
        <f ca="1">'Ops CF'!CI26</f>
        <v>0</v>
      </c>
      <c r="CK31" s="171">
        <f ca="1">'Ops CF'!CJ26</f>
        <v>0</v>
      </c>
      <c r="CL31" s="171">
        <f ca="1">'Ops CF'!CK26</f>
        <v>0</v>
      </c>
      <c r="CM31" s="171">
        <f ca="1">'Ops CF'!CL26</f>
        <v>0</v>
      </c>
      <c r="CN31" s="171">
        <f ca="1">'Ops CF'!CM26</f>
        <v>0</v>
      </c>
      <c r="CO31" s="171">
        <f ca="1">'Ops CF'!CN26</f>
        <v>0</v>
      </c>
      <c r="CP31" s="171">
        <f ca="1">'Ops CF'!CO26</f>
        <v>0</v>
      </c>
      <c r="CQ31" s="171">
        <f ca="1">'Ops CF'!CP26</f>
        <v>0</v>
      </c>
      <c r="CR31" s="171">
        <f ca="1">'Ops CF'!CQ26</f>
        <v>0</v>
      </c>
      <c r="CS31" s="171">
        <f ca="1">'Ops CF'!CR26</f>
        <v>0</v>
      </c>
      <c r="CT31" s="171">
        <f ca="1">'Ops CF'!CS26</f>
        <v>0</v>
      </c>
      <c r="CU31" s="171">
        <f ca="1">'Ops CF'!CT26</f>
        <v>0</v>
      </c>
      <c r="CV31" s="171">
        <f ca="1">'Ops CF'!CU26</f>
        <v>0</v>
      </c>
      <c r="CW31" s="171">
        <f ca="1">'Ops CF'!CV26</f>
        <v>0</v>
      </c>
      <c r="CX31" s="171">
        <f ca="1">'Ops CF'!CW26</f>
        <v>0</v>
      </c>
      <c r="CY31" s="171">
        <f ca="1">'Ops CF'!CX26</f>
        <v>0</v>
      </c>
      <c r="CZ31" s="171">
        <f ca="1">'Ops CF'!CY26</f>
        <v>0</v>
      </c>
      <c r="DA31" s="171">
        <f ca="1">'Ops CF'!CZ26</f>
        <v>0</v>
      </c>
      <c r="DB31" s="171">
        <f ca="1">'Ops CF'!DA26</f>
        <v>0</v>
      </c>
      <c r="DC31" s="171">
        <f ca="1">'Ops CF'!DB26</f>
        <v>0</v>
      </c>
      <c r="DD31" s="171">
        <f ca="1">'Ops CF'!DC26</f>
        <v>0</v>
      </c>
      <c r="DE31" s="171">
        <f ca="1">'Ops CF'!DD26</f>
        <v>0</v>
      </c>
      <c r="DF31" s="171">
        <f ca="1">'Ops CF'!DE26</f>
        <v>0</v>
      </c>
      <c r="DG31" s="171">
        <f ca="1">'Ops CF'!DF26</f>
        <v>0</v>
      </c>
      <c r="DH31" s="171">
        <f ca="1">'Ops CF'!DG26</f>
        <v>0</v>
      </c>
      <c r="DI31" s="171">
        <f ca="1">'Ops CF'!DH26</f>
        <v>0</v>
      </c>
      <c r="DJ31" s="171">
        <f ca="1">'Ops CF'!DI26</f>
        <v>0</v>
      </c>
      <c r="DK31" s="171">
        <f ca="1">'Ops CF'!DJ26</f>
        <v>0</v>
      </c>
      <c r="DL31" s="171">
        <f ca="1">'Ops CF'!DK26</f>
        <v>0</v>
      </c>
      <c r="DM31" s="171">
        <f ca="1">'Ops CF'!DL26</f>
        <v>0</v>
      </c>
      <c r="DN31" s="171">
        <f ca="1">'Ops CF'!DM26</f>
        <v>0</v>
      </c>
      <c r="DO31" s="171">
        <f ca="1">'Ops CF'!DN26</f>
        <v>0</v>
      </c>
      <c r="DP31" s="171">
        <f ca="1">'Ops CF'!DO26</f>
        <v>0</v>
      </c>
      <c r="DQ31" s="171">
        <f ca="1">'Ops CF'!DP26</f>
        <v>0</v>
      </c>
      <c r="DR31" s="171">
        <f ca="1">'Ops CF'!DQ26</f>
        <v>0</v>
      </c>
      <c r="DS31" s="171">
        <f ca="1">'Ops CF'!DR26</f>
        <v>0</v>
      </c>
      <c r="DT31" s="171">
        <f ca="1">'Ops CF'!DS26</f>
        <v>0</v>
      </c>
      <c r="DU31" s="171">
        <f ca="1">'Ops CF'!DT26</f>
        <v>0</v>
      </c>
      <c r="DV31" s="171">
        <f ca="1">'Ops CF'!DU26</f>
        <v>0</v>
      </c>
      <c r="DW31" s="171">
        <f ca="1">'Ops CF'!DV26</f>
        <v>0</v>
      </c>
      <c r="DX31" s="171">
        <f ca="1">'Ops CF'!DW26</f>
        <v>0</v>
      </c>
      <c r="DY31" s="171">
        <f ca="1">'Ops CF'!DX26</f>
        <v>0</v>
      </c>
      <c r="DZ31" s="171">
        <f ca="1">'Ops CF'!DY26</f>
        <v>0</v>
      </c>
      <c r="EA31" s="171">
        <f ca="1">'Ops CF'!DZ26</f>
        <v>0</v>
      </c>
      <c r="EB31" s="171">
        <f ca="1">'Ops CF'!EA26</f>
        <v>0</v>
      </c>
      <c r="EC31" s="171">
        <f ca="1">'Ops CF'!EB26</f>
        <v>0</v>
      </c>
      <c r="ED31" s="171">
        <f ca="1">'Ops CF'!EC26</f>
        <v>0</v>
      </c>
      <c r="EE31" s="171">
        <f ca="1">'Ops CF'!ED26</f>
        <v>0</v>
      </c>
      <c r="EF31" s="171">
        <f ca="1">'Ops CF'!EE26</f>
        <v>0</v>
      </c>
      <c r="EG31" s="171">
        <f ca="1">'Ops CF'!EF26</f>
        <v>0</v>
      </c>
      <c r="EH31" s="171">
        <f ca="1">'Ops CF'!EG26</f>
        <v>0</v>
      </c>
    </row>
    <row r="32" spans="1:138" hidden="1" outlineLevel="1" x14ac:dyDescent="0.2">
      <c r="A32" s="2"/>
      <c r="B32" s="149" t="s">
        <v>209</v>
      </c>
      <c r="C32" s="96"/>
      <c r="D32" s="96"/>
      <c r="E32" s="96">
        <f ca="1">SUM('Ops CF'!E27:E33,'Ops CF'!E34:E35)</f>
        <v>335240.74350000004</v>
      </c>
      <c r="F32" s="96">
        <f ca="1">SUM('Ops CF'!F27:F33,'Ops CF'!F34:F35)</f>
        <v>345297.96580500004</v>
      </c>
      <c r="G32" s="96">
        <f ca="1">SUM('Ops CF'!G27:G33,'Ops CF'!G34:G35)</f>
        <v>355656.90477915003</v>
      </c>
      <c r="H32" s="96">
        <f ca="1">SUM('Ops CF'!H27:H33,'Ops CF'!H34:H35)</f>
        <v>366326.61192252458</v>
      </c>
      <c r="I32" s="96">
        <f ca="1">SUM('Ops CF'!I27:I33,'Ops CF'!I34:I35)</f>
        <v>377316.4102802003</v>
      </c>
      <c r="J32" s="96">
        <f ca="1">SUM('Ops CF'!J27:J33,'Ops CF'!J34:J35)</f>
        <v>388635.90258860635</v>
      </c>
      <c r="K32" s="96">
        <f ca="1">SUM('Ops CF'!K27:K33,'Ops CF'!K34:K35)</f>
        <v>400294.97966626455</v>
      </c>
      <c r="L32" s="96">
        <f ca="1">SUM('Ops CF'!L27:L33,'Ops CF'!L34:L35)</f>
        <v>412303.82905625249</v>
      </c>
      <c r="M32" s="96">
        <f ca="1">SUM('Ops CF'!M27:M33,'Ops CF'!M34:M35)</f>
        <v>424672.9439279401</v>
      </c>
      <c r="N32" s="96">
        <f ca="1">SUM('Ops CF'!N27:N33,'Ops CF'!N34:N35)</f>
        <v>437413.13224577834</v>
      </c>
      <c r="O32" s="96">
        <f ca="1">SUM('Ops CF'!O27:O33,'Ops CF'!O34:O35)</f>
        <v>450535.52621315164</v>
      </c>
      <c r="P32" s="96">
        <f ca="1">SUMIF($D$10:$N$10,"&lt;="&amp;rHoldPeriod,$D32:$N32)</f>
        <v>3843159.4237717167</v>
      </c>
      <c r="Q32" s="2"/>
      <c r="R32" s="96"/>
      <c r="S32" s="96">
        <f ca="1">SUM('Ops CF'!R27:R33,'Ops CF'!R34:R35)</f>
        <v>27936.728625000003</v>
      </c>
      <c r="T32" s="96">
        <f ca="1">SUM('Ops CF'!S27:S33,'Ops CF'!S34:S35)</f>
        <v>27936.728625000003</v>
      </c>
      <c r="U32" s="96">
        <f ca="1">SUM('Ops CF'!T27:T33,'Ops CF'!T34:T35)</f>
        <v>27936.728625000003</v>
      </c>
      <c r="V32" s="96">
        <f ca="1">SUM('Ops CF'!U27:U33,'Ops CF'!U34:U35)</f>
        <v>27936.728625000003</v>
      </c>
      <c r="W32" s="96">
        <f ca="1">SUM('Ops CF'!V27:V33,'Ops CF'!V34:V35)</f>
        <v>27936.728625000003</v>
      </c>
      <c r="X32" s="96">
        <f ca="1">SUM('Ops CF'!W27:W33,'Ops CF'!W34:W35)</f>
        <v>27936.728625000003</v>
      </c>
      <c r="Y32" s="96">
        <f ca="1">SUM('Ops CF'!X27:X33,'Ops CF'!X34:X35)</f>
        <v>27936.728625000003</v>
      </c>
      <c r="Z32" s="96">
        <f ca="1">SUM('Ops CF'!Y27:Y33,'Ops CF'!Y34:Y35)</f>
        <v>27936.728625000003</v>
      </c>
      <c r="AA32" s="96">
        <f ca="1">SUM('Ops CF'!Z27:Z33,'Ops CF'!Z34:Z35)</f>
        <v>27936.728625000003</v>
      </c>
      <c r="AB32" s="96">
        <f ca="1">SUM('Ops CF'!AA27:AA33,'Ops CF'!AA34:AA35)</f>
        <v>27936.728625000003</v>
      </c>
      <c r="AC32" s="96">
        <f ca="1">SUM('Ops CF'!AB27:AB33,'Ops CF'!AB34:AB35)</f>
        <v>27936.728625000003</v>
      </c>
      <c r="AD32" s="96">
        <f ca="1">SUM('Ops CF'!AC27:AC33,'Ops CF'!AC34:AC35)</f>
        <v>27936.728625000003</v>
      </c>
      <c r="AE32" s="96">
        <f ca="1">SUM('Ops CF'!AD27:AD33,'Ops CF'!AD34:AD35)</f>
        <v>28774.830483750004</v>
      </c>
      <c r="AF32" s="96">
        <f ca="1">SUM('Ops CF'!AE27:AE33,'Ops CF'!AE34:AE35)</f>
        <v>28774.830483750004</v>
      </c>
      <c r="AG32" s="96">
        <f ca="1">SUM('Ops CF'!AF27:AF33,'Ops CF'!AF34:AF35)</f>
        <v>28774.830483750004</v>
      </c>
      <c r="AH32" s="96">
        <f ca="1">SUM('Ops CF'!AG27:AG33,'Ops CF'!AG34:AG35)</f>
        <v>28774.830483750004</v>
      </c>
      <c r="AI32" s="96">
        <f ca="1">SUM('Ops CF'!AH27:AH33,'Ops CF'!AH34:AH35)</f>
        <v>28774.830483750004</v>
      </c>
      <c r="AJ32" s="96">
        <f ca="1">SUM('Ops CF'!AI27:AI33,'Ops CF'!AI34:AI35)</f>
        <v>28774.830483750004</v>
      </c>
      <c r="AK32" s="96">
        <f ca="1">SUM('Ops CF'!AJ27:AJ33,'Ops CF'!AJ34:AJ35)</f>
        <v>28774.830483750004</v>
      </c>
      <c r="AL32" s="96">
        <f ca="1">SUM('Ops CF'!AK27:AK33,'Ops CF'!AK34:AK35)</f>
        <v>28774.830483750004</v>
      </c>
      <c r="AM32" s="96">
        <f ca="1">SUM('Ops CF'!AL27:AL33,'Ops CF'!AL34:AL35)</f>
        <v>28774.830483750004</v>
      </c>
      <c r="AN32" s="96">
        <f ca="1">SUM('Ops CF'!AM27:AM33,'Ops CF'!AM34:AM35)</f>
        <v>28774.830483750004</v>
      </c>
      <c r="AO32" s="96">
        <f ca="1">SUM('Ops CF'!AN27:AN33,'Ops CF'!AN34:AN35)</f>
        <v>28774.830483750004</v>
      </c>
      <c r="AP32" s="96">
        <f ca="1">SUM('Ops CF'!AO27:AO33,'Ops CF'!AO34:AO35)</f>
        <v>28774.830483750004</v>
      </c>
      <c r="AQ32" s="96">
        <f ca="1">SUM('Ops CF'!AP27:AP33,'Ops CF'!AP34:AP35)</f>
        <v>29638.075398262503</v>
      </c>
      <c r="AR32" s="96">
        <f ca="1">SUM('Ops CF'!AQ27:AQ33,'Ops CF'!AQ34:AQ35)</f>
        <v>29638.075398262503</v>
      </c>
      <c r="AS32" s="96">
        <f ca="1">SUM('Ops CF'!AR27:AR33,'Ops CF'!AR34:AR35)</f>
        <v>29638.075398262503</v>
      </c>
      <c r="AT32" s="96">
        <f ca="1">SUM('Ops CF'!AS27:AS33,'Ops CF'!AS34:AS35)</f>
        <v>29638.075398262503</v>
      </c>
      <c r="AU32" s="96">
        <f ca="1">SUM('Ops CF'!AT27:AT33,'Ops CF'!AT34:AT35)</f>
        <v>29638.075398262503</v>
      </c>
      <c r="AV32" s="96">
        <f ca="1">SUM('Ops CF'!AU27:AU33,'Ops CF'!AU34:AU35)</f>
        <v>29638.075398262503</v>
      </c>
      <c r="AW32" s="96">
        <f ca="1">SUM('Ops CF'!AV27:AV33,'Ops CF'!AV34:AV35)</f>
        <v>29638.075398262503</v>
      </c>
      <c r="AX32" s="96">
        <f ca="1">SUM('Ops CF'!AW27:AW33,'Ops CF'!AW34:AW35)</f>
        <v>29638.075398262503</v>
      </c>
      <c r="AY32" s="96">
        <f ca="1">SUM('Ops CF'!AX27:AX33,'Ops CF'!AX34:AX35)</f>
        <v>29638.075398262503</v>
      </c>
      <c r="AZ32" s="96">
        <f ca="1">SUM('Ops CF'!AY27:AY33,'Ops CF'!AY34:AY35)</f>
        <v>29638.075398262503</v>
      </c>
      <c r="BA32" s="96">
        <f ca="1">SUM('Ops CF'!AZ27:AZ33,'Ops CF'!AZ34:AZ35)</f>
        <v>29638.075398262503</v>
      </c>
      <c r="BB32" s="96">
        <f ca="1">SUM('Ops CF'!BA27:BA33,'Ops CF'!BA34:BA35)</f>
        <v>29638.075398262503</v>
      </c>
      <c r="BC32" s="96">
        <f ca="1">SUM('Ops CF'!BB27:BB33,'Ops CF'!BB34:BB35)</f>
        <v>30527.217660210383</v>
      </c>
      <c r="BD32" s="96">
        <f ca="1">SUM('Ops CF'!BC27:BC33,'Ops CF'!BC34:BC35)</f>
        <v>30527.217660210383</v>
      </c>
      <c r="BE32" s="96">
        <f ca="1">SUM('Ops CF'!BD27:BD33,'Ops CF'!BD34:BD35)</f>
        <v>30527.217660210383</v>
      </c>
      <c r="BF32" s="96">
        <f ca="1">SUM('Ops CF'!BE27:BE33,'Ops CF'!BE34:BE35)</f>
        <v>30527.217660210383</v>
      </c>
      <c r="BG32" s="96">
        <f ca="1">SUM('Ops CF'!BF27:BF33,'Ops CF'!BF34:BF35)</f>
        <v>30527.217660210383</v>
      </c>
      <c r="BH32" s="96">
        <f ca="1">SUM('Ops CF'!BG27:BG33,'Ops CF'!BG34:BG35)</f>
        <v>30527.217660210383</v>
      </c>
      <c r="BI32" s="96">
        <f ca="1">SUM('Ops CF'!BH27:BH33,'Ops CF'!BH34:BH35)</f>
        <v>30527.217660210383</v>
      </c>
      <c r="BJ32" s="96">
        <f ca="1">SUM('Ops CF'!BI27:BI33,'Ops CF'!BI34:BI35)</f>
        <v>30527.217660210383</v>
      </c>
      <c r="BK32" s="96">
        <f ca="1">SUM('Ops CF'!BJ27:BJ33,'Ops CF'!BJ34:BJ35)</f>
        <v>30527.217660210383</v>
      </c>
      <c r="BL32" s="96">
        <f ca="1">SUM('Ops CF'!BK27:BK33,'Ops CF'!BK34:BK35)</f>
        <v>30527.217660210383</v>
      </c>
      <c r="BM32" s="96">
        <f ca="1">SUM('Ops CF'!BL27:BL33,'Ops CF'!BL34:BL35)</f>
        <v>30527.217660210383</v>
      </c>
      <c r="BN32" s="96">
        <f ca="1">SUM('Ops CF'!BM27:BM33,'Ops CF'!BM34:BM35)</f>
        <v>30527.217660210383</v>
      </c>
      <c r="BO32" s="96">
        <f ca="1">SUM('Ops CF'!BN27:BN33,'Ops CF'!BN34:BN35)</f>
        <v>31443.034190016693</v>
      </c>
      <c r="BP32" s="96">
        <f ca="1">SUM('Ops CF'!BO27:BO33,'Ops CF'!BO34:BO35)</f>
        <v>31443.034190016693</v>
      </c>
      <c r="BQ32" s="96">
        <f ca="1">SUM('Ops CF'!BP27:BP33,'Ops CF'!BP34:BP35)</f>
        <v>31443.034190016693</v>
      </c>
      <c r="BR32" s="96">
        <f ca="1">SUM('Ops CF'!BQ27:BQ33,'Ops CF'!BQ34:BQ35)</f>
        <v>31443.034190016693</v>
      </c>
      <c r="BS32" s="96">
        <f ca="1">SUM('Ops CF'!BR27:BR33,'Ops CF'!BR34:BR35)</f>
        <v>31443.034190016693</v>
      </c>
      <c r="BT32" s="96">
        <f ca="1">SUM('Ops CF'!BS27:BS33,'Ops CF'!BS34:BS35)</f>
        <v>31443.034190016693</v>
      </c>
      <c r="BU32" s="96">
        <f ca="1">SUM('Ops CF'!BT27:BT33,'Ops CF'!BT34:BT35)</f>
        <v>31443.034190016693</v>
      </c>
      <c r="BV32" s="96">
        <f ca="1">SUM('Ops CF'!BU27:BU33,'Ops CF'!BU34:BU35)</f>
        <v>31443.034190016693</v>
      </c>
      <c r="BW32" s="96">
        <f ca="1">SUM('Ops CF'!BV27:BV33,'Ops CF'!BV34:BV35)</f>
        <v>31443.034190016693</v>
      </c>
      <c r="BX32" s="96">
        <f ca="1">SUM('Ops CF'!BW27:BW33,'Ops CF'!BW34:BW35)</f>
        <v>31443.034190016693</v>
      </c>
      <c r="BY32" s="96">
        <f ca="1">SUM('Ops CF'!BX27:BX33,'Ops CF'!BX34:BX35)</f>
        <v>31443.034190016693</v>
      </c>
      <c r="BZ32" s="96">
        <f ca="1">SUM('Ops CF'!BY27:BY33,'Ops CF'!BY34:BY35)</f>
        <v>31443.034190016693</v>
      </c>
      <c r="CA32" s="96">
        <f ca="1">SUM('Ops CF'!BZ27:BZ33,'Ops CF'!BZ34:BZ35)</f>
        <v>32386.325215717196</v>
      </c>
      <c r="CB32" s="96">
        <f ca="1">SUM('Ops CF'!CA27:CA33,'Ops CF'!CA34:CA35)</f>
        <v>32386.325215717196</v>
      </c>
      <c r="CC32" s="96">
        <f ca="1">SUM('Ops CF'!CB27:CB33,'Ops CF'!CB34:CB35)</f>
        <v>32386.325215717196</v>
      </c>
      <c r="CD32" s="96">
        <f ca="1">SUM('Ops CF'!CC27:CC33,'Ops CF'!CC34:CC35)</f>
        <v>32386.325215717196</v>
      </c>
      <c r="CE32" s="96">
        <f ca="1">SUM('Ops CF'!CD27:CD33,'Ops CF'!CD34:CD35)</f>
        <v>32386.325215717196</v>
      </c>
      <c r="CF32" s="96">
        <f ca="1">SUM('Ops CF'!CE27:CE33,'Ops CF'!CE34:CE35)</f>
        <v>32386.325215717196</v>
      </c>
      <c r="CG32" s="96">
        <f ca="1">SUM('Ops CF'!CF27:CF33,'Ops CF'!CF34:CF35)</f>
        <v>32386.325215717196</v>
      </c>
      <c r="CH32" s="96">
        <f ca="1">SUM('Ops CF'!CG27:CG33,'Ops CF'!CG34:CG35)</f>
        <v>32386.325215717196</v>
      </c>
      <c r="CI32" s="96">
        <f ca="1">SUM('Ops CF'!CH27:CH33,'Ops CF'!CH34:CH35)</f>
        <v>32386.325215717196</v>
      </c>
      <c r="CJ32" s="96">
        <f ca="1">SUM('Ops CF'!CI27:CI33,'Ops CF'!CI34:CI35)</f>
        <v>32386.325215717196</v>
      </c>
      <c r="CK32" s="96">
        <f ca="1">SUM('Ops CF'!CJ27:CJ33,'Ops CF'!CJ34:CJ35)</f>
        <v>32386.325215717196</v>
      </c>
      <c r="CL32" s="96">
        <f ca="1">SUM('Ops CF'!CK27:CK33,'Ops CF'!CK34:CK35)</f>
        <v>32386.325215717196</v>
      </c>
      <c r="CM32" s="96">
        <f ca="1">SUM('Ops CF'!CL27:CL33,'Ops CF'!CL34:CL35)</f>
        <v>33357.914972188708</v>
      </c>
      <c r="CN32" s="96">
        <f ca="1">SUM('Ops CF'!CM27:CM33,'Ops CF'!CM34:CM35)</f>
        <v>33357.914972188708</v>
      </c>
      <c r="CO32" s="96">
        <f ca="1">SUM('Ops CF'!CN27:CN33,'Ops CF'!CN34:CN35)</f>
        <v>33357.914972188708</v>
      </c>
      <c r="CP32" s="96">
        <f ca="1">SUM('Ops CF'!CO27:CO33,'Ops CF'!CO34:CO35)</f>
        <v>33357.914972188708</v>
      </c>
      <c r="CQ32" s="96">
        <f ca="1">SUM('Ops CF'!CP27:CP33,'Ops CF'!CP34:CP35)</f>
        <v>33357.914972188708</v>
      </c>
      <c r="CR32" s="96">
        <f ca="1">SUM('Ops CF'!CQ27:CQ33,'Ops CF'!CQ34:CQ35)</f>
        <v>33357.914972188708</v>
      </c>
      <c r="CS32" s="96">
        <f ca="1">SUM('Ops CF'!CR27:CR33,'Ops CF'!CR34:CR35)</f>
        <v>33357.914972188708</v>
      </c>
      <c r="CT32" s="96">
        <f ca="1">SUM('Ops CF'!CS27:CS33,'Ops CF'!CS34:CS35)</f>
        <v>33357.914972188708</v>
      </c>
      <c r="CU32" s="96">
        <f ca="1">SUM('Ops CF'!CT27:CT33,'Ops CF'!CT34:CT35)</f>
        <v>33357.914972188708</v>
      </c>
      <c r="CV32" s="96">
        <f ca="1">SUM('Ops CF'!CU27:CU33,'Ops CF'!CU34:CU35)</f>
        <v>33357.914972188708</v>
      </c>
      <c r="CW32" s="96">
        <f ca="1">SUM('Ops CF'!CV27:CV33,'Ops CF'!CV34:CV35)</f>
        <v>33357.914972188708</v>
      </c>
      <c r="CX32" s="96">
        <f ca="1">SUM('Ops CF'!CW27:CW33,'Ops CF'!CW34:CW35)</f>
        <v>33357.914972188708</v>
      </c>
      <c r="CY32" s="96">
        <f ca="1">SUM('Ops CF'!CX27:CX33,'Ops CF'!CX34:CX35)</f>
        <v>34358.652421354374</v>
      </c>
      <c r="CZ32" s="96">
        <f ca="1">SUM('Ops CF'!CY27:CY33,'Ops CF'!CY34:CY35)</f>
        <v>34358.652421354374</v>
      </c>
      <c r="DA32" s="96">
        <f ca="1">SUM('Ops CF'!CZ27:CZ33,'Ops CF'!CZ34:CZ35)</f>
        <v>34358.652421354374</v>
      </c>
      <c r="DB32" s="96">
        <f ca="1">SUM('Ops CF'!DA27:DA33,'Ops CF'!DA34:DA35)</f>
        <v>34358.652421354374</v>
      </c>
      <c r="DC32" s="96">
        <f ca="1">SUM('Ops CF'!DB27:DB33,'Ops CF'!DB34:DB35)</f>
        <v>34358.652421354374</v>
      </c>
      <c r="DD32" s="96">
        <f ca="1">SUM('Ops CF'!DC27:DC33,'Ops CF'!DC34:DC35)</f>
        <v>34358.652421354374</v>
      </c>
      <c r="DE32" s="96">
        <f ca="1">SUM('Ops CF'!DD27:DD33,'Ops CF'!DD34:DD35)</f>
        <v>34358.652421354374</v>
      </c>
      <c r="DF32" s="96">
        <f ca="1">SUM('Ops CF'!DE27:DE33,'Ops CF'!DE34:DE35)</f>
        <v>34358.652421354374</v>
      </c>
      <c r="DG32" s="96">
        <f ca="1">SUM('Ops CF'!DF27:DF33,'Ops CF'!DF34:DF35)</f>
        <v>34358.652421354374</v>
      </c>
      <c r="DH32" s="96">
        <f ca="1">SUM('Ops CF'!DG27:DG33,'Ops CF'!DG34:DG35)</f>
        <v>34358.652421354374</v>
      </c>
      <c r="DI32" s="96">
        <f ca="1">SUM('Ops CF'!DH27:DH33,'Ops CF'!DH34:DH35)</f>
        <v>34358.652421354374</v>
      </c>
      <c r="DJ32" s="96">
        <f ca="1">SUM('Ops CF'!DI27:DI33,'Ops CF'!DI34:DI35)</f>
        <v>34358.652421354374</v>
      </c>
      <c r="DK32" s="96">
        <f ca="1">SUM('Ops CF'!DJ27:DJ33,'Ops CF'!DJ34:DJ35)</f>
        <v>35389.411993995011</v>
      </c>
      <c r="DL32" s="96">
        <f ca="1">SUM('Ops CF'!DK27:DK33,'Ops CF'!DK34:DK35)</f>
        <v>35389.411993995011</v>
      </c>
      <c r="DM32" s="96">
        <f ca="1">SUM('Ops CF'!DL27:DL33,'Ops CF'!DL34:DL35)</f>
        <v>35389.411993995011</v>
      </c>
      <c r="DN32" s="96">
        <f ca="1">SUM('Ops CF'!DM27:DM33,'Ops CF'!DM34:DM35)</f>
        <v>35389.411993995011</v>
      </c>
      <c r="DO32" s="96">
        <f ca="1">SUM('Ops CF'!DN27:DN33,'Ops CF'!DN34:DN35)</f>
        <v>35389.411993995011</v>
      </c>
      <c r="DP32" s="96">
        <f ca="1">SUM('Ops CF'!DO27:DO33,'Ops CF'!DO34:DO35)</f>
        <v>35389.411993995011</v>
      </c>
      <c r="DQ32" s="96">
        <f ca="1">SUM('Ops CF'!DP27:DP33,'Ops CF'!DP34:DP35)</f>
        <v>35389.411993995011</v>
      </c>
      <c r="DR32" s="96">
        <f ca="1">SUM('Ops CF'!DQ27:DQ33,'Ops CF'!DQ34:DQ35)</f>
        <v>35389.411993995011</v>
      </c>
      <c r="DS32" s="96">
        <f ca="1">SUM('Ops CF'!DR27:DR33,'Ops CF'!DR34:DR35)</f>
        <v>35389.411993995011</v>
      </c>
      <c r="DT32" s="96">
        <f ca="1">SUM('Ops CF'!DS27:DS33,'Ops CF'!DS34:DS35)</f>
        <v>35389.411993995011</v>
      </c>
      <c r="DU32" s="96">
        <f ca="1">SUM('Ops CF'!DT27:DT33,'Ops CF'!DT34:DT35)</f>
        <v>35389.411993995011</v>
      </c>
      <c r="DV32" s="96">
        <f ca="1">SUM('Ops CF'!DU27:DU33,'Ops CF'!DU34:DU35)</f>
        <v>35389.411993995011</v>
      </c>
      <c r="DW32" s="96">
        <f ca="1">SUM('Ops CF'!DV27:DV33,'Ops CF'!DV34:DV35)</f>
        <v>36451.094353814857</v>
      </c>
      <c r="DX32" s="96">
        <f ca="1">SUM('Ops CF'!DW27:DW33,'Ops CF'!DW34:DW35)</f>
        <v>36451.094353814857</v>
      </c>
      <c r="DY32" s="96">
        <f ca="1">SUM('Ops CF'!DX27:DX33,'Ops CF'!DX34:DX35)</f>
        <v>36451.094353814857</v>
      </c>
      <c r="DZ32" s="96">
        <f ca="1">SUM('Ops CF'!DY27:DY33,'Ops CF'!DY34:DY35)</f>
        <v>36451.094353814857</v>
      </c>
      <c r="EA32" s="96">
        <f ca="1">SUM('Ops CF'!DZ27:DZ33,'Ops CF'!DZ34:DZ35)</f>
        <v>36451.094353814857</v>
      </c>
      <c r="EB32" s="96">
        <f ca="1">SUM('Ops CF'!EA27:EA33,'Ops CF'!EA34:EA35)</f>
        <v>36451.094353814857</v>
      </c>
      <c r="EC32" s="96">
        <f ca="1">SUM('Ops CF'!EB27:EB33,'Ops CF'!EB34:EB35)</f>
        <v>36451.094353814857</v>
      </c>
      <c r="ED32" s="96">
        <f ca="1">SUM('Ops CF'!EC27:EC33,'Ops CF'!EC34:EC35)</f>
        <v>36451.094353814857</v>
      </c>
      <c r="EE32" s="96">
        <f ca="1">SUM('Ops CF'!ED27:ED33,'Ops CF'!ED34:ED35)</f>
        <v>36451.094353814857</v>
      </c>
      <c r="EF32" s="96">
        <f ca="1">SUM('Ops CF'!EE27:EE33,'Ops CF'!EE34:EE35)</f>
        <v>36451.094353814857</v>
      </c>
      <c r="EG32" s="96">
        <f ca="1">SUM('Ops CF'!EF27:EF33,'Ops CF'!EF34:EF35)</f>
        <v>36451.094353814857</v>
      </c>
      <c r="EH32" s="96">
        <f ca="1">SUM('Ops CF'!EG27:EG33,'Ops CF'!EG34:EG35)</f>
        <v>36451.094353814857</v>
      </c>
    </row>
    <row r="33" spans="1:138" ht="12.75" hidden="1" outlineLevel="1" thickBot="1" x14ac:dyDescent="0.25">
      <c r="A33" s="2"/>
      <c r="B33" s="149" t="s">
        <v>19</v>
      </c>
      <c r="C33" s="96"/>
      <c r="D33" s="96"/>
      <c r="E33" s="96">
        <f ca="1">'Ops CF'!E36</f>
        <v>0</v>
      </c>
      <c r="F33" s="96">
        <f ca="1">'Ops CF'!F36</f>
        <v>0</v>
      </c>
      <c r="G33" s="96">
        <f ca="1">'Ops CF'!G36</f>
        <v>0</v>
      </c>
      <c r="H33" s="96">
        <f ca="1">'Ops CF'!H36</f>
        <v>0</v>
      </c>
      <c r="I33" s="96">
        <f ca="1">'Ops CF'!I36</f>
        <v>0</v>
      </c>
      <c r="J33" s="96">
        <f ca="1">'Ops CF'!J36</f>
        <v>0</v>
      </c>
      <c r="K33" s="96">
        <f ca="1">'Ops CF'!K36</f>
        <v>0</v>
      </c>
      <c r="L33" s="96">
        <f ca="1">'Ops CF'!L36</f>
        <v>0</v>
      </c>
      <c r="M33" s="96">
        <f ca="1">'Ops CF'!M36</f>
        <v>0</v>
      </c>
      <c r="N33" s="96">
        <f ca="1">'Ops CF'!N36</f>
        <v>0</v>
      </c>
      <c r="O33" s="96">
        <f ca="1">'Ops CF'!O36</f>
        <v>0</v>
      </c>
      <c r="P33" s="96">
        <f ca="1">SUMIF($D$10:$N$10,"&lt;="&amp;rHoldPeriod,$D33:$N33)</f>
        <v>0</v>
      </c>
      <c r="Q33" s="2"/>
      <c r="R33" s="96"/>
      <c r="S33" s="96">
        <f ca="1">'Ops CF'!R36</f>
        <v>0</v>
      </c>
      <c r="T33" s="96">
        <f ca="1">'Ops CF'!S36</f>
        <v>0</v>
      </c>
      <c r="U33" s="96">
        <f ca="1">'Ops CF'!T36</f>
        <v>0</v>
      </c>
      <c r="V33" s="96">
        <f ca="1">'Ops CF'!U36</f>
        <v>0</v>
      </c>
      <c r="W33" s="96">
        <f ca="1">'Ops CF'!V36</f>
        <v>0</v>
      </c>
      <c r="X33" s="96">
        <f ca="1">'Ops CF'!W36</f>
        <v>0</v>
      </c>
      <c r="Y33" s="96">
        <f ca="1">'Ops CF'!X36</f>
        <v>0</v>
      </c>
      <c r="Z33" s="96">
        <f ca="1">'Ops CF'!Y36</f>
        <v>0</v>
      </c>
      <c r="AA33" s="96">
        <f ca="1">'Ops CF'!Z36</f>
        <v>0</v>
      </c>
      <c r="AB33" s="96">
        <f ca="1">'Ops CF'!AA36</f>
        <v>0</v>
      </c>
      <c r="AC33" s="96">
        <f ca="1">'Ops CF'!AB36</f>
        <v>0</v>
      </c>
      <c r="AD33" s="96">
        <f ca="1">'Ops CF'!AC36</f>
        <v>0</v>
      </c>
      <c r="AE33" s="96">
        <f ca="1">'Ops CF'!AD36</f>
        <v>0</v>
      </c>
      <c r="AF33" s="96">
        <f ca="1">'Ops CF'!AE36</f>
        <v>0</v>
      </c>
      <c r="AG33" s="96">
        <f ca="1">'Ops CF'!AF36</f>
        <v>0</v>
      </c>
      <c r="AH33" s="96">
        <f ca="1">'Ops CF'!AG36</f>
        <v>0</v>
      </c>
      <c r="AI33" s="96">
        <f ca="1">'Ops CF'!AH36</f>
        <v>0</v>
      </c>
      <c r="AJ33" s="96">
        <f ca="1">'Ops CF'!AI36</f>
        <v>0</v>
      </c>
      <c r="AK33" s="96">
        <f ca="1">'Ops CF'!AJ36</f>
        <v>0</v>
      </c>
      <c r="AL33" s="96">
        <f ca="1">'Ops CF'!AK36</f>
        <v>0</v>
      </c>
      <c r="AM33" s="96">
        <f ca="1">'Ops CF'!AL36</f>
        <v>0</v>
      </c>
      <c r="AN33" s="96">
        <f ca="1">'Ops CF'!AM36</f>
        <v>0</v>
      </c>
      <c r="AO33" s="96">
        <f ca="1">'Ops CF'!AN36</f>
        <v>0</v>
      </c>
      <c r="AP33" s="96">
        <f ca="1">'Ops CF'!AO36</f>
        <v>0</v>
      </c>
      <c r="AQ33" s="96">
        <f ca="1">'Ops CF'!AP36</f>
        <v>0</v>
      </c>
      <c r="AR33" s="96">
        <f ca="1">'Ops CF'!AQ36</f>
        <v>0</v>
      </c>
      <c r="AS33" s="96">
        <f ca="1">'Ops CF'!AR36</f>
        <v>0</v>
      </c>
      <c r="AT33" s="96">
        <f ca="1">'Ops CF'!AS36</f>
        <v>0</v>
      </c>
      <c r="AU33" s="96">
        <f ca="1">'Ops CF'!AT36</f>
        <v>0</v>
      </c>
      <c r="AV33" s="96">
        <f ca="1">'Ops CF'!AU36</f>
        <v>0</v>
      </c>
      <c r="AW33" s="96">
        <f ca="1">'Ops CF'!AV36</f>
        <v>0</v>
      </c>
      <c r="AX33" s="96">
        <f ca="1">'Ops CF'!AW36</f>
        <v>0</v>
      </c>
      <c r="AY33" s="96">
        <f ca="1">'Ops CF'!AX36</f>
        <v>0</v>
      </c>
      <c r="AZ33" s="96">
        <f ca="1">'Ops CF'!AY36</f>
        <v>0</v>
      </c>
      <c r="BA33" s="96">
        <f ca="1">'Ops CF'!AZ36</f>
        <v>0</v>
      </c>
      <c r="BB33" s="96">
        <f ca="1">'Ops CF'!BA36</f>
        <v>0</v>
      </c>
      <c r="BC33" s="96">
        <f ca="1">'Ops CF'!BB36</f>
        <v>0</v>
      </c>
      <c r="BD33" s="96">
        <f ca="1">'Ops CF'!BC36</f>
        <v>0</v>
      </c>
      <c r="BE33" s="96">
        <f ca="1">'Ops CF'!BD36</f>
        <v>0</v>
      </c>
      <c r="BF33" s="96">
        <f ca="1">'Ops CF'!BE36</f>
        <v>0</v>
      </c>
      <c r="BG33" s="96">
        <f ca="1">'Ops CF'!BF36</f>
        <v>0</v>
      </c>
      <c r="BH33" s="96">
        <f ca="1">'Ops CF'!BG36</f>
        <v>0</v>
      </c>
      <c r="BI33" s="96">
        <f ca="1">'Ops CF'!BH36</f>
        <v>0</v>
      </c>
      <c r="BJ33" s="96">
        <f ca="1">'Ops CF'!BI36</f>
        <v>0</v>
      </c>
      <c r="BK33" s="96">
        <f ca="1">'Ops CF'!BJ36</f>
        <v>0</v>
      </c>
      <c r="BL33" s="96">
        <f ca="1">'Ops CF'!BK36</f>
        <v>0</v>
      </c>
      <c r="BM33" s="96">
        <f ca="1">'Ops CF'!BL36</f>
        <v>0</v>
      </c>
      <c r="BN33" s="96">
        <f ca="1">'Ops CF'!BM36</f>
        <v>0</v>
      </c>
      <c r="BO33" s="96">
        <f ca="1">'Ops CF'!BN36</f>
        <v>0</v>
      </c>
      <c r="BP33" s="96">
        <f ca="1">'Ops CF'!BO36</f>
        <v>0</v>
      </c>
      <c r="BQ33" s="96">
        <f ca="1">'Ops CF'!BP36</f>
        <v>0</v>
      </c>
      <c r="BR33" s="96">
        <f ca="1">'Ops CF'!BQ36</f>
        <v>0</v>
      </c>
      <c r="BS33" s="96">
        <f ca="1">'Ops CF'!BR36</f>
        <v>0</v>
      </c>
      <c r="BT33" s="96">
        <f ca="1">'Ops CF'!BS36</f>
        <v>0</v>
      </c>
      <c r="BU33" s="96">
        <f ca="1">'Ops CF'!BT36</f>
        <v>0</v>
      </c>
      <c r="BV33" s="96">
        <f ca="1">'Ops CF'!BU36</f>
        <v>0</v>
      </c>
      <c r="BW33" s="96">
        <f ca="1">'Ops CF'!BV36</f>
        <v>0</v>
      </c>
      <c r="BX33" s="96">
        <f ca="1">'Ops CF'!BW36</f>
        <v>0</v>
      </c>
      <c r="BY33" s="96">
        <f ca="1">'Ops CF'!BX36</f>
        <v>0</v>
      </c>
      <c r="BZ33" s="96">
        <f ca="1">'Ops CF'!BY36</f>
        <v>0</v>
      </c>
      <c r="CA33" s="96">
        <f ca="1">'Ops CF'!BZ36</f>
        <v>0</v>
      </c>
      <c r="CB33" s="96">
        <f ca="1">'Ops CF'!CA36</f>
        <v>0</v>
      </c>
      <c r="CC33" s="96">
        <f ca="1">'Ops CF'!CB36</f>
        <v>0</v>
      </c>
      <c r="CD33" s="96">
        <f ca="1">'Ops CF'!CC36</f>
        <v>0</v>
      </c>
      <c r="CE33" s="96">
        <f ca="1">'Ops CF'!CD36</f>
        <v>0</v>
      </c>
      <c r="CF33" s="96">
        <f ca="1">'Ops CF'!CE36</f>
        <v>0</v>
      </c>
      <c r="CG33" s="96">
        <f ca="1">'Ops CF'!CF36</f>
        <v>0</v>
      </c>
      <c r="CH33" s="96">
        <f ca="1">'Ops CF'!CG36</f>
        <v>0</v>
      </c>
      <c r="CI33" s="96">
        <f ca="1">'Ops CF'!CH36</f>
        <v>0</v>
      </c>
      <c r="CJ33" s="96">
        <f ca="1">'Ops CF'!CI36</f>
        <v>0</v>
      </c>
      <c r="CK33" s="96">
        <f ca="1">'Ops CF'!CJ36</f>
        <v>0</v>
      </c>
      <c r="CL33" s="96">
        <f ca="1">'Ops CF'!CK36</f>
        <v>0</v>
      </c>
      <c r="CM33" s="96">
        <f ca="1">'Ops CF'!CL36</f>
        <v>0</v>
      </c>
      <c r="CN33" s="96">
        <f ca="1">'Ops CF'!CM36</f>
        <v>0</v>
      </c>
      <c r="CO33" s="96">
        <f ca="1">'Ops CF'!CN36</f>
        <v>0</v>
      </c>
      <c r="CP33" s="96">
        <f ca="1">'Ops CF'!CO36</f>
        <v>0</v>
      </c>
      <c r="CQ33" s="96">
        <f ca="1">'Ops CF'!CP36</f>
        <v>0</v>
      </c>
      <c r="CR33" s="96">
        <f ca="1">'Ops CF'!CQ36</f>
        <v>0</v>
      </c>
      <c r="CS33" s="96">
        <f ca="1">'Ops CF'!CR36</f>
        <v>0</v>
      </c>
      <c r="CT33" s="96">
        <f ca="1">'Ops CF'!CS36</f>
        <v>0</v>
      </c>
      <c r="CU33" s="96">
        <f ca="1">'Ops CF'!CT36</f>
        <v>0</v>
      </c>
      <c r="CV33" s="96">
        <f ca="1">'Ops CF'!CU36</f>
        <v>0</v>
      </c>
      <c r="CW33" s="96">
        <f ca="1">'Ops CF'!CV36</f>
        <v>0</v>
      </c>
      <c r="CX33" s="96">
        <f ca="1">'Ops CF'!CW36</f>
        <v>0</v>
      </c>
      <c r="CY33" s="96">
        <f ca="1">'Ops CF'!CX36</f>
        <v>0</v>
      </c>
      <c r="CZ33" s="96">
        <f ca="1">'Ops CF'!CY36</f>
        <v>0</v>
      </c>
      <c r="DA33" s="96">
        <f ca="1">'Ops CF'!CZ36</f>
        <v>0</v>
      </c>
      <c r="DB33" s="96">
        <f ca="1">'Ops CF'!DA36</f>
        <v>0</v>
      </c>
      <c r="DC33" s="96">
        <f ca="1">'Ops CF'!DB36</f>
        <v>0</v>
      </c>
      <c r="DD33" s="96">
        <f ca="1">'Ops CF'!DC36</f>
        <v>0</v>
      </c>
      <c r="DE33" s="96">
        <f ca="1">'Ops CF'!DD36</f>
        <v>0</v>
      </c>
      <c r="DF33" s="96">
        <f ca="1">'Ops CF'!DE36</f>
        <v>0</v>
      </c>
      <c r="DG33" s="96">
        <f ca="1">'Ops CF'!DF36</f>
        <v>0</v>
      </c>
      <c r="DH33" s="96">
        <f ca="1">'Ops CF'!DG36</f>
        <v>0</v>
      </c>
      <c r="DI33" s="96">
        <f ca="1">'Ops CF'!DH36</f>
        <v>0</v>
      </c>
      <c r="DJ33" s="96">
        <f ca="1">'Ops CF'!DI36</f>
        <v>0</v>
      </c>
      <c r="DK33" s="96">
        <f ca="1">'Ops CF'!DJ36</f>
        <v>0</v>
      </c>
      <c r="DL33" s="96">
        <f ca="1">'Ops CF'!DK36</f>
        <v>0</v>
      </c>
      <c r="DM33" s="96">
        <f ca="1">'Ops CF'!DL36</f>
        <v>0</v>
      </c>
      <c r="DN33" s="96">
        <f ca="1">'Ops CF'!DM36</f>
        <v>0</v>
      </c>
      <c r="DO33" s="96">
        <f ca="1">'Ops CF'!DN36</f>
        <v>0</v>
      </c>
      <c r="DP33" s="96">
        <f ca="1">'Ops CF'!DO36</f>
        <v>0</v>
      </c>
      <c r="DQ33" s="96">
        <f ca="1">'Ops CF'!DP36</f>
        <v>0</v>
      </c>
      <c r="DR33" s="96">
        <f ca="1">'Ops CF'!DQ36</f>
        <v>0</v>
      </c>
      <c r="DS33" s="96">
        <f ca="1">'Ops CF'!DR36</f>
        <v>0</v>
      </c>
      <c r="DT33" s="96">
        <f ca="1">'Ops CF'!DS36</f>
        <v>0</v>
      </c>
      <c r="DU33" s="96">
        <f ca="1">'Ops CF'!DT36</f>
        <v>0</v>
      </c>
      <c r="DV33" s="96">
        <f ca="1">'Ops CF'!DU36</f>
        <v>0</v>
      </c>
      <c r="DW33" s="96">
        <f ca="1">'Ops CF'!DV36</f>
        <v>0</v>
      </c>
      <c r="DX33" s="96">
        <f ca="1">'Ops CF'!DW36</f>
        <v>0</v>
      </c>
      <c r="DY33" s="96">
        <f ca="1">'Ops CF'!DX36</f>
        <v>0</v>
      </c>
      <c r="DZ33" s="96">
        <f ca="1">'Ops CF'!DY36</f>
        <v>0</v>
      </c>
      <c r="EA33" s="96">
        <f ca="1">'Ops CF'!DZ36</f>
        <v>0</v>
      </c>
      <c r="EB33" s="96">
        <f ca="1">'Ops CF'!EA36</f>
        <v>0</v>
      </c>
      <c r="EC33" s="96">
        <f ca="1">'Ops CF'!EB36</f>
        <v>0</v>
      </c>
      <c r="ED33" s="96">
        <f ca="1">'Ops CF'!EC36</f>
        <v>0</v>
      </c>
      <c r="EE33" s="96">
        <f ca="1">'Ops CF'!ED36</f>
        <v>0</v>
      </c>
      <c r="EF33" s="96">
        <f ca="1">'Ops CF'!EE36</f>
        <v>0</v>
      </c>
      <c r="EG33" s="96">
        <f ca="1">'Ops CF'!EF36</f>
        <v>0</v>
      </c>
      <c r="EH33" s="96">
        <f ca="1">'Ops CF'!EG36</f>
        <v>0</v>
      </c>
    </row>
    <row r="34" spans="1:138" x14ac:dyDescent="0.2">
      <c r="A34" s="2"/>
      <c r="B34" s="169" t="s">
        <v>20</v>
      </c>
      <c r="C34" s="169"/>
      <c r="D34" s="169"/>
      <c r="E34" s="169">
        <f ca="1">SUBTOTAL(9,E31:E33)</f>
        <v>335240.74350000004</v>
      </c>
      <c r="F34" s="169">
        <f t="shared" ref="F34:P34" ca="1" si="6">SUBTOTAL(9,F31:F33)</f>
        <v>345297.96580500004</v>
      </c>
      <c r="G34" s="169">
        <f t="shared" ca="1" si="6"/>
        <v>355656.90477915003</v>
      </c>
      <c r="H34" s="169">
        <f t="shared" ca="1" si="6"/>
        <v>366326.61192252458</v>
      </c>
      <c r="I34" s="169">
        <f t="shared" ca="1" si="6"/>
        <v>377316.4102802003</v>
      </c>
      <c r="J34" s="169">
        <f t="shared" ca="1" si="6"/>
        <v>388635.90258860635</v>
      </c>
      <c r="K34" s="169">
        <f t="shared" ca="1" si="6"/>
        <v>400294.97966626455</v>
      </c>
      <c r="L34" s="169">
        <f t="shared" ca="1" si="6"/>
        <v>412303.82905625249</v>
      </c>
      <c r="M34" s="169">
        <f t="shared" ca="1" si="6"/>
        <v>424672.9439279401</v>
      </c>
      <c r="N34" s="169">
        <f t="shared" ca="1" si="6"/>
        <v>437413.13224577834</v>
      </c>
      <c r="O34" s="169">
        <f ca="1">SUBTOTAL(9,O31:O33)</f>
        <v>450535.52621315164</v>
      </c>
      <c r="P34" s="169">
        <f t="shared" ca="1" si="6"/>
        <v>3843159.4237717167</v>
      </c>
      <c r="Q34" s="2"/>
      <c r="R34" s="169"/>
      <c r="S34" s="169">
        <f t="shared" ref="S34:CD34" ca="1" si="7">SUBTOTAL(9,S31:S33)</f>
        <v>27936.728625000003</v>
      </c>
      <c r="T34" s="169">
        <f t="shared" ca="1" si="7"/>
        <v>27936.728625000003</v>
      </c>
      <c r="U34" s="169">
        <f t="shared" ca="1" si="7"/>
        <v>27936.728625000003</v>
      </c>
      <c r="V34" s="169">
        <f t="shared" ca="1" si="7"/>
        <v>27936.728625000003</v>
      </c>
      <c r="W34" s="169">
        <f t="shared" ca="1" si="7"/>
        <v>27936.728625000003</v>
      </c>
      <c r="X34" s="169">
        <f t="shared" ca="1" si="7"/>
        <v>27936.728625000003</v>
      </c>
      <c r="Y34" s="169">
        <f t="shared" ca="1" si="7"/>
        <v>27936.728625000003</v>
      </c>
      <c r="Z34" s="169">
        <f t="shared" ca="1" si="7"/>
        <v>27936.728625000003</v>
      </c>
      <c r="AA34" s="169">
        <f t="shared" ca="1" si="7"/>
        <v>27936.728625000003</v>
      </c>
      <c r="AB34" s="169">
        <f t="shared" ca="1" si="7"/>
        <v>27936.728625000003</v>
      </c>
      <c r="AC34" s="169">
        <f t="shared" ca="1" si="7"/>
        <v>27936.728625000003</v>
      </c>
      <c r="AD34" s="169">
        <f t="shared" ca="1" si="7"/>
        <v>27936.728625000003</v>
      </c>
      <c r="AE34" s="169">
        <f t="shared" ca="1" si="7"/>
        <v>28774.830483750004</v>
      </c>
      <c r="AF34" s="169">
        <f t="shared" ca="1" si="7"/>
        <v>28774.830483750004</v>
      </c>
      <c r="AG34" s="169">
        <f t="shared" ca="1" si="7"/>
        <v>28774.830483750004</v>
      </c>
      <c r="AH34" s="169">
        <f t="shared" ca="1" si="7"/>
        <v>28774.830483750004</v>
      </c>
      <c r="AI34" s="169">
        <f t="shared" ca="1" si="7"/>
        <v>28774.830483750004</v>
      </c>
      <c r="AJ34" s="169">
        <f t="shared" ca="1" si="7"/>
        <v>28774.830483750004</v>
      </c>
      <c r="AK34" s="169">
        <f t="shared" ca="1" si="7"/>
        <v>28774.830483750004</v>
      </c>
      <c r="AL34" s="169">
        <f t="shared" ca="1" si="7"/>
        <v>28774.830483750004</v>
      </c>
      <c r="AM34" s="169">
        <f t="shared" ca="1" si="7"/>
        <v>28774.830483750004</v>
      </c>
      <c r="AN34" s="169">
        <f t="shared" ca="1" si="7"/>
        <v>28774.830483750004</v>
      </c>
      <c r="AO34" s="169">
        <f t="shared" ca="1" si="7"/>
        <v>28774.830483750004</v>
      </c>
      <c r="AP34" s="169">
        <f t="shared" ca="1" si="7"/>
        <v>28774.830483750004</v>
      </c>
      <c r="AQ34" s="169">
        <f t="shared" ca="1" si="7"/>
        <v>29638.075398262503</v>
      </c>
      <c r="AR34" s="169">
        <f t="shared" ca="1" si="7"/>
        <v>29638.075398262503</v>
      </c>
      <c r="AS34" s="169">
        <f t="shared" ca="1" si="7"/>
        <v>29638.075398262503</v>
      </c>
      <c r="AT34" s="169">
        <f t="shared" ca="1" si="7"/>
        <v>29638.075398262503</v>
      </c>
      <c r="AU34" s="169">
        <f t="shared" ca="1" si="7"/>
        <v>29638.075398262503</v>
      </c>
      <c r="AV34" s="169">
        <f t="shared" ca="1" si="7"/>
        <v>29638.075398262503</v>
      </c>
      <c r="AW34" s="169">
        <f t="shared" ca="1" si="7"/>
        <v>29638.075398262503</v>
      </c>
      <c r="AX34" s="169">
        <f t="shared" ca="1" si="7"/>
        <v>29638.075398262503</v>
      </c>
      <c r="AY34" s="169">
        <f t="shared" ca="1" si="7"/>
        <v>29638.075398262503</v>
      </c>
      <c r="AZ34" s="169">
        <f t="shared" ca="1" si="7"/>
        <v>29638.075398262503</v>
      </c>
      <c r="BA34" s="169">
        <f t="shared" ca="1" si="7"/>
        <v>29638.075398262503</v>
      </c>
      <c r="BB34" s="169">
        <f t="shared" ca="1" si="7"/>
        <v>29638.075398262503</v>
      </c>
      <c r="BC34" s="169">
        <f t="shared" ca="1" si="7"/>
        <v>30527.217660210383</v>
      </c>
      <c r="BD34" s="169">
        <f t="shared" ca="1" si="7"/>
        <v>30527.217660210383</v>
      </c>
      <c r="BE34" s="169">
        <f t="shared" ca="1" si="7"/>
        <v>30527.217660210383</v>
      </c>
      <c r="BF34" s="169">
        <f t="shared" ca="1" si="7"/>
        <v>30527.217660210383</v>
      </c>
      <c r="BG34" s="169">
        <f t="shared" ca="1" si="7"/>
        <v>30527.217660210383</v>
      </c>
      <c r="BH34" s="169">
        <f t="shared" ca="1" si="7"/>
        <v>30527.217660210383</v>
      </c>
      <c r="BI34" s="169">
        <f t="shared" ca="1" si="7"/>
        <v>30527.217660210383</v>
      </c>
      <c r="BJ34" s="169">
        <f t="shared" ca="1" si="7"/>
        <v>30527.217660210383</v>
      </c>
      <c r="BK34" s="169">
        <f t="shared" ca="1" si="7"/>
        <v>30527.217660210383</v>
      </c>
      <c r="BL34" s="169">
        <f t="shared" ca="1" si="7"/>
        <v>30527.217660210383</v>
      </c>
      <c r="BM34" s="169">
        <f t="shared" ca="1" si="7"/>
        <v>30527.217660210383</v>
      </c>
      <c r="BN34" s="169">
        <f t="shared" ca="1" si="7"/>
        <v>30527.217660210383</v>
      </c>
      <c r="BO34" s="169">
        <f t="shared" ca="1" si="7"/>
        <v>31443.034190016693</v>
      </c>
      <c r="BP34" s="169">
        <f t="shared" ca="1" si="7"/>
        <v>31443.034190016693</v>
      </c>
      <c r="BQ34" s="169">
        <f t="shared" ca="1" si="7"/>
        <v>31443.034190016693</v>
      </c>
      <c r="BR34" s="169">
        <f t="shared" ca="1" si="7"/>
        <v>31443.034190016693</v>
      </c>
      <c r="BS34" s="169">
        <f t="shared" ca="1" si="7"/>
        <v>31443.034190016693</v>
      </c>
      <c r="BT34" s="169">
        <f t="shared" ca="1" si="7"/>
        <v>31443.034190016693</v>
      </c>
      <c r="BU34" s="169">
        <f t="shared" ca="1" si="7"/>
        <v>31443.034190016693</v>
      </c>
      <c r="BV34" s="169">
        <f t="shared" ca="1" si="7"/>
        <v>31443.034190016693</v>
      </c>
      <c r="BW34" s="169">
        <f t="shared" ca="1" si="7"/>
        <v>31443.034190016693</v>
      </c>
      <c r="BX34" s="169">
        <f t="shared" ca="1" si="7"/>
        <v>31443.034190016693</v>
      </c>
      <c r="BY34" s="169">
        <f t="shared" ca="1" si="7"/>
        <v>31443.034190016693</v>
      </c>
      <c r="BZ34" s="169">
        <f t="shared" ca="1" si="7"/>
        <v>31443.034190016693</v>
      </c>
      <c r="CA34" s="169">
        <f t="shared" ca="1" si="7"/>
        <v>32386.325215717196</v>
      </c>
      <c r="CB34" s="169">
        <f t="shared" ca="1" si="7"/>
        <v>32386.325215717196</v>
      </c>
      <c r="CC34" s="169">
        <f t="shared" ca="1" si="7"/>
        <v>32386.325215717196</v>
      </c>
      <c r="CD34" s="169">
        <f t="shared" ca="1" si="7"/>
        <v>32386.325215717196</v>
      </c>
      <c r="CE34" s="169">
        <f t="shared" ref="CE34:EH34" ca="1" si="8">SUBTOTAL(9,CE31:CE33)</f>
        <v>32386.325215717196</v>
      </c>
      <c r="CF34" s="169">
        <f t="shared" ca="1" si="8"/>
        <v>32386.325215717196</v>
      </c>
      <c r="CG34" s="169">
        <f t="shared" ca="1" si="8"/>
        <v>32386.325215717196</v>
      </c>
      <c r="CH34" s="169">
        <f t="shared" ca="1" si="8"/>
        <v>32386.325215717196</v>
      </c>
      <c r="CI34" s="169">
        <f t="shared" ca="1" si="8"/>
        <v>32386.325215717196</v>
      </c>
      <c r="CJ34" s="169">
        <f t="shared" ca="1" si="8"/>
        <v>32386.325215717196</v>
      </c>
      <c r="CK34" s="169">
        <f t="shared" ca="1" si="8"/>
        <v>32386.325215717196</v>
      </c>
      <c r="CL34" s="169">
        <f t="shared" ca="1" si="8"/>
        <v>32386.325215717196</v>
      </c>
      <c r="CM34" s="169">
        <f t="shared" ca="1" si="8"/>
        <v>33357.914972188708</v>
      </c>
      <c r="CN34" s="169">
        <f t="shared" ca="1" si="8"/>
        <v>33357.914972188708</v>
      </c>
      <c r="CO34" s="169">
        <f t="shared" ca="1" si="8"/>
        <v>33357.914972188708</v>
      </c>
      <c r="CP34" s="169">
        <f t="shared" ca="1" si="8"/>
        <v>33357.914972188708</v>
      </c>
      <c r="CQ34" s="169">
        <f t="shared" ca="1" si="8"/>
        <v>33357.914972188708</v>
      </c>
      <c r="CR34" s="169">
        <f t="shared" ca="1" si="8"/>
        <v>33357.914972188708</v>
      </c>
      <c r="CS34" s="169">
        <f t="shared" ca="1" si="8"/>
        <v>33357.914972188708</v>
      </c>
      <c r="CT34" s="169">
        <f t="shared" ca="1" si="8"/>
        <v>33357.914972188708</v>
      </c>
      <c r="CU34" s="169">
        <f t="shared" ca="1" si="8"/>
        <v>33357.914972188708</v>
      </c>
      <c r="CV34" s="169">
        <f t="shared" ca="1" si="8"/>
        <v>33357.914972188708</v>
      </c>
      <c r="CW34" s="169">
        <f t="shared" ca="1" si="8"/>
        <v>33357.914972188708</v>
      </c>
      <c r="CX34" s="169">
        <f t="shared" ca="1" si="8"/>
        <v>33357.914972188708</v>
      </c>
      <c r="CY34" s="169">
        <f t="shared" ca="1" si="8"/>
        <v>34358.652421354374</v>
      </c>
      <c r="CZ34" s="169">
        <f t="shared" ca="1" si="8"/>
        <v>34358.652421354374</v>
      </c>
      <c r="DA34" s="169">
        <f t="shared" ca="1" si="8"/>
        <v>34358.652421354374</v>
      </c>
      <c r="DB34" s="169">
        <f t="shared" ca="1" si="8"/>
        <v>34358.652421354374</v>
      </c>
      <c r="DC34" s="169">
        <f t="shared" ca="1" si="8"/>
        <v>34358.652421354374</v>
      </c>
      <c r="DD34" s="169">
        <f t="shared" ca="1" si="8"/>
        <v>34358.652421354374</v>
      </c>
      <c r="DE34" s="169">
        <f t="shared" ca="1" si="8"/>
        <v>34358.652421354374</v>
      </c>
      <c r="DF34" s="169">
        <f t="shared" ca="1" si="8"/>
        <v>34358.652421354374</v>
      </c>
      <c r="DG34" s="169">
        <f t="shared" ca="1" si="8"/>
        <v>34358.652421354374</v>
      </c>
      <c r="DH34" s="169">
        <f t="shared" ca="1" si="8"/>
        <v>34358.652421354374</v>
      </c>
      <c r="DI34" s="169">
        <f t="shared" ca="1" si="8"/>
        <v>34358.652421354374</v>
      </c>
      <c r="DJ34" s="169">
        <f t="shared" ca="1" si="8"/>
        <v>34358.652421354374</v>
      </c>
      <c r="DK34" s="169">
        <f t="shared" ca="1" si="8"/>
        <v>35389.411993995011</v>
      </c>
      <c r="DL34" s="169">
        <f t="shared" ca="1" si="8"/>
        <v>35389.411993995011</v>
      </c>
      <c r="DM34" s="169">
        <f t="shared" ca="1" si="8"/>
        <v>35389.411993995011</v>
      </c>
      <c r="DN34" s="169">
        <f t="shared" ca="1" si="8"/>
        <v>35389.411993995011</v>
      </c>
      <c r="DO34" s="169">
        <f t="shared" ca="1" si="8"/>
        <v>35389.411993995011</v>
      </c>
      <c r="DP34" s="169">
        <f t="shared" ca="1" si="8"/>
        <v>35389.411993995011</v>
      </c>
      <c r="DQ34" s="169">
        <f t="shared" ca="1" si="8"/>
        <v>35389.411993995011</v>
      </c>
      <c r="DR34" s="169">
        <f t="shared" ca="1" si="8"/>
        <v>35389.411993995011</v>
      </c>
      <c r="DS34" s="169">
        <f t="shared" ca="1" si="8"/>
        <v>35389.411993995011</v>
      </c>
      <c r="DT34" s="169">
        <f t="shared" ca="1" si="8"/>
        <v>35389.411993995011</v>
      </c>
      <c r="DU34" s="169">
        <f t="shared" ca="1" si="8"/>
        <v>35389.411993995011</v>
      </c>
      <c r="DV34" s="169">
        <f t="shared" ca="1" si="8"/>
        <v>35389.411993995011</v>
      </c>
      <c r="DW34" s="169">
        <f t="shared" ca="1" si="8"/>
        <v>36451.094353814857</v>
      </c>
      <c r="DX34" s="169">
        <f t="shared" ca="1" si="8"/>
        <v>36451.094353814857</v>
      </c>
      <c r="DY34" s="169">
        <f t="shared" ca="1" si="8"/>
        <v>36451.094353814857</v>
      </c>
      <c r="DZ34" s="169">
        <f t="shared" ca="1" si="8"/>
        <v>36451.094353814857</v>
      </c>
      <c r="EA34" s="169">
        <f t="shared" ca="1" si="8"/>
        <v>36451.094353814857</v>
      </c>
      <c r="EB34" s="169">
        <f t="shared" ca="1" si="8"/>
        <v>36451.094353814857</v>
      </c>
      <c r="EC34" s="169">
        <f t="shared" ca="1" si="8"/>
        <v>36451.094353814857</v>
      </c>
      <c r="ED34" s="169">
        <f t="shared" ca="1" si="8"/>
        <v>36451.094353814857</v>
      </c>
      <c r="EE34" s="169">
        <f t="shared" ca="1" si="8"/>
        <v>36451.094353814857</v>
      </c>
      <c r="EF34" s="169">
        <f t="shared" ca="1" si="8"/>
        <v>36451.094353814857</v>
      </c>
      <c r="EG34" s="169">
        <f t="shared" ca="1" si="8"/>
        <v>36451.094353814857</v>
      </c>
      <c r="EH34" s="169">
        <f t="shared" ca="1" si="8"/>
        <v>36451.094353814857</v>
      </c>
    </row>
    <row r="35" spans="1:138" ht="12.75" thickBo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row>
    <row r="36" spans="1:138" ht="12.75" thickTop="1" x14ac:dyDescent="0.2">
      <c r="A36" s="2"/>
      <c r="B36" s="151" t="s">
        <v>21</v>
      </c>
      <c r="C36" s="151"/>
      <c r="D36" s="151"/>
      <c r="E36" s="151">
        <f ca="1">SUBTOTAL(9,E21:E34)</f>
        <v>7023277.7577508176</v>
      </c>
      <c r="F36" s="151">
        <f t="shared" ref="F36:P36" ca="1" si="9">SUBTOTAL(9,F21:F34)</f>
        <v>7233976.0904833395</v>
      </c>
      <c r="G36" s="151">
        <f t="shared" ca="1" si="9"/>
        <v>7450995.3731978433</v>
      </c>
      <c r="H36" s="151">
        <f t="shared" ca="1" si="9"/>
        <v>7674525.2343937755</v>
      </c>
      <c r="I36" s="151">
        <f t="shared" ca="1" si="9"/>
        <v>7904760.9914255897</v>
      </c>
      <c r="J36" s="151">
        <f t="shared" ca="1" si="9"/>
        <v>8141903.8211683594</v>
      </c>
      <c r="K36" s="151">
        <f t="shared" ca="1" si="9"/>
        <v>8386160.9358034069</v>
      </c>
      <c r="L36" s="151">
        <f t="shared" ca="1" si="9"/>
        <v>8637745.763877511</v>
      </c>
      <c r="M36" s="151">
        <f t="shared" ca="1" si="9"/>
        <v>8896878.1367938388</v>
      </c>
      <c r="N36" s="151">
        <f t="shared" ca="1" si="9"/>
        <v>9163784.480897652</v>
      </c>
      <c r="O36" s="151">
        <f ca="1">SUBTOTAL(9,O21:O34)</f>
        <v>9438698.0153245833</v>
      </c>
      <c r="P36" s="151">
        <f t="shared" ca="1" si="9"/>
        <v>80514008.585792124</v>
      </c>
      <c r="Q36" s="2"/>
      <c r="R36" s="151"/>
      <c r="S36" s="151">
        <f t="shared" ref="S36:CD36" ca="1" si="10">SUBTOTAL(9,S21:S34)</f>
        <v>585273.14647923457</v>
      </c>
      <c r="T36" s="151">
        <f t="shared" ca="1" si="10"/>
        <v>585273.14647923457</v>
      </c>
      <c r="U36" s="151">
        <f t="shared" ca="1" si="10"/>
        <v>585273.14647923457</v>
      </c>
      <c r="V36" s="151">
        <f t="shared" ca="1" si="10"/>
        <v>585273.14647923457</v>
      </c>
      <c r="W36" s="151">
        <f t="shared" ca="1" si="10"/>
        <v>585273.14647923457</v>
      </c>
      <c r="X36" s="151">
        <f t="shared" ca="1" si="10"/>
        <v>585273.14647923457</v>
      </c>
      <c r="Y36" s="151">
        <f t="shared" ca="1" si="10"/>
        <v>585273.14647923457</v>
      </c>
      <c r="Z36" s="151">
        <f t="shared" ca="1" si="10"/>
        <v>585273.14647923457</v>
      </c>
      <c r="AA36" s="151">
        <f t="shared" ca="1" si="10"/>
        <v>585273.14647923457</v>
      </c>
      <c r="AB36" s="151">
        <f t="shared" ca="1" si="10"/>
        <v>585273.14647923457</v>
      </c>
      <c r="AC36" s="151">
        <f t="shared" ca="1" si="10"/>
        <v>585273.14647923457</v>
      </c>
      <c r="AD36" s="151">
        <f t="shared" ca="1" si="10"/>
        <v>585273.14647923457</v>
      </c>
      <c r="AE36" s="151">
        <f t="shared" ca="1" si="10"/>
        <v>602831.34087361163</v>
      </c>
      <c r="AF36" s="151">
        <f t="shared" ca="1" si="10"/>
        <v>602831.34087361163</v>
      </c>
      <c r="AG36" s="151">
        <f t="shared" ca="1" si="10"/>
        <v>602831.34087361163</v>
      </c>
      <c r="AH36" s="151">
        <f t="shared" ca="1" si="10"/>
        <v>602831.34087361163</v>
      </c>
      <c r="AI36" s="151">
        <f t="shared" ca="1" si="10"/>
        <v>602831.34087361163</v>
      </c>
      <c r="AJ36" s="151">
        <f t="shared" ca="1" si="10"/>
        <v>602831.34087361163</v>
      </c>
      <c r="AK36" s="151">
        <f t="shared" ca="1" si="10"/>
        <v>602831.34087361163</v>
      </c>
      <c r="AL36" s="151">
        <f t="shared" ca="1" si="10"/>
        <v>602831.34087361163</v>
      </c>
      <c r="AM36" s="151">
        <f t="shared" ca="1" si="10"/>
        <v>602831.34087361163</v>
      </c>
      <c r="AN36" s="151">
        <f t="shared" ca="1" si="10"/>
        <v>602831.34087361163</v>
      </c>
      <c r="AO36" s="151">
        <f t="shared" ca="1" si="10"/>
        <v>602831.34087361163</v>
      </c>
      <c r="AP36" s="151">
        <f t="shared" ca="1" si="10"/>
        <v>602831.34087361163</v>
      </c>
      <c r="AQ36" s="151">
        <f t="shared" ca="1" si="10"/>
        <v>620916.28109982028</v>
      </c>
      <c r="AR36" s="151">
        <f t="shared" ca="1" si="10"/>
        <v>620916.28109982028</v>
      </c>
      <c r="AS36" s="151">
        <f t="shared" ca="1" si="10"/>
        <v>620916.28109982028</v>
      </c>
      <c r="AT36" s="151">
        <f t="shared" ca="1" si="10"/>
        <v>620916.28109982028</v>
      </c>
      <c r="AU36" s="151">
        <f t="shared" ca="1" si="10"/>
        <v>620916.28109982028</v>
      </c>
      <c r="AV36" s="151">
        <f t="shared" ca="1" si="10"/>
        <v>620916.28109982028</v>
      </c>
      <c r="AW36" s="151">
        <f t="shared" ca="1" si="10"/>
        <v>620916.28109982028</v>
      </c>
      <c r="AX36" s="151">
        <f t="shared" ca="1" si="10"/>
        <v>620916.28109982028</v>
      </c>
      <c r="AY36" s="151">
        <f t="shared" ca="1" si="10"/>
        <v>620916.28109982028</v>
      </c>
      <c r="AZ36" s="151">
        <f t="shared" ca="1" si="10"/>
        <v>620916.28109982028</v>
      </c>
      <c r="BA36" s="151">
        <f t="shared" ca="1" si="10"/>
        <v>620916.28109982028</v>
      </c>
      <c r="BB36" s="151">
        <f t="shared" ca="1" si="10"/>
        <v>620916.28109982028</v>
      </c>
      <c r="BC36" s="151">
        <f t="shared" ca="1" si="10"/>
        <v>639543.76953281474</v>
      </c>
      <c r="BD36" s="151">
        <f t="shared" ca="1" si="10"/>
        <v>639543.76953281474</v>
      </c>
      <c r="BE36" s="151">
        <f t="shared" ca="1" si="10"/>
        <v>639543.76953281474</v>
      </c>
      <c r="BF36" s="151">
        <f t="shared" ca="1" si="10"/>
        <v>639543.76953281474</v>
      </c>
      <c r="BG36" s="151">
        <f t="shared" ca="1" si="10"/>
        <v>639543.76953281474</v>
      </c>
      <c r="BH36" s="151">
        <f t="shared" ca="1" si="10"/>
        <v>639543.76953281474</v>
      </c>
      <c r="BI36" s="151">
        <f t="shared" ca="1" si="10"/>
        <v>639543.76953281474</v>
      </c>
      <c r="BJ36" s="151">
        <f t="shared" ca="1" si="10"/>
        <v>639543.76953281474</v>
      </c>
      <c r="BK36" s="151">
        <f t="shared" ca="1" si="10"/>
        <v>639543.76953281474</v>
      </c>
      <c r="BL36" s="151">
        <f t="shared" ca="1" si="10"/>
        <v>639543.76953281474</v>
      </c>
      <c r="BM36" s="151">
        <f t="shared" ca="1" si="10"/>
        <v>639543.76953281474</v>
      </c>
      <c r="BN36" s="151">
        <f t="shared" ca="1" si="10"/>
        <v>639543.76953281474</v>
      </c>
      <c r="BO36" s="151">
        <f t="shared" ca="1" si="10"/>
        <v>658730.08261879894</v>
      </c>
      <c r="BP36" s="151">
        <f t="shared" ca="1" si="10"/>
        <v>658730.08261879894</v>
      </c>
      <c r="BQ36" s="151">
        <f t="shared" ca="1" si="10"/>
        <v>658730.08261879894</v>
      </c>
      <c r="BR36" s="151">
        <f t="shared" ca="1" si="10"/>
        <v>658730.08261879894</v>
      </c>
      <c r="BS36" s="151">
        <f t="shared" ca="1" si="10"/>
        <v>658730.08261879894</v>
      </c>
      <c r="BT36" s="151">
        <f t="shared" ca="1" si="10"/>
        <v>658730.08261879894</v>
      </c>
      <c r="BU36" s="151">
        <f t="shared" ca="1" si="10"/>
        <v>658730.08261879894</v>
      </c>
      <c r="BV36" s="151">
        <f t="shared" ca="1" si="10"/>
        <v>658730.08261879894</v>
      </c>
      <c r="BW36" s="151">
        <f t="shared" ca="1" si="10"/>
        <v>658730.08261879894</v>
      </c>
      <c r="BX36" s="151">
        <f t="shared" ca="1" si="10"/>
        <v>658730.08261879894</v>
      </c>
      <c r="BY36" s="151">
        <f t="shared" ca="1" si="10"/>
        <v>658730.08261879894</v>
      </c>
      <c r="BZ36" s="151">
        <f t="shared" ca="1" si="10"/>
        <v>658730.08261879894</v>
      </c>
      <c r="CA36" s="151">
        <f t="shared" ca="1" si="10"/>
        <v>678491.98509736301</v>
      </c>
      <c r="CB36" s="151">
        <f t="shared" ca="1" si="10"/>
        <v>678491.98509736301</v>
      </c>
      <c r="CC36" s="151">
        <f t="shared" ca="1" si="10"/>
        <v>678491.98509736301</v>
      </c>
      <c r="CD36" s="151">
        <f t="shared" ca="1" si="10"/>
        <v>678491.98509736301</v>
      </c>
      <c r="CE36" s="151">
        <f t="shared" ref="CE36:EH36" ca="1" si="11">SUBTOTAL(9,CE21:CE34)</f>
        <v>678491.98509736301</v>
      </c>
      <c r="CF36" s="151">
        <f t="shared" ca="1" si="11"/>
        <v>678491.98509736301</v>
      </c>
      <c r="CG36" s="151">
        <f t="shared" ca="1" si="11"/>
        <v>678491.98509736301</v>
      </c>
      <c r="CH36" s="151">
        <f t="shared" ca="1" si="11"/>
        <v>678491.98509736301</v>
      </c>
      <c r="CI36" s="151">
        <f t="shared" ca="1" si="11"/>
        <v>678491.98509736301</v>
      </c>
      <c r="CJ36" s="151">
        <f t="shared" ca="1" si="11"/>
        <v>678491.98509736301</v>
      </c>
      <c r="CK36" s="151">
        <f t="shared" ca="1" si="11"/>
        <v>678491.98509736301</v>
      </c>
      <c r="CL36" s="151">
        <f t="shared" ca="1" si="11"/>
        <v>678491.98509736301</v>
      </c>
      <c r="CM36" s="151">
        <f t="shared" ca="1" si="11"/>
        <v>698846.74465028406</v>
      </c>
      <c r="CN36" s="151">
        <f t="shared" ca="1" si="11"/>
        <v>698846.74465028406</v>
      </c>
      <c r="CO36" s="151">
        <f t="shared" ca="1" si="11"/>
        <v>698846.74465028406</v>
      </c>
      <c r="CP36" s="151">
        <f t="shared" ca="1" si="11"/>
        <v>698846.74465028406</v>
      </c>
      <c r="CQ36" s="151">
        <f t="shared" ca="1" si="11"/>
        <v>698846.74465028406</v>
      </c>
      <c r="CR36" s="151">
        <f t="shared" ca="1" si="11"/>
        <v>698846.74465028406</v>
      </c>
      <c r="CS36" s="151">
        <f t="shared" ca="1" si="11"/>
        <v>698846.74465028406</v>
      </c>
      <c r="CT36" s="151">
        <f t="shared" ca="1" si="11"/>
        <v>698846.74465028406</v>
      </c>
      <c r="CU36" s="151">
        <f t="shared" ca="1" si="11"/>
        <v>698846.74465028406</v>
      </c>
      <c r="CV36" s="151">
        <f t="shared" ca="1" si="11"/>
        <v>698846.74465028406</v>
      </c>
      <c r="CW36" s="151">
        <f t="shared" ca="1" si="11"/>
        <v>698846.74465028406</v>
      </c>
      <c r="CX36" s="151">
        <f t="shared" ca="1" si="11"/>
        <v>698846.74465028406</v>
      </c>
      <c r="CY36" s="151">
        <f t="shared" ca="1" si="11"/>
        <v>719812.14698979259</v>
      </c>
      <c r="CZ36" s="151">
        <f t="shared" ca="1" si="11"/>
        <v>719812.14698979259</v>
      </c>
      <c r="DA36" s="151">
        <f t="shared" ca="1" si="11"/>
        <v>719812.14698979259</v>
      </c>
      <c r="DB36" s="151">
        <f t="shared" ca="1" si="11"/>
        <v>719812.14698979259</v>
      </c>
      <c r="DC36" s="151">
        <f t="shared" ca="1" si="11"/>
        <v>719812.14698979259</v>
      </c>
      <c r="DD36" s="151">
        <f t="shared" ca="1" si="11"/>
        <v>719812.14698979259</v>
      </c>
      <c r="DE36" s="151">
        <f t="shared" ca="1" si="11"/>
        <v>719812.14698979259</v>
      </c>
      <c r="DF36" s="151">
        <f t="shared" ca="1" si="11"/>
        <v>719812.14698979259</v>
      </c>
      <c r="DG36" s="151">
        <f t="shared" ca="1" si="11"/>
        <v>719812.14698979259</v>
      </c>
      <c r="DH36" s="151">
        <f t="shared" ca="1" si="11"/>
        <v>719812.14698979259</v>
      </c>
      <c r="DI36" s="151">
        <f t="shared" ca="1" si="11"/>
        <v>719812.14698979259</v>
      </c>
      <c r="DJ36" s="151">
        <f t="shared" ca="1" si="11"/>
        <v>719812.14698979259</v>
      </c>
      <c r="DK36" s="151">
        <f t="shared" ca="1" si="11"/>
        <v>741406.51139948645</v>
      </c>
      <c r="DL36" s="151">
        <f t="shared" ca="1" si="11"/>
        <v>741406.51139948645</v>
      </c>
      <c r="DM36" s="151">
        <f t="shared" ca="1" si="11"/>
        <v>741406.51139948645</v>
      </c>
      <c r="DN36" s="151">
        <f t="shared" ca="1" si="11"/>
        <v>741406.51139948645</v>
      </c>
      <c r="DO36" s="151">
        <f t="shared" ca="1" si="11"/>
        <v>741406.51139948645</v>
      </c>
      <c r="DP36" s="151">
        <f t="shared" ca="1" si="11"/>
        <v>741406.51139948645</v>
      </c>
      <c r="DQ36" s="151">
        <f t="shared" ca="1" si="11"/>
        <v>741406.51139948645</v>
      </c>
      <c r="DR36" s="151">
        <f t="shared" ca="1" si="11"/>
        <v>741406.51139948645</v>
      </c>
      <c r="DS36" s="151">
        <f t="shared" ca="1" si="11"/>
        <v>741406.51139948645</v>
      </c>
      <c r="DT36" s="151">
        <f t="shared" ca="1" si="11"/>
        <v>741406.51139948645</v>
      </c>
      <c r="DU36" s="151">
        <f t="shared" ca="1" si="11"/>
        <v>741406.51139948645</v>
      </c>
      <c r="DV36" s="151">
        <f t="shared" ca="1" si="11"/>
        <v>741406.51139948645</v>
      </c>
      <c r="DW36" s="151">
        <f t="shared" ca="1" si="11"/>
        <v>763648.70674147084</v>
      </c>
      <c r="DX36" s="151">
        <f t="shared" ca="1" si="11"/>
        <v>763648.70674147084</v>
      </c>
      <c r="DY36" s="151">
        <f t="shared" ca="1" si="11"/>
        <v>763648.70674147084</v>
      </c>
      <c r="DZ36" s="151">
        <f t="shared" ca="1" si="11"/>
        <v>763648.70674147084</v>
      </c>
      <c r="EA36" s="151">
        <f t="shared" ca="1" si="11"/>
        <v>763648.70674147084</v>
      </c>
      <c r="EB36" s="151">
        <f t="shared" ca="1" si="11"/>
        <v>763648.70674147084</v>
      </c>
      <c r="EC36" s="151">
        <f t="shared" ca="1" si="11"/>
        <v>763648.70674147084</v>
      </c>
      <c r="ED36" s="151">
        <f t="shared" ca="1" si="11"/>
        <v>763648.70674147084</v>
      </c>
      <c r="EE36" s="151">
        <f t="shared" ca="1" si="11"/>
        <v>763648.70674147084</v>
      </c>
      <c r="EF36" s="151">
        <f t="shared" ca="1" si="11"/>
        <v>763648.70674147084</v>
      </c>
      <c r="EG36" s="151">
        <f t="shared" ca="1" si="11"/>
        <v>763648.70674147084</v>
      </c>
      <c r="EH36" s="151">
        <f t="shared" ca="1" si="11"/>
        <v>763648.70674147084</v>
      </c>
    </row>
    <row r="37" spans="1:138"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row>
    <row r="38" spans="1:138" ht="12.75" collapsed="1" thickBot="1" x14ac:dyDescent="0.25">
      <c r="A38" s="2"/>
      <c r="B38" s="168" t="s">
        <v>22</v>
      </c>
      <c r="C38" s="168"/>
      <c r="D38" s="168"/>
      <c r="E38" s="168"/>
      <c r="F38" s="168"/>
      <c r="G38" s="168"/>
      <c r="H38" s="168"/>
      <c r="I38" s="168"/>
      <c r="J38" s="168"/>
      <c r="K38" s="168"/>
      <c r="L38" s="168"/>
      <c r="M38" s="168"/>
      <c r="N38" s="168"/>
      <c r="O38" s="168"/>
      <c r="P38" s="168"/>
      <c r="Q38" s="2"/>
      <c r="R38" s="168"/>
      <c r="S38" s="168"/>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8"/>
      <c r="AX38" s="168"/>
      <c r="AY38" s="168"/>
      <c r="AZ38" s="168"/>
      <c r="BA38" s="168"/>
      <c r="BB38" s="168"/>
      <c r="BC38" s="168"/>
      <c r="BD38" s="168"/>
      <c r="BE38" s="168"/>
      <c r="BF38" s="168"/>
      <c r="BG38" s="168"/>
      <c r="BH38" s="168"/>
      <c r="BI38" s="168"/>
      <c r="BJ38" s="168"/>
      <c r="BK38" s="168"/>
      <c r="BL38" s="168"/>
      <c r="BM38" s="168"/>
      <c r="BN38" s="168"/>
      <c r="BO38" s="168"/>
      <c r="BP38" s="168"/>
      <c r="BQ38" s="168"/>
      <c r="BR38" s="168"/>
      <c r="BS38" s="168"/>
      <c r="BT38" s="168"/>
      <c r="BU38" s="168"/>
      <c r="BV38" s="168"/>
      <c r="BW38" s="168"/>
      <c r="BX38" s="168"/>
      <c r="BY38" s="168"/>
      <c r="BZ38" s="168"/>
      <c r="CA38" s="168"/>
      <c r="CB38" s="168"/>
      <c r="CC38" s="168"/>
      <c r="CD38" s="168"/>
      <c r="CE38" s="168"/>
      <c r="CF38" s="168"/>
      <c r="CG38" s="168"/>
      <c r="CH38" s="168"/>
      <c r="CI38" s="168"/>
      <c r="CJ38" s="168"/>
      <c r="CK38" s="168"/>
      <c r="CL38" s="168"/>
      <c r="CM38" s="168"/>
      <c r="CN38" s="168"/>
      <c r="CO38" s="168"/>
      <c r="CP38" s="168"/>
      <c r="CQ38" s="168"/>
      <c r="CR38" s="168"/>
      <c r="CS38" s="168"/>
      <c r="CT38" s="168"/>
      <c r="CU38" s="168"/>
      <c r="CV38" s="168"/>
      <c r="CW38" s="168"/>
      <c r="CX38" s="168"/>
      <c r="CY38" s="168"/>
      <c r="CZ38" s="168"/>
      <c r="DA38" s="168"/>
      <c r="DB38" s="168"/>
      <c r="DC38" s="168"/>
      <c r="DD38" s="168"/>
      <c r="DE38" s="168"/>
      <c r="DF38" s="168"/>
      <c r="DG38" s="168"/>
      <c r="DH38" s="168"/>
      <c r="DI38" s="168"/>
      <c r="DJ38" s="168"/>
      <c r="DK38" s="168"/>
      <c r="DL38" s="168"/>
      <c r="DM38" s="168"/>
      <c r="DN38" s="168"/>
      <c r="DO38" s="168"/>
      <c r="DP38" s="168"/>
      <c r="DQ38" s="168"/>
      <c r="DR38" s="168"/>
      <c r="DS38" s="168"/>
      <c r="DT38" s="168"/>
      <c r="DU38" s="168"/>
      <c r="DV38" s="168"/>
      <c r="DW38" s="168"/>
      <c r="DX38" s="168"/>
      <c r="DY38" s="168"/>
      <c r="DZ38" s="168"/>
      <c r="EA38" s="168"/>
      <c r="EB38" s="168"/>
      <c r="EC38" s="168"/>
      <c r="ED38" s="168"/>
      <c r="EE38" s="168"/>
      <c r="EF38" s="168"/>
      <c r="EG38" s="168"/>
      <c r="EH38" s="168"/>
    </row>
    <row r="39" spans="1:138" hidden="1" outlineLevel="1" x14ac:dyDescent="0.2">
      <c r="A39" s="2"/>
      <c r="B39" s="149" t="s">
        <v>23</v>
      </c>
      <c r="C39" s="96"/>
      <c r="D39" s="96"/>
      <c r="E39" s="96">
        <f ca="1">'Ops CF'!E42</f>
        <v>-99861.547500000001</v>
      </c>
      <c r="F39" s="96">
        <f ca="1">'Ops CF'!F42</f>
        <v>-102358.0861875</v>
      </c>
      <c r="G39" s="96">
        <f ca="1">'Ops CF'!G42</f>
        <v>-104917.03834218749</v>
      </c>
      <c r="H39" s="96">
        <f ca="1">'Ops CF'!H42</f>
        <v>-107539.96430074217</v>
      </c>
      <c r="I39" s="96">
        <f ca="1">'Ops CF'!I42</f>
        <v>-110228.46340826071</v>
      </c>
      <c r="J39" s="96">
        <f ca="1">'Ops CF'!J42</f>
        <v>-112984.17499346721</v>
      </c>
      <c r="K39" s="96">
        <f ca="1">'Ops CF'!K42</f>
        <v>-115808.77936830388</v>
      </c>
      <c r="L39" s="96">
        <f ca="1">'Ops CF'!L42</f>
        <v>-118703.99885251146</v>
      </c>
      <c r="M39" s="96">
        <f ca="1">'Ops CF'!M42</f>
        <v>-121671.59882382424</v>
      </c>
      <c r="N39" s="96">
        <f ca="1">'Ops CF'!N42</f>
        <v>-124713.38879441984</v>
      </c>
      <c r="O39" s="96">
        <f ca="1">'Ops CF'!O42</f>
        <v>-127831.22351428033</v>
      </c>
      <c r="P39" s="96">
        <f t="shared" ref="P39:P47" ca="1" si="12">SUMIF($D$10:$N$10,"&lt;="&amp;rHoldPeriod,$D39:$N39)</f>
        <v>-1118787.040571217</v>
      </c>
      <c r="Q39" s="2"/>
      <c r="R39" s="96"/>
      <c r="S39" s="96">
        <f ca="1">'Ops CF'!R42</f>
        <v>-8321.7956250000007</v>
      </c>
      <c r="T39" s="96">
        <f ca="1">'Ops CF'!S42</f>
        <v>-8321.7956250000007</v>
      </c>
      <c r="U39" s="96">
        <f ca="1">'Ops CF'!T42</f>
        <v>-8321.7956250000007</v>
      </c>
      <c r="V39" s="96">
        <f ca="1">'Ops CF'!U42</f>
        <v>-8321.7956250000007</v>
      </c>
      <c r="W39" s="96">
        <f ca="1">'Ops CF'!V42</f>
        <v>-8321.7956250000007</v>
      </c>
      <c r="X39" s="96">
        <f ca="1">'Ops CF'!W42</f>
        <v>-8321.7956250000007</v>
      </c>
      <c r="Y39" s="96">
        <f ca="1">'Ops CF'!X42</f>
        <v>-8321.7956250000007</v>
      </c>
      <c r="Z39" s="96">
        <f ca="1">'Ops CF'!Y42</f>
        <v>-8321.7956250000007</v>
      </c>
      <c r="AA39" s="96">
        <f ca="1">'Ops CF'!Z42</f>
        <v>-8321.7956250000007</v>
      </c>
      <c r="AB39" s="96">
        <f ca="1">'Ops CF'!AA42</f>
        <v>-8321.7956250000007</v>
      </c>
      <c r="AC39" s="96">
        <f ca="1">'Ops CF'!AB42</f>
        <v>-8321.7956250000007</v>
      </c>
      <c r="AD39" s="96">
        <f ca="1">'Ops CF'!AC42</f>
        <v>-8321.7956250000007</v>
      </c>
      <c r="AE39" s="96">
        <f ca="1">'Ops CF'!AD42</f>
        <v>-8529.8405156249992</v>
      </c>
      <c r="AF39" s="96">
        <f ca="1">'Ops CF'!AE42</f>
        <v>-8529.8405156249992</v>
      </c>
      <c r="AG39" s="96">
        <f ca="1">'Ops CF'!AF42</f>
        <v>-8529.8405156249992</v>
      </c>
      <c r="AH39" s="96">
        <f ca="1">'Ops CF'!AG42</f>
        <v>-8529.8405156249992</v>
      </c>
      <c r="AI39" s="96">
        <f ca="1">'Ops CF'!AH42</f>
        <v>-8529.8405156249992</v>
      </c>
      <c r="AJ39" s="96">
        <f ca="1">'Ops CF'!AI42</f>
        <v>-8529.8405156249992</v>
      </c>
      <c r="AK39" s="96">
        <f ca="1">'Ops CF'!AJ42</f>
        <v>-8529.8405156249992</v>
      </c>
      <c r="AL39" s="96">
        <f ca="1">'Ops CF'!AK42</f>
        <v>-8529.8405156249992</v>
      </c>
      <c r="AM39" s="96">
        <f ca="1">'Ops CF'!AL42</f>
        <v>-8529.8405156249992</v>
      </c>
      <c r="AN39" s="96">
        <f ca="1">'Ops CF'!AM42</f>
        <v>-8529.8405156249992</v>
      </c>
      <c r="AO39" s="96">
        <f ca="1">'Ops CF'!AN42</f>
        <v>-8529.8405156249992</v>
      </c>
      <c r="AP39" s="96">
        <f ca="1">'Ops CF'!AO42</f>
        <v>-8529.8405156249992</v>
      </c>
      <c r="AQ39" s="96">
        <f ca="1">'Ops CF'!AP42</f>
        <v>-8743.0865285156233</v>
      </c>
      <c r="AR39" s="96">
        <f ca="1">'Ops CF'!AQ42</f>
        <v>-8743.0865285156233</v>
      </c>
      <c r="AS39" s="96">
        <f ca="1">'Ops CF'!AR42</f>
        <v>-8743.0865285156233</v>
      </c>
      <c r="AT39" s="96">
        <f ca="1">'Ops CF'!AS42</f>
        <v>-8743.0865285156233</v>
      </c>
      <c r="AU39" s="96">
        <f ca="1">'Ops CF'!AT42</f>
        <v>-8743.0865285156233</v>
      </c>
      <c r="AV39" s="96">
        <f ca="1">'Ops CF'!AU42</f>
        <v>-8743.0865285156233</v>
      </c>
      <c r="AW39" s="96">
        <f ca="1">'Ops CF'!AV42</f>
        <v>-8743.0865285156233</v>
      </c>
      <c r="AX39" s="96">
        <f ca="1">'Ops CF'!AW42</f>
        <v>-8743.0865285156233</v>
      </c>
      <c r="AY39" s="96">
        <f ca="1">'Ops CF'!AX42</f>
        <v>-8743.0865285156233</v>
      </c>
      <c r="AZ39" s="96">
        <f ca="1">'Ops CF'!AY42</f>
        <v>-8743.0865285156233</v>
      </c>
      <c r="BA39" s="96">
        <f ca="1">'Ops CF'!AZ42</f>
        <v>-8743.0865285156233</v>
      </c>
      <c r="BB39" s="96">
        <f ca="1">'Ops CF'!BA42</f>
        <v>-8743.0865285156233</v>
      </c>
      <c r="BC39" s="96">
        <f ca="1">'Ops CF'!BB42</f>
        <v>-8961.6636917285141</v>
      </c>
      <c r="BD39" s="96">
        <f ca="1">'Ops CF'!BC42</f>
        <v>-8961.6636917285141</v>
      </c>
      <c r="BE39" s="96">
        <f ca="1">'Ops CF'!BD42</f>
        <v>-8961.6636917285141</v>
      </c>
      <c r="BF39" s="96">
        <f ca="1">'Ops CF'!BE42</f>
        <v>-8961.6636917285141</v>
      </c>
      <c r="BG39" s="96">
        <f ca="1">'Ops CF'!BF42</f>
        <v>-8961.6636917285141</v>
      </c>
      <c r="BH39" s="96">
        <f ca="1">'Ops CF'!BG42</f>
        <v>-8961.6636917285141</v>
      </c>
      <c r="BI39" s="96">
        <f ca="1">'Ops CF'!BH42</f>
        <v>-8961.6636917285141</v>
      </c>
      <c r="BJ39" s="96">
        <f ca="1">'Ops CF'!BI42</f>
        <v>-8961.6636917285141</v>
      </c>
      <c r="BK39" s="96">
        <f ca="1">'Ops CF'!BJ42</f>
        <v>-8961.6636917285141</v>
      </c>
      <c r="BL39" s="96">
        <f ca="1">'Ops CF'!BK42</f>
        <v>-8961.6636917285141</v>
      </c>
      <c r="BM39" s="96">
        <f ca="1">'Ops CF'!BL42</f>
        <v>-8961.6636917285141</v>
      </c>
      <c r="BN39" s="96">
        <f ca="1">'Ops CF'!BM42</f>
        <v>-8961.6636917285141</v>
      </c>
      <c r="BO39" s="96">
        <f ca="1">'Ops CF'!BN42</f>
        <v>-9185.7052840217257</v>
      </c>
      <c r="BP39" s="96">
        <f ca="1">'Ops CF'!BO42</f>
        <v>-9185.7052840217257</v>
      </c>
      <c r="BQ39" s="96">
        <f ca="1">'Ops CF'!BP42</f>
        <v>-9185.7052840217257</v>
      </c>
      <c r="BR39" s="96">
        <f ca="1">'Ops CF'!BQ42</f>
        <v>-9185.7052840217257</v>
      </c>
      <c r="BS39" s="96">
        <f ca="1">'Ops CF'!BR42</f>
        <v>-9185.7052840217257</v>
      </c>
      <c r="BT39" s="96">
        <f ca="1">'Ops CF'!BS42</f>
        <v>-9185.7052840217257</v>
      </c>
      <c r="BU39" s="96">
        <f ca="1">'Ops CF'!BT42</f>
        <v>-9185.7052840217257</v>
      </c>
      <c r="BV39" s="96">
        <f ca="1">'Ops CF'!BU42</f>
        <v>-9185.7052840217257</v>
      </c>
      <c r="BW39" s="96">
        <f ca="1">'Ops CF'!BV42</f>
        <v>-9185.7052840217257</v>
      </c>
      <c r="BX39" s="96">
        <f ca="1">'Ops CF'!BW42</f>
        <v>-9185.7052840217257</v>
      </c>
      <c r="BY39" s="96">
        <f ca="1">'Ops CF'!BX42</f>
        <v>-9185.7052840217257</v>
      </c>
      <c r="BZ39" s="96">
        <f ca="1">'Ops CF'!BY42</f>
        <v>-9185.7052840217257</v>
      </c>
      <c r="CA39" s="96">
        <f ca="1">'Ops CF'!BZ42</f>
        <v>-9415.3479161222676</v>
      </c>
      <c r="CB39" s="96">
        <f ca="1">'Ops CF'!CA42</f>
        <v>-9415.3479161222676</v>
      </c>
      <c r="CC39" s="96">
        <f ca="1">'Ops CF'!CB42</f>
        <v>-9415.3479161222676</v>
      </c>
      <c r="CD39" s="96">
        <f ca="1">'Ops CF'!CC42</f>
        <v>-9415.3479161222676</v>
      </c>
      <c r="CE39" s="96">
        <f ca="1">'Ops CF'!CD42</f>
        <v>-9415.3479161222676</v>
      </c>
      <c r="CF39" s="96">
        <f ca="1">'Ops CF'!CE42</f>
        <v>-9415.3479161222676</v>
      </c>
      <c r="CG39" s="96">
        <f ca="1">'Ops CF'!CF42</f>
        <v>-9415.3479161222676</v>
      </c>
      <c r="CH39" s="96">
        <f ca="1">'Ops CF'!CG42</f>
        <v>-9415.3479161222676</v>
      </c>
      <c r="CI39" s="96">
        <f ca="1">'Ops CF'!CH42</f>
        <v>-9415.3479161222676</v>
      </c>
      <c r="CJ39" s="96">
        <f ca="1">'Ops CF'!CI42</f>
        <v>-9415.3479161222676</v>
      </c>
      <c r="CK39" s="96">
        <f ca="1">'Ops CF'!CJ42</f>
        <v>-9415.3479161222676</v>
      </c>
      <c r="CL39" s="96">
        <f ca="1">'Ops CF'!CK42</f>
        <v>-9415.3479161222676</v>
      </c>
      <c r="CM39" s="96">
        <f ca="1">'Ops CF'!CL42</f>
        <v>-9650.7316140253224</v>
      </c>
      <c r="CN39" s="96">
        <f ca="1">'Ops CF'!CM42</f>
        <v>-9650.7316140253224</v>
      </c>
      <c r="CO39" s="96">
        <f ca="1">'Ops CF'!CN42</f>
        <v>-9650.7316140253224</v>
      </c>
      <c r="CP39" s="96">
        <f ca="1">'Ops CF'!CO42</f>
        <v>-9650.7316140253224</v>
      </c>
      <c r="CQ39" s="96">
        <f ca="1">'Ops CF'!CP42</f>
        <v>-9650.7316140253224</v>
      </c>
      <c r="CR39" s="96">
        <f ca="1">'Ops CF'!CQ42</f>
        <v>-9650.7316140253224</v>
      </c>
      <c r="CS39" s="96">
        <f ca="1">'Ops CF'!CR42</f>
        <v>-9650.7316140253224</v>
      </c>
      <c r="CT39" s="96">
        <f ca="1">'Ops CF'!CS42</f>
        <v>-9650.7316140253224</v>
      </c>
      <c r="CU39" s="96">
        <f ca="1">'Ops CF'!CT42</f>
        <v>-9650.7316140253224</v>
      </c>
      <c r="CV39" s="96">
        <f ca="1">'Ops CF'!CU42</f>
        <v>-9650.7316140253224</v>
      </c>
      <c r="CW39" s="96">
        <f ca="1">'Ops CF'!CV42</f>
        <v>-9650.7316140253224</v>
      </c>
      <c r="CX39" s="96">
        <f ca="1">'Ops CF'!CW42</f>
        <v>-9650.7316140253224</v>
      </c>
      <c r="CY39" s="96">
        <f ca="1">'Ops CF'!CX42</f>
        <v>-9891.9999043759544</v>
      </c>
      <c r="CZ39" s="96">
        <f ca="1">'Ops CF'!CY42</f>
        <v>-9891.9999043759544</v>
      </c>
      <c r="DA39" s="96">
        <f ca="1">'Ops CF'!CZ42</f>
        <v>-9891.9999043759544</v>
      </c>
      <c r="DB39" s="96">
        <f ca="1">'Ops CF'!DA42</f>
        <v>-9891.9999043759544</v>
      </c>
      <c r="DC39" s="96">
        <f ca="1">'Ops CF'!DB42</f>
        <v>-9891.9999043759544</v>
      </c>
      <c r="DD39" s="96">
        <f ca="1">'Ops CF'!DC42</f>
        <v>-9891.9999043759544</v>
      </c>
      <c r="DE39" s="96">
        <f ca="1">'Ops CF'!DD42</f>
        <v>-9891.9999043759544</v>
      </c>
      <c r="DF39" s="96">
        <f ca="1">'Ops CF'!DE42</f>
        <v>-9891.9999043759544</v>
      </c>
      <c r="DG39" s="96">
        <f ca="1">'Ops CF'!DF42</f>
        <v>-9891.9999043759544</v>
      </c>
      <c r="DH39" s="96">
        <f ca="1">'Ops CF'!DG42</f>
        <v>-9891.9999043759544</v>
      </c>
      <c r="DI39" s="96">
        <f ca="1">'Ops CF'!DH42</f>
        <v>-9891.9999043759544</v>
      </c>
      <c r="DJ39" s="96">
        <f ca="1">'Ops CF'!DI42</f>
        <v>-9891.9999043759544</v>
      </c>
      <c r="DK39" s="96">
        <f ca="1">'Ops CF'!DJ42</f>
        <v>-10139.299901985354</v>
      </c>
      <c r="DL39" s="96">
        <f ca="1">'Ops CF'!DK42</f>
        <v>-10139.299901985354</v>
      </c>
      <c r="DM39" s="96">
        <f ca="1">'Ops CF'!DL42</f>
        <v>-10139.299901985354</v>
      </c>
      <c r="DN39" s="96">
        <f ca="1">'Ops CF'!DM42</f>
        <v>-10139.299901985354</v>
      </c>
      <c r="DO39" s="96">
        <f ca="1">'Ops CF'!DN42</f>
        <v>-10139.299901985354</v>
      </c>
      <c r="DP39" s="96">
        <f ca="1">'Ops CF'!DO42</f>
        <v>-10139.299901985354</v>
      </c>
      <c r="DQ39" s="96">
        <f ca="1">'Ops CF'!DP42</f>
        <v>-10139.299901985354</v>
      </c>
      <c r="DR39" s="96">
        <f ca="1">'Ops CF'!DQ42</f>
        <v>-10139.299901985354</v>
      </c>
      <c r="DS39" s="96">
        <f ca="1">'Ops CF'!DR42</f>
        <v>-10139.299901985354</v>
      </c>
      <c r="DT39" s="96">
        <f ca="1">'Ops CF'!DS42</f>
        <v>-10139.299901985354</v>
      </c>
      <c r="DU39" s="96">
        <f ca="1">'Ops CF'!DT42</f>
        <v>-10139.299901985354</v>
      </c>
      <c r="DV39" s="96">
        <f ca="1">'Ops CF'!DU42</f>
        <v>-10139.299901985354</v>
      </c>
      <c r="DW39" s="96">
        <f ca="1">'Ops CF'!DV42</f>
        <v>-10392.782399534986</v>
      </c>
      <c r="DX39" s="96">
        <f ca="1">'Ops CF'!DW42</f>
        <v>-10392.782399534986</v>
      </c>
      <c r="DY39" s="96">
        <f ca="1">'Ops CF'!DX42</f>
        <v>-10392.782399534986</v>
      </c>
      <c r="DZ39" s="96">
        <f ca="1">'Ops CF'!DY42</f>
        <v>-10392.782399534986</v>
      </c>
      <c r="EA39" s="96">
        <f ca="1">'Ops CF'!DZ42</f>
        <v>-10392.782399534986</v>
      </c>
      <c r="EB39" s="96">
        <f ca="1">'Ops CF'!EA42</f>
        <v>-10392.782399534986</v>
      </c>
      <c r="EC39" s="96">
        <f ca="1">'Ops CF'!EB42</f>
        <v>-10392.782399534986</v>
      </c>
      <c r="ED39" s="96">
        <f ca="1">'Ops CF'!EC42</f>
        <v>-10392.782399534986</v>
      </c>
      <c r="EE39" s="96">
        <f ca="1">'Ops CF'!ED42</f>
        <v>-10392.782399534986</v>
      </c>
      <c r="EF39" s="96">
        <f ca="1">'Ops CF'!EE42</f>
        <v>-10392.782399534986</v>
      </c>
      <c r="EG39" s="96">
        <f ca="1">'Ops CF'!EF42</f>
        <v>-10392.782399534986</v>
      </c>
      <c r="EH39" s="96">
        <f ca="1">'Ops CF'!EG42</f>
        <v>-10392.782399534986</v>
      </c>
    </row>
    <row r="40" spans="1:138" hidden="1" outlineLevel="1" x14ac:dyDescent="0.2">
      <c r="A40" s="2"/>
      <c r="B40" s="149" t="s">
        <v>24</v>
      </c>
      <c r="C40" s="96"/>
      <c r="D40" s="96"/>
      <c r="E40" s="96">
        <f ca="1">'Ops CF'!E43</f>
        <v>-14601.514500000001</v>
      </c>
      <c r="F40" s="96">
        <f ca="1">'Ops CF'!F43</f>
        <v>-14966.552362500001</v>
      </c>
      <c r="G40" s="96">
        <f ca="1">'Ops CF'!G43</f>
        <v>-15340.716171562499</v>
      </c>
      <c r="H40" s="96">
        <f ca="1">'Ops CF'!H43</f>
        <v>-15724.23407585156</v>
      </c>
      <c r="I40" s="96">
        <f ca="1">'Ops CF'!I43</f>
        <v>-16117.339927747847</v>
      </c>
      <c r="J40" s="96">
        <f ca="1">'Ops CF'!J43</f>
        <v>-16520.273425941541</v>
      </c>
      <c r="K40" s="96">
        <f ca="1">'Ops CF'!K43</f>
        <v>-16933.280261590076</v>
      </c>
      <c r="L40" s="96">
        <f ca="1">'Ops CF'!L43</f>
        <v>-17356.612268129826</v>
      </c>
      <c r="M40" s="96">
        <f ca="1">'Ops CF'!M43</f>
        <v>-17790.527574833071</v>
      </c>
      <c r="N40" s="96">
        <f ca="1">'Ops CF'!N43</f>
        <v>-18235.290764203895</v>
      </c>
      <c r="O40" s="96">
        <f ca="1">'Ops CF'!O43</f>
        <v>-18691.173033308991</v>
      </c>
      <c r="P40" s="96">
        <f t="shared" ca="1" si="12"/>
        <v>-163586.34133236032</v>
      </c>
      <c r="Q40" s="2"/>
      <c r="R40" s="96"/>
      <c r="S40" s="96">
        <f ca="1">'Ops CF'!R43</f>
        <v>-1216.7928750000001</v>
      </c>
      <c r="T40" s="96">
        <f ca="1">'Ops CF'!S43</f>
        <v>-1216.7928750000001</v>
      </c>
      <c r="U40" s="96">
        <f ca="1">'Ops CF'!T43</f>
        <v>-1216.7928750000001</v>
      </c>
      <c r="V40" s="96">
        <f ca="1">'Ops CF'!U43</f>
        <v>-1216.7928750000001</v>
      </c>
      <c r="W40" s="96">
        <f ca="1">'Ops CF'!V43</f>
        <v>-1216.7928750000001</v>
      </c>
      <c r="X40" s="96">
        <f ca="1">'Ops CF'!W43</f>
        <v>-1216.7928750000001</v>
      </c>
      <c r="Y40" s="96">
        <f ca="1">'Ops CF'!X43</f>
        <v>-1216.7928750000001</v>
      </c>
      <c r="Z40" s="96">
        <f ca="1">'Ops CF'!Y43</f>
        <v>-1216.7928750000001</v>
      </c>
      <c r="AA40" s="96">
        <f ca="1">'Ops CF'!Z43</f>
        <v>-1216.7928750000001</v>
      </c>
      <c r="AB40" s="96">
        <f ca="1">'Ops CF'!AA43</f>
        <v>-1216.7928750000001</v>
      </c>
      <c r="AC40" s="96">
        <f ca="1">'Ops CF'!AB43</f>
        <v>-1216.7928750000001</v>
      </c>
      <c r="AD40" s="96">
        <f ca="1">'Ops CF'!AC43</f>
        <v>-1216.7928750000001</v>
      </c>
      <c r="AE40" s="96">
        <f ca="1">'Ops CF'!AD43</f>
        <v>-1247.2126968750001</v>
      </c>
      <c r="AF40" s="96">
        <f ca="1">'Ops CF'!AE43</f>
        <v>-1247.2126968750001</v>
      </c>
      <c r="AG40" s="96">
        <f ca="1">'Ops CF'!AF43</f>
        <v>-1247.2126968750001</v>
      </c>
      <c r="AH40" s="96">
        <f ca="1">'Ops CF'!AG43</f>
        <v>-1247.2126968750001</v>
      </c>
      <c r="AI40" s="96">
        <f ca="1">'Ops CF'!AH43</f>
        <v>-1247.2126968750001</v>
      </c>
      <c r="AJ40" s="96">
        <f ca="1">'Ops CF'!AI43</f>
        <v>-1247.2126968750001</v>
      </c>
      <c r="AK40" s="96">
        <f ca="1">'Ops CF'!AJ43</f>
        <v>-1247.2126968750001</v>
      </c>
      <c r="AL40" s="96">
        <f ca="1">'Ops CF'!AK43</f>
        <v>-1247.2126968750001</v>
      </c>
      <c r="AM40" s="96">
        <f ca="1">'Ops CF'!AL43</f>
        <v>-1247.2126968750001</v>
      </c>
      <c r="AN40" s="96">
        <f ca="1">'Ops CF'!AM43</f>
        <v>-1247.2126968750001</v>
      </c>
      <c r="AO40" s="96">
        <f ca="1">'Ops CF'!AN43</f>
        <v>-1247.2126968750001</v>
      </c>
      <c r="AP40" s="96">
        <f ca="1">'Ops CF'!AO43</f>
        <v>-1247.2126968750001</v>
      </c>
      <c r="AQ40" s="96">
        <f ca="1">'Ops CF'!AP43</f>
        <v>-1278.393014296875</v>
      </c>
      <c r="AR40" s="96">
        <f ca="1">'Ops CF'!AQ43</f>
        <v>-1278.393014296875</v>
      </c>
      <c r="AS40" s="96">
        <f ca="1">'Ops CF'!AR43</f>
        <v>-1278.393014296875</v>
      </c>
      <c r="AT40" s="96">
        <f ca="1">'Ops CF'!AS43</f>
        <v>-1278.393014296875</v>
      </c>
      <c r="AU40" s="96">
        <f ca="1">'Ops CF'!AT43</f>
        <v>-1278.393014296875</v>
      </c>
      <c r="AV40" s="96">
        <f ca="1">'Ops CF'!AU43</f>
        <v>-1278.393014296875</v>
      </c>
      <c r="AW40" s="96">
        <f ca="1">'Ops CF'!AV43</f>
        <v>-1278.393014296875</v>
      </c>
      <c r="AX40" s="96">
        <f ca="1">'Ops CF'!AW43</f>
        <v>-1278.393014296875</v>
      </c>
      <c r="AY40" s="96">
        <f ca="1">'Ops CF'!AX43</f>
        <v>-1278.393014296875</v>
      </c>
      <c r="AZ40" s="96">
        <f ca="1">'Ops CF'!AY43</f>
        <v>-1278.393014296875</v>
      </c>
      <c r="BA40" s="96">
        <f ca="1">'Ops CF'!AZ43</f>
        <v>-1278.393014296875</v>
      </c>
      <c r="BB40" s="96">
        <f ca="1">'Ops CF'!BA43</f>
        <v>-1278.393014296875</v>
      </c>
      <c r="BC40" s="96">
        <f ca="1">'Ops CF'!BB43</f>
        <v>-1310.3528396542968</v>
      </c>
      <c r="BD40" s="96">
        <f ca="1">'Ops CF'!BC43</f>
        <v>-1310.3528396542968</v>
      </c>
      <c r="BE40" s="96">
        <f ca="1">'Ops CF'!BD43</f>
        <v>-1310.3528396542968</v>
      </c>
      <c r="BF40" s="96">
        <f ca="1">'Ops CF'!BE43</f>
        <v>-1310.3528396542968</v>
      </c>
      <c r="BG40" s="96">
        <f ca="1">'Ops CF'!BF43</f>
        <v>-1310.3528396542968</v>
      </c>
      <c r="BH40" s="96">
        <f ca="1">'Ops CF'!BG43</f>
        <v>-1310.3528396542968</v>
      </c>
      <c r="BI40" s="96">
        <f ca="1">'Ops CF'!BH43</f>
        <v>-1310.3528396542968</v>
      </c>
      <c r="BJ40" s="96">
        <f ca="1">'Ops CF'!BI43</f>
        <v>-1310.3528396542968</v>
      </c>
      <c r="BK40" s="96">
        <f ca="1">'Ops CF'!BJ43</f>
        <v>-1310.3528396542968</v>
      </c>
      <c r="BL40" s="96">
        <f ca="1">'Ops CF'!BK43</f>
        <v>-1310.3528396542968</v>
      </c>
      <c r="BM40" s="96">
        <f ca="1">'Ops CF'!BL43</f>
        <v>-1310.3528396542968</v>
      </c>
      <c r="BN40" s="96">
        <f ca="1">'Ops CF'!BM43</f>
        <v>-1310.3528396542968</v>
      </c>
      <c r="BO40" s="96">
        <f ca="1">'Ops CF'!BN43</f>
        <v>-1343.111660645654</v>
      </c>
      <c r="BP40" s="96">
        <f ca="1">'Ops CF'!BO43</f>
        <v>-1343.111660645654</v>
      </c>
      <c r="BQ40" s="96">
        <f ca="1">'Ops CF'!BP43</f>
        <v>-1343.111660645654</v>
      </c>
      <c r="BR40" s="96">
        <f ca="1">'Ops CF'!BQ43</f>
        <v>-1343.111660645654</v>
      </c>
      <c r="BS40" s="96">
        <f ca="1">'Ops CF'!BR43</f>
        <v>-1343.111660645654</v>
      </c>
      <c r="BT40" s="96">
        <f ca="1">'Ops CF'!BS43</f>
        <v>-1343.111660645654</v>
      </c>
      <c r="BU40" s="96">
        <f ca="1">'Ops CF'!BT43</f>
        <v>-1343.111660645654</v>
      </c>
      <c r="BV40" s="96">
        <f ca="1">'Ops CF'!BU43</f>
        <v>-1343.111660645654</v>
      </c>
      <c r="BW40" s="96">
        <f ca="1">'Ops CF'!BV43</f>
        <v>-1343.111660645654</v>
      </c>
      <c r="BX40" s="96">
        <f ca="1">'Ops CF'!BW43</f>
        <v>-1343.111660645654</v>
      </c>
      <c r="BY40" s="96">
        <f ca="1">'Ops CF'!BX43</f>
        <v>-1343.111660645654</v>
      </c>
      <c r="BZ40" s="96">
        <f ca="1">'Ops CF'!BY43</f>
        <v>-1343.111660645654</v>
      </c>
      <c r="CA40" s="96">
        <f ca="1">'Ops CF'!BZ43</f>
        <v>-1376.6894521617951</v>
      </c>
      <c r="CB40" s="96">
        <f ca="1">'Ops CF'!CA43</f>
        <v>-1376.6894521617951</v>
      </c>
      <c r="CC40" s="96">
        <f ca="1">'Ops CF'!CB43</f>
        <v>-1376.6894521617951</v>
      </c>
      <c r="CD40" s="96">
        <f ca="1">'Ops CF'!CC43</f>
        <v>-1376.6894521617951</v>
      </c>
      <c r="CE40" s="96">
        <f ca="1">'Ops CF'!CD43</f>
        <v>-1376.6894521617951</v>
      </c>
      <c r="CF40" s="96">
        <f ca="1">'Ops CF'!CE43</f>
        <v>-1376.6894521617951</v>
      </c>
      <c r="CG40" s="96">
        <f ca="1">'Ops CF'!CF43</f>
        <v>-1376.6894521617951</v>
      </c>
      <c r="CH40" s="96">
        <f ca="1">'Ops CF'!CG43</f>
        <v>-1376.6894521617951</v>
      </c>
      <c r="CI40" s="96">
        <f ca="1">'Ops CF'!CH43</f>
        <v>-1376.6894521617951</v>
      </c>
      <c r="CJ40" s="96">
        <f ca="1">'Ops CF'!CI43</f>
        <v>-1376.6894521617951</v>
      </c>
      <c r="CK40" s="96">
        <f ca="1">'Ops CF'!CJ43</f>
        <v>-1376.6894521617951</v>
      </c>
      <c r="CL40" s="96">
        <f ca="1">'Ops CF'!CK43</f>
        <v>-1376.6894521617951</v>
      </c>
      <c r="CM40" s="96">
        <f ca="1">'Ops CF'!CL43</f>
        <v>-1411.1066884658396</v>
      </c>
      <c r="CN40" s="96">
        <f ca="1">'Ops CF'!CM43</f>
        <v>-1411.1066884658396</v>
      </c>
      <c r="CO40" s="96">
        <f ca="1">'Ops CF'!CN43</f>
        <v>-1411.1066884658396</v>
      </c>
      <c r="CP40" s="96">
        <f ca="1">'Ops CF'!CO43</f>
        <v>-1411.1066884658396</v>
      </c>
      <c r="CQ40" s="96">
        <f ca="1">'Ops CF'!CP43</f>
        <v>-1411.1066884658396</v>
      </c>
      <c r="CR40" s="96">
        <f ca="1">'Ops CF'!CQ43</f>
        <v>-1411.1066884658396</v>
      </c>
      <c r="CS40" s="96">
        <f ca="1">'Ops CF'!CR43</f>
        <v>-1411.1066884658396</v>
      </c>
      <c r="CT40" s="96">
        <f ca="1">'Ops CF'!CS43</f>
        <v>-1411.1066884658396</v>
      </c>
      <c r="CU40" s="96">
        <f ca="1">'Ops CF'!CT43</f>
        <v>-1411.1066884658396</v>
      </c>
      <c r="CV40" s="96">
        <f ca="1">'Ops CF'!CU43</f>
        <v>-1411.1066884658396</v>
      </c>
      <c r="CW40" s="96">
        <f ca="1">'Ops CF'!CV43</f>
        <v>-1411.1066884658396</v>
      </c>
      <c r="CX40" s="96">
        <f ca="1">'Ops CF'!CW43</f>
        <v>-1411.1066884658396</v>
      </c>
      <c r="CY40" s="96">
        <f ca="1">'Ops CF'!CX43</f>
        <v>-1446.3843556774855</v>
      </c>
      <c r="CZ40" s="96">
        <f ca="1">'Ops CF'!CY43</f>
        <v>-1446.3843556774855</v>
      </c>
      <c r="DA40" s="96">
        <f ca="1">'Ops CF'!CZ43</f>
        <v>-1446.3843556774855</v>
      </c>
      <c r="DB40" s="96">
        <f ca="1">'Ops CF'!DA43</f>
        <v>-1446.3843556774855</v>
      </c>
      <c r="DC40" s="96">
        <f ca="1">'Ops CF'!DB43</f>
        <v>-1446.3843556774855</v>
      </c>
      <c r="DD40" s="96">
        <f ca="1">'Ops CF'!DC43</f>
        <v>-1446.3843556774855</v>
      </c>
      <c r="DE40" s="96">
        <f ca="1">'Ops CF'!DD43</f>
        <v>-1446.3843556774855</v>
      </c>
      <c r="DF40" s="96">
        <f ca="1">'Ops CF'!DE43</f>
        <v>-1446.3843556774855</v>
      </c>
      <c r="DG40" s="96">
        <f ca="1">'Ops CF'!DF43</f>
        <v>-1446.3843556774855</v>
      </c>
      <c r="DH40" s="96">
        <f ca="1">'Ops CF'!DG43</f>
        <v>-1446.3843556774855</v>
      </c>
      <c r="DI40" s="96">
        <f ca="1">'Ops CF'!DH43</f>
        <v>-1446.3843556774855</v>
      </c>
      <c r="DJ40" s="96">
        <f ca="1">'Ops CF'!DI43</f>
        <v>-1446.3843556774855</v>
      </c>
      <c r="DK40" s="96">
        <f ca="1">'Ops CF'!DJ43</f>
        <v>-1482.5439645694225</v>
      </c>
      <c r="DL40" s="96">
        <f ca="1">'Ops CF'!DK43</f>
        <v>-1482.5439645694225</v>
      </c>
      <c r="DM40" s="96">
        <f ca="1">'Ops CF'!DL43</f>
        <v>-1482.5439645694225</v>
      </c>
      <c r="DN40" s="96">
        <f ca="1">'Ops CF'!DM43</f>
        <v>-1482.5439645694225</v>
      </c>
      <c r="DO40" s="96">
        <f ca="1">'Ops CF'!DN43</f>
        <v>-1482.5439645694225</v>
      </c>
      <c r="DP40" s="96">
        <f ca="1">'Ops CF'!DO43</f>
        <v>-1482.5439645694225</v>
      </c>
      <c r="DQ40" s="96">
        <f ca="1">'Ops CF'!DP43</f>
        <v>-1482.5439645694225</v>
      </c>
      <c r="DR40" s="96">
        <f ca="1">'Ops CF'!DQ43</f>
        <v>-1482.5439645694225</v>
      </c>
      <c r="DS40" s="96">
        <f ca="1">'Ops CF'!DR43</f>
        <v>-1482.5439645694225</v>
      </c>
      <c r="DT40" s="96">
        <f ca="1">'Ops CF'!DS43</f>
        <v>-1482.5439645694225</v>
      </c>
      <c r="DU40" s="96">
        <f ca="1">'Ops CF'!DT43</f>
        <v>-1482.5439645694225</v>
      </c>
      <c r="DV40" s="96">
        <f ca="1">'Ops CF'!DU43</f>
        <v>-1482.5439645694225</v>
      </c>
      <c r="DW40" s="96">
        <f ca="1">'Ops CF'!DV43</f>
        <v>-1519.6075636836579</v>
      </c>
      <c r="DX40" s="96">
        <f ca="1">'Ops CF'!DW43</f>
        <v>-1519.6075636836579</v>
      </c>
      <c r="DY40" s="96">
        <f ca="1">'Ops CF'!DX43</f>
        <v>-1519.6075636836579</v>
      </c>
      <c r="DZ40" s="96">
        <f ca="1">'Ops CF'!DY43</f>
        <v>-1519.6075636836579</v>
      </c>
      <c r="EA40" s="96">
        <f ca="1">'Ops CF'!DZ43</f>
        <v>-1519.6075636836579</v>
      </c>
      <c r="EB40" s="96">
        <f ca="1">'Ops CF'!EA43</f>
        <v>-1519.6075636836579</v>
      </c>
      <c r="EC40" s="96">
        <f ca="1">'Ops CF'!EB43</f>
        <v>-1519.6075636836579</v>
      </c>
      <c r="ED40" s="96">
        <f ca="1">'Ops CF'!EC43</f>
        <v>-1519.6075636836579</v>
      </c>
      <c r="EE40" s="96">
        <f ca="1">'Ops CF'!ED43</f>
        <v>-1519.6075636836579</v>
      </c>
      <c r="EF40" s="96">
        <f ca="1">'Ops CF'!EE43</f>
        <v>-1519.6075636836579</v>
      </c>
      <c r="EG40" s="96">
        <f ca="1">'Ops CF'!EF43</f>
        <v>-1519.6075636836579</v>
      </c>
      <c r="EH40" s="96">
        <f ca="1">'Ops CF'!EG43</f>
        <v>-1519.6075636836579</v>
      </c>
    </row>
    <row r="41" spans="1:138" hidden="1" outlineLevel="1" x14ac:dyDescent="0.2">
      <c r="A41" s="2"/>
      <c r="B41" s="149" t="s">
        <v>25</v>
      </c>
      <c r="C41" s="96"/>
      <c r="D41" s="96"/>
      <c r="E41" s="96">
        <f ca="1">'Ops CF'!E44</f>
        <v>0</v>
      </c>
      <c r="F41" s="96">
        <f ca="1">'Ops CF'!F44</f>
        <v>0</v>
      </c>
      <c r="G41" s="96">
        <f ca="1">'Ops CF'!G44</f>
        <v>0</v>
      </c>
      <c r="H41" s="96">
        <f ca="1">'Ops CF'!H44</f>
        <v>0</v>
      </c>
      <c r="I41" s="96">
        <f ca="1">'Ops CF'!I44</f>
        <v>0</v>
      </c>
      <c r="J41" s="96">
        <f ca="1">'Ops CF'!J44</f>
        <v>0</v>
      </c>
      <c r="K41" s="96">
        <f ca="1">'Ops CF'!K44</f>
        <v>0</v>
      </c>
      <c r="L41" s="96">
        <f ca="1">'Ops CF'!L44</f>
        <v>0</v>
      </c>
      <c r="M41" s="96">
        <f ca="1">'Ops CF'!M44</f>
        <v>0</v>
      </c>
      <c r="N41" s="96">
        <f ca="1">'Ops CF'!N44</f>
        <v>0</v>
      </c>
      <c r="O41" s="96">
        <f ca="1">'Ops CF'!O44</f>
        <v>0</v>
      </c>
      <c r="P41" s="96">
        <f t="shared" ca="1" si="12"/>
        <v>0</v>
      </c>
      <c r="Q41" s="2"/>
      <c r="R41" s="96"/>
      <c r="S41" s="96">
        <f ca="1">'Ops CF'!R44</f>
        <v>0</v>
      </c>
      <c r="T41" s="96">
        <f ca="1">'Ops CF'!S44</f>
        <v>0</v>
      </c>
      <c r="U41" s="96">
        <f ca="1">'Ops CF'!T44</f>
        <v>0</v>
      </c>
      <c r="V41" s="96">
        <f ca="1">'Ops CF'!U44</f>
        <v>0</v>
      </c>
      <c r="W41" s="96">
        <f ca="1">'Ops CF'!V44</f>
        <v>0</v>
      </c>
      <c r="X41" s="96">
        <f ca="1">'Ops CF'!W44</f>
        <v>0</v>
      </c>
      <c r="Y41" s="96">
        <f ca="1">'Ops CF'!X44</f>
        <v>0</v>
      </c>
      <c r="Z41" s="96">
        <f ca="1">'Ops CF'!Y44</f>
        <v>0</v>
      </c>
      <c r="AA41" s="96">
        <f ca="1">'Ops CF'!Z44</f>
        <v>0</v>
      </c>
      <c r="AB41" s="96">
        <f ca="1">'Ops CF'!AA44</f>
        <v>0</v>
      </c>
      <c r="AC41" s="96">
        <f ca="1">'Ops CF'!AB44</f>
        <v>0</v>
      </c>
      <c r="AD41" s="96">
        <f ca="1">'Ops CF'!AC44</f>
        <v>0</v>
      </c>
      <c r="AE41" s="96">
        <f ca="1">'Ops CF'!AD44</f>
        <v>0</v>
      </c>
      <c r="AF41" s="96">
        <f ca="1">'Ops CF'!AE44</f>
        <v>0</v>
      </c>
      <c r="AG41" s="96">
        <f ca="1">'Ops CF'!AF44</f>
        <v>0</v>
      </c>
      <c r="AH41" s="96">
        <f ca="1">'Ops CF'!AG44</f>
        <v>0</v>
      </c>
      <c r="AI41" s="96">
        <f ca="1">'Ops CF'!AH44</f>
        <v>0</v>
      </c>
      <c r="AJ41" s="96">
        <f ca="1">'Ops CF'!AI44</f>
        <v>0</v>
      </c>
      <c r="AK41" s="96">
        <f ca="1">'Ops CF'!AJ44</f>
        <v>0</v>
      </c>
      <c r="AL41" s="96">
        <f ca="1">'Ops CF'!AK44</f>
        <v>0</v>
      </c>
      <c r="AM41" s="96">
        <f ca="1">'Ops CF'!AL44</f>
        <v>0</v>
      </c>
      <c r="AN41" s="96">
        <f ca="1">'Ops CF'!AM44</f>
        <v>0</v>
      </c>
      <c r="AO41" s="96">
        <f ca="1">'Ops CF'!AN44</f>
        <v>0</v>
      </c>
      <c r="AP41" s="96">
        <f ca="1">'Ops CF'!AO44</f>
        <v>0</v>
      </c>
      <c r="AQ41" s="96">
        <f ca="1">'Ops CF'!AP44</f>
        <v>0</v>
      </c>
      <c r="AR41" s="96">
        <f ca="1">'Ops CF'!AQ44</f>
        <v>0</v>
      </c>
      <c r="AS41" s="96">
        <f ca="1">'Ops CF'!AR44</f>
        <v>0</v>
      </c>
      <c r="AT41" s="96">
        <f ca="1">'Ops CF'!AS44</f>
        <v>0</v>
      </c>
      <c r="AU41" s="96">
        <f ca="1">'Ops CF'!AT44</f>
        <v>0</v>
      </c>
      <c r="AV41" s="96">
        <f ca="1">'Ops CF'!AU44</f>
        <v>0</v>
      </c>
      <c r="AW41" s="96">
        <f ca="1">'Ops CF'!AV44</f>
        <v>0</v>
      </c>
      <c r="AX41" s="96">
        <f ca="1">'Ops CF'!AW44</f>
        <v>0</v>
      </c>
      <c r="AY41" s="96">
        <f ca="1">'Ops CF'!AX44</f>
        <v>0</v>
      </c>
      <c r="AZ41" s="96">
        <f ca="1">'Ops CF'!AY44</f>
        <v>0</v>
      </c>
      <c r="BA41" s="96">
        <f ca="1">'Ops CF'!AZ44</f>
        <v>0</v>
      </c>
      <c r="BB41" s="96">
        <f ca="1">'Ops CF'!BA44</f>
        <v>0</v>
      </c>
      <c r="BC41" s="96">
        <f ca="1">'Ops CF'!BB44</f>
        <v>0</v>
      </c>
      <c r="BD41" s="96">
        <f ca="1">'Ops CF'!BC44</f>
        <v>0</v>
      </c>
      <c r="BE41" s="96">
        <f ca="1">'Ops CF'!BD44</f>
        <v>0</v>
      </c>
      <c r="BF41" s="96">
        <f ca="1">'Ops CF'!BE44</f>
        <v>0</v>
      </c>
      <c r="BG41" s="96">
        <f ca="1">'Ops CF'!BF44</f>
        <v>0</v>
      </c>
      <c r="BH41" s="96">
        <f ca="1">'Ops CF'!BG44</f>
        <v>0</v>
      </c>
      <c r="BI41" s="96">
        <f ca="1">'Ops CF'!BH44</f>
        <v>0</v>
      </c>
      <c r="BJ41" s="96">
        <f ca="1">'Ops CF'!BI44</f>
        <v>0</v>
      </c>
      <c r="BK41" s="96">
        <f ca="1">'Ops CF'!BJ44</f>
        <v>0</v>
      </c>
      <c r="BL41" s="96">
        <f ca="1">'Ops CF'!BK44</f>
        <v>0</v>
      </c>
      <c r="BM41" s="96">
        <f ca="1">'Ops CF'!BL44</f>
        <v>0</v>
      </c>
      <c r="BN41" s="96">
        <f ca="1">'Ops CF'!BM44</f>
        <v>0</v>
      </c>
      <c r="BO41" s="96">
        <f ca="1">'Ops CF'!BN44</f>
        <v>0</v>
      </c>
      <c r="BP41" s="96">
        <f ca="1">'Ops CF'!BO44</f>
        <v>0</v>
      </c>
      <c r="BQ41" s="96">
        <f ca="1">'Ops CF'!BP44</f>
        <v>0</v>
      </c>
      <c r="BR41" s="96">
        <f ca="1">'Ops CF'!BQ44</f>
        <v>0</v>
      </c>
      <c r="BS41" s="96">
        <f ca="1">'Ops CF'!BR44</f>
        <v>0</v>
      </c>
      <c r="BT41" s="96">
        <f ca="1">'Ops CF'!BS44</f>
        <v>0</v>
      </c>
      <c r="BU41" s="96">
        <f ca="1">'Ops CF'!BT44</f>
        <v>0</v>
      </c>
      <c r="BV41" s="96">
        <f ca="1">'Ops CF'!BU44</f>
        <v>0</v>
      </c>
      <c r="BW41" s="96">
        <f ca="1">'Ops CF'!BV44</f>
        <v>0</v>
      </c>
      <c r="BX41" s="96">
        <f ca="1">'Ops CF'!BW44</f>
        <v>0</v>
      </c>
      <c r="BY41" s="96">
        <f ca="1">'Ops CF'!BX44</f>
        <v>0</v>
      </c>
      <c r="BZ41" s="96">
        <f ca="1">'Ops CF'!BY44</f>
        <v>0</v>
      </c>
      <c r="CA41" s="96">
        <f ca="1">'Ops CF'!BZ44</f>
        <v>0</v>
      </c>
      <c r="CB41" s="96">
        <f ca="1">'Ops CF'!CA44</f>
        <v>0</v>
      </c>
      <c r="CC41" s="96">
        <f ca="1">'Ops CF'!CB44</f>
        <v>0</v>
      </c>
      <c r="CD41" s="96">
        <f ca="1">'Ops CF'!CC44</f>
        <v>0</v>
      </c>
      <c r="CE41" s="96">
        <f ca="1">'Ops CF'!CD44</f>
        <v>0</v>
      </c>
      <c r="CF41" s="96">
        <f ca="1">'Ops CF'!CE44</f>
        <v>0</v>
      </c>
      <c r="CG41" s="96">
        <f ca="1">'Ops CF'!CF44</f>
        <v>0</v>
      </c>
      <c r="CH41" s="96">
        <f ca="1">'Ops CF'!CG44</f>
        <v>0</v>
      </c>
      <c r="CI41" s="96">
        <f ca="1">'Ops CF'!CH44</f>
        <v>0</v>
      </c>
      <c r="CJ41" s="96">
        <f ca="1">'Ops CF'!CI44</f>
        <v>0</v>
      </c>
      <c r="CK41" s="96">
        <f ca="1">'Ops CF'!CJ44</f>
        <v>0</v>
      </c>
      <c r="CL41" s="96">
        <f ca="1">'Ops CF'!CK44</f>
        <v>0</v>
      </c>
      <c r="CM41" s="96">
        <f ca="1">'Ops CF'!CL44</f>
        <v>0</v>
      </c>
      <c r="CN41" s="96">
        <f ca="1">'Ops CF'!CM44</f>
        <v>0</v>
      </c>
      <c r="CO41" s="96">
        <f ca="1">'Ops CF'!CN44</f>
        <v>0</v>
      </c>
      <c r="CP41" s="96">
        <f ca="1">'Ops CF'!CO44</f>
        <v>0</v>
      </c>
      <c r="CQ41" s="96">
        <f ca="1">'Ops CF'!CP44</f>
        <v>0</v>
      </c>
      <c r="CR41" s="96">
        <f ca="1">'Ops CF'!CQ44</f>
        <v>0</v>
      </c>
      <c r="CS41" s="96">
        <f ca="1">'Ops CF'!CR44</f>
        <v>0</v>
      </c>
      <c r="CT41" s="96">
        <f ca="1">'Ops CF'!CS44</f>
        <v>0</v>
      </c>
      <c r="CU41" s="96">
        <f ca="1">'Ops CF'!CT44</f>
        <v>0</v>
      </c>
      <c r="CV41" s="96">
        <f ca="1">'Ops CF'!CU44</f>
        <v>0</v>
      </c>
      <c r="CW41" s="96">
        <f ca="1">'Ops CF'!CV44</f>
        <v>0</v>
      </c>
      <c r="CX41" s="96">
        <f ca="1">'Ops CF'!CW44</f>
        <v>0</v>
      </c>
      <c r="CY41" s="96">
        <f ca="1">'Ops CF'!CX44</f>
        <v>0</v>
      </c>
      <c r="CZ41" s="96">
        <f ca="1">'Ops CF'!CY44</f>
        <v>0</v>
      </c>
      <c r="DA41" s="96">
        <f ca="1">'Ops CF'!CZ44</f>
        <v>0</v>
      </c>
      <c r="DB41" s="96">
        <f ca="1">'Ops CF'!DA44</f>
        <v>0</v>
      </c>
      <c r="DC41" s="96">
        <f ca="1">'Ops CF'!DB44</f>
        <v>0</v>
      </c>
      <c r="DD41" s="96">
        <f ca="1">'Ops CF'!DC44</f>
        <v>0</v>
      </c>
      <c r="DE41" s="96">
        <f ca="1">'Ops CF'!DD44</f>
        <v>0</v>
      </c>
      <c r="DF41" s="96">
        <f ca="1">'Ops CF'!DE44</f>
        <v>0</v>
      </c>
      <c r="DG41" s="96">
        <f ca="1">'Ops CF'!DF44</f>
        <v>0</v>
      </c>
      <c r="DH41" s="96">
        <f ca="1">'Ops CF'!DG44</f>
        <v>0</v>
      </c>
      <c r="DI41" s="96">
        <f ca="1">'Ops CF'!DH44</f>
        <v>0</v>
      </c>
      <c r="DJ41" s="96">
        <f ca="1">'Ops CF'!DI44</f>
        <v>0</v>
      </c>
      <c r="DK41" s="96">
        <f ca="1">'Ops CF'!DJ44</f>
        <v>0</v>
      </c>
      <c r="DL41" s="96">
        <f ca="1">'Ops CF'!DK44</f>
        <v>0</v>
      </c>
      <c r="DM41" s="96">
        <f ca="1">'Ops CF'!DL44</f>
        <v>0</v>
      </c>
      <c r="DN41" s="96">
        <f ca="1">'Ops CF'!DM44</f>
        <v>0</v>
      </c>
      <c r="DO41" s="96">
        <f ca="1">'Ops CF'!DN44</f>
        <v>0</v>
      </c>
      <c r="DP41" s="96">
        <f ca="1">'Ops CF'!DO44</f>
        <v>0</v>
      </c>
      <c r="DQ41" s="96">
        <f ca="1">'Ops CF'!DP44</f>
        <v>0</v>
      </c>
      <c r="DR41" s="96">
        <f ca="1">'Ops CF'!DQ44</f>
        <v>0</v>
      </c>
      <c r="DS41" s="96">
        <f ca="1">'Ops CF'!DR44</f>
        <v>0</v>
      </c>
      <c r="DT41" s="96">
        <f ca="1">'Ops CF'!DS44</f>
        <v>0</v>
      </c>
      <c r="DU41" s="96">
        <f ca="1">'Ops CF'!DT44</f>
        <v>0</v>
      </c>
      <c r="DV41" s="96">
        <f ca="1">'Ops CF'!DU44</f>
        <v>0</v>
      </c>
      <c r="DW41" s="96">
        <f ca="1">'Ops CF'!DV44</f>
        <v>0</v>
      </c>
      <c r="DX41" s="96">
        <f ca="1">'Ops CF'!DW44</f>
        <v>0</v>
      </c>
      <c r="DY41" s="96">
        <f ca="1">'Ops CF'!DX44</f>
        <v>0</v>
      </c>
      <c r="DZ41" s="96">
        <f ca="1">'Ops CF'!DY44</f>
        <v>0</v>
      </c>
      <c r="EA41" s="96">
        <f ca="1">'Ops CF'!DZ44</f>
        <v>0</v>
      </c>
      <c r="EB41" s="96">
        <f ca="1">'Ops CF'!EA44</f>
        <v>0</v>
      </c>
      <c r="EC41" s="96">
        <f ca="1">'Ops CF'!EB44</f>
        <v>0</v>
      </c>
      <c r="ED41" s="96">
        <f ca="1">'Ops CF'!EC44</f>
        <v>0</v>
      </c>
      <c r="EE41" s="96">
        <f ca="1">'Ops CF'!ED44</f>
        <v>0</v>
      </c>
      <c r="EF41" s="96">
        <f ca="1">'Ops CF'!EE44</f>
        <v>0</v>
      </c>
      <c r="EG41" s="96">
        <f ca="1">'Ops CF'!EF44</f>
        <v>0</v>
      </c>
      <c r="EH41" s="96">
        <f ca="1">'Ops CF'!EG44</f>
        <v>0</v>
      </c>
    </row>
    <row r="42" spans="1:138" hidden="1" outlineLevel="1" x14ac:dyDescent="0.2">
      <c r="A42" s="2"/>
      <c r="B42" s="149" t="s">
        <v>26</v>
      </c>
      <c r="C42" s="96"/>
      <c r="D42" s="96"/>
      <c r="E42" s="96">
        <f ca="1">'Ops CF'!E45</f>
        <v>-174245.08</v>
      </c>
      <c r="F42" s="96">
        <f ca="1">'Ops CF'!F45</f>
        <v>-178601.20699999997</v>
      </c>
      <c r="G42" s="96">
        <f ca="1">'Ops CF'!G45</f>
        <v>-183066.23717499996</v>
      </c>
      <c r="H42" s="96">
        <f ca="1">'Ops CF'!H45</f>
        <v>-187642.89310437493</v>
      </c>
      <c r="I42" s="96">
        <f ca="1">'Ops CF'!I45</f>
        <v>-192333.96543198428</v>
      </c>
      <c r="J42" s="96">
        <f ca="1">'Ops CF'!J45</f>
        <v>-197142.31456778388</v>
      </c>
      <c r="K42" s="96">
        <f ca="1">'Ops CF'!K45</f>
        <v>-202070.87243197847</v>
      </c>
      <c r="L42" s="96">
        <f ca="1">'Ops CF'!L45</f>
        <v>-207122.6442427779</v>
      </c>
      <c r="M42" s="96">
        <f ca="1">'Ops CF'!M45</f>
        <v>-212300.71034884732</v>
      </c>
      <c r="N42" s="96">
        <f ca="1">'Ops CF'!N45</f>
        <v>-217608.22810756849</v>
      </c>
      <c r="O42" s="96">
        <f ca="1">'Ops CF'!O45</f>
        <v>-223048.43381025767</v>
      </c>
      <c r="P42" s="96">
        <f t="shared" ca="1" si="12"/>
        <v>-1952134.1524103151</v>
      </c>
      <c r="Q42" s="2"/>
      <c r="R42" s="96"/>
      <c r="S42" s="96">
        <f ca="1">'Ops CF'!R45</f>
        <v>-14520.423333333332</v>
      </c>
      <c r="T42" s="96">
        <f ca="1">'Ops CF'!S45</f>
        <v>-14520.423333333332</v>
      </c>
      <c r="U42" s="96">
        <f ca="1">'Ops CF'!T45</f>
        <v>-14520.423333333332</v>
      </c>
      <c r="V42" s="96">
        <f ca="1">'Ops CF'!U45</f>
        <v>-14520.423333333332</v>
      </c>
      <c r="W42" s="96">
        <f ca="1">'Ops CF'!V45</f>
        <v>-14520.423333333332</v>
      </c>
      <c r="X42" s="96">
        <f ca="1">'Ops CF'!W45</f>
        <v>-14520.423333333332</v>
      </c>
      <c r="Y42" s="96">
        <f ca="1">'Ops CF'!X45</f>
        <v>-14520.423333333332</v>
      </c>
      <c r="Z42" s="96">
        <f ca="1">'Ops CF'!Y45</f>
        <v>-14520.423333333332</v>
      </c>
      <c r="AA42" s="96">
        <f ca="1">'Ops CF'!Z45</f>
        <v>-14520.423333333332</v>
      </c>
      <c r="AB42" s="96">
        <f ca="1">'Ops CF'!AA45</f>
        <v>-14520.423333333332</v>
      </c>
      <c r="AC42" s="96">
        <f ca="1">'Ops CF'!AB45</f>
        <v>-14520.423333333332</v>
      </c>
      <c r="AD42" s="96">
        <f ca="1">'Ops CF'!AC45</f>
        <v>-14520.423333333332</v>
      </c>
      <c r="AE42" s="96">
        <f ca="1">'Ops CF'!AD45</f>
        <v>-14883.433916666663</v>
      </c>
      <c r="AF42" s="96">
        <f ca="1">'Ops CF'!AE45</f>
        <v>-14883.433916666663</v>
      </c>
      <c r="AG42" s="96">
        <f ca="1">'Ops CF'!AF45</f>
        <v>-14883.433916666663</v>
      </c>
      <c r="AH42" s="96">
        <f ca="1">'Ops CF'!AG45</f>
        <v>-14883.433916666663</v>
      </c>
      <c r="AI42" s="96">
        <f ca="1">'Ops CF'!AH45</f>
        <v>-14883.433916666663</v>
      </c>
      <c r="AJ42" s="96">
        <f ca="1">'Ops CF'!AI45</f>
        <v>-14883.433916666663</v>
      </c>
      <c r="AK42" s="96">
        <f ca="1">'Ops CF'!AJ45</f>
        <v>-14883.433916666663</v>
      </c>
      <c r="AL42" s="96">
        <f ca="1">'Ops CF'!AK45</f>
        <v>-14883.433916666663</v>
      </c>
      <c r="AM42" s="96">
        <f ca="1">'Ops CF'!AL45</f>
        <v>-14883.433916666663</v>
      </c>
      <c r="AN42" s="96">
        <f ca="1">'Ops CF'!AM45</f>
        <v>-14883.433916666663</v>
      </c>
      <c r="AO42" s="96">
        <f ca="1">'Ops CF'!AN45</f>
        <v>-14883.433916666663</v>
      </c>
      <c r="AP42" s="96">
        <f ca="1">'Ops CF'!AO45</f>
        <v>-14883.433916666663</v>
      </c>
      <c r="AQ42" s="96">
        <f ca="1">'Ops CF'!AP45</f>
        <v>-15255.51976458333</v>
      </c>
      <c r="AR42" s="96">
        <f ca="1">'Ops CF'!AQ45</f>
        <v>-15255.51976458333</v>
      </c>
      <c r="AS42" s="96">
        <f ca="1">'Ops CF'!AR45</f>
        <v>-15255.51976458333</v>
      </c>
      <c r="AT42" s="96">
        <f ca="1">'Ops CF'!AS45</f>
        <v>-15255.51976458333</v>
      </c>
      <c r="AU42" s="96">
        <f ca="1">'Ops CF'!AT45</f>
        <v>-15255.51976458333</v>
      </c>
      <c r="AV42" s="96">
        <f ca="1">'Ops CF'!AU45</f>
        <v>-15255.51976458333</v>
      </c>
      <c r="AW42" s="96">
        <f ca="1">'Ops CF'!AV45</f>
        <v>-15255.51976458333</v>
      </c>
      <c r="AX42" s="96">
        <f ca="1">'Ops CF'!AW45</f>
        <v>-15255.51976458333</v>
      </c>
      <c r="AY42" s="96">
        <f ca="1">'Ops CF'!AX45</f>
        <v>-15255.51976458333</v>
      </c>
      <c r="AZ42" s="96">
        <f ca="1">'Ops CF'!AY45</f>
        <v>-15255.51976458333</v>
      </c>
      <c r="BA42" s="96">
        <f ca="1">'Ops CF'!AZ45</f>
        <v>-15255.51976458333</v>
      </c>
      <c r="BB42" s="96">
        <f ca="1">'Ops CF'!BA45</f>
        <v>-15255.51976458333</v>
      </c>
      <c r="BC42" s="96">
        <f ca="1">'Ops CF'!BB45</f>
        <v>-15636.907758697911</v>
      </c>
      <c r="BD42" s="96">
        <f ca="1">'Ops CF'!BC45</f>
        <v>-15636.907758697911</v>
      </c>
      <c r="BE42" s="96">
        <f ca="1">'Ops CF'!BD45</f>
        <v>-15636.907758697911</v>
      </c>
      <c r="BF42" s="96">
        <f ca="1">'Ops CF'!BE45</f>
        <v>-15636.907758697911</v>
      </c>
      <c r="BG42" s="96">
        <f ca="1">'Ops CF'!BF45</f>
        <v>-15636.907758697911</v>
      </c>
      <c r="BH42" s="96">
        <f ca="1">'Ops CF'!BG45</f>
        <v>-15636.907758697911</v>
      </c>
      <c r="BI42" s="96">
        <f ca="1">'Ops CF'!BH45</f>
        <v>-15636.907758697911</v>
      </c>
      <c r="BJ42" s="96">
        <f ca="1">'Ops CF'!BI45</f>
        <v>-15636.907758697911</v>
      </c>
      <c r="BK42" s="96">
        <f ca="1">'Ops CF'!BJ45</f>
        <v>-15636.907758697911</v>
      </c>
      <c r="BL42" s="96">
        <f ca="1">'Ops CF'!BK45</f>
        <v>-15636.907758697911</v>
      </c>
      <c r="BM42" s="96">
        <f ca="1">'Ops CF'!BL45</f>
        <v>-15636.907758697911</v>
      </c>
      <c r="BN42" s="96">
        <f ca="1">'Ops CF'!BM45</f>
        <v>-15636.907758697911</v>
      </c>
      <c r="BO42" s="96">
        <f ca="1">'Ops CF'!BN45</f>
        <v>-16027.830452665357</v>
      </c>
      <c r="BP42" s="96">
        <f ca="1">'Ops CF'!BO45</f>
        <v>-16027.830452665357</v>
      </c>
      <c r="BQ42" s="96">
        <f ca="1">'Ops CF'!BP45</f>
        <v>-16027.830452665357</v>
      </c>
      <c r="BR42" s="96">
        <f ca="1">'Ops CF'!BQ45</f>
        <v>-16027.830452665357</v>
      </c>
      <c r="BS42" s="96">
        <f ca="1">'Ops CF'!BR45</f>
        <v>-16027.830452665357</v>
      </c>
      <c r="BT42" s="96">
        <f ca="1">'Ops CF'!BS45</f>
        <v>-16027.830452665357</v>
      </c>
      <c r="BU42" s="96">
        <f ca="1">'Ops CF'!BT45</f>
        <v>-16027.830452665357</v>
      </c>
      <c r="BV42" s="96">
        <f ca="1">'Ops CF'!BU45</f>
        <v>-16027.830452665357</v>
      </c>
      <c r="BW42" s="96">
        <f ca="1">'Ops CF'!BV45</f>
        <v>-16027.830452665357</v>
      </c>
      <c r="BX42" s="96">
        <f ca="1">'Ops CF'!BW45</f>
        <v>-16027.830452665357</v>
      </c>
      <c r="BY42" s="96">
        <f ca="1">'Ops CF'!BX45</f>
        <v>-16027.830452665357</v>
      </c>
      <c r="BZ42" s="96">
        <f ca="1">'Ops CF'!BY45</f>
        <v>-16027.830452665357</v>
      </c>
      <c r="CA42" s="96">
        <f ca="1">'Ops CF'!BZ45</f>
        <v>-16428.52621398199</v>
      </c>
      <c r="CB42" s="96">
        <f ca="1">'Ops CF'!CA45</f>
        <v>-16428.52621398199</v>
      </c>
      <c r="CC42" s="96">
        <f ca="1">'Ops CF'!CB45</f>
        <v>-16428.52621398199</v>
      </c>
      <c r="CD42" s="96">
        <f ca="1">'Ops CF'!CC45</f>
        <v>-16428.52621398199</v>
      </c>
      <c r="CE42" s="96">
        <f ca="1">'Ops CF'!CD45</f>
        <v>-16428.52621398199</v>
      </c>
      <c r="CF42" s="96">
        <f ca="1">'Ops CF'!CE45</f>
        <v>-16428.52621398199</v>
      </c>
      <c r="CG42" s="96">
        <f ca="1">'Ops CF'!CF45</f>
        <v>-16428.52621398199</v>
      </c>
      <c r="CH42" s="96">
        <f ca="1">'Ops CF'!CG45</f>
        <v>-16428.52621398199</v>
      </c>
      <c r="CI42" s="96">
        <f ca="1">'Ops CF'!CH45</f>
        <v>-16428.52621398199</v>
      </c>
      <c r="CJ42" s="96">
        <f ca="1">'Ops CF'!CI45</f>
        <v>-16428.52621398199</v>
      </c>
      <c r="CK42" s="96">
        <f ca="1">'Ops CF'!CJ45</f>
        <v>-16428.52621398199</v>
      </c>
      <c r="CL42" s="96">
        <f ca="1">'Ops CF'!CK45</f>
        <v>-16428.52621398199</v>
      </c>
      <c r="CM42" s="96">
        <f ca="1">'Ops CF'!CL45</f>
        <v>-16839.239369331539</v>
      </c>
      <c r="CN42" s="96">
        <f ca="1">'Ops CF'!CM45</f>
        <v>-16839.239369331539</v>
      </c>
      <c r="CO42" s="96">
        <f ca="1">'Ops CF'!CN45</f>
        <v>-16839.239369331539</v>
      </c>
      <c r="CP42" s="96">
        <f ca="1">'Ops CF'!CO45</f>
        <v>-16839.239369331539</v>
      </c>
      <c r="CQ42" s="96">
        <f ca="1">'Ops CF'!CP45</f>
        <v>-16839.239369331539</v>
      </c>
      <c r="CR42" s="96">
        <f ca="1">'Ops CF'!CQ45</f>
        <v>-16839.239369331539</v>
      </c>
      <c r="CS42" s="96">
        <f ca="1">'Ops CF'!CR45</f>
        <v>-16839.239369331539</v>
      </c>
      <c r="CT42" s="96">
        <f ca="1">'Ops CF'!CS45</f>
        <v>-16839.239369331539</v>
      </c>
      <c r="CU42" s="96">
        <f ca="1">'Ops CF'!CT45</f>
        <v>-16839.239369331539</v>
      </c>
      <c r="CV42" s="96">
        <f ca="1">'Ops CF'!CU45</f>
        <v>-16839.239369331539</v>
      </c>
      <c r="CW42" s="96">
        <f ca="1">'Ops CF'!CV45</f>
        <v>-16839.239369331539</v>
      </c>
      <c r="CX42" s="96">
        <f ca="1">'Ops CF'!CW45</f>
        <v>-16839.239369331539</v>
      </c>
      <c r="CY42" s="96">
        <f ca="1">'Ops CF'!CX45</f>
        <v>-17260.220353564826</v>
      </c>
      <c r="CZ42" s="96">
        <f ca="1">'Ops CF'!CY45</f>
        <v>-17260.220353564826</v>
      </c>
      <c r="DA42" s="96">
        <f ca="1">'Ops CF'!CZ45</f>
        <v>-17260.220353564826</v>
      </c>
      <c r="DB42" s="96">
        <f ca="1">'Ops CF'!DA45</f>
        <v>-17260.220353564826</v>
      </c>
      <c r="DC42" s="96">
        <f ca="1">'Ops CF'!DB45</f>
        <v>-17260.220353564826</v>
      </c>
      <c r="DD42" s="96">
        <f ca="1">'Ops CF'!DC45</f>
        <v>-17260.220353564826</v>
      </c>
      <c r="DE42" s="96">
        <f ca="1">'Ops CF'!DD45</f>
        <v>-17260.220353564826</v>
      </c>
      <c r="DF42" s="96">
        <f ca="1">'Ops CF'!DE45</f>
        <v>-17260.220353564826</v>
      </c>
      <c r="DG42" s="96">
        <f ca="1">'Ops CF'!DF45</f>
        <v>-17260.220353564826</v>
      </c>
      <c r="DH42" s="96">
        <f ca="1">'Ops CF'!DG45</f>
        <v>-17260.220353564826</v>
      </c>
      <c r="DI42" s="96">
        <f ca="1">'Ops CF'!DH45</f>
        <v>-17260.220353564826</v>
      </c>
      <c r="DJ42" s="96">
        <f ca="1">'Ops CF'!DI45</f>
        <v>-17260.220353564826</v>
      </c>
      <c r="DK42" s="96">
        <f ca="1">'Ops CF'!DJ45</f>
        <v>-17691.725862403942</v>
      </c>
      <c r="DL42" s="96">
        <f ca="1">'Ops CF'!DK45</f>
        <v>-17691.725862403942</v>
      </c>
      <c r="DM42" s="96">
        <f ca="1">'Ops CF'!DL45</f>
        <v>-17691.725862403942</v>
      </c>
      <c r="DN42" s="96">
        <f ca="1">'Ops CF'!DM45</f>
        <v>-17691.725862403942</v>
      </c>
      <c r="DO42" s="96">
        <f ca="1">'Ops CF'!DN45</f>
        <v>-17691.725862403942</v>
      </c>
      <c r="DP42" s="96">
        <f ca="1">'Ops CF'!DO45</f>
        <v>-17691.725862403942</v>
      </c>
      <c r="DQ42" s="96">
        <f ca="1">'Ops CF'!DP45</f>
        <v>-17691.725862403942</v>
      </c>
      <c r="DR42" s="96">
        <f ca="1">'Ops CF'!DQ45</f>
        <v>-17691.725862403942</v>
      </c>
      <c r="DS42" s="96">
        <f ca="1">'Ops CF'!DR45</f>
        <v>-17691.725862403942</v>
      </c>
      <c r="DT42" s="96">
        <f ca="1">'Ops CF'!DS45</f>
        <v>-17691.725862403942</v>
      </c>
      <c r="DU42" s="96">
        <f ca="1">'Ops CF'!DT45</f>
        <v>-17691.725862403942</v>
      </c>
      <c r="DV42" s="96">
        <f ca="1">'Ops CF'!DU45</f>
        <v>-17691.725862403942</v>
      </c>
      <c r="DW42" s="96">
        <f ca="1">'Ops CF'!DV45</f>
        <v>-18134.019008964042</v>
      </c>
      <c r="DX42" s="96">
        <f ca="1">'Ops CF'!DW45</f>
        <v>-18134.019008964042</v>
      </c>
      <c r="DY42" s="96">
        <f ca="1">'Ops CF'!DX45</f>
        <v>-18134.019008964042</v>
      </c>
      <c r="DZ42" s="96">
        <f ca="1">'Ops CF'!DY45</f>
        <v>-18134.019008964042</v>
      </c>
      <c r="EA42" s="96">
        <f ca="1">'Ops CF'!DZ45</f>
        <v>-18134.019008964042</v>
      </c>
      <c r="EB42" s="96">
        <f ca="1">'Ops CF'!EA45</f>
        <v>-18134.019008964042</v>
      </c>
      <c r="EC42" s="96">
        <f ca="1">'Ops CF'!EB45</f>
        <v>-18134.019008964042</v>
      </c>
      <c r="ED42" s="96">
        <f ca="1">'Ops CF'!EC45</f>
        <v>-18134.019008964042</v>
      </c>
      <c r="EE42" s="96">
        <f ca="1">'Ops CF'!ED45</f>
        <v>-18134.019008964042</v>
      </c>
      <c r="EF42" s="96">
        <f ca="1">'Ops CF'!EE45</f>
        <v>-18134.019008964042</v>
      </c>
      <c r="EG42" s="96">
        <f ca="1">'Ops CF'!EF45</f>
        <v>-18134.019008964042</v>
      </c>
      <c r="EH42" s="96">
        <f ca="1">'Ops CF'!EG45</f>
        <v>-18134.019008964042</v>
      </c>
    </row>
    <row r="43" spans="1:138" hidden="1" outlineLevel="1" x14ac:dyDescent="0.2">
      <c r="A43" s="2"/>
      <c r="B43" s="149" t="s">
        <v>27</v>
      </c>
      <c r="C43" s="96"/>
      <c r="D43" s="96"/>
      <c r="E43" s="96">
        <f ca="1">'Ops CF'!E46</f>
        <v>0</v>
      </c>
      <c r="F43" s="96">
        <f ca="1">'Ops CF'!F46</f>
        <v>0</v>
      </c>
      <c r="G43" s="96">
        <f ca="1">'Ops CF'!G46</f>
        <v>0</v>
      </c>
      <c r="H43" s="96">
        <f ca="1">'Ops CF'!H46</f>
        <v>0</v>
      </c>
      <c r="I43" s="96">
        <f ca="1">'Ops CF'!I46</f>
        <v>0</v>
      </c>
      <c r="J43" s="96">
        <f ca="1">'Ops CF'!J46</f>
        <v>0</v>
      </c>
      <c r="K43" s="96">
        <f ca="1">'Ops CF'!K46</f>
        <v>0</v>
      </c>
      <c r="L43" s="96">
        <f ca="1">'Ops CF'!L46</f>
        <v>0</v>
      </c>
      <c r="M43" s="96">
        <f ca="1">'Ops CF'!M46</f>
        <v>0</v>
      </c>
      <c r="N43" s="96">
        <f ca="1">'Ops CF'!N46</f>
        <v>0</v>
      </c>
      <c r="O43" s="96">
        <f ca="1">'Ops CF'!O46</f>
        <v>0</v>
      </c>
      <c r="P43" s="96">
        <f t="shared" ca="1" si="12"/>
        <v>0</v>
      </c>
      <c r="Q43" s="2"/>
      <c r="R43" s="96"/>
      <c r="S43" s="96">
        <f ca="1">'Ops CF'!R46</f>
        <v>0</v>
      </c>
      <c r="T43" s="96">
        <f ca="1">'Ops CF'!S46</f>
        <v>0</v>
      </c>
      <c r="U43" s="96">
        <f ca="1">'Ops CF'!T46</f>
        <v>0</v>
      </c>
      <c r="V43" s="96">
        <f ca="1">'Ops CF'!U46</f>
        <v>0</v>
      </c>
      <c r="W43" s="96">
        <f ca="1">'Ops CF'!V46</f>
        <v>0</v>
      </c>
      <c r="X43" s="96">
        <f ca="1">'Ops CF'!W46</f>
        <v>0</v>
      </c>
      <c r="Y43" s="96">
        <f ca="1">'Ops CF'!X46</f>
        <v>0</v>
      </c>
      <c r="Z43" s="96">
        <f ca="1">'Ops CF'!Y46</f>
        <v>0</v>
      </c>
      <c r="AA43" s="96">
        <f ca="1">'Ops CF'!Z46</f>
        <v>0</v>
      </c>
      <c r="AB43" s="96">
        <f ca="1">'Ops CF'!AA46</f>
        <v>0</v>
      </c>
      <c r="AC43" s="96">
        <f ca="1">'Ops CF'!AB46</f>
        <v>0</v>
      </c>
      <c r="AD43" s="96">
        <f ca="1">'Ops CF'!AC46</f>
        <v>0</v>
      </c>
      <c r="AE43" s="96">
        <f ca="1">'Ops CF'!AD46</f>
        <v>0</v>
      </c>
      <c r="AF43" s="96">
        <f ca="1">'Ops CF'!AE46</f>
        <v>0</v>
      </c>
      <c r="AG43" s="96">
        <f ca="1">'Ops CF'!AF46</f>
        <v>0</v>
      </c>
      <c r="AH43" s="96">
        <f ca="1">'Ops CF'!AG46</f>
        <v>0</v>
      </c>
      <c r="AI43" s="96">
        <f ca="1">'Ops CF'!AH46</f>
        <v>0</v>
      </c>
      <c r="AJ43" s="96">
        <f ca="1">'Ops CF'!AI46</f>
        <v>0</v>
      </c>
      <c r="AK43" s="96">
        <f ca="1">'Ops CF'!AJ46</f>
        <v>0</v>
      </c>
      <c r="AL43" s="96">
        <f ca="1">'Ops CF'!AK46</f>
        <v>0</v>
      </c>
      <c r="AM43" s="96">
        <f ca="1">'Ops CF'!AL46</f>
        <v>0</v>
      </c>
      <c r="AN43" s="96">
        <f ca="1">'Ops CF'!AM46</f>
        <v>0</v>
      </c>
      <c r="AO43" s="96">
        <f ca="1">'Ops CF'!AN46</f>
        <v>0</v>
      </c>
      <c r="AP43" s="96">
        <f ca="1">'Ops CF'!AO46</f>
        <v>0</v>
      </c>
      <c r="AQ43" s="96">
        <f ca="1">'Ops CF'!AP46</f>
        <v>0</v>
      </c>
      <c r="AR43" s="96">
        <f ca="1">'Ops CF'!AQ46</f>
        <v>0</v>
      </c>
      <c r="AS43" s="96">
        <f ca="1">'Ops CF'!AR46</f>
        <v>0</v>
      </c>
      <c r="AT43" s="96">
        <f ca="1">'Ops CF'!AS46</f>
        <v>0</v>
      </c>
      <c r="AU43" s="96">
        <f ca="1">'Ops CF'!AT46</f>
        <v>0</v>
      </c>
      <c r="AV43" s="96">
        <f ca="1">'Ops CF'!AU46</f>
        <v>0</v>
      </c>
      <c r="AW43" s="96">
        <f ca="1">'Ops CF'!AV46</f>
        <v>0</v>
      </c>
      <c r="AX43" s="96">
        <f ca="1">'Ops CF'!AW46</f>
        <v>0</v>
      </c>
      <c r="AY43" s="96">
        <f ca="1">'Ops CF'!AX46</f>
        <v>0</v>
      </c>
      <c r="AZ43" s="96">
        <f ca="1">'Ops CF'!AY46</f>
        <v>0</v>
      </c>
      <c r="BA43" s="96">
        <f ca="1">'Ops CF'!AZ46</f>
        <v>0</v>
      </c>
      <c r="BB43" s="96">
        <f ca="1">'Ops CF'!BA46</f>
        <v>0</v>
      </c>
      <c r="BC43" s="96">
        <f ca="1">'Ops CF'!BB46</f>
        <v>0</v>
      </c>
      <c r="BD43" s="96">
        <f ca="1">'Ops CF'!BC46</f>
        <v>0</v>
      </c>
      <c r="BE43" s="96">
        <f ca="1">'Ops CF'!BD46</f>
        <v>0</v>
      </c>
      <c r="BF43" s="96">
        <f ca="1">'Ops CF'!BE46</f>
        <v>0</v>
      </c>
      <c r="BG43" s="96">
        <f ca="1">'Ops CF'!BF46</f>
        <v>0</v>
      </c>
      <c r="BH43" s="96">
        <f ca="1">'Ops CF'!BG46</f>
        <v>0</v>
      </c>
      <c r="BI43" s="96">
        <f ca="1">'Ops CF'!BH46</f>
        <v>0</v>
      </c>
      <c r="BJ43" s="96">
        <f ca="1">'Ops CF'!BI46</f>
        <v>0</v>
      </c>
      <c r="BK43" s="96">
        <f ca="1">'Ops CF'!BJ46</f>
        <v>0</v>
      </c>
      <c r="BL43" s="96">
        <f ca="1">'Ops CF'!BK46</f>
        <v>0</v>
      </c>
      <c r="BM43" s="96">
        <f ca="1">'Ops CF'!BL46</f>
        <v>0</v>
      </c>
      <c r="BN43" s="96">
        <f ca="1">'Ops CF'!BM46</f>
        <v>0</v>
      </c>
      <c r="BO43" s="96">
        <f ca="1">'Ops CF'!BN46</f>
        <v>0</v>
      </c>
      <c r="BP43" s="96">
        <f ca="1">'Ops CF'!BO46</f>
        <v>0</v>
      </c>
      <c r="BQ43" s="96">
        <f ca="1">'Ops CF'!BP46</f>
        <v>0</v>
      </c>
      <c r="BR43" s="96">
        <f ca="1">'Ops CF'!BQ46</f>
        <v>0</v>
      </c>
      <c r="BS43" s="96">
        <f ca="1">'Ops CF'!BR46</f>
        <v>0</v>
      </c>
      <c r="BT43" s="96">
        <f ca="1">'Ops CF'!BS46</f>
        <v>0</v>
      </c>
      <c r="BU43" s="96">
        <f ca="1">'Ops CF'!BT46</f>
        <v>0</v>
      </c>
      <c r="BV43" s="96">
        <f ca="1">'Ops CF'!BU46</f>
        <v>0</v>
      </c>
      <c r="BW43" s="96">
        <f ca="1">'Ops CF'!BV46</f>
        <v>0</v>
      </c>
      <c r="BX43" s="96">
        <f ca="1">'Ops CF'!BW46</f>
        <v>0</v>
      </c>
      <c r="BY43" s="96">
        <f ca="1">'Ops CF'!BX46</f>
        <v>0</v>
      </c>
      <c r="BZ43" s="96">
        <f ca="1">'Ops CF'!BY46</f>
        <v>0</v>
      </c>
      <c r="CA43" s="96">
        <f ca="1">'Ops CF'!BZ46</f>
        <v>0</v>
      </c>
      <c r="CB43" s="96">
        <f ca="1">'Ops CF'!CA46</f>
        <v>0</v>
      </c>
      <c r="CC43" s="96">
        <f ca="1">'Ops CF'!CB46</f>
        <v>0</v>
      </c>
      <c r="CD43" s="96">
        <f ca="1">'Ops CF'!CC46</f>
        <v>0</v>
      </c>
      <c r="CE43" s="96">
        <f ca="1">'Ops CF'!CD46</f>
        <v>0</v>
      </c>
      <c r="CF43" s="96">
        <f ca="1">'Ops CF'!CE46</f>
        <v>0</v>
      </c>
      <c r="CG43" s="96">
        <f ca="1">'Ops CF'!CF46</f>
        <v>0</v>
      </c>
      <c r="CH43" s="96">
        <f ca="1">'Ops CF'!CG46</f>
        <v>0</v>
      </c>
      <c r="CI43" s="96">
        <f ca="1">'Ops CF'!CH46</f>
        <v>0</v>
      </c>
      <c r="CJ43" s="96">
        <f ca="1">'Ops CF'!CI46</f>
        <v>0</v>
      </c>
      <c r="CK43" s="96">
        <f ca="1">'Ops CF'!CJ46</f>
        <v>0</v>
      </c>
      <c r="CL43" s="96">
        <f ca="1">'Ops CF'!CK46</f>
        <v>0</v>
      </c>
      <c r="CM43" s="96">
        <f ca="1">'Ops CF'!CL46</f>
        <v>0</v>
      </c>
      <c r="CN43" s="96">
        <f ca="1">'Ops CF'!CM46</f>
        <v>0</v>
      </c>
      <c r="CO43" s="96">
        <f ca="1">'Ops CF'!CN46</f>
        <v>0</v>
      </c>
      <c r="CP43" s="96">
        <f ca="1">'Ops CF'!CO46</f>
        <v>0</v>
      </c>
      <c r="CQ43" s="96">
        <f ca="1">'Ops CF'!CP46</f>
        <v>0</v>
      </c>
      <c r="CR43" s="96">
        <f ca="1">'Ops CF'!CQ46</f>
        <v>0</v>
      </c>
      <c r="CS43" s="96">
        <f ca="1">'Ops CF'!CR46</f>
        <v>0</v>
      </c>
      <c r="CT43" s="96">
        <f ca="1">'Ops CF'!CS46</f>
        <v>0</v>
      </c>
      <c r="CU43" s="96">
        <f ca="1">'Ops CF'!CT46</f>
        <v>0</v>
      </c>
      <c r="CV43" s="96">
        <f ca="1">'Ops CF'!CU46</f>
        <v>0</v>
      </c>
      <c r="CW43" s="96">
        <f ca="1">'Ops CF'!CV46</f>
        <v>0</v>
      </c>
      <c r="CX43" s="96">
        <f ca="1">'Ops CF'!CW46</f>
        <v>0</v>
      </c>
      <c r="CY43" s="96">
        <f ca="1">'Ops CF'!CX46</f>
        <v>0</v>
      </c>
      <c r="CZ43" s="96">
        <f ca="1">'Ops CF'!CY46</f>
        <v>0</v>
      </c>
      <c r="DA43" s="96">
        <f ca="1">'Ops CF'!CZ46</f>
        <v>0</v>
      </c>
      <c r="DB43" s="96">
        <f ca="1">'Ops CF'!DA46</f>
        <v>0</v>
      </c>
      <c r="DC43" s="96">
        <f ca="1">'Ops CF'!DB46</f>
        <v>0</v>
      </c>
      <c r="DD43" s="96">
        <f ca="1">'Ops CF'!DC46</f>
        <v>0</v>
      </c>
      <c r="DE43" s="96">
        <f ca="1">'Ops CF'!DD46</f>
        <v>0</v>
      </c>
      <c r="DF43" s="96">
        <f ca="1">'Ops CF'!DE46</f>
        <v>0</v>
      </c>
      <c r="DG43" s="96">
        <f ca="1">'Ops CF'!DF46</f>
        <v>0</v>
      </c>
      <c r="DH43" s="96">
        <f ca="1">'Ops CF'!DG46</f>
        <v>0</v>
      </c>
      <c r="DI43" s="96">
        <f ca="1">'Ops CF'!DH46</f>
        <v>0</v>
      </c>
      <c r="DJ43" s="96">
        <f ca="1">'Ops CF'!DI46</f>
        <v>0</v>
      </c>
      <c r="DK43" s="96">
        <f ca="1">'Ops CF'!DJ46</f>
        <v>0</v>
      </c>
      <c r="DL43" s="96">
        <f ca="1">'Ops CF'!DK46</f>
        <v>0</v>
      </c>
      <c r="DM43" s="96">
        <f ca="1">'Ops CF'!DL46</f>
        <v>0</v>
      </c>
      <c r="DN43" s="96">
        <f ca="1">'Ops CF'!DM46</f>
        <v>0</v>
      </c>
      <c r="DO43" s="96">
        <f ca="1">'Ops CF'!DN46</f>
        <v>0</v>
      </c>
      <c r="DP43" s="96">
        <f ca="1">'Ops CF'!DO46</f>
        <v>0</v>
      </c>
      <c r="DQ43" s="96">
        <f ca="1">'Ops CF'!DP46</f>
        <v>0</v>
      </c>
      <c r="DR43" s="96">
        <f ca="1">'Ops CF'!DQ46</f>
        <v>0</v>
      </c>
      <c r="DS43" s="96">
        <f ca="1">'Ops CF'!DR46</f>
        <v>0</v>
      </c>
      <c r="DT43" s="96">
        <f ca="1">'Ops CF'!DS46</f>
        <v>0</v>
      </c>
      <c r="DU43" s="96">
        <f ca="1">'Ops CF'!DT46</f>
        <v>0</v>
      </c>
      <c r="DV43" s="96">
        <f ca="1">'Ops CF'!DU46</f>
        <v>0</v>
      </c>
      <c r="DW43" s="96">
        <f ca="1">'Ops CF'!DV46</f>
        <v>0</v>
      </c>
      <c r="DX43" s="96">
        <f ca="1">'Ops CF'!DW46</f>
        <v>0</v>
      </c>
      <c r="DY43" s="96">
        <f ca="1">'Ops CF'!DX46</f>
        <v>0</v>
      </c>
      <c r="DZ43" s="96">
        <f ca="1">'Ops CF'!DY46</f>
        <v>0</v>
      </c>
      <c r="EA43" s="96">
        <f ca="1">'Ops CF'!DZ46</f>
        <v>0</v>
      </c>
      <c r="EB43" s="96">
        <f ca="1">'Ops CF'!EA46</f>
        <v>0</v>
      </c>
      <c r="EC43" s="96">
        <f ca="1">'Ops CF'!EB46</f>
        <v>0</v>
      </c>
      <c r="ED43" s="96">
        <f ca="1">'Ops CF'!EC46</f>
        <v>0</v>
      </c>
      <c r="EE43" s="96">
        <f ca="1">'Ops CF'!ED46</f>
        <v>0</v>
      </c>
      <c r="EF43" s="96">
        <f ca="1">'Ops CF'!EE46</f>
        <v>0</v>
      </c>
      <c r="EG43" s="96">
        <f ca="1">'Ops CF'!EF46</f>
        <v>0</v>
      </c>
      <c r="EH43" s="96">
        <f ca="1">'Ops CF'!EG46</f>
        <v>0</v>
      </c>
    </row>
    <row r="44" spans="1:138" hidden="1" outlineLevel="1" x14ac:dyDescent="0.2">
      <c r="A44" s="2"/>
      <c r="B44" s="149" t="s">
        <v>28</v>
      </c>
      <c r="C44" s="96"/>
      <c r="D44" s="96"/>
      <c r="E44" s="96">
        <f ca="1">'Ops CF'!E47</f>
        <v>-577489.7969999999</v>
      </c>
      <c r="F44" s="96">
        <f ca="1">'Ops CF'!F47</f>
        <v>-591927.04192499979</v>
      </c>
      <c r="G44" s="96">
        <f ca="1">'Ops CF'!G47</f>
        <v>-606725.2179731247</v>
      </c>
      <c r="H44" s="96">
        <f ca="1">'Ops CF'!H47</f>
        <v>-621893.34842245281</v>
      </c>
      <c r="I44" s="96">
        <f ca="1">'Ops CF'!I47</f>
        <v>-637440.68213301408</v>
      </c>
      <c r="J44" s="96">
        <f ca="1">'Ops CF'!J47</f>
        <v>-653376.69918633939</v>
      </c>
      <c r="K44" s="96">
        <f ca="1">'Ops CF'!K47</f>
        <v>-669711.11666599778</v>
      </c>
      <c r="L44" s="96">
        <f ca="1">'Ops CF'!L47</f>
        <v>-686453.89458264771</v>
      </c>
      <c r="M44" s="96">
        <f ca="1">'Ops CF'!M47</f>
        <v>-703615.24194721389</v>
      </c>
      <c r="N44" s="96">
        <f ca="1">'Ops CF'!N47</f>
        <v>-721205.62299589417</v>
      </c>
      <c r="O44" s="96">
        <f ca="1">'Ops CF'!O47</f>
        <v>-739235.76357079146</v>
      </c>
      <c r="P44" s="96">
        <f t="shared" ca="1" si="12"/>
        <v>-6469838.6628316855</v>
      </c>
      <c r="Q44" s="2"/>
      <c r="R44" s="96"/>
      <c r="S44" s="96">
        <f ca="1">'Ops CF'!R47</f>
        <v>-48124.14974999999</v>
      </c>
      <c r="T44" s="96">
        <f ca="1">'Ops CF'!S47</f>
        <v>-48124.14974999999</v>
      </c>
      <c r="U44" s="96">
        <f ca="1">'Ops CF'!T47</f>
        <v>-48124.14974999999</v>
      </c>
      <c r="V44" s="96">
        <f ca="1">'Ops CF'!U47</f>
        <v>-48124.14974999999</v>
      </c>
      <c r="W44" s="96">
        <f ca="1">'Ops CF'!V47</f>
        <v>-48124.14974999999</v>
      </c>
      <c r="X44" s="96">
        <f ca="1">'Ops CF'!W47</f>
        <v>-48124.14974999999</v>
      </c>
      <c r="Y44" s="96">
        <f ca="1">'Ops CF'!X47</f>
        <v>-48124.14974999999</v>
      </c>
      <c r="Z44" s="96">
        <f ca="1">'Ops CF'!Y47</f>
        <v>-48124.14974999999</v>
      </c>
      <c r="AA44" s="96">
        <f ca="1">'Ops CF'!Z47</f>
        <v>-48124.14974999999</v>
      </c>
      <c r="AB44" s="96">
        <f ca="1">'Ops CF'!AA47</f>
        <v>-48124.14974999999</v>
      </c>
      <c r="AC44" s="96">
        <f ca="1">'Ops CF'!AB47</f>
        <v>-48124.14974999999</v>
      </c>
      <c r="AD44" s="96">
        <f ca="1">'Ops CF'!AC47</f>
        <v>-48124.14974999999</v>
      </c>
      <c r="AE44" s="96">
        <f ca="1">'Ops CF'!AD47</f>
        <v>-49327.25349374998</v>
      </c>
      <c r="AF44" s="96">
        <f ca="1">'Ops CF'!AE47</f>
        <v>-49327.25349374998</v>
      </c>
      <c r="AG44" s="96">
        <f ca="1">'Ops CF'!AF47</f>
        <v>-49327.25349374998</v>
      </c>
      <c r="AH44" s="96">
        <f ca="1">'Ops CF'!AG47</f>
        <v>-49327.25349374998</v>
      </c>
      <c r="AI44" s="96">
        <f ca="1">'Ops CF'!AH47</f>
        <v>-49327.25349374998</v>
      </c>
      <c r="AJ44" s="96">
        <f ca="1">'Ops CF'!AI47</f>
        <v>-49327.25349374998</v>
      </c>
      <c r="AK44" s="96">
        <f ca="1">'Ops CF'!AJ47</f>
        <v>-49327.25349374998</v>
      </c>
      <c r="AL44" s="96">
        <f ca="1">'Ops CF'!AK47</f>
        <v>-49327.25349374998</v>
      </c>
      <c r="AM44" s="96">
        <f ca="1">'Ops CF'!AL47</f>
        <v>-49327.25349374998</v>
      </c>
      <c r="AN44" s="96">
        <f ca="1">'Ops CF'!AM47</f>
        <v>-49327.25349374998</v>
      </c>
      <c r="AO44" s="96">
        <f ca="1">'Ops CF'!AN47</f>
        <v>-49327.25349374998</v>
      </c>
      <c r="AP44" s="96">
        <f ca="1">'Ops CF'!AO47</f>
        <v>-49327.25349374998</v>
      </c>
      <c r="AQ44" s="96">
        <f ca="1">'Ops CF'!AP47</f>
        <v>-50560.434831093728</v>
      </c>
      <c r="AR44" s="96">
        <f ca="1">'Ops CF'!AQ47</f>
        <v>-50560.434831093728</v>
      </c>
      <c r="AS44" s="96">
        <f ca="1">'Ops CF'!AR47</f>
        <v>-50560.434831093728</v>
      </c>
      <c r="AT44" s="96">
        <f ca="1">'Ops CF'!AS47</f>
        <v>-50560.434831093728</v>
      </c>
      <c r="AU44" s="96">
        <f ca="1">'Ops CF'!AT47</f>
        <v>-50560.434831093728</v>
      </c>
      <c r="AV44" s="96">
        <f ca="1">'Ops CF'!AU47</f>
        <v>-50560.434831093728</v>
      </c>
      <c r="AW44" s="96">
        <f ca="1">'Ops CF'!AV47</f>
        <v>-50560.434831093728</v>
      </c>
      <c r="AX44" s="96">
        <f ca="1">'Ops CF'!AW47</f>
        <v>-50560.434831093728</v>
      </c>
      <c r="AY44" s="96">
        <f ca="1">'Ops CF'!AX47</f>
        <v>-50560.434831093728</v>
      </c>
      <c r="AZ44" s="96">
        <f ca="1">'Ops CF'!AY47</f>
        <v>-50560.434831093728</v>
      </c>
      <c r="BA44" s="96">
        <f ca="1">'Ops CF'!AZ47</f>
        <v>-50560.434831093728</v>
      </c>
      <c r="BB44" s="96">
        <f ca="1">'Ops CF'!BA47</f>
        <v>-50560.434831093728</v>
      </c>
      <c r="BC44" s="96">
        <f ca="1">'Ops CF'!BB47</f>
        <v>-51824.445701871067</v>
      </c>
      <c r="BD44" s="96">
        <f ca="1">'Ops CF'!BC47</f>
        <v>-51824.445701871067</v>
      </c>
      <c r="BE44" s="96">
        <f ca="1">'Ops CF'!BD47</f>
        <v>-51824.445701871067</v>
      </c>
      <c r="BF44" s="96">
        <f ca="1">'Ops CF'!BE47</f>
        <v>-51824.445701871067</v>
      </c>
      <c r="BG44" s="96">
        <f ca="1">'Ops CF'!BF47</f>
        <v>-51824.445701871067</v>
      </c>
      <c r="BH44" s="96">
        <f ca="1">'Ops CF'!BG47</f>
        <v>-51824.445701871067</v>
      </c>
      <c r="BI44" s="96">
        <f ca="1">'Ops CF'!BH47</f>
        <v>-51824.445701871067</v>
      </c>
      <c r="BJ44" s="96">
        <f ca="1">'Ops CF'!BI47</f>
        <v>-51824.445701871067</v>
      </c>
      <c r="BK44" s="96">
        <f ca="1">'Ops CF'!BJ47</f>
        <v>-51824.445701871067</v>
      </c>
      <c r="BL44" s="96">
        <f ca="1">'Ops CF'!BK47</f>
        <v>-51824.445701871067</v>
      </c>
      <c r="BM44" s="96">
        <f ca="1">'Ops CF'!BL47</f>
        <v>-51824.445701871067</v>
      </c>
      <c r="BN44" s="96">
        <f ca="1">'Ops CF'!BM47</f>
        <v>-51824.445701871067</v>
      </c>
      <c r="BO44" s="96">
        <f ca="1">'Ops CF'!BN47</f>
        <v>-53120.056844417843</v>
      </c>
      <c r="BP44" s="96">
        <f ca="1">'Ops CF'!BO47</f>
        <v>-53120.056844417843</v>
      </c>
      <c r="BQ44" s="96">
        <f ca="1">'Ops CF'!BP47</f>
        <v>-53120.056844417843</v>
      </c>
      <c r="BR44" s="96">
        <f ca="1">'Ops CF'!BQ47</f>
        <v>-53120.056844417843</v>
      </c>
      <c r="BS44" s="96">
        <f ca="1">'Ops CF'!BR47</f>
        <v>-53120.056844417843</v>
      </c>
      <c r="BT44" s="96">
        <f ca="1">'Ops CF'!BS47</f>
        <v>-53120.056844417843</v>
      </c>
      <c r="BU44" s="96">
        <f ca="1">'Ops CF'!BT47</f>
        <v>-53120.056844417843</v>
      </c>
      <c r="BV44" s="96">
        <f ca="1">'Ops CF'!BU47</f>
        <v>-53120.056844417843</v>
      </c>
      <c r="BW44" s="96">
        <f ca="1">'Ops CF'!BV47</f>
        <v>-53120.056844417843</v>
      </c>
      <c r="BX44" s="96">
        <f ca="1">'Ops CF'!BW47</f>
        <v>-53120.056844417843</v>
      </c>
      <c r="BY44" s="96">
        <f ca="1">'Ops CF'!BX47</f>
        <v>-53120.056844417843</v>
      </c>
      <c r="BZ44" s="96">
        <f ca="1">'Ops CF'!BY47</f>
        <v>-53120.056844417843</v>
      </c>
      <c r="CA44" s="96">
        <f ca="1">'Ops CF'!BZ47</f>
        <v>-54448.058265528285</v>
      </c>
      <c r="CB44" s="96">
        <f ca="1">'Ops CF'!CA47</f>
        <v>-54448.058265528285</v>
      </c>
      <c r="CC44" s="96">
        <f ca="1">'Ops CF'!CB47</f>
        <v>-54448.058265528285</v>
      </c>
      <c r="CD44" s="96">
        <f ca="1">'Ops CF'!CC47</f>
        <v>-54448.058265528285</v>
      </c>
      <c r="CE44" s="96">
        <f ca="1">'Ops CF'!CD47</f>
        <v>-54448.058265528285</v>
      </c>
      <c r="CF44" s="96">
        <f ca="1">'Ops CF'!CE47</f>
        <v>-54448.058265528285</v>
      </c>
      <c r="CG44" s="96">
        <f ca="1">'Ops CF'!CF47</f>
        <v>-54448.058265528285</v>
      </c>
      <c r="CH44" s="96">
        <f ca="1">'Ops CF'!CG47</f>
        <v>-54448.058265528285</v>
      </c>
      <c r="CI44" s="96">
        <f ca="1">'Ops CF'!CH47</f>
        <v>-54448.058265528285</v>
      </c>
      <c r="CJ44" s="96">
        <f ca="1">'Ops CF'!CI47</f>
        <v>-54448.058265528285</v>
      </c>
      <c r="CK44" s="96">
        <f ca="1">'Ops CF'!CJ47</f>
        <v>-54448.058265528285</v>
      </c>
      <c r="CL44" s="96">
        <f ca="1">'Ops CF'!CK47</f>
        <v>-54448.058265528285</v>
      </c>
      <c r="CM44" s="96">
        <f ca="1">'Ops CF'!CL47</f>
        <v>-55809.259722166484</v>
      </c>
      <c r="CN44" s="96">
        <f ca="1">'Ops CF'!CM47</f>
        <v>-55809.259722166484</v>
      </c>
      <c r="CO44" s="96">
        <f ca="1">'Ops CF'!CN47</f>
        <v>-55809.259722166484</v>
      </c>
      <c r="CP44" s="96">
        <f ca="1">'Ops CF'!CO47</f>
        <v>-55809.259722166484</v>
      </c>
      <c r="CQ44" s="96">
        <f ca="1">'Ops CF'!CP47</f>
        <v>-55809.259722166484</v>
      </c>
      <c r="CR44" s="96">
        <f ca="1">'Ops CF'!CQ47</f>
        <v>-55809.259722166484</v>
      </c>
      <c r="CS44" s="96">
        <f ca="1">'Ops CF'!CR47</f>
        <v>-55809.259722166484</v>
      </c>
      <c r="CT44" s="96">
        <f ca="1">'Ops CF'!CS47</f>
        <v>-55809.259722166484</v>
      </c>
      <c r="CU44" s="96">
        <f ca="1">'Ops CF'!CT47</f>
        <v>-55809.259722166484</v>
      </c>
      <c r="CV44" s="96">
        <f ca="1">'Ops CF'!CU47</f>
        <v>-55809.259722166484</v>
      </c>
      <c r="CW44" s="96">
        <f ca="1">'Ops CF'!CV47</f>
        <v>-55809.259722166484</v>
      </c>
      <c r="CX44" s="96">
        <f ca="1">'Ops CF'!CW47</f>
        <v>-55809.259722166484</v>
      </c>
      <c r="CY44" s="96">
        <f ca="1">'Ops CF'!CX47</f>
        <v>-57204.491215220645</v>
      </c>
      <c r="CZ44" s="96">
        <f ca="1">'Ops CF'!CY47</f>
        <v>-57204.491215220645</v>
      </c>
      <c r="DA44" s="96">
        <f ca="1">'Ops CF'!CZ47</f>
        <v>-57204.491215220645</v>
      </c>
      <c r="DB44" s="96">
        <f ca="1">'Ops CF'!DA47</f>
        <v>-57204.491215220645</v>
      </c>
      <c r="DC44" s="96">
        <f ca="1">'Ops CF'!DB47</f>
        <v>-57204.491215220645</v>
      </c>
      <c r="DD44" s="96">
        <f ca="1">'Ops CF'!DC47</f>
        <v>-57204.491215220645</v>
      </c>
      <c r="DE44" s="96">
        <f ca="1">'Ops CF'!DD47</f>
        <v>-57204.491215220645</v>
      </c>
      <c r="DF44" s="96">
        <f ca="1">'Ops CF'!DE47</f>
        <v>-57204.491215220645</v>
      </c>
      <c r="DG44" s="96">
        <f ca="1">'Ops CF'!DF47</f>
        <v>-57204.491215220645</v>
      </c>
      <c r="DH44" s="96">
        <f ca="1">'Ops CF'!DG47</f>
        <v>-57204.491215220645</v>
      </c>
      <c r="DI44" s="96">
        <f ca="1">'Ops CF'!DH47</f>
        <v>-57204.491215220645</v>
      </c>
      <c r="DJ44" s="96">
        <f ca="1">'Ops CF'!DI47</f>
        <v>-57204.491215220645</v>
      </c>
      <c r="DK44" s="96">
        <f ca="1">'Ops CF'!DJ47</f>
        <v>-58634.603495601157</v>
      </c>
      <c r="DL44" s="96">
        <f ca="1">'Ops CF'!DK47</f>
        <v>-58634.603495601157</v>
      </c>
      <c r="DM44" s="96">
        <f ca="1">'Ops CF'!DL47</f>
        <v>-58634.603495601157</v>
      </c>
      <c r="DN44" s="96">
        <f ca="1">'Ops CF'!DM47</f>
        <v>-58634.603495601157</v>
      </c>
      <c r="DO44" s="96">
        <f ca="1">'Ops CF'!DN47</f>
        <v>-58634.603495601157</v>
      </c>
      <c r="DP44" s="96">
        <f ca="1">'Ops CF'!DO47</f>
        <v>-58634.603495601157</v>
      </c>
      <c r="DQ44" s="96">
        <f ca="1">'Ops CF'!DP47</f>
        <v>-58634.603495601157</v>
      </c>
      <c r="DR44" s="96">
        <f ca="1">'Ops CF'!DQ47</f>
        <v>-58634.603495601157</v>
      </c>
      <c r="DS44" s="96">
        <f ca="1">'Ops CF'!DR47</f>
        <v>-58634.603495601157</v>
      </c>
      <c r="DT44" s="96">
        <f ca="1">'Ops CF'!DS47</f>
        <v>-58634.603495601157</v>
      </c>
      <c r="DU44" s="96">
        <f ca="1">'Ops CF'!DT47</f>
        <v>-58634.603495601157</v>
      </c>
      <c r="DV44" s="96">
        <f ca="1">'Ops CF'!DU47</f>
        <v>-58634.603495601157</v>
      </c>
      <c r="DW44" s="96">
        <f ca="1">'Ops CF'!DV47</f>
        <v>-60100.468582991183</v>
      </c>
      <c r="DX44" s="96">
        <f ca="1">'Ops CF'!DW47</f>
        <v>-60100.468582991183</v>
      </c>
      <c r="DY44" s="96">
        <f ca="1">'Ops CF'!DX47</f>
        <v>-60100.468582991183</v>
      </c>
      <c r="DZ44" s="96">
        <f ca="1">'Ops CF'!DY47</f>
        <v>-60100.468582991183</v>
      </c>
      <c r="EA44" s="96">
        <f ca="1">'Ops CF'!DZ47</f>
        <v>-60100.468582991183</v>
      </c>
      <c r="EB44" s="96">
        <f ca="1">'Ops CF'!EA47</f>
        <v>-60100.468582991183</v>
      </c>
      <c r="EC44" s="96">
        <f ca="1">'Ops CF'!EB47</f>
        <v>-60100.468582991183</v>
      </c>
      <c r="ED44" s="96">
        <f ca="1">'Ops CF'!EC47</f>
        <v>-60100.468582991183</v>
      </c>
      <c r="EE44" s="96">
        <f ca="1">'Ops CF'!ED47</f>
        <v>-60100.468582991183</v>
      </c>
      <c r="EF44" s="96">
        <f ca="1">'Ops CF'!EE47</f>
        <v>-60100.468582991183</v>
      </c>
      <c r="EG44" s="96">
        <f ca="1">'Ops CF'!EF47</f>
        <v>-60100.468582991183</v>
      </c>
      <c r="EH44" s="96">
        <f ca="1">'Ops CF'!EG47</f>
        <v>-60100.468582991183</v>
      </c>
    </row>
    <row r="45" spans="1:138" hidden="1" outlineLevel="1" x14ac:dyDescent="0.2">
      <c r="A45" s="2"/>
      <c r="B45" s="149" t="s">
        <v>29</v>
      </c>
      <c r="C45" s="96"/>
      <c r="D45" s="96"/>
      <c r="E45" s="96">
        <f ca="1">'Ops CF'!E48</f>
        <v>-180385.00425</v>
      </c>
      <c r="F45" s="96">
        <f ca="1">'Ops CF'!F48</f>
        <v>-184894.62935624999</v>
      </c>
      <c r="G45" s="96">
        <f ca="1">'Ops CF'!G48</f>
        <v>-189516.99509015621</v>
      </c>
      <c r="H45" s="96">
        <f ca="1">'Ops CF'!H48</f>
        <v>-194254.9199674101</v>
      </c>
      <c r="I45" s="96">
        <f ca="1">'Ops CF'!I48</f>
        <v>-199111.29296659533</v>
      </c>
      <c r="J45" s="96">
        <f ca="1">'Ops CF'!J48</f>
        <v>-204089.0752907602</v>
      </c>
      <c r="K45" s="96">
        <f ca="1">'Ops CF'!K48</f>
        <v>-209191.30217302919</v>
      </c>
      <c r="L45" s="96">
        <f ca="1">'Ops CF'!L48</f>
        <v>-214421.0847273549</v>
      </c>
      <c r="M45" s="96">
        <f ca="1">'Ops CF'!M48</f>
        <v>-219781.61184553875</v>
      </c>
      <c r="N45" s="96">
        <f ca="1">'Ops CF'!N48</f>
        <v>-225276.15214167719</v>
      </c>
      <c r="O45" s="96">
        <f ca="1">'Ops CF'!O48</f>
        <v>-230908.05594521909</v>
      </c>
      <c r="P45" s="96">
        <f t="shared" ca="1" si="12"/>
        <v>-2020922.067808772</v>
      </c>
      <c r="Q45" s="2"/>
      <c r="R45" s="96"/>
      <c r="S45" s="96">
        <f ca="1">'Ops CF'!R48</f>
        <v>-15032.0836875</v>
      </c>
      <c r="T45" s="96">
        <f ca="1">'Ops CF'!S48</f>
        <v>-15032.0836875</v>
      </c>
      <c r="U45" s="96">
        <f ca="1">'Ops CF'!T48</f>
        <v>-15032.0836875</v>
      </c>
      <c r="V45" s="96">
        <f ca="1">'Ops CF'!U48</f>
        <v>-15032.0836875</v>
      </c>
      <c r="W45" s="96">
        <f ca="1">'Ops CF'!V48</f>
        <v>-15032.0836875</v>
      </c>
      <c r="X45" s="96">
        <f ca="1">'Ops CF'!W48</f>
        <v>-15032.0836875</v>
      </c>
      <c r="Y45" s="96">
        <f ca="1">'Ops CF'!X48</f>
        <v>-15032.0836875</v>
      </c>
      <c r="Z45" s="96">
        <f ca="1">'Ops CF'!Y48</f>
        <v>-15032.0836875</v>
      </c>
      <c r="AA45" s="96">
        <f ca="1">'Ops CF'!Z48</f>
        <v>-15032.0836875</v>
      </c>
      <c r="AB45" s="96">
        <f ca="1">'Ops CF'!AA48</f>
        <v>-15032.0836875</v>
      </c>
      <c r="AC45" s="96">
        <f ca="1">'Ops CF'!AB48</f>
        <v>-15032.0836875</v>
      </c>
      <c r="AD45" s="96">
        <f ca="1">'Ops CF'!AC48</f>
        <v>-15032.0836875</v>
      </c>
      <c r="AE45" s="96">
        <f ca="1">'Ops CF'!AD48</f>
        <v>-15407.8857796875</v>
      </c>
      <c r="AF45" s="96">
        <f ca="1">'Ops CF'!AE48</f>
        <v>-15407.8857796875</v>
      </c>
      <c r="AG45" s="96">
        <f ca="1">'Ops CF'!AF48</f>
        <v>-15407.8857796875</v>
      </c>
      <c r="AH45" s="96">
        <f ca="1">'Ops CF'!AG48</f>
        <v>-15407.8857796875</v>
      </c>
      <c r="AI45" s="96">
        <f ca="1">'Ops CF'!AH48</f>
        <v>-15407.8857796875</v>
      </c>
      <c r="AJ45" s="96">
        <f ca="1">'Ops CF'!AI48</f>
        <v>-15407.8857796875</v>
      </c>
      <c r="AK45" s="96">
        <f ca="1">'Ops CF'!AJ48</f>
        <v>-15407.8857796875</v>
      </c>
      <c r="AL45" s="96">
        <f ca="1">'Ops CF'!AK48</f>
        <v>-15407.8857796875</v>
      </c>
      <c r="AM45" s="96">
        <f ca="1">'Ops CF'!AL48</f>
        <v>-15407.8857796875</v>
      </c>
      <c r="AN45" s="96">
        <f ca="1">'Ops CF'!AM48</f>
        <v>-15407.8857796875</v>
      </c>
      <c r="AO45" s="96">
        <f ca="1">'Ops CF'!AN48</f>
        <v>-15407.8857796875</v>
      </c>
      <c r="AP45" s="96">
        <f ca="1">'Ops CF'!AO48</f>
        <v>-15407.8857796875</v>
      </c>
      <c r="AQ45" s="96">
        <f ca="1">'Ops CF'!AP48</f>
        <v>-15793.082924179684</v>
      </c>
      <c r="AR45" s="96">
        <f ca="1">'Ops CF'!AQ48</f>
        <v>-15793.082924179684</v>
      </c>
      <c r="AS45" s="96">
        <f ca="1">'Ops CF'!AR48</f>
        <v>-15793.082924179684</v>
      </c>
      <c r="AT45" s="96">
        <f ca="1">'Ops CF'!AS48</f>
        <v>-15793.082924179684</v>
      </c>
      <c r="AU45" s="96">
        <f ca="1">'Ops CF'!AT48</f>
        <v>-15793.082924179684</v>
      </c>
      <c r="AV45" s="96">
        <f ca="1">'Ops CF'!AU48</f>
        <v>-15793.082924179684</v>
      </c>
      <c r="AW45" s="96">
        <f ca="1">'Ops CF'!AV48</f>
        <v>-15793.082924179684</v>
      </c>
      <c r="AX45" s="96">
        <f ca="1">'Ops CF'!AW48</f>
        <v>-15793.082924179684</v>
      </c>
      <c r="AY45" s="96">
        <f ca="1">'Ops CF'!AX48</f>
        <v>-15793.082924179684</v>
      </c>
      <c r="AZ45" s="96">
        <f ca="1">'Ops CF'!AY48</f>
        <v>-15793.082924179684</v>
      </c>
      <c r="BA45" s="96">
        <f ca="1">'Ops CF'!AZ48</f>
        <v>-15793.082924179684</v>
      </c>
      <c r="BB45" s="96">
        <f ca="1">'Ops CF'!BA48</f>
        <v>-15793.082924179684</v>
      </c>
      <c r="BC45" s="96">
        <f ca="1">'Ops CF'!BB48</f>
        <v>-16187.909997284174</v>
      </c>
      <c r="BD45" s="96">
        <f ca="1">'Ops CF'!BC48</f>
        <v>-16187.909997284174</v>
      </c>
      <c r="BE45" s="96">
        <f ca="1">'Ops CF'!BD48</f>
        <v>-16187.909997284174</v>
      </c>
      <c r="BF45" s="96">
        <f ca="1">'Ops CF'!BE48</f>
        <v>-16187.909997284174</v>
      </c>
      <c r="BG45" s="96">
        <f ca="1">'Ops CF'!BF48</f>
        <v>-16187.909997284174</v>
      </c>
      <c r="BH45" s="96">
        <f ca="1">'Ops CF'!BG48</f>
        <v>-16187.909997284174</v>
      </c>
      <c r="BI45" s="96">
        <f ca="1">'Ops CF'!BH48</f>
        <v>-16187.909997284174</v>
      </c>
      <c r="BJ45" s="96">
        <f ca="1">'Ops CF'!BI48</f>
        <v>-16187.909997284174</v>
      </c>
      <c r="BK45" s="96">
        <f ca="1">'Ops CF'!BJ48</f>
        <v>-16187.909997284174</v>
      </c>
      <c r="BL45" s="96">
        <f ca="1">'Ops CF'!BK48</f>
        <v>-16187.909997284174</v>
      </c>
      <c r="BM45" s="96">
        <f ca="1">'Ops CF'!BL48</f>
        <v>-16187.909997284174</v>
      </c>
      <c r="BN45" s="96">
        <f ca="1">'Ops CF'!BM48</f>
        <v>-16187.909997284174</v>
      </c>
      <c r="BO45" s="96">
        <f ca="1">'Ops CF'!BN48</f>
        <v>-16592.607747216276</v>
      </c>
      <c r="BP45" s="96">
        <f ca="1">'Ops CF'!BO48</f>
        <v>-16592.607747216276</v>
      </c>
      <c r="BQ45" s="96">
        <f ca="1">'Ops CF'!BP48</f>
        <v>-16592.607747216276</v>
      </c>
      <c r="BR45" s="96">
        <f ca="1">'Ops CF'!BQ48</f>
        <v>-16592.607747216276</v>
      </c>
      <c r="BS45" s="96">
        <f ca="1">'Ops CF'!BR48</f>
        <v>-16592.607747216276</v>
      </c>
      <c r="BT45" s="96">
        <f ca="1">'Ops CF'!BS48</f>
        <v>-16592.607747216276</v>
      </c>
      <c r="BU45" s="96">
        <f ca="1">'Ops CF'!BT48</f>
        <v>-16592.607747216276</v>
      </c>
      <c r="BV45" s="96">
        <f ca="1">'Ops CF'!BU48</f>
        <v>-16592.607747216276</v>
      </c>
      <c r="BW45" s="96">
        <f ca="1">'Ops CF'!BV48</f>
        <v>-16592.607747216276</v>
      </c>
      <c r="BX45" s="96">
        <f ca="1">'Ops CF'!BW48</f>
        <v>-16592.607747216276</v>
      </c>
      <c r="BY45" s="96">
        <f ca="1">'Ops CF'!BX48</f>
        <v>-16592.607747216276</v>
      </c>
      <c r="BZ45" s="96">
        <f ca="1">'Ops CF'!BY48</f>
        <v>-16592.607747216276</v>
      </c>
      <c r="CA45" s="96">
        <f ca="1">'Ops CF'!BZ48</f>
        <v>-17007.422940896682</v>
      </c>
      <c r="CB45" s="96">
        <f ca="1">'Ops CF'!CA48</f>
        <v>-17007.422940896682</v>
      </c>
      <c r="CC45" s="96">
        <f ca="1">'Ops CF'!CB48</f>
        <v>-17007.422940896682</v>
      </c>
      <c r="CD45" s="96">
        <f ca="1">'Ops CF'!CC48</f>
        <v>-17007.422940896682</v>
      </c>
      <c r="CE45" s="96">
        <f ca="1">'Ops CF'!CD48</f>
        <v>-17007.422940896682</v>
      </c>
      <c r="CF45" s="96">
        <f ca="1">'Ops CF'!CE48</f>
        <v>-17007.422940896682</v>
      </c>
      <c r="CG45" s="96">
        <f ca="1">'Ops CF'!CF48</f>
        <v>-17007.422940896682</v>
      </c>
      <c r="CH45" s="96">
        <f ca="1">'Ops CF'!CG48</f>
        <v>-17007.422940896682</v>
      </c>
      <c r="CI45" s="96">
        <f ca="1">'Ops CF'!CH48</f>
        <v>-17007.422940896682</v>
      </c>
      <c r="CJ45" s="96">
        <f ca="1">'Ops CF'!CI48</f>
        <v>-17007.422940896682</v>
      </c>
      <c r="CK45" s="96">
        <f ca="1">'Ops CF'!CJ48</f>
        <v>-17007.422940896682</v>
      </c>
      <c r="CL45" s="96">
        <f ca="1">'Ops CF'!CK48</f>
        <v>-17007.422940896682</v>
      </c>
      <c r="CM45" s="96">
        <f ca="1">'Ops CF'!CL48</f>
        <v>-17432.608514419098</v>
      </c>
      <c r="CN45" s="96">
        <f ca="1">'Ops CF'!CM48</f>
        <v>-17432.608514419098</v>
      </c>
      <c r="CO45" s="96">
        <f ca="1">'Ops CF'!CN48</f>
        <v>-17432.608514419098</v>
      </c>
      <c r="CP45" s="96">
        <f ca="1">'Ops CF'!CO48</f>
        <v>-17432.608514419098</v>
      </c>
      <c r="CQ45" s="96">
        <f ca="1">'Ops CF'!CP48</f>
        <v>-17432.608514419098</v>
      </c>
      <c r="CR45" s="96">
        <f ca="1">'Ops CF'!CQ48</f>
        <v>-17432.608514419098</v>
      </c>
      <c r="CS45" s="96">
        <f ca="1">'Ops CF'!CR48</f>
        <v>-17432.608514419098</v>
      </c>
      <c r="CT45" s="96">
        <f ca="1">'Ops CF'!CS48</f>
        <v>-17432.608514419098</v>
      </c>
      <c r="CU45" s="96">
        <f ca="1">'Ops CF'!CT48</f>
        <v>-17432.608514419098</v>
      </c>
      <c r="CV45" s="96">
        <f ca="1">'Ops CF'!CU48</f>
        <v>-17432.608514419098</v>
      </c>
      <c r="CW45" s="96">
        <f ca="1">'Ops CF'!CV48</f>
        <v>-17432.608514419098</v>
      </c>
      <c r="CX45" s="96">
        <f ca="1">'Ops CF'!CW48</f>
        <v>-17432.608514419098</v>
      </c>
      <c r="CY45" s="96">
        <f ca="1">'Ops CF'!CX48</f>
        <v>-17868.423727279576</v>
      </c>
      <c r="CZ45" s="96">
        <f ca="1">'Ops CF'!CY48</f>
        <v>-17868.423727279576</v>
      </c>
      <c r="DA45" s="96">
        <f ca="1">'Ops CF'!CZ48</f>
        <v>-17868.423727279576</v>
      </c>
      <c r="DB45" s="96">
        <f ca="1">'Ops CF'!DA48</f>
        <v>-17868.423727279576</v>
      </c>
      <c r="DC45" s="96">
        <f ca="1">'Ops CF'!DB48</f>
        <v>-17868.423727279576</v>
      </c>
      <c r="DD45" s="96">
        <f ca="1">'Ops CF'!DC48</f>
        <v>-17868.423727279576</v>
      </c>
      <c r="DE45" s="96">
        <f ca="1">'Ops CF'!DD48</f>
        <v>-17868.423727279576</v>
      </c>
      <c r="DF45" s="96">
        <f ca="1">'Ops CF'!DE48</f>
        <v>-17868.423727279576</v>
      </c>
      <c r="DG45" s="96">
        <f ca="1">'Ops CF'!DF48</f>
        <v>-17868.423727279576</v>
      </c>
      <c r="DH45" s="96">
        <f ca="1">'Ops CF'!DG48</f>
        <v>-17868.423727279576</v>
      </c>
      <c r="DI45" s="96">
        <f ca="1">'Ops CF'!DH48</f>
        <v>-17868.423727279576</v>
      </c>
      <c r="DJ45" s="96">
        <f ca="1">'Ops CF'!DI48</f>
        <v>-17868.423727279576</v>
      </c>
      <c r="DK45" s="96">
        <f ca="1">'Ops CF'!DJ48</f>
        <v>-18315.134320461562</v>
      </c>
      <c r="DL45" s="96">
        <f ca="1">'Ops CF'!DK48</f>
        <v>-18315.134320461562</v>
      </c>
      <c r="DM45" s="96">
        <f ca="1">'Ops CF'!DL48</f>
        <v>-18315.134320461562</v>
      </c>
      <c r="DN45" s="96">
        <f ca="1">'Ops CF'!DM48</f>
        <v>-18315.134320461562</v>
      </c>
      <c r="DO45" s="96">
        <f ca="1">'Ops CF'!DN48</f>
        <v>-18315.134320461562</v>
      </c>
      <c r="DP45" s="96">
        <f ca="1">'Ops CF'!DO48</f>
        <v>-18315.134320461562</v>
      </c>
      <c r="DQ45" s="96">
        <f ca="1">'Ops CF'!DP48</f>
        <v>-18315.134320461562</v>
      </c>
      <c r="DR45" s="96">
        <f ca="1">'Ops CF'!DQ48</f>
        <v>-18315.134320461562</v>
      </c>
      <c r="DS45" s="96">
        <f ca="1">'Ops CF'!DR48</f>
        <v>-18315.134320461562</v>
      </c>
      <c r="DT45" s="96">
        <f ca="1">'Ops CF'!DS48</f>
        <v>-18315.134320461562</v>
      </c>
      <c r="DU45" s="96">
        <f ca="1">'Ops CF'!DT48</f>
        <v>-18315.134320461562</v>
      </c>
      <c r="DV45" s="96">
        <f ca="1">'Ops CF'!DU48</f>
        <v>-18315.134320461562</v>
      </c>
      <c r="DW45" s="96">
        <f ca="1">'Ops CF'!DV48</f>
        <v>-18773.0126784731</v>
      </c>
      <c r="DX45" s="96">
        <f ca="1">'Ops CF'!DW48</f>
        <v>-18773.0126784731</v>
      </c>
      <c r="DY45" s="96">
        <f ca="1">'Ops CF'!DX48</f>
        <v>-18773.0126784731</v>
      </c>
      <c r="DZ45" s="96">
        <f ca="1">'Ops CF'!DY48</f>
        <v>-18773.0126784731</v>
      </c>
      <c r="EA45" s="96">
        <f ca="1">'Ops CF'!DZ48</f>
        <v>-18773.0126784731</v>
      </c>
      <c r="EB45" s="96">
        <f ca="1">'Ops CF'!EA48</f>
        <v>-18773.0126784731</v>
      </c>
      <c r="EC45" s="96">
        <f ca="1">'Ops CF'!EB48</f>
        <v>-18773.0126784731</v>
      </c>
      <c r="ED45" s="96">
        <f ca="1">'Ops CF'!EC48</f>
        <v>-18773.0126784731</v>
      </c>
      <c r="EE45" s="96">
        <f ca="1">'Ops CF'!ED48</f>
        <v>-18773.0126784731</v>
      </c>
      <c r="EF45" s="96">
        <f ca="1">'Ops CF'!EE48</f>
        <v>-18773.0126784731</v>
      </c>
      <c r="EG45" s="96">
        <f ca="1">'Ops CF'!EF48</f>
        <v>-18773.0126784731</v>
      </c>
      <c r="EH45" s="96">
        <f ca="1">'Ops CF'!EG48</f>
        <v>-18773.0126784731</v>
      </c>
    </row>
    <row r="46" spans="1:138" hidden="1" outlineLevel="1" x14ac:dyDescent="0.2">
      <c r="A46" s="2"/>
      <c r="B46" s="149" t="s">
        <v>30</v>
      </c>
      <c r="C46" s="96"/>
      <c r="D46" s="96"/>
      <c r="E46" s="96">
        <f ca="1">'Ops CF'!E49</f>
        <v>-73183.329249999995</v>
      </c>
      <c r="F46" s="96">
        <f ca="1">'Ops CF'!F49</f>
        <v>-75012.912481249994</v>
      </c>
      <c r="G46" s="96">
        <f ca="1">'Ops CF'!G49</f>
        <v>-76888.235293281235</v>
      </c>
      <c r="H46" s="96">
        <f ca="1">'Ops CF'!H49</f>
        <v>-78810.441175613261</v>
      </c>
      <c r="I46" s="96">
        <f ca="1">'Ops CF'!I49</f>
        <v>-80780.702205003588</v>
      </c>
      <c r="J46" s="96">
        <f ca="1">'Ops CF'!J49</f>
        <v>-82800.219760128675</v>
      </c>
      <c r="K46" s="96">
        <f ca="1">'Ops CF'!K49</f>
        <v>-84870.225254131889</v>
      </c>
      <c r="L46" s="96">
        <f ca="1">'Ops CF'!L49</f>
        <v>-86991.980885485173</v>
      </c>
      <c r="M46" s="96">
        <f ca="1">'Ops CF'!M49</f>
        <v>-89166.780407622296</v>
      </c>
      <c r="N46" s="96">
        <f ca="1">'Ops CF'!N49</f>
        <v>-91395.949917812846</v>
      </c>
      <c r="O46" s="96">
        <f ca="1">'Ops CF'!O49</f>
        <v>-93680.848665758152</v>
      </c>
      <c r="P46" s="96">
        <f t="shared" ca="1" si="12"/>
        <v>-819900.77663032908</v>
      </c>
      <c r="Q46" s="2"/>
      <c r="R46" s="96"/>
      <c r="S46" s="96">
        <f ca="1">'Ops CF'!R49</f>
        <v>-6098.6107708333329</v>
      </c>
      <c r="T46" s="96">
        <f ca="1">'Ops CF'!S49</f>
        <v>-6098.6107708333329</v>
      </c>
      <c r="U46" s="96">
        <f ca="1">'Ops CF'!T49</f>
        <v>-6098.6107708333329</v>
      </c>
      <c r="V46" s="96">
        <f ca="1">'Ops CF'!U49</f>
        <v>-6098.6107708333329</v>
      </c>
      <c r="W46" s="96">
        <f ca="1">'Ops CF'!V49</f>
        <v>-6098.6107708333329</v>
      </c>
      <c r="X46" s="96">
        <f ca="1">'Ops CF'!W49</f>
        <v>-6098.6107708333329</v>
      </c>
      <c r="Y46" s="96">
        <f ca="1">'Ops CF'!X49</f>
        <v>-6098.6107708333329</v>
      </c>
      <c r="Z46" s="96">
        <f ca="1">'Ops CF'!Y49</f>
        <v>-6098.6107708333329</v>
      </c>
      <c r="AA46" s="96">
        <f ca="1">'Ops CF'!Z49</f>
        <v>-6098.6107708333329</v>
      </c>
      <c r="AB46" s="96">
        <f ca="1">'Ops CF'!AA49</f>
        <v>-6098.6107708333329</v>
      </c>
      <c r="AC46" s="96">
        <f ca="1">'Ops CF'!AB49</f>
        <v>-6098.6107708333329</v>
      </c>
      <c r="AD46" s="96">
        <f ca="1">'Ops CF'!AC49</f>
        <v>-6098.6107708333329</v>
      </c>
      <c r="AE46" s="96">
        <f ca="1">'Ops CF'!AD49</f>
        <v>-6251.0760401041662</v>
      </c>
      <c r="AF46" s="96">
        <f ca="1">'Ops CF'!AE49</f>
        <v>-6251.0760401041662</v>
      </c>
      <c r="AG46" s="96">
        <f ca="1">'Ops CF'!AF49</f>
        <v>-6251.0760401041662</v>
      </c>
      <c r="AH46" s="96">
        <f ca="1">'Ops CF'!AG49</f>
        <v>-6251.0760401041662</v>
      </c>
      <c r="AI46" s="96">
        <f ca="1">'Ops CF'!AH49</f>
        <v>-6251.0760401041662</v>
      </c>
      <c r="AJ46" s="96">
        <f ca="1">'Ops CF'!AI49</f>
        <v>-6251.0760401041662</v>
      </c>
      <c r="AK46" s="96">
        <f ca="1">'Ops CF'!AJ49</f>
        <v>-6251.0760401041662</v>
      </c>
      <c r="AL46" s="96">
        <f ca="1">'Ops CF'!AK49</f>
        <v>-6251.0760401041662</v>
      </c>
      <c r="AM46" s="96">
        <f ca="1">'Ops CF'!AL49</f>
        <v>-6251.0760401041662</v>
      </c>
      <c r="AN46" s="96">
        <f ca="1">'Ops CF'!AM49</f>
        <v>-6251.0760401041662</v>
      </c>
      <c r="AO46" s="96">
        <f ca="1">'Ops CF'!AN49</f>
        <v>-6251.0760401041662</v>
      </c>
      <c r="AP46" s="96">
        <f ca="1">'Ops CF'!AO49</f>
        <v>-6251.0760401041662</v>
      </c>
      <c r="AQ46" s="96">
        <f ca="1">'Ops CF'!AP49</f>
        <v>-6407.3529411067693</v>
      </c>
      <c r="AR46" s="96">
        <f ca="1">'Ops CF'!AQ49</f>
        <v>-6407.3529411067693</v>
      </c>
      <c r="AS46" s="96">
        <f ca="1">'Ops CF'!AR49</f>
        <v>-6407.3529411067693</v>
      </c>
      <c r="AT46" s="96">
        <f ca="1">'Ops CF'!AS49</f>
        <v>-6407.3529411067693</v>
      </c>
      <c r="AU46" s="96">
        <f ca="1">'Ops CF'!AT49</f>
        <v>-6407.3529411067693</v>
      </c>
      <c r="AV46" s="96">
        <f ca="1">'Ops CF'!AU49</f>
        <v>-6407.3529411067693</v>
      </c>
      <c r="AW46" s="96">
        <f ca="1">'Ops CF'!AV49</f>
        <v>-6407.3529411067693</v>
      </c>
      <c r="AX46" s="96">
        <f ca="1">'Ops CF'!AW49</f>
        <v>-6407.3529411067693</v>
      </c>
      <c r="AY46" s="96">
        <f ca="1">'Ops CF'!AX49</f>
        <v>-6407.3529411067693</v>
      </c>
      <c r="AZ46" s="96">
        <f ca="1">'Ops CF'!AY49</f>
        <v>-6407.3529411067693</v>
      </c>
      <c r="BA46" s="96">
        <f ca="1">'Ops CF'!AZ49</f>
        <v>-6407.3529411067693</v>
      </c>
      <c r="BB46" s="96">
        <f ca="1">'Ops CF'!BA49</f>
        <v>-6407.3529411067693</v>
      </c>
      <c r="BC46" s="96">
        <f ca="1">'Ops CF'!BB49</f>
        <v>-6567.5367646344384</v>
      </c>
      <c r="BD46" s="96">
        <f ca="1">'Ops CF'!BC49</f>
        <v>-6567.5367646344384</v>
      </c>
      <c r="BE46" s="96">
        <f ca="1">'Ops CF'!BD49</f>
        <v>-6567.5367646344384</v>
      </c>
      <c r="BF46" s="96">
        <f ca="1">'Ops CF'!BE49</f>
        <v>-6567.5367646344384</v>
      </c>
      <c r="BG46" s="96">
        <f ca="1">'Ops CF'!BF49</f>
        <v>-6567.5367646344384</v>
      </c>
      <c r="BH46" s="96">
        <f ca="1">'Ops CF'!BG49</f>
        <v>-6567.5367646344384</v>
      </c>
      <c r="BI46" s="96">
        <f ca="1">'Ops CF'!BH49</f>
        <v>-6567.5367646344384</v>
      </c>
      <c r="BJ46" s="96">
        <f ca="1">'Ops CF'!BI49</f>
        <v>-6567.5367646344384</v>
      </c>
      <c r="BK46" s="96">
        <f ca="1">'Ops CF'!BJ49</f>
        <v>-6567.5367646344384</v>
      </c>
      <c r="BL46" s="96">
        <f ca="1">'Ops CF'!BK49</f>
        <v>-6567.5367646344384</v>
      </c>
      <c r="BM46" s="96">
        <f ca="1">'Ops CF'!BL49</f>
        <v>-6567.5367646344384</v>
      </c>
      <c r="BN46" s="96">
        <f ca="1">'Ops CF'!BM49</f>
        <v>-6567.5367646344384</v>
      </c>
      <c r="BO46" s="96">
        <f ca="1">'Ops CF'!BN49</f>
        <v>-6731.725183750299</v>
      </c>
      <c r="BP46" s="96">
        <f ca="1">'Ops CF'!BO49</f>
        <v>-6731.725183750299</v>
      </c>
      <c r="BQ46" s="96">
        <f ca="1">'Ops CF'!BP49</f>
        <v>-6731.725183750299</v>
      </c>
      <c r="BR46" s="96">
        <f ca="1">'Ops CF'!BQ49</f>
        <v>-6731.725183750299</v>
      </c>
      <c r="BS46" s="96">
        <f ca="1">'Ops CF'!BR49</f>
        <v>-6731.725183750299</v>
      </c>
      <c r="BT46" s="96">
        <f ca="1">'Ops CF'!BS49</f>
        <v>-6731.725183750299</v>
      </c>
      <c r="BU46" s="96">
        <f ca="1">'Ops CF'!BT49</f>
        <v>-6731.725183750299</v>
      </c>
      <c r="BV46" s="96">
        <f ca="1">'Ops CF'!BU49</f>
        <v>-6731.725183750299</v>
      </c>
      <c r="BW46" s="96">
        <f ca="1">'Ops CF'!BV49</f>
        <v>-6731.725183750299</v>
      </c>
      <c r="BX46" s="96">
        <f ca="1">'Ops CF'!BW49</f>
        <v>-6731.725183750299</v>
      </c>
      <c r="BY46" s="96">
        <f ca="1">'Ops CF'!BX49</f>
        <v>-6731.725183750299</v>
      </c>
      <c r="BZ46" s="96">
        <f ca="1">'Ops CF'!BY49</f>
        <v>-6731.725183750299</v>
      </c>
      <c r="CA46" s="96">
        <f ca="1">'Ops CF'!BZ49</f>
        <v>-6900.018313344056</v>
      </c>
      <c r="CB46" s="96">
        <f ca="1">'Ops CF'!CA49</f>
        <v>-6900.018313344056</v>
      </c>
      <c r="CC46" s="96">
        <f ca="1">'Ops CF'!CB49</f>
        <v>-6900.018313344056</v>
      </c>
      <c r="CD46" s="96">
        <f ca="1">'Ops CF'!CC49</f>
        <v>-6900.018313344056</v>
      </c>
      <c r="CE46" s="96">
        <f ca="1">'Ops CF'!CD49</f>
        <v>-6900.018313344056</v>
      </c>
      <c r="CF46" s="96">
        <f ca="1">'Ops CF'!CE49</f>
        <v>-6900.018313344056</v>
      </c>
      <c r="CG46" s="96">
        <f ca="1">'Ops CF'!CF49</f>
        <v>-6900.018313344056</v>
      </c>
      <c r="CH46" s="96">
        <f ca="1">'Ops CF'!CG49</f>
        <v>-6900.018313344056</v>
      </c>
      <c r="CI46" s="96">
        <f ca="1">'Ops CF'!CH49</f>
        <v>-6900.018313344056</v>
      </c>
      <c r="CJ46" s="96">
        <f ca="1">'Ops CF'!CI49</f>
        <v>-6900.018313344056</v>
      </c>
      <c r="CK46" s="96">
        <f ca="1">'Ops CF'!CJ49</f>
        <v>-6900.018313344056</v>
      </c>
      <c r="CL46" s="96">
        <f ca="1">'Ops CF'!CK49</f>
        <v>-6900.018313344056</v>
      </c>
      <c r="CM46" s="96">
        <f ca="1">'Ops CF'!CL49</f>
        <v>-7072.5187711776571</v>
      </c>
      <c r="CN46" s="96">
        <f ca="1">'Ops CF'!CM49</f>
        <v>-7072.5187711776571</v>
      </c>
      <c r="CO46" s="96">
        <f ca="1">'Ops CF'!CN49</f>
        <v>-7072.5187711776571</v>
      </c>
      <c r="CP46" s="96">
        <f ca="1">'Ops CF'!CO49</f>
        <v>-7072.5187711776571</v>
      </c>
      <c r="CQ46" s="96">
        <f ca="1">'Ops CF'!CP49</f>
        <v>-7072.5187711776571</v>
      </c>
      <c r="CR46" s="96">
        <f ca="1">'Ops CF'!CQ49</f>
        <v>-7072.5187711776571</v>
      </c>
      <c r="CS46" s="96">
        <f ca="1">'Ops CF'!CR49</f>
        <v>-7072.5187711776571</v>
      </c>
      <c r="CT46" s="96">
        <f ca="1">'Ops CF'!CS49</f>
        <v>-7072.5187711776571</v>
      </c>
      <c r="CU46" s="96">
        <f ca="1">'Ops CF'!CT49</f>
        <v>-7072.5187711776571</v>
      </c>
      <c r="CV46" s="96">
        <f ca="1">'Ops CF'!CU49</f>
        <v>-7072.5187711776571</v>
      </c>
      <c r="CW46" s="96">
        <f ca="1">'Ops CF'!CV49</f>
        <v>-7072.5187711776571</v>
      </c>
      <c r="CX46" s="96">
        <f ca="1">'Ops CF'!CW49</f>
        <v>-7072.5187711776571</v>
      </c>
      <c r="CY46" s="96">
        <f ca="1">'Ops CF'!CX49</f>
        <v>-7249.331740457098</v>
      </c>
      <c r="CZ46" s="96">
        <f ca="1">'Ops CF'!CY49</f>
        <v>-7249.331740457098</v>
      </c>
      <c r="DA46" s="96">
        <f ca="1">'Ops CF'!CZ49</f>
        <v>-7249.331740457098</v>
      </c>
      <c r="DB46" s="96">
        <f ca="1">'Ops CF'!DA49</f>
        <v>-7249.331740457098</v>
      </c>
      <c r="DC46" s="96">
        <f ca="1">'Ops CF'!DB49</f>
        <v>-7249.331740457098</v>
      </c>
      <c r="DD46" s="96">
        <f ca="1">'Ops CF'!DC49</f>
        <v>-7249.331740457098</v>
      </c>
      <c r="DE46" s="96">
        <f ca="1">'Ops CF'!DD49</f>
        <v>-7249.331740457098</v>
      </c>
      <c r="DF46" s="96">
        <f ca="1">'Ops CF'!DE49</f>
        <v>-7249.331740457098</v>
      </c>
      <c r="DG46" s="96">
        <f ca="1">'Ops CF'!DF49</f>
        <v>-7249.331740457098</v>
      </c>
      <c r="DH46" s="96">
        <f ca="1">'Ops CF'!DG49</f>
        <v>-7249.331740457098</v>
      </c>
      <c r="DI46" s="96">
        <f ca="1">'Ops CF'!DH49</f>
        <v>-7249.331740457098</v>
      </c>
      <c r="DJ46" s="96">
        <f ca="1">'Ops CF'!DI49</f>
        <v>-7249.331740457098</v>
      </c>
      <c r="DK46" s="96">
        <f ca="1">'Ops CF'!DJ49</f>
        <v>-7430.5650339685244</v>
      </c>
      <c r="DL46" s="96">
        <f ca="1">'Ops CF'!DK49</f>
        <v>-7430.5650339685244</v>
      </c>
      <c r="DM46" s="96">
        <f ca="1">'Ops CF'!DL49</f>
        <v>-7430.5650339685244</v>
      </c>
      <c r="DN46" s="96">
        <f ca="1">'Ops CF'!DM49</f>
        <v>-7430.5650339685244</v>
      </c>
      <c r="DO46" s="96">
        <f ca="1">'Ops CF'!DN49</f>
        <v>-7430.5650339685244</v>
      </c>
      <c r="DP46" s="96">
        <f ca="1">'Ops CF'!DO49</f>
        <v>-7430.5650339685244</v>
      </c>
      <c r="DQ46" s="96">
        <f ca="1">'Ops CF'!DP49</f>
        <v>-7430.5650339685244</v>
      </c>
      <c r="DR46" s="96">
        <f ca="1">'Ops CF'!DQ49</f>
        <v>-7430.5650339685244</v>
      </c>
      <c r="DS46" s="96">
        <f ca="1">'Ops CF'!DR49</f>
        <v>-7430.5650339685244</v>
      </c>
      <c r="DT46" s="96">
        <f ca="1">'Ops CF'!DS49</f>
        <v>-7430.5650339685244</v>
      </c>
      <c r="DU46" s="96">
        <f ca="1">'Ops CF'!DT49</f>
        <v>-7430.5650339685244</v>
      </c>
      <c r="DV46" s="96">
        <f ca="1">'Ops CF'!DU49</f>
        <v>-7430.5650339685244</v>
      </c>
      <c r="DW46" s="96">
        <f ca="1">'Ops CF'!DV49</f>
        <v>-7616.3291598177375</v>
      </c>
      <c r="DX46" s="96">
        <f ca="1">'Ops CF'!DW49</f>
        <v>-7616.3291598177375</v>
      </c>
      <c r="DY46" s="96">
        <f ca="1">'Ops CF'!DX49</f>
        <v>-7616.3291598177375</v>
      </c>
      <c r="DZ46" s="96">
        <f ca="1">'Ops CF'!DY49</f>
        <v>-7616.3291598177375</v>
      </c>
      <c r="EA46" s="96">
        <f ca="1">'Ops CF'!DZ49</f>
        <v>-7616.3291598177375</v>
      </c>
      <c r="EB46" s="96">
        <f ca="1">'Ops CF'!EA49</f>
        <v>-7616.3291598177375</v>
      </c>
      <c r="EC46" s="96">
        <f ca="1">'Ops CF'!EB49</f>
        <v>-7616.3291598177375</v>
      </c>
      <c r="ED46" s="96">
        <f ca="1">'Ops CF'!EC49</f>
        <v>-7616.3291598177375</v>
      </c>
      <c r="EE46" s="96">
        <f ca="1">'Ops CF'!ED49</f>
        <v>-7616.3291598177375</v>
      </c>
      <c r="EF46" s="96">
        <f ca="1">'Ops CF'!EE49</f>
        <v>-7616.3291598177375</v>
      </c>
      <c r="EG46" s="96">
        <f ca="1">'Ops CF'!EF49</f>
        <v>-7616.3291598177375</v>
      </c>
      <c r="EH46" s="96">
        <f ca="1">'Ops CF'!EG49</f>
        <v>-7616.3291598177375</v>
      </c>
    </row>
    <row r="47" spans="1:138" ht="12.75" hidden="1" outlineLevel="1" thickBot="1" x14ac:dyDescent="0.25">
      <c r="A47" s="2"/>
      <c r="B47" s="149" t="s">
        <v>31</v>
      </c>
      <c r="C47" s="96"/>
      <c r="D47" s="96"/>
      <c r="E47" s="96">
        <f ca="1">'Ops CF'!E50</f>
        <v>3608.1024999999995</v>
      </c>
      <c r="F47" s="96">
        <f ca="1">'Ops CF'!F50</f>
        <v>3698.3050624999992</v>
      </c>
      <c r="G47" s="96">
        <f ca="1">'Ops CF'!G50</f>
        <v>3790.7626890624988</v>
      </c>
      <c r="H47" s="96">
        <f ca="1">'Ops CF'!H50</f>
        <v>3885.5317562890609</v>
      </c>
      <c r="I47" s="96">
        <f ca="1">'Ops CF'!I50</f>
        <v>3982.6700501962873</v>
      </c>
      <c r="J47" s="96">
        <f ca="1">'Ops CF'!J50</f>
        <v>4082.236801451194</v>
      </c>
      <c r="K47" s="96">
        <f ca="1">'Ops CF'!K50</f>
        <v>4184.2927214874735</v>
      </c>
      <c r="L47" s="96">
        <f ca="1">'Ops CF'!L50</f>
        <v>4288.9000395246603</v>
      </c>
      <c r="M47" s="96">
        <f ca="1">'Ops CF'!M50</f>
        <v>4396.1225405127761</v>
      </c>
      <c r="N47" s="96">
        <f ca="1">'Ops CF'!N50</f>
        <v>4506.0256040255954</v>
      </c>
      <c r="O47" s="96">
        <f ca="1">'Ops CF'!O50</f>
        <v>4618.6762441262345</v>
      </c>
      <c r="P47" s="96">
        <f t="shared" ca="1" si="12"/>
        <v>40422.949765049547</v>
      </c>
      <c r="Q47" s="2"/>
      <c r="R47" s="96"/>
      <c r="S47" s="96">
        <f ca="1">'Ops CF'!R50</f>
        <v>300.67520833333327</v>
      </c>
      <c r="T47" s="96">
        <f ca="1">'Ops CF'!S50</f>
        <v>300.67520833333327</v>
      </c>
      <c r="U47" s="96">
        <f ca="1">'Ops CF'!T50</f>
        <v>300.67520833333327</v>
      </c>
      <c r="V47" s="96">
        <f ca="1">'Ops CF'!U50</f>
        <v>300.67520833333327</v>
      </c>
      <c r="W47" s="96">
        <f ca="1">'Ops CF'!V50</f>
        <v>300.67520833333327</v>
      </c>
      <c r="X47" s="96">
        <f ca="1">'Ops CF'!W50</f>
        <v>300.67520833333327</v>
      </c>
      <c r="Y47" s="96">
        <f ca="1">'Ops CF'!X50</f>
        <v>300.67520833333327</v>
      </c>
      <c r="Z47" s="96">
        <f ca="1">'Ops CF'!Y50</f>
        <v>300.67520833333327</v>
      </c>
      <c r="AA47" s="96">
        <f ca="1">'Ops CF'!Z50</f>
        <v>300.67520833333327</v>
      </c>
      <c r="AB47" s="96">
        <f ca="1">'Ops CF'!AA50</f>
        <v>300.67520833333327</v>
      </c>
      <c r="AC47" s="96">
        <f ca="1">'Ops CF'!AB50</f>
        <v>300.67520833333327</v>
      </c>
      <c r="AD47" s="96">
        <f ca="1">'Ops CF'!AC50</f>
        <v>300.67520833333327</v>
      </c>
      <c r="AE47" s="96">
        <f ca="1">'Ops CF'!AD50</f>
        <v>308.19208854166658</v>
      </c>
      <c r="AF47" s="96">
        <f ca="1">'Ops CF'!AE50</f>
        <v>308.19208854166658</v>
      </c>
      <c r="AG47" s="96">
        <f ca="1">'Ops CF'!AF50</f>
        <v>308.19208854166658</v>
      </c>
      <c r="AH47" s="96">
        <f ca="1">'Ops CF'!AG50</f>
        <v>308.19208854166658</v>
      </c>
      <c r="AI47" s="96">
        <f ca="1">'Ops CF'!AH50</f>
        <v>308.19208854166658</v>
      </c>
      <c r="AJ47" s="96">
        <f ca="1">'Ops CF'!AI50</f>
        <v>308.19208854166658</v>
      </c>
      <c r="AK47" s="96">
        <f ca="1">'Ops CF'!AJ50</f>
        <v>308.19208854166658</v>
      </c>
      <c r="AL47" s="96">
        <f ca="1">'Ops CF'!AK50</f>
        <v>308.19208854166658</v>
      </c>
      <c r="AM47" s="96">
        <f ca="1">'Ops CF'!AL50</f>
        <v>308.19208854166658</v>
      </c>
      <c r="AN47" s="96">
        <f ca="1">'Ops CF'!AM50</f>
        <v>308.19208854166658</v>
      </c>
      <c r="AO47" s="96">
        <f ca="1">'Ops CF'!AN50</f>
        <v>308.19208854166658</v>
      </c>
      <c r="AP47" s="96">
        <f ca="1">'Ops CF'!AO50</f>
        <v>308.19208854166658</v>
      </c>
      <c r="AQ47" s="96">
        <f ca="1">'Ops CF'!AP50</f>
        <v>315.89689075520823</v>
      </c>
      <c r="AR47" s="96">
        <f ca="1">'Ops CF'!AQ50</f>
        <v>315.89689075520823</v>
      </c>
      <c r="AS47" s="96">
        <f ca="1">'Ops CF'!AR50</f>
        <v>315.89689075520823</v>
      </c>
      <c r="AT47" s="96">
        <f ca="1">'Ops CF'!AS50</f>
        <v>315.89689075520823</v>
      </c>
      <c r="AU47" s="96">
        <f ca="1">'Ops CF'!AT50</f>
        <v>315.89689075520823</v>
      </c>
      <c r="AV47" s="96">
        <f ca="1">'Ops CF'!AU50</f>
        <v>315.89689075520823</v>
      </c>
      <c r="AW47" s="96">
        <f ca="1">'Ops CF'!AV50</f>
        <v>315.89689075520823</v>
      </c>
      <c r="AX47" s="96">
        <f ca="1">'Ops CF'!AW50</f>
        <v>315.89689075520823</v>
      </c>
      <c r="AY47" s="96">
        <f ca="1">'Ops CF'!AX50</f>
        <v>315.89689075520823</v>
      </c>
      <c r="AZ47" s="96">
        <f ca="1">'Ops CF'!AY50</f>
        <v>315.89689075520823</v>
      </c>
      <c r="BA47" s="96">
        <f ca="1">'Ops CF'!AZ50</f>
        <v>315.89689075520823</v>
      </c>
      <c r="BB47" s="96">
        <f ca="1">'Ops CF'!BA50</f>
        <v>315.89689075520823</v>
      </c>
      <c r="BC47" s="96">
        <f ca="1">'Ops CF'!BB50</f>
        <v>323.79431302408841</v>
      </c>
      <c r="BD47" s="96">
        <f ca="1">'Ops CF'!BC50</f>
        <v>323.79431302408841</v>
      </c>
      <c r="BE47" s="96">
        <f ca="1">'Ops CF'!BD50</f>
        <v>323.79431302408841</v>
      </c>
      <c r="BF47" s="96">
        <f ca="1">'Ops CF'!BE50</f>
        <v>323.79431302408841</v>
      </c>
      <c r="BG47" s="96">
        <f ca="1">'Ops CF'!BF50</f>
        <v>323.79431302408841</v>
      </c>
      <c r="BH47" s="96">
        <f ca="1">'Ops CF'!BG50</f>
        <v>323.79431302408841</v>
      </c>
      <c r="BI47" s="96">
        <f ca="1">'Ops CF'!BH50</f>
        <v>323.79431302408841</v>
      </c>
      <c r="BJ47" s="96">
        <f ca="1">'Ops CF'!BI50</f>
        <v>323.79431302408841</v>
      </c>
      <c r="BK47" s="96">
        <f ca="1">'Ops CF'!BJ50</f>
        <v>323.79431302408841</v>
      </c>
      <c r="BL47" s="96">
        <f ca="1">'Ops CF'!BK50</f>
        <v>323.79431302408841</v>
      </c>
      <c r="BM47" s="96">
        <f ca="1">'Ops CF'!BL50</f>
        <v>323.79431302408841</v>
      </c>
      <c r="BN47" s="96">
        <f ca="1">'Ops CF'!BM50</f>
        <v>323.79431302408841</v>
      </c>
      <c r="BO47" s="96">
        <f ca="1">'Ops CF'!BN50</f>
        <v>331.88917084969063</v>
      </c>
      <c r="BP47" s="96">
        <f ca="1">'Ops CF'!BO50</f>
        <v>331.88917084969063</v>
      </c>
      <c r="BQ47" s="96">
        <f ca="1">'Ops CF'!BP50</f>
        <v>331.88917084969063</v>
      </c>
      <c r="BR47" s="96">
        <f ca="1">'Ops CF'!BQ50</f>
        <v>331.88917084969063</v>
      </c>
      <c r="BS47" s="96">
        <f ca="1">'Ops CF'!BR50</f>
        <v>331.88917084969063</v>
      </c>
      <c r="BT47" s="96">
        <f ca="1">'Ops CF'!BS50</f>
        <v>331.88917084969063</v>
      </c>
      <c r="BU47" s="96">
        <f ca="1">'Ops CF'!BT50</f>
        <v>331.88917084969063</v>
      </c>
      <c r="BV47" s="96">
        <f ca="1">'Ops CF'!BU50</f>
        <v>331.88917084969063</v>
      </c>
      <c r="BW47" s="96">
        <f ca="1">'Ops CF'!BV50</f>
        <v>331.88917084969063</v>
      </c>
      <c r="BX47" s="96">
        <f ca="1">'Ops CF'!BW50</f>
        <v>331.88917084969063</v>
      </c>
      <c r="BY47" s="96">
        <f ca="1">'Ops CF'!BX50</f>
        <v>331.88917084969063</v>
      </c>
      <c r="BZ47" s="96">
        <f ca="1">'Ops CF'!BY50</f>
        <v>331.88917084969063</v>
      </c>
      <c r="CA47" s="96">
        <f ca="1">'Ops CF'!BZ50</f>
        <v>340.18640012093283</v>
      </c>
      <c r="CB47" s="96">
        <f ca="1">'Ops CF'!CA50</f>
        <v>340.18640012093283</v>
      </c>
      <c r="CC47" s="96">
        <f ca="1">'Ops CF'!CB50</f>
        <v>340.18640012093283</v>
      </c>
      <c r="CD47" s="96">
        <f ca="1">'Ops CF'!CC50</f>
        <v>340.18640012093283</v>
      </c>
      <c r="CE47" s="96">
        <f ca="1">'Ops CF'!CD50</f>
        <v>340.18640012093283</v>
      </c>
      <c r="CF47" s="96">
        <f ca="1">'Ops CF'!CE50</f>
        <v>340.18640012093283</v>
      </c>
      <c r="CG47" s="96">
        <f ca="1">'Ops CF'!CF50</f>
        <v>340.18640012093283</v>
      </c>
      <c r="CH47" s="96">
        <f ca="1">'Ops CF'!CG50</f>
        <v>340.18640012093283</v>
      </c>
      <c r="CI47" s="96">
        <f ca="1">'Ops CF'!CH50</f>
        <v>340.18640012093283</v>
      </c>
      <c r="CJ47" s="96">
        <f ca="1">'Ops CF'!CI50</f>
        <v>340.18640012093283</v>
      </c>
      <c r="CK47" s="96">
        <f ca="1">'Ops CF'!CJ50</f>
        <v>340.18640012093283</v>
      </c>
      <c r="CL47" s="96">
        <f ca="1">'Ops CF'!CK50</f>
        <v>340.18640012093283</v>
      </c>
      <c r="CM47" s="96">
        <f ca="1">'Ops CF'!CL50</f>
        <v>348.69106012395611</v>
      </c>
      <c r="CN47" s="96">
        <f ca="1">'Ops CF'!CM50</f>
        <v>348.69106012395611</v>
      </c>
      <c r="CO47" s="96">
        <f ca="1">'Ops CF'!CN50</f>
        <v>348.69106012395611</v>
      </c>
      <c r="CP47" s="96">
        <f ca="1">'Ops CF'!CO50</f>
        <v>348.69106012395611</v>
      </c>
      <c r="CQ47" s="96">
        <f ca="1">'Ops CF'!CP50</f>
        <v>348.69106012395611</v>
      </c>
      <c r="CR47" s="96">
        <f ca="1">'Ops CF'!CQ50</f>
        <v>348.69106012395611</v>
      </c>
      <c r="CS47" s="96">
        <f ca="1">'Ops CF'!CR50</f>
        <v>348.69106012395611</v>
      </c>
      <c r="CT47" s="96">
        <f ca="1">'Ops CF'!CS50</f>
        <v>348.69106012395611</v>
      </c>
      <c r="CU47" s="96">
        <f ca="1">'Ops CF'!CT50</f>
        <v>348.69106012395611</v>
      </c>
      <c r="CV47" s="96">
        <f ca="1">'Ops CF'!CU50</f>
        <v>348.69106012395611</v>
      </c>
      <c r="CW47" s="96">
        <f ca="1">'Ops CF'!CV50</f>
        <v>348.69106012395611</v>
      </c>
      <c r="CX47" s="96">
        <f ca="1">'Ops CF'!CW50</f>
        <v>348.69106012395611</v>
      </c>
      <c r="CY47" s="96">
        <f ca="1">'Ops CF'!CX50</f>
        <v>357.40833662705501</v>
      </c>
      <c r="CZ47" s="96">
        <f ca="1">'Ops CF'!CY50</f>
        <v>357.40833662705501</v>
      </c>
      <c r="DA47" s="96">
        <f ca="1">'Ops CF'!CZ50</f>
        <v>357.40833662705501</v>
      </c>
      <c r="DB47" s="96">
        <f ca="1">'Ops CF'!DA50</f>
        <v>357.40833662705501</v>
      </c>
      <c r="DC47" s="96">
        <f ca="1">'Ops CF'!DB50</f>
        <v>357.40833662705501</v>
      </c>
      <c r="DD47" s="96">
        <f ca="1">'Ops CF'!DC50</f>
        <v>357.40833662705501</v>
      </c>
      <c r="DE47" s="96">
        <f ca="1">'Ops CF'!DD50</f>
        <v>357.40833662705501</v>
      </c>
      <c r="DF47" s="96">
        <f ca="1">'Ops CF'!DE50</f>
        <v>357.40833662705501</v>
      </c>
      <c r="DG47" s="96">
        <f ca="1">'Ops CF'!DF50</f>
        <v>357.40833662705501</v>
      </c>
      <c r="DH47" s="96">
        <f ca="1">'Ops CF'!DG50</f>
        <v>357.40833662705501</v>
      </c>
      <c r="DI47" s="96">
        <f ca="1">'Ops CF'!DH50</f>
        <v>357.40833662705501</v>
      </c>
      <c r="DJ47" s="96">
        <f ca="1">'Ops CF'!DI50</f>
        <v>357.40833662705501</v>
      </c>
      <c r="DK47" s="96">
        <f ca="1">'Ops CF'!DJ50</f>
        <v>366.34354504273136</v>
      </c>
      <c r="DL47" s="96">
        <f ca="1">'Ops CF'!DK50</f>
        <v>366.34354504273136</v>
      </c>
      <c r="DM47" s="96">
        <f ca="1">'Ops CF'!DL50</f>
        <v>366.34354504273136</v>
      </c>
      <c r="DN47" s="96">
        <f ca="1">'Ops CF'!DM50</f>
        <v>366.34354504273136</v>
      </c>
      <c r="DO47" s="96">
        <f ca="1">'Ops CF'!DN50</f>
        <v>366.34354504273136</v>
      </c>
      <c r="DP47" s="96">
        <f ca="1">'Ops CF'!DO50</f>
        <v>366.34354504273136</v>
      </c>
      <c r="DQ47" s="96">
        <f ca="1">'Ops CF'!DP50</f>
        <v>366.34354504273136</v>
      </c>
      <c r="DR47" s="96">
        <f ca="1">'Ops CF'!DQ50</f>
        <v>366.34354504273136</v>
      </c>
      <c r="DS47" s="96">
        <f ca="1">'Ops CF'!DR50</f>
        <v>366.34354504273136</v>
      </c>
      <c r="DT47" s="96">
        <f ca="1">'Ops CF'!DS50</f>
        <v>366.34354504273136</v>
      </c>
      <c r="DU47" s="96">
        <f ca="1">'Ops CF'!DT50</f>
        <v>366.34354504273136</v>
      </c>
      <c r="DV47" s="96">
        <f ca="1">'Ops CF'!DU50</f>
        <v>366.34354504273136</v>
      </c>
      <c r="DW47" s="96">
        <f ca="1">'Ops CF'!DV50</f>
        <v>375.50213366879962</v>
      </c>
      <c r="DX47" s="96">
        <f ca="1">'Ops CF'!DW50</f>
        <v>375.50213366879962</v>
      </c>
      <c r="DY47" s="96">
        <f ca="1">'Ops CF'!DX50</f>
        <v>375.50213366879962</v>
      </c>
      <c r="DZ47" s="96">
        <f ca="1">'Ops CF'!DY50</f>
        <v>375.50213366879962</v>
      </c>
      <c r="EA47" s="96">
        <f ca="1">'Ops CF'!DZ50</f>
        <v>375.50213366879962</v>
      </c>
      <c r="EB47" s="96">
        <f ca="1">'Ops CF'!EA50</f>
        <v>375.50213366879962</v>
      </c>
      <c r="EC47" s="96">
        <f ca="1">'Ops CF'!EB50</f>
        <v>375.50213366879962</v>
      </c>
      <c r="ED47" s="96">
        <f ca="1">'Ops CF'!EC50</f>
        <v>375.50213366879962</v>
      </c>
      <c r="EE47" s="96">
        <f ca="1">'Ops CF'!ED50</f>
        <v>375.50213366879962</v>
      </c>
      <c r="EF47" s="96">
        <f ca="1">'Ops CF'!EE50</f>
        <v>375.50213366879962</v>
      </c>
      <c r="EG47" s="96">
        <f ca="1">'Ops CF'!EF50</f>
        <v>375.50213366879962</v>
      </c>
      <c r="EH47" s="96">
        <f ca="1">'Ops CF'!EG50</f>
        <v>375.50213366879962</v>
      </c>
    </row>
    <row r="48" spans="1:138" ht="12.75" collapsed="1" thickBot="1" x14ac:dyDescent="0.25">
      <c r="A48" s="2"/>
      <c r="B48" s="169" t="s">
        <v>32</v>
      </c>
      <c r="C48" s="169"/>
      <c r="D48" s="169"/>
      <c r="E48" s="169">
        <f ca="1">SUBTOTAL(9,E39:E47)</f>
        <v>-1116158.17</v>
      </c>
      <c r="F48" s="169">
        <f t="shared" ref="F48:P48" ca="1" si="13">SUBTOTAL(9,F39:F47)</f>
        <v>-1144062.1242499996</v>
      </c>
      <c r="G48" s="169">
        <f t="shared" ca="1" si="13"/>
        <v>-1172663.6773562497</v>
      </c>
      <c r="H48" s="169">
        <f t="shared" ca="1" si="13"/>
        <v>-1201980.2692901557</v>
      </c>
      <c r="I48" s="169">
        <f t="shared" ca="1" si="13"/>
        <v>-1232029.7760224096</v>
      </c>
      <c r="J48" s="169">
        <f t="shared" ca="1" si="13"/>
        <v>-1262830.5204229697</v>
      </c>
      <c r="K48" s="169">
        <f t="shared" ca="1" si="13"/>
        <v>-1294401.2834335438</v>
      </c>
      <c r="L48" s="169">
        <f t="shared" ca="1" si="13"/>
        <v>-1326761.3155193822</v>
      </c>
      <c r="M48" s="169">
        <f t="shared" ca="1" si="13"/>
        <v>-1359930.3484073665</v>
      </c>
      <c r="N48" s="169">
        <f t="shared" ca="1" si="13"/>
        <v>-1393928.6071175507</v>
      </c>
      <c r="O48" s="169">
        <f ca="1">SUBTOTAL(9,O39:O47)</f>
        <v>-1428776.8222954893</v>
      </c>
      <c r="P48" s="169">
        <f t="shared" ca="1" si="13"/>
        <v>-12504746.091819629</v>
      </c>
      <c r="Q48" s="2"/>
      <c r="R48" s="169"/>
      <c r="S48" s="169">
        <f t="shared" ref="S48:CD48" ca="1" si="14">SUBTOTAL(9,S39:S47)</f>
        <v>-93013.180833333317</v>
      </c>
      <c r="T48" s="169">
        <f t="shared" ca="1" si="14"/>
        <v>-93013.180833333317</v>
      </c>
      <c r="U48" s="169">
        <f t="shared" ca="1" si="14"/>
        <v>-93013.180833333317</v>
      </c>
      <c r="V48" s="169">
        <f t="shared" ca="1" si="14"/>
        <v>-93013.180833333317</v>
      </c>
      <c r="W48" s="169">
        <f t="shared" ca="1" si="14"/>
        <v>-93013.180833333317</v>
      </c>
      <c r="X48" s="169">
        <f t="shared" ca="1" si="14"/>
        <v>-93013.180833333317</v>
      </c>
      <c r="Y48" s="169">
        <f t="shared" ca="1" si="14"/>
        <v>-93013.180833333317</v>
      </c>
      <c r="Z48" s="169">
        <f t="shared" ca="1" si="14"/>
        <v>-93013.180833333317</v>
      </c>
      <c r="AA48" s="169">
        <f t="shared" ca="1" si="14"/>
        <v>-93013.180833333317</v>
      </c>
      <c r="AB48" s="169">
        <f t="shared" ca="1" si="14"/>
        <v>-93013.180833333317</v>
      </c>
      <c r="AC48" s="169">
        <f t="shared" ca="1" si="14"/>
        <v>-93013.180833333317</v>
      </c>
      <c r="AD48" s="169">
        <f t="shared" ca="1" si="14"/>
        <v>-93013.180833333317</v>
      </c>
      <c r="AE48" s="169">
        <f t="shared" ca="1" si="14"/>
        <v>-95338.510354166632</v>
      </c>
      <c r="AF48" s="169">
        <f t="shared" ca="1" si="14"/>
        <v>-95338.510354166632</v>
      </c>
      <c r="AG48" s="169">
        <f t="shared" ca="1" si="14"/>
        <v>-95338.510354166632</v>
      </c>
      <c r="AH48" s="169">
        <f t="shared" ca="1" si="14"/>
        <v>-95338.510354166632</v>
      </c>
      <c r="AI48" s="169">
        <f t="shared" ca="1" si="14"/>
        <v>-95338.510354166632</v>
      </c>
      <c r="AJ48" s="169">
        <f t="shared" ca="1" si="14"/>
        <v>-95338.510354166632</v>
      </c>
      <c r="AK48" s="169">
        <f t="shared" ca="1" si="14"/>
        <v>-95338.510354166632</v>
      </c>
      <c r="AL48" s="169">
        <f t="shared" ca="1" si="14"/>
        <v>-95338.510354166632</v>
      </c>
      <c r="AM48" s="169">
        <f t="shared" ca="1" si="14"/>
        <v>-95338.510354166632</v>
      </c>
      <c r="AN48" s="169">
        <f t="shared" ca="1" si="14"/>
        <v>-95338.510354166632</v>
      </c>
      <c r="AO48" s="169">
        <f t="shared" ca="1" si="14"/>
        <v>-95338.510354166632</v>
      </c>
      <c r="AP48" s="169">
        <f t="shared" ca="1" si="14"/>
        <v>-95338.510354166632</v>
      </c>
      <c r="AQ48" s="169">
        <f t="shared" ca="1" si="14"/>
        <v>-97721.973113020809</v>
      </c>
      <c r="AR48" s="169">
        <f t="shared" ca="1" si="14"/>
        <v>-97721.973113020809</v>
      </c>
      <c r="AS48" s="169">
        <f t="shared" ca="1" si="14"/>
        <v>-97721.973113020809</v>
      </c>
      <c r="AT48" s="169">
        <f t="shared" ca="1" si="14"/>
        <v>-97721.973113020809</v>
      </c>
      <c r="AU48" s="169">
        <f t="shared" ca="1" si="14"/>
        <v>-97721.973113020809</v>
      </c>
      <c r="AV48" s="169">
        <f t="shared" ca="1" si="14"/>
        <v>-97721.973113020809</v>
      </c>
      <c r="AW48" s="169">
        <f t="shared" ca="1" si="14"/>
        <v>-97721.973113020809</v>
      </c>
      <c r="AX48" s="169">
        <f t="shared" ca="1" si="14"/>
        <v>-97721.973113020809</v>
      </c>
      <c r="AY48" s="169">
        <f t="shared" ca="1" si="14"/>
        <v>-97721.973113020809</v>
      </c>
      <c r="AZ48" s="169">
        <f t="shared" ca="1" si="14"/>
        <v>-97721.973113020809</v>
      </c>
      <c r="BA48" s="169">
        <f t="shared" ca="1" si="14"/>
        <v>-97721.973113020809</v>
      </c>
      <c r="BB48" s="169">
        <f t="shared" ca="1" si="14"/>
        <v>-97721.973113020809</v>
      </c>
      <c r="BC48" s="169">
        <f t="shared" ca="1" si="14"/>
        <v>-100165.02244084633</v>
      </c>
      <c r="BD48" s="169">
        <f t="shared" ca="1" si="14"/>
        <v>-100165.02244084633</v>
      </c>
      <c r="BE48" s="169">
        <f t="shared" ca="1" si="14"/>
        <v>-100165.02244084633</v>
      </c>
      <c r="BF48" s="169">
        <f t="shared" ca="1" si="14"/>
        <v>-100165.02244084633</v>
      </c>
      <c r="BG48" s="169">
        <f t="shared" ca="1" si="14"/>
        <v>-100165.02244084633</v>
      </c>
      <c r="BH48" s="169">
        <f t="shared" ca="1" si="14"/>
        <v>-100165.02244084633</v>
      </c>
      <c r="BI48" s="169">
        <f t="shared" ca="1" si="14"/>
        <v>-100165.02244084633</v>
      </c>
      <c r="BJ48" s="169">
        <f t="shared" ca="1" si="14"/>
        <v>-100165.02244084633</v>
      </c>
      <c r="BK48" s="169">
        <f t="shared" ca="1" si="14"/>
        <v>-100165.02244084633</v>
      </c>
      <c r="BL48" s="169">
        <f t="shared" ca="1" si="14"/>
        <v>-100165.02244084633</v>
      </c>
      <c r="BM48" s="169">
        <f t="shared" ca="1" si="14"/>
        <v>-100165.02244084633</v>
      </c>
      <c r="BN48" s="169">
        <f t="shared" ca="1" si="14"/>
        <v>-100165.02244084633</v>
      </c>
      <c r="BO48" s="169">
        <f t="shared" ca="1" si="14"/>
        <v>-102669.14800186746</v>
      </c>
      <c r="BP48" s="169">
        <f t="shared" ca="1" si="14"/>
        <v>-102669.14800186746</v>
      </c>
      <c r="BQ48" s="169">
        <f t="shared" ca="1" si="14"/>
        <v>-102669.14800186746</v>
      </c>
      <c r="BR48" s="169">
        <f t="shared" ca="1" si="14"/>
        <v>-102669.14800186746</v>
      </c>
      <c r="BS48" s="169">
        <f t="shared" ca="1" si="14"/>
        <v>-102669.14800186746</v>
      </c>
      <c r="BT48" s="169">
        <f t="shared" ca="1" si="14"/>
        <v>-102669.14800186746</v>
      </c>
      <c r="BU48" s="169">
        <f t="shared" ca="1" si="14"/>
        <v>-102669.14800186746</v>
      </c>
      <c r="BV48" s="169">
        <f t="shared" ca="1" si="14"/>
        <v>-102669.14800186746</v>
      </c>
      <c r="BW48" s="169">
        <f t="shared" ca="1" si="14"/>
        <v>-102669.14800186746</v>
      </c>
      <c r="BX48" s="169">
        <f t="shared" ca="1" si="14"/>
        <v>-102669.14800186746</v>
      </c>
      <c r="BY48" s="169">
        <f t="shared" ca="1" si="14"/>
        <v>-102669.14800186746</v>
      </c>
      <c r="BZ48" s="169">
        <f t="shared" ca="1" si="14"/>
        <v>-102669.14800186746</v>
      </c>
      <c r="CA48" s="169">
        <f t="shared" ca="1" si="14"/>
        <v>-105235.87670191414</v>
      </c>
      <c r="CB48" s="169">
        <f t="shared" ca="1" si="14"/>
        <v>-105235.87670191414</v>
      </c>
      <c r="CC48" s="169">
        <f t="shared" ca="1" si="14"/>
        <v>-105235.87670191414</v>
      </c>
      <c r="CD48" s="169">
        <f t="shared" ca="1" si="14"/>
        <v>-105235.87670191414</v>
      </c>
      <c r="CE48" s="169">
        <f t="shared" ref="CE48:EH48" ca="1" si="15">SUBTOTAL(9,CE39:CE47)</f>
        <v>-105235.87670191414</v>
      </c>
      <c r="CF48" s="169">
        <f t="shared" ca="1" si="15"/>
        <v>-105235.87670191414</v>
      </c>
      <c r="CG48" s="169">
        <f t="shared" ca="1" si="15"/>
        <v>-105235.87670191414</v>
      </c>
      <c r="CH48" s="169">
        <f t="shared" ca="1" si="15"/>
        <v>-105235.87670191414</v>
      </c>
      <c r="CI48" s="169">
        <f t="shared" ca="1" si="15"/>
        <v>-105235.87670191414</v>
      </c>
      <c r="CJ48" s="169">
        <f t="shared" ca="1" si="15"/>
        <v>-105235.87670191414</v>
      </c>
      <c r="CK48" s="169">
        <f t="shared" ca="1" si="15"/>
        <v>-105235.87670191414</v>
      </c>
      <c r="CL48" s="169">
        <f t="shared" ca="1" si="15"/>
        <v>-105235.87670191414</v>
      </c>
      <c r="CM48" s="169">
        <f t="shared" ca="1" si="15"/>
        <v>-107866.77361946198</v>
      </c>
      <c r="CN48" s="169">
        <f t="shared" ca="1" si="15"/>
        <v>-107866.77361946198</v>
      </c>
      <c r="CO48" s="169">
        <f t="shared" ca="1" si="15"/>
        <v>-107866.77361946198</v>
      </c>
      <c r="CP48" s="169">
        <f t="shared" ca="1" si="15"/>
        <v>-107866.77361946198</v>
      </c>
      <c r="CQ48" s="169">
        <f t="shared" ca="1" si="15"/>
        <v>-107866.77361946198</v>
      </c>
      <c r="CR48" s="169">
        <f t="shared" ca="1" si="15"/>
        <v>-107866.77361946198</v>
      </c>
      <c r="CS48" s="169">
        <f t="shared" ca="1" si="15"/>
        <v>-107866.77361946198</v>
      </c>
      <c r="CT48" s="169">
        <f t="shared" ca="1" si="15"/>
        <v>-107866.77361946198</v>
      </c>
      <c r="CU48" s="169">
        <f t="shared" ca="1" si="15"/>
        <v>-107866.77361946198</v>
      </c>
      <c r="CV48" s="169">
        <f t="shared" ca="1" si="15"/>
        <v>-107866.77361946198</v>
      </c>
      <c r="CW48" s="169">
        <f t="shared" ca="1" si="15"/>
        <v>-107866.77361946198</v>
      </c>
      <c r="CX48" s="169">
        <f t="shared" ca="1" si="15"/>
        <v>-107866.77361946198</v>
      </c>
      <c r="CY48" s="169">
        <f t="shared" ca="1" si="15"/>
        <v>-110563.44295994853</v>
      </c>
      <c r="CZ48" s="169">
        <f t="shared" ca="1" si="15"/>
        <v>-110563.44295994853</v>
      </c>
      <c r="DA48" s="169">
        <f t="shared" ca="1" si="15"/>
        <v>-110563.44295994853</v>
      </c>
      <c r="DB48" s="169">
        <f t="shared" ca="1" si="15"/>
        <v>-110563.44295994853</v>
      </c>
      <c r="DC48" s="169">
        <f t="shared" ca="1" si="15"/>
        <v>-110563.44295994853</v>
      </c>
      <c r="DD48" s="169">
        <f t="shared" ca="1" si="15"/>
        <v>-110563.44295994853</v>
      </c>
      <c r="DE48" s="169">
        <f t="shared" ca="1" si="15"/>
        <v>-110563.44295994853</v>
      </c>
      <c r="DF48" s="169">
        <f t="shared" ca="1" si="15"/>
        <v>-110563.44295994853</v>
      </c>
      <c r="DG48" s="169">
        <f t="shared" ca="1" si="15"/>
        <v>-110563.44295994853</v>
      </c>
      <c r="DH48" s="169">
        <f t="shared" ca="1" si="15"/>
        <v>-110563.44295994853</v>
      </c>
      <c r="DI48" s="169">
        <f t="shared" ca="1" si="15"/>
        <v>-110563.44295994853</v>
      </c>
      <c r="DJ48" s="169">
        <f t="shared" ca="1" si="15"/>
        <v>-110563.44295994853</v>
      </c>
      <c r="DK48" s="169">
        <f t="shared" ca="1" si="15"/>
        <v>-113327.52903394723</v>
      </c>
      <c r="DL48" s="169">
        <f t="shared" ca="1" si="15"/>
        <v>-113327.52903394723</v>
      </c>
      <c r="DM48" s="169">
        <f t="shared" ca="1" si="15"/>
        <v>-113327.52903394723</v>
      </c>
      <c r="DN48" s="169">
        <f t="shared" ca="1" si="15"/>
        <v>-113327.52903394723</v>
      </c>
      <c r="DO48" s="169">
        <f t="shared" ca="1" si="15"/>
        <v>-113327.52903394723</v>
      </c>
      <c r="DP48" s="169">
        <f t="shared" ca="1" si="15"/>
        <v>-113327.52903394723</v>
      </c>
      <c r="DQ48" s="169">
        <f t="shared" ca="1" si="15"/>
        <v>-113327.52903394723</v>
      </c>
      <c r="DR48" s="169">
        <f t="shared" ca="1" si="15"/>
        <v>-113327.52903394723</v>
      </c>
      <c r="DS48" s="169">
        <f t="shared" ca="1" si="15"/>
        <v>-113327.52903394723</v>
      </c>
      <c r="DT48" s="169">
        <f t="shared" ca="1" si="15"/>
        <v>-113327.52903394723</v>
      </c>
      <c r="DU48" s="169">
        <f t="shared" ca="1" si="15"/>
        <v>-113327.52903394723</v>
      </c>
      <c r="DV48" s="169">
        <f t="shared" ca="1" si="15"/>
        <v>-113327.52903394723</v>
      </c>
      <c r="DW48" s="169">
        <f t="shared" ca="1" si="15"/>
        <v>-116160.7172597959</v>
      </c>
      <c r="DX48" s="169">
        <f t="shared" ca="1" si="15"/>
        <v>-116160.7172597959</v>
      </c>
      <c r="DY48" s="169">
        <f t="shared" ca="1" si="15"/>
        <v>-116160.7172597959</v>
      </c>
      <c r="DZ48" s="169">
        <f t="shared" ca="1" si="15"/>
        <v>-116160.7172597959</v>
      </c>
      <c r="EA48" s="169">
        <f t="shared" ca="1" si="15"/>
        <v>-116160.7172597959</v>
      </c>
      <c r="EB48" s="169">
        <f t="shared" ca="1" si="15"/>
        <v>-116160.7172597959</v>
      </c>
      <c r="EC48" s="169">
        <f t="shared" ca="1" si="15"/>
        <v>-116160.7172597959</v>
      </c>
      <c r="ED48" s="169">
        <f t="shared" ca="1" si="15"/>
        <v>-116160.7172597959</v>
      </c>
      <c r="EE48" s="169">
        <f t="shared" ca="1" si="15"/>
        <v>-116160.7172597959</v>
      </c>
      <c r="EF48" s="169">
        <f t="shared" ca="1" si="15"/>
        <v>-116160.7172597959</v>
      </c>
      <c r="EG48" s="169">
        <f t="shared" ca="1" si="15"/>
        <v>-116160.7172597959</v>
      </c>
      <c r="EH48" s="169">
        <f t="shared" ca="1" si="15"/>
        <v>-116160.7172597959</v>
      </c>
    </row>
    <row r="49" spans="1:138" ht="12.75" hidden="1" outlineLevel="1" thickBo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row>
    <row r="50" spans="1:138" hidden="1" outlineLevel="1" x14ac:dyDescent="0.2">
      <c r="A50" s="2"/>
      <c r="B50" s="170" t="s">
        <v>33</v>
      </c>
      <c r="C50" s="171"/>
      <c r="D50" s="171"/>
      <c r="E50" s="171">
        <f ca="1">'Ops CF'!E53</f>
        <v>-113093.64149999997</v>
      </c>
      <c r="F50" s="171">
        <f ca="1">'Ops CF'!F53</f>
        <v>-115920.98253749996</v>
      </c>
      <c r="G50" s="171">
        <f ca="1">'Ops CF'!G53</f>
        <v>-118819.00710093745</v>
      </c>
      <c r="H50" s="171">
        <f ca="1">'Ops CF'!H53</f>
        <v>-121789.48227846087</v>
      </c>
      <c r="I50" s="171">
        <f ca="1">'Ops CF'!I53</f>
        <v>-124834.2193354224</v>
      </c>
      <c r="J50" s="171">
        <f ca="1">'Ops CF'!J53</f>
        <v>-127955.07481880795</v>
      </c>
      <c r="K50" s="171">
        <f ca="1">'Ops CF'!K53</f>
        <v>-131153.95168927812</v>
      </c>
      <c r="L50" s="171">
        <f ca="1">'Ops CF'!L53</f>
        <v>-134432.80048151006</v>
      </c>
      <c r="M50" s="171">
        <f ca="1">'Ops CF'!M53</f>
        <v>-137793.62049354782</v>
      </c>
      <c r="N50" s="171">
        <f ca="1">'Ops CF'!N53</f>
        <v>-141238.46100588649</v>
      </c>
      <c r="O50" s="171">
        <f ca="1">'Ops CF'!O53</f>
        <v>-144769.42253103363</v>
      </c>
      <c r="P50" s="171">
        <f ca="1">SUMIF($D$10:$N$10,"&lt;="&amp;rHoldPeriod,$D50:$N50)</f>
        <v>-1267031.241241351</v>
      </c>
      <c r="Q50" s="2"/>
      <c r="R50" s="171"/>
      <c r="S50" s="171">
        <f ca="1">'Ops CF'!R53</f>
        <v>-9424.4701249999962</v>
      </c>
      <c r="T50" s="171">
        <f ca="1">'Ops CF'!S53</f>
        <v>-9424.4701249999962</v>
      </c>
      <c r="U50" s="171">
        <f ca="1">'Ops CF'!T53</f>
        <v>-9424.4701249999962</v>
      </c>
      <c r="V50" s="171">
        <f ca="1">'Ops CF'!U53</f>
        <v>-9424.4701249999962</v>
      </c>
      <c r="W50" s="171">
        <f ca="1">'Ops CF'!V53</f>
        <v>-9424.4701249999962</v>
      </c>
      <c r="X50" s="171">
        <f ca="1">'Ops CF'!W53</f>
        <v>-9424.4701249999962</v>
      </c>
      <c r="Y50" s="171">
        <f ca="1">'Ops CF'!X53</f>
        <v>-9424.4701249999962</v>
      </c>
      <c r="Z50" s="171">
        <f ca="1">'Ops CF'!Y53</f>
        <v>-9424.4701249999962</v>
      </c>
      <c r="AA50" s="171">
        <f ca="1">'Ops CF'!Z53</f>
        <v>-9424.4701249999962</v>
      </c>
      <c r="AB50" s="171">
        <f ca="1">'Ops CF'!AA53</f>
        <v>-9424.4701249999962</v>
      </c>
      <c r="AC50" s="171">
        <f ca="1">'Ops CF'!AB53</f>
        <v>-9424.4701249999962</v>
      </c>
      <c r="AD50" s="171">
        <f ca="1">'Ops CF'!AC53</f>
        <v>-9424.4701249999962</v>
      </c>
      <c r="AE50" s="171">
        <f ca="1">'Ops CF'!AD53</f>
        <v>-9660.0818781249982</v>
      </c>
      <c r="AF50" s="171">
        <f ca="1">'Ops CF'!AE53</f>
        <v>-9660.0818781249982</v>
      </c>
      <c r="AG50" s="171">
        <f ca="1">'Ops CF'!AF53</f>
        <v>-9660.0818781249982</v>
      </c>
      <c r="AH50" s="171">
        <f ca="1">'Ops CF'!AG53</f>
        <v>-9660.0818781249982</v>
      </c>
      <c r="AI50" s="171">
        <f ca="1">'Ops CF'!AH53</f>
        <v>-9660.0818781249982</v>
      </c>
      <c r="AJ50" s="171">
        <f ca="1">'Ops CF'!AI53</f>
        <v>-9660.0818781249982</v>
      </c>
      <c r="AK50" s="171">
        <f ca="1">'Ops CF'!AJ53</f>
        <v>-9660.0818781249982</v>
      </c>
      <c r="AL50" s="171">
        <f ca="1">'Ops CF'!AK53</f>
        <v>-9660.0818781249982</v>
      </c>
      <c r="AM50" s="171">
        <f ca="1">'Ops CF'!AL53</f>
        <v>-9660.0818781249982</v>
      </c>
      <c r="AN50" s="171">
        <f ca="1">'Ops CF'!AM53</f>
        <v>-9660.0818781249982</v>
      </c>
      <c r="AO50" s="171">
        <f ca="1">'Ops CF'!AN53</f>
        <v>-9660.0818781249982</v>
      </c>
      <c r="AP50" s="171">
        <f ca="1">'Ops CF'!AO53</f>
        <v>-9660.0818781249982</v>
      </c>
      <c r="AQ50" s="171">
        <f ca="1">'Ops CF'!AP53</f>
        <v>-9901.583925078121</v>
      </c>
      <c r="AR50" s="171">
        <f ca="1">'Ops CF'!AQ53</f>
        <v>-9901.583925078121</v>
      </c>
      <c r="AS50" s="171">
        <f ca="1">'Ops CF'!AR53</f>
        <v>-9901.583925078121</v>
      </c>
      <c r="AT50" s="171">
        <f ca="1">'Ops CF'!AS53</f>
        <v>-9901.583925078121</v>
      </c>
      <c r="AU50" s="171">
        <f ca="1">'Ops CF'!AT53</f>
        <v>-9901.583925078121</v>
      </c>
      <c r="AV50" s="171">
        <f ca="1">'Ops CF'!AU53</f>
        <v>-9901.583925078121</v>
      </c>
      <c r="AW50" s="171">
        <f ca="1">'Ops CF'!AV53</f>
        <v>-9901.583925078121</v>
      </c>
      <c r="AX50" s="171">
        <f ca="1">'Ops CF'!AW53</f>
        <v>-9901.583925078121</v>
      </c>
      <c r="AY50" s="171">
        <f ca="1">'Ops CF'!AX53</f>
        <v>-9901.583925078121</v>
      </c>
      <c r="AZ50" s="171">
        <f ca="1">'Ops CF'!AY53</f>
        <v>-9901.583925078121</v>
      </c>
      <c r="BA50" s="171">
        <f ca="1">'Ops CF'!AZ53</f>
        <v>-9901.583925078121</v>
      </c>
      <c r="BB50" s="171">
        <f ca="1">'Ops CF'!BA53</f>
        <v>-9901.583925078121</v>
      </c>
      <c r="BC50" s="171">
        <f ca="1">'Ops CF'!BB53</f>
        <v>-10149.123523205073</v>
      </c>
      <c r="BD50" s="171">
        <f ca="1">'Ops CF'!BC53</f>
        <v>-10149.123523205073</v>
      </c>
      <c r="BE50" s="171">
        <f ca="1">'Ops CF'!BD53</f>
        <v>-10149.123523205073</v>
      </c>
      <c r="BF50" s="171">
        <f ca="1">'Ops CF'!BE53</f>
        <v>-10149.123523205073</v>
      </c>
      <c r="BG50" s="171">
        <f ca="1">'Ops CF'!BF53</f>
        <v>-10149.123523205073</v>
      </c>
      <c r="BH50" s="171">
        <f ca="1">'Ops CF'!BG53</f>
        <v>-10149.123523205073</v>
      </c>
      <c r="BI50" s="171">
        <f ca="1">'Ops CF'!BH53</f>
        <v>-10149.123523205073</v>
      </c>
      <c r="BJ50" s="171">
        <f ca="1">'Ops CF'!BI53</f>
        <v>-10149.123523205073</v>
      </c>
      <c r="BK50" s="171">
        <f ca="1">'Ops CF'!BJ53</f>
        <v>-10149.123523205073</v>
      </c>
      <c r="BL50" s="171">
        <f ca="1">'Ops CF'!BK53</f>
        <v>-10149.123523205073</v>
      </c>
      <c r="BM50" s="171">
        <f ca="1">'Ops CF'!BL53</f>
        <v>-10149.123523205073</v>
      </c>
      <c r="BN50" s="171">
        <f ca="1">'Ops CF'!BM53</f>
        <v>-10149.123523205073</v>
      </c>
      <c r="BO50" s="171">
        <f ca="1">'Ops CF'!BN53</f>
        <v>-10402.851611285199</v>
      </c>
      <c r="BP50" s="171">
        <f ca="1">'Ops CF'!BO53</f>
        <v>-10402.851611285199</v>
      </c>
      <c r="BQ50" s="171">
        <f ca="1">'Ops CF'!BP53</f>
        <v>-10402.851611285199</v>
      </c>
      <c r="BR50" s="171">
        <f ca="1">'Ops CF'!BQ53</f>
        <v>-10402.851611285199</v>
      </c>
      <c r="BS50" s="171">
        <f ca="1">'Ops CF'!BR53</f>
        <v>-10402.851611285199</v>
      </c>
      <c r="BT50" s="171">
        <f ca="1">'Ops CF'!BS53</f>
        <v>-10402.851611285199</v>
      </c>
      <c r="BU50" s="171">
        <f ca="1">'Ops CF'!BT53</f>
        <v>-10402.851611285199</v>
      </c>
      <c r="BV50" s="171">
        <f ca="1">'Ops CF'!BU53</f>
        <v>-10402.851611285199</v>
      </c>
      <c r="BW50" s="171">
        <f ca="1">'Ops CF'!BV53</f>
        <v>-10402.851611285199</v>
      </c>
      <c r="BX50" s="171">
        <f ca="1">'Ops CF'!BW53</f>
        <v>-10402.851611285199</v>
      </c>
      <c r="BY50" s="171">
        <f ca="1">'Ops CF'!BX53</f>
        <v>-10402.851611285199</v>
      </c>
      <c r="BZ50" s="171">
        <f ca="1">'Ops CF'!BY53</f>
        <v>-10402.851611285199</v>
      </c>
      <c r="CA50" s="171">
        <f ca="1">'Ops CF'!BZ53</f>
        <v>-10662.922901567328</v>
      </c>
      <c r="CB50" s="171">
        <f ca="1">'Ops CF'!CA53</f>
        <v>-10662.922901567328</v>
      </c>
      <c r="CC50" s="171">
        <f ca="1">'Ops CF'!CB53</f>
        <v>-10662.922901567328</v>
      </c>
      <c r="CD50" s="171">
        <f ca="1">'Ops CF'!CC53</f>
        <v>-10662.922901567328</v>
      </c>
      <c r="CE50" s="171">
        <f ca="1">'Ops CF'!CD53</f>
        <v>-10662.922901567328</v>
      </c>
      <c r="CF50" s="171">
        <f ca="1">'Ops CF'!CE53</f>
        <v>-10662.922901567328</v>
      </c>
      <c r="CG50" s="171">
        <f ca="1">'Ops CF'!CF53</f>
        <v>-10662.922901567328</v>
      </c>
      <c r="CH50" s="171">
        <f ca="1">'Ops CF'!CG53</f>
        <v>-10662.922901567328</v>
      </c>
      <c r="CI50" s="171">
        <f ca="1">'Ops CF'!CH53</f>
        <v>-10662.922901567328</v>
      </c>
      <c r="CJ50" s="171">
        <f ca="1">'Ops CF'!CI53</f>
        <v>-10662.922901567328</v>
      </c>
      <c r="CK50" s="171">
        <f ca="1">'Ops CF'!CJ53</f>
        <v>-10662.922901567328</v>
      </c>
      <c r="CL50" s="171">
        <f ca="1">'Ops CF'!CK53</f>
        <v>-10662.922901567328</v>
      </c>
      <c r="CM50" s="171">
        <f ca="1">'Ops CF'!CL53</f>
        <v>-10929.495974106512</v>
      </c>
      <c r="CN50" s="171">
        <f ca="1">'Ops CF'!CM53</f>
        <v>-10929.495974106512</v>
      </c>
      <c r="CO50" s="171">
        <f ca="1">'Ops CF'!CN53</f>
        <v>-10929.495974106512</v>
      </c>
      <c r="CP50" s="171">
        <f ca="1">'Ops CF'!CO53</f>
        <v>-10929.495974106512</v>
      </c>
      <c r="CQ50" s="171">
        <f ca="1">'Ops CF'!CP53</f>
        <v>-10929.495974106512</v>
      </c>
      <c r="CR50" s="171">
        <f ca="1">'Ops CF'!CQ53</f>
        <v>-10929.495974106512</v>
      </c>
      <c r="CS50" s="171">
        <f ca="1">'Ops CF'!CR53</f>
        <v>-10929.495974106512</v>
      </c>
      <c r="CT50" s="171">
        <f ca="1">'Ops CF'!CS53</f>
        <v>-10929.495974106512</v>
      </c>
      <c r="CU50" s="171">
        <f ca="1">'Ops CF'!CT53</f>
        <v>-10929.495974106512</v>
      </c>
      <c r="CV50" s="171">
        <f ca="1">'Ops CF'!CU53</f>
        <v>-10929.495974106512</v>
      </c>
      <c r="CW50" s="171">
        <f ca="1">'Ops CF'!CV53</f>
        <v>-10929.495974106512</v>
      </c>
      <c r="CX50" s="171">
        <f ca="1">'Ops CF'!CW53</f>
        <v>-10929.495974106512</v>
      </c>
      <c r="CY50" s="171">
        <f ca="1">'Ops CF'!CX53</f>
        <v>-11202.733373459172</v>
      </c>
      <c r="CZ50" s="171">
        <f ca="1">'Ops CF'!CY53</f>
        <v>-11202.733373459172</v>
      </c>
      <c r="DA50" s="171">
        <f ca="1">'Ops CF'!CZ53</f>
        <v>-11202.733373459172</v>
      </c>
      <c r="DB50" s="171">
        <f ca="1">'Ops CF'!DA53</f>
        <v>-11202.733373459172</v>
      </c>
      <c r="DC50" s="171">
        <f ca="1">'Ops CF'!DB53</f>
        <v>-11202.733373459172</v>
      </c>
      <c r="DD50" s="171">
        <f ca="1">'Ops CF'!DC53</f>
        <v>-11202.733373459172</v>
      </c>
      <c r="DE50" s="171">
        <f ca="1">'Ops CF'!DD53</f>
        <v>-11202.733373459172</v>
      </c>
      <c r="DF50" s="171">
        <f ca="1">'Ops CF'!DE53</f>
        <v>-11202.733373459172</v>
      </c>
      <c r="DG50" s="171">
        <f ca="1">'Ops CF'!DF53</f>
        <v>-11202.733373459172</v>
      </c>
      <c r="DH50" s="171">
        <f ca="1">'Ops CF'!DG53</f>
        <v>-11202.733373459172</v>
      </c>
      <c r="DI50" s="171">
        <f ca="1">'Ops CF'!DH53</f>
        <v>-11202.733373459172</v>
      </c>
      <c r="DJ50" s="171">
        <f ca="1">'Ops CF'!DI53</f>
        <v>-11202.733373459172</v>
      </c>
      <c r="DK50" s="171">
        <f ca="1">'Ops CF'!DJ53</f>
        <v>-11482.801707795652</v>
      </c>
      <c r="DL50" s="171">
        <f ca="1">'Ops CF'!DK53</f>
        <v>-11482.801707795652</v>
      </c>
      <c r="DM50" s="171">
        <f ca="1">'Ops CF'!DL53</f>
        <v>-11482.801707795652</v>
      </c>
      <c r="DN50" s="171">
        <f ca="1">'Ops CF'!DM53</f>
        <v>-11482.801707795652</v>
      </c>
      <c r="DO50" s="171">
        <f ca="1">'Ops CF'!DN53</f>
        <v>-11482.801707795652</v>
      </c>
      <c r="DP50" s="171">
        <f ca="1">'Ops CF'!DO53</f>
        <v>-11482.801707795652</v>
      </c>
      <c r="DQ50" s="171">
        <f ca="1">'Ops CF'!DP53</f>
        <v>-11482.801707795652</v>
      </c>
      <c r="DR50" s="171">
        <f ca="1">'Ops CF'!DQ53</f>
        <v>-11482.801707795652</v>
      </c>
      <c r="DS50" s="171">
        <f ca="1">'Ops CF'!DR53</f>
        <v>-11482.801707795652</v>
      </c>
      <c r="DT50" s="171">
        <f ca="1">'Ops CF'!DS53</f>
        <v>-11482.801707795652</v>
      </c>
      <c r="DU50" s="171">
        <f ca="1">'Ops CF'!DT53</f>
        <v>-11482.801707795652</v>
      </c>
      <c r="DV50" s="171">
        <f ca="1">'Ops CF'!DU53</f>
        <v>-11482.801707795652</v>
      </c>
      <c r="DW50" s="171">
        <f ca="1">'Ops CF'!DV53</f>
        <v>-11769.871750490542</v>
      </c>
      <c r="DX50" s="171">
        <f ca="1">'Ops CF'!DW53</f>
        <v>-11769.871750490542</v>
      </c>
      <c r="DY50" s="171">
        <f ca="1">'Ops CF'!DX53</f>
        <v>-11769.871750490542</v>
      </c>
      <c r="DZ50" s="171">
        <f ca="1">'Ops CF'!DY53</f>
        <v>-11769.871750490542</v>
      </c>
      <c r="EA50" s="171">
        <f ca="1">'Ops CF'!DZ53</f>
        <v>-11769.871750490542</v>
      </c>
      <c r="EB50" s="171">
        <f ca="1">'Ops CF'!EA53</f>
        <v>-11769.871750490542</v>
      </c>
      <c r="EC50" s="171">
        <f ca="1">'Ops CF'!EB53</f>
        <v>-11769.871750490542</v>
      </c>
      <c r="ED50" s="171">
        <f ca="1">'Ops CF'!EC53</f>
        <v>-11769.871750490542</v>
      </c>
      <c r="EE50" s="171">
        <f ca="1">'Ops CF'!ED53</f>
        <v>-11769.871750490542</v>
      </c>
      <c r="EF50" s="171">
        <f ca="1">'Ops CF'!EE53</f>
        <v>-11769.871750490542</v>
      </c>
      <c r="EG50" s="171">
        <f ca="1">'Ops CF'!EF53</f>
        <v>-11769.871750490542</v>
      </c>
      <c r="EH50" s="171">
        <f ca="1">'Ops CF'!EG53</f>
        <v>-11769.871750490542</v>
      </c>
    </row>
    <row r="51" spans="1:138" hidden="1" outlineLevel="1" x14ac:dyDescent="0.2">
      <c r="A51" s="2"/>
      <c r="B51" s="149" t="s">
        <v>39</v>
      </c>
      <c r="C51" s="96"/>
      <c r="D51" s="96"/>
      <c r="E51" s="96">
        <f ca="1">'Ops CF'!E59</f>
        <v>-80673.916499999978</v>
      </c>
      <c r="F51" s="96">
        <f ca="1">'Ops CF'!F59</f>
        <v>-82690.764412499964</v>
      </c>
      <c r="G51" s="96">
        <f ca="1">'Ops CF'!G59</f>
        <v>-84758.03352281246</v>
      </c>
      <c r="H51" s="96">
        <f ca="1">'Ops CF'!H59</f>
        <v>-86876.984360882765</v>
      </c>
      <c r="I51" s="96">
        <f ca="1">'Ops CF'!I59</f>
        <v>-89048.90896990482</v>
      </c>
      <c r="J51" s="96">
        <f ca="1">'Ops CF'!J59</f>
        <v>-91275.131694152427</v>
      </c>
      <c r="K51" s="96">
        <f ca="1">'Ops CF'!K59</f>
        <v>-93557.009986506237</v>
      </c>
      <c r="L51" s="96">
        <f ca="1">'Ops CF'!L59</f>
        <v>-95895.93523616888</v>
      </c>
      <c r="M51" s="96">
        <f ca="1">'Ops CF'!M59</f>
        <v>-98293.333617073091</v>
      </c>
      <c r="N51" s="96">
        <f ca="1">'Ops CF'!N59</f>
        <v>-100750.66695749991</v>
      </c>
      <c r="O51" s="96">
        <f ca="1">'Ops CF'!O59</f>
        <v>-103269.43363143739</v>
      </c>
      <c r="P51" s="96">
        <f ca="1">SUMIF($D$10:$N$10,"&lt;="&amp;rHoldPeriod,$D51:$N51)</f>
        <v>-903820.68525750062</v>
      </c>
      <c r="Q51" s="2"/>
      <c r="R51" s="96"/>
      <c r="S51" s="96">
        <f ca="1">'Ops CF'!R59</f>
        <v>-6722.8263749999978</v>
      </c>
      <c r="T51" s="96">
        <f ca="1">'Ops CF'!S59</f>
        <v>-6722.8263749999978</v>
      </c>
      <c r="U51" s="96">
        <f ca="1">'Ops CF'!T59</f>
        <v>-6722.8263749999978</v>
      </c>
      <c r="V51" s="96">
        <f ca="1">'Ops CF'!U59</f>
        <v>-6722.8263749999978</v>
      </c>
      <c r="W51" s="96">
        <f ca="1">'Ops CF'!V59</f>
        <v>-6722.8263749999978</v>
      </c>
      <c r="X51" s="96">
        <f ca="1">'Ops CF'!W59</f>
        <v>-6722.8263749999978</v>
      </c>
      <c r="Y51" s="96">
        <f ca="1">'Ops CF'!X59</f>
        <v>-6722.8263749999978</v>
      </c>
      <c r="Z51" s="96">
        <f ca="1">'Ops CF'!Y59</f>
        <v>-6722.8263749999978</v>
      </c>
      <c r="AA51" s="96">
        <f ca="1">'Ops CF'!Z59</f>
        <v>-6722.8263749999978</v>
      </c>
      <c r="AB51" s="96">
        <f ca="1">'Ops CF'!AA59</f>
        <v>-6722.8263749999978</v>
      </c>
      <c r="AC51" s="96">
        <f ca="1">'Ops CF'!AB59</f>
        <v>-6722.8263749999978</v>
      </c>
      <c r="AD51" s="96">
        <f ca="1">'Ops CF'!AC59</f>
        <v>-6722.8263749999978</v>
      </c>
      <c r="AE51" s="96">
        <f ca="1">'Ops CF'!AD59</f>
        <v>-6890.897034374997</v>
      </c>
      <c r="AF51" s="96">
        <f ca="1">'Ops CF'!AE59</f>
        <v>-6890.897034374997</v>
      </c>
      <c r="AG51" s="96">
        <f ca="1">'Ops CF'!AF59</f>
        <v>-6890.897034374997</v>
      </c>
      <c r="AH51" s="96">
        <f ca="1">'Ops CF'!AG59</f>
        <v>-6890.897034374997</v>
      </c>
      <c r="AI51" s="96">
        <f ca="1">'Ops CF'!AH59</f>
        <v>-6890.897034374997</v>
      </c>
      <c r="AJ51" s="96">
        <f ca="1">'Ops CF'!AI59</f>
        <v>-6890.897034374997</v>
      </c>
      <c r="AK51" s="96">
        <f ca="1">'Ops CF'!AJ59</f>
        <v>-6890.897034374997</v>
      </c>
      <c r="AL51" s="96">
        <f ca="1">'Ops CF'!AK59</f>
        <v>-6890.897034374997</v>
      </c>
      <c r="AM51" s="96">
        <f ca="1">'Ops CF'!AL59</f>
        <v>-6890.897034374997</v>
      </c>
      <c r="AN51" s="96">
        <f ca="1">'Ops CF'!AM59</f>
        <v>-6890.897034374997</v>
      </c>
      <c r="AO51" s="96">
        <f ca="1">'Ops CF'!AN59</f>
        <v>-6890.897034374997</v>
      </c>
      <c r="AP51" s="96">
        <f ca="1">'Ops CF'!AO59</f>
        <v>-6890.897034374997</v>
      </c>
      <c r="AQ51" s="96">
        <f ca="1">'Ops CF'!AP59</f>
        <v>-7063.1694602343714</v>
      </c>
      <c r="AR51" s="96">
        <f ca="1">'Ops CF'!AQ59</f>
        <v>-7063.1694602343714</v>
      </c>
      <c r="AS51" s="96">
        <f ca="1">'Ops CF'!AR59</f>
        <v>-7063.1694602343714</v>
      </c>
      <c r="AT51" s="96">
        <f ca="1">'Ops CF'!AS59</f>
        <v>-7063.1694602343714</v>
      </c>
      <c r="AU51" s="96">
        <f ca="1">'Ops CF'!AT59</f>
        <v>-7063.1694602343714</v>
      </c>
      <c r="AV51" s="96">
        <f ca="1">'Ops CF'!AU59</f>
        <v>-7063.1694602343714</v>
      </c>
      <c r="AW51" s="96">
        <f ca="1">'Ops CF'!AV59</f>
        <v>-7063.1694602343714</v>
      </c>
      <c r="AX51" s="96">
        <f ca="1">'Ops CF'!AW59</f>
        <v>-7063.1694602343714</v>
      </c>
      <c r="AY51" s="96">
        <f ca="1">'Ops CF'!AX59</f>
        <v>-7063.1694602343714</v>
      </c>
      <c r="AZ51" s="96">
        <f ca="1">'Ops CF'!AY59</f>
        <v>-7063.1694602343714</v>
      </c>
      <c r="BA51" s="96">
        <f ca="1">'Ops CF'!AZ59</f>
        <v>-7063.1694602343714</v>
      </c>
      <c r="BB51" s="96">
        <f ca="1">'Ops CF'!BA59</f>
        <v>-7063.1694602343714</v>
      </c>
      <c r="BC51" s="96">
        <f ca="1">'Ops CF'!BB59</f>
        <v>-7239.7486967402301</v>
      </c>
      <c r="BD51" s="96">
        <f ca="1">'Ops CF'!BC59</f>
        <v>-7239.7486967402301</v>
      </c>
      <c r="BE51" s="96">
        <f ca="1">'Ops CF'!BD59</f>
        <v>-7239.7486967402301</v>
      </c>
      <c r="BF51" s="96">
        <f ca="1">'Ops CF'!BE59</f>
        <v>-7239.7486967402301</v>
      </c>
      <c r="BG51" s="96">
        <f ca="1">'Ops CF'!BF59</f>
        <v>-7239.7486967402301</v>
      </c>
      <c r="BH51" s="96">
        <f ca="1">'Ops CF'!BG59</f>
        <v>-7239.7486967402301</v>
      </c>
      <c r="BI51" s="96">
        <f ca="1">'Ops CF'!BH59</f>
        <v>-7239.7486967402301</v>
      </c>
      <c r="BJ51" s="96">
        <f ca="1">'Ops CF'!BI59</f>
        <v>-7239.7486967402301</v>
      </c>
      <c r="BK51" s="96">
        <f ca="1">'Ops CF'!BJ59</f>
        <v>-7239.7486967402301</v>
      </c>
      <c r="BL51" s="96">
        <f ca="1">'Ops CF'!BK59</f>
        <v>-7239.7486967402301</v>
      </c>
      <c r="BM51" s="96">
        <f ca="1">'Ops CF'!BL59</f>
        <v>-7239.7486967402301</v>
      </c>
      <c r="BN51" s="96">
        <f ca="1">'Ops CF'!BM59</f>
        <v>-7239.7486967402301</v>
      </c>
      <c r="BO51" s="96">
        <f ca="1">'Ops CF'!BN59</f>
        <v>-7420.7424141587353</v>
      </c>
      <c r="BP51" s="96">
        <f ca="1">'Ops CF'!BO59</f>
        <v>-7420.7424141587353</v>
      </c>
      <c r="BQ51" s="96">
        <f ca="1">'Ops CF'!BP59</f>
        <v>-7420.7424141587353</v>
      </c>
      <c r="BR51" s="96">
        <f ca="1">'Ops CF'!BQ59</f>
        <v>-7420.7424141587353</v>
      </c>
      <c r="BS51" s="96">
        <f ca="1">'Ops CF'!BR59</f>
        <v>-7420.7424141587353</v>
      </c>
      <c r="BT51" s="96">
        <f ca="1">'Ops CF'!BS59</f>
        <v>-7420.7424141587353</v>
      </c>
      <c r="BU51" s="96">
        <f ca="1">'Ops CF'!BT59</f>
        <v>-7420.7424141587353</v>
      </c>
      <c r="BV51" s="96">
        <f ca="1">'Ops CF'!BU59</f>
        <v>-7420.7424141587353</v>
      </c>
      <c r="BW51" s="96">
        <f ca="1">'Ops CF'!BV59</f>
        <v>-7420.7424141587353</v>
      </c>
      <c r="BX51" s="96">
        <f ca="1">'Ops CF'!BW59</f>
        <v>-7420.7424141587353</v>
      </c>
      <c r="BY51" s="96">
        <f ca="1">'Ops CF'!BX59</f>
        <v>-7420.7424141587353</v>
      </c>
      <c r="BZ51" s="96">
        <f ca="1">'Ops CF'!BY59</f>
        <v>-7420.7424141587353</v>
      </c>
      <c r="CA51" s="96">
        <f ca="1">'Ops CF'!BZ59</f>
        <v>-7606.260974512702</v>
      </c>
      <c r="CB51" s="96">
        <f ca="1">'Ops CF'!CA59</f>
        <v>-7606.260974512702</v>
      </c>
      <c r="CC51" s="96">
        <f ca="1">'Ops CF'!CB59</f>
        <v>-7606.260974512702</v>
      </c>
      <c r="CD51" s="96">
        <f ca="1">'Ops CF'!CC59</f>
        <v>-7606.260974512702</v>
      </c>
      <c r="CE51" s="96">
        <f ca="1">'Ops CF'!CD59</f>
        <v>-7606.260974512702</v>
      </c>
      <c r="CF51" s="96">
        <f ca="1">'Ops CF'!CE59</f>
        <v>-7606.260974512702</v>
      </c>
      <c r="CG51" s="96">
        <f ca="1">'Ops CF'!CF59</f>
        <v>-7606.260974512702</v>
      </c>
      <c r="CH51" s="96">
        <f ca="1">'Ops CF'!CG59</f>
        <v>-7606.260974512702</v>
      </c>
      <c r="CI51" s="96">
        <f ca="1">'Ops CF'!CH59</f>
        <v>-7606.260974512702</v>
      </c>
      <c r="CJ51" s="96">
        <f ca="1">'Ops CF'!CI59</f>
        <v>-7606.260974512702</v>
      </c>
      <c r="CK51" s="96">
        <f ca="1">'Ops CF'!CJ59</f>
        <v>-7606.260974512702</v>
      </c>
      <c r="CL51" s="96">
        <f ca="1">'Ops CF'!CK59</f>
        <v>-7606.260974512702</v>
      </c>
      <c r="CM51" s="96">
        <f ca="1">'Ops CF'!CL59</f>
        <v>-7796.4174988755194</v>
      </c>
      <c r="CN51" s="96">
        <f ca="1">'Ops CF'!CM59</f>
        <v>-7796.4174988755194</v>
      </c>
      <c r="CO51" s="96">
        <f ca="1">'Ops CF'!CN59</f>
        <v>-7796.4174988755194</v>
      </c>
      <c r="CP51" s="96">
        <f ca="1">'Ops CF'!CO59</f>
        <v>-7796.4174988755194</v>
      </c>
      <c r="CQ51" s="96">
        <f ca="1">'Ops CF'!CP59</f>
        <v>-7796.4174988755194</v>
      </c>
      <c r="CR51" s="96">
        <f ca="1">'Ops CF'!CQ59</f>
        <v>-7796.4174988755194</v>
      </c>
      <c r="CS51" s="96">
        <f ca="1">'Ops CF'!CR59</f>
        <v>-7796.4174988755194</v>
      </c>
      <c r="CT51" s="96">
        <f ca="1">'Ops CF'!CS59</f>
        <v>-7796.4174988755194</v>
      </c>
      <c r="CU51" s="96">
        <f ca="1">'Ops CF'!CT59</f>
        <v>-7796.4174988755194</v>
      </c>
      <c r="CV51" s="96">
        <f ca="1">'Ops CF'!CU59</f>
        <v>-7796.4174988755194</v>
      </c>
      <c r="CW51" s="96">
        <f ca="1">'Ops CF'!CV59</f>
        <v>-7796.4174988755194</v>
      </c>
      <c r="CX51" s="96">
        <f ca="1">'Ops CF'!CW59</f>
        <v>-7796.4174988755194</v>
      </c>
      <c r="CY51" s="96">
        <f ca="1">'Ops CF'!CX59</f>
        <v>-7991.3279363474066</v>
      </c>
      <c r="CZ51" s="96">
        <f ca="1">'Ops CF'!CY59</f>
        <v>-7991.3279363474066</v>
      </c>
      <c r="DA51" s="96">
        <f ca="1">'Ops CF'!CZ59</f>
        <v>-7991.3279363474066</v>
      </c>
      <c r="DB51" s="96">
        <f ca="1">'Ops CF'!DA59</f>
        <v>-7991.3279363474066</v>
      </c>
      <c r="DC51" s="96">
        <f ca="1">'Ops CF'!DB59</f>
        <v>-7991.3279363474066</v>
      </c>
      <c r="DD51" s="96">
        <f ca="1">'Ops CF'!DC59</f>
        <v>-7991.3279363474066</v>
      </c>
      <c r="DE51" s="96">
        <f ca="1">'Ops CF'!DD59</f>
        <v>-7991.3279363474066</v>
      </c>
      <c r="DF51" s="96">
        <f ca="1">'Ops CF'!DE59</f>
        <v>-7991.3279363474066</v>
      </c>
      <c r="DG51" s="96">
        <f ca="1">'Ops CF'!DF59</f>
        <v>-7991.3279363474066</v>
      </c>
      <c r="DH51" s="96">
        <f ca="1">'Ops CF'!DG59</f>
        <v>-7991.3279363474066</v>
      </c>
      <c r="DI51" s="96">
        <f ca="1">'Ops CF'!DH59</f>
        <v>-7991.3279363474066</v>
      </c>
      <c r="DJ51" s="96">
        <f ca="1">'Ops CF'!DI59</f>
        <v>-7991.3279363474066</v>
      </c>
      <c r="DK51" s="96">
        <f ca="1">'Ops CF'!DJ59</f>
        <v>-8191.1111347560909</v>
      </c>
      <c r="DL51" s="96">
        <f ca="1">'Ops CF'!DK59</f>
        <v>-8191.1111347560909</v>
      </c>
      <c r="DM51" s="96">
        <f ca="1">'Ops CF'!DL59</f>
        <v>-8191.1111347560909</v>
      </c>
      <c r="DN51" s="96">
        <f ca="1">'Ops CF'!DM59</f>
        <v>-8191.1111347560909</v>
      </c>
      <c r="DO51" s="96">
        <f ca="1">'Ops CF'!DN59</f>
        <v>-8191.1111347560909</v>
      </c>
      <c r="DP51" s="96">
        <f ca="1">'Ops CF'!DO59</f>
        <v>-8191.1111347560909</v>
      </c>
      <c r="DQ51" s="96">
        <f ca="1">'Ops CF'!DP59</f>
        <v>-8191.1111347560909</v>
      </c>
      <c r="DR51" s="96">
        <f ca="1">'Ops CF'!DQ59</f>
        <v>-8191.1111347560909</v>
      </c>
      <c r="DS51" s="96">
        <f ca="1">'Ops CF'!DR59</f>
        <v>-8191.1111347560909</v>
      </c>
      <c r="DT51" s="96">
        <f ca="1">'Ops CF'!DS59</f>
        <v>-8191.1111347560909</v>
      </c>
      <c r="DU51" s="96">
        <f ca="1">'Ops CF'!DT59</f>
        <v>-8191.1111347560909</v>
      </c>
      <c r="DV51" s="96">
        <f ca="1">'Ops CF'!DU59</f>
        <v>-8191.1111347560909</v>
      </c>
      <c r="DW51" s="96">
        <f ca="1">'Ops CF'!DV59</f>
        <v>-8395.8889131249925</v>
      </c>
      <c r="DX51" s="96">
        <f ca="1">'Ops CF'!DW59</f>
        <v>-8395.8889131249925</v>
      </c>
      <c r="DY51" s="96">
        <f ca="1">'Ops CF'!DX59</f>
        <v>-8395.8889131249925</v>
      </c>
      <c r="DZ51" s="96">
        <f ca="1">'Ops CF'!DY59</f>
        <v>-8395.8889131249925</v>
      </c>
      <c r="EA51" s="96">
        <f ca="1">'Ops CF'!DZ59</f>
        <v>-8395.8889131249925</v>
      </c>
      <c r="EB51" s="96">
        <f ca="1">'Ops CF'!EA59</f>
        <v>-8395.8889131249925</v>
      </c>
      <c r="EC51" s="96">
        <f ca="1">'Ops CF'!EB59</f>
        <v>-8395.8889131249925</v>
      </c>
      <c r="ED51" s="96">
        <f ca="1">'Ops CF'!EC59</f>
        <v>-8395.8889131249925</v>
      </c>
      <c r="EE51" s="96">
        <f ca="1">'Ops CF'!ED59</f>
        <v>-8395.8889131249925</v>
      </c>
      <c r="EF51" s="96">
        <f ca="1">'Ops CF'!EE59</f>
        <v>-8395.8889131249925</v>
      </c>
      <c r="EG51" s="96">
        <f ca="1">'Ops CF'!EF59</f>
        <v>-8395.8889131249925</v>
      </c>
      <c r="EH51" s="96">
        <f ca="1">'Ops CF'!EG59</f>
        <v>-8395.8889131249925</v>
      </c>
    </row>
    <row r="52" spans="1:138" hidden="1" outlineLevel="1" x14ac:dyDescent="0.2">
      <c r="A52" s="2"/>
      <c r="B52" s="149" t="s">
        <v>40</v>
      </c>
      <c r="C52" s="96"/>
      <c r="D52" s="96"/>
      <c r="E52" s="96">
        <f ca="1">'Ops CF'!E60</f>
        <v>34573.557499999995</v>
      </c>
      <c r="F52" s="96">
        <f ca="1">'Ops CF'!F60</f>
        <v>35437.896437499992</v>
      </c>
      <c r="G52" s="96">
        <f ca="1">'Ops CF'!G60</f>
        <v>36323.843848437486</v>
      </c>
      <c r="H52" s="96">
        <f ca="1">'Ops CF'!H60</f>
        <v>37231.939944648417</v>
      </c>
      <c r="I52" s="96">
        <f ca="1">'Ops CF'!I60</f>
        <v>38162.738443264621</v>
      </c>
      <c r="J52" s="96">
        <f ca="1">'Ops CF'!J60</f>
        <v>39116.806904346231</v>
      </c>
      <c r="K52" s="96">
        <f ca="1">'Ops CF'!K60</f>
        <v>40094.727076954885</v>
      </c>
      <c r="L52" s="96">
        <f ca="1">'Ops CF'!L60</f>
        <v>41097.095253878753</v>
      </c>
      <c r="M52" s="96">
        <f ca="1">'Ops CF'!M60</f>
        <v>42124.522635225716</v>
      </c>
      <c r="N52" s="96">
        <f ca="1">'Ops CF'!N60</f>
        <v>43177.635701106352</v>
      </c>
      <c r="O52" s="96">
        <f ca="1">'Ops CF'!O60</f>
        <v>44257.07659363401</v>
      </c>
      <c r="P52" s="96">
        <f ca="1">SUMIF($D$10:$N$10,"&lt;="&amp;rHoldPeriod,$D52:$N52)</f>
        <v>387340.76374536246</v>
      </c>
      <c r="Q52" s="2"/>
      <c r="R52" s="96"/>
      <c r="S52" s="96">
        <f ca="1">'Ops CF'!R60</f>
        <v>2881.1297916666663</v>
      </c>
      <c r="T52" s="96">
        <f ca="1">'Ops CF'!S60</f>
        <v>2881.1297916666663</v>
      </c>
      <c r="U52" s="96">
        <f ca="1">'Ops CF'!T60</f>
        <v>2881.1297916666663</v>
      </c>
      <c r="V52" s="96">
        <f ca="1">'Ops CF'!U60</f>
        <v>2881.1297916666663</v>
      </c>
      <c r="W52" s="96">
        <f ca="1">'Ops CF'!V60</f>
        <v>2881.1297916666663</v>
      </c>
      <c r="X52" s="96">
        <f ca="1">'Ops CF'!W60</f>
        <v>2881.1297916666663</v>
      </c>
      <c r="Y52" s="96">
        <f ca="1">'Ops CF'!X60</f>
        <v>2881.1297916666663</v>
      </c>
      <c r="Z52" s="96">
        <f ca="1">'Ops CF'!Y60</f>
        <v>2881.1297916666663</v>
      </c>
      <c r="AA52" s="96">
        <f ca="1">'Ops CF'!Z60</f>
        <v>2881.1297916666663</v>
      </c>
      <c r="AB52" s="96">
        <f ca="1">'Ops CF'!AA60</f>
        <v>2881.1297916666663</v>
      </c>
      <c r="AC52" s="96">
        <f ca="1">'Ops CF'!AB60</f>
        <v>2881.1297916666663</v>
      </c>
      <c r="AD52" s="96">
        <f ca="1">'Ops CF'!AC60</f>
        <v>2881.1297916666663</v>
      </c>
      <c r="AE52" s="96">
        <f ca="1">'Ops CF'!AD60</f>
        <v>2953.1580364583328</v>
      </c>
      <c r="AF52" s="96">
        <f ca="1">'Ops CF'!AE60</f>
        <v>2953.1580364583328</v>
      </c>
      <c r="AG52" s="96">
        <f ca="1">'Ops CF'!AF60</f>
        <v>2953.1580364583328</v>
      </c>
      <c r="AH52" s="96">
        <f ca="1">'Ops CF'!AG60</f>
        <v>2953.1580364583328</v>
      </c>
      <c r="AI52" s="96">
        <f ca="1">'Ops CF'!AH60</f>
        <v>2953.1580364583328</v>
      </c>
      <c r="AJ52" s="96">
        <f ca="1">'Ops CF'!AI60</f>
        <v>2953.1580364583328</v>
      </c>
      <c r="AK52" s="96">
        <f ca="1">'Ops CF'!AJ60</f>
        <v>2953.1580364583328</v>
      </c>
      <c r="AL52" s="96">
        <f ca="1">'Ops CF'!AK60</f>
        <v>2953.1580364583328</v>
      </c>
      <c r="AM52" s="96">
        <f ca="1">'Ops CF'!AL60</f>
        <v>2953.1580364583328</v>
      </c>
      <c r="AN52" s="96">
        <f ca="1">'Ops CF'!AM60</f>
        <v>2953.1580364583328</v>
      </c>
      <c r="AO52" s="96">
        <f ca="1">'Ops CF'!AN60</f>
        <v>2953.1580364583328</v>
      </c>
      <c r="AP52" s="96">
        <f ca="1">'Ops CF'!AO60</f>
        <v>2953.1580364583328</v>
      </c>
      <c r="AQ52" s="96">
        <f ca="1">'Ops CF'!AP60</f>
        <v>3026.9869873697903</v>
      </c>
      <c r="AR52" s="96">
        <f ca="1">'Ops CF'!AQ60</f>
        <v>3026.9869873697903</v>
      </c>
      <c r="AS52" s="96">
        <f ca="1">'Ops CF'!AR60</f>
        <v>3026.9869873697903</v>
      </c>
      <c r="AT52" s="96">
        <f ca="1">'Ops CF'!AS60</f>
        <v>3026.9869873697903</v>
      </c>
      <c r="AU52" s="96">
        <f ca="1">'Ops CF'!AT60</f>
        <v>3026.9869873697903</v>
      </c>
      <c r="AV52" s="96">
        <f ca="1">'Ops CF'!AU60</f>
        <v>3026.9869873697903</v>
      </c>
      <c r="AW52" s="96">
        <f ca="1">'Ops CF'!AV60</f>
        <v>3026.9869873697903</v>
      </c>
      <c r="AX52" s="96">
        <f ca="1">'Ops CF'!AW60</f>
        <v>3026.9869873697903</v>
      </c>
      <c r="AY52" s="96">
        <f ca="1">'Ops CF'!AX60</f>
        <v>3026.9869873697903</v>
      </c>
      <c r="AZ52" s="96">
        <f ca="1">'Ops CF'!AY60</f>
        <v>3026.9869873697903</v>
      </c>
      <c r="BA52" s="96">
        <f ca="1">'Ops CF'!AZ60</f>
        <v>3026.9869873697903</v>
      </c>
      <c r="BB52" s="96">
        <f ca="1">'Ops CF'!BA60</f>
        <v>3026.9869873697903</v>
      </c>
      <c r="BC52" s="96">
        <f ca="1">'Ops CF'!BB60</f>
        <v>3102.6616620540349</v>
      </c>
      <c r="BD52" s="96">
        <f ca="1">'Ops CF'!BC60</f>
        <v>3102.6616620540349</v>
      </c>
      <c r="BE52" s="96">
        <f ca="1">'Ops CF'!BD60</f>
        <v>3102.6616620540349</v>
      </c>
      <c r="BF52" s="96">
        <f ca="1">'Ops CF'!BE60</f>
        <v>3102.6616620540349</v>
      </c>
      <c r="BG52" s="96">
        <f ca="1">'Ops CF'!BF60</f>
        <v>3102.6616620540349</v>
      </c>
      <c r="BH52" s="96">
        <f ca="1">'Ops CF'!BG60</f>
        <v>3102.6616620540349</v>
      </c>
      <c r="BI52" s="96">
        <f ca="1">'Ops CF'!BH60</f>
        <v>3102.6616620540349</v>
      </c>
      <c r="BJ52" s="96">
        <f ca="1">'Ops CF'!BI60</f>
        <v>3102.6616620540349</v>
      </c>
      <c r="BK52" s="96">
        <f ca="1">'Ops CF'!BJ60</f>
        <v>3102.6616620540349</v>
      </c>
      <c r="BL52" s="96">
        <f ca="1">'Ops CF'!BK60</f>
        <v>3102.6616620540349</v>
      </c>
      <c r="BM52" s="96">
        <f ca="1">'Ops CF'!BL60</f>
        <v>3102.6616620540349</v>
      </c>
      <c r="BN52" s="96">
        <f ca="1">'Ops CF'!BM60</f>
        <v>3102.6616620540349</v>
      </c>
      <c r="BO52" s="96">
        <f ca="1">'Ops CF'!BN60</f>
        <v>3180.2282036053853</v>
      </c>
      <c r="BP52" s="96">
        <f ca="1">'Ops CF'!BO60</f>
        <v>3180.2282036053853</v>
      </c>
      <c r="BQ52" s="96">
        <f ca="1">'Ops CF'!BP60</f>
        <v>3180.2282036053853</v>
      </c>
      <c r="BR52" s="96">
        <f ca="1">'Ops CF'!BQ60</f>
        <v>3180.2282036053853</v>
      </c>
      <c r="BS52" s="96">
        <f ca="1">'Ops CF'!BR60</f>
        <v>3180.2282036053853</v>
      </c>
      <c r="BT52" s="96">
        <f ca="1">'Ops CF'!BS60</f>
        <v>3180.2282036053853</v>
      </c>
      <c r="BU52" s="96">
        <f ca="1">'Ops CF'!BT60</f>
        <v>3180.2282036053853</v>
      </c>
      <c r="BV52" s="96">
        <f ca="1">'Ops CF'!BU60</f>
        <v>3180.2282036053853</v>
      </c>
      <c r="BW52" s="96">
        <f ca="1">'Ops CF'!BV60</f>
        <v>3180.2282036053853</v>
      </c>
      <c r="BX52" s="96">
        <f ca="1">'Ops CF'!BW60</f>
        <v>3180.2282036053853</v>
      </c>
      <c r="BY52" s="96">
        <f ca="1">'Ops CF'!BX60</f>
        <v>3180.2282036053853</v>
      </c>
      <c r="BZ52" s="96">
        <f ca="1">'Ops CF'!BY60</f>
        <v>3180.2282036053853</v>
      </c>
      <c r="CA52" s="96">
        <f ca="1">'Ops CF'!BZ60</f>
        <v>3259.7339086955194</v>
      </c>
      <c r="CB52" s="96">
        <f ca="1">'Ops CF'!CA60</f>
        <v>3259.7339086955194</v>
      </c>
      <c r="CC52" s="96">
        <f ca="1">'Ops CF'!CB60</f>
        <v>3259.7339086955194</v>
      </c>
      <c r="CD52" s="96">
        <f ca="1">'Ops CF'!CC60</f>
        <v>3259.7339086955194</v>
      </c>
      <c r="CE52" s="96">
        <f ca="1">'Ops CF'!CD60</f>
        <v>3259.7339086955194</v>
      </c>
      <c r="CF52" s="96">
        <f ca="1">'Ops CF'!CE60</f>
        <v>3259.7339086955194</v>
      </c>
      <c r="CG52" s="96">
        <f ca="1">'Ops CF'!CF60</f>
        <v>3259.7339086955194</v>
      </c>
      <c r="CH52" s="96">
        <f ca="1">'Ops CF'!CG60</f>
        <v>3259.7339086955194</v>
      </c>
      <c r="CI52" s="96">
        <f ca="1">'Ops CF'!CH60</f>
        <v>3259.7339086955194</v>
      </c>
      <c r="CJ52" s="96">
        <f ca="1">'Ops CF'!CI60</f>
        <v>3259.7339086955194</v>
      </c>
      <c r="CK52" s="96">
        <f ca="1">'Ops CF'!CJ60</f>
        <v>3259.7339086955194</v>
      </c>
      <c r="CL52" s="96">
        <f ca="1">'Ops CF'!CK60</f>
        <v>3259.7339086955194</v>
      </c>
      <c r="CM52" s="96">
        <f ca="1">'Ops CF'!CL60</f>
        <v>3341.2272564129071</v>
      </c>
      <c r="CN52" s="96">
        <f ca="1">'Ops CF'!CM60</f>
        <v>3341.2272564129071</v>
      </c>
      <c r="CO52" s="96">
        <f ca="1">'Ops CF'!CN60</f>
        <v>3341.2272564129071</v>
      </c>
      <c r="CP52" s="96">
        <f ca="1">'Ops CF'!CO60</f>
        <v>3341.2272564129071</v>
      </c>
      <c r="CQ52" s="96">
        <f ca="1">'Ops CF'!CP60</f>
        <v>3341.2272564129071</v>
      </c>
      <c r="CR52" s="96">
        <f ca="1">'Ops CF'!CQ60</f>
        <v>3341.2272564129071</v>
      </c>
      <c r="CS52" s="96">
        <f ca="1">'Ops CF'!CR60</f>
        <v>3341.2272564129071</v>
      </c>
      <c r="CT52" s="96">
        <f ca="1">'Ops CF'!CS60</f>
        <v>3341.2272564129071</v>
      </c>
      <c r="CU52" s="96">
        <f ca="1">'Ops CF'!CT60</f>
        <v>3341.2272564129071</v>
      </c>
      <c r="CV52" s="96">
        <f ca="1">'Ops CF'!CU60</f>
        <v>3341.2272564129071</v>
      </c>
      <c r="CW52" s="96">
        <f ca="1">'Ops CF'!CV60</f>
        <v>3341.2272564129071</v>
      </c>
      <c r="CX52" s="96">
        <f ca="1">'Ops CF'!CW60</f>
        <v>3341.2272564129071</v>
      </c>
      <c r="CY52" s="96">
        <f ca="1">'Ops CF'!CX60</f>
        <v>3424.7579378232294</v>
      </c>
      <c r="CZ52" s="96">
        <f ca="1">'Ops CF'!CY60</f>
        <v>3424.7579378232294</v>
      </c>
      <c r="DA52" s="96">
        <f ca="1">'Ops CF'!CZ60</f>
        <v>3424.7579378232294</v>
      </c>
      <c r="DB52" s="96">
        <f ca="1">'Ops CF'!DA60</f>
        <v>3424.7579378232294</v>
      </c>
      <c r="DC52" s="96">
        <f ca="1">'Ops CF'!DB60</f>
        <v>3424.7579378232294</v>
      </c>
      <c r="DD52" s="96">
        <f ca="1">'Ops CF'!DC60</f>
        <v>3424.7579378232294</v>
      </c>
      <c r="DE52" s="96">
        <f ca="1">'Ops CF'!DD60</f>
        <v>3424.7579378232294</v>
      </c>
      <c r="DF52" s="96">
        <f ca="1">'Ops CF'!DE60</f>
        <v>3424.7579378232294</v>
      </c>
      <c r="DG52" s="96">
        <f ca="1">'Ops CF'!DF60</f>
        <v>3424.7579378232294</v>
      </c>
      <c r="DH52" s="96">
        <f ca="1">'Ops CF'!DG60</f>
        <v>3424.7579378232294</v>
      </c>
      <c r="DI52" s="96">
        <f ca="1">'Ops CF'!DH60</f>
        <v>3424.7579378232294</v>
      </c>
      <c r="DJ52" s="96">
        <f ca="1">'Ops CF'!DI60</f>
        <v>3424.7579378232294</v>
      </c>
      <c r="DK52" s="96">
        <f ca="1">'Ops CF'!DJ60</f>
        <v>3510.3768862688098</v>
      </c>
      <c r="DL52" s="96">
        <f ca="1">'Ops CF'!DK60</f>
        <v>3510.3768862688098</v>
      </c>
      <c r="DM52" s="96">
        <f ca="1">'Ops CF'!DL60</f>
        <v>3510.3768862688098</v>
      </c>
      <c r="DN52" s="96">
        <f ca="1">'Ops CF'!DM60</f>
        <v>3510.3768862688098</v>
      </c>
      <c r="DO52" s="96">
        <f ca="1">'Ops CF'!DN60</f>
        <v>3510.3768862688098</v>
      </c>
      <c r="DP52" s="96">
        <f ca="1">'Ops CF'!DO60</f>
        <v>3510.3768862688098</v>
      </c>
      <c r="DQ52" s="96">
        <f ca="1">'Ops CF'!DP60</f>
        <v>3510.3768862688098</v>
      </c>
      <c r="DR52" s="96">
        <f ca="1">'Ops CF'!DQ60</f>
        <v>3510.3768862688098</v>
      </c>
      <c r="DS52" s="96">
        <f ca="1">'Ops CF'!DR60</f>
        <v>3510.3768862688098</v>
      </c>
      <c r="DT52" s="96">
        <f ca="1">'Ops CF'!DS60</f>
        <v>3510.3768862688098</v>
      </c>
      <c r="DU52" s="96">
        <f ca="1">'Ops CF'!DT60</f>
        <v>3510.3768862688098</v>
      </c>
      <c r="DV52" s="96">
        <f ca="1">'Ops CF'!DU60</f>
        <v>3510.3768862688098</v>
      </c>
      <c r="DW52" s="96">
        <f ca="1">'Ops CF'!DV60</f>
        <v>3598.1363084255295</v>
      </c>
      <c r="DX52" s="96">
        <f ca="1">'Ops CF'!DW60</f>
        <v>3598.1363084255295</v>
      </c>
      <c r="DY52" s="96">
        <f ca="1">'Ops CF'!DX60</f>
        <v>3598.1363084255295</v>
      </c>
      <c r="DZ52" s="96">
        <f ca="1">'Ops CF'!DY60</f>
        <v>3598.1363084255295</v>
      </c>
      <c r="EA52" s="96">
        <f ca="1">'Ops CF'!DZ60</f>
        <v>3598.1363084255295</v>
      </c>
      <c r="EB52" s="96">
        <f ca="1">'Ops CF'!EA60</f>
        <v>3598.1363084255295</v>
      </c>
      <c r="EC52" s="96">
        <f ca="1">'Ops CF'!EB60</f>
        <v>3598.1363084255295</v>
      </c>
      <c r="ED52" s="96">
        <f ca="1">'Ops CF'!EC60</f>
        <v>3598.1363084255295</v>
      </c>
      <c r="EE52" s="96">
        <f ca="1">'Ops CF'!ED60</f>
        <v>3598.1363084255295</v>
      </c>
      <c r="EF52" s="96">
        <f ca="1">'Ops CF'!EE60</f>
        <v>3598.1363084255295</v>
      </c>
      <c r="EG52" s="96">
        <f ca="1">'Ops CF'!EF60</f>
        <v>3598.1363084255295</v>
      </c>
      <c r="EH52" s="96">
        <f ca="1">'Ops CF'!EG60</f>
        <v>3598.1363084255295</v>
      </c>
    </row>
    <row r="53" spans="1:138" ht="12.75" hidden="1" outlineLevel="1" thickBot="1" x14ac:dyDescent="0.25">
      <c r="A53" s="2"/>
      <c r="B53" s="172" t="s">
        <v>41</v>
      </c>
      <c r="C53" s="173"/>
      <c r="D53" s="173"/>
      <c r="E53" s="173">
        <f ca="1">SUM('Ops CF'!E61:E63)</f>
        <v>0</v>
      </c>
      <c r="F53" s="173">
        <f ca="1">SUM('Ops CF'!F61:F63)</f>
        <v>0</v>
      </c>
      <c r="G53" s="173">
        <f ca="1">SUM('Ops CF'!G61:G63)</f>
        <v>0</v>
      </c>
      <c r="H53" s="173">
        <f ca="1">SUM('Ops CF'!H61:H63)</f>
        <v>0</v>
      </c>
      <c r="I53" s="173">
        <f ca="1">SUM('Ops CF'!I61:I63)</f>
        <v>0</v>
      </c>
      <c r="J53" s="173">
        <f ca="1">SUM('Ops CF'!J61:J63)</f>
        <v>0</v>
      </c>
      <c r="K53" s="173">
        <f ca="1">SUM('Ops CF'!K61:K63)</f>
        <v>0</v>
      </c>
      <c r="L53" s="173">
        <f ca="1">SUM('Ops CF'!L61:L63)</f>
        <v>0</v>
      </c>
      <c r="M53" s="173">
        <f ca="1">SUM('Ops CF'!M61:M63)</f>
        <v>0</v>
      </c>
      <c r="N53" s="173">
        <f ca="1">SUM('Ops CF'!N61:N63)</f>
        <v>0</v>
      </c>
      <c r="O53" s="173">
        <f ca="1">SUM('Ops CF'!O61:O63)</f>
        <v>0</v>
      </c>
      <c r="P53" s="173">
        <f ca="1">SUMIF($D$10:$N$10,"&lt;="&amp;rHoldPeriod,$D53:$N53)</f>
        <v>0</v>
      </c>
      <c r="Q53" s="2"/>
      <c r="R53" s="173"/>
      <c r="S53" s="173">
        <f ca="1">'Ops CF'!R61</f>
        <v>0</v>
      </c>
      <c r="T53" s="173">
        <f ca="1">'Ops CF'!S61</f>
        <v>0</v>
      </c>
      <c r="U53" s="173">
        <f ca="1">'Ops CF'!T61</f>
        <v>0</v>
      </c>
      <c r="V53" s="173">
        <f ca="1">'Ops CF'!U61</f>
        <v>0</v>
      </c>
      <c r="W53" s="173">
        <f ca="1">'Ops CF'!V61</f>
        <v>0</v>
      </c>
      <c r="X53" s="173">
        <f ca="1">'Ops CF'!W61</f>
        <v>0</v>
      </c>
      <c r="Y53" s="173">
        <f ca="1">'Ops CF'!X61</f>
        <v>0</v>
      </c>
      <c r="Z53" s="173">
        <f ca="1">'Ops CF'!Y61</f>
        <v>0</v>
      </c>
      <c r="AA53" s="173">
        <f ca="1">'Ops CF'!Z61</f>
        <v>0</v>
      </c>
      <c r="AB53" s="173">
        <f ca="1">'Ops CF'!AA61</f>
        <v>0</v>
      </c>
      <c r="AC53" s="173">
        <f ca="1">'Ops CF'!AB61</f>
        <v>0</v>
      </c>
      <c r="AD53" s="173">
        <f ca="1">'Ops CF'!AC61</f>
        <v>0</v>
      </c>
      <c r="AE53" s="173">
        <f ca="1">'Ops CF'!AD61</f>
        <v>0</v>
      </c>
      <c r="AF53" s="173">
        <f ca="1">'Ops CF'!AE61</f>
        <v>0</v>
      </c>
      <c r="AG53" s="173">
        <f ca="1">'Ops CF'!AF61</f>
        <v>0</v>
      </c>
      <c r="AH53" s="173">
        <f ca="1">'Ops CF'!AG61</f>
        <v>0</v>
      </c>
      <c r="AI53" s="173">
        <f ca="1">'Ops CF'!AH61</f>
        <v>0</v>
      </c>
      <c r="AJ53" s="173">
        <f ca="1">'Ops CF'!AI61</f>
        <v>0</v>
      </c>
      <c r="AK53" s="173">
        <f ca="1">'Ops CF'!AJ61</f>
        <v>0</v>
      </c>
      <c r="AL53" s="173">
        <f ca="1">'Ops CF'!AK61</f>
        <v>0</v>
      </c>
      <c r="AM53" s="173">
        <f ca="1">'Ops CF'!AL61</f>
        <v>0</v>
      </c>
      <c r="AN53" s="173">
        <f ca="1">'Ops CF'!AM61</f>
        <v>0</v>
      </c>
      <c r="AO53" s="173">
        <f ca="1">'Ops CF'!AN61</f>
        <v>0</v>
      </c>
      <c r="AP53" s="173">
        <f ca="1">'Ops CF'!AO61</f>
        <v>0</v>
      </c>
      <c r="AQ53" s="173">
        <f ca="1">'Ops CF'!AP61</f>
        <v>0</v>
      </c>
      <c r="AR53" s="173">
        <f ca="1">'Ops CF'!AQ61</f>
        <v>0</v>
      </c>
      <c r="AS53" s="173">
        <f ca="1">'Ops CF'!AR61</f>
        <v>0</v>
      </c>
      <c r="AT53" s="173">
        <f ca="1">'Ops CF'!AS61</f>
        <v>0</v>
      </c>
      <c r="AU53" s="173">
        <f ca="1">'Ops CF'!AT61</f>
        <v>0</v>
      </c>
      <c r="AV53" s="173">
        <f ca="1">'Ops CF'!AU61</f>
        <v>0</v>
      </c>
      <c r="AW53" s="173">
        <f ca="1">'Ops CF'!AV61</f>
        <v>0</v>
      </c>
      <c r="AX53" s="173">
        <f ca="1">'Ops CF'!AW61</f>
        <v>0</v>
      </c>
      <c r="AY53" s="173">
        <f ca="1">'Ops CF'!AX61</f>
        <v>0</v>
      </c>
      <c r="AZ53" s="173">
        <f ca="1">'Ops CF'!AY61</f>
        <v>0</v>
      </c>
      <c r="BA53" s="173">
        <f ca="1">'Ops CF'!AZ61</f>
        <v>0</v>
      </c>
      <c r="BB53" s="173">
        <f ca="1">'Ops CF'!BA61</f>
        <v>0</v>
      </c>
      <c r="BC53" s="173">
        <f ca="1">'Ops CF'!BB61</f>
        <v>0</v>
      </c>
      <c r="BD53" s="173">
        <f ca="1">'Ops CF'!BC61</f>
        <v>0</v>
      </c>
      <c r="BE53" s="173">
        <f ca="1">'Ops CF'!BD61</f>
        <v>0</v>
      </c>
      <c r="BF53" s="173">
        <f ca="1">'Ops CF'!BE61</f>
        <v>0</v>
      </c>
      <c r="BG53" s="173">
        <f ca="1">'Ops CF'!BF61</f>
        <v>0</v>
      </c>
      <c r="BH53" s="173">
        <f ca="1">'Ops CF'!BG61</f>
        <v>0</v>
      </c>
      <c r="BI53" s="173">
        <f ca="1">'Ops CF'!BH61</f>
        <v>0</v>
      </c>
      <c r="BJ53" s="173">
        <f ca="1">'Ops CF'!BI61</f>
        <v>0</v>
      </c>
      <c r="BK53" s="173">
        <f ca="1">'Ops CF'!BJ61</f>
        <v>0</v>
      </c>
      <c r="BL53" s="173">
        <f ca="1">'Ops CF'!BK61</f>
        <v>0</v>
      </c>
      <c r="BM53" s="173">
        <f ca="1">'Ops CF'!BL61</f>
        <v>0</v>
      </c>
      <c r="BN53" s="173">
        <f ca="1">'Ops CF'!BM61</f>
        <v>0</v>
      </c>
      <c r="BO53" s="173">
        <f ca="1">'Ops CF'!BN61</f>
        <v>0</v>
      </c>
      <c r="BP53" s="173">
        <f ca="1">'Ops CF'!BO61</f>
        <v>0</v>
      </c>
      <c r="BQ53" s="173">
        <f ca="1">'Ops CF'!BP61</f>
        <v>0</v>
      </c>
      <c r="BR53" s="173">
        <f ca="1">'Ops CF'!BQ61</f>
        <v>0</v>
      </c>
      <c r="BS53" s="173">
        <f ca="1">'Ops CF'!BR61</f>
        <v>0</v>
      </c>
      <c r="BT53" s="173">
        <f ca="1">'Ops CF'!BS61</f>
        <v>0</v>
      </c>
      <c r="BU53" s="173">
        <f ca="1">'Ops CF'!BT61</f>
        <v>0</v>
      </c>
      <c r="BV53" s="173">
        <f ca="1">'Ops CF'!BU61</f>
        <v>0</v>
      </c>
      <c r="BW53" s="173">
        <f ca="1">'Ops CF'!BV61</f>
        <v>0</v>
      </c>
      <c r="BX53" s="173">
        <f ca="1">'Ops CF'!BW61</f>
        <v>0</v>
      </c>
      <c r="BY53" s="173">
        <f ca="1">'Ops CF'!BX61</f>
        <v>0</v>
      </c>
      <c r="BZ53" s="173">
        <f ca="1">'Ops CF'!BY61</f>
        <v>0</v>
      </c>
      <c r="CA53" s="173">
        <f ca="1">'Ops CF'!BZ61</f>
        <v>0</v>
      </c>
      <c r="CB53" s="173">
        <f ca="1">'Ops CF'!CA61</f>
        <v>0</v>
      </c>
      <c r="CC53" s="173">
        <f ca="1">'Ops CF'!CB61</f>
        <v>0</v>
      </c>
      <c r="CD53" s="173">
        <f ca="1">'Ops CF'!CC61</f>
        <v>0</v>
      </c>
      <c r="CE53" s="173">
        <f ca="1">'Ops CF'!CD61</f>
        <v>0</v>
      </c>
      <c r="CF53" s="173">
        <f ca="1">'Ops CF'!CE61</f>
        <v>0</v>
      </c>
      <c r="CG53" s="173">
        <f ca="1">'Ops CF'!CF61</f>
        <v>0</v>
      </c>
      <c r="CH53" s="173">
        <f ca="1">'Ops CF'!CG61</f>
        <v>0</v>
      </c>
      <c r="CI53" s="173">
        <f ca="1">'Ops CF'!CH61</f>
        <v>0</v>
      </c>
      <c r="CJ53" s="173">
        <f ca="1">'Ops CF'!CI61</f>
        <v>0</v>
      </c>
      <c r="CK53" s="173">
        <f ca="1">'Ops CF'!CJ61</f>
        <v>0</v>
      </c>
      <c r="CL53" s="173">
        <f ca="1">'Ops CF'!CK61</f>
        <v>0</v>
      </c>
      <c r="CM53" s="173">
        <f ca="1">'Ops CF'!CL61</f>
        <v>0</v>
      </c>
      <c r="CN53" s="173">
        <f ca="1">'Ops CF'!CM61</f>
        <v>0</v>
      </c>
      <c r="CO53" s="173">
        <f ca="1">'Ops CF'!CN61</f>
        <v>0</v>
      </c>
      <c r="CP53" s="173">
        <f ca="1">'Ops CF'!CO61</f>
        <v>0</v>
      </c>
      <c r="CQ53" s="173">
        <f ca="1">'Ops CF'!CP61</f>
        <v>0</v>
      </c>
      <c r="CR53" s="173">
        <f ca="1">'Ops CF'!CQ61</f>
        <v>0</v>
      </c>
      <c r="CS53" s="173">
        <f ca="1">'Ops CF'!CR61</f>
        <v>0</v>
      </c>
      <c r="CT53" s="173">
        <f ca="1">'Ops CF'!CS61</f>
        <v>0</v>
      </c>
      <c r="CU53" s="173">
        <f ca="1">'Ops CF'!CT61</f>
        <v>0</v>
      </c>
      <c r="CV53" s="173">
        <f ca="1">'Ops CF'!CU61</f>
        <v>0</v>
      </c>
      <c r="CW53" s="173">
        <f ca="1">'Ops CF'!CV61</f>
        <v>0</v>
      </c>
      <c r="CX53" s="173">
        <f ca="1">'Ops CF'!CW61</f>
        <v>0</v>
      </c>
      <c r="CY53" s="173">
        <f ca="1">'Ops CF'!CX61</f>
        <v>0</v>
      </c>
      <c r="CZ53" s="173">
        <f ca="1">'Ops CF'!CY61</f>
        <v>0</v>
      </c>
      <c r="DA53" s="173">
        <f ca="1">'Ops CF'!CZ61</f>
        <v>0</v>
      </c>
      <c r="DB53" s="173">
        <f ca="1">'Ops CF'!DA61</f>
        <v>0</v>
      </c>
      <c r="DC53" s="173">
        <f ca="1">'Ops CF'!DB61</f>
        <v>0</v>
      </c>
      <c r="DD53" s="173">
        <f ca="1">'Ops CF'!DC61</f>
        <v>0</v>
      </c>
      <c r="DE53" s="173">
        <f ca="1">'Ops CF'!DD61</f>
        <v>0</v>
      </c>
      <c r="DF53" s="173">
        <f ca="1">'Ops CF'!DE61</f>
        <v>0</v>
      </c>
      <c r="DG53" s="173">
        <f ca="1">'Ops CF'!DF61</f>
        <v>0</v>
      </c>
      <c r="DH53" s="173">
        <f ca="1">'Ops CF'!DG61</f>
        <v>0</v>
      </c>
      <c r="DI53" s="173">
        <f ca="1">'Ops CF'!DH61</f>
        <v>0</v>
      </c>
      <c r="DJ53" s="173">
        <f ca="1">'Ops CF'!DI61</f>
        <v>0</v>
      </c>
      <c r="DK53" s="173">
        <f ca="1">'Ops CF'!DJ61</f>
        <v>0</v>
      </c>
      <c r="DL53" s="173">
        <f ca="1">'Ops CF'!DK61</f>
        <v>0</v>
      </c>
      <c r="DM53" s="173">
        <f ca="1">'Ops CF'!DL61</f>
        <v>0</v>
      </c>
      <c r="DN53" s="173">
        <f ca="1">'Ops CF'!DM61</f>
        <v>0</v>
      </c>
      <c r="DO53" s="173">
        <f ca="1">'Ops CF'!DN61</f>
        <v>0</v>
      </c>
      <c r="DP53" s="173">
        <f ca="1">'Ops CF'!DO61</f>
        <v>0</v>
      </c>
      <c r="DQ53" s="173">
        <f ca="1">'Ops CF'!DP61</f>
        <v>0</v>
      </c>
      <c r="DR53" s="173">
        <f ca="1">'Ops CF'!DQ61</f>
        <v>0</v>
      </c>
      <c r="DS53" s="173">
        <f ca="1">'Ops CF'!DR61</f>
        <v>0</v>
      </c>
      <c r="DT53" s="173">
        <f ca="1">'Ops CF'!DS61</f>
        <v>0</v>
      </c>
      <c r="DU53" s="173">
        <f ca="1">'Ops CF'!DT61</f>
        <v>0</v>
      </c>
      <c r="DV53" s="173">
        <f ca="1">'Ops CF'!DU61</f>
        <v>0</v>
      </c>
      <c r="DW53" s="173">
        <f ca="1">'Ops CF'!DV61</f>
        <v>0</v>
      </c>
      <c r="DX53" s="173">
        <f ca="1">'Ops CF'!DW61</f>
        <v>0</v>
      </c>
      <c r="DY53" s="173">
        <f ca="1">'Ops CF'!DX61</f>
        <v>0</v>
      </c>
      <c r="DZ53" s="173">
        <f ca="1">'Ops CF'!DY61</f>
        <v>0</v>
      </c>
      <c r="EA53" s="173">
        <f ca="1">'Ops CF'!DZ61</f>
        <v>0</v>
      </c>
      <c r="EB53" s="173">
        <f ca="1">'Ops CF'!EA61</f>
        <v>0</v>
      </c>
      <c r="EC53" s="173">
        <f ca="1">'Ops CF'!EB61</f>
        <v>0</v>
      </c>
      <c r="ED53" s="173">
        <f ca="1">'Ops CF'!EC61</f>
        <v>0</v>
      </c>
      <c r="EE53" s="173">
        <f ca="1">'Ops CF'!ED61</f>
        <v>0</v>
      </c>
      <c r="EF53" s="173">
        <f ca="1">'Ops CF'!EE61</f>
        <v>0</v>
      </c>
      <c r="EG53" s="173">
        <f ca="1">'Ops CF'!EF61</f>
        <v>0</v>
      </c>
      <c r="EH53" s="173">
        <f ca="1">'Ops CF'!EG61</f>
        <v>0</v>
      </c>
    </row>
    <row r="54" spans="1:138" ht="12.75" collapsed="1" thickBot="1" x14ac:dyDescent="0.25">
      <c r="A54" s="2"/>
      <c r="B54" s="169" t="s">
        <v>42</v>
      </c>
      <c r="C54" s="169"/>
      <c r="D54" s="169"/>
      <c r="E54" s="169">
        <f ca="1">SUBTOTAL(9,E50:E53)</f>
        <v>-159194.00049999997</v>
      </c>
      <c r="F54" s="169">
        <f t="shared" ref="F54:P54" ca="1" si="16">SUBTOTAL(9,F50:F53)</f>
        <v>-163173.85051249995</v>
      </c>
      <c r="G54" s="169">
        <f t="shared" ca="1" si="16"/>
        <v>-167253.19677531242</v>
      </c>
      <c r="H54" s="169">
        <f t="shared" ca="1" si="16"/>
        <v>-171434.52669469523</v>
      </c>
      <c r="I54" s="169">
        <f t="shared" ca="1" si="16"/>
        <v>-175720.38986206258</v>
      </c>
      <c r="J54" s="169">
        <f t="shared" ca="1" si="16"/>
        <v>-180113.39960861416</v>
      </c>
      <c r="K54" s="169">
        <f t="shared" ca="1" si="16"/>
        <v>-184616.2345988295</v>
      </c>
      <c r="L54" s="169">
        <f t="shared" ca="1" si="16"/>
        <v>-189231.64046380017</v>
      </c>
      <c r="M54" s="169">
        <f t="shared" ca="1" si="16"/>
        <v>-193962.43147539516</v>
      </c>
      <c r="N54" s="169">
        <f t="shared" ca="1" si="16"/>
        <v>-198811.49226228008</v>
      </c>
      <c r="O54" s="169">
        <f ca="1">SUBTOTAL(9,O50:O53)</f>
        <v>-203781.77956883702</v>
      </c>
      <c r="P54" s="169">
        <f t="shared" ca="1" si="16"/>
        <v>-1783511.1627534893</v>
      </c>
      <c r="Q54" s="2"/>
      <c r="R54" s="169"/>
      <c r="S54" s="169">
        <f t="shared" ref="S54:CD54" ca="1" si="17">SUBTOTAL(9,S50:S53)</f>
        <v>-13266.166708333327</v>
      </c>
      <c r="T54" s="169">
        <f t="shared" ca="1" si="17"/>
        <v>-13266.166708333327</v>
      </c>
      <c r="U54" s="169">
        <f t="shared" ca="1" si="17"/>
        <v>-13266.166708333327</v>
      </c>
      <c r="V54" s="169">
        <f t="shared" ca="1" si="17"/>
        <v>-13266.166708333327</v>
      </c>
      <c r="W54" s="169">
        <f t="shared" ca="1" si="17"/>
        <v>-13266.166708333327</v>
      </c>
      <c r="X54" s="169">
        <f t="shared" ca="1" si="17"/>
        <v>-13266.166708333327</v>
      </c>
      <c r="Y54" s="169">
        <f t="shared" ca="1" si="17"/>
        <v>-13266.166708333327</v>
      </c>
      <c r="Z54" s="169">
        <f t="shared" ca="1" si="17"/>
        <v>-13266.166708333327</v>
      </c>
      <c r="AA54" s="169">
        <f t="shared" ca="1" si="17"/>
        <v>-13266.166708333327</v>
      </c>
      <c r="AB54" s="169">
        <f t="shared" ca="1" si="17"/>
        <v>-13266.166708333327</v>
      </c>
      <c r="AC54" s="169">
        <f t="shared" ca="1" si="17"/>
        <v>-13266.166708333327</v>
      </c>
      <c r="AD54" s="169">
        <f t="shared" ca="1" si="17"/>
        <v>-13266.166708333327</v>
      </c>
      <c r="AE54" s="169">
        <f t="shared" ca="1" si="17"/>
        <v>-13597.820876041662</v>
      </c>
      <c r="AF54" s="169">
        <f t="shared" ca="1" si="17"/>
        <v>-13597.820876041662</v>
      </c>
      <c r="AG54" s="169">
        <f t="shared" ca="1" si="17"/>
        <v>-13597.820876041662</v>
      </c>
      <c r="AH54" s="169">
        <f t="shared" ca="1" si="17"/>
        <v>-13597.820876041662</v>
      </c>
      <c r="AI54" s="169">
        <f t="shared" ca="1" si="17"/>
        <v>-13597.820876041662</v>
      </c>
      <c r="AJ54" s="169">
        <f t="shared" ca="1" si="17"/>
        <v>-13597.820876041662</v>
      </c>
      <c r="AK54" s="169">
        <f t="shared" ca="1" si="17"/>
        <v>-13597.820876041662</v>
      </c>
      <c r="AL54" s="169">
        <f t="shared" ca="1" si="17"/>
        <v>-13597.820876041662</v>
      </c>
      <c r="AM54" s="169">
        <f t="shared" ca="1" si="17"/>
        <v>-13597.820876041662</v>
      </c>
      <c r="AN54" s="169">
        <f t="shared" ca="1" si="17"/>
        <v>-13597.820876041662</v>
      </c>
      <c r="AO54" s="169">
        <f t="shared" ca="1" si="17"/>
        <v>-13597.820876041662</v>
      </c>
      <c r="AP54" s="169">
        <f t="shared" ca="1" si="17"/>
        <v>-13597.820876041662</v>
      </c>
      <c r="AQ54" s="169">
        <f t="shared" ca="1" si="17"/>
        <v>-13937.766397942702</v>
      </c>
      <c r="AR54" s="169">
        <f t="shared" ca="1" si="17"/>
        <v>-13937.766397942702</v>
      </c>
      <c r="AS54" s="169">
        <f t="shared" ca="1" si="17"/>
        <v>-13937.766397942702</v>
      </c>
      <c r="AT54" s="169">
        <f t="shared" ca="1" si="17"/>
        <v>-13937.766397942702</v>
      </c>
      <c r="AU54" s="169">
        <f t="shared" ca="1" si="17"/>
        <v>-13937.766397942702</v>
      </c>
      <c r="AV54" s="169">
        <f t="shared" ca="1" si="17"/>
        <v>-13937.766397942702</v>
      </c>
      <c r="AW54" s="169">
        <f t="shared" ca="1" si="17"/>
        <v>-13937.766397942702</v>
      </c>
      <c r="AX54" s="169">
        <f t="shared" ca="1" si="17"/>
        <v>-13937.766397942702</v>
      </c>
      <c r="AY54" s="169">
        <f t="shared" ca="1" si="17"/>
        <v>-13937.766397942702</v>
      </c>
      <c r="AZ54" s="169">
        <f t="shared" ca="1" si="17"/>
        <v>-13937.766397942702</v>
      </c>
      <c r="BA54" s="169">
        <f t="shared" ca="1" si="17"/>
        <v>-13937.766397942702</v>
      </c>
      <c r="BB54" s="169">
        <f t="shared" ca="1" si="17"/>
        <v>-13937.766397942702</v>
      </c>
      <c r="BC54" s="169">
        <f t="shared" ca="1" si="17"/>
        <v>-14286.210557891269</v>
      </c>
      <c r="BD54" s="169">
        <f t="shared" ca="1" si="17"/>
        <v>-14286.210557891269</v>
      </c>
      <c r="BE54" s="169">
        <f t="shared" ca="1" si="17"/>
        <v>-14286.210557891269</v>
      </c>
      <c r="BF54" s="169">
        <f t="shared" ca="1" si="17"/>
        <v>-14286.210557891269</v>
      </c>
      <c r="BG54" s="169">
        <f t="shared" ca="1" si="17"/>
        <v>-14286.210557891269</v>
      </c>
      <c r="BH54" s="169">
        <f t="shared" ca="1" si="17"/>
        <v>-14286.210557891269</v>
      </c>
      <c r="BI54" s="169">
        <f t="shared" ca="1" si="17"/>
        <v>-14286.210557891269</v>
      </c>
      <c r="BJ54" s="169">
        <f t="shared" ca="1" si="17"/>
        <v>-14286.210557891269</v>
      </c>
      <c r="BK54" s="169">
        <f t="shared" ca="1" si="17"/>
        <v>-14286.210557891269</v>
      </c>
      <c r="BL54" s="169">
        <f t="shared" ca="1" si="17"/>
        <v>-14286.210557891269</v>
      </c>
      <c r="BM54" s="169">
        <f t="shared" ca="1" si="17"/>
        <v>-14286.210557891269</v>
      </c>
      <c r="BN54" s="169">
        <f t="shared" ca="1" si="17"/>
        <v>-14286.210557891269</v>
      </c>
      <c r="BO54" s="169">
        <f t="shared" ca="1" si="17"/>
        <v>-14643.365821838548</v>
      </c>
      <c r="BP54" s="169">
        <f t="shared" ca="1" si="17"/>
        <v>-14643.365821838548</v>
      </c>
      <c r="BQ54" s="169">
        <f t="shared" ca="1" si="17"/>
        <v>-14643.365821838548</v>
      </c>
      <c r="BR54" s="169">
        <f t="shared" ca="1" si="17"/>
        <v>-14643.365821838548</v>
      </c>
      <c r="BS54" s="169">
        <f t="shared" ca="1" si="17"/>
        <v>-14643.365821838548</v>
      </c>
      <c r="BT54" s="169">
        <f t="shared" ca="1" si="17"/>
        <v>-14643.365821838548</v>
      </c>
      <c r="BU54" s="169">
        <f t="shared" ca="1" si="17"/>
        <v>-14643.365821838548</v>
      </c>
      <c r="BV54" s="169">
        <f t="shared" ca="1" si="17"/>
        <v>-14643.365821838548</v>
      </c>
      <c r="BW54" s="169">
        <f t="shared" ca="1" si="17"/>
        <v>-14643.365821838548</v>
      </c>
      <c r="BX54" s="169">
        <f t="shared" ca="1" si="17"/>
        <v>-14643.365821838548</v>
      </c>
      <c r="BY54" s="169">
        <f t="shared" ca="1" si="17"/>
        <v>-14643.365821838548</v>
      </c>
      <c r="BZ54" s="169">
        <f t="shared" ca="1" si="17"/>
        <v>-14643.365821838548</v>
      </c>
      <c r="CA54" s="169">
        <f t="shared" ca="1" si="17"/>
        <v>-15009.449967384511</v>
      </c>
      <c r="CB54" s="169">
        <f t="shared" ca="1" si="17"/>
        <v>-15009.449967384511</v>
      </c>
      <c r="CC54" s="169">
        <f t="shared" ca="1" si="17"/>
        <v>-15009.449967384511</v>
      </c>
      <c r="CD54" s="169">
        <f t="shared" ca="1" si="17"/>
        <v>-15009.449967384511</v>
      </c>
      <c r="CE54" s="169">
        <f t="shared" ref="CE54:EH54" ca="1" si="18">SUBTOTAL(9,CE50:CE53)</f>
        <v>-15009.449967384511</v>
      </c>
      <c r="CF54" s="169">
        <f t="shared" ca="1" si="18"/>
        <v>-15009.449967384511</v>
      </c>
      <c r="CG54" s="169">
        <f t="shared" ca="1" si="18"/>
        <v>-15009.449967384511</v>
      </c>
      <c r="CH54" s="169">
        <f t="shared" ca="1" si="18"/>
        <v>-15009.449967384511</v>
      </c>
      <c r="CI54" s="169">
        <f t="shared" ca="1" si="18"/>
        <v>-15009.449967384511</v>
      </c>
      <c r="CJ54" s="169">
        <f t="shared" ca="1" si="18"/>
        <v>-15009.449967384511</v>
      </c>
      <c r="CK54" s="169">
        <f t="shared" ca="1" si="18"/>
        <v>-15009.449967384511</v>
      </c>
      <c r="CL54" s="169">
        <f t="shared" ca="1" si="18"/>
        <v>-15009.449967384511</v>
      </c>
      <c r="CM54" s="169">
        <f t="shared" ca="1" si="18"/>
        <v>-15384.686216569125</v>
      </c>
      <c r="CN54" s="169">
        <f t="shared" ca="1" si="18"/>
        <v>-15384.686216569125</v>
      </c>
      <c r="CO54" s="169">
        <f t="shared" ca="1" si="18"/>
        <v>-15384.686216569125</v>
      </c>
      <c r="CP54" s="169">
        <f t="shared" ca="1" si="18"/>
        <v>-15384.686216569125</v>
      </c>
      <c r="CQ54" s="169">
        <f t="shared" ca="1" si="18"/>
        <v>-15384.686216569125</v>
      </c>
      <c r="CR54" s="169">
        <f t="shared" ca="1" si="18"/>
        <v>-15384.686216569125</v>
      </c>
      <c r="CS54" s="169">
        <f t="shared" ca="1" si="18"/>
        <v>-15384.686216569125</v>
      </c>
      <c r="CT54" s="169">
        <f t="shared" ca="1" si="18"/>
        <v>-15384.686216569125</v>
      </c>
      <c r="CU54" s="169">
        <f t="shared" ca="1" si="18"/>
        <v>-15384.686216569125</v>
      </c>
      <c r="CV54" s="169">
        <f t="shared" ca="1" si="18"/>
        <v>-15384.686216569125</v>
      </c>
      <c r="CW54" s="169">
        <f t="shared" ca="1" si="18"/>
        <v>-15384.686216569125</v>
      </c>
      <c r="CX54" s="169">
        <f t="shared" ca="1" si="18"/>
        <v>-15384.686216569125</v>
      </c>
      <c r="CY54" s="169">
        <f t="shared" ca="1" si="18"/>
        <v>-15769.303371983351</v>
      </c>
      <c r="CZ54" s="169">
        <f t="shared" ca="1" si="18"/>
        <v>-15769.303371983351</v>
      </c>
      <c r="DA54" s="169">
        <f t="shared" ca="1" si="18"/>
        <v>-15769.303371983351</v>
      </c>
      <c r="DB54" s="169">
        <f t="shared" ca="1" si="18"/>
        <v>-15769.303371983351</v>
      </c>
      <c r="DC54" s="169">
        <f t="shared" ca="1" si="18"/>
        <v>-15769.303371983351</v>
      </c>
      <c r="DD54" s="169">
        <f t="shared" ca="1" si="18"/>
        <v>-15769.303371983351</v>
      </c>
      <c r="DE54" s="169">
        <f t="shared" ca="1" si="18"/>
        <v>-15769.303371983351</v>
      </c>
      <c r="DF54" s="169">
        <f t="shared" ca="1" si="18"/>
        <v>-15769.303371983351</v>
      </c>
      <c r="DG54" s="169">
        <f t="shared" ca="1" si="18"/>
        <v>-15769.303371983351</v>
      </c>
      <c r="DH54" s="169">
        <f t="shared" ca="1" si="18"/>
        <v>-15769.303371983351</v>
      </c>
      <c r="DI54" s="169">
        <f t="shared" ca="1" si="18"/>
        <v>-15769.303371983351</v>
      </c>
      <c r="DJ54" s="169">
        <f t="shared" ca="1" si="18"/>
        <v>-15769.303371983351</v>
      </c>
      <c r="DK54" s="169">
        <f t="shared" ca="1" si="18"/>
        <v>-16163.535956282931</v>
      </c>
      <c r="DL54" s="169">
        <f t="shared" ca="1" si="18"/>
        <v>-16163.535956282931</v>
      </c>
      <c r="DM54" s="169">
        <f t="shared" ca="1" si="18"/>
        <v>-16163.535956282931</v>
      </c>
      <c r="DN54" s="169">
        <f t="shared" ca="1" si="18"/>
        <v>-16163.535956282931</v>
      </c>
      <c r="DO54" s="169">
        <f t="shared" ca="1" si="18"/>
        <v>-16163.535956282931</v>
      </c>
      <c r="DP54" s="169">
        <f t="shared" ca="1" si="18"/>
        <v>-16163.535956282931</v>
      </c>
      <c r="DQ54" s="169">
        <f t="shared" ca="1" si="18"/>
        <v>-16163.535956282931</v>
      </c>
      <c r="DR54" s="169">
        <f t="shared" ca="1" si="18"/>
        <v>-16163.535956282931</v>
      </c>
      <c r="DS54" s="169">
        <f t="shared" ca="1" si="18"/>
        <v>-16163.535956282931</v>
      </c>
      <c r="DT54" s="169">
        <f t="shared" ca="1" si="18"/>
        <v>-16163.535956282931</v>
      </c>
      <c r="DU54" s="169">
        <f t="shared" ca="1" si="18"/>
        <v>-16163.535956282931</v>
      </c>
      <c r="DV54" s="169">
        <f t="shared" ca="1" si="18"/>
        <v>-16163.535956282931</v>
      </c>
      <c r="DW54" s="169">
        <f t="shared" ca="1" si="18"/>
        <v>-16567.624355190004</v>
      </c>
      <c r="DX54" s="169">
        <f t="shared" ca="1" si="18"/>
        <v>-16567.624355190004</v>
      </c>
      <c r="DY54" s="169">
        <f t="shared" ca="1" si="18"/>
        <v>-16567.624355190004</v>
      </c>
      <c r="DZ54" s="169">
        <f t="shared" ca="1" si="18"/>
        <v>-16567.624355190004</v>
      </c>
      <c r="EA54" s="169">
        <f t="shared" ca="1" si="18"/>
        <v>-16567.624355190004</v>
      </c>
      <c r="EB54" s="169">
        <f t="shared" ca="1" si="18"/>
        <v>-16567.624355190004</v>
      </c>
      <c r="EC54" s="169">
        <f t="shared" ca="1" si="18"/>
        <v>-16567.624355190004</v>
      </c>
      <c r="ED54" s="169">
        <f t="shared" ca="1" si="18"/>
        <v>-16567.624355190004</v>
      </c>
      <c r="EE54" s="169">
        <f t="shared" ca="1" si="18"/>
        <v>-16567.624355190004</v>
      </c>
      <c r="EF54" s="169">
        <f t="shared" ca="1" si="18"/>
        <v>-16567.624355190004</v>
      </c>
      <c r="EG54" s="169">
        <f t="shared" ca="1" si="18"/>
        <v>-16567.624355190004</v>
      </c>
      <c r="EH54" s="169">
        <f t="shared" ca="1" si="18"/>
        <v>-16567.624355190004</v>
      </c>
    </row>
    <row r="55" spans="1:138" ht="12.75" hidden="1" outlineLevel="1" thickBo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row>
    <row r="56" spans="1:138" hidden="1" outlineLevel="1" x14ac:dyDescent="0.2">
      <c r="A56" s="2"/>
      <c r="B56" s="170" t="s">
        <v>43</v>
      </c>
      <c r="C56" s="171"/>
      <c r="D56" s="171"/>
      <c r="E56" s="171">
        <f ca="1">'Ops CF'!E66</f>
        <v>-507517.31999999995</v>
      </c>
      <c r="F56" s="171">
        <f ca="1">'Ops CF'!F66</f>
        <v>-522742.83959999995</v>
      </c>
      <c r="G56" s="171">
        <f ca="1">'Ops CF'!G66</f>
        <v>-538425.12478800002</v>
      </c>
      <c r="H56" s="171">
        <f ca="1">'Ops CF'!H66</f>
        <v>-554577.87853164005</v>
      </c>
      <c r="I56" s="171">
        <f ca="1">'Ops CF'!I66</f>
        <v>-571215.21488758922</v>
      </c>
      <c r="J56" s="171">
        <f ca="1">'Ops CF'!J66</f>
        <v>-588351.67133421695</v>
      </c>
      <c r="K56" s="171">
        <f ca="1">'Ops CF'!K66</f>
        <v>-606002.22147424344</v>
      </c>
      <c r="L56" s="171">
        <f ca="1">'Ops CF'!L66</f>
        <v>-624182.28811847081</v>
      </c>
      <c r="M56" s="171">
        <f ca="1">'Ops CF'!M66</f>
        <v>-642907.75676202495</v>
      </c>
      <c r="N56" s="171">
        <f ca="1">'Ops CF'!N66</f>
        <v>-662194.98946488567</v>
      </c>
      <c r="O56" s="171">
        <f ca="1">'Ops CF'!O66</f>
        <v>-682060.83914883225</v>
      </c>
      <c r="P56" s="171">
        <f ca="1">SUMIF($D$10:$N$10,"&lt;="&amp;rHoldPeriod,$D56:$N56)</f>
        <v>-5818117.3049610704</v>
      </c>
      <c r="Q56" s="2"/>
      <c r="R56" s="171"/>
      <c r="S56" s="171">
        <f ca="1">'Ops CF'!R66</f>
        <v>-42293.109999999993</v>
      </c>
      <c r="T56" s="171">
        <f ca="1">'Ops CF'!S66</f>
        <v>-42293.109999999993</v>
      </c>
      <c r="U56" s="171">
        <f ca="1">'Ops CF'!T66</f>
        <v>-42293.109999999993</v>
      </c>
      <c r="V56" s="171">
        <f ca="1">'Ops CF'!U66</f>
        <v>-42293.109999999993</v>
      </c>
      <c r="W56" s="171">
        <f ca="1">'Ops CF'!V66</f>
        <v>-42293.109999999993</v>
      </c>
      <c r="X56" s="171">
        <f ca="1">'Ops CF'!W66</f>
        <v>-42293.109999999993</v>
      </c>
      <c r="Y56" s="171">
        <f ca="1">'Ops CF'!X66</f>
        <v>-42293.109999999993</v>
      </c>
      <c r="Z56" s="171">
        <f ca="1">'Ops CF'!Y66</f>
        <v>-42293.109999999993</v>
      </c>
      <c r="AA56" s="171">
        <f ca="1">'Ops CF'!Z66</f>
        <v>-42293.109999999993</v>
      </c>
      <c r="AB56" s="171">
        <f ca="1">'Ops CF'!AA66</f>
        <v>-42293.109999999993</v>
      </c>
      <c r="AC56" s="171">
        <f ca="1">'Ops CF'!AB66</f>
        <v>-42293.109999999993</v>
      </c>
      <c r="AD56" s="171">
        <f ca="1">'Ops CF'!AC66</f>
        <v>-42293.109999999993</v>
      </c>
      <c r="AE56" s="171">
        <f ca="1">'Ops CF'!AD66</f>
        <v>-43561.903299999998</v>
      </c>
      <c r="AF56" s="171">
        <f ca="1">'Ops CF'!AE66</f>
        <v>-43561.903299999998</v>
      </c>
      <c r="AG56" s="171">
        <f ca="1">'Ops CF'!AF66</f>
        <v>-43561.903299999998</v>
      </c>
      <c r="AH56" s="171">
        <f ca="1">'Ops CF'!AG66</f>
        <v>-43561.903299999998</v>
      </c>
      <c r="AI56" s="171">
        <f ca="1">'Ops CF'!AH66</f>
        <v>-43561.903299999998</v>
      </c>
      <c r="AJ56" s="171">
        <f ca="1">'Ops CF'!AI66</f>
        <v>-43561.903299999998</v>
      </c>
      <c r="AK56" s="171">
        <f ca="1">'Ops CF'!AJ66</f>
        <v>-43561.903299999998</v>
      </c>
      <c r="AL56" s="171">
        <f ca="1">'Ops CF'!AK66</f>
        <v>-43561.903299999998</v>
      </c>
      <c r="AM56" s="171">
        <f ca="1">'Ops CF'!AL66</f>
        <v>-43561.903299999998</v>
      </c>
      <c r="AN56" s="171">
        <f ca="1">'Ops CF'!AM66</f>
        <v>-43561.903299999998</v>
      </c>
      <c r="AO56" s="171">
        <f ca="1">'Ops CF'!AN66</f>
        <v>-43561.903299999998</v>
      </c>
      <c r="AP56" s="171">
        <f ca="1">'Ops CF'!AO66</f>
        <v>-43561.903299999998</v>
      </c>
      <c r="AQ56" s="171">
        <f ca="1">'Ops CF'!AP66</f>
        <v>-44868.760398999999</v>
      </c>
      <c r="AR56" s="171">
        <f ca="1">'Ops CF'!AQ66</f>
        <v>-44868.760398999999</v>
      </c>
      <c r="AS56" s="171">
        <f ca="1">'Ops CF'!AR66</f>
        <v>-44868.760398999999</v>
      </c>
      <c r="AT56" s="171">
        <f ca="1">'Ops CF'!AS66</f>
        <v>-44868.760398999999</v>
      </c>
      <c r="AU56" s="171">
        <f ca="1">'Ops CF'!AT66</f>
        <v>-44868.760398999999</v>
      </c>
      <c r="AV56" s="171">
        <f ca="1">'Ops CF'!AU66</f>
        <v>-44868.760398999999</v>
      </c>
      <c r="AW56" s="171">
        <f ca="1">'Ops CF'!AV66</f>
        <v>-44868.760398999999</v>
      </c>
      <c r="AX56" s="171">
        <f ca="1">'Ops CF'!AW66</f>
        <v>-44868.760398999999</v>
      </c>
      <c r="AY56" s="171">
        <f ca="1">'Ops CF'!AX66</f>
        <v>-44868.760398999999</v>
      </c>
      <c r="AZ56" s="171">
        <f ca="1">'Ops CF'!AY66</f>
        <v>-44868.760398999999</v>
      </c>
      <c r="BA56" s="171">
        <f ca="1">'Ops CF'!AZ66</f>
        <v>-44868.760398999999</v>
      </c>
      <c r="BB56" s="171">
        <f ca="1">'Ops CF'!BA66</f>
        <v>-44868.760398999999</v>
      </c>
      <c r="BC56" s="171">
        <f ca="1">'Ops CF'!BB66</f>
        <v>-46214.823210970004</v>
      </c>
      <c r="BD56" s="171">
        <f ca="1">'Ops CF'!BC66</f>
        <v>-46214.823210970004</v>
      </c>
      <c r="BE56" s="171">
        <f ca="1">'Ops CF'!BD66</f>
        <v>-46214.823210970004</v>
      </c>
      <c r="BF56" s="171">
        <f ca="1">'Ops CF'!BE66</f>
        <v>-46214.823210970004</v>
      </c>
      <c r="BG56" s="171">
        <f ca="1">'Ops CF'!BF66</f>
        <v>-46214.823210970004</v>
      </c>
      <c r="BH56" s="171">
        <f ca="1">'Ops CF'!BG66</f>
        <v>-46214.823210970004</v>
      </c>
      <c r="BI56" s="171">
        <f ca="1">'Ops CF'!BH66</f>
        <v>-46214.823210970004</v>
      </c>
      <c r="BJ56" s="171">
        <f ca="1">'Ops CF'!BI66</f>
        <v>-46214.823210970004</v>
      </c>
      <c r="BK56" s="171">
        <f ca="1">'Ops CF'!BJ66</f>
        <v>-46214.823210970004</v>
      </c>
      <c r="BL56" s="171">
        <f ca="1">'Ops CF'!BK66</f>
        <v>-46214.823210970004</v>
      </c>
      <c r="BM56" s="171">
        <f ca="1">'Ops CF'!BL66</f>
        <v>-46214.823210970004</v>
      </c>
      <c r="BN56" s="171">
        <f ca="1">'Ops CF'!BM66</f>
        <v>-46214.823210970004</v>
      </c>
      <c r="BO56" s="171">
        <f ca="1">'Ops CF'!BN66</f>
        <v>-47601.267907299101</v>
      </c>
      <c r="BP56" s="171">
        <f ca="1">'Ops CF'!BO66</f>
        <v>-47601.267907299101</v>
      </c>
      <c r="BQ56" s="171">
        <f ca="1">'Ops CF'!BP66</f>
        <v>-47601.267907299101</v>
      </c>
      <c r="BR56" s="171">
        <f ca="1">'Ops CF'!BQ66</f>
        <v>-47601.267907299101</v>
      </c>
      <c r="BS56" s="171">
        <f ca="1">'Ops CF'!BR66</f>
        <v>-47601.267907299101</v>
      </c>
      <c r="BT56" s="171">
        <f ca="1">'Ops CF'!BS66</f>
        <v>-47601.267907299101</v>
      </c>
      <c r="BU56" s="171">
        <f ca="1">'Ops CF'!BT66</f>
        <v>-47601.267907299101</v>
      </c>
      <c r="BV56" s="171">
        <f ca="1">'Ops CF'!BU66</f>
        <v>-47601.267907299101</v>
      </c>
      <c r="BW56" s="171">
        <f ca="1">'Ops CF'!BV66</f>
        <v>-47601.267907299101</v>
      </c>
      <c r="BX56" s="171">
        <f ca="1">'Ops CF'!BW66</f>
        <v>-47601.267907299101</v>
      </c>
      <c r="BY56" s="171">
        <f ca="1">'Ops CF'!BX66</f>
        <v>-47601.267907299101</v>
      </c>
      <c r="BZ56" s="171">
        <f ca="1">'Ops CF'!BY66</f>
        <v>-47601.267907299101</v>
      </c>
      <c r="CA56" s="171">
        <f ca="1">'Ops CF'!BZ66</f>
        <v>-49029.305944518077</v>
      </c>
      <c r="CB56" s="171">
        <f ca="1">'Ops CF'!CA66</f>
        <v>-49029.305944518077</v>
      </c>
      <c r="CC56" s="171">
        <f ca="1">'Ops CF'!CB66</f>
        <v>-49029.305944518077</v>
      </c>
      <c r="CD56" s="171">
        <f ca="1">'Ops CF'!CC66</f>
        <v>-49029.305944518077</v>
      </c>
      <c r="CE56" s="171">
        <f ca="1">'Ops CF'!CD66</f>
        <v>-49029.305944518077</v>
      </c>
      <c r="CF56" s="171">
        <f ca="1">'Ops CF'!CE66</f>
        <v>-49029.305944518077</v>
      </c>
      <c r="CG56" s="171">
        <f ca="1">'Ops CF'!CF66</f>
        <v>-49029.305944518077</v>
      </c>
      <c r="CH56" s="171">
        <f ca="1">'Ops CF'!CG66</f>
        <v>-49029.305944518077</v>
      </c>
      <c r="CI56" s="171">
        <f ca="1">'Ops CF'!CH66</f>
        <v>-49029.305944518077</v>
      </c>
      <c r="CJ56" s="171">
        <f ca="1">'Ops CF'!CI66</f>
        <v>-49029.305944518077</v>
      </c>
      <c r="CK56" s="171">
        <f ca="1">'Ops CF'!CJ66</f>
        <v>-49029.305944518077</v>
      </c>
      <c r="CL56" s="171">
        <f ca="1">'Ops CF'!CK66</f>
        <v>-49029.305944518077</v>
      </c>
      <c r="CM56" s="171">
        <f ca="1">'Ops CF'!CL66</f>
        <v>-50500.185122853618</v>
      </c>
      <c r="CN56" s="171">
        <f ca="1">'Ops CF'!CM66</f>
        <v>-50500.185122853618</v>
      </c>
      <c r="CO56" s="171">
        <f ca="1">'Ops CF'!CN66</f>
        <v>-50500.185122853618</v>
      </c>
      <c r="CP56" s="171">
        <f ca="1">'Ops CF'!CO66</f>
        <v>-50500.185122853618</v>
      </c>
      <c r="CQ56" s="171">
        <f ca="1">'Ops CF'!CP66</f>
        <v>-50500.185122853618</v>
      </c>
      <c r="CR56" s="171">
        <f ca="1">'Ops CF'!CQ66</f>
        <v>-50500.185122853618</v>
      </c>
      <c r="CS56" s="171">
        <f ca="1">'Ops CF'!CR66</f>
        <v>-50500.185122853618</v>
      </c>
      <c r="CT56" s="171">
        <f ca="1">'Ops CF'!CS66</f>
        <v>-50500.185122853618</v>
      </c>
      <c r="CU56" s="171">
        <f ca="1">'Ops CF'!CT66</f>
        <v>-50500.185122853618</v>
      </c>
      <c r="CV56" s="171">
        <f ca="1">'Ops CF'!CU66</f>
        <v>-50500.185122853618</v>
      </c>
      <c r="CW56" s="171">
        <f ca="1">'Ops CF'!CV66</f>
        <v>-50500.185122853618</v>
      </c>
      <c r="CX56" s="171">
        <f ca="1">'Ops CF'!CW66</f>
        <v>-50500.185122853618</v>
      </c>
      <c r="CY56" s="171">
        <f ca="1">'Ops CF'!CX66</f>
        <v>-52015.190676539234</v>
      </c>
      <c r="CZ56" s="171">
        <f ca="1">'Ops CF'!CY66</f>
        <v>-52015.190676539234</v>
      </c>
      <c r="DA56" s="171">
        <f ca="1">'Ops CF'!CZ66</f>
        <v>-52015.190676539234</v>
      </c>
      <c r="DB56" s="171">
        <f ca="1">'Ops CF'!DA66</f>
        <v>-52015.190676539234</v>
      </c>
      <c r="DC56" s="171">
        <f ca="1">'Ops CF'!DB66</f>
        <v>-52015.190676539234</v>
      </c>
      <c r="DD56" s="171">
        <f ca="1">'Ops CF'!DC66</f>
        <v>-52015.190676539234</v>
      </c>
      <c r="DE56" s="171">
        <f ca="1">'Ops CF'!DD66</f>
        <v>-52015.190676539234</v>
      </c>
      <c r="DF56" s="171">
        <f ca="1">'Ops CF'!DE66</f>
        <v>-52015.190676539234</v>
      </c>
      <c r="DG56" s="171">
        <f ca="1">'Ops CF'!DF66</f>
        <v>-52015.190676539234</v>
      </c>
      <c r="DH56" s="171">
        <f ca="1">'Ops CF'!DG66</f>
        <v>-52015.190676539234</v>
      </c>
      <c r="DI56" s="171">
        <f ca="1">'Ops CF'!DH66</f>
        <v>-52015.190676539234</v>
      </c>
      <c r="DJ56" s="171">
        <f ca="1">'Ops CF'!DI66</f>
        <v>-52015.190676539234</v>
      </c>
      <c r="DK56" s="171">
        <f ca="1">'Ops CF'!DJ66</f>
        <v>-53575.646396835415</v>
      </c>
      <c r="DL56" s="171">
        <f ca="1">'Ops CF'!DK66</f>
        <v>-53575.646396835415</v>
      </c>
      <c r="DM56" s="171">
        <f ca="1">'Ops CF'!DL66</f>
        <v>-53575.646396835415</v>
      </c>
      <c r="DN56" s="171">
        <f ca="1">'Ops CF'!DM66</f>
        <v>-53575.646396835415</v>
      </c>
      <c r="DO56" s="171">
        <f ca="1">'Ops CF'!DN66</f>
        <v>-53575.646396835415</v>
      </c>
      <c r="DP56" s="171">
        <f ca="1">'Ops CF'!DO66</f>
        <v>-53575.646396835415</v>
      </c>
      <c r="DQ56" s="171">
        <f ca="1">'Ops CF'!DP66</f>
        <v>-53575.646396835415</v>
      </c>
      <c r="DR56" s="171">
        <f ca="1">'Ops CF'!DQ66</f>
        <v>-53575.646396835415</v>
      </c>
      <c r="DS56" s="171">
        <f ca="1">'Ops CF'!DR66</f>
        <v>-53575.646396835415</v>
      </c>
      <c r="DT56" s="171">
        <f ca="1">'Ops CF'!DS66</f>
        <v>-53575.646396835415</v>
      </c>
      <c r="DU56" s="171">
        <f ca="1">'Ops CF'!DT66</f>
        <v>-53575.646396835415</v>
      </c>
      <c r="DV56" s="171">
        <f ca="1">'Ops CF'!DU66</f>
        <v>-53575.646396835415</v>
      </c>
      <c r="DW56" s="171">
        <f ca="1">'Ops CF'!DV66</f>
        <v>-55182.915788740473</v>
      </c>
      <c r="DX56" s="171">
        <f ca="1">'Ops CF'!DW66</f>
        <v>-55182.915788740473</v>
      </c>
      <c r="DY56" s="171">
        <f ca="1">'Ops CF'!DX66</f>
        <v>-55182.915788740473</v>
      </c>
      <c r="DZ56" s="171">
        <f ca="1">'Ops CF'!DY66</f>
        <v>-55182.915788740473</v>
      </c>
      <c r="EA56" s="171">
        <f ca="1">'Ops CF'!DZ66</f>
        <v>-55182.915788740473</v>
      </c>
      <c r="EB56" s="171">
        <f ca="1">'Ops CF'!EA66</f>
        <v>-55182.915788740473</v>
      </c>
      <c r="EC56" s="171">
        <f ca="1">'Ops CF'!EB66</f>
        <v>-55182.915788740473</v>
      </c>
      <c r="ED56" s="171">
        <f ca="1">'Ops CF'!EC66</f>
        <v>-55182.915788740473</v>
      </c>
      <c r="EE56" s="171">
        <f ca="1">'Ops CF'!ED66</f>
        <v>-55182.915788740473</v>
      </c>
      <c r="EF56" s="171">
        <f ca="1">'Ops CF'!EE66</f>
        <v>-55182.915788740473</v>
      </c>
      <c r="EG56" s="171">
        <f ca="1">'Ops CF'!EF66</f>
        <v>-55182.915788740473</v>
      </c>
      <c r="EH56" s="171">
        <f ca="1">'Ops CF'!EG66</f>
        <v>-55182.915788740473</v>
      </c>
    </row>
    <row r="57" spans="1:138" hidden="1" outlineLevel="1" x14ac:dyDescent="0.2">
      <c r="A57" s="2"/>
      <c r="B57" s="149" t="s">
        <v>44</v>
      </c>
      <c r="C57" s="96"/>
      <c r="D57" s="96"/>
      <c r="E57" s="96">
        <f ca="1">'Ops CF'!E67</f>
        <v>-184227.48417752568</v>
      </c>
      <c r="F57" s="96">
        <f ca="1">'Ops CF'!F67</f>
        <v>-188833.17128196379</v>
      </c>
      <c r="G57" s="96">
        <f ca="1">'Ops CF'!G67</f>
        <v>-193554.00056401288</v>
      </c>
      <c r="H57" s="96">
        <f ca="1">'Ops CF'!H67</f>
        <v>-198392.8505781132</v>
      </c>
      <c r="I57" s="96">
        <f ca="1">'Ops CF'!I67</f>
        <v>-203352.67184256602</v>
      </c>
      <c r="J57" s="96">
        <f ca="1">'Ops CF'!J67</f>
        <v>-208436.48863863017</v>
      </c>
      <c r="K57" s="96">
        <f ca="1">'Ops CF'!K67</f>
        <v>-213647.40085459591</v>
      </c>
      <c r="L57" s="96">
        <f ca="1">'Ops CF'!L67</f>
        <v>-218988.58587596079</v>
      </c>
      <c r="M57" s="96">
        <f ca="1">'Ops CF'!M67</f>
        <v>-224463.30052285979</v>
      </c>
      <c r="N57" s="96">
        <f ca="1">'Ops CF'!N67</f>
        <v>-230074.88303593127</v>
      </c>
      <c r="O57" s="96">
        <f ca="1">'Ops CF'!O67</f>
        <v>-235826.75511182952</v>
      </c>
      <c r="P57" s="96">
        <f ca="1">SUMIF($D$10:$N$10,"&lt;="&amp;rHoldPeriod,$D57:$N57)</f>
        <v>-2063970.8373721596</v>
      </c>
      <c r="Q57" s="2"/>
      <c r="R57" s="96"/>
      <c r="S57" s="96">
        <f ca="1">'Ops CF'!R67</f>
        <v>-15352.290348127141</v>
      </c>
      <c r="T57" s="96">
        <f ca="1">'Ops CF'!S67</f>
        <v>-15352.290348127141</v>
      </c>
      <c r="U57" s="96">
        <f ca="1">'Ops CF'!T67</f>
        <v>-15352.290348127141</v>
      </c>
      <c r="V57" s="96">
        <f ca="1">'Ops CF'!U67</f>
        <v>-15352.290348127141</v>
      </c>
      <c r="W57" s="96">
        <f ca="1">'Ops CF'!V67</f>
        <v>-15352.290348127141</v>
      </c>
      <c r="X57" s="96">
        <f ca="1">'Ops CF'!W67</f>
        <v>-15352.290348127141</v>
      </c>
      <c r="Y57" s="96">
        <f ca="1">'Ops CF'!X67</f>
        <v>-15352.290348127141</v>
      </c>
      <c r="Z57" s="96">
        <f ca="1">'Ops CF'!Y67</f>
        <v>-15352.290348127141</v>
      </c>
      <c r="AA57" s="96">
        <f ca="1">'Ops CF'!Z67</f>
        <v>-15352.290348127141</v>
      </c>
      <c r="AB57" s="96">
        <f ca="1">'Ops CF'!AA67</f>
        <v>-15352.290348127141</v>
      </c>
      <c r="AC57" s="96">
        <f ca="1">'Ops CF'!AB67</f>
        <v>-15352.290348127141</v>
      </c>
      <c r="AD57" s="96">
        <f ca="1">'Ops CF'!AC67</f>
        <v>-15352.290348127141</v>
      </c>
      <c r="AE57" s="96">
        <f ca="1">'Ops CF'!AD67</f>
        <v>-15736.097606830315</v>
      </c>
      <c r="AF57" s="96">
        <f ca="1">'Ops CF'!AE67</f>
        <v>-15736.097606830315</v>
      </c>
      <c r="AG57" s="96">
        <f ca="1">'Ops CF'!AF67</f>
        <v>-15736.097606830315</v>
      </c>
      <c r="AH57" s="96">
        <f ca="1">'Ops CF'!AG67</f>
        <v>-15736.097606830315</v>
      </c>
      <c r="AI57" s="96">
        <f ca="1">'Ops CF'!AH67</f>
        <v>-15736.097606830315</v>
      </c>
      <c r="AJ57" s="96">
        <f ca="1">'Ops CF'!AI67</f>
        <v>-15736.097606830315</v>
      </c>
      <c r="AK57" s="96">
        <f ca="1">'Ops CF'!AJ67</f>
        <v>-15736.097606830315</v>
      </c>
      <c r="AL57" s="96">
        <f ca="1">'Ops CF'!AK67</f>
        <v>-15736.097606830315</v>
      </c>
      <c r="AM57" s="96">
        <f ca="1">'Ops CF'!AL67</f>
        <v>-15736.097606830315</v>
      </c>
      <c r="AN57" s="96">
        <f ca="1">'Ops CF'!AM67</f>
        <v>-15736.097606830315</v>
      </c>
      <c r="AO57" s="96">
        <f ca="1">'Ops CF'!AN67</f>
        <v>-15736.097606830315</v>
      </c>
      <c r="AP57" s="96">
        <f ca="1">'Ops CF'!AO67</f>
        <v>-15736.097606830315</v>
      </c>
      <c r="AQ57" s="96">
        <f ca="1">'Ops CF'!AP67</f>
        <v>-16129.500047001073</v>
      </c>
      <c r="AR57" s="96">
        <f ca="1">'Ops CF'!AQ67</f>
        <v>-16129.500047001073</v>
      </c>
      <c r="AS57" s="96">
        <f ca="1">'Ops CF'!AR67</f>
        <v>-16129.500047001073</v>
      </c>
      <c r="AT57" s="96">
        <f ca="1">'Ops CF'!AS67</f>
        <v>-16129.500047001073</v>
      </c>
      <c r="AU57" s="96">
        <f ca="1">'Ops CF'!AT67</f>
        <v>-16129.500047001073</v>
      </c>
      <c r="AV57" s="96">
        <f ca="1">'Ops CF'!AU67</f>
        <v>-16129.500047001073</v>
      </c>
      <c r="AW57" s="96">
        <f ca="1">'Ops CF'!AV67</f>
        <v>-16129.500047001073</v>
      </c>
      <c r="AX57" s="96">
        <f ca="1">'Ops CF'!AW67</f>
        <v>-16129.500047001073</v>
      </c>
      <c r="AY57" s="96">
        <f ca="1">'Ops CF'!AX67</f>
        <v>-16129.500047001073</v>
      </c>
      <c r="AZ57" s="96">
        <f ca="1">'Ops CF'!AY67</f>
        <v>-16129.500047001073</v>
      </c>
      <c r="BA57" s="96">
        <f ca="1">'Ops CF'!AZ67</f>
        <v>-16129.500047001073</v>
      </c>
      <c r="BB57" s="96">
        <f ca="1">'Ops CF'!BA67</f>
        <v>-16129.500047001073</v>
      </c>
      <c r="BC57" s="96">
        <f ca="1">'Ops CF'!BB67</f>
        <v>-16532.737548176101</v>
      </c>
      <c r="BD57" s="96">
        <f ca="1">'Ops CF'!BC67</f>
        <v>-16532.737548176101</v>
      </c>
      <c r="BE57" s="96">
        <f ca="1">'Ops CF'!BD67</f>
        <v>-16532.737548176101</v>
      </c>
      <c r="BF57" s="96">
        <f ca="1">'Ops CF'!BE67</f>
        <v>-16532.737548176101</v>
      </c>
      <c r="BG57" s="96">
        <f ca="1">'Ops CF'!BF67</f>
        <v>-16532.737548176101</v>
      </c>
      <c r="BH57" s="96">
        <f ca="1">'Ops CF'!BG67</f>
        <v>-16532.737548176101</v>
      </c>
      <c r="BI57" s="96">
        <f ca="1">'Ops CF'!BH67</f>
        <v>-16532.737548176101</v>
      </c>
      <c r="BJ57" s="96">
        <f ca="1">'Ops CF'!BI67</f>
        <v>-16532.737548176101</v>
      </c>
      <c r="BK57" s="96">
        <f ca="1">'Ops CF'!BJ67</f>
        <v>-16532.737548176101</v>
      </c>
      <c r="BL57" s="96">
        <f ca="1">'Ops CF'!BK67</f>
        <v>-16532.737548176101</v>
      </c>
      <c r="BM57" s="96">
        <f ca="1">'Ops CF'!BL67</f>
        <v>-16532.737548176101</v>
      </c>
      <c r="BN57" s="96">
        <f ca="1">'Ops CF'!BM67</f>
        <v>-16532.737548176101</v>
      </c>
      <c r="BO57" s="96">
        <f ca="1">'Ops CF'!BN67</f>
        <v>-16946.055986880503</v>
      </c>
      <c r="BP57" s="96">
        <f ca="1">'Ops CF'!BO67</f>
        <v>-16946.055986880503</v>
      </c>
      <c r="BQ57" s="96">
        <f ca="1">'Ops CF'!BP67</f>
        <v>-16946.055986880503</v>
      </c>
      <c r="BR57" s="96">
        <f ca="1">'Ops CF'!BQ67</f>
        <v>-16946.055986880503</v>
      </c>
      <c r="BS57" s="96">
        <f ca="1">'Ops CF'!BR67</f>
        <v>-16946.055986880503</v>
      </c>
      <c r="BT57" s="96">
        <f ca="1">'Ops CF'!BS67</f>
        <v>-16946.055986880503</v>
      </c>
      <c r="BU57" s="96">
        <f ca="1">'Ops CF'!BT67</f>
        <v>-16946.055986880503</v>
      </c>
      <c r="BV57" s="96">
        <f ca="1">'Ops CF'!BU67</f>
        <v>-16946.055986880503</v>
      </c>
      <c r="BW57" s="96">
        <f ca="1">'Ops CF'!BV67</f>
        <v>-16946.055986880503</v>
      </c>
      <c r="BX57" s="96">
        <f ca="1">'Ops CF'!BW67</f>
        <v>-16946.055986880503</v>
      </c>
      <c r="BY57" s="96">
        <f ca="1">'Ops CF'!BX67</f>
        <v>-16946.055986880503</v>
      </c>
      <c r="BZ57" s="96">
        <f ca="1">'Ops CF'!BY67</f>
        <v>-16946.055986880503</v>
      </c>
      <c r="CA57" s="96">
        <f ca="1">'Ops CF'!BZ67</f>
        <v>-17369.707386552513</v>
      </c>
      <c r="CB57" s="96">
        <f ca="1">'Ops CF'!CA67</f>
        <v>-17369.707386552513</v>
      </c>
      <c r="CC57" s="96">
        <f ca="1">'Ops CF'!CB67</f>
        <v>-17369.707386552513</v>
      </c>
      <c r="CD57" s="96">
        <f ca="1">'Ops CF'!CC67</f>
        <v>-17369.707386552513</v>
      </c>
      <c r="CE57" s="96">
        <f ca="1">'Ops CF'!CD67</f>
        <v>-17369.707386552513</v>
      </c>
      <c r="CF57" s="96">
        <f ca="1">'Ops CF'!CE67</f>
        <v>-17369.707386552513</v>
      </c>
      <c r="CG57" s="96">
        <f ca="1">'Ops CF'!CF67</f>
        <v>-17369.707386552513</v>
      </c>
      <c r="CH57" s="96">
        <f ca="1">'Ops CF'!CG67</f>
        <v>-17369.707386552513</v>
      </c>
      <c r="CI57" s="96">
        <f ca="1">'Ops CF'!CH67</f>
        <v>-17369.707386552513</v>
      </c>
      <c r="CJ57" s="96">
        <f ca="1">'Ops CF'!CI67</f>
        <v>-17369.707386552513</v>
      </c>
      <c r="CK57" s="96">
        <f ca="1">'Ops CF'!CJ67</f>
        <v>-17369.707386552513</v>
      </c>
      <c r="CL57" s="96">
        <f ca="1">'Ops CF'!CK67</f>
        <v>-17369.707386552513</v>
      </c>
      <c r="CM57" s="96">
        <f ca="1">'Ops CF'!CL67</f>
        <v>-17803.950071216324</v>
      </c>
      <c r="CN57" s="96">
        <f ca="1">'Ops CF'!CM67</f>
        <v>-17803.950071216324</v>
      </c>
      <c r="CO57" s="96">
        <f ca="1">'Ops CF'!CN67</f>
        <v>-17803.950071216324</v>
      </c>
      <c r="CP57" s="96">
        <f ca="1">'Ops CF'!CO67</f>
        <v>-17803.950071216324</v>
      </c>
      <c r="CQ57" s="96">
        <f ca="1">'Ops CF'!CP67</f>
        <v>-17803.950071216324</v>
      </c>
      <c r="CR57" s="96">
        <f ca="1">'Ops CF'!CQ67</f>
        <v>-17803.950071216324</v>
      </c>
      <c r="CS57" s="96">
        <f ca="1">'Ops CF'!CR67</f>
        <v>-17803.950071216324</v>
      </c>
      <c r="CT57" s="96">
        <f ca="1">'Ops CF'!CS67</f>
        <v>-17803.950071216324</v>
      </c>
      <c r="CU57" s="96">
        <f ca="1">'Ops CF'!CT67</f>
        <v>-17803.950071216324</v>
      </c>
      <c r="CV57" s="96">
        <f ca="1">'Ops CF'!CU67</f>
        <v>-17803.950071216324</v>
      </c>
      <c r="CW57" s="96">
        <f ca="1">'Ops CF'!CV67</f>
        <v>-17803.950071216324</v>
      </c>
      <c r="CX57" s="96">
        <f ca="1">'Ops CF'!CW67</f>
        <v>-17803.950071216324</v>
      </c>
      <c r="CY57" s="96">
        <f ca="1">'Ops CF'!CX67</f>
        <v>-18249.048822996734</v>
      </c>
      <c r="CZ57" s="96">
        <f ca="1">'Ops CF'!CY67</f>
        <v>-18249.048822996734</v>
      </c>
      <c r="DA57" s="96">
        <f ca="1">'Ops CF'!CZ67</f>
        <v>-18249.048822996734</v>
      </c>
      <c r="DB57" s="96">
        <f ca="1">'Ops CF'!DA67</f>
        <v>-18249.048822996734</v>
      </c>
      <c r="DC57" s="96">
        <f ca="1">'Ops CF'!DB67</f>
        <v>-18249.048822996734</v>
      </c>
      <c r="DD57" s="96">
        <f ca="1">'Ops CF'!DC67</f>
        <v>-18249.048822996734</v>
      </c>
      <c r="DE57" s="96">
        <f ca="1">'Ops CF'!DD67</f>
        <v>-18249.048822996734</v>
      </c>
      <c r="DF57" s="96">
        <f ca="1">'Ops CF'!DE67</f>
        <v>-18249.048822996734</v>
      </c>
      <c r="DG57" s="96">
        <f ca="1">'Ops CF'!DF67</f>
        <v>-18249.048822996734</v>
      </c>
      <c r="DH57" s="96">
        <f ca="1">'Ops CF'!DG67</f>
        <v>-18249.048822996734</v>
      </c>
      <c r="DI57" s="96">
        <f ca="1">'Ops CF'!DH67</f>
        <v>-18249.048822996734</v>
      </c>
      <c r="DJ57" s="96">
        <f ca="1">'Ops CF'!DI67</f>
        <v>-18249.048822996734</v>
      </c>
      <c r="DK57" s="96">
        <f ca="1">'Ops CF'!DJ67</f>
        <v>-18705.275043571648</v>
      </c>
      <c r="DL57" s="96">
        <f ca="1">'Ops CF'!DK67</f>
        <v>-18705.275043571648</v>
      </c>
      <c r="DM57" s="96">
        <f ca="1">'Ops CF'!DL67</f>
        <v>-18705.275043571648</v>
      </c>
      <c r="DN57" s="96">
        <f ca="1">'Ops CF'!DM67</f>
        <v>-18705.275043571648</v>
      </c>
      <c r="DO57" s="96">
        <f ca="1">'Ops CF'!DN67</f>
        <v>-18705.275043571648</v>
      </c>
      <c r="DP57" s="96">
        <f ca="1">'Ops CF'!DO67</f>
        <v>-18705.275043571648</v>
      </c>
      <c r="DQ57" s="96">
        <f ca="1">'Ops CF'!DP67</f>
        <v>-18705.275043571648</v>
      </c>
      <c r="DR57" s="96">
        <f ca="1">'Ops CF'!DQ67</f>
        <v>-18705.275043571648</v>
      </c>
      <c r="DS57" s="96">
        <f ca="1">'Ops CF'!DR67</f>
        <v>-18705.275043571648</v>
      </c>
      <c r="DT57" s="96">
        <f ca="1">'Ops CF'!DS67</f>
        <v>-18705.275043571648</v>
      </c>
      <c r="DU57" s="96">
        <f ca="1">'Ops CF'!DT67</f>
        <v>-18705.275043571648</v>
      </c>
      <c r="DV57" s="96">
        <f ca="1">'Ops CF'!DU67</f>
        <v>-18705.275043571648</v>
      </c>
      <c r="DW57" s="96">
        <f ca="1">'Ops CF'!DV67</f>
        <v>-19172.906919660938</v>
      </c>
      <c r="DX57" s="96">
        <f ca="1">'Ops CF'!DW67</f>
        <v>-19172.906919660938</v>
      </c>
      <c r="DY57" s="96">
        <f ca="1">'Ops CF'!DX67</f>
        <v>-19172.906919660938</v>
      </c>
      <c r="DZ57" s="96">
        <f ca="1">'Ops CF'!DY67</f>
        <v>-19172.906919660938</v>
      </c>
      <c r="EA57" s="96">
        <f ca="1">'Ops CF'!DZ67</f>
        <v>-19172.906919660938</v>
      </c>
      <c r="EB57" s="96">
        <f ca="1">'Ops CF'!EA67</f>
        <v>-19172.906919660938</v>
      </c>
      <c r="EC57" s="96">
        <f ca="1">'Ops CF'!EB67</f>
        <v>-19172.906919660938</v>
      </c>
      <c r="ED57" s="96">
        <f ca="1">'Ops CF'!EC67</f>
        <v>-19172.906919660938</v>
      </c>
      <c r="EE57" s="96">
        <f ca="1">'Ops CF'!ED67</f>
        <v>-19172.906919660938</v>
      </c>
      <c r="EF57" s="96">
        <f ca="1">'Ops CF'!EE67</f>
        <v>-19172.906919660938</v>
      </c>
      <c r="EG57" s="96">
        <f ca="1">'Ops CF'!EF67</f>
        <v>-19172.906919660938</v>
      </c>
      <c r="EH57" s="96">
        <f ca="1">'Ops CF'!EG67</f>
        <v>-19172.906919660938</v>
      </c>
    </row>
    <row r="58" spans="1:138" hidden="1" outlineLevel="1" x14ac:dyDescent="0.2">
      <c r="A58" s="2"/>
      <c r="B58" s="149" t="s">
        <v>45</v>
      </c>
      <c r="C58" s="96"/>
      <c r="D58" s="96"/>
      <c r="E58" s="96">
        <f ca="1">'Ops CF'!E68</f>
        <v>0</v>
      </c>
      <c r="F58" s="96">
        <f ca="1">'Ops CF'!F68</f>
        <v>0</v>
      </c>
      <c r="G58" s="96">
        <f ca="1">'Ops CF'!G68</f>
        <v>0</v>
      </c>
      <c r="H58" s="96">
        <f ca="1">'Ops CF'!H68</f>
        <v>0</v>
      </c>
      <c r="I58" s="96">
        <f ca="1">'Ops CF'!I68</f>
        <v>0</v>
      </c>
      <c r="J58" s="96">
        <f ca="1">'Ops CF'!J68</f>
        <v>0</v>
      </c>
      <c r="K58" s="96">
        <f ca="1">'Ops CF'!K68</f>
        <v>0</v>
      </c>
      <c r="L58" s="96">
        <f ca="1">'Ops CF'!L68</f>
        <v>0</v>
      </c>
      <c r="M58" s="96">
        <f ca="1">'Ops CF'!M68</f>
        <v>0</v>
      </c>
      <c r="N58" s="96">
        <f ca="1">'Ops CF'!N68</f>
        <v>0</v>
      </c>
      <c r="O58" s="96">
        <f ca="1">'Ops CF'!O68</f>
        <v>0</v>
      </c>
      <c r="P58" s="96">
        <f ca="1">SUMIF($D$10:$N$10,"&lt;="&amp;rHoldPeriod,$D58:$N58)</f>
        <v>0</v>
      </c>
      <c r="Q58" s="2"/>
      <c r="R58" s="96"/>
      <c r="S58" s="96">
        <f ca="1">'Ops CF'!R68</f>
        <v>0</v>
      </c>
      <c r="T58" s="96">
        <f ca="1">'Ops CF'!S68</f>
        <v>0</v>
      </c>
      <c r="U58" s="96">
        <f ca="1">'Ops CF'!T68</f>
        <v>0</v>
      </c>
      <c r="V58" s="96">
        <f ca="1">'Ops CF'!U68</f>
        <v>0</v>
      </c>
      <c r="W58" s="96">
        <f ca="1">'Ops CF'!V68</f>
        <v>0</v>
      </c>
      <c r="X58" s="96">
        <f ca="1">'Ops CF'!W68</f>
        <v>0</v>
      </c>
      <c r="Y58" s="96">
        <f ca="1">'Ops CF'!X68</f>
        <v>0</v>
      </c>
      <c r="Z58" s="96">
        <f ca="1">'Ops CF'!Y68</f>
        <v>0</v>
      </c>
      <c r="AA58" s="96">
        <f ca="1">'Ops CF'!Z68</f>
        <v>0</v>
      </c>
      <c r="AB58" s="96">
        <f ca="1">'Ops CF'!AA68</f>
        <v>0</v>
      </c>
      <c r="AC58" s="96">
        <f ca="1">'Ops CF'!AB68</f>
        <v>0</v>
      </c>
      <c r="AD58" s="96">
        <f ca="1">'Ops CF'!AC68</f>
        <v>0</v>
      </c>
      <c r="AE58" s="96">
        <f ca="1">'Ops CF'!AD68</f>
        <v>0</v>
      </c>
      <c r="AF58" s="96">
        <f ca="1">'Ops CF'!AE68</f>
        <v>0</v>
      </c>
      <c r="AG58" s="96">
        <f ca="1">'Ops CF'!AF68</f>
        <v>0</v>
      </c>
      <c r="AH58" s="96">
        <f ca="1">'Ops CF'!AG68</f>
        <v>0</v>
      </c>
      <c r="AI58" s="96">
        <f ca="1">'Ops CF'!AH68</f>
        <v>0</v>
      </c>
      <c r="AJ58" s="96">
        <f ca="1">'Ops CF'!AI68</f>
        <v>0</v>
      </c>
      <c r="AK58" s="96">
        <f ca="1">'Ops CF'!AJ68</f>
        <v>0</v>
      </c>
      <c r="AL58" s="96">
        <f ca="1">'Ops CF'!AK68</f>
        <v>0</v>
      </c>
      <c r="AM58" s="96">
        <f ca="1">'Ops CF'!AL68</f>
        <v>0</v>
      </c>
      <c r="AN58" s="96">
        <f ca="1">'Ops CF'!AM68</f>
        <v>0</v>
      </c>
      <c r="AO58" s="96">
        <f ca="1">'Ops CF'!AN68</f>
        <v>0</v>
      </c>
      <c r="AP58" s="96">
        <f ca="1">'Ops CF'!AO68</f>
        <v>0</v>
      </c>
      <c r="AQ58" s="96">
        <f ca="1">'Ops CF'!AP68</f>
        <v>0</v>
      </c>
      <c r="AR58" s="96">
        <f ca="1">'Ops CF'!AQ68</f>
        <v>0</v>
      </c>
      <c r="AS58" s="96">
        <f ca="1">'Ops CF'!AR68</f>
        <v>0</v>
      </c>
      <c r="AT58" s="96">
        <f ca="1">'Ops CF'!AS68</f>
        <v>0</v>
      </c>
      <c r="AU58" s="96">
        <f ca="1">'Ops CF'!AT68</f>
        <v>0</v>
      </c>
      <c r="AV58" s="96">
        <f ca="1">'Ops CF'!AU68</f>
        <v>0</v>
      </c>
      <c r="AW58" s="96">
        <f ca="1">'Ops CF'!AV68</f>
        <v>0</v>
      </c>
      <c r="AX58" s="96">
        <f ca="1">'Ops CF'!AW68</f>
        <v>0</v>
      </c>
      <c r="AY58" s="96">
        <f ca="1">'Ops CF'!AX68</f>
        <v>0</v>
      </c>
      <c r="AZ58" s="96">
        <f ca="1">'Ops CF'!AY68</f>
        <v>0</v>
      </c>
      <c r="BA58" s="96">
        <f ca="1">'Ops CF'!AZ68</f>
        <v>0</v>
      </c>
      <c r="BB58" s="96">
        <f ca="1">'Ops CF'!BA68</f>
        <v>0</v>
      </c>
      <c r="BC58" s="96">
        <f ca="1">'Ops CF'!BB68</f>
        <v>0</v>
      </c>
      <c r="BD58" s="96">
        <f ca="1">'Ops CF'!BC68</f>
        <v>0</v>
      </c>
      <c r="BE58" s="96">
        <f ca="1">'Ops CF'!BD68</f>
        <v>0</v>
      </c>
      <c r="BF58" s="96">
        <f ca="1">'Ops CF'!BE68</f>
        <v>0</v>
      </c>
      <c r="BG58" s="96">
        <f ca="1">'Ops CF'!BF68</f>
        <v>0</v>
      </c>
      <c r="BH58" s="96">
        <f ca="1">'Ops CF'!BG68</f>
        <v>0</v>
      </c>
      <c r="BI58" s="96">
        <f ca="1">'Ops CF'!BH68</f>
        <v>0</v>
      </c>
      <c r="BJ58" s="96">
        <f ca="1">'Ops CF'!BI68</f>
        <v>0</v>
      </c>
      <c r="BK58" s="96">
        <f ca="1">'Ops CF'!BJ68</f>
        <v>0</v>
      </c>
      <c r="BL58" s="96">
        <f ca="1">'Ops CF'!BK68</f>
        <v>0</v>
      </c>
      <c r="BM58" s="96">
        <f ca="1">'Ops CF'!BL68</f>
        <v>0</v>
      </c>
      <c r="BN58" s="96">
        <f ca="1">'Ops CF'!BM68</f>
        <v>0</v>
      </c>
      <c r="BO58" s="96">
        <f ca="1">'Ops CF'!BN68</f>
        <v>0</v>
      </c>
      <c r="BP58" s="96">
        <f ca="1">'Ops CF'!BO68</f>
        <v>0</v>
      </c>
      <c r="BQ58" s="96">
        <f ca="1">'Ops CF'!BP68</f>
        <v>0</v>
      </c>
      <c r="BR58" s="96">
        <f ca="1">'Ops CF'!BQ68</f>
        <v>0</v>
      </c>
      <c r="BS58" s="96">
        <f ca="1">'Ops CF'!BR68</f>
        <v>0</v>
      </c>
      <c r="BT58" s="96">
        <f ca="1">'Ops CF'!BS68</f>
        <v>0</v>
      </c>
      <c r="BU58" s="96">
        <f ca="1">'Ops CF'!BT68</f>
        <v>0</v>
      </c>
      <c r="BV58" s="96">
        <f ca="1">'Ops CF'!BU68</f>
        <v>0</v>
      </c>
      <c r="BW58" s="96">
        <f ca="1">'Ops CF'!BV68</f>
        <v>0</v>
      </c>
      <c r="BX58" s="96">
        <f ca="1">'Ops CF'!BW68</f>
        <v>0</v>
      </c>
      <c r="BY58" s="96">
        <f ca="1">'Ops CF'!BX68</f>
        <v>0</v>
      </c>
      <c r="BZ58" s="96">
        <f ca="1">'Ops CF'!BY68</f>
        <v>0</v>
      </c>
      <c r="CA58" s="96">
        <f ca="1">'Ops CF'!BZ68</f>
        <v>0</v>
      </c>
      <c r="CB58" s="96">
        <f ca="1">'Ops CF'!CA68</f>
        <v>0</v>
      </c>
      <c r="CC58" s="96">
        <f ca="1">'Ops CF'!CB68</f>
        <v>0</v>
      </c>
      <c r="CD58" s="96">
        <f ca="1">'Ops CF'!CC68</f>
        <v>0</v>
      </c>
      <c r="CE58" s="96">
        <f ca="1">'Ops CF'!CD68</f>
        <v>0</v>
      </c>
      <c r="CF58" s="96">
        <f ca="1">'Ops CF'!CE68</f>
        <v>0</v>
      </c>
      <c r="CG58" s="96">
        <f ca="1">'Ops CF'!CF68</f>
        <v>0</v>
      </c>
      <c r="CH58" s="96">
        <f ca="1">'Ops CF'!CG68</f>
        <v>0</v>
      </c>
      <c r="CI58" s="96">
        <f ca="1">'Ops CF'!CH68</f>
        <v>0</v>
      </c>
      <c r="CJ58" s="96">
        <f ca="1">'Ops CF'!CI68</f>
        <v>0</v>
      </c>
      <c r="CK58" s="96">
        <f ca="1">'Ops CF'!CJ68</f>
        <v>0</v>
      </c>
      <c r="CL58" s="96">
        <f ca="1">'Ops CF'!CK68</f>
        <v>0</v>
      </c>
      <c r="CM58" s="96">
        <f ca="1">'Ops CF'!CL68</f>
        <v>0</v>
      </c>
      <c r="CN58" s="96">
        <f ca="1">'Ops CF'!CM68</f>
        <v>0</v>
      </c>
      <c r="CO58" s="96">
        <f ca="1">'Ops CF'!CN68</f>
        <v>0</v>
      </c>
      <c r="CP58" s="96">
        <f ca="1">'Ops CF'!CO68</f>
        <v>0</v>
      </c>
      <c r="CQ58" s="96">
        <f ca="1">'Ops CF'!CP68</f>
        <v>0</v>
      </c>
      <c r="CR58" s="96">
        <f ca="1">'Ops CF'!CQ68</f>
        <v>0</v>
      </c>
      <c r="CS58" s="96">
        <f ca="1">'Ops CF'!CR68</f>
        <v>0</v>
      </c>
      <c r="CT58" s="96">
        <f ca="1">'Ops CF'!CS68</f>
        <v>0</v>
      </c>
      <c r="CU58" s="96">
        <f ca="1">'Ops CF'!CT68</f>
        <v>0</v>
      </c>
      <c r="CV58" s="96">
        <f ca="1">'Ops CF'!CU68</f>
        <v>0</v>
      </c>
      <c r="CW58" s="96">
        <f ca="1">'Ops CF'!CV68</f>
        <v>0</v>
      </c>
      <c r="CX58" s="96">
        <f ca="1">'Ops CF'!CW68</f>
        <v>0</v>
      </c>
      <c r="CY58" s="96">
        <f ca="1">'Ops CF'!CX68</f>
        <v>0</v>
      </c>
      <c r="CZ58" s="96">
        <f ca="1">'Ops CF'!CY68</f>
        <v>0</v>
      </c>
      <c r="DA58" s="96">
        <f ca="1">'Ops CF'!CZ68</f>
        <v>0</v>
      </c>
      <c r="DB58" s="96">
        <f ca="1">'Ops CF'!DA68</f>
        <v>0</v>
      </c>
      <c r="DC58" s="96">
        <f ca="1">'Ops CF'!DB68</f>
        <v>0</v>
      </c>
      <c r="DD58" s="96">
        <f ca="1">'Ops CF'!DC68</f>
        <v>0</v>
      </c>
      <c r="DE58" s="96">
        <f ca="1">'Ops CF'!DD68</f>
        <v>0</v>
      </c>
      <c r="DF58" s="96">
        <f ca="1">'Ops CF'!DE68</f>
        <v>0</v>
      </c>
      <c r="DG58" s="96">
        <f ca="1">'Ops CF'!DF68</f>
        <v>0</v>
      </c>
      <c r="DH58" s="96">
        <f ca="1">'Ops CF'!DG68</f>
        <v>0</v>
      </c>
      <c r="DI58" s="96">
        <f ca="1">'Ops CF'!DH68</f>
        <v>0</v>
      </c>
      <c r="DJ58" s="96">
        <f ca="1">'Ops CF'!DI68</f>
        <v>0</v>
      </c>
      <c r="DK58" s="96">
        <f ca="1">'Ops CF'!DJ68</f>
        <v>0</v>
      </c>
      <c r="DL58" s="96">
        <f ca="1">'Ops CF'!DK68</f>
        <v>0</v>
      </c>
      <c r="DM58" s="96">
        <f ca="1">'Ops CF'!DL68</f>
        <v>0</v>
      </c>
      <c r="DN58" s="96">
        <f ca="1">'Ops CF'!DM68</f>
        <v>0</v>
      </c>
      <c r="DO58" s="96">
        <f ca="1">'Ops CF'!DN68</f>
        <v>0</v>
      </c>
      <c r="DP58" s="96">
        <f ca="1">'Ops CF'!DO68</f>
        <v>0</v>
      </c>
      <c r="DQ58" s="96">
        <f ca="1">'Ops CF'!DP68</f>
        <v>0</v>
      </c>
      <c r="DR58" s="96">
        <f ca="1">'Ops CF'!DQ68</f>
        <v>0</v>
      </c>
      <c r="DS58" s="96">
        <f ca="1">'Ops CF'!DR68</f>
        <v>0</v>
      </c>
      <c r="DT58" s="96">
        <f ca="1">'Ops CF'!DS68</f>
        <v>0</v>
      </c>
      <c r="DU58" s="96">
        <f ca="1">'Ops CF'!DT68</f>
        <v>0</v>
      </c>
      <c r="DV58" s="96">
        <f ca="1">'Ops CF'!DU68</f>
        <v>0</v>
      </c>
      <c r="DW58" s="96">
        <f ca="1">'Ops CF'!DV68</f>
        <v>0</v>
      </c>
      <c r="DX58" s="96">
        <f ca="1">'Ops CF'!DW68</f>
        <v>0</v>
      </c>
      <c r="DY58" s="96">
        <f ca="1">'Ops CF'!DX68</f>
        <v>0</v>
      </c>
      <c r="DZ58" s="96">
        <f ca="1">'Ops CF'!DY68</f>
        <v>0</v>
      </c>
      <c r="EA58" s="96">
        <f ca="1">'Ops CF'!DZ68</f>
        <v>0</v>
      </c>
      <c r="EB58" s="96">
        <f ca="1">'Ops CF'!EA68</f>
        <v>0</v>
      </c>
      <c r="EC58" s="96">
        <f ca="1">'Ops CF'!EB68</f>
        <v>0</v>
      </c>
      <c r="ED58" s="96">
        <f ca="1">'Ops CF'!EC68</f>
        <v>0</v>
      </c>
      <c r="EE58" s="96">
        <f ca="1">'Ops CF'!ED68</f>
        <v>0</v>
      </c>
      <c r="EF58" s="96">
        <f ca="1">'Ops CF'!EE68</f>
        <v>0</v>
      </c>
      <c r="EG58" s="96">
        <f ca="1">'Ops CF'!EF68</f>
        <v>0</v>
      </c>
      <c r="EH58" s="96">
        <f ca="1">'Ops CF'!EG68</f>
        <v>0</v>
      </c>
    </row>
    <row r="59" spans="1:138" ht="12.75" hidden="1" outlineLevel="1" thickBot="1" x14ac:dyDescent="0.25">
      <c r="A59" s="2"/>
      <c r="B59" s="172" t="s">
        <v>46</v>
      </c>
      <c r="C59" s="173"/>
      <c r="D59" s="173"/>
      <c r="E59" s="173">
        <f ca="1">'Ops CF'!E69</f>
        <v>0</v>
      </c>
      <c r="F59" s="173">
        <f ca="1">'Ops CF'!F69</f>
        <v>0</v>
      </c>
      <c r="G59" s="173">
        <f ca="1">'Ops CF'!G69</f>
        <v>0</v>
      </c>
      <c r="H59" s="173">
        <f ca="1">'Ops CF'!H69</f>
        <v>0</v>
      </c>
      <c r="I59" s="173">
        <f ca="1">'Ops CF'!I69</f>
        <v>0</v>
      </c>
      <c r="J59" s="173">
        <f ca="1">'Ops CF'!J69</f>
        <v>0</v>
      </c>
      <c r="K59" s="173">
        <f ca="1">'Ops CF'!K69</f>
        <v>0</v>
      </c>
      <c r="L59" s="173">
        <f ca="1">'Ops CF'!L69</f>
        <v>0</v>
      </c>
      <c r="M59" s="173">
        <f ca="1">'Ops CF'!M69</f>
        <v>0</v>
      </c>
      <c r="N59" s="173">
        <f ca="1">'Ops CF'!N69</f>
        <v>0</v>
      </c>
      <c r="O59" s="173">
        <f ca="1">'Ops CF'!O69</f>
        <v>0</v>
      </c>
      <c r="P59" s="173">
        <f ca="1">SUMIF($D$10:$N$10,"&lt;="&amp;rHoldPeriod,$D59:$N59)</f>
        <v>0</v>
      </c>
      <c r="Q59" s="2"/>
      <c r="R59" s="173"/>
      <c r="S59" s="173">
        <f ca="1">'Ops CF'!R69</f>
        <v>0</v>
      </c>
      <c r="T59" s="173">
        <f ca="1">'Ops CF'!S69</f>
        <v>0</v>
      </c>
      <c r="U59" s="173">
        <f ca="1">'Ops CF'!T69</f>
        <v>0</v>
      </c>
      <c r="V59" s="173">
        <f ca="1">'Ops CF'!U69</f>
        <v>0</v>
      </c>
      <c r="W59" s="173">
        <f ca="1">'Ops CF'!V69</f>
        <v>0</v>
      </c>
      <c r="X59" s="173">
        <f ca="1">'Ops CF'!W69</f>
        <v>0</v>
      </c>
      <c r="Y59" s="173">
        <f ca="1">'Ops CF'!X69</f>
        <v>0</v>
      </c>
      <c r="Z59" s="173">
        <f ca="1">'Ops CF'!Y69</f>
        <v>0</v>
      </c>
      <c r="AA59" s="173">
        <f ca="1">'Ops CF'!Z69</f>
        <v>0</v>
      </c>
      <c r="AB59" s="173">
        <f ca="1">'Ops CF'!AA69</f>
        <v>0</v>
      </c>
      <c r="AC59" s="173">
        <f ca="1">'Ops CF'!AB69</f>
        <v>0</v>
      </c>
      <c r="AD59" s="173">
        <f ca="1">'Ops CF'!AC69</f>
        <v>0</v>
      </c>
      <c r="AE59" s="173">
        <f ca="1">'Ops CF'!AD69</f>
        <v>0</v>
      </c>
      <c r="AF59" s="173">
        <f ca="1">'Ops CF'!AE69</f>
        <v>0</v>
      </c>
      <c r="AG59" s="173">
        <f ca="1">'Ops CF'!AF69</f>
        <v>0</v>
      </c>
      <c r="AH59" s="173">
        <f ca="1">'Ops CF'!AG69</f>
        <v>0</v>
      </c>
      <c r="AI59" s="173">
        <f ca="1">'Ops CF'!AH69</f>
        <v>0</v>
      </c>
      <c r="AJ59" s="173">
        <f ca="1">'Ops CF'!AI69</f>
        <v>0</v>
      </c>
      <c r="AK59" s="173">
        <f ca="1">'Ops CF'!AJ69</f>
        <v>0</v>
      </c>
      <c r="AL59" s="173">
        <f ca="1">'Ops CF'!AK69</f>
        <v>0</v>
      </c>
      <c r="AM59" s="173">
        <f ca="1">'Ops CF'!AL69</f>
        <v>0</v>
      </c>
      <c r="AN59" s="173">
        <f ca="1">'Ops CF'!AM69</f>
        <v>0</v>
      </c>
      <c r="AO59" s="173">
        <f ca="1">'Ops CF'!AN69</f>
        <v>0</v>
      </c>
      <c r="AP59" s="173">
        <f ca="1">'Ops CF'!AO69</f>
        <v>0</v>
      </c>
      <c r="AQ59" s="173">
        <f ca="1">'Ops CF'!AP69</f>
        <v>0</v>
      </c>
      <c r="AR59" s="173">
        <f ca="1">'Ops CF'!AQ69</f>
        <v>0</v>
      </c>
      <c r="AS59" s="173">
        <f ca="1">'Ops CF'!AR69</f>
        <v>0</v>
      </c>
      <c r="AT59" s="173">
        <f ca="1">'Ops CF'!AS69</f>
        <v>0</v>
      </c>
      <c r="AU59" s="173">
        <f ca="1">'Ops CF'!AT69</f>
        <v>0</v>
      </c>
      <c r="AV59" s="173">
        <f ca="1">'Ops CF'!AU69</f>
        <v>0</v>
      </c>
      <c r="AW59" s="173">
        <f ca="1">'Ops CF'!AV69</f>
        <v>0</v>
      </c>
      <c r="AX59" s="173">
        <f ca="1">'Ops CF'!AW69</f>
        <v>0</v>
      </c>
      <c r="AY59" s="173">
        <f ca="1">'Ops CF'!AX69</f>
        <v>0</v>
      </c>
      <c r="AZ59" s="173">
        <f ca="1">'Ops CF'!AY69</f>
        <v>0</v>
      </c>
      <c r="BA59" s="173">
        <f ca="1">'Ops CF'!AZ69</f>
        <v>0</v>
      </c>
      <c r="BB59" s="173">
        <f ca="1">'Ops CF'!BA69</f>
        <v>0</v>
      </c>
      <c r="BC59" s="173">
        <f ca="1">'Ops CF'!BB69</f>
        <v>0</v>
      </c>
      <c r="BD59" s="173">
        <f ca="1">'Ops CF'!BC69</f>
        <v>0</v>
      </c>
      <c r="BE59" s="173">
        <f ca="1">'Ops CF'!BD69</f>
        <v>0</v>
      </c>
      <c r="BF59" s="173">
        <f ca="1">'Ops CF'!BE69</f>
        <v>0</v>
      </c>
      <c r="BG59" s="173">
        <f ca="1">'Ops CF'!BF69</f>
        <v>0</v>
      </c>
      <c r="BH59" s="173">
        <f ca="1">'Ops CF'!BG69</f>
        <v>0</v>
      </c>
      <c r="BI59" s="173">
        <f ca="1">'Ops CF'!BH69</f>
        <v>0</v>
      </c>
      <c r="BJ59" s="173">
        <f ca="1">'Ops CF'!BI69</f>
        <v>0</v>
      </c>
      <c r="BK59" s="173">
        <f ca="1">'Ops CF'!BJ69</f>
        <v>0</v>
      </c>
      <c r="BL59" s="173">
        <f ca="1">'Ops CF'!BK69</f>
        <v>0</v>
      </c>
      <c r="BM59" s="173">
        <f ca="1">'Ops CF'!BL69</f>
        <v>0</v>
      </c>
      <c r="BN59" s="173">
        <f ca="1">'Ops CF'!BM69</f>
        <v>0</v>
      </c>
      <c r="BO59" s="173">
        <f ca="1">'Ops CF'!BN69</f>
        <v>0</v>
      </c>
      <c r="BP59" s="173">
        <f ca="1">'Ops CF'!BO69</f>
        <v>0</v>
      </c>
      <c r="BQ59" s="173">
        <f ca="1">'Ops CF'!BP69</f>
        <v>0</v>
      </c>
      <c r="BR59" s="173">
        <f ca="1">'Ops CF'!BQ69</f>
        <v>0</v>
      </c>
      <c r="BS59" s="173">
        <f ca="1">'Ops CF'!BR69</f>
        <v>0</v>
      </c>
      <c r="BT59" s="173">
        <f ca="1">'Ops CF'!BS69</f>
        <v>0</v>
      </c>
      <c r="BU59" s="173">
        <f ca="1">'Ops CF'!BT69</f>
        <v>0</v>
      </c>
      <c r="BV59" s="173">
        <f ca="1">'Ops CF'!BU69</f>
        <v>0</v>
      </c>
      <c r="BW59" s="173">
        <f ca="1">'Ops CF'!BV69</f>
        <v>0</v>
      </c>
      <c r="BX59" s="173">
        <f ca="1">'Ops CF'!BW69</f>
        <v>0</v>
      </c>
      <c r="BY59" s="173">
        <f ca="1">'Ops CF'!BX69</f>
        <v>0</v>
      </c>
      <c r="BZ59" s="173">
        <f ca="1">'Ops CF'!BY69</f>
        <v>0</v>
      </c>
      <c r="CA59" s="173">
        <f ca="1">'Ops CF'!BZ69</f>
        <v>0</v>
      </c>
      <c r="CB59" s="173">
        <f ca="1">'Ops CF'!CA69</f>
        <v>0</v>
      </c>
      <c r="CC59" s="173">
        <f ca="1">'Ops CF'!CB69</f>
        <v>0</v>
      </c>
      <c r="CD59" s="173">
        <f ca="1">'Ops CF'!CC69</f>
        <v>0</v>
      </c>
      <c r="CE59" s="173">
        <f ca="1">'Ops CF'!CD69</f>
        <v>0</v>
      </c>
      <c r="CF59" s="173">
        <f ca="1">'Ops CF'!CE69</f>
        <v>0</v>
      </c>
      <c r="CG59" s="173">
        <f ca="1">'Ops CF'!CF69</f>
        <v>0</v>
      </c>
      <c r="CH59" s="173">
        <f ca="1">'Ops CF'!CG69</f>
        <v>0</v>
      </c>
      <c r="CI59" s="173">
        <f ca="1">'Ops CF'!CH69</f>
        <v>0</v>
      </c>
      <c r="CJ59" s="173">
        <f ca="1">'Ops CF'!CI69</f>
        <v>0</v>
      </c>
      <c r="CK59" s="173">
        <f ca="1">'Ops CF'!CJ69</f>
        <v>0</v>
      </c>
      <c r="CL59" s="173">
        <f ca="1">'Ops CF'!CK69</f>
        <v>0</v>
      </c>
      <c r="CM59" s="173">
        <f ca="1">'Ops CF'!CL69</f>
        <v>0</v>
      </c>
      <c r="CN59" s="173">
        <f ca="1">'Ops CF'!CM69</f>
        <v>0</v>
      </c>
      <c r="CO59" s="173">
        <f ca="1">'Ops CF'!CN69</f>
        <v>0</v>
      </c>
      <c r="CP59" s="173">
        <f ca="1">'Ops CF'!CO69</f>
        <v>0</v>
      </c>
      <c r="CQ59" s="173">
        <f ca="1">'Ops CF'!CP69</f>
        <v>0</v>
      </c>
      <c r="CR59" s="173">
        <f ca="1">'Ops CF'!CQ69</f>
        <v>0</v>
      </c>
      <c r="CS59" s="173">
        <f ca="1">'Ops CF'!CR69</f>
        <v>0</v>
      </c>
      <c r="CT59" s="173">
        <f ca="1">'Ops CF'!CS69</f>
        <v>0</v>
      </c>
      <c r="CU59" s="173">
        <f ca="1">'Ops CF'!CT69</f>
        <v>0</v>
      </c>
      <c r="CV59" s="173">
        <f ca="1">'Ops CF'!CU69</f>
        <v>0</v>
      </c>
      <c r="CW59" s="173">
        <f ca="1">'Ops CF'!CV69</f>
        <v>0</v>
      </c>
      <c r="CX59" s="173">
        <f ca="1">'Ops CF'!CW69</f>
        <v>0</v>
      </c>
      <c r="CY59" s="173">
        <f ca="1">'Ops CF'!CX69</f>
        <v>0</v>
      </c>
      <c r="CZ59" s="173">
        <f ca="1">'Ops CF'!CY69</f>
        <v>0</v>
      </c>
      <c r="DA59" s="173">
        <f ca="1">'Ops CF'!CZ69</f>
        <v>0</v>
      </c>
      <c r="DB59" s="173">
        <f ca="1">'Ops CF'!DA69</f>
        <v>0</v>
      </c>
      <c r="DC59" s="173">
        <f ca="1">'Ops CF'!DB69</f>
        <v>0</v>
      </c>
      <c r="DD59" s="173">
        <f ca="1">'Ops CF'!DC69</f>
        <v>0</v>
      </c>
      <c r="DE59" s="173">
        <f ca="1">'Ops CF'!DD69</f>
        <v>0</v>
      </c>
      <c r="DF59" s="173">
        <f ca="1">'Ops CF'!DE69</f>
        <v>0</v>
      </c>
      <c r="DG59" s="173">
        <f ca="1">'Ops CF'!DF69</f>
        <v>0</v>
      </c>
      <c r="DH59" s="173">
        <f ca="1">'Ops CF'!DG69</f>
        <v>0</v>
      </c>
      <c r="DI59" s="173">
        <f ca="1">'Ops CF'!DH69</f>
        <v>0</v>
      </c>
      <c r="DJ59" s="173">
        <f ca="1">'Ops CF'!DI69</f>
        <v>0</v>
      </c>
      <c r="DK59" s="173">
        <f ca="1">'Ops CF'!DJ69</f>
        <v>0</v>
      </c>
      <c r="DL59" s="173">
        <f ca="1">'Ops CF'!DK69</f>
        <v>0</v>
      </c>
      <c r="DM59" s="173">
        <f ca="1">'Ops CF'!DL69</f>
        <v>0</v>
      </c>
      <c r="DN59" s="173">
        <f ca="1">'Ops CF'!DM69</f>
        <v>0</v>
      </c>
      <c r="DO59" s="173">
        <f ca="1">'Ops CF'!DN69</f>
        <v>0</v>
      </c>
      <c r="DP59" s="173">
        <f ca="1">'Ops CF'!DO69</f>
        <v>0</v>
      </c>
      <c r="DQ59" s="173">
        <f ca="1">'Ops CF'!DP69</f>
        <v>0</v>
      </c>
      <c r="DR59" s="173">
        <f ca="1">'Ops CF'!DQ69</f>
        <v>0</v>
      </c>
      <c r="DS59" s="173">
        <f ca="1">'Ops CF'!DR69</f>
        <v>0</v>
      </c>
      <c r="DT59" s="173">
        <f ca="1">'Ops CF'!DS69</f>
        <v>0</v>
      </c>
      <c r="DU59" s="173">
        <f ca="1">'Ops CF'!DT69</f>
        <v>0</v>
      </c>
      <c r="DV59" s="173">
        <f ca="1">'Ops CF'!DU69</f>
        <v>0</v>
      </c>
      <c r="DW59" s="173">
        <f ca="1">'Ops CF'!DV69</f>
        <v>0</v>
      </c>
      <c r="DX59" s="173">
        <f ca="1">'Ops CF'!DW69</f>
        <v>0</v>
      </c>
      <c r="DY59" s="173">
        <f ca="1">'Ops CF'!DX69</f>
        <v>0</v>
      </c>
      <c r="DZ59" s="173">
        <f ca="1">'Ops CF'!DY69</f>
        <v>0</v>
      </c>
      <c r="EA59" s="173">
        <f ca="1">'Ops CF'!DZ69</f>
        <v>0</v>
      </c>
      <c r="EB59" s="173">
        <f ca="1">'Ops CF'!EA69</f>
        <v>0</v>
      </c>
      <c r="EC59" s="173">
        <f ca="1">'Ops CF'!EB69</f>
        <v>0</v>
      </c>
      <c r="ED59" s="173">
        <f ca="1">'Ops CF'!EC69</f>
        <v>0</v>
      </c>
      <c r="EE59" s="173">
        <f ca="1">'Ops CF'!ED69</f>
        <v>0</v>
      </c>
      <c r="EF59" s="173">
        <f ca="1">'Ops CF'!EE69</f>
        <v>0</v>
      </c>
      <c r="EG59" s="173">
        <f ca="1">'Ops CF'!EF69</f>
        <v>0</v>
      </c>
      <c r="EH59" s="173">
        <f ca="1">'Ops CF'!EG69</f>
        <v>0</v>
      </c>
    </row>
    <row r="60" spans="1:138" x14ac:dyDescent="0.2">
      <c r="A60" s="2"/>
      <c r="B60" s="169" t="s">
        <v>197</v>
      </c>
      <c r="C60" s="169"/>
      <c r="D60" s="169"/>
      <c r="E60" s="169">
        <f ca="1">SUBTOTAL(9,E56:E59)</f>
        <v>-691744.80417752569</v>
      </c>
      <c r="F60" s="169">
        <f t="shared" ref="F60:P60" ca="1" si="19">SUBTOTAL(9,F56:F59)</f>
        <v>-711576.01088196377</v>
      </c>
      <c r="G60" s="169">
        <f t="shared" ca="1" si="19"/>
        <v>-731979.12535201292</v>
      </c>
      <c r="H60" s="169">
        <f t="shared" ca="1" si="19"/>
        <v>-752970.72910975327</v>
      </c>
      <c r="I60" s="169">
        <f t="shared" ca="1" si="19"/>
        <v>-774567.88673015521</v>
      </c>
      <c r="J60" s="169">
        <f t="shared" ca="1" si="19"/>
        <v>-796788.15997284709</v>
      </c>
      <c r="K60" s="169">
        <f t="shared" ca="1" si="19"/>
        <v>-819649.62232883938</v>
      </c>
      <c r="L60" s="169">
        <f t="shared" ca="1" si="19"/>
        <v>-843170.87399443157</v>
      </c>
      <c r="M60" s="169">
        <f t="shared" ca="1" si="19"/>
        <v>-867371.05728488474</v>
      </c>
      <c r="N60" s="169">
        <f t="shared" ca="1" si="19"/>
        <v>-892269.87250081694</v>
      </c>
      <c r="O60" s="169">
        <f ca="1">SUBTOTAL(9,O56:O59)</f>
        <v>-917887.59426066175</v>
      </c>
      <c r="P60" s="169">
        <f t="shared" ca="1" si="19"/>
        <v>-7882088.14233323</v>
      </c>
      <c r="Q60" s="2"/>
      <c r="R60" s="169"/>
      <c r="S60" s="169">
        <f t="shared" ref="S60:CD60" ca="1" si="20">SUBTOTAL(9,S56:S59)</f>
        <v>-57645.400348127136</v>
      </c>
      <c r="T60" s="169">
        <f t="shared" ca="1" si="20"/>
        <v>-57645.400348127136</v>
      </c>
      <c r="U60" s="169">
        <f t="shared" ca="1" si="20"/>
        <v>-57645.400348127136</v>
      </c>
      <c r="V60" s="169">
        <f t="shared" ca="1" si="20"/>
        <v>-57645.400348127136</v>
      </c>
      <c r="W60" s="169">
        <f t="shared" ca="1" si="20"/>
        <v>-57645.400348127136</v>
      </c>
      <c r="X60" s="169">
        <f t="shared" ca="1" si="20"/>
        <v>-57645.400348127136</v>
      </c>
      <c r="Y60" s="169">
        <f t="shared" ca="1" si="20"/>
        <v>-57645.400348127136</v>
      </c>
      <c r="Z60" s="169">
        <f t="shared" ca="1" si="20"/>
        <v>-57645.400348127136</v>
      </c>
      <c r="AA60" s="169">
        <f t="shared" ca="1" si="20"/>
        <v>-57645.400348127136</v>
      </c>
      <c r="AB60" s="169">
        <f t="shared" ca="1" si="20"/>
        <v>-57645.400348127136</v>
      </c>
      <c r="AC60" s="169">
        <f t="shared" ca="1" si="20"/>
        <v>-57645.400348127136</v>
      </c>
      <c r="AD60" s="169">
        <f t="shared" ca="1" si="20"/>
        <v>-57645.400348127136</v>
      </c>
      <c r="AE60" s="169">
        <f t="shared" ca="1" si="20"/>
        <v>-59298.000906830312</v>
      </c>
      <c r="AF60" s="169">
        <f t="shared" ca="1" si="20"/>
        <v>-59298.000906830312</v>
      </c>
      <c r="AG60" s="169">
        <f t="shared" ca="1" si="20"/>
        <v>-59298.000906830312</v>
      </c>
      <c r="AH60" s="169">
        <f t="shared" ca="1" si="20"/>
        <v>-59298.000906830312</v>
      </c>
      <c r="AI60" s="169">
        <f t="shared" ca="1" si="20"/>
        <v>-59298.000906830312</v>
      </c>
      <c r="AJ60" s="169">
        <f t="shared" ca="1" si="20"/>
        <v>-59298.000906830312</v>
      </c>
      <c r="AK60" s="169">
        <f t="shared" ca="1" si="20"/>
        <v>-59298.000906830312</v>
      </c>
      <c r="AL60" s="169">
        <f t="shared" ca="1" si="20"/>
        <v>-59298.000906830312</v>
      </c>
      <c r="AM60" s="169">
        <f t="shared" ca="1" si="20"/>
        <v>-59298.000906830312</v>
      </c>
      <c r="AN60" s="169">
        <f t="shared" ca="1" si="20"/>
        <v>-59298.000906830312</v>
      </c>
      <c r="AO60" s="169">
        <f t="shared" ca="1" si="20"/>
        <v>-59298.000906830312</v>
      </c>
      <c r="AP60" s="169">
        <f t="shared" ca="1" si="20"/>
        <v>-59298.000906830312</v>
      </c>
      <c r="AQ60" s="169">
        <f t="shared" ca="1" si="20"/>
        <v>-60998.26044600107</v>
      </c>
      <c r="AR60" s="169">
        <f t="shared" ca="1" si="20"/>
        <v>-60998.26044600107</v>
      </c>
      <c r="AS60" s="169">
        <f t="shared" ca="1" si="20"/>
        <v>-60998.26044600107</v>
      </c>
      <c r="AT60" s="169">
        <f t="shared" ca="1" si="20"/>
        <v>-60998.26044600107</v>
      </c>
      <c r="AU60" s="169">
        <f t="shared" ca="1" si="20"/>
        <v>-60998.26044600107</v>
      </c>
      <c r="AV60" s="169">
        <f t="shared" ca="1" si="20"/>
        <v>-60998.26044600107</v>
      </c>
      <c r="AW60" s="169">
        <f t="shared" ca="1" si="20"/>
        <v>-60998.26044600107</v>
      </c>
      <c r="AX60" s="169">
        <f t="shared" ca="1" si="20"/>
        <v>-60998.26044600107</v>
      </c>
      <c r="AY60" s="169">
        <f t="shared" ca="1" si="20"/>
        <v>-60998.26044600107</v>
      </c>
      <c r="AZ60" s="169">
        <f t="shared" ca="1" si="20"/>
        <v>-60998.26044600107</v>
      </c>
      <c r="BA60" s="169">
        <f t="shared" ca="1" si="20"/>
        <v>-60998.26044600107</v>
      </c>
      <c r="BB60" s="169">
        <f t="shared" ca="1" si="20"/>
        <v>-60998.26044600107</v>
      </c>
      <c r="BC60" s="169">
        <f t="shared" ca="1" si="20"/>
        <v>-62747.560759146101</v>
      </c>
      <c r="BD60" s="169">
        <f t="shared" ca="1" si="20"/>
        <v>-62747.560759146101</v>
      </c>
      <c r="BE60" s="169">
        <f t="shared" ca="1" si="20"/>
        <v>-62747.560759146101</v>
      </c>
      <c r="BF60" s="169">
        <f t="shared" ca="1" si="20"/>
        <v>-62747.560759146101</v>
      </c>
      <c r="BG60" s="169">
        <f t="shared" ca="1" si="20"/>
        <v>-62747.560759146101</v>
      </c>
      <c r="BH60" s="169">
        <f t="shared" ca="1" si="20"/>
        <v>-62747.560759146101</v>
      </c>
      <c r="BI60" s="169">
        <f t="shared" ca="1" si="20"/>
        <v>-62747.560759146101</v>
      </c>
      <c r="BJ60" s="169">
        <f t="shared" ca="1" si="20"/>
        <v>-62747.560759146101</v>
      </c>
      <c r="BK60" s="169">
        <f t="shared" ca="1" si="20"/>
        <v>-62747.560759146101</v>
      </c>
      <c r="BL60" s="169">
        <f t="shared" ca="1" si="20"/>
        <v>-62747.560759146101</v>
      </c>
      <c r="BM60" s="169">
        <f t="shared" ca="1" si="20"/>
        <v>-62747.560759146101</v>
      </c>
      <c r="BN60" s="169">
        <f t="shared" ca="1" si="20"/>
        <v>-62747.560759146101</v>
      </c>
      <c r="BO60" s="169">
        <f t="shared" ca="1" si="20"/>
        <v>-64547.323894179601</v>
      </c>
      <c r="BP60" s="169">
        <f t="shared" ca="1" si="20"/>
        <v>-64547.323894179601</v>
      </c>
      <c r="BQ60" s="169">
        <f t="shared" ca="1" si="20"/>
        <v>-64547.323894179601</v>
      </c>
      <c r="BR60" s="169">
        <f t="shared" ca="1" si="20"/>
        <v>-64547.323894179601</v>
      </c>
      <c r="BS60" s="169">
        <f t="shared" ca="1" si="20"/>
        <v>-64547.323894179601</v>
      </c>
      <c r="BT60" s="169">
        <f t="shared" ca="1" si="20"/>
        <v>-64547.323894179601</v>
      </c>
      <c r="BU60" s="169">
        <f t="shared" ca="1" si="20"/>
        <v>-64547.323894179601</v>
      </c>
      <c r="BV60" s="169">
        <f t="shared" ca="1" si="20"/>
        <v>-64547.323894179601</v>
      </c>
      <c r="BW60" s="169">
        <f t="shared" ca="1" si="20"/>
        <v>-64547.323894179601</v>
      </c>
      <c r="BX60" s="169">
        <f t="shared" ca="1" si="20"/>
        <v>-64547.323894179601</v>
      </c>
      <c r="BY60" s="169">
        <f t="shared" ca="1" si="20"/>
        <v>-64547.323894179601</v>
      </c>
      <c r="BZ60" s="169">
        <f t="shared" ca="1" si="20"/>
        <v>-64547.323894179601</v>
      </c>
      <c r="CA60" s="169">
        <f t="shared" ca="1" si="20"/>
        <v>-66399.013331070586</v>
      </c>
      <c r="CB60" s="169">
        <f t="shared" ca="1" si="20"/>
        <v>-66399.013331070586</v>
      </c>
      <c r="CC60" s="169">
        <f t="shared" ca="1" si="20"/>
        <v>-66399.013331070586</v>
      </c>
      <c r="CD60" s="169">
        <f t="shared" ca="1" si="20"/>
        <v>-66399.013331070586</v>
      </c>
      <c r="CE60" s="169">
        <f t="shared" ref="CE60:EH60" ca="1" si="21">SUBTOTAL(9,CE56:CE59)</f>
        <v>-66399.013331070586</v>
      </c>
      <c r="CF60" s="169">
        <f t="shared" ca="1" si="21"/>
        <v>-66399.013331070586</v>
      </c>
      <c r="CG60" s="169">
        <f t="shared" ca="1" si="21"/>
        <v>-66399.013331070586</v>
      </c>
      <c r="CH60" s="169">
        <f t="shared" ca="1" si="21"/>
        <v>-66399.013331070586</v>
      </c>
      <c r="CI60" s="169">
        <f t="shared" ca="1" si="21"/>
        <v>-66399.013331070586</v>
      </c>
      <c r="CJ60" s="169">
        <f t="shared" ca="1" si="21"/>
        <v>-66399.013331070586</v>
      </c>
      <c r="CK60" s="169">
        <f t="shared" ca="1" si="21"/>
        <v>-66399.013331070586</v>
      </c>
      <c r="CL60" s="169">
        <f t="shared" ca="1" si="21"/>
        <v>-66399.013331070586</v>
      </c>
      <c r="CM60" s="169">
        <f t="shared" ca="1" si="21"/>
        <v>-68304.135194069939</v>
      </c>
      <c r="CN60" s="169">
        <f t="shared" ca="1" si="21"/>
        <v>-68304.135194069939</v>
      </c>
      <c r="CO60" s="169">
        <f t="shared" ca="1" si="21"/>
        <v>-68304.135194069939</v>
      </c>
      <c r="CP60" s="169">
        <f t="shared" ca="1" si="21"/>
        <v>-68304.135194069939</v>
      </c>
      <c r="CQ60" s="169">
        <f t="shared" ca="1" si="21"/>
        <v>-68304.135194069939</v>
      </c>
      <c r="CR60" s="169">
        <f t="shared" ca="1" si="21"/>
        <v>-68304.135194069939</v>
      </c>
      <c r="CS60" s="169">
        <f t="shared" ca="1" si="21"/>
        <v>-68304.135194069939</v>
      </c>
      <c r="CT60" s="169">
        <f t="shared" ca="1" si="21"/>
        <v>-68304.135194069939</v>
      </c>
      <c r="CU60" s="169">
        <f t="shared" ca="1" si="21"/>
        <v>-68304.135194069939</v>
      </c>
      <c r="CV60" s="169">
        <f t="shared" ca="1" si="21"/>
        <v>-68304.135194069939</v>
      </c>
      <c r="CW60" s="169">
        <f t="shared" ca="1" si="21"/>
        <v>-68304.135194069939</v>
      </c>
      <c r="CX60" s="169">
        <f t="shared" ca="1" si="21"/>
        <v>-68304.135194069939</v>
      </c>
      <c r="CY60" s="169">
        <f t="shared" ca="1" si="21"/>
        <v>-70264.239499535965</v>
      </c>
      <c r="CZ60" s="169">
        <f t="shared" ca="1" si="21"/>
        <v>-70264.239499535965</v>
      </c>
      <c r="DA60" s="169">
        <f t="shared" ca="1" si="21"/>
        <v>-70264.239499535965</v>
      </c>
      <c r="DB60" s="169">
        <f t="shared" ca="1" si="21"/>
        <v>-70264.239499535965</v>
      </c>
      <c r="DC60" s="169">
        <f t="shared" ca="1" si="21"/>
        <v>-70264.239499535965</v>
      </c>
      <c r="DD60" s="169">
        <f t="shared" ca="1" si="21"/>
        <v>-70264.239499535965</v>
      </c>
      <c r="DE60" s="169">
        <f t="shared" ca="1" si="21"/>
        <v>-70264.239499535965</v>
      </c>
      <c r="DF60" s="169">
        <f t="shared" ca="1" si="21"/>
        <v>-70264.239499535965</v>
      </c>
      <c r="DG60" s="169">
        <f t="shared" ca="1" si="21"/>
        <v>-70264.239499535965</v>
      </c>
      <c r="DH60" s="169">
        <f t="shared" ca="1" si="21"/>
        <v>-70264.239499535965</v>
      </c>
      <c r="DI60" s="169">
        <f t="shared" ca="1" si="21"/>
        <v>-70264.239499535965</v>
      </c>
      <c r="DJ60" s="169">
        <f t="shared" ca="1" si="21"/>
        <v>-70264.239499535965</v>
      </c>
      <c r="DK60" s="169">
        <f t="shared" ca="1" si="21"/>
        <v>-72280.921440407066</v>
      </c>
      <c r="DL60" s="169">
        <f t="shared" ca="1" si="21"/>
        <v>-72280.921440407066</v>
      </c>
      <c r="DM60" s="169">
        <f t="shared" ca="1" si="21"/>
        <v>-72280.921440407066</v>
      </c>
      <c r="DN60" s="169">
        <f t="shared" ca="1" si="21"/>
        <v>-72280.921440407066</v>
      </c>
      <c r="DO60" s="169">
        <f t="shared" ca="1" si="21"/>
        <v>-72280.921440407066</v>
      </c>
      <c r="DP60" s="169">
        <f t="shared" ca="1" si="21"/>
        <v>-72280.921440407066</v>
      </c>
      <c r="DQ60" s="169">
        <f t="shared" ca="1" si="21"/>
        <v>-72280.921440407066</v>
      </c>
      <c r="DR60" s="169">
        <f t="shared" ca="1" si="21"/>
        <v>-72280.921440407066</v>
      </c>
      <c r="DS60" s="169">
        <f t="shared" ca="1" si="21"/>
        <v>-72280.921440407066</v>
      </c>
      <c r="DT60" s="169">
        <f t="shared" ca="1" si="21"/>
        <v>-72280.921440407066</v>
      </c>
      <c r="DU60" s="169">
        <f t="shared" ca="1" si="21"/>
        <v>-72280.921440407066</v>
      </c>
      <c r="DV60" s="169">
        <f t="shared" ca="1" si="21"/>
        <v>-72280.921440407066</v>
      </c>
      <c r="DW60" s="169">
        <f t="shared" ca="1" si="21"/>
        <v>-74355.822708401407</v>
      </c>
      <c r="DX60" s="169">
        <f t="shared" ca="1" si="21"/>
        <v>-74355.822708401407</v>
      </c>
      <c r="DY60" s="169">
        <f t="shared" ca="1" si="21"/>
        <v>-74355.822708401407</v>
      </c>
      <c r="DZ60" s="169">
        <f t="shared" ca="1" si="21"/>
        <v>-74355.822708401407</v>
      </c>
      <c r="EA60" s="169">
        <f t="shared" ca="1" si="21"/>
        <v>-74355.822708401407</v>
      </c>
      <c r="EB60" s="169">
        <f t="shared" ca="1" si="21"/>
        <v>-74355.822708401407</v>
      </c>
      <c r="EC60" s="169">
        <f t="shared" ca="1" si="21"/>
        <v>-74355.822708401407</v>
      </c>
      <c r="ED60" s="169">
        <f t="shared" ca="1" si="21"/>
        <v>-74355.822708401407</v>
      </c>
      <c r="EE60" s="169">
        <f t="shared" ca="1" si="21"/>
        <v>-74355.822708401407</v>
      </c>
      <c r="EF60" s="169">
        <f t="shared" ca="1" si="21"/>
        <v>-74355.822708401407</v>
      </c>
      <c r="EG60" s="169">
        <f t="shared" ca="1" si="21"/>
        <v>-74355.822708401407</v>
      </c>
      <c r="EH60" s="169">
        <f t="shared" ca="1" si="21"/>
        <v>-74355.822708401407</v>
      </c>
    </row>
    <row r="61" spans="1:138" ht="12.75" thickBo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row>
    <row r="62" spans="1:138" ht="12.75" thickTop="1" x14ac:dyDescent="0.2">
      <c r="A62" s="2"/>
      <c r="B62" s="151" t="s">
        <v>48</v>
      </c>
      <c r="C62" s="151"/>
      <c r="D62" s="151"/>
      <c r="E62" s="151">
        <f ca="1">SUBTOTAL(9,E39:E60)</f>
        <v>-1967096.9746775255</v>
      </c>
      <c r="F62" s="151">
        <f t="shared" ref="F62:P62" ca="1" si="22">SUBTOTAL(9,F39:F60)</f>
        <v>-2018811.9856444632</v>
      </c>
      <c r="G62" s="151">
        <f t="shared" ca="1" si="22"/>
        <v>-2071895.9994835749</v>
      </c>
      <c r="H62" s="151">
        <f t="shared" ca="1" si="22"/>
        <v>-2126385.5250946041</v>
      </c>
      <c r="I62" s="151">
        <f t="shared" ca="1" si="22"/>
        <v>-2182318.0526146274</v>
      </c>
      <c r="J62" s="151">
        <f t="shared" ca="1" si="22"/>
        <v>-2239732.0800044308</v>
      </c>
      <c r="K62" s="151">
        <f t="shared" ca="1" si="22"/>
        <v>-2298667.1403612127</v>
      </c>
      <c r="L62" s="151">
        <f t="shared" ca="1" si="22"/>
        <v>-2359163.8299776143</v>
      </c>
      <c r="M62" s="151">
        <f t="shared" ca="1" si="22"/>
        <v>-2421263.8371676463</v>
      </c>
      <c r="N62" s="151">
        <f t="shared" ca="1" si="22"/>
        <v>-2485009.9718806478</v>
      </c>
      <c r="O62" s="151">
        <f ca="1">SUBTOTAL(9,O39:O60)</f>
        <v>-2550446.1961249877</v>
      </c>
      <c r="P62" s="151">
        <f t="shared" ca="1" si="22"/>
        <v>-22170345.396906346</v>
      </c>
      <c r="Q62" s="2"/>
      <c r="R62" s="151"/>
      <c r="S62" s="151">
        <f t="shared" ref="S62:CD62" ca="1" si="23">SUBTOTAL(9,S39:S60)</f>
        <v>-163924.74788979377</v>
      </c>
      <c r="T62" s="151">
        <f t="shared" ca="1" si="23"/>
        <v>-163924.74788979377</v>
      </c>
      <c r="U62" s="151">
        <f t="shared" ca="1" si="23"/>
        <v>-163924.74788979377</v>
      </c>
      <c r="V62" s="151">
        <f t="shared" ca="1" si="23"/>
        <v>-163924.74788979377</v>
      </c>
      <c r="W62" s="151">
        <f t="shared" ca="1" si="23"/>
        <v>-163924.74788979377</v>
      </c>
      <c r="X62" s="151">
        <f t="shared" ca="1" si="23"/>
        <v>-163924.74788979377</v>
      </c>
      <c r="Y62" s="151">
        <f t="shared" ca="1" si="23"/>
        <v>-163924.74788979377</v>
      </c>
      <c r="Z62" s="151">
        <f t="shared" ca="1" si="23"/>
        <v>-163924.74788979377</v>
      </c>
      <c r="AA62" s="151">
        <f t="shared" ca="1" si="23"/>
        <v>-163924.74788979377</v>
      </c>
      <c r="AB62" s="151">
        <f t="shared" ca="1" si="23"/>
        <v>-163924.74788979377</v>
      </c>
      <c r="AC62" s="151">
        <f t="shared" ca="1" si="23"/>
        <v>-163924.74788979377</v>
      </c>
      <c r="AD62" s="151">
        <f t="shared" ca="1" si="23"/>
        <v>-163924.74788979377</v>
      </c>
      <c r="AE62" s="151">
        <f t="shared" ca="1" si="23"/>
        <v>-168234.33213703861</v>
      </c>
      <c r="AF62" s="151">
        <f t="shared" ca="1" si="23"/>
        <v>-168234.33213703861</v>
      </c>
      <c r="AG62" s="151">
        <f t="shared" ca="1" si="23"/>
        <v>-168234.33213703861</v>
      </c>
      <c r="AH62" s="151">
        <f t="shared" ca="1" si="23"/>
        <v>-168234.33213703861</v>
      </c>
      <c r="AI62" s="151">
        <f t="shared" ca="1" si="23"/>
        <v>-168234.33213703861</v>
      </c>
      <c r="AJ62" s="151">
        <f t="shared" ca="1" si="23"/>
        <v>-168234.33213703861</v>
      </c>
      <c r="AK62" s="151">
        <f t="shared" ca="1" si="23"/>
        <v>-168234.33213703861</v>
      </c>
      <c r="AL62" s="151">
        <f t="shared" ca="1" si="23"/>
        <v>-168234.33213703861</v>
      </c>
      <c r="AM62" s="151">
        <f t="shared" ca="1" si="23"/>
        <v>-168234.33213703861</v>
      </c>
      <c r="AN62" s="151">
        <f t="shared" ca="1" si="23"/>
        <v>-168234.33213703861</v>
      </c>
      <c r="AO62" s="151">
        <f t="shared" ca="1" si="23"/>
        <v>-168234.33213703861</v>
      </c>
      <c r="AP62" s="151">
        <f t="shared" ca="1" si="23"/>
        <v>-168234.33213703861</v>
      </c>
      <c r="AQ62" s="151">
        <f t="shared" ca="1" si="23"/>
        <v>-172657.9999569646</v>
      </c>
      <c r="AR62" s="151">
        <f t="shared" ca="1" si="23"/>
        <v>-172657.9999569646</v>
      </c>
      <c r="AS62" s="151">
        <f t="shared" ca="1" si="23"/>
        <v>-172657.9999569646</v>
      </c>
      <c r="AT62" s="151">
        <f t="shared" ca="1" si="23"/>
        <v>-172657.9999569646</v>
      </c>
      <c r="AU62" s="151">
        <f t="shared" ca="1" si="23"/>
        <v>-172657.9999569646</v>
      </c>
      <c r="AV62" s="151">
        <f t="shared" ca="1" si="23"/>
        <v>-172657.9999569646</v>
      </c>
      <c r="AW62" s="151">
        <f t="shared" ca="1" si="23"/>
        <v>-172657.9999569646</v>
      </c>
      <c r="AX62" s="151">
        <f t="shared" ca="1" si="23"/>
        <v>-172657.9999569646</v>
      </c>
      <c r="AY62" s="151">
        <f t="shared" ca="1" si="23"/>
        <v>-172657.9999569646</v>
      </c>
      <c r="AZ62" s="151">
        <f t="shared" ca="1" si="23"/>
        <v>-172657.9999569646</v>
      </c>
      <c r="BA62" s="151">
        <f t="shared" ca="1" si="23"/>
        <v>-172657.9999569646</v>
      </c>
      <c r="BB62" s="151">
        <f t="shared" ca="1" si="23"/>
        <v>-172657.9999569646</v>
      </c>
      <c r="BC62" s="151">
        <f t="shared" ca="1" si="23"/>
        <v>-177198.79375788372</v>
      </c>
      <c r="BD62" s="151">
        <f t="shared" ca="1" si="23"/>
        <v>-177198.79375788372</v>
      </c>
      <c r="BE62" s="151">
        <f t="shared" ca="1" si="23"/>
        <v>-177198.79375788372</v>
      </c>
      <c r="BF62" s="151">
        <f t="shared" ca="1" si="23"/>
        <v>-177198.79375788372</v>
      </c>
      <c r="BG62" s="151">
        <f t="shared" ca="1" si="23"/>
        <v>-177198.79375788372</v>
      </c>
      <c r="BH62" s="151">
        <f t="shared" ca="1" si="23"/>
        <v>-177198.79375788372</v>
      </c>
      <c r="BI62" s="151">
        <f t="shared" ca="1" si="23"/>
        <v>-177198.79375788372</v>
      </c>
      <c r="BJ62" s="151">
        <f t="shared" ca="1" si="23"/>
        <v>-177198.79375788372</v>
      </c>
      <c r="BK62" s="151">
        <f t="shared" ca="1" si="23"/>
        <v>-177198.79375788372</v>
      </c>
      <c r="BL62" s="151">
        <f t="shared" ca="1" si="23"/>
        <v>-177198.79375788372</v>
      </c>
      <c r="BM62" s="151">
        <f t="shared" ca="1" si="23"/>
        <v>-177198.79375788372</v>
      </c>
      <c r="BN62" s="151">
        <f t="shared" ca="1" si="23"/>
        <v>-177198.79375788372</v>
      </c>
      <c r="BO62" s="151">
        <f t="shared" ca="1" si="23"/>
        <v>-181859.83771788562</v>
      </c>
      <c r="BP62" s="151">
        <f t="shared" ca="1" si="23"/>
        <v>-181859.83771788562</v>
      </c>
      <c r="BQ62" s="151">
        <f t="shared" ca="1" si="23"/>
        <v>-181859.83771788562</v>
      </c>
      <c r="BR62" s="151">
        <f t="shared" ca="1" si="23"/>
        <v>-181859.83771788562</v>
      </c>
      <c r="BS62" s="151">
        <f t="shared" ca="1" si="23"/>
        <v>-181859.83771788562</v>
      </c>
      <c r="BT62" s="151">
        <f t="shared" ca="1" si="23"/>
        <v>-181859.83771788562</v>
      </c>
      <c r="BU62" s="151">
        <f t="shared" ca="1" si="23"/>
        <v>-181859.83771788562</v>
      </c>
      <c r="BV62" s="151">
        <f t="shared" ca="1" si="23"/>
        <v>-181859.83771788562</v>
      </c>
      <c r="BW62" s="151">
        <f t="shared" ca="1" si="23"/>
        <v>-181859.83771788562</v>
      </c>
      <c r="BX62" s="151">
        <f t="shared" ca="1" si="23"/>
        <v>-181859.83771788562</v>
      </c>
      <c r="BY62" s="151">
        <f t="shared" ca="1" si="23"/>
        <v>-181859.83771788562</v>
      </c>
      <c r="BZ62" s="151">
        <f t="shared" ca="1" si="23"/>
        <v>-181859.83771788562</v>
      </c>
      <c r="CA62" s="151">
        <f t="shared" ca="1" si="23"/>
        <v>-186644.34000036924</v>
      </c>
      <c r="CB62" s="151">
        <f t="shared" ca="1" si="23"/>
        <v>-186644.34000036924</v>
      </c>
      <c r="CC62" s="151">
        <f t="shared" ca="1" si="23"/>
        <v>-186644.34000036924</v>
      </c>
      <c r="CD62" s="151">
        <f t="shared" ca="1" si="23"/>
        <v>-186644.34000036924</v>
      </c>
      <c r="CE62" s="151">
        <f t="shared" ref="CE62:EH62" ca="1" si="24">SUBTOTAL(9,CE39:CE60)</f>
        <v>-186644.34000036924</v>
      </c>
      <c r="CF62" s="151">
        <f t="shared" ca="1" si="24"/>
        <v>-186644.34000036924</v>
      </c>
      <c r="CG62" s="151">
        <f t="shared" ca="1" si="24"/>
        <v>-186644.34000036924</v>
      </c>
      <c r="CH62" s="151">
        <f t="shared" ca="1" si="24"/>
        <v>-186644.34000036924</v>
      </c>
      <c r="CI62" s="151">
        <f t="shared" ca="1" si="24"/>
        <v>-186644.34000036924</v>
      </c>
      <c r="CJ62" s="151">
        <f t="shared" ca="1" si="24"/>
        <v>-186644.34000036924</v>
      </c>
      <c r="CK62" s="151">
        <f t="shared" ca="1" si="24"/>
        <v>-186644.34000036924</v>
      </c>
      <c r="CL62" s="151">
        <f t="shared" ca="1" si="24"/>
        <v>-186644.34000036924</v>
      </c>
      <c r="CM62" s="151">
        <f t="shared" ca="1" si="24"/>
        <v>-191555.59503010105</v>
      </c>
      <c r="CN62" s="151">
        <f t="shared" ca="1" si="24"/>
        <v>-191555.59503010105</v>
      </c>
      <c r="CO62" s="151">
        <f t="shared" ca="1" si="24"/>
        <v>-191555.59503010105</v>
      </c>
      <c r="CP62" s="151">
        <f t="shared" ca="1" si="24"/>
        <v>-191555.59503010105</v>
      </c>
      <c r="CQ62" s="151">
        <f t="shared" ca="1" si="24"/>
        <v>-191555.59503010105</v>
      </c>
      <c r="CR62" s="151">
        <f t="shared" ca="1" si="24"/>
        <v>-191555.59503010105</v>
      </c>
      <c r="CS62" s="151">
        <f t="shared" ca="1" si="24"/>
        <v>-191555.59503010105</v>
      </c>
      <c r="CT62" s="151">
        <f t="shared" ca="1" si="24"/>
        <v>-191555.59503010105</v>
      </c>
      <c r="CU62" s="151">
        <f t="shared" ca="1" si="24"/>
        <v>-191555.59503010105</v>
      </c>
      <c r="CV62" s="151">
        <f t="shared" ca="1" si="24"/>
        <v>-191555.59503010105</v>
      </c>
      <c r="CW62" s="151">
        <f t="shared" ca="1" si="24"/>
        <v>-191555.59503010105</v>
      </c>
      <c r="CX62" s="151">
        <f t="shared" ca="1" si="24"/>
        <v>-191555.59503010105</v>
      </c>
      <c r="CY62" s="151">
        <f t="shared" ca="1" si="24"/>
        <v>-196596.98583146784</v>
      </c>
      <c r="CZ62" s="151">
        <f t="shared" ca="1" si="24"/>
        <v>-196596.98583146784</v>
      </c>
      <c r="DA62" s="151">
        <f t="shared" ca="1" si="24"/>
        <v>-196596.98583146784</v>
      </c>
      <c r="DB62" s="151">
        <f t="shared" ca="1" si="24"/>
        <v>-196596.98583146784</v>
      </c>
      <c r="DC62" s="151">
        <f t="shared" ca="1" si="24"/>
        <v>-196596.98583146784</v>
      </c>
      <c r="DD62" s="151">
        <f t="shared" ca="1" si="24"/>
        <v>-196596.98583146784</v>
      </c>
      <c r="DE62" s="151">
        <f t="shared" ca="1" si="24"/>
        <v>-196596.98583146784</v>
      </c>
      <c r="DF62" s="151">
        <f t="shared" ca="1" si="24"/>
        <v>-196596.98583146784</v>
      </c>
      <c r="DG62" s="151">
        <f t="shared" ca="1" si="24"/>
        <v>-196596.98583146784</v>
      </c>
      <c r="DH62" s="151">
        <f t="shared" ca="1" si="24"/>
        <v>-196596.98583146784</v>
      </c>
      <c r="DI62" s="151">
        <f t="shared" ca="1" si="24"/>
        <v>-196596.98583146784</v>
      </c>
      <c r="DJ62" s="151">
        <f t="shared" ca="1" si="24"/>
        <v>-196596.98583146784</v>
      </c>
      <c r="DK62" s="151">
        <f t="shared" ca="1" si="24"/>
        <v>-201771.98643063722</v>
      </c>
      <c r="DL62" s="151">
        <f t="shared" ca="1" si="24"/>
        <v>-201771.98643063722</v>
      </c>
      <c r="DM62" s="151">
        <f t="shared" ca="1" si="24"/>
        <v>-201771.98643063722</v>
      </c>
      <c r="DN62" s="151">
        <f t="shared" ca="1" si="24"/>
        <v>-201771.98643063722</v>
      </c>
      <c r="DO62" s="151">
        <f t="shared" ca="1" si="24"/>
        <v>-201771.98643063722</v>
      </c>
      <c r="DP62" s="151">
        <f t="shared" ca="1" si="24"/>
        <v>-201771.98643063722</v>
      </c>
      <c r="DQ62" s="151">
        <f t="shared" ca="1" si="24"/>
        <v>-201771.98643063722</v>
      </c>
      <c r="DR62" s="151">
        <f t="shared" ca="1" si="24"/>
        <v>-201771.98643063722</v>
      </c>
      <c r="DS62" s="151">
        <f t="shared" ca="1" si="24"/>
        <v>-201771.98643063722</v>
      </c>
      <c r="DT62" s="151">
        <f t="shared" ca="1" si="24"/>
        <v>-201771.98643063722</v>
      </c>
      <c r="DU62" s="151">
        <f t="shared" ca="1" si="24"/>
        <v>-201771.98643063722</v>
      </c>
      <c r="DV62" s="151">
        <f t="shared" ca="1" si="24"/>
        <v>-201771.98643063722</v>
      </c>
      <c r="DW62" s="151">
        <f t="shared" ca="1" si="24"/>
        <v>-207084.16432338732</v>
      </c>
      <c r="DX62" s="151">
        <f t="shared" ca="1" si="24"/>
        <v>-207084.16432338732</v>
      </c>
      <c r="DY62" s="151">
        <f t="shared" ca="1" si="24"/>
        <v>-207084.16432338732</v>
      </c>
      <c r="DZ62" s="151">
        <f t="shared" ca="1" si="24"/>
        <v>-207084.16432338732</v>
      </c>
      <c r="EA62" s="151">
        <f t="shared" ca="1" si="24"/>
        <v>-207084.16432338732</v>
      </c>
      <c r="EB62" s="151">
        <f t="shared" ca="1" si="24"/>
        <v>-207084.16432338732</v>
      </c>
      <c r="EC62" s="151">
        <f t="shared" ca="1" si="24"/>
        <v>-207084.16432338732</v>
      </c>
      <c r="ED62" s="151">
        <f t="shared" ca="1" si="24"/>
        <v>-207084.16432338732</v>
      </c>
      <c r="EE62" s="151">
        <f t="shared" ca="1" si="24"/>
        <v>-207084.16432338732</v>
      </c>
      <c r="EF62" s="151">
        <f t="shared" ca="1" si="24"/>
        <v>-207084.16432338732</v>
      </c>
      <c r="EG62" s="151">
        <f t="shared" ca="1" si="24"/>
        <v>-207084.16432338732</v>
      </c>
      <c r="EH62" s="151">
        <f t="shared" ca="1" si="24"/>
        <v>-207084.16432338732</v>
      </c>
    </row>
    <row r="63" spans="1:138"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row>
    <row r="64" spans="1:138"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row>
    <row r="65" spans="1:138" x14ac:dyDescent="0.2">
      <c r="A65" s="2"/>
      <c r="B65" s="168" t="s">
        <v>210</v>
      </c>
      <c r="C65" s="168"/>
      <c r="D65" s="168"/>
      <c r="E65" s="168"/>
      <c r="F65" s="168"/>
      <c r="G65" s="168"/>
      <c r="H65" s="168"/>
      <c r="I65" s="168"/>
      <c r="J65" s="168"/>
      <c r="K65" s="168"/>
      <c r="L65" s="168"/>
      <c r="M65" s="168"/>
      <c r="N65" s="168"/>
      <c r="O65" s="168"/>
      <c r="P65" s="168"/>
      <c r="Q65" s="2"/>
      <c r="R65" s="168"/>
      <c r="S65" s="168"/>
      <c r="T65" s="168"/>
      <c r="U65" s="168"/>
      <c r="V65" s="168"/>
      <c r="W65" s="168"/>
      <c r="X65" s="168"/>
      <c r="Y65" s="168"/>
      <c r="Z65" s="168"/>
      <c r="AA65" s="168"/>
      <c r="AB65" s="168"/>
      <c r="AC65" s="168"/>
      <c r="AD65" s="168"/>
      <c r="AE65" s="168"/>
      <c r="AF65" s="168"/>
      <c r="AG65" s="168"/>
      <c r="AH65" s="168"/>
      <c r="AI65" s="168"/>
      <c r="AJ65" s="168"/>
      <c r="AK65" s="168"/>
      <c r="AL65" s="168"/>
      <c r="AM65" s="168"/>
      <c r="AN65" s="168"/>
      <c r="AO65" s="168"/>
      <c r="AP65" s="168"/>
      <c r="AQ65" s="168"/>
      <c r="AR65" s="168"/>
      <c r="AS65" s="168"/>
      <c r="AT65" s="168"/>
      <c r="AU65" s="168"/>
      <c r="AV65" s="168"/>
      <c r="AW65" s="168"/>
      <c r="AX65" s="168"/>
      <c r="AY65" s="168"/>
      <c r="AZ65" s="168"/>
      <c r="BA65" s="168"/>
      <c r="BB65" s="168"/>
      <c r="BC65" s="168"/>
      <c r="BD65" s="168"/>
      <c r="BE65" s="168"/>
      <c r="BF65" s="168"/>
      <c r="BG65" s="168"/>
      <c r="BH65" s="168"/>
      <c r="BI65" s="168"/>
      <c r="BJ65" s="168"/>
      <c r="BK65" s="168"/>
      <c r="BL65" s="168"/>
      <c r="BM65" s="168"/>
      <c r="BN65" s="168"/>
      <c r="BO65" s="168"/>
      <c r="BP65" s="168"/>
      <c r="BQ65" s="168"/>
      <c r="BR65" s="168"/>
      <c r="BS65" s="168"/>
      <c r="BT65" s="168"/>
      <c r="BU65" s="168"/>
      <c r="BV65" s="168"/>
      <c r="BW65" s="168"/>
      <c r="BX65" s="168"/>
      <c r="BY65" s="168"/>
      <c r="BZ65" s="168"/>
      <c r="CA65" s="168"/>
      <c r="CB65" s="168"/>
      <c r="CC65" s="168"/>
      <c r="CD65" s="168"/>
      <c r="CE65" s="168"/>
      <c r="CF65" s="168"/>
      <c r="CG65" s="168"/>
      <c r="CH65" s="168"/>
      <c r="CI65" s="168"/>
      <c r="CJ65" s="168"/>
      <c r="CK65" s="168"/>
      <c r="CL65" s="168"/>
      <c r="CM65" s="168"/>
      <c r="CN65" s="168"/>
      <c r="CO65" s="168"/>
      <c r="CP65" s="168"/>
      <c r="CQ65" s="168"/>
      <c r="CR65" s="168"/>
      <c r="CS65" s="168"/>
      <c r="CT65" s="168"/>
      <c r="CU65" s="168"/>
      <c r="CV65" s="168"/>
      <c r="CW65" s="168"/>
      <c r="CX65" s="168"/>
      <c r="CY65" s="168"/>
      <c r="CZ65" s="168"/>
      <c r="DA65" s="168"/>
      <c r="DB65" s="168"/>
      <c r="DC65" s="168"/>
      <c r="DD65" s="168"/>
      <c r="DE65" s="168"/>
      <c r="DF65" s="168"/>
      <c r="DG65" s="168"/>
      <c r="DH65" s="168"/>
      <c r="DI65" s="168"/>
      <c r="DJ65" s="168"/>
      <c r="DK65" s="168"/>
      <c r="DL65" s="168"/>
      <c r="DM65" s="168"/>
      <c r="DN65" s="168"/>
      <c r="DO65" s="168"/>
      <c r="DP65" s="168"/>
      <c r="DQ65" s="168"/>
      <c r="DR65" s="168"/>
      <c r="DS65" s="168"/>
      <c r="DT65" s="168"/>
      <c r="DU65" s="168"/>
      <c r="DV65" s="168"/>
      <c r="DW65" s="168"/>
      <c r="DX65" s="168"/>
      <c r="DY65" s="168"/>
      <c r="DZ65" s="168"/>
      <c r="EA65" s="168"/>
      <c r="EB65" s="168"/>
      <c r="EC65" s="168"/>
      <c r="ED65" s="168"/>
      <c r="EE65" s="168"/>
      <c r="EF65" s="168"/>
      <c r="EG65" s="168"/>
      <c r="EH65" s="168"/>
    </row>
    <row r="66" spans="1:138" x14ac:dyDescent="0.2">
      <c r="A66" s="2"/>
      <c r="B66" s="300" t="s">
        <v>211</v>
      </c>
      <c r="C66" s="51"/>
      <c r="D66" s="51"/>
      <c r="E66" s="51">
        <f ca="1">SUBTOTAL(9,E21:E62)</f>
        <v>5056180.7830732903</v>
      </c>
      <c r="F66" s="51">
        <f t="shared" ref="F66:P66" ca="1" si="25">SUBTOTAL(9,F21:F62)</f>
        <v>5215164.1048388761</v>
      </c>
      <c r="G66" s="51">
        <f t="shared" ca="1" si="25"/>
        <v>5379099.3737142682</v>
      </c>
      <c r="H66" s="51">
        <f t="shared" ca="1" si="25"/>
        <v>5548139.7092991695</v>
      </c>
      <c r="I66" s="51">
        <f t="shared" ca="1" si="25"/>
        <v>5722442.9388109623</v>
      </c>
      <c r="J66" s="51">
        <f t="shared" ca="1" si="25"/>
        <v>5902171.7411639299</v>
      </c>
      <c r="K66" s="51">
        <f t="shared" ca="1" si="25"/>
        <v>6087493.7954421956</v>
      </c>
      <c r="L66" s="51">
        <f t="shared" ca="1" si="25"/>
        <v>6278581.9338998972</v>
      </c>
      <c r="M66" s="51">
        <f t="shared" ca="1" si="25"/>
        <v>6475614.2996261893</v>
      </c>
      <c r="N66" s="51">
        <f t="shared" ca="1" si="25"/>
        <v>6678774.5090170056</v>
      </c>
      <c r="O66" s="51">
        <f ca="1">SUBTOTAL(9,O21:O62)</f>
        <v>6888251.8191995937</v>
      </c>
      <c r="P66" s="51">
        <f t="shared" ca="1" si="25"/>
        <v>58343663.188885786</v>
      </c>
      <c r="Q66" s="301"/>
      <c r="R66" s="51"/>
      <c r="S66" s="51">
        <f t="shared" ref="S66:CA66" ca="1" si="26">SUBTOTAL(9,S21:S62)</f>
        <v>421348.39858944074</v>
      </c>
      <c r="T66" s="51">
        <f t="shared" ca="1" si="26"/>
        <v>421348.39858944074</v>
      </c>
      <c r="U66" s="51">
        <f t="shared" ca="1" si="26"/>
        <v>421348.39858944074</v>
      </c>
      <c r="V66" s="51">
        <f t="shared" ca="1" si="26"/>
        <v>421348.39858944074</v>
      </c>
      <c r="W66" s="51">
        <f t="shared" ca="1" si="26"/>
        <v>421348.39858944074</v>
      </c>
      <c r="X66" s="51">
        <f t="shared" ca="1" si="26"/>
        <v>421348.39858944074</v>
      </c>
      <c r="Y66" s="51">
        <f t="shared" ca="1" si="26"/>
        <v>421348.39858944074</v>
      </c>
      <c r="Z66" s="51">
        <f t="shared" ca="1" si="26"/>
        <v>421348.39858944074</v>
      </c>
      <c r="AA66" s="51">
        <f t="shared" ca="1" si="26"/>
        <v>421348.39858944074</v>
      </c>
      <c r="AB66" s="51">
        <f t="shared" ca="1" si="26"/>
        <v>421348.39858944074</v>
      </c>
      <c r="AC66" s="51">
        <f t="shared" ca="1" si="26"/>
        <v>421348.39858944074</v>
      </c>
      <c r="AD66" s="51">
        <f t="shared" ca="1" si="26"/>
        <v>421348.39858944074</v>
      </c>
      <c r="AE66" s="51">
        <f t="shared" ca="1" si="26"/>
        <v>434597.00873657304</v>
      </c>
      <c r="AF66" s="51">
        <f t="shared" ca="1" si="26"/>
        <v>434597.00873657304</v>
      </c>
      <c r="AG66" s="51">
        <f t="shared" ca="1" si="26"/>
        <v>434597.00873657304</v>
      </c>
      <c r="AH66" s="51">
        <f t="shared" ca="1" si="26"/>
        <v>434597.00873657304</v>
      </c>
      <c r="AI66" s="51">
        <f t="shared" ca="1" si="26"/>
        <v>434597.00873657304</v>
      </c>
      <c r="AJ66" s="51">
        <f t="shared" ca="1" si="26"/>
        <v>434597.00873657304</v>
      </c>
      <c r="AK66" s="51">
        <f t="shared" ca="1" si="26"/>
        <v>434597.00873657304</v>
      </c>
      <c r="AL66" s="51">
        <f t="shared" ca="1" si="26"/>
        <v>434597.00873657304</v>
      </c>
      <c r="AM66" s="51">
        <f t="shared" ca="1" si="26"/>
        <v>434597.00873657304</v>
      </c>
      <c r="AN66" s="51">
        <f t="shared" ca="1" si="26"/>
        <v>434597.00873657304</v>
      </c>
      <c r="AO66" s="51">
        <f t="shared" ca="1" si="26"/>
        <v>434597.00873657304</v>
      </c>
      <c r="AP66" s="51">
        <f t="shared" ca="1" si="26"/>
        <v>434597.00873657304</v>
      </c>
      <c r="AQ66" s="51">
        <f t="shared" ca="1" si="26"/>
        <v>448258.28114285559</v>
      </c>
      <c r="AR66" s="51">
        <f t="shared" ca="1" si="26"/>
        <v>448258.28114285559</v>
      </c>
      <c r="AS66" s="51">
        <f t="shared" ca="1" si="26"/>
        <v>448258.28114285559</v>
      </c>
      <c r="AT66" s="51">
        <f t="shared" ca="1" si="26"/>
        <v>448258.28114285559</v>
      </c>
      <c r="AU66" s="51">
        <f t="shared" ca="1" si="26"/>
        <v>448258.28114285559</v>
      </c>
      <c r="AV66" s="51">
        <f t="shared" ca="1" si="26"/>
        <v>448258.28114285559</v>
      </c>
      <c r="AW66" s="51">
        <f t="shared" ca="1" si="26"/>
        <v>448258.28114285559</v>
      </c>
      <c r="AX66" s="51">
        <f t="shared" ca="1" si="26"/>
        <v>448258.28114285559</v>
      </c>
      <c r="AY66" s="51">
        <f t="shared" ca="1" si="26"/>
        <v>448258.28114285559</v>
      </c>
      <c r="AZ66" s="51">
        <f t="shared" ca="1" si="26"/>
        <v>448258.28114285559</v>
      </c>
      <c r="BA66" s="51">
        <f t="shared" ca="1" si="26"/>
        <v>448258.28114285559</v>
      </c>
      <c r="BB66" s="51">
        <f t="shared" ca="1" si="26"/>
        <v>448258.28114285559</v>
      </c>
      <c r="BC66" s="51">
        <f t="shared" ca="1" si="26"/>
        <v>462344.97577493102</v>
      </c>
      <c r="BD66" s="51">
        <f t="shared" ca="1" si="26"/>
        <v>462344.97577493102</v>
      </c>
      <c r="BE66" s="51">
        <f t="shared" ca="1" si="26"/>
        <v>462344.97577493102</v>
      </c>
      <c r="BF66" s="51">
        <f t="shared" ca="1" si="26"/>
        <v>462344.97577493102</v>
      </c>
      <c r="BG66" s="51">
        <f t="shared" ca="1" si="26"/>
        <v>462344.97577493102</v>
      </c>
      <c r="BH66" s="51">
        <f t="shared" ca="1" si="26"/>
        <v>462344.97577493102</v>
      </c>
      <c r="BI66" s="51">
        <f t="shared" ca="1" si="26"/>
        <v>462344.97577493102</v>
      </c>
      <c r="BJ66" s="51">
        <f t="shared" ca="1" si="26"/>
        <v>462344.97577493102</v>
      </c>
      <c r="BK66" s="51">
        <f t="shared" ca="1" si="26"/>
        <v>462344.97577493102</v>
      </c>
      <c r="BL66" s="51">
        <f t="shared" ca="1" si="26"/>
        <v>462344.97577493102</v>
      </c>
      <c r="BM66" s="51">
        <f t="shared" ca="1" si="26"/>
        <v>462344.97577493102</v>
      </c>
      <c r="BN66" s="51">
        <f t="shared" ca="1" si="26"/>
        <v>462344.97577493102</v>
      </c>
      <c r="BO66" s="51">
        <f t="shared" ca="1" si="26"/>
        <v>476870.24490091339</v>
      </c>
      <c r="BP66" s="51">
        <f t="shared" ca="1" si="26"/>
        <v>476870.24490091339</v>
      </c>
      <c r="BQ66" s="51">
        <f t="shared" ca="1" si="26"/>
        <v>476870.24490091339</v>
      </c>
      <c r="BR66" s="51">
        <f t="shared" ca="1" si="26"/>
        <v>476870.24490091339</v>
      </c>
      <c r="BS66" s="51">
        <f t="shared" ca="1" si="26"/>
        <v>476870.24490091339</v>
      </c>
      <c r="BT66" s="51">
        <f t="shared" ca="1" si="26"/>
        <v>476870.24490091339</v>
      </c>
      <c r="BU66" s="51">
        <f t="shared" ca="1" si="26"/>
        <v>476870.24490091339</v>
      </c>
      <c r="BV66" s="51">
        <f t="shared" ca="1" si="26"/>
        <v>476870.24490091339</v>
      </c>
      <c r="BW66" s="51">
        <f t="shared" ca="1" si="26"/>
        <v>476870.24490091339</v>
      </c>
      <c r="BX66" s="51">
        <f t="shared" ca="1" si="26"/>
        <v>476870.24490091339</v>
      </c>
      <c r="BY66" s="51">
        <f t="shared" ca="1" si="26"/>
        <v>476870.24490091339</v>
      </c>
      <c r="BZ66" s="51">
        <f t="shared" ca="1" si="26"/>
        <v>476870.24490091339</v>
      </c>
      <c r="CA66" s="51">
        <f t="shared" ca="1" si="26"/>
        <v>491847.64509699371</v>
      </c>
      <c r="CB66" s="51">
        <f t="shared" ref="CB66:EH66" ca="1" si="27">SUBTOTAL(9,CB21:CB62)</f>
        <v>491847.64509699371</v>
      </c>
      <c r="CC66" s="51">
        <f t="shared" ca="1" si="27"/>
        <v>491847.64509699371</v>
      </c>
      <c r="CD66" s="51">
        <f t="shared" ca="1" si="27"/>
        <v>491847.64509699371</v>
      </c>
      <c r="CE66" s="51">
        <f t="shared" ca="1" si="27"/>
        <v>491847.64509699371</v>
      </c>
      <c r="CF66" s="51">
        <f t="shared" ca="1" si="27"/>
        <v>491847.64509699371</v>
      </c>
      <c r="CG66" s="51">
        <f t="shared" ca="1" si="27"/>
        <v>491847.64509699371</v>
      </c>
      <c r="CH66" s="51">
        <f t="shared" ca="1" si="27"/>
        <v>491847.64509699371</v>
      </c>
      <c r="CI66" s="51">
        <f t="shared" ca="1" si="27"/>
        <v>491847.64509699371</v>
      </c>
      <c r="CJ66" s="51">
        <f t="shared" ca="1" si="27"/>
        <v>491847.64509699371</v>
      </c>
      <c r="CK66" s="51">
        <f t="shared" ca="1" si="27"/>
        <v>491847.64509699371</v>
      </c>
      <c r="CL66" s="51">
        <f t="shared" ca="1" si="27"/>
        <v>491847.64509699371</v>
      </c>
      <c r="CM66" s="51">
        <f t="shared" ca="1" si="27"/>
        <v>507291.14962018316</v>
      </c>
      <c r="CN66" s="51">
        <f t="shared" ca="1" si="27"/>
        <v>507291.14962018316</v>
      </c>
      <c r="CO66" s="51">
        <f t="shared" ca="1" si="27"/>
        <v>507291.14962018316</v>
      </c>
      <c r="CP66" s="51">
        <f t="shared" ca="1" si="27"/>
        <v>507291.14962018316</v>
      </c>
      <c r="CQ66" s="51">
        <f t="shared" ca="1" si="27"/>
        <v>507291.14962018316</v>
      </c>
      <c r="CR66" s="51">
        <f t="shared" ca="1" si="27"/>
        <v>507291.14962018316</v>
      </c>
      <c r="CS66" s="51">
        <f t="shared" ca="1" si="27"/>
        <v>507291.14962018316</v>
      </c>
      <c r="CT66" s="51">
        <f t="shared" ca="1" si="27"/>
        <v>507291.14962018316</v>
      </c>
      <c r="CU66" s="51">
        <f t="shared" ca="1" si="27"/>
        <v>507291.14962018316</v>
      </c>
      <c r="CV66" s="51">
        <f t="shared" ca="1" si="27"/>
        <v>507291.14962018316</v>
      </c>
      <c r="CW66" s="51">
        <f t="shared" ca="1" si="27"/>
        <v>507291.14962018316</v>
      </c>
      <c r="CX66" s="51">
        <f t="shared" ca="1" si="27"/>
        <v>507291.14962018316</v>
      </c>
      <c r="CY66" s="51">
        <f t="shared" ca="1" si="27"/>
        <v>523215.16115832463</v>
      </c>
      <c r="CZ66" s="51">
        <f t="shared" ca="1" si="27"/>
        <v>523215.16115832463</v>
      </c>
      <c r="DA66" s="51">
        <f t="shared" ca="1" si="27"/>
        <v>523215.16115832463</v>
      </c>
      <c r="DB66" s="51">
        <f t="shared" ca="1" si="27"/>
        <v>523215.16115832463</v>
      </c>
      <c r="DC66" s="51">
        <f t="shared" ca="1" si="27"/>
        <v>523215.16115832463</v>
      </c>
      <c r="DD66" s="51">
        <f t="shared" ca="1" si="27"/>
        <v>523215.16115832463</v>
      </c>
      <c r="DE66" s="51">
        <f t="shared" ca="1" si="27"/>
        <v>523215.16115832463</v>
      </c>
      <c r="DF66" s="51">
        <f t="shared" ca="1" si="27"/>
        <v>523215.16115832463</v>
      </c>
      <c r="DG66" s="51">
        <f t="shared" ca="1" si="27"/>
        <v>523215.16115832463</v>
      </c>
      <c r="DH66" s="51">
        <f t="shared" ca="1" si="27"/>
        <v>523215.16115832463</v>
      </c>
      <c r="DI66" s="51">
        <f t="shared" ca="1" si="27"/>
        <v>523215.16115832463</v>
      </c>
      <c r="DJ66" s="51">
        <f t="shared" ca="1" si="27"/>
        <v>523215.16115832463</v>
      </c>
      <c r="DK66" s="51">
        <f t="shared" ca="1" si="27"/>
        <v>539634.52496884915</v>
      </c>
      <c r="DL66" s="51">
        <f t="shared" ca="1" si="27"/>
        <v>539634.52496884915</v>
      </c>
      <c r="DM66" s="51">
        <f t="shared" ca="1" si="27"/>
        <v>539634.52496884915</v>
      </c>
      <c r="DN66" s="51">
        <f t="shared" ca="1" si="27"/>
        <v>539634.52496884915</v>
      </c>
      <c r="DO66" s="51">
        <f t="shared" ca="1" si="27"/>
        <v>539634.52496884915</v>
      </c>
      <c r="DP66" s="51">
        <f t="shared" ca="1" si="27"/>
        <v>539634.52496884915</v>
      </c>
      <c r="DQ66" s="51">
        <f t="shared" ca="1" si="27"/>
        <v>539634.52496884915</v>
      </c>
      <c r="DR66" s="51">
        <f t="shared" ca="1" si="27"/>
        <v>539634.52496884915</v>
      </c>
      <c r="DS66" s="51">
        <f t="shared" ca="1" si="27"/>
        <v>539634.52496884915</v>
      </c>
      <c r="DT66" s="51">
        <f t="shared" ca="1" si="27"/>
        <v>539634.52496884915</v>
      </c>
      <c r="DU66" s="51">
        <f t="shared" ca="1" si="27"/>
        <v>539634.52496884915</v>
      </c>
      <c r="DV66" s="51">
        <f t="shared" ca="1" si="27"/>
        <v>539634.52496884915</v>
      </c>
      <c r="DW66" s="51">
        <f t="shared" ca="1" si="27"/>
        <v>556564.54241808341</v>
      </c>
      <c r="DX66" s="51">
        <f t="shared" ca="1" si="27"/>
        <v>556564.54241808341</v>
      </c>
      <c r="DY66" s="51">
        <f t="shared" ca="1" si="27"/>
        <v>556564.54241808341</v>
      </c>
      <c r="DZ66" s="51">
        <f t="shared" ca="1" si="27"/>
        <v>556564.54241808341</v>
      </c>
      <c r="EA66" s="51">
        <f t="shared" ca="1" si="27"/>
        <v>556564.54241808341</v>
      </c>
      <c r="EB66" s="51">
        <f t="shared" ca="1" si="27"/>
        <v>556564.54241808341</v>
      </c>
      <c r="EC66" s="51">
        <f t="shared" ca="1" si="27"/>
        <v>556564.54241808341</v>
      </c>
      <c r="ED66" s="51">
        <f t="shared" ca="1" si="27"/>
        <v>556564.54241808341</v>
      </c>
      <c r="EE66" s="51">
        <f t="shared" ca="1" si="27"/>
        <v>556564.54241808341</v>
      </c>
      <c r="EF66" s="51">
        <f t="shared" ca="1" si="27"/>
        <v>556564.54241808341</v>
      </c>
      <c r="EG66" s="51">
        <f t="shared" ca="1" si="27"/>
        <v>556564.54241808341</v>
      </c>
      <c r="EH66" s="51">
        <f t="shared" ca="1" si="27"/>
        <v>556564.54241808341</v>
      </c>
    </row>
    <row r="67" spans="1:138" x14ac:dyDescent="0.2">
      <c r="A67" s="2"/>
      <c r="B67" s="149" t="s">
        <v>51</v>
      </c>
      <c r="C67" s="96"/>
      <c r="D67" s="96"/>
      <c r="E67" s="96">
        <f>'Ops CF'!E78</f>
        <v>-89687.499999999985</v>
      </c>
      <c r="F67" s="96">
        <f ca="1">'Ops CF'!F78</f>
        <v>-91929.687499999971</v>
      </c>
      <c r="G67" s="96">
        <f ca="1">'Ops CF'!G78</f>
        <v>-94227.929687499956</v>
      </c>
      <c r="H67" s="96">
        <f ca="1">'Ops CF'!H78</f>
        <v>-96583.627929687442</v>
      </c>
      <c r="I67" s="96">
        <f ca="1">'Ops CF'!I78</f>
        <v>-98998.218627929615</v>
      </c>
      <c r="J67" s="96">
        <f ca="1">'Ops CF'!J78</f>
        <v>-101473.17409362785</v>
      </c>
      <c r="K67" s="96">
        <f ca="1">'Ops CF'!K78</f>
        <v>-104010.00344596854</v>
      </c>
      <c r="L67" s="96">
        <f ca="1">'Ops CF'!L78</f>
        <v>-106610.25353211774</v>
      </c>
      <c r="M67" s="96">
        <f ca="1">'Ops CF'!M78</f>
        <v>-109275.50987042068</v>
      </c>
      <c r="N67" s="96">
        <f ca="1">'Ops CF'!N78</f>
        <v>-112007.39761718118</v>
      </c>
      <c r="O67" s="96">
        <f ca="1">'Ops CF'!O78</f>
        <v>-114807.5825576107</v>
      </c>
      <c r="P67" s="96">
        <f ca="1">SUMIF($D$10:$N$10,"&lt;="&amp;rHoldPeriod,$D67:$N67)</f>
        <v>-1004803.3023044328</v>
      </c>
      <c r="Q67" s="2"/>
      <c r="R67" s="96"/>
      <c r="S67" s="96">
        <f>'Ops CF'!R78</f>
        <v>-7473.9583333333321</v>
      </c>
      <c r="T67" s="96">
        <f>'Ops CF'!S78</f>
        <v>-7473.9583333333321</v>
      </c>
      <c r="U67" s="96">
        <f>'Ops CF'!T78</f>
        <v>-7473.9583333333321</v>
      </c>
      <c r="V67" s="96">
        <f>'Ops CF'!U78</f>
        <v>-7473.9583333333321</v>
      </c>
      <c r="W67" s="96">
        <f>'Ops CF'!V78</f>
        <v>-7473.9583333333321</v>
      </c>
      <c r="X67" s="96">
        <f>'Ops CF'!W78</f>
        <v>-7473.9583333333321</v>
      </c>
      <c r="Y67" s="96">
        <f>'Ops CF'!X78</f>
        <v>-7473.9583333333321</v>
      </c>
      <c r="Z67" s="96">
        <f>'Ops CF'!Y78</f>
        <v>-7473.9583333333321</v>
      </c>
      <c r="AA67" s="96">
        <f>'Ops CF'!Z78</f>
        <v>-7473.9583333333321</v>
      </c>
      <c r="AB67" s="96">
        <f>'Ops CF'!AA78</f>
        <v>-7473.9583333333321</v>
      </c>
      <c r="AC67" s="96">
        <f>'Ops CF'!AB78</f>
        <v>-7473.9583333333321</v>
      </c>
      <c r="AD67" s="96">
        <f>'Ops CF'!AC78</f>
        <v>-7473.9583333333321</v>
      </c>
      <c r="AE67" s="96">
        <f ca="1">'Ops CF'!AD78</f>
        <v>-7660.8072916666642</v>
      </c>
      <c r="AF67" s="96">
        <f ca="1">'Ops CF'!AE78</f>
        <v>-7660.8072916666642</v>
      </c>
      <c r="AG67" s="96">
        <f ca="1">'Ops CF'!AF78</f>
        <v>-7660.8072916666642</v>
      </c>
      <c r="AH67" s="96">
        <f ca="1">'Ops CF'!AG78</f>
        <v>-7660.8072916666642</v>
      </c>
      <c r="AI67" s="96">
        <f ca="1">'Ops CF'!AH78</f>
        <v>-7660.8072916666642</v>
      </c>
      <c r="AJ67" s="96">
        <f ca="1">'Ops CF'!AI78</f>
        <v>-7660.8072916666642</v>
      </c>
      <c r="AK67" s="96">
        <f ca="1">'Ops CF'!AJ78</f>
        <v>-7660.8072916666642</v>
      </c>
      <c r="AL67" s="96">
        <f ca="1">'Ops CF'!AK78</f>
        <v>-7660.8072916666642</v>
      </c>
      <c r="AM67" s="96">
        <f ca="1">'Ops CF'!AL78</f>
        <v>-7660.8072916666642</v>
      </c>
      <c r="AN67" s="96">
        <f ca="1">'Ops CF'!AM78</f>
        <v>-7660.8072916666642</v>
      </c>
      <c r="AO67" s="96">
        <f ca="1">'Ops CF'!AN78</f>
        <v>-7660.8072916666642</v>
      </c>
      <c r="AP67" s="96">
        <f ca="1">'Ops CF'!AO78</f>
        <v>-7660.8072916666642</v>
      </c>
      <c r="AQ67" s="96">
        <f ca="1">'Ops CF'!AP78</f>
        <v>-7852.3274739583294</v>
      </c>
      <c r="AR67" s="96">
        <f ca="1">'Ops CF'!AQ78</f>
        <v>-7852.3274739583294</v>
      </c>
      <c r="AS67" s="96">
        <f ca="1">'Ops CF'!AR78</f>
        <v>-7852.3274739583294</v>
      </c>
      <c r="AT67" s="96">
        <f ca="1">'Ops CF'!AS78</f>
        <v>-7852.3274739583294</v>
      </c>
      <c r="AU67" s="96">
        <f ca="1">'Ops CF'!AT78</f>
        <v>-7852.3274739583294</v>
      </c>
      <c r="AV67" s="96">
        <f ca="1">'Ops CF'!AU78</f>
        <v>-7852.3274739583294</v>
      </c>
      <c r="AW67" s="96">
        <f ca="1">'Ops CF'!AV78</f>
        <v>-7852.3274739583294</v>
      </c>
      <c r="AX67" s="96">
        <f ca="1">'Ops CF'!AW78</f>
        <v>-7852.3274739583294</v>
      </c>
      <c r="AY67" s="96">
        <f ca="1">'Ops CF'!AX78</f>
        <v>-7852.3274739583294</v>
      </c>
      <c r="AZ67" s="96">
        <f ca="1">'Ops CF'!AY78</f>
        <v>-7852.3274739583294</v>
      </c>
      <c r="BA67" s="96">
        <f ca="1">'Ops CF'!AZ78</f>
        <v>-7852.3274739583294</v>
      </c>
      <c r="BB67" s="96">
        <f ca="1">'Ops CF'!BA78</f>
        <v>-7852.3274739583294</v>
      </c>
      <c r="BC67" s="96">
        <f ca="1">'Ops CF'!BB78</f>
        <v>-8048.6356608072865</v>
      </c>
      <c r="BD67" s="96">
        <f ca="1">'Ops CF'!BC78</f>
        <v>-8048.6356608072865</v>
      </c>
      <c r="BE67" s="96">
        <f ca="1">'Ops CF'!BD78</f>
        <v>-8048.6356608072865</v>
      </c>
      <c r="BF67" s="96">
        <f ca="1">'Ops CF'!BE78</f>
        <v>-8048.6356608072865</v>
      </c>
      <c r="BG67" s="96">
        <f ca="1">'Ops CF'!BF78</f>
        <v>-8048.6356608072865</v>
      </c>
      <c r="BH67" s="96">
        <f ca="1">'Ops CF'!BG78</f>
        <v>-8048.6356608072865</v>
      </c>
      <c r="BI67" s="96">
        <f ca="1">'Ops CF'!BH78</f>
        <v>-8048.6356608072865</v>
      </c>
      <c r="BJ67" s="96">
        <f ca="1">'Ops CF'!BI78</f>
        <v>-8048.6356608072865</v>
      </c>
      <c r="BK67" s="96">
        <f ca="1">'Ops CF'!BJ78</f>
        <v>-8048.6356608072865</v>
      </c>
      <c r="BL67" s="96">
        <f ca="1">'Ops CF'!BK78</f>
        <v>-8048.6356608072865</v>
      </c>
      <c r="BM67" s="96">
        <f ca="1">'Ops CF'!BL78</f>
        <v>-8048.6356608072865</v>
      </c>
      <c r="BN67" s="96">
        <f ca="1">'Ops CF'!BM78</f>
        <v>-8048.6356608072865</v>
      </c>
      <c r="BO67" s="96">
        <f ca="1">'Ops CF'!BN78</f>
        <v>-8249.8515523274673</v>
      </c>
      <c r="BP67" s="96">
        <f ca="1">'Ops CF'!BO78</f>
        <v>-8249.8515523274673</v>
      </c>
      <c r="BQ67" s="96">
        <f ca="1">'Ops CF'!BP78</f>
        <v>-8249.8515523274673</v>
      </c>
      <c r="BR67" s="96">
        <f ca="1">'Ops CF'!BQ78</f>
        <v>-8249.8515523274673</v>
      </c>
      <c r="BS67" s="96">
        <f ca="1">'Ops CF'!BR78</f>
        <v>-8249.8515523274673</v>
      </c>
      <c r="BT67" s="96">
        <f ca="1">'Ops CF'!BS78</f>
        <v>-8249.8515523274673</v>
      </c>
      <c r="BU67" s="96">
        <f ca="1">'Ops CF'!BT78</f>
        <v>-8249.8515523274673</v>
      </c>
      <c r="BV67" s="96">
        <f ca="1">'Ops CF'!BU78</f>
        <v>-8249.8515523274673</v>
      </c>
      <c r="BW67" s="96">
        <f ca="1">'Ops CF'!BV78</f>
        <v>-8249.8515523274673</v>
      </c>
      <c r="BX67" s="96">
        <f ca="1">'Ops CF'!BW78</f>
        <v>-8249.8515523274673</v>
      </c>
      <c r="BY67" s="96">
        <f ca="1">'Ops CF'!BX78</f>
        <v>-8249.8515523274673</v>
      </c>
      <c r="BZ67" s="96">
        <f ca="1">'Ops CF'!BY78</f>
        <v>-8249.8515523274673</v>
      </c>
      <c r="CA67" s="96">
        <f ca="1">'Ops CF'!BZ78</f>
        <v>-8456.0978411356537</v>
      </c>
      <c r="CB67" s="96">
        <f ca="1">'Ops CF'!CA78</f>
        <v>-8456.0978411356537</v>
      </c>
      <c r="CC67" s="96">
        <f ca="1">'Ops CF'!CB78</f>
        <v>-8456.0978411356537</v>
      </c>
      <c r="CD67" s="96">
        <f ca="1">'Ops CF'!CC78</f>
        <v>-8456.0978411356537</v>
      </c>
      <c r="CE67" s="96">
        <f ca="1">'Ops CF'!CD78</f>
        <v>-8456.0978411356537</v>
      </c>
      <c r="CF67" s="96">
        <f ca="1">'Ops CF'!CE78</f>
        <v>-8456.0978411356537</v>
      </c>
      <c r="CG67" s="96">
        <f ca="1">'Ops CF'!CF78</f>
        <v>-8456.0978411356537</v>
      </c>
      <c r="CH67" s="96">
        <f ca="1">'Ops CF'!CG78</f>
        <v>-8456.0978411356537</v>
      </c>
      <c r="CI67" s="96">
        <f ca="1">'Ops CF'!CH78</f>
        <v>-8456.0978411356537</v>
      </c>
      <c r="CJ67" s="96">
        <f ca="1">'Ops CF'!CI78</f>
        <v>-8456.0978411356537</v>
      </c>
      <c r="CK67" s="96">
        <f ca="1">'Ops CF'!CJ78</f>
        <v>-8456.0978411356537</v>
      </c>
      <c r="CL67" s="96">
        <f ca="1">'Ops CF'!CK78</f>
        <v>-8456.0978411356537</v>
      </c>
      <c r="CM67" s="96">
        <f ca="1">'Ops CF'!CL78</f>
        <v>-8667.5002871640445</v>
      </c>
      <c r="CN67" s="96">
        <f ca="1">'Ops CF'!CM78</f>
        <v>-8667.5002871640445</v>
      </c>
      <c r="CO67" s="96">
        <f ca="1">'Ops CF'!CN78</f>
        <v>-8667.5002871640445</v>
      </c>
      <c r="CP67" s="96">
        <f ca="1">'Ops CF'!CO78</f>
        <v>-8667.5002871640445</v>
      </c>
      <c r="CQ67" s="96">
        <f ca="1">'Ops CF'!CP78</f>
        <v>-8667.5002871640445</v>
      </c>
      <c r="CR67" s="96">
        <f ca="1">'Ops CF'!CQ78</f>
        <v>-8667.5002871640445</v>
      </c>
      <c r="CS67" s="96">
        <f ca="1">'Ops CF'!CR78</f>
        <v>-8667.5002871640445</v>
      </c>
      <c r="CT67" s="96">
        <f ca="1">'Ops CF'!CS78</f>
        <v>-8667.5002871640445</v>
      </c>
      <c r="CU67" s="96">
        <f ca="1">'Ops CF'!CT78</f>
        <v>-8667.5002871640445</v>
      </c>
      <c r="CV67" s="96">
        <f ca="1">'Ops CF'!CU78</f>
        <v>-8667.5002871640445</v>
      </c>
      <c r="CW67" s="96">
        <f ca="1">'Ops CF'!CV78</f>
        <v>-8667.5002871640445</v>
      </c>
      <c r="CX67" s="96">
        <f ca="1">'Ops CF'!CW78</f>
        <v>-8667.5002871640445</v>
      </c>
      <c r="CY67" s="96">
        <f ca="1">'Ops CF'!CX78</f>
        <v>-8884.1877943431446</v>
      </c>
      <c r="CZ67" s="96">
        <f ca="1">'Ops CF'!CY78</f>
        <v>-8884.1877943431446</v>
      </c>
      <c r="DA67" s="96">
        <f ca="1">'Ops CF'!CZ78</f>
        <v>-8884.1877943431446</v>
      </c>
      <c r="DB67" s="96">
        <f ca="1">'Ops CF'!DA78</f>
        <v>-8884.1877943431446</v>
      </c>
      <c r="DC67" s="96">
        <f ca="1">'Ops CF'!DB78</f>
        <v>-8884.1877943431446</v>
      </c>
      <c r="DD67" s="96">
        <f ca="1">'Ops CF'!DC78</f>
        <v>-8884.1877943431446</v>
      </c>
      <c r="DE67" s="96">
        <f ca="1">'Ops CF'!DD78</f>
        <v>-8884.1877943431446</v>
      </c>
      <c r="DF67" s="96">
        <f ca="1">'Ops CF'!DE78</f>
        <v>-8884.1877943431446</v>
      </c>
      <c r="DG67" s="96">
        <f ca="1">'Ops CF'!DF78</f>
        <v>-8884.1877943431446</v>
      </c>
      <c r="DH67" s="96">
        <f ca="1">'Ops CF'!DG78</f>
        <v>-8884.1877943431446</v>
      </c>
      <c r="DI67" s="96">
        <f ca="1">'Ops CF'!DH78</f>
        <v>-8884.1877943431446</v>
      </c>
      <c r="DJ67" s="96">
        <f ca="1">'Ops CF'!DI78</f>
        <v>-8884.1877943431446</v>
      </c>
      <c r="DK67" s="96">
        <f ca="1">'Ops CF'!DJ78</f>
        <v>-9106.2924892017236</v>
      </c>
      <c r="DL67" s="96">
        <f ca="1">'Ops CF'!DK78</f>
        <v>-9106.2924892017236</v>
      </c>
      <c r="DM67" s="96">
        <f ca="1">'Ops CF'!DL78</f>
        <v>-9106.2924892017236</v>
      </c>
      <c r="DN67" s="96">
        <f ca="1">'Ops CF'!DM78</f>
        <v>-9106.2924892017236</v>
      </c>
      <c r="DO67" s="96">
        <f ca="1">'Ops CF'!DN78</f>
        <v>-9106.2924892017236</v>
      </c>
      <c r="DP67" s="96">
        <f ca="1">'Ops CF'!DO78</f>
        <v>-9106.2924892017236</v>
      </c>
      <c r="DQ67" s="96">
        <f ca="1">'Ops CF'!DP78</f>
        <v>-9106.2924892017236</v>
      </c>
      <c r="DR67" s="96">
        <f ca="1">'Ops CF'!DQ78</f>
        <v>-9106.2924892017236</v>
      </c>
      <c r="DS67" s="96">
        <f ca="1">'Ops CF'!DR78</f>
        <v>-9106.2924892017236</v>
      </c>
      <c r="DT67" s="96">
        <f ca="1">'Ops CF'!DS78</f>
        <v>-9106.2924892017236</v>
      </c>
      <c r="DU67" s="96">
        <f ca="1">'Ops CF'!DT78</f>
        <v>-9106.2924892017236</v>
      </c>
      <c r="DV67" s="96">
        <f ca="1">'Ops CF'!DU78</f>
        <v>-9106.2924892017236</v>
      </c>
      <c r="DW67" s="96">
        <f ca="1">'Ops CF'!DV78</f>
        <v>-9333.9498014317651</v>
      </c>
      <c r="DX67" s="96">
        <f ca="1">'Ops CF'!DW78</f>
        <v>-9333.9498014317651</v>
      </c>
      <c r="DY67" s="96">
        <f ca="1">'Ops CF'!DX78</f>
        <v>-9333.9498014317651</v>
      </c>
      <c r="DZ67" s="96">
        <f ca="1">'Ops CF'!DY78</f>
        <v>-9333.9498014317651</v>
      </c>
      <c r="EA67" s="96">
        <f ca="1">'Ops CF'!DZ78</f>
        <v>-9333.9498014317651</v>
      </c>
      <c r="EB67" s="96">
        <f ca="1">'Ops CF'!EA78</f>
        <v>-9333.9498014317651</v>
      </c>
      <c r="EC67" s="96">
        <f ca="1">'Ops CF'!EB78</f>
        <v>-9333.9498014317651</v>
      </c>
      <c r="ED67" s="96">
        <f ca="1">'Ops CF'!EC78</f>
        <v>-9333.9498014317651</v>
      </c>
      <c r="EE67" s="96">
        <f ca="1">'Ops CF'!ED78</f>
        <v>-9333.9498014317651</v>
      </c>
      <c r="EF67" s="96">
        <f ca="1">'Ops CF'!EE78</f>
        <v>-9333.9498014317651</v>
      </c>
      <c r="EG67" s="96">
        <f ca="1">'Ops CF'!EF78</f>
        <v>-9333.9498014317651</v>
      </c>
      <c r="EH67" s="96">
        <f ca="1">'Ops CF'!EG78</f>
        <v>-9333.9498014317651</v>
      </c>
    </row>
    <row r="68" spans="1:138" ht="12.75" thickBo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row>
    <row r="69" spans="1:138" ht="12.75" thickTop="1" x14ac:dyDescent="0.2">
      <c r="A69" s="2"/>
      <c r="B69" s="151" t="s">
        <v>212</v>
      </c>
      <c r="C69" s="151"/>
      <c r="D69" s="151"/>
      <c r="E69" s="151">
        <f ca="1">SUBTOTAL(9,E21:E67)</f>
        <v>4966493.2830732903</v>
      </c>
      <c r="F69" s="151">
        <f t="shared" ref="F69:P69" ca="1" si="28">SUBTOTAL(9,F21:F67)</f>
        <v>5123234.4173388761</v>
      </c>
      <c r="G69" s="151">
        <f t="shared" ca="1" si="28"/>
        <v>5284871.4440267682</v>
      </c>
      <c r="H69" s="151">
        <f t="shared" ca="1" si="28"/>
        <v>5451556.081369482</v>
      </c>
      <c r="I69" s="151">
        <f t="shared" ca="1" si="28"/>
        <v>5623444.7201830326</v>
      </c>
      <c r="J69" s="151">
        <f t="shared" ca="1" si="28"/>
        <v>5800698.5670703016</v>
      </c>
      <c r="K69" s="151">
        <f t="shared" ca="1" si="28"/>
        <v>5983483.7919962266</v>
      </c>
      <c r="L69" s="151">
        <f t="shared" ca="1" si="28"/>
        <v>6171971.680367779</v>
      </c>
      <c r="M69" s="151">
        <f t="shared" ca="1" si="28"/>
        <v>6366338.7897557691</v>
      </c>
      <c r="N69" s="151">
        <f t="shared" ca="1" si="28"/>
        <v>6566767.1113998247</v>
      </c>
      <c r="O69" s="151">
        <f ca="1">SUBTOTAL(9,O21:O67)</f>
        <v>6773444.2366419826</v>
      </c>
      <c r="P69" s="151">
        <f t="shared" ca="1" si="28"/>
        <v>57338859.886581354</v>
      </c>
      <c r="Q69" s="2"/>
      <c r="R69" s="151"/>
      <c r="S69" s="151">
        <f t="shared" ref="S69:CD69" ca="1" si="29">SUBTOTAL(9,S21:S67)</f>
        <v>413874.44025610742</v>
      </c>
      <c r="T69" s="151">
        <f t="shared" ca="1" si="29"/>
        <v>413874.44025610742</v>
      </c>
      <c r="U69" s="151">
        <f t="shared" ca="1" si="29"/>
        <v>413874.44025610742</v>
      </c>
      <c r="V69" s="151">
        <f t="shared" ca="1" si="29"/>
        <v>413874.44025610742</v>
      </c>
      <c r="W69" s="151">
        <f t="shared" ca="1" si="29"/>
        <v>413874.44025610742</v>
      </c>
      <c r="X69" s="151">
        <f t="shared" ca="1" si="29"/>
        <v>413874.44025610742</v>
      </c>
      <c r="Y69" s="151">
        <f t="shared" ca="1" si="29"/>
        <v>413874.44025610742</v>
      </c>
      <c r="Z69" s="151">
        <f t="shared" ca="1" si="29"/>
        <v>413874.44025610742</v>
      </c>
      <c r="AA69" s="151">
        <f t="shared" ca="1" si="29"/>
        <v>413874.44025610742</v>
      </c>
      <c r="AB69" s="151">
        <f t="shared" ca="1" si="29"/>
        <v>413874.44025610742</v>
      </c>
      <c r="AC69" s="151">
        <f t="shared" ca="1" si="29"/>
        <v>413874.44025610742</v>
      </c>
      <c r="AD69" s="151">
        <f t="shared" ca="1" si="29"/>
        <v>413874.44025610742</v>
      </c>
      <c r="AE69" s="151">
        <f t="shared" ca="1" si="29"/>
        <v>426936.20144490636</v>
      </c>
      <c r="AF69" s="151">
        <f t="shared" ca="1" si="29"/>
        <v>426936.20144490636</v>
      </c>
      <c r="AG69" s="151">
        <f t="shared" ca="1" si="29"/>
        <v>426936.20144490636</v>
      </c>
      <c r="AH69" s="151">
        <f t="shared" ca="1" si="29"/>
        <v>426936.20144490636</v>
      </c>
      <c r="AI69" s="151">
        <f t="shared" ca="1" si="29"/>
        <v>426936.20144490636</v>
      </c>
      <c r="AJ69" s="151">
        <f t="shared" ca="1" si="29"/>
        <v>426936.20144490636</v>
      </c>
      <c r="AK69" s="151">
        <f t="shared" ca="1" si="29"/>
        <v>426936.20144490636</v>
      </c>
      <c r="AL69" s="151">
        <f t="shared" ca="1" si="29"/>
        <v>426936.20144490636</v>
      </c>
      <c r="AM69" s="151">
        <f t="shared" ca="1" si="29"/>
        <v>426936.20144490636</v>
      </c>
      <c r="AN69" s="151">
        <f t="shared" ca="1" si="29"/>
        <v>426936.20144490636</v>
      </c>
      <c r="AO69" s="151">
        <f t="shared" ca="1" si="29"/>
        <v>426936.20144490636</v>
      </c>
      <c r="AP69" s="151">
        <f t="shared" ca="1" si="29"/>
        <v>426936.20144490636</v>
      </c>
      <c r="AQ69" s="151">
        <f t="shared" ca="1" si="29"/>
        <v>440405.95366889727</v>
      </c>
      <c r="AR69" s="151">
        <f t="shared" ca="1" si="29"/>
        <v>440405.95366889727</v>
      </c>
      <c r="AS69" s="151">
        <f t="shared" ca="1" si="29"/>
        <v>440405.95366889727</v>
      </c>
      <c r="AT69" s="151">
        <f t="shared" ca="1" si="29"/>
        <v>440405.95366889727</v>
      </c>
      <c r="AU69" s="151">
        <f t="shared" ca="1" si="29"/>
        <v>440405.95366889727</v>
      </c>
      <c r="AV69" s="151">
        <f t="shared" ca="1" si="29"/>
        <v>440405.95366889727</v>
      </c>
      <c r="AW69" s="151">
        <f t="shared" ca="1" si="29"/>
        <v>440405.95366889727</v>
      </c>
      <c r="AX69" s="151">
        <f t="shared" ca="1" si="29"/>
        <v>440405.95366889727</v>
      </c>
      <c r="AY69" s="151">
        <f t="shared" ca="1" si="29"/>
        <v>440405.95366889727</v>
      </c>
      <c r="AZ69" s="151">
        <f t="shared" ca="1" si="29"/>
        <v>440405.95366889727</v>
      </c>
      <c r="BA69" s="151">
        <f t="shared" ca="1" si="29"/>
        <v>440405.95366889727</v>
      </c>
      <c r="BB69" s="151">
        <f t="shared" ca="1" si="29"/>
        <v>440405.95366889727</v>
      </c>
      <c r="BC69" s="151">
        <f t="shared" ca="1" si="29"/>
        <v>454296.34011412371</v>
      </c>
      <c r="BD69" s="151">
        <f t="shared" ca="1" si="29"/>
        <v>454296.34011412371</v>
      </c>
      <c r="BE69" s="151">
        <f t="shared" ca="1" si="29"/>
        <v>454296.34011412371</v>
      </c>
      <c r="BF69" s="151">
        <f t="shared" ca="1" si="29"/>
        <v>454296.34011412371</v>
      </c>
      <c r="BG69" s="151">
        <f t="shared" ca="1" si="29"/>
        <v>454296.34011412371</v>
      </c>
      <c r="BH69" s="151">
        <f t="shared" ca="1" si="29"/>
        <v>454296.34011412371</v>
      </c>
      <c r="BI69" s="151">
        <f t="shared" ca="1" si="29"/>
        <v>454296.34011412371</v>
      </c>
      <c r="BJ69" s="151">
        <f t="shared" ca="1" si="29"/>
        <v>454296.34011412371</v>
      </c>
      <c r="BK69" s="151">
        <f t="shared" ca="1" si="29"/>
        <v>454296.34011412371</v>
      </c>
      <c r="BL69" s="151">
        <f t="shared" ca="1" si="29"/>
        <v>454296.34011412371</v>
      </c>
      <c r="BM69" s="151">
        <f t="shared" ca="1" si="29"/>
        <v>454296.34011412371</v>
      </c>
      <c r="BN69" s="151">
        <f t="shared" ca="1" si="29"/>
        <v>454296.34011412371</v>
      </c>
      <c r="BO69" s="151">
        <f t="shared" ca="1" si="29"/>
        <v>468620.39334858593</v>
      </c>
      <c r="BP69" s="151">
        <f t="shared" ca="1" si="29"/>
        <v>468620.39334858593</v>
      </c>
      <c r="BQ69" s="151">
        <f t="shared" ca="1" si="29"/>
        <v>468620.39334858593</v>
      </c>
      <c r="BR69" s="151">
        <f t="shared" ca="1" si="29"/>
        <v>468620.39334858593</v>
      </c>
      <c r="BS69" s="151">
        <f t="shared" ca="1" si="29"/>
        <v>468620.39334858593</v>
      </c>
      <c r="BT69" s="151">
        <f t="shared" ca="1" si="29"/>
        <v>468620.39334858593</v>
      </c>
      <c r="BU69" s="151">
        <f t="shared" ca="1" si="29"/>
        <v>468620.39334858593</v>
      </c>
      <c r="BV69" s="151">
        <f t="shared" ca="1" si="29"/>
        <v>468620.39334858593</v>
      </c>
      <c r="BW69" s="151">
        <f t="shared" ca="1" si="29"/>
        <v>468620.39334858593</v>
      </c>
      <c r="BX69" s="151">
        <f t="shared" ca="1" si="29"/>
        <v>468620.39334858593</v>
      </c>
      <c r="BY69" s="151">
        <f t="shared" ca="1" si="29"/>
        <v>468620.39334858593</v>
      </c>
      <c r="BZ69" s="151">
        <f t="shared" ca="1" si="29"/>
        <v>468620.39334858593</v>
      </c>
      <c r="CA69" s="151">
        <f t="shared" ca="1" si="29"/>
        <v>483391.54725585808</v>
      </c>
      <c r="CB69" s="151">
        <f t="shared" ca="1" si="29"/>
        <v>483391.54725585808</v>
      </c>
      <c r="CC69" s="151">
        <f t="shared" ca="1" si="29"/>
        <v>483391.54725585808</v>
      </c>
      <c r="CD69" s="151">
        <f t="shared" ca="1" si="29"/>
        <v>483391.54725585808</v>
      </c>
      <c r="CE69" s="151">
        <f t="shared" ref="CE69:EH69" ca="1" si="30">SUBTOTAL(9,CE21:CE67)</f>
        <v>483391.54725585808</v>
      </c>
      <c r="CF69" s="151">
        <f t="shared" ca="1" si="30"/>
        <v>483391.54725585808</v>
      </c>
      <c r="CG69" s="151">
        <f t="shared" ca="1" si="30"/>
        <v>483391.54725585808</v>
      </c>
      <c r="CH69" s="151">
        <f t="shared" ca="1" si="30"/>
        <v>483391.54725585808</v>
      </c>
      <c r="CI69" s="151">
        <f t="shared" ca="1" si="30"/>
        <v>483391.54725585808</v>
      </c>
      <c r="CJ69" s="151">
        <f t="shared" ca="1" si="30"/>
        <v>483391.54725585808</v>
      </c>
      <c r="CK69" s="151">
        <f t="shared" ca="1" si="30"/>
        <v>483391.54725585808</v>
      </c>
      <c r="CL69" s="151">
        <f t="shared" ca="1" si="30"/>
        <v>483391.54725585808</v>
      </c>
      <c r="CM69" s="151">
        <f t="shared" ca="1" si="30"/>
        <v>498623.6493330191</v>
      </c>
      <c r="CN69" s="151">
        <f t="shared" ca="1" si="30"/>
        <v>498623.6493330191</v>
      </c>
      <c r="CO69" s="151">
        <f t="shared" ca="1" si="30"/>
        <v>498623.6493330191</v>
      </c>
      <c r="CP69" s="151">
        <f t="shared" ca="1" si="30"/>
        <v>498623.6493330191</v>
      </c>
      <c r="CQ69" s="151">
        <f t="shared" ca="1" si="30"/>
        <v>498623.6493330191</v>
      </c>
      <c r="CR69" s="151">
        <f t="shared" ca="1" si="30"/>
        <v>498623.6493330191</v>
      </c>
      <c r="CS69" s="151">
        <f t="shared" ca="1" si="30"/>
        <v>498623.6493330191</v>
      </c>
      <c r="CT69" s="151">
        <f t="shared" ca="1" si="30"/>
        <v>498623.6493330191</v>
      </c>
      <c r="CU69" s="151">
        <f t="shared" ca="1" si="30"/>
        <v>498623.6493330191</v>
      </c>
      <c r="CV69" s="151">
        <f t="shared" ca="1" si="30"/>
        <v>498623.6493330191</v>
      </c>
      <c r="CW69" s="151">
        <f t="shared" ca="1" si="30"/>
        <v>498623.6493330191</v>
      </c>
      <c r="CX69" s="151">
        <f t="shared" ca="1" si="30"/>
        <v>498623.6493330191</v>
      </c>
      <c r="CY69" s="151">
        <f t="shared" ca="1" si="30"/>
        <v>514330.97336398147</v>
      </c>
      <c r="CZ69" s="151">
        <f t="shared" ca="1" si="30"/>
        <v>514330.97336398147</v>
      </c>
      <c r="DA69" s="151">
        <f t="shared" ca="1" si="30"/>
        <v>514330.97336398147</v>
      </c>
      <c r="DB69" s="151">
        <f t="shared" ca="1" si="30"/>
        <v>514330.97336398147</v>
      </c>
      <c r="DC69" s="151">
        <f t="shared" ca="1" si="30"/>
        <v>514330.97336398147</v>
      </c>
      <c r="DD69" s="151">
        <f t="shared" ca="1" si="30"/>
        <v>514330.97336398147</v>
      </c>
      <c r="DE69" s="151">
        <f t="shared" ca="1" si="30"/>
        <v>514330.97336398147</v>
      </c>
      <c r="DF69" s="151">
        <f t="shared" ca="1" si="30"/>
        <v>514330.97336398147</v>
      </c>
      <c r="DG69" s="151">
        <f t="shared" ca="1" si="30"/>
        <v>514330.97336398147</v>
      </c>
      <c r="DH69" s="151">
        <f t="shared" ca="1" si="30"/>
        <v>514330.97336398147</v>
      </c>
      <c r="DI69" s="151">
        <f t="shared" ca="1" si="30"/>
        <v>514330.97336398147</v>
      </c>
      <c r="DJ69" s="151">
        <f t="shared" ca="1" si="30"/>
        <v>514330.97336398147</v>
      </c>
      <c r="DK69" s="151">
        <f t="shared" ca="1" si="30"/>
        <v>530528.23247964738</v>
      </c>
      <c r="DL69" s="151">
        <f t="shared" ca="1" si="30"/>
        <v>530528.23247964738</v>
      </c>
      <c r="DM69" s="151">
        <f t="shared" ca="1" si="30"/>
        <v>530528.23247964738</v>
      </c>
      <c r="DN69" s="151">
        <f t="shared" ca="1" si="30"/>
        <v>530528.23247964738</v>
      </c>
      <c r="DO69" s="151">
        <f t="shared" ca="1" si="30"/>
        <v>530528.23247964738</v>
      </c>
      <c r="DP69" s="151">
        <f t="shared" ca="1" si="30"/>
        <v>530528.23247964738</v>
      </c>
      <c r="DQ69" s="151">
        <f t="shared" ca="1" si="30"/>
        <v>530528.23247964738</v>
      </c>
      <c r="DR69" s="151">
        <f t="shared" ca="1" si="30"/>
        <v>530528.23247964738</v>
      </c>
      <c r="DS69" s="151">
        <f t="shared" ca="1" si="30"/>
        <v>530528.23247964738</v>
      </c>
      <c r="DT69" s="151">
        <f t="shared" ca="1" si="30"/>
        <v>530528.23247964738</v>
      </c>
      <c r="DU69" s="151">
        <f t="shared" ca="1" si="30"/>
        <v>530528.23247964738</v>
      </c>
      <c r="DV69" s="151">
        <f t="shared" ca="1" si="30"/>
        <v>530528.23247964738</v>
      </c>
      <c r="DW69" s="151">
        <f t="shared" ca="1" si="30"/>
        <v>547230.59261665167</v>
      </c>
      <c r="DX69" s="151">
        <f t="shared" ca="1" si="30"/>
        <v>547230.59261665167</v>
      </c>
      <c r="DY69" s="151">
        <f t="shared" ca="1" si="30"/>
        <v>547230.59261665167</v>
      </c>
      <c r="DZ69" s="151">
        <f t="shared" ca="1" si="30"/>
        <v>547230.59261665167</v>
      </c>
      <c r="EA69" s="151">
        <f t="shared" ca="1" si="30"/>
        <v>547230.59261665167</v>
      </c>
      <c r="EB69" s="151">
        <f t="shared" ca="1" si="30"/>
        <v>547230.59261665167</v>
      </c>
      <c r="EC69" s="151">
        <f t="shared" ca="1" si="30"/>
        <v>547230.59261665167</v>
      </c>
      <c r="ED69" s="151">
        <f t="shared" ca="1" si="30"/>
        <v>547230.59261665167</v>
      </c>
      <c r="EE69" s="151">
        <f t="shared" ca="1" si="30"/>
        <v>547230.59261665167</v>
      </c>
      <c r="EF69" s="151">
        <f t="shared" ca="1" si="30"/>
        <v>547230.59261665167</v>
      </c>
      <c r="EG69" s="151">
        <f t="shared" ca="1" si="30"/>
        <v>547230.59261665167</v>
      </c>
      <c r="EH69" s="151">
        <f t="shared" ca="1" si="30"/>
        <v>547230.59261665167</v>
      </c>
    </row>
    <row r="70" spans="1:138"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row>
    <row r="71" spans="1:138"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row>
    <row r="72" spans="1:138" x14ac:dyDescent="0.2">
      <c r="A72" s="2"/>
      <c r="B72" s="168" t="s">
        <v>50</v>
      </c>
      <c r="C72" s="168"/>
      <c r="D72" s="168"/>
      <c r="E72" s="168"/>
      <c r="F72" s="168"/>
      <c r="G72" s="168"/>
      <c r="H72" s="168"/>
      <c r="I72" s="168"/>
      <c r="J72" s="168"/>
      <c r="K72" s="168"/>
      <c r="L72" s="168"/>
      <c r="M72" s="168"/>
      <c r="N72" s="168"/>
      <c r="O72" s="168"/>
      <c r="P72" s="168"/>
      <c r="Q72" s="2"/>
      <c r="R72" s="168"/>
      <c r="S72" s="168"/>
      <c r="T72" s="168"/>
      <c r="U72" s="168"/>
      <c r="V72" s="168"/>
      <c r="W72" s="168"/>
      <c r="X72" s="168"/>
      <c r="Y72" s="168"/>
      <c r="Z72" s="168"/>
      <c r="AA72" s="168"/>
      <c r="AB72" s="168"/>
      <c r="AC72" s="168"/>
      <c r="AD72" s="168"/>
      <c r="AE72" s="168"/>
      <c r="AF72" s="168"/>
      <c r="AG72" s="168"/>
      <c r="AH72" s="168"/>
      <c r="AI72" s="168"/>
      <c r="AJ72" s="168"/>
      <c r="AK72" s="168"/>
      <c r="AL72" s="168"/>
      <c r="AM72" s="168"/>
      <c r="AN72" s="168"/>
      <c r="AO72" s="168"/>
      <c r="AP72" s="168"/>
      <c r="AQ72" s="168"/>
      <c r="AR72" s="168"/>
      <c r="AS72" s="168"/>
      <c r="AT72" s="168"/>
      <c r="AU72" s="168"/>
      <c r="AV72" s="168"/>
      <c r="AW72" s="168"/>
      <c r="AX72" s="168"/>
      <c r="AY72" s="168"/>
      <c r="AZ72" s="168"/>
      <c r="BA72" s="168"/>
      <c r="BB72" s="168"/>
      <c r="BC72" s="168"/>
      <c r="BD72" s="168"/>
      <c r="BE72" s="168"/>
      <c r="BF72" s="168"/>
      <c r="BG72" s="168"/>
      <c r="BH72" s="168"/>
      <c r="BI72" s="168"/>
      <c r="BJ72" s="168"/>
      <c r="BK72" s="168"/>
      <c r="BL72" s="168"/>
      <c r="BM72" s="168"/>
      <c r="BN72" s="168"/>
      <c r="BO72" s="168"/>
      <c r="BP72" s="168"/>
      <c r="BQ72" s="168"/>
      <c r="BR72" s="168"/>
      <c r="BS72" s="168"/>
      <c r="BT72" s="168"/>
      <c r="BU72" s="168"/>
      <c r="BV72" s="168"/>
      <c r="BW72" s="168"/>
      <c r="BX72" s="168"/>
      <c r="BY72" s="168"/>
      <c r="BZ72" s="168"/>
      <c r="CA72" s="168"/>
      <c r="CB72" s="168"/>
      <c r="CC72" s="168"/>
      <c r="CD72" s="168"/>
      <c r="CE72" s="168"/>
      <c r="CF72" s="168"/>
      <c r="CG72" s="168"/>
      <c r="CH72" s="168"/>
      <c r="CI72" s="168"/>
      <c r="CJ72" s="168"/>
      <c r="CK72" s="168"/>
      <c r="CL72" s="168"/>
      <c r="CM72" s="168"/>
      <c r="CN72" s="168"/>
      <c r="CO72" s="168"/>
      <c r="CP72" s="168"/>
      <c r="CQ72" s="168"/>
      <c r="CR72" s="168"/>
      <c r="CS72" s="168"/>
      <c r="CT72" s="168"/>
      <c r="CU72" s="168"/>
      <c r="CV72" s="168"/>
      <c r="CW72" s="168"/>
      <c r="CX72" s="168"/>
      <c r="CY72" s="168"/>
      <c r="CZ72" s="168"/>
      <c r="DA72" s="168"/>
      <c r="DB72" s="168"/>
      <c r="DC72" s="168"/>
      <c r="DD72" s="168"/>
      <c r="DE72" s="168"/>
      <c r="DF72" s="168"/>
      <c r="DG72" s="168"/>
      <c r="DH72" s="168"/>
      <c r="DI72" s="168"/>
      <c r="DJ72" s="168"/>
      <c r="DK72" s="168"/>
      <c r="DL72" s="168"/>
      <c r="DM72" s="168"/>
      <c r="DN72" s="168"/>
      <c r="DO72" s="168"/>
      <c r="DP72" s="168"/>
      <c r="DQ72" s="168"/>
      <c r="DR72" s="168"/>
      <c r="DS72" s="168"/>
      <c r="DT72" s="168"/>
      <c r="DU72" s="168"/>
      <c r="DV72" s="168"/>
      <c r="DW72" s="168"/>
      <c r="DX72" s="168"/>
      <c r="DY72" s="168"/>
      <c r="DZ72" s="168"/>
      <c r="EA72" s="168"/>
      <c r="EB72" s="168"/>
      <c r="EC72" s="168"/>
      <c r="ED72" s="168"/>
      <c r="EE72" s="168"/>
      <c r="EF72" s="168"/>
      <c r="EG72" s="168"/>
      <c r="EH72" s="168"/>
    </row>
    <row r="73" spans="1:138" ht="12.75" thickBo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row>
    <row r="74" spans="1:138" ht="12.75" collapsed="1" thickTop="1" x14ac:dyDescent="0.2">
      <c r="A74" s="2"/>
      <c r="B74" s="174" t="s">
        <v>53</v>
      </c>
      <c r="C74" s="174"/>
      <c r="D74" s="174"/>
      <c r="E74" s="174">
        <f>SUBTOTAL(9,E75:E78)</f>
        <v>0</v>
      </c>
      <c r="F74" s="174">
        <f t="shared" ref="F74:P74" ca="1" si="31">SUBTOTAL(9,F75:F78)</f>
        <v>0</v>
      </c>
      <c r="G74" s="174">
        <f t="shared" ca="1" si="31"/>
        <v>0</v>
      </c>
      <c r="H74" s="174">
        <f t="shared" ca="1" si="31"/>
        <v>0</v>
      </c>
      <c r="I74" s="174">
        <f t="shared" ca="1" si="31"/>
        <v>0</v>
      </c>
      <c r="J74" s="174">
        <f t="shared" ca="1" si="31"/>
        <v>0</v>
      </c>
      <c r="K74" s="174">
        <f t="shared" ca="1" si="31"/>
        <v>0</v>
      </c>
      <c r="L74" s="174">
        <f t="shared" ca="1" si="31"/>
        <v>0</v>
      </c>
      <c r="M74" s="174">
        <f t="shared" ca="1" si="31"/>
        <v>0</v>
      </c>
      <c r="N74" s="174">
        <f t="shared" ca="1" si="31"/>
        <v>0</v>
      </c>
      <c r="O74" s="174">
        <f ca="1">SUBTOTAL(9,O75:O78)</f>
        <v>0</v>
      </c>
      <c r="P74" s="174">
        <f t="shared" ca="1" si="31"/>
        <v>0</v>
      </c>
      <c r="Q74" s="2"/>
      <c r="R74" s="174"/>
      <c r="S74" s="174">
        <f t="shared" ref="S74:AX74" si="32">SUBTOTAL(9,S75:S78)</f>
        <v>0</v>
      </c>
      <c r="T74" s="174">
        <f t="shared" si="32"/>
        <v>0</v>
      </c>
      <c r="U74" s="174">
        <f t="shared" si="32"/>
        <v>0</v>
      </c>
      <c r="V74" s="174">
        <f t="shared" si="32"/>
        <v>0</v>
      </c>
      <c r="W74" s="174">
        <f t="shared" si="32"/>
        <v>0</v>
      </c>
      <c r="X74" s="174">
        <f t="shared" si="32"/>
        <v>0</v>
      </c>
      <c r="Y74" s="174">
        <f t="shared" si="32"/>
        <v>0</v>
      </c>
      <c r="Z74" s="174">
        <f t="shared" si="32"/>
        <v>0</v>
      </c>
      <c r="AA74" s="174">
        <f t="shared" si="32"/>
        <v>0</v>
      </c>
      <c r="AB74" s="174">
        <f t="shared" si="32"/>
        <v>0</v>
      </c>
      <c r="AC74" s="174">
        <f t="shared" si="32"/>
        <v>0</v>
      </c>
      <c r="AD74" s="174">
        <f t="shared" si="32"/>
        <v>0</v>
      </c>
      <c r="AE74" s="174">
        <f t="shared" ca="1" si="32"/>
        <v>0</v>
      </c>
      <c r="AF74" s="174">
        <f t="shared" ca="1" si="32"/>
        <v>0</v>
      </c>
      <c r="AG74" s="174">
        <f t="shared" ca="1" si="32"/>
        <v>0</v>
      </c>
      <c r="AH74" s="174">
        <f t="shared" ca="1" si="32"/>
        <v>0</v>
      </c>
      <c r="AI74" s="174">
        <f t="shared" ca="1" si="32"/>
        <v>0</v>
      </c>
      <c r="AJ74" s="174">
        <f t="shared" ca="1" si="32"/>
        <v>0</v>
      </c>
      <c r="AK74" s="174">
        <f t="shared" ca="1" si="32"/>
        <v>0</v>
      </c>
      <c r="AL74" s="174">
        <f t="shared" ca="1" si="32"/>
        <v>0</v>
      </c>
      <c r="AM74" s="174">
        <f t="shared" ca="1" si="32"/>
        <v>0</v>
      </c>
      <c r="AN74" s="174">
        <f t="shared" ca="1" si="32"/>
        <v>0</v>
      </c>
      <c r="AO74" s="174">
        <f t="shared" ca="1" si="32"/>
        <v>0</v>
      </c>
      <c r="AP74" s="174">
        <f t="shared" ca="1" si="32"/>
        <v>0</v>
      </c>
      <c r="AQ74" s="174">
        <f t="shared" ca="1" si="32"/>
        <v>0</v>
      </c>
      <c r="AR74" s="174">
        <f t="shared" ca="1" si="32"/>
        <v>0</v>
      </c>
      <c r="AS74" s="174">
        <f t="shared" ca="1" si="32"/>
        <v>0</v>
      </c>
      <c r="AT74" s="174">
        <f t="shared" ca="1" si="32"/>
        <v>0</v>
      </c>
      <c r="AU74" s="174">
        <f t="shared" ca="1" si="32"/>
        <v>0</v>
      </c>
      <c r="AV74" s="174">
        <f t="shared" ca="1" si="32"/>
        <v>0</v>
      </c>
      <c r="AW74" s="174">
        <f t="shared" ca="1" si="32"/>
        <v>0</v>
      </c>
      <c r="AX74" s="174">
        <f t="shared" ca="1" si="32"/>
        <v>0</v>
      </c>
      <c r="AY74" s="174">
        <f t="shared" ref="AY74:CD74" ca="1" si="33">SUBTOTAL(9,AY75:AY78)</f>
        <v>0</v>
      </c>
      <c r="AZ74" s="174">
        <f t="shared" ca="1" si="33"/>
        <v>0</v>
      </c>
      <c r="BA74" s="174">
        <f t="shared" ca="1" si="33"/>
        <v>0</v>
      </c>
      <c r="BB74" s="174">
        <f t="shared" ca="1" si="33"/>
        <v>0</v>
      </c>
      <c r="BC74" s="174">
        <f t="shared" ca="1" si="33"/>
        <v>0</v>
      </c>
      <c r="BD74" s="174">
        <f t="shared" ca="1" si="33"/>
        <v>0</v>
      </c>
      <c r="BE74" s="174">
        <f t="shared" ca="1" si="33"/>
        <v>0</v>
      </c>
      <c r="BF74" s="174">
        <f t="shared" ca="1" si="33"/>
        <v>0</v>
      </c>
      <c r="BG74" s="174">
        <f t="shared" ca="1" si="33"/>
        <v>0</v>
      </c>
      <c r="BH74" s="174">
        <f t="shared" ca="1" si="33"/>
        <v>0</v>
      </c>
      <c r="BI74" s="174">
        <f t="shared" ca="1" si="33"/>
        <v>0</v>
      </c>
      <c r="BJ74" s="174">
        <f t="shared" ca="1" si="33"/>
        <v>0</v>
      </c>
      <c r="BK74" s="174">
        <f t="shared" ca="1" si="33"/>
        <v>0</v>
      </c>
      <c r="BL74" s="174">
        <f t="shared" ca="1" si="33"/>
        <v>0</v>
      </c>
      <c r="BM74" s="174">
        <f t="shared" ca="1" si="33"/>
        <v>0</v>
      </c>
      <c r="BN74" s="174">
        <f t="shared" ca="1" si="33"/>
        <v>0</v>
      </c>
      <c r="BO74" s="174">
        <f t="shared" ca="1" si="33"/>
        <v>0</v>
      </c>
      <c r="BP74" s="174">
        <f t="shared" ca="1" si="33"/>
        <v>0</v>
      </c>
      <c r="BQ74" s="174">
        <f t="shared" ca="1" si="33"/>
        <v>0</v>
      </c>
      <c r="BR74" s="174">
        <f t="shared" ca="1" si="33"/>
        <v>0</v>
      </c>
      <c r="BS74" s="174">
        <f t="shared" ca="1" si="33"/>
        <v>0</v>
      </c>
      <c r="BT74" s="174">
        <f t="shared" ca="1" si="33"/>
        <v>0</v>
      </c>
      <c r="BU74" s="174">
        <f t="shared" ca="1" si="33"/>
        <v>0</v>
      </c>
      <c r="BV74" s="174">
        <f t="shared" ca="1" si="33"/>
        <v>0</v>
      </c>
      <c r="BW74" s="174">
        <f t="shared" ca="1" si="33"/>
        <v>0</v>
      </c>
      <c r="BX74" s="174">
        <f t="shared" ca="1" si="33"/>
        <v>0</v>
      </c>
      <c r="BY74" s="174">
        <f t="shared" ca="1" si="33"/>
        <v>0</v>
      </c>
      <c r="BZ74" s="174">
        <f t="shared" ca="1" si="33"/>
        <v>0</v>
      </c>
      <c r="CA74" s="174">
        <f t="shared" ca="1" si="33"/>
        <v>0</v>
      </c>
      <c r="CB74" s="174">
        <f t="shared" ca="1" si="33"/>
        <v>0</v>
      </c>
      <c r="CC74" s="174">
        <f t="shared" ca="1" si="33"/>
        <v>0</v>
      </c>
      <c r="CD74" s="174">
        <f t="shared" ca="1" si="33"/>
        <v>0</v>
      </c>
      <c r="CE74" s="174">
        <f t="shared" ref="CE74:DJ74" ca="1" si="34">SUBTOTAL(9,CE75:CE78)</f>
        <v>0</v>
      </c>
      <c r="CF74" s="174">
        <f t="shared" ca="1" si="34"/>
        <v>0</v>
      </c>
      <c r="CG74" s="174">
        <f t="shared" ca="1" si="34"/>
        <v>0</v>
      </c>
      <c r="CH74" s="174">
        <f t="shared" ca="1" si="34"/>
        <v>0</v>
      </c>
      <c r="CI74" s="174">
        <f t="shared" ca="1" si="34"/>
        <v>0</v>
      </c>
      <c r="CJ74" s="174">
        <f t="shared" ca="1" si="34"/>
        <v>0</v>
      </c>
      <c r="CK74" s="174">
        <f t="shared" ca="1" si="34"/>
        <v>0</v>
      </c>
      <c r="CL74" s="174">
        <f t="shared" ca="1" si="34"/>
        <v>0</v>
      </c>
      <c r="CM74" s="174">
        <f t="shared" ca="1" si="34"/>
        <v>0</v>
      </c>
      <c r="CN74" s="174">
        <f t="shared" ca="1" si="34"/>
        <v>0</v>
      </c>
      <c r="CO74" s="174">
        <f t="shared" ca="1" si="34"/>
        <v>0</v>
      </c>
      <c r="CP74" s="174">
        <f t="shared" ca="1" si="34"/>
        <v>0</v>
      </c>
      <c r="CQ74" s="174">
        <f t="shared" ca="1" si="34"/>
        <v>0</v>
      </c>
      <c r="CR74" s="174">
        <f t="shared" ca="1" si="34"/>
        <v>0</v>
      </c>
      <c r="CS74" s="174">
        <f t="shared" ca="1" si="34"/>
        <v>0</v>
      </c>
      <c r="CT74" s="174">
        <f t="shared" ca="1" si="34"/>
        <v>0</v>
      </c>
      <c r="CU74" s="174">
        <f t="shared" ca="1" si="34"/>
        <v>0</v>
      </c>
      <c r="CV74" s="174">
        <f t="shared" ca="1" si="34"/>
        <v>0</v>
      </c>
      <c r="CW74" s="174">
        <f t="shared" ca="1" si="34"/>
        <v>0</v>
      </c>
      <c r="CX74" s="174">
        <f t="shared" ca="1" si="34"/>
        <v>0</v>
      </c>
      <c r="CY74" s="174">
        <f t="shared" ca="1" si="34"/>
        <v>0</v>
      </c>
      <c r="CZ74" s="174">
        <f t="shared" ca="1" si="34"/>
        <v>0</v>
      </c>
      <c r="DA74" s="174">
        <f t="shared" ca="1" si="34"/>
        <v>0</v>
      </c>
      <c r="DB74" s="174">
        <f t="shared" ca="1" si="34"/>
        <v>0</v>
      </c>
      <c r="DC74" s="174">
        <f t="shared" ca="1" si="34"/>
        <v>0</v>
      </c>
      <c r="DD74" s="174">
        <f t="shared" ca="1" si="34"/>
        <v>0</v>
      </c>
      <c r="DE74" s="174">
        <f t="shared" ca="1" si="34"/>
        <v>0</v>
      </c>
      <c r="DF74" s="174">
        <f t="shared" ca="1" si="34"/>
        <v>0</v>
      </c>
      <c r="DG74" s="174">
        <f t="shared" ca="1" si="34"/>
        <v>0</v>
      </c>
      <c r="DH74" s="174">
        <f t="shared" ca="1" si="34"/>
        <v>0</v>
      </c>
      <c r="DI74" s="174">
        <f t="shared" ca="1" si="34"/>
        <v>0</v>
      </c>
      <c r="DJ74" s="174">
        <f t="shared" ca="1" si="34"/>
        <v>0</v>
      </c>
      <c r="DK74" s="174">
        <f t="shared" ref="DK74:EH74" ca="1" si="35">SUBTOTAL(9,DK75:DK78)</f>
        <v>0</v>
      </c>
      <c r="DL74" s="174">
        <f t="shared" ca="1" si="35"/>
        <v>0</v>
      </c>
      <c r="DM74" s="174">
        <f t="shared" ca="1" si="35"/>
        <v>0</v>
      </c>
      <c r="DN74" s="174">
        <f t="shared" ca="1" si="35"/>
        <v>0</v>
      </c>
      <c r="DO74" s="174">
        <f t="shared" ca="1" si="35"/>
        <v>0</v>
      </c>
      <c r="DP74" s="174">
        <f t="shared" ca="1" si="35"/>
        <v>0</v>
      </c>
      <c r="DQ74" s="174">
        <f t="shared" ca="1" si="35"/>
        <v>0</v>
      </c>
      <c r="DR74" s="174">
        <f t="shared" ca="1" si="35"/>
        <v>0</v>
      </c>
      <c r="DS74" s="174">
        <f t="shared" ca="1" si="35"/>
        <v>0</v>
      </c>
      <c r="DT74" s="174">
        <f t="shared" ca="1" si="35"/>
        <v>0</v>
      </c>
      <c r="DU74" s="174">
        <f t="shared" ca="1" si="35"/>
        <v>0</v>
      </c>
      <c r="DV74" s="174">
        <f t="shared" ca="1" si="35"/>
        <v>0</v>
      </c>
      <c r="DW74" s="174">
        <f t="shared" ca="1" si="35"/>
        <v>0</v>
      </c>
      <c r="DX74" s="174">
        <f t="shared" ca="1" si="35"/>
        <v>0</v>
      </c>
      <c r="DY74" s="174">
        <f t="shared" ca="1" si="35"/>
        <v>0</v>
      </c>
      <c r="DZ74" s="174">
        <f t="shared" ca="1" si="35"/>
        <v>0</v>
      </c>
      <c r="EA74" s="174">
        <f t="shared" ca="1" si="35"/>
        <v>0</v>
      </c>
      <c r="EB74" s="174">
        <f t="shared" ca="1" si="35"/>
        <v>0</v>
      </c>
      <c r="EC74" s="174">
        <f t="shared" ca="1" si="35"/>
        <v>0</v>
      </c>
      <c r="ED74" s="174">
        <f t="shared" ca="1" si="35"/>
        <v>0</v>
      </c>
      <c r="EE74" s="174">
        <f t="shared" ca="1" si="35"/>
        <v>0</v>
      </c>
      <c r="EF74" s="174">
        <f t="shared" ca="1" si="35"/>
        <v>0</v>
      </c>
      <c r="EG74" s="174">
        <f t="shared" ca="1" si="35"/>
        <v>0</v>
      </c>
      <c r="EH74" s="174">
        <f t="shared" ca="1" si="35"/>
        <v>0</v>
      </c>
    </row>
    <row r="75" spans="1:138" hidden="1" outlineLevel="1" x14ac:dyDescent="0.2">
      <c r="A75" s="2"/>
      <c r="B75" s="304" t="str">
        <f>'Ops CF'!B82</f>
        <v>Unit Renovations</v>
      </c>
      <c r="C75" s="305"/>
      <c r="D75" s="305"/>
      <c r="E75" s="305">
        <f>'Ops CF'!E82</f>
        <v>0</v>
      </c>
      <c r="F75" s="305">
        <f>'Ops CF'!F82</f>
        <v>0</v>
      </c>
      <c r="G75" s="305">
        <f>'Ops CF'!G82</f>
        <v>0</v>
      </c>
      <c r="H75" s="305">
        <f>'Ops CF'!H82</f>
        <v>0</v>
      </c>
      <c r="I75" s="305">
        <f>'Ops CF'!I82</f>
        <v>0</v>
      </c>
      <c r="J75" s="305">
        <f>'Ops CF'!J82</f>
        <v>0</v>
      </c>
      <c r="K75" s="305">
        <f>'Ops CF'!K82</f>
        <v>0</v>
      </c>
      <c r="L75" s="305">
        <f>'Ops CF'!L82</f>
        <v>0</v>
      </c>
      <c r="M75" s="305">
        <f>'Ops CF'!M82</f>
        <v>0</v>
      </c>
      <c r="N75" s="305">
        <f>'Ops CF'!N82</f>
        <v>0</v>
      </c>
      <c r="O75" s="305">
        <f>'Ops CF'!O82</f>
        <v>0</v>
      </c>
      <c r="P75" s="305">
        <f>SUMIF($D$10:$N$10,"&lt;="&amp;rHoldPeriod,$D75:$N75)</f>
        <v>0</v>
      </c>
      <c r="Q75" s="2"/>
      <c r="R75" s="305"/>
      <c r="S75" s="305">
        <f>'Ops CF'!R82</f>
        <v>0</v>
      </c>
      <c r="T75" s="305">
        <f>'Ops CF'!S82</f>
        <v>0</v>
      </c>
      <c r="U75" s="305">
        <f>'Ops CF'!T82</f>
        <v>0</v>
      </c>
      <c r="V75" s="305">
        <f>'Ops CF'!U82</f>
        <v>0</v>
      </c>
      <c r="W75" s="305">
        <f>'Ops CF'!V82</f>
        <v>0</v>
      </c>
      <c r="X75" s="305">
        <f>'Ops CF'!W82</f>
        <v>0</v>
      </c>
      <c r="Y75" s="305">
        <f>'Ops CF'!X82</f>
        <v>0</v>
      </c>
      <c r="Z75" s="305">
        <f>'Ops CF'!Y82</f>
        <v>0</v>
      </c>
      <c r="AA75" s="305">
        <f>'Ops CF'!Z82</f>
        <v>0</v>
      </c>
      <c r="AB75" s="305">
        <f>'Ops CF'!AA82</f>
        <v>0</v>
      </c>
      <c r="AC75" s="305">
        <f>'Ops CF'!AB82</f>
        <v>0</v>
      </c>
      <c r="AD75" s="305">
        <f>'Ops CF'!AC82</f>
        <v>0</v>
      </c>
      <c r="AE75" s="305">
        <f>'Ops CF'!AD82</f>
        <v>0</v>
      </c>
      <c r="AF75" s="305">
        <f>'Ops CF'!AE82</f>
        <v>0</v>
      </c>
      <c r="AG75" s="305">
        <f>'Ops CF'!AF82</f>
        <v>0</v>
      </c>
      <c r="AH75" s="305">
        <f>'Ops CF'!AG82</f>
        <v>0</v>
      </c>
      <c r="AI75" s="305">
        <f>'Ops CF'!AH82</f>
        <v>0</v>
      </c>
      <c r="AJ75" s="305">
        <f>'Ops CF'!AI82</f>
        <v>0</v>
      </c>
      <c r="AK75" s="305">
        <f>'Ops CF'!AJ82</f>
        <v>0</v>
      </c>
      <c r="AL75" s="305">
        <f>'Ops CF'!AK82</f>
        <v>0</v>
      </c>
      <c r="AM75" s="305">
        <f>'Ops CF'!AL82</f>
        <v>0</v>
      </c>
      <c r="AN75" s="305">
        <f>'Ops CF'!AM82</f>
        <v>0</v>
      </c>
      <c r="AO75" s="305">
        <f>'Ops CF'!AN82</f>
        <v>0</v>
      </c>
      <c r="AP75" s="305">
        <f>'Ops CF'!AO82</f>
        <v>0</v>
      </c>
      <c r="AQ75" s="305">
        <f>'Ops CF'!AP82</f>
        <v>0</v>
      </c>
      <c r="AR75" s="305">
        <f>'Ops CF'!AQ82</f>
        <v>0</v>
      </c>
      <c r="AS75" s="305">
        <f>'Ops CF'!AR82</f>
        <v>0</v>
      </c>
      <c r="AT75" s="305">
        <f>'Ops CF'!AS82</f>
        <v>0</v>
      </c>
      <c r="AU75" s="305">
        <f>'Ops CF'!AT82</f>
        <v>0</v>
      </c>
      <c r="AV75" s="305">
        <f>'Ops CF'!AU82</f>
        <v>0</v>
      </c>
      <c r="AW75" s="305">
        <f>'Ops CF'!AV82</f>
        <v>0</v>
      </c>
      <c r="AX75" s="305">
        <f>'Ops CF'!AW82</f>
        <v>0</v>
      </c>
      <c r="AY75" s="305">
        <f>'Ops CF'!AX82</f>
        <v>0</v>
      </c>
      <c r="AZ75" s="305">
        <f>'Ops CF'!AY82</f>
        <v>0</v>
      </c>
      <c r="BA75" s="305">
        <f>'Ops CF'!AZ82</f>
        <v>0</v>
      </c>
      <c r="BB75" s="305">
        <f>'Ops CF'!BA82</f>
        <v>0</v>
      </c>
      <c r="BC75" s="305">
        <f>'Ops CF'!BB82</f>
        <v>0</v>
      </c>
      <c r="BD75" s="305">
        <f>'Ops CF'!BC82</f>
        <v>0</v>
      </c>
      <c r="BE75" s="305">
        <f>'Ops CF'!BD82</f>
        <v>0</v>
      </c>
      <c r="BF75" s="305">
        <f>'Ops CF'!BE82</f>
        <v>0</v>
      </c>
      <c r="BG75" s="305">
        <f>'Ops CF'!BF82</f>
        <v>0</v>
      </c>
      <c r="BH75" s="305">
        <f>'Ops CF'!BG82</f>
        <v>0</v>
      </c>
      <c r="BI75" s="305">
        <f>'Ops CF'!BH82</f>
        <v>0</v>
      </c>
      <c r="BJ75" s="305">
        <f>'Ops CF'!BI82</f>
        <v>0</v>
      </c>
      <c r="BK75" s="305">
        <f>'Ops CF'!BJ82</f>
        <v>0</v>
      </c>
      <c r="BL75" s="305">
        <f>'Ops CF'!BK82</f>
        <v>0</v>
      </c>
      <c r="BM75" s="305">
        <f>'Ops CF'!BL82</f>
        <v>0</v>
      </c>
      <c r="BN75" s="305">
        <f>'Ops CF'!BM82</f>
        <v>0</v>
      </c>
      <c r="BO75" s="305">
        <f>'Ops CF'!BN82</f>
        <v>0</v>
      </c>
      <c r="BP75" s="305">
        <f>'Ops CF'!BO82</f>
        <v>0</v>
      </c>
      <c r="BQ75" s="305">
        <f>'Ops CF'!BP82</f>
        <v>0</v>
      </c>
      <c r="BR75" s="305">
        <f>'Ops CF'!BQ82</f>
        <v>0</v>
      </c>
      <c r="BS75" s="305">
        <f>'Ops CF'!BR82</f>
        <v>0</v>
      </c>
      <c r="BT75" s="305">
        <f>'Ops CF'!BS82</f>
        <v>0</v>
      </c>
      <c r="BU75" s="305">
        <f>'Ops CF'!BT82</f>
        <v>0</v>
      </c>
      <c r="BV75" s="305">
        <f>'Ops CF'!BU82</f>
        <v>0</v>
      </c>
      <c r="BW75" s="305">
        <f>'Ops CF'!BV82</f>
        <v>0</v>
      </c>
      <c r="BX75" s="305">
        <f>'Ops CF'!BW82</f>
        <v>0</v>
      </c>
      <c r="BY75" s="305">
        <f>'Ops CF'!BX82</f>
        <v>0</v>
      </c>
      <c r="BZ75" s="305">
        <f>'Ops CF'!BY82</f>
        <v>0</v>
      </c>
      <c r="CA75" s="305">
        <f>'Ops CF'!BZ82</f>
        <v>0</v>
      </c>
      <c r="CB75" s="305">
        <f>'Ops CF'!CA82</f>
        <v>0</v>
      </c>
      <c r="CC75" s="305">
        <f>'Ops CF'!CB82</f>
        <v>0</v>
      </c>
      <c r="CD75" s="305">
        <f>'Ops CF'!CC82</f>
        <v>0</v>
      </c>
      <c r="CE75" s="305">
        <f>'Ops CF'!CD82</f>
        <v>0</v>
      </c>
      <c r="CF75" s="305">
        <f>'Ops CF'!CE82</f>
        <v>0</v>
      </c>
      <c r="CG75" s="305">
        <f>'Ops CF'!CF82</f>
        <v>0</v>
      </c>
      <c r="CH75" s="305">
        <f>'Ops CF'!CG82</f>
        <v>0</v>
      </c>
      <c r="CI75" s="305">
        <f>'Ops CF'!CH82</f>
        <v>0</v>
      </c>
      <c r="CJ75" s="305">
        <f>'Ops CF'!CI82</f>
        <v>0</v>
      </c>
      <c r="CK75" s="305">
        <f>'Ops CF'!CJ82</f>
        <v>0</v>
      </c>
      <c r="CL75" s="305">
        <f>'Ops CF'!CK82</f>
        <v>0</v>
      </c>
      <c r="CM75" s="305">
        <f>'Ops CF'!CL82</f>
        <v>0</v>
      </c>
      <c r="CN75" s="305">
        <f>'Ops CF'!CM82</f>
        <v>0</v>
      </c>
      <c r="CO75" s="305">
        <f>'Ops CF'!CN82</f>
        <v>0</v>
      </c>
      <c r="CP75" s="305">
        <f>'Ops CF'!CO82</f>
        <v>0</v>
      </c>
      <c r="CQ75" s="305">
        <f>'Ops CF'!CP82</f>
        <v>0</v>
      </c>
      <c r="CR75" s="305">
        <f>'Ops CF'!CQ82</f>
        <v>0</v>
      </c>
      <c r="CS75" s="305">
        <f>'Ops CF'!CR82</f>
        <v>0</v>
      </c>
      <c r="CT75" s="305">
        <f>'Ops CF'!CS82</f>
        <v>0</v>
      </c>
      <c r="CU75" s="305">
        <f>'Ops CF'!CT82</f>
        <v>0</v>
      </c>
      <c r="CV75" s="305">
        <f>'Ops CF'!CU82</f>
        <v>0</v>
      </c>
      <c r="CW75" s="305">
        <f>'Ops CF'!CV82</f>
        <v>0</v>
      </c>
      <c r="CX75" s="305">
        <f>'Ops CF'!CW82</f>
        <v>0</v>
      </c>
      <c r="CY75" s="305">
        <f>'Ops CF'!CX82</f>
        <v>0</v>
      </c>
      <c r="CZ75" s="305">
        <f>'Ops CF'!CY82</f>
        <v>0</v>
      </c>
      <c r="DA75" s="305">
        <f>'Ops CF'!CZ82</f>
        <v>0</v>
      </c>
      <c r="DB75" s="305">
        <f>'Ops CF'!DA82</f>
        <v>0</v>
      </c>
      <c r="DC75" s="305">
        <f>'Ops CF'!DB82</f>
        <v>0</v>
      </c>
      <c r="DD75" s="305">
        <f>'Ops CF'!DC82</f>
        <v>0</v>
      </c>
      <c r="DE75" s="305">
        <f>'Ops CF'!DD82</f>
        <v>0</v>
      </c>
      <c r="DF75" s="305">
        <f>'Ops CF'!DE82</f>
        <v>0</v>
      </c>
      <c r="DG75" s="305">
        <f>'Ops CF'!DF82</f>
        <v>0</v>
      </c>
      <c r="DH75" s="305">
        <f>'Ops CF'!DG82</f>
        <v>0</v>
      </c>
      <c r="DI75" s="305">
        <f>'Ops CF'!DH82</f>
        <v>0</v>
      </c>
      <c r="DJ75" s="305">
        <f>'Ops CF'!DI82</f>
        <v>0</v>
      </c>
      <c r="DK75" s="305">
        <f>'Ops CF'!DJ82</f>
        <v>0</v>
      </c>
      <c r="DL75" s="305">
        <f>'Ops CF'!DK82</f>
        <v>0</v>
      </c>
      <c r="DM75" s="305">
        <f>'Ops CF'!DL82</f>
        <v>0</v>
      </c>
      <c r="DN75" s="305">
        <f>'Ops CF'!DM82</f>
        <v>0</v>
      </c>
      <c r="DO75" s="305">
        <f>'Ops CF'!DN82</f>
        <v>0</v>
      </c>
      <c r="DP75" s="305">
        <f>'Ops CF'!DO82</f>
        <v>0</v>
      </c>
      <c r="DQ75" s="305">
        <f>'Ops CF'!DP82</f>
        <v>0</v>
      </c>
      <c r="DR75" s="305">
        <f>'Ops CF'!DQ82</f>
        <v>0</v>
      </c>
      <c r="DS75" s="305">
        <f>'Ops CF'!DR82</f>
        <v>0</v>
      </c>
      <c r="DT75" s="305">
        <f>'Ops CF'!DS82</f>
        <v>0</v>
      </c>
      <c r="DU75" s="305">
        <f>'Ops CF'!DT82</f>
        <v>0</v>
      </c>
      <c r="DV75" s="305">
        <f>'Ops CF'!DU82</f>
        <v>0</v>
      </c>
      <c r="DW75" s="305">
        <f>'Ops CF'!DV82</f>
        <v>0</v>
      </c>
      <c r="DX75" s="305">
        <f>'Ops CF'!DW82</f>
        <v>0</v>
      </c>
      <c r="DY75" s="305">
        <f>'Ops CF'!DX82</f>
        <v>0</v>
      </c>
      <c r="DZ75" s="305">
        <f>'Ops CF'!DY82</f>
        <v>0</v>
      </c>
      <c r="EA75" s="305">
        <f>'Ops CF'!DZ82</f>
        <v>0</v>
      </c>
      <c r="EB75" s="305">
        <f>'Ops CF'!EA82</f>
        <v>0</v>
      </c>
      <c r="EC75" s="305">
        <f>'Ops CF'!EB82</f>
        <v>0</v>
      </c>
      <c r="ED75" s="305">
        <f>'Ops CF'!EC82</f>
        <v>0</v>
      </c>
      <c r="EE75" s="305">
        <f>'Ops CF'!ED82</f>
        <v>0</v>
      </c>
      <c r="EF75" s="305">
        <f>'Ops CF'!EE82</f>
        <v>0</v>
      </c>
      <c r="EG75" s="305">
        <f>'Ops CF'!EF82</f>
        <v>0</v>
      </c>
      <c r="EH75" s="310">
        <f>'Ops CF'!EG82</f>
        <v>0</v>
      </c>
    </row>
    <row r="76" spans="1:138" hidden="1" outlineLevel="1" x14ac:dyDescent="0.2">
      <c r="A76" s="2"/>
      <c r="B76" s="306" t="str">
        <f>'Ops CF'!B83</f>
        <v>Other Capital Expenditures</v>
      </c>
      <c r="C76" s="307"/>
      <c r="D76" s="307"/>
      <c r="E76" s="307">
        <f>'Ops CF'!E83</f>
        <v>0</v>
      </c>
      <c r="F76" s="307">
        <f>'Ops CF'!F83</f>
        <v>0</v>
      </c>
      <c r="G76" s="307">
        <f>'Ops CF'!G83</f>
        <v>0</v>
      </c>
      <c r="H76" s="307">
        <f>'Ops CF'!H83</f>
        <v>0</v>
      </c>
      <c r="I76" s="307">
        <f>'Ops CF'!I83</f>
        <v>0</v>
      </c>
      <c r="J76" s="307">
        <f>'Ops CF'!J83</f>
        <v>0</v>
      </c>
      <c r="K76" s="307">
        <f>'Ops CF'!K83</f>
        <v>0</v>
      </c>
      <c r="L76" s="307">
        <f>'Ops CF'!L83</f>
        <v>0</v>
      </c>
      <c r="M76" s="307">
        <f>'Ops CF'!M83</f>
        <v>0</v>
      </c>
      <c r="N76" s="307">
        <f>'Ops CF'!N83</f>
        <v>0</v>
      </c>
      <c r="O76" s="307">
        <f>'Ops CF'!O83</f>
        <v>0</v>
      </c>
      <c r="P76" s="307">
        <f>SUMIF($D$10:$N$10,"&lt;="&amp;rHoldPeriod,$D76:$N76)</f>
        <v>0</v>
      </c>
      <c r="Q76" s="2"/>
      <c r="R76" s="307"/>
      <c r="S76" s="307">
        <f>'Ops CF'!R83</f>
        <v>0</v>
      </c>
      <c r="T76" s="307">
        <f>'Ops CF'!S83</f>
        <v>0</v>
      </c>
      <c r="U76" s="307">
        <f>'Ops CF'!T83</f>
        <v>0</v>
      </c>
      <c r="V76" s="307">
        <f>'Ops CF'!U83</f>
        <v>0</v>
      </c>
      <c r="W76" s="307">
        <f>'Ops CF'!V83</f>
        <v>0</v>
      </c>
      <c r="X76" s="307">
        <f>'Ops CF'!W83</f>
        <v>0</v>
      </c>
      <c r="Y76" s="307">
        <f>'Ops CF'!X83</f>
        <v>0</v>
      </c>
      <c r="Z76" s="307">
        <f>'Ops CF'!Y83</f>
        <v>0</v>
      </c>
      <c r="AA76" s="307">
        <f>'Ops CF'!Z83</f>
        <v>0</v>
      </c>
      <c r="AB76" s="307">
        <f>'Ops CF'!AA83</f>
        <v>0</v>
      </c>
      <c r="AC76" s="307">
        <f>'Ops CF'!AB83</f>
        <v>0</v>
      </c>
      <c r="AD76" s="307">
        <f>'Ops CF'!AC83</f>
        <v>0</v>
      </c>
      <c r="AE76" s="307">
        <f>'Ops CF'!AD83</f>
        <v>0</v>
      </c>
      <c r="AF76" s="307">
        <f>'Ops CF'!AE83</f>
        <v>0</v>
      </c>
      <c r="AG76" s="307">
        <f>'Ops CF'!AF83</f>
        <v>0</v>
      </c>
      <c r="AH76" s="307">
        <f>'Ops CF'!AG83</f>
        <v>0</v>
      </c>
      <c r="AI76" s="307">
        <f>'Ops CF'!AH83</f>
        <v>0</v>
      </c>
      <c r="AJ76" s="307">
        <f>'Ops CF'!AI83</f>
        <v>0</v>
      </c>
      <c r="AK76" s="307">
        <f>'Ops CF'!AJ83</f>
        <v>0</v>
      </c>
      <c r="AL76" s="307">
        <f>'Ops CF'!AK83</f>
        <v>0</v>
      </c>
      <c r="AM76" s="307">
        <f>'Ops CF'!AL83</f>
        <v>0</v>
      </c>
      <c r="AN76" s="307">
        <f>'Ops CF'!AM83</f>
        <v>0</v>
      </c>
      <c r="AO76" s="307">
        <f>'Ops CF'!AN83</f>
        <v>0</v>
      </c>
      <c r="AP76" s="307">
        <f>'Ops CF'!AO83</f>
        <v>0</v>
      </c>
      <c r="AQ76" s="307">
        <f>'Ops CF'!AP83</f>
        <v>0</v>
      </c>
      <c r="AR76" s="307">
        <f>'Ops CF'!AQ83</f>
        <v>0</v>
      </c>
      <c r="AS76" s="307">
        <f>'Ops CF'!AR83</f>
        <v>0</v>
      </c>
      <c r="AT76" s="307">
        <f>'Ops CF'!AS83</f>
        <v>0</v>
      </c>
      <c r="AU76" s="307">
        <f>'Ops CF'!AT83</f>
        <v>0</v>
      </c>
      <c r="AV76" s="307">
        <f>'Ops CF'!AU83</f>
        <v>0</v>
      </c>
      <c r="AW76" s="307">
        <f>'Ops CF'!AV83</f>
        <v>0</v>
      </c>
      <c r="AX76" s="307">
        <f>'Ops CF'!AW83</f>
        <v>0</v>
      </c>
      <c r="AY76" s="307">
        <f>'Ops CF'!AX83</f>
        <v>0</v>
      </c>
      <c r="AZ76" s="307">
        <f>'Ops CF'!AY83</f>
        <v>0</v>
      </c>
      <c r="BA76" s="307">
        <f>'Ops CF'!AZ83</f>
        <v>0</v>
      </c>
      <c r="BB76" s="307">
        <f>'Ops CF'!BA83</f>
        <v>0</v>
      </c>
      <c r="BC76" s="307">
        <f>'Ops CF'!BB83</f>
        <v>0</v>
      </c>
      <c r="BD76" s="307">
        <f>'Ops CF'!BC83</f>
        <v>0</v>
      </c>
      <c r="BE76" s="307">
        <f>'Ops CF'!BD83</f>
        <v>0</v>
      </c>
      <c r="BF76" s="307">
        <f>'Ops CF'!BE83</f>
        <v>0</v>
      </c>
      <c r="BG76" s="307">
        <f>'Ops CF'!BF83</f>
        <v>0</v>
      </c>
      <c r="BH76" s="307">
        <f>'Ops CF'!BG83</f>
        <v>0</v>
      </c>
      <c r="BI76" s="307">
        <f>'Ops CF'!BH83</f>
        <v>0</v>
      </c>
      <c r="BJ76" s="307">
        <f>'Ops CF'!BI83</f>
        <v>0</v>
      </c>
      <c r="BK76" s="307">
        <f>'Ops CF'!BJ83</f>
        <v>0</v>
      </c>
      <c r="BL76" s="307">
        <f>'Ops CF'!BK83</f>
        <v>0</v>
      </c>
      <c r="BM76" s="307">
        <f>'Ops CF'!BL83</f>
        <v>0</v>
      </c>
      <c r="BN76" s="307">
        <f>'Ops CF'!BM83</f>
        <v>0</v>
      </c>
      <c r="BO76" s="307">
        <f>'Ops CF'!BN83</f>
        <v>0</v>
      </c>
      <c r="BP76" s="307">
        <f>'Ops CF'!BO83</f>
        <v>0</v>
      </c>
      <c r="BQ76" s="307">
        <f>'Ops CF'!BP83</f>
        <v>0</v>
      </c>
      <c r="BR76" s="307">
        <f>'Ops CF'!BQ83</f>
        <v>0</v>
      </c>
      <c r="BS76" s="307">
        <f>'Ops CF'!BR83</f>
        <v>0</v>
      </c>
      <c r="BT76" s="307">
        <f>'Ops CF'!BS83</f>
        <v>0</v>
      </c>
      <c r="BU76" s="307">
        <f>'Ops CF'!BT83</f>
        <v>0</v>
      </c>
      <c r="BV76" s="307">
        <f>'Ops CF'!BU83</f>
        <v>0</v>
      </c>
      <c r="BW76" s="307">
        <f>'Ops CF'!BV83</f>
        <v>0</v>
      </c>
      <c r="BX76" s="307">
        <f>'Ops CF'!BW83</f>
        <v>0</v>
      </c>
      <c r="BY76" s="307">
        <f>'Ops CF'!BX83</f>
        <v>0</v>
      </c>
      <c r="BZ76" s="307">
        <f>'Ops CF'!BY83</f>
        <v>0</v>
      </c>
      <c r="CA76" s="307">
        <f>'Ops CF'!BZ83</f>
        <v>0</v>
      </c>
      <c r="CB76" s="307">
        <f>'Ops CF'!CA83</f>
        <v>0</v>
      </c>
      <c r="CC76" s="307">
        <f>'Ops CF'!CB83</f>
        <v>0</v>
      </c>
      <c r="CD76" s="307">
        <f>'Ops CF'!CC83</f>
        <v>0</v>
      </c>
      <c r="CE76" s="307">
        <f>'Ops CF'!CD83</f>
        <v>0</v>
      </c>
      <c r="CF76" s="307">
        <f>'Ops CF'!CE83</f>
        <v>0</v>
      </c>
      <c r="CG76" s="307">
        <f>'Ops CF'!CF83</f>
        <v>0</v>
      </c>
      <c r="CH76" s="307">
        <f>'Ops CF'!CG83</f>
        <v>0</v>
      </c>
      <c r="CI76" s="307">
        <f>'Ops CF'!CH83</f>
        <v>0</v>
      </c>
      <c r="CJ76" s="307">
        <f>'Ops CF'!CI83</f>
        <v>0</v>
      </c>
      <c r="CK76" s="307">
        <f>'Ops CF'!CJ83</f>
        <v>0</v>
      </c>
      <c r="CL76" s="307">
        <f>'Ops CF'!CK83</f>
        <v>0</v>
      </c>
      <c r="CM76" s="307">
        <f>'Ops CF'!CL83</f>
        <v>0</v>
      </c>
      <c r="CN76" s="307">
        <f>'Ops CF'!CM83</f>
        <v>0</v>
      </c>
      <c r="CO76" s="307">
        <f>'Ops CF'!CN83</f>
        <v>0</v>
      </c>
      <c r="CP76" s="307">
        <f>'Ops CF'!CO83</f>
        <v>0</v>
      </c>
      <c r="CQ76" s="307">
        <f>'Ops CF'!CP83</f>
        <v>0</v>
      </c>
      <c r="CR76" s="307">
        <f>'Ops CF'!CQ83</f>
        <v>0</v>
      </c>
      <c r="CS76" s="307">
        <f>'Ops CF'!CR83</f>
        <v>0</v>
      </c>
      <c r="CT76" s="307">
        <f>'Ops CF'!CS83</f>
        <v>0</v>
      </c>
      <c r="CU76" s="307">
        <f>'Ops CF'!CT83</f>
        <v>0</v>
      </c>
      <c r="CV76" s="307">
        <f>'Ops CF'!CU83</f>
        <v>0</v>
      </c>
      <c r="CW76" s="307">
        <f>'Ops CF'!CV83</f>
        <v>0</v>
      </c>
      <c r="CX76" s="307">
        <f>'Ops CF'!CW83</f>
        <v>0</v>
      </c>
      <c r="CY76" s="307">
        <f>'Ops CF'!CX83</f>
        <v>0</v>
      </c>
      <c r="CZ76" s="307">
        <f>'Ops CF'!CY83</f>
        <v>0</v>
      </c>
      <c r="DA76" s="307">
        <f>'Ops CF'!CZ83</f>
        <v>0</v>
      </c>
      <c r="DB76" s="307">
        <f>'Ops CF'!DA83</f>
        <v>0</v>
      </c>
      <c r="DC76" s="307">
        <f>'Ops CF'!DB83</f>
        <v>0</v>
      </c>
      <c r="DD76" s="307">
        <f>'Ops CF'!DC83</f>
        <v>0</v>
      </c>
      <c r="DE76" s="307">
        <f>'Ops CF'!DD83</f>
        <v>0</v>
      </c>
      <c r="DF76" s="307">
        <f>'Ops CF'!DE83</f>
        <v>0</v>
      </c>
      <c r="DG76" s="307">
        <f>'Ops CF'!DF83</f>
        <v>0</v>
      </c>
      <c r="DH76" s="307">
        <f>'Ops CF'!DG83</f>
        <v>0</v>
      </c>
      <c r="DI76" s="307">
        <f>'Ops CF'!DH83</f>
        <v>0</v>
      </c>
      <c r="DJ76" s="307">
        <f>'Ops CF'!DI83</f>
        <v>0</v>
      </c>
      <c r="DK76" s="307">
        <f>'Ops CF'!DJ83</f>
        <v>0</v>
      </c>
      <c r="DL76" s="307">
        <f>'Ops CF'!DK83</f>
        <v>0</v>
      </c>
      <c r="DM76" s="307">
        <f>'Ops CF'!DL83</f>
        <v>0</v>
      </c>
      <c r="DN76" s="307">
        <f>'Ops CF'!DM83</f>
        <v>0</v>
      </c>
      <c r="DO76" s="307">
        <f>'Ops CF'!DN83</f>
        <v>0</v>
      </c>
      <c r="DP76" s="307">
        <f>'Ops CF'!DO83</f>
        <v>0</v>
      </c>
      <c r="DQ76" s="307">
        <f>'Ops CF'!DP83</f>
        <v>0</v>
      </c>
      <c r="DR76" s="307">
        <f>'Ops CF'!DQ83</f>
        <v>0</v>
      </c>
      <c r="DS76" s="307">
        <f>'Ops CF'!DR83</f>
        <v>0</v>
      </c>
      <c r="DT76" s="307">
        <f>'Ops CF'!DS83</f>
        <v>0</v>
      </c>
      <c r="DU76" s="307">
        <f>'Ops CF'!DT83</f>
        <v>0</v>
      </c>
      <c r="DV76" s="307">
        <f>'Ops CF'!DU83</f>
        <v>0</v>
      </c>
      <c r="DW76" s="307">
        <f>'Ops CF'!DV83</f>
        <v>0</v>
      </c>
      <c r="DX76" s="307">
        <f>'Ops CF'!DW83</f>
        <v>0</v>
      </c>
      <c r="DY76" s="307">
        <f>'Ops CF'!DX83</f>
        <v>0</v>
      </c>
      <c r="DZ76" s="307">
        <f>'Ops CF'!DY83</f>
        <v>0</v>
      </c>
      <c r="EA76" s="307">
        <f>'Ops CF'!DZ83</f>
        <v>0</v>
      </c>
      <c r="EB76" s="307">
        <f>'Ops CF'!EA83</f>
        <v>0</v>
      </c>
      <c r="EC76" s="307">
        <f>'Ops CF'!EB83</f>
        <v>0</v>
      </c>
      <c r="ED76" s="307">
        <f>'Ops CF'!EC83</f>
        <v>0</v>
      </c>
      <c r="EE76" s="307">
        <f>'Ops CF'!ED83</f>
        <v>0</v>
      </c>
      <c r="EF76" s="307">
        <f>'Ops CF'!EE83</f>
        <v>0</v>
      </c>
      <c r="EG76" s="307">
        <f>'Ops CF'!EF83</f>
        <v>0</v>
      </c>
      <c r="EH76" s="311">
        <f>'Ops CF'!EG83</f>
        <v>0</v>
      </c>
    </row>
    <row r="77" spans="1:138" hidden="1" outlineLevel="1" x14ac:dyDescent="0.2">
      <c r="A77" s="2"/>
      <c r="B77" s="306" t="str">
        <f>'Ops CF'!B84</f>
        <v>Tenant Improvements</v>
      </c>
      <c r="C77" s="307"/>
      <c r="D77" s="307"/>
      <c r="E77" s="307">
        <f>'Ops CF'!E84</f>
        <v>0</v>
      </c>
      <c r="F77" s="307">
        <f ca="1">'Ops CF'!F84</f>
        <v>0</v>
      </c>
      <c r="G77" s="307">
        <f ca="1">'Ops CF'!G84</f>
        <v>0</v>
      </c>
      <c r="H77" s="307">
        <f ca="1">'Ops CF'!H84</f>
        <v>0</v>
      </c>
      <c r="I77" s="307">
        <f ca="1">'Ops CF'!I84</f>
        <v>0</v>
      </c>
      <c r="J77" s="307">
        <f ca="1">'Ops CF'!J84</f>
        <v>0</v>
      </c>
      <c r="K77" s="307">
        <f ca="1">'Ops CF'!K84</f>
        <v>0</v>
      </c>
      <c r="L77" s="307">
        <f ca="1">'Ops CF'!L84</f>
        <v>0</v>
      </c>
      <c r="M77" s="307">
        <f ca="1">'Ops CF'!M84</f>
        <v>0</v>
      </c>
      <c r="N77" s="307">
        <f ca="1">'Ops CF'!N84</f>
        <v>0</v>
      </c>
      <c r="O77" s="307">
        <f ca="1">'Ops CF'!O84</f>
        <v>0</v>
      </c>
      <c r="P77" s="307">
        <f ca="1">SUMIF($D$10:$N$10,"&lt;="&amp;rHoldPeriod,$D77:$N77)</f>
        <v>0</v>
      </c>
      <c r="Q77" s="2"/>
      <c r="R77" s="307"/>
      <c r="S77" s="307">
        <f>'Ops CF'!R84</f>
        <v>0</v>
      </c>
      <c r="T77" s="307">
        <f>'Ops CF'!S84</f>
        <v>0</v>
      </c>
      <c r="U77" s="307">
        <f>'Ops CF'!T84</f>
        <v>0</v>
      </c>
      <c r="V77" s="307">
        <f>'Ops CF'!U84</f>
        <v>0</v>
      </c>
      <c r="W77" s="307">
        <f>'Ops CF'!V84</f>
        <v>0</v>
      </c>
      <c r="X77" s="307">
        <f>'Ops CF'!W84</f>
        <v>0</v>
      </c>
      <c r="Y77" s="307">
        <f>'Ops CF'!X84</f>
        <v>0</v>
      </c>
      <c r="Z77" s="307">
        <f>'Ops CF'!Y84</f>
        <v>0</v>
      </c>
      <c r="AA77" s="307">
        <f>'Ops CF'!Z84</f>
        <v>0</v>
      </c>
      <c r="AB77" s="307">
        <f>'Ops CF'!AA84</f>
        <v>0</v>
      </c>
      <c r="AC77" s="307">
        <f>'Ops CF'!AB84</f>
        <v>0</v>
      </c>
      <c r="AD77" s="307">
        <f>'Ops CF'!AC84</f>
        <v>0</v>
      </c>
      <c r="AE77" s="307">
        <f ca="1">'Ops CF'!AD84</f>
        <v>0</v>
      </c>
      <c r="AF77" s="307">
        <f ca="1">'Ops CF'!AE84</f>
        <v>0</v>
      </c>
      <c r="AG77" s="307">
        <f ca="1">'Ops CF'!AF84</f>
        <v>0</v>
      </c>
      <c r="AH77" s="307">
        <f ca="1">'Ops CF'!AG84</f>
        <v>0</v>
      </c>
      <c r="AI77" s="307">
        <f ca="1">'Ops CF'!AH84</f>
        <v>0</v>
      </c>
      <c r="AJ77" s="307">
        <f ca="1">'Ops CF'!AI84</f>
        <v>0</v>
      </c>
      <c r="AK77" s="307">
        <f ca="1">'Ops CF'!AJ84</f>
        <v>0</v>
      </c>
      <c r="AL77" s="307">
        <f ca="1">'Ops CF'!AK84</f>
        <v>0</v>
      </c>
      <c r="AM77" s="307">
        <f ca="1">'Ops CF'!AL84</f>
        <v>0</v>
      </c>
      <c r="AN77" s="307">
        <f ca="1">'Ops CF'!AM84</f>
        <v>0</v>
      </c>
      <c r="AO77" s="307">
        <f ca="1">'Ops CF'!AN84</f>
        <v>0</v>
      </c>
      <c r="AP77" s="307">
        <f ca="1">'Ops CF'!AO84</f>
        <v>0</v>
      </c>
      <c r="AQ77" s="307">
        <f ca="1">'Ops CF'!AP84</f>
        <v>0</v>
      </c>
      <c r="AR77" s="307">
        <f ca="1">'Ops CF'!AQ84</f>
        <v>0</v>
      </c>
      <c r="AS77" s="307">
        <f ca="1">'Ops CF'!AR84</f>
        <v>0</v>
      </c>
      <c r="AT77" s="307">
        <f ca="1">'Ops CF'!AS84</f>
        <v>0</v>
      </c>
      <c r="AU77" s="307">
        <f ca="1">'Ops CF'!AT84</f>
        <v>0</v>
      </c>
      <c r="AV77" s="307">
        <f ca="1">'Ops CF'!AU84</f>
        <v>0</v>
      </c>
      <c r="AW77" s="307">
        <f ca="1">'Ops CF'!AV84</f>
        <v>0</v>
      </c>
      <c r="AX77" s="307">
        <f ca="1">'Ops CF'!AW84</f>
        <v>0</v>
      </c>
      <c r="AY77" s="307">
        <f ca="1">'Ops CF'!AX84</f>
        <v>0</v>
      </c>
      <c r="AZ77" s="307">
        <f ca="1">'Ops CF'!AY84</f>
        <v>0</v>
      </c>
      <c r="BA77" s="307">
        <f ca="1">'Ops CF'!AZ84</f>
        <v>0</v>
      </c>
      <c r="BB77" s="307">
        <f ca="1">'Ops CF'!BA84</f>
        <v>0</v>
      </c>
      <c r="BC77" s="307">
        <f ca="1">'Ops CF'!BB84</f>
        <v>0</v>
      </c>
      <c r="BD77" s="307">
        <f ca="1">'Ops CF'!BC84</f>
        <v>0</v>
      </c>
      <c r="BE77" s="307">
        <f ca="1">'Ops CF'!BD84</f>
        <v>0</v>
      </c>
      <c r="BF77" s="307">
        <f ca="1">'Ops CF'!BE84</f>
        <v>0</v>
      </c>
      <c r="BG77" s="307">
        <f ca="1">'Ops CF'!BF84</f>
        <v>0</v>
      </c>
      <c r="BH77" s="307">
        <f ca="1">'Ops CF'!BG84</f>
        <v>0</v>
      </c>
      <c r="BI77" s="307">
        <f ca="1">'Ops CF'!BH84</f>
        <v>0</v>
      </c>
      <c r="BJ77" s="307">
        <f ca="1">'Ops CF'!BI84</f>
        <v>0</v>
      </c>
      <c r="BK77" s="307">
        <f ca="1">'Ops CF'!BJ84</f>
        <v>0</v>
      </c>
      <c r="BL77" s="307">
        <f ca="1">'Ops CF'!BK84</f>
        <v>0</v>
      </c>
      <c r="BM77" s="307">
        <f ca="1">'Ops CF'!BL84</f>
        <v>0</v>
      </c>
      <c r="BN77" s="307">
        <f ca="1">'Ops CF'!BM84</f>
        <v>0</v>
      </c>
      <c r="BO77" s="307">
        <f ca="1">'Ops CF'!BN84</f>
        <v>0</v>
      </c>
      <c r="BP77" s="307">
        <f ca="1">'Ops CF'!BO84</f>
        <v>0</v>
      </c>
      <c r="BQ77" s="307">
        <f ca="1">'Ops CF'!BP84</f>
        <v>0</v>
      </c>
      <c r="BR77" s="307">
        <f ca="1">'Ops CF'!BQ84</f>
        <v>0</v>
      </c>
      <c r="BS77" s="307">
        <f ca="1">'Ops CF'!BR84</f>
        <v>0</v>
      </c>
      <c r="BT77" s="307">
        <f ca="1">'Ops CF'!BS84</f>
        <v>0</v>
      </c>
      <c r="BU77" s="307">
        <f ca="1">'Ops CF'!BT84</f>
        <v>0</v>
      </c>
      <c r="BV77" s="307">
        <f ca="1">'Ops CF'!BU84</f>
        <v>0</v>
      </c>
      <c r="BW77" s="307">
        <f ca="1">'Ops CF'!BV84</f>
        <v>0</v>
      </c>
      <c r="BX77" s="307">
        <f ca="1">'Ops CF'!BW84</f>
        <v>0</v>
      </c>
      <c r="BY77" s="307">
        <f ca="1">'Ops CF'!BX84</f>
        <v>0</v>
      </c>
      <c r="BZ77" s="307">
        <f ca="1">'Ops CF'!BY84</f>
        <v>0</v>
      </c>
      <c r="CA77" s="307">
        <f ca="1">'Ops CF'!BZ84</f>
        <v>0</v>
      </c>
      <c r="CB77" s="307">
        <f ca="1">'Ops CF'!CA84</f>
        <v>0</v>
      </c>
      <c r="CC77" s="307">
        <f ca="1">'Ops CF'!CB84</f>
        <v>0</v>
      </c>
      <c r="CD77" s="307">
        <f ca="1">'Ops CF'!CC84</f>
        <v>0</v>
      </c>
      <c r="CE77" s="307">
        <f ca="1">'Ops CF'!CD84</f>
        <v>0</v>
      </c>
      <c r="CF77" s="307">
        <f ca="1">'Ops CF'!CE84</f>
        <v>0</v>
      </c>
      <c r="CG77" s="307">
        <f ca="1">'Ops CF'!CF84</f>
        <v>0</v>
      </c>
      <c r="CH77" s="307">
        <f ca="1">'Ops CF'!CG84</f>
        <v>0</v>
      </c>
      <c r="CI77" s="307">
        <f ca="1">'Ops CF'!CH84</f>
        <v>0</v>
      </c>
      <c r="CJ77" s="307">
        <f ca="1">'Ops CF'!CI84</f>
        <v>0</v>
      </c>
      <c r="CK77" s="307">
        <f ca="1">'Ops CF'!CJ84</f>
        <v>0</v>
      </c>
      <c r="CL77" s="307">
        <f ca="1">'Ops CF'!CK84</f>
        <v>0</v>
      </c>
      <c r="CM77" s="307">
        <f ca="1">'Ops CF'!CL84</f>
        <v>0</v>
      </c>
      <c r="CN77" s="307">
        <f ca="1">'Ops CF'!CM84</f>
        <v>0</v>
      </c>
      <c r="CO77" s="307">
        <f ca="1">'Ops CF'!CN84</f>
        <v>0</v>
      </c>
      <c r="CP77" s="307">
        <f ca="1">'Ops CF'!CO84</f>
        <v>0</v>
      </c>
      <c r="CQ77" s="307">
        <f ca="1">'Ops CF'!CP84</f>
        <v>0</v>
      </c>
      <c r="CR77" s="307">
        <f ca="1">'Ops CF'!CQ84</f>
        <v>0</v>
      </c>
      <c r="CS77" s="307">
        <f ca="1">'Ops CF'!CR84</f>
        <v>0</v>
      </c>
      <c r="CT77" s="307">
        <f ca="1">'Ops CF'!CS84</f>
        <v>0</v>
      </c>
      <c r="CU77" s="307">
        <f ca="1">'Ops CF'!CT84</f>
        <v>0</v>
      </c>
      <c r="CV77" s="307">
        <f ca="1">'Ops CF'!CU84</f>
        <v>0</v>
      </c>
      <c r="CW77" s="307">
        <f ca="1">'Ops CF'!CV84</f>
        <v>0</v>
      </c>
      <c r="CX77" s="307">
        <f ca="1">'Ops CF'!CW84</f>
        <v>0</v>
      </c>
      <c r="CY77" s="307">
        <f ca="1">'Ops CF'!CX84</f>
        <v>0</v>
      </c>
      <c r="CZ77" s="307">
        <f ca="1">'Ops CF'!CY84</f>
        <v>0</v>
      </c>
      <c r="DA77" s="307">
        <f ca="1">'Ops CF'!CZ84</f>
        <v>0</v>
      </c>
      <c r="DB77" s="307">
        <f ca="1">'Ops CF'!DA84</f>
        <v>0</v>
      </c>
      <c r="DC77" s="307">
        <f ca="1">'Ops CF'!DB84</f>
        <v>0</v>
      </c>
      <c r="DD77" s="307">
        <f ca="1">'Ops CF'!DC84</f>
        <v>0</v>
      </c>
      <c r="DE77" s="307">
        <f ca="1">'Ops CF'!DD84</f>
        <v>0</v>
      </c>
      <c r="DF77" s="307">
        <f ca="1">'Ops CF'!DE84</f>
        <v>0</v>
      </c>
      <c r="DG77" s="307">
        <f ca="1">'Ops CF'!DF84</f>
        <v>0</v>
      </c>
      <c r="DH77" s="307">
        <f ca="1">'Ops CF'!DG84</f>
        <v>0</v>
      </c>
      <c r="DI77" s="307">
        <f ca="1">'Ops CF'!DH84</f>
        <v>0</v>
      </c>
      <c r="DJ77" s="307">
        <f ca="1">'Ops CF'!DI84</f>
        <v>0</v>
      </c>
      <c r="DK77" s="307">
        <f ca="1">'Ops CF'!DJ84</f>
        <v>0</v>
      </c>
      <c r="DL77" s="307">
        <f ca="1">'Ops CF'!DK84</f>
        <v>0</v>
      </c>
      <c r="DM77" s="307">
        <f ca="1">'Ops CF'!DL84</f>
        <v>0</v>
      </c>
      <c r="DN77" s="307">
        <f ca="1">'Ops CF'!DM84</f>
        <v>0</v>
      </c>
      <c r="DO77" s="307">
        <f ca="1">'Ops CF'!DN84</f>
        <v>0</v>
      </c>
      <c r="DP77" s="307">
        <f ca="1">'Ops CF'!DO84</f>
        <v>0</v>
      </c>
      <c r="DQ77" s="307">
        <f ca="1">'Ops CF'!DP84</f>
        <v>0</v>
      </c>
      <c r="DR77" s="307">
        <f ca="1">'Ops CF'!DQ84</f>
        <v>0</v>
      </c>
      <c r="DS77" s="307">
        <f ca="1">'Ops CF'!DR84</f>
        <v>0</v>
      </c>
      <c r="DT77" s="307">
        <f ca="1">'Ops CF'!DS84</f>
        <v>0</v>
      </c>
      <c r="DU77" s="307">
        <f ca="1">'Ops CF'!DT84</f>
        <v>0</v>
      </c>
      <c r="DV77" s="307">
        <f ca="1">'Ops CF'!DU84</f>
        <v>0</v>
      </c>
      <c r="DW77" s="307">
        <f ca="1">'Ops CF'!DV84</f>
        <v>0</v>
      </c>
      <c r="DX77" s="307">
        <f ca="1">'Ops CF'!DW84</f>
        <v>0</v>
      </c>
      <c r="DY77" s="307">
        <f ca="1">'Ops CF'!DX84</f>
        <v>0</v>
      </c>
      <c r="DZ77" s="307">
        <f ca="1">'Ops CF'!DY84</f>
        <v>0</v>
      </c>
      <c r="EA77" s="307">
        <f ca="1">'Ops CF'!DZ84</f>
        <v>0</v>
      </c>
      <c r="EB77" s="307">
        <f ca="1">'Ops CF'!EA84</f>
        <v>0</v>
      </c>
      <c r="EC77" s="307">
        <f ca="1">'Ops CF'!EB84</f>
        <v>0</v>
      </c>
      <c r="ED77" s="307">
        <f ca="1">'Ops CF'!EC84</f>
        <v>0</v>
      </c>
      <c r="EE77" s="307">
        <f ca="1">'Ops CF'!ED84</f>
        <v>0</v>
      </c>
      <c r="EF77" s="307">
        <f ca="1">'Ops CF'!EE84</f>
        <v>0</v>
      </c>
      <c r="EG77" s="307">
        <f ca="1">'Ops CF'!EF84</f>
        <v>0</v>
      </c>
      <c r="EH77" s="311">
        <f ca="1">'Ops CF'!EG84</f>
        <v>0</v>
      </c>
    </row>
    <row r="78" spans="1:138" hidden="1" outlineLevel="1" x14ac:dyDescent="0.2">
      <c r="A78" s="2"/>
      <c r="B78" s="308" t="str">
        <f>'Ops CF'!B85</f>
        <v>Leasing Commissions</v>
      </c>
      <c r="C78" s="309"/>
      <c r="D78" s="309"/>
      <c r="E78" s="309">
        <f>'Ops CF'!E85</f>
        <v>0</v>
      </c>
      <c r="F78" s="309">
        <f ca="1">'Ops CF'!F85</f>
        <v>0</v>
      </c>
      <c r="G78" s="309">
        <f ca="1">'Ops CF'!G85</f>
        <v>0</v>
      </c>
      <c r="H78" s="309">
        <f ca="1">'Ops CF'!H85</f>
        <v>0</v>
      </c>
      <c r="I78" s="309">
        <f ca="1">'Ops CF'!I85</f>
        <v>0</v>
      </c>
      <c r="J78" s="309">
        <f ca="1">'Ops CF'!J85</f>
        <v>0</v>
      </c>
      <c r="K78" s="309">
        <f ca="1">'Ops CF'!K85</f>
        <v>0</v>
      </c>
      <c r="L78" s="309">
        <f ca="1">'Ops CF'!L85</f>
        <v>0</v>
      </c>
      <c r="M78" s="309">
        <f ca="1">'Ops CF'!M85</f>
        <v>0</v>
      </c>
      <c r="N78" s="309">
        <f ca="1">'Ops CF'!N85</f>
        <v>0</v>
      </c>
      <c r="O78" s="309">
        <f ca="1">'Ops CF'!O85</f>
        <v>0</v>
      </c>
      <c r="P78" s="309">
        <f ca="1">SUMIF($D$10:$N$10,"&lt;="&amp;rHoldPeriod,$D78:$N78)</f>
        <v>0</v>
      </c>
      <c r="Q78" s="2"/>
      <c r="R78" s="309"/>
      <c r="S78" s="309">
        <f>'Ops CF'!R85</f>
        <v>0</v>
      </c>
      <c r="T78" s="309">
        <f>'Ops CF'!S85</f>
        <v>0</v>
      </c>
      <c r="U78" s="309">
        <f>'Ops CF'!T85</f>
        <v>0</v>
      </c>
      <c r="V78" s="309">
        <f>'Ops CF'!U85</f>
        <v>0</v>
      </c>
      <c r="W78" s="309">
        <f>'Ops CF'!V85</f>
        <v>0</v>
      </c>
      <c r="X78" s="309">
        <f>'Ops CF'!W85</f>
        <v>0</v>
      </c>
      <c r="Y78" s="309">
        <f>'Ops CF'!X85</f>
        <v>0</v>
      </c>
      <c r="Z78" s="309">
        <f>'Ops CF'!Y85</f>
        <v>0</v>
      </c>
      <c r="AA78" s="309">
        <f>'Ops CF'!Z85</f>
        <v>0</v>
      </c>
      <c r="AB78" s="309">
        <f>'Ops CF'!AA85</f>
        <v>0</v>
      </c>
      <c r="AC78" s="309">
        <f>'Ops CF'!AB85</f>
        <v>0</v>
      </c>
      <c r="AD78" s="309">
        <f>'Ops CF'!AC85</f>
        <v>0</v>
      </c>
      <c r="AE78" s="309">
        <f ca="1">'Ops CF'!AD85</f>
        <v>0</v>
      </c>
      <c r="AF78" s="309">
        <f ca="1">'Ops CF'!AE85</f>
        <v>0</v>
      </c>
      <c r="AG78" s="309">
        <f ca="1">'Ops CF'!AF85</f>
        <v>0</v>
      </c>
      <c r="AH78" s="309">
        <f ca="1">'Ops CF'!AG85</f>
        <v>0</v>
      </c>
      <c r="AI78" s="309">
        <f ca="1">'Ops CF'!AH85</f>
        <v>0</v>
      </c>
      <c r="AJ78" s="309">
        <f ca="1">'Ops CF'!AI85</f>
        <v>0</v>
      </c>
      <c r="AK78" s="309">
        <f ca="1">'Ops CF'!AJ85</f>
        <v>0</v>
      </c>
      <c r="AL78" s="309">
        <f ca="1">'Ops CF'!AK85</f>
        <v>0</v>
      </c>
      <c r="AM78" s="309">
        <f ca="1">'Ops CF'!AL85</f>
        <v>0</v>
      </c>
      <c r="AN78" s="309">
        <f ca="1">'Ops CF'!AM85</f>
        <v>0</v>
      </c>
      <c r="AO78" s="309">
        <f ca="1">'Ops CF'!AN85</f>
        <v>0</v>
      </c>
      <c r="AP78" s="309">
        <f ca="1">'Ops CF'!AO85</f>
        <v>0</v>
      </c>
      <c r="AQ78" s="309">
        <f ca="1">'Ops CF'!AP85</f>
        <v>0</v>
      </c>
      <c r="AR78" s="309">
        <f ca="1">'Ops CF'!AQ85</f>
        <v>0</v>
      </c>
      <c r="AS78" s="309">
        <f ca="1">'Ops CF'!AR85</f>
        <v>0</v>
      </c>
      <c r="AT78" s="309">
        <f ca="1">'Ops CF'!AS85</f>
        <v>0</v>
      </c>
      <c r="AU78" s="309">
        <f ca="1">'Ops CF'!AT85</f>
        <v>0</v>
      </c>
      <c r="AV78" s="309">
        <f ca="1">'Ops CF'!AU85</f>
        <v>0</v>
      </c>
      <c r="AW78" s="309">
        <f ca="1">'Ops CF'!AV85</f>
        <v>0</v>
      </c>
      <c r="AX78" s="309">
        <f ca="1">'Ops CF'!AW85</f>
        <v>0</v>
      </c>
      <c r="AY78" s="309">
        <f ca="1">'Ops CF'!AX85</f>
        <v>0</v>
      </c>
      <c r="AZ78" s="309">
        <f ca="1">'Ops CF'!AY85</f>
        <v>0</v>
      </c>
      <c r="BA78" s="309">
        <f ca="1">'Ops CF'!AZ85</f>
        <v>0</v>
      </c>
      <c r="BB78" s="309">
        <f ca="1">'Ops CF'!BA85</f>
        <v>0</v>
      </c>
      <c r="BC78" s="309">
        <f ca="1">'Ops CF'!BB85</f>
        <v>0</v>
      </c>
      <c r="BD78" s="309">
        <f ca="1">'Ops CF'!BC85</f>
        <v>0</v>
      </c>
      <c r="BE78" s="309">
        <f ca="1">'Ops CF'!BD85</f>
        <v>0</v>
      </c>
      <c r="BF78" s="309">
        <f ca="1">'Ops CF'!BE85</f>
        <v>0</v>
      </c>
      <c r="BG78" s="309">
        <f ca="1">'Ops CF'!BF85</f>
        <v>0</v>
      </c>
      <c r="BH78" s="309">
        <f ca="1">'Ops CF'!BG85</f>
        <v>0</v>
      </c>
      <c r="BI78" s="309">
        <f ca="1">'Ops CF'!BH85</f>
        <v>0</v>
      </c>
      <c r="BJ78" s="309">
        <f ca="1">'Ops CF'!BI85</f>
        <v>0</v>
      </c>
      <c r="BK78" s="309">
        <f ca="1">'Ops CF'!BJ85</f>
        <v>0</v>
      </c>
      <c r="BL78" s="309">
        <f ca="1">'Ops CF'!BK85</f>
        <v>0</v>
      </c>
      <c r="BM78" s="309">
        <f ca="1">'Ops CF'!BL85</f>
        <v>0</v>
      </c>
      <c r="BN78" s="309">
        <f ca="1">'Ops CF'!BM85</f>
        <v>0</v>
      </c>
      <c r="BO78" s="309">
        <f ca="1">'Ops CF'!BN85</f>
        <v>0</v>
      </c>
      <c r="BP78" s="309">
        <f ca="1">'Ops CF'!BO85</f>
        <v>0</v>
      </c>
      <c r="BQ78" s="309">
        <f ca="1">'Ops CF'!BP85</f>
        <v>0</v>
      </c>
      <c r="BR78" s="309">
        <f ca="1">'Ops CF'!BQ85</f>
        <v>0</v>
      </c>
      <c r="BS78" s="309">
        <f ca="1">'Ops CF'!BR85</f>
        <v>0</v>
      </c>
      <c r="BT78" s="309">
        <f ca="1">'Ops CF'!BS85</f>
        <v>0</v>
      </c>
      <c r="BU78" s="309">
        <f ca="1">'Ops CF'!BT85</f>
        <v>0</v>
      </c>
      <c r="BV78" s="309">
        <f ca="1">'Ops CF'!BU85</f>
        <v>0</v>
      </c>
      <c r="BW78" s="309">
        <f ca="1">'Ops CF'!BV85</f>
        <v>0</v>
      </c>
      <c r="BX78" s="309">
        <f ca="1">'Ops CF'!BW85</f>
        <v>0</v>
      </c>
      <c r="BY78" s="309">
        <f ca="1">'Ops CF'!BX85</f>
        <v>0</v>
      </c>
      <c r="BZ78" s="309">
        <f ca="1">'Ops CF'!BY85</f>
        <v>0</v>
      </c>
      <c r="CA78" s="309">
        <f ca="1">'Ops CF'!BZ85</f>
        <v>0</v>
      </c>
      <c r="CB78" s="309">
        <f ca="1">'Ops CF'!CA85</f>
        <v>0</v>
      </c>
      <c r="CC78" s="309">
        <f ca="1">'Ops CF'!CB85</f>
        <v>0</v>
      </c>
      <c r="CD78" s="309">
        <f ca="1">'Ops CF'!CC85</f>
        <v>0</v>
      </c>
      <c r="CE78" s="309">
        <f ca="1">'Ops CF'!CD85</f>
        <v>0</v>
      </c>
      <c r="CF78" s="309">
        <f ca="1">'Ops CF'!CE85</f>
        <v>0</v>
      </c>
      <c r="CG78" s="309">
        <f ca="1">'Ops CF'!CF85</f>
        <v>0</v>
      </c>
      <c r="CH78" s="309">
        <f ca="1">'Ops CF'!CG85</f>
        <v>0</v>
      </c>
      <c r="CI78" s="309">
        <f ca="1">'Ops CF'!CH85</f>
        <v>0</v>
      </c>
      <c r="CJ78" s="309">
        <f ca="1">'Ops CF'!CI85</f>
        <v>0</v>
      </c>
      <c r="CK78" s="309">
        <f ca="1">'Ops CF'!CJ85</f>
        <v>0</v>
      </c>
      <c r="CL78" s="309">
        <f ca="1">'Ops CF'!CK85</f>
        <v>0</v>
      </c>
      <c r="CM78" s="309">
        <f ca="1">'Ops CF'!CL85</f>
        <v>0</v>
      </c>
      <c r="CN78" s="309">
        <f ca="1">'Ops CF'!CM85</f>
        <v>0</v>
      </c>
      <c r="CO78" s="309">
        <f ca="1">'Ops CF'!CN85</f>
        <v>0</v>
      </c>
      <c r="CP78" s="309">
        <f ca="1">'Ops CF'!CO85</f>
        <v>0</v>
      </c>
      <c r="CQ78" s="309">
        <f ca="1">'Ops CF'!CP85</f>
        <v>0</v>
      </c>
      <c r="CR78" s="309">
        <f ca="1">'Ops CF'!CQ85</f>
        <v>0</v>
      </c>
      <c r="CS78" s="309">
        <f ca="1">'Ops CF'!CR85</f>
        <v>0</v>
      </c>
      <c r="CT78" s="309">
        <f ca="1">'Ops CF'!CS85</f>
        <v>0</v>
      </c>
      <c r="CU78" s="309">
        <f ca="1">'Ops CF'!CT85</f>
        <v>0</v>
      </c>
      <c r="CV78" s="309">
        <f ca="1">'Ops CF'!CU85</f>
        <v>0</v>
      </c>
      <c r="CW78" s="309">
        <f ca="1">'Ops CF'!CV85</f>
        <v>0</v>
      </c>
      <c r="CX78" s="309">
        <f ca="1">'Ops CF'!CW85</f>
        <v>0</v>
      </c>
      <c r="CY78" s="309">
        <f ca="1">'Ops CF'!CX85</f>
        <v>0</v>
      </c>
      <c r="CZ78" s="309">
        <f ca="1">'Ops CF'!CY85</f>
        <v>0</v>
      </c>
      <c r="DA78" s="309">
        <f ca="1">'Ops CF'!CZ85</f>
        <v>0</v>
      </c>
      <c r="DB78" s="309">
        <f ca="1">'Ops CF'!DA85</f>
        <v>0</v>
      </c>
      <c r="DC78" s="309">
        <f ca="1">'Ops CF'!DB85</f>
        <v>0</v>
      </c>
      <c r="DD78" s="309">
        <f ca="1">'Ops CF'!DC85</f>
        <v>0</v>
      </c>
      <c r="DE78" s="309">
        <f ca="1">'Ops CF'!DD85</f>
        <v>0</v>
      </c>
      <c r="DF78" s="309">
        <f ca="1">'Ops CF'!DE85</f>
        <v>0</v>
      </c>
      <c r="DG78" s="309">
        <f ca="1">'Ops CF'!DF85</f>
        <v>0</v>
      </c>
      <c r="DH78" s="309">
        <f ca="1">'Ops CF'!DG85</f>
        <v>0</v>
      </c>
      <c r="DI78" s="309">
        <f ca="1">'Ops CF'!DH85</f>
        <v>0</v>
      </c>
      <c r="DJ78" s="309">
        <f ca="1">'Ops CF'!DI85</f>
        <v>0</v>
      </c>
      <c r="DK78" s="309">
        <f ca="1">'Ops CF'!DJ85</f>
        <v>0</v>
      </c>
      <c r="DL78" s="309">
        <f ca="1">'Ops CF'!DK85</f>
        <v>0</v>
      </c>
      <c r="DM78" s="309">
        <f ca="1">'Ops CF'!DL85</f>
        <v>0</v>
      </c>
      <c r="DN78" s="309">
        <f ca="1">'Ops CF'!DM85</f>
        <v>0</v>
      </c>
      <c r="DO78" s="309">
        <f ca="1">'Ops CF'!DN85</f>
        <v>0</v>
      </c>
      <c r="DP78" s="309">
        <f ca="1">'Ops CF'!DO85</f>
        <v>0</v>
      </c>
      <c r="DQ78" s="309">
        <f ca="1">'Ops CF'!DP85</f>
        <v>0</v>
      </c>
      <c r="DR78" s="309">
        <f ca="1">'Ops CF'!DQ85</f>
        <v>0</v>
      </c>
      <c r="DS78" s="309">
        <f ca="1">'Ops CF'!DR85</f>
        <v>0</v>
      </c>
      <c r="DT78" s="309">
        <f ca="1">'Ops CF'!DS85</f>
        <v>0</v>
      </c>
      <c r="DU78" s="309">
        <f ca="1">'Ops CF'!DT85</f>
        <v>0</v>
      </c>
      <c r="DV78" s="309">
        <f ca="1">'Ops CF'!DU85</f>
        <v>0</v>
      </c>
      <c r="DW78" s="309">
        <f ca="1">'Ops CF'!DV85</f>
        <v>0</v>
      </c>
      <c r="DX78" s="309">
        <f ca="1">'Ops CF'!DW85</f>
        <v>0</v>
      </c>
      <c r="DY78" s="309">
        <f ca="1">'Ops CF'!DX85</f>
        <v>0</v>
      </c>
      <c r="DZ78" s="309">
        <f ca="1">'Ops CF'!DY85</f>
        <v>0</v>
      </c>
      <c r="EA78" s="309">
        <f ca="1">'Ops CF'!DZ85</f>
        <v>0</v>
      </c>
      <c r="EB78" s="309">
        <f ca="1">'Ops CF'!EA85</f>
        <v>0</v>
      </c>
      <c r="EC78" s="309">
        <f ca="1">'Ops CF'!EB85</f>
        <v>0</v>
      </c>
      <c r="ED78" s="309">
        <f ca="1">'Ops CF'!EC85</f>
        <v>0</v>
      </c>
      <c r="EE78" s="309">
        <f ca="1">'Ops CF'!ED85</f>
        <v>0</v>
      </c>
      <c r="EF78" s="309">
        <f ca="1">'Ops CF'!EE85</f>
        <v>0</v>
      </c>
      <c r="EG78" s="309">
        <f ca="1">'Ops CF'!EF85</f>
        <v>0</v>
      </c>
      <c r="EH78" s="312">
        <f ca="1">'Ops CF'!EG85</f>
        <v>0</v>
      </c>
    </row>
    <row r="79" spans="1:138" x14ac:dyDescent="0.2">
      <c r="A79" s="2"/>
      <c r="B79" s="175" t="s">
        <v>213</v>
      </c>
      <c r="C79" s="176"/>
      <c r="D79" s="177"/>
      <c r="E79" s="177">
        <f t="shared" ref="E79:N79" si="36">-E74*rUpfrontCapEx</f>
        <v>0</v>
      </c>
      <c r="F79" s="177">
        <f t="shared" ca="1" si="36"/>
        <v>0</v>
      </c>
      <c r="G79" s="177">
        <f t="shared" ca="1" si="36"/>
        <v>0</v>
      </c>
      <c r="H79" s="177">
        <f t="shared" ca="1" si="36"/>
        <v>0</v>
      </c>
      <c r="I79" s="177">
        <f t="shared" ca="1" si="36"/>
        <v>0</v>
      </c>
      <c r="J79" s="177">
        <f t="shared" ca="1" si="36"/>
        <v>0</v>
      </c>
      <c r="K79" s="177">
        <f t="shared" ca="1" si="36"/>
        <v>0</v>
      </c>
      <c r="L79" s="177">
        <f t="shared" ca="1" si="36"/>
        <v>0</v>
      </c>
      <c r="M79" s="177">
        <f t="shared" ca="1" si="36"/>
        <v>0</v>
      </c>
      <c r="N79" s="177">
        <f t="shared" ca="1" si="36"/>
        <v>0</v>
      </c>
      <c r="O79" s="177">
        <f ca="1">-O74*rUpfrontCapEx</f>
        <v>0</v>
      </c>
      <c r="P79" s="177">
        <f ca="1">SUMIF($D$10:$N$10,"&lt;="&amp;rHoldPeriod,$D79:$N79)</f>
        <v>0</v>
      </c>
      <c r="Q79" s="2"/>
      <c r="R79" s="177"/>
      <c r="S79" s="177">
        <f t="shared" ref="S79:AX79" si="37">-S74*rUpfrontCapEx</f>
        <v>0</v>
      </c>
      <c r="T79" s="177">
        <f t="shared" si="37"/>
        <v>0</v>
      </c>
      <c r="U79" s="177">
        <f t="shared" si="37"/>
        <v>0</v>
      </c>
      <c r="V79" s="177">
        <f t="shared" si="37"/>
        <v>0</v>
      </c>
      <c r="W79" s="177">
        <f t="shared" si="37"/>
        <v>0</v>
      </c>
      <c r="X79" s="177">
        <f t="shared" si="37"/>
        <v>0</v>
      </c>
      <c r="Y79" s="177">
        <f t="shared" si="37"/>
        <v>0</v>
      </c>
      <c r="Z79" s="177">
        <f t="shared" si="37"/>
        <v>0</v>
      </c>
      <c r="AA79" s="177">
        <f t="shared" si="37"/>
        <v>0</v>
      </c>
      <c r="AB79" s="177">
        <f t="shared" si="37"/>
        <v>0</v>
      </c>
      <c r="AC79" s="177">
        <f t="shared" si="37"/>
        <v>0</v>
      </c>
      <c r="AD79" s="177">
        <f t="shared" si="37"/>
        <v>0</v>
      </c>
      <c r="AE79" s="177">
        <f t="shared" ca="1" si="37"/>
        <v>0</v>
      </c>
      <c r="AF79" s="177">
        <f t="shared" ca="1" si="37"/>
        <v>0</v>
      </c>
      <c r="AG79" s="177">
        <f t="shared" ca="1" si="37"/>
        <v>0</v>
      </c>
      <c r="AH79" s="177">
        <f t="shared" ca="1" si="37"/>
        <v>0</v>
      </c>
      <c r="AI79" s="177">
        <f t="shared" ca="1" si="37"/>
        <v>0</v>
      </c>
      <c r="AJ79" s="177">
        <f t="shared" ca="1" si="37"/>
        <v>0</v>
      </c>
      <c r="AK79" s="177">
        <f t="shared" ca="1" si="37"/>
        <v>0</v>
      </c>
      <c r="AL79" s="177">
        <f t="shared" ca="1" si="37"/>
        <v>0</v>
      </c>
      <c r="AM79" s="177">
        <f t="shared" ca="1" si="37"/>
        <v>0</v>
      </c>
      <c r="AN79" s="177">
        <f t="shared" ca="1" si="37"/>
        <v>0</v>
      </c>
      <c r="AO79" s="177">
        <f t="shared" ca="1" si="37"/>
        <v>0</v>
      </c>
      <c r="AP79" s="177">
        <f t="shared" ca="1" si="37"/>
        <v>0</v>
      </c>
      <c r="AQ79" s="177">
        <f t="shared" ca="1" si="37"/>
        <v>0</v>
      </c>
      <c r="AR79" s="177">
        <f t="shared" ca="1" si="37"/>
        <v>0</v>
      </c>
      <c r="AS79" s="177">
        <f t="shared" ca="1" si="37"/>
        <v>0</v>
      </c>
      <c r="AT79" s="177">
        <f t="shared" ca="1" si="37"/>
        <v>0</v>
      </c>
      <c r="AU79" s="177">
        <f t="shared" ca="1" si="37"/>
        <v>0</v>
      </c>
      <c r="AV79" s="177">
        <f t="shared" ca="1" si="37"/>
        <v>0</v>
      </c>
      <c r="AW79" s="177">
        <f t="shared" ca="1" si="37"/>
        <v>0</v>
      </c>
      <c r="AX79" s="177">
        <f t="shared" ca="1" si="37"/>
        <v>0</v>
      </c>
      <c r="AY79" s="177">
        <f t="shared" ref="AY79:CD79" ca="1" si="38">-AY74*rUpfrontCapEx</f>
        <v>0</v>
      </c>
      <c r="AZ79" s="177">
        <f t="shared" ca="1" si="38"/>
        <v>0</v>
      </c>
      <c r="BA79" s="177">
        <f t="shared" ca="1" si="38"/>
        <v>0</v>
      </c>
      <c r="BB79" s="177">
        <f t="shared" ca="1" si="38"/>
        <v>0</v>
      </c>
      <c r="BC79" s="177">
        <f t="shared" ca="1" si="38"/>
        <v>0</v>
      </c>
      <c r="BD79" s="177">
        <f t="shared" ca="1" si="38"/>
        <v>0</v>
      </c>
      <c r="BE79" s="177">
        <f t="shared" ca="1" si="38"/>
        <v>0</v>
      </c>
      <c r="BF79" s="177">
        <f t="shared" ca="1" si="38"/>
        <v>0</v>
      </c>
      <c r="BG79" s="177">
        <f t="shared" ca="1" si="38"/>
        <v>0</v>
      </c>
      <c r="BH79" s="177">
        <f t="shared" ca="1" si="38"/>
        <v>0</v>
      </c>
      <c r="BI79" s="177">
        <f t="shared" ca="1" si="38"/>
        <v>0</v>
      </c>
      <c r="BJ79" s="177">
        <f t="shared" ca="1" si="38"/>
        <v>0</v>
      </c>
      <c r="BK79" s="177">
        <f t="shared" ca="1" si="38"/>
        <v>0</v>
      </c>
      <c r="BL79" s="177">
        <f t="shared" ca="1" si="38"/>
        <v>0</v>
      </c>
      <c r="BM79" s="177">
        <f t="shared" ca="1" si="38"/>
        <v>0</v>
      </c>
      <c r="BN79" s="177">
        <f t="shared" ca="1" si="38"/>
        <v>0</v>
      </c>
      <c r="BO79" s="177">
        <f t="shared" ca="1" si="38"/>
        <v>0</v>
      </c>
      <c r="BP79" s="177">
        <f t="shared" ca="1" si="38"/>
        <v>0</v>
      </c>
      <c r="BQ79" s="177">
        <f t="shared" ca="1" si="38"/>
        <v>0</v>
      </c>
      <c r="BR79" s="177">
        <f t="shared" ca="1" si="38"/>
        <v>0</v>
      </c>
      <c r="BS79" s="177">
        <f t="shared" ca="1" si="38"/>
        <v>0</v>
      </c>
      <c r="BT79" s="177">
        <f t="shared" ca="1" si="38"/>
        <v>0</v>
      </c>
      <c r="BU79" s="177">
        <f t="shared" ca="1" si="38"/>
        <v>0</v>
      </c>
      <c r="BV79" s="177">
        <f t="shared" ca="1" si="38"/>
        <v>0</v>
      </c>
      <c r="BW79" s="177">
        <f t="shared" ca="1" si="38"/>
        <v>0</v>
      </c>
      <c r="BX79" s="177">
        <f t="shared" ca="1" si="38"/>
        <v>0</v>
      </c>
      <c r="BY79" s="177">
        <f t="shared" ca="1" si="38"/>
        <v>0</v>
      </c>
      <c r="BZ79" s="177">
        <f t="shared" ca="1" si="38"/>
        <v>0</v>
      </c>
      <c r="CA79" s="177">
        <f t="shared" ca="1" si="38"/>
        <v>0</v>
      </c>
      <c r="CB79" s="177">
        <f t="shared" ca="1" si="38"/>
        <v>0</v>
      </c>
      <c r="CC79" s="177">
        <f t="shared" ca="1" si="38"/>
        <v>0</v>
      </c>
      <c r="CD79" s="177">
        <f t="shared" ca="1" si="38"/>
        <v>0</v>
      </c>
      <c r="CE79" s="177">
        <f t="shared" ref="CE79:DJ79" ca="1" si="39">-CE74*rUpfrontCapEx</f>
        <v>0</v>
      </c>
      <c r="CF79" s="177">
        <f t="shared" ca="1" si="39"/>
        <v>0</v>
      </c>
      <c r="CG79" s="177">
        <f t="shared" ca="1" si="39"/>
        <v>0</v>
      </c>
      <c r="CH79" s="177">
        <f t="shared" ca="1" si="39"/>
        <v>0</v>
      </c>
      <c r="CI79" s="177">
        <f t="shared" ca="1" si="39"/>
        <v>0</v>
      </c>
      <c r="CJ79" s="177">
        <f t="shared" ca="1" si="39"/>
        <v>0</v>
      </c>
      <c r="CK79" s="177">
        <f t="shared" ca="1" si="39"/>
        <v>0</v>
      </c>
      <c r="CL79" s="177">
        <f t="shared" ca="1" si="39"/>
        <v>0</v>
      </c>
      <c r="CM79" s="177">
        <f t="shared" ca="1" si="39"/>
        <v>0</v>
      </c>
      <c r="CN79" s="177">
        <f t="shared" ca="1" si="39"/>
        <v>0</v>
      </c>
      <c r="CO79" s="177">
        <f t="shared" ca="1" si="39"/>
        <v>0</v>
      </c>
      <c r="CP79" s="177">
        <f t="shared" ca="1" si="39"/>
        <v>0</v>
      </c>
      <c r="CQ79" s="177">
        <f t="shared" ca="1" si="39"/>
        <v>0</v>
      </c>
      <c r="CR79" s="177">
        <f t="shared" ca="1" si="39"/>
        <v>0</v>
      </c>
      <c r="CS79" s="177">
        <f t="shared" ca="1" si="39"/>
        <v>0</v>
      </c>
      <c r="CT79" s="177">
        <f t="shared" ca="1" si="39"/>
        <v>0</v>
      </c>
      <c r="CU79" s="177">
        <f t="shared" ca="1" si="39"/>
        <v>0</v>
      </c>
      <c r="CV79" s="177">
        <f t="shared" ca="1" si="39"/>
        <v>0</v>
      </c>
      <c r="CW79" s="177">
        <f t="shared" ca="1" si="39"/>
        <v>0</v>
      </c>
      <c r="CX79" s="177">
        <f t="shared" ca="1" si="39"/>
        <v>0</v>
      </c>
      <c r="CY79" s="177">
        <f t="shared" ca="1" si="39"/>
        <v>0</v>
      </c>
      <c r="CZ79" s="177">
        <f t="shared" ca="1" si="39"/>
        <v>0</v>
      </c>
      <c r="DA79" s="177">
        <f t="shared" ca="1" si="39"/>
        <v>0</v>
      </c>
      <c r="DB79" s="177">
        <f t="shared" ca="1" si="39"/>
        <v>0</v>
      </c>
      <c r="DC79" s="177">
        <f t="shared" ca="1" si="39"/>
        <v>0</v>
      </c>
      <c r="DD79" s="177">
        <f t="shared" ca="1" si="39"/>
        <v>0</v>
      </c>
      <c r="DE79" s="177">
        <f t="shared" ca="1" si="39"/>
        <v>0</v>
      </c>
      <c r="DF79" s="177">
        <f t="shared" ca="1" si="39"/>
        <v>0</v>
      </c>
      <c r="DG79" s="177">
        <f t="shared" ca="1" si="39"/>
        <v>0</v>
      </c>
      <c r="DH79" s="177">
        <f t="shared" ca="1" si="39"/>
        <v>0</v>
      </c>
      <c r="DI79" s="177">
        <f t="shared" ca="1" si="39"/>
        <v>0</v>
      </c>
      <c r="DJ79" s="177">
        <f t="shared" ca="1" si="39"/>
        <v>0</v>
      </c>
      <c r="DK79" s="177">
        <f t="shared" ref="DK79:EH79" ca="1" si="40">-DK74*rUpfrontCapEx</f>
        <v>0</v>
      </c>
      <c r="DL79" s="177">
        <f t="shared" ca="1" si="40"/>
        <v>0</v>
      </c>
      <c r="DM79" s="177">
        <f t="shared" ca="1" si="40"/>
        <v>0</v>
      </c>
      <c r="DN79" s="177">
        <f t="shared" ca="1" si="40"/>
        <v>0</v>
      </c>
      <c r="DO79" s="177">
        <f t="shared" ca="1" si="40"/>
        <v>0</v>
      </c>
      <c r="DP79" s="177">
        <f t="shared" ca="1" si="40"/>
        <v>0</v>
      </c>
      <c r="DQ79" s="177">
        <f t="shared" ca="1" si="40"/>
        <v>0</v>
      </c>
      <c r="DR79" s="177">
        <f t="shared" ca="1" si="40"/>
        <v>0</v>
      </c>
      <c r="DS79" s="177">
        <f t="shared" ca="1" si="40"/>
        <v>0</v>
      </c>
      <c r="DT79" s="177">
        <f t="shared" ca="1" si="40"/>
        <v>0</v>
      </c>
      <c r="DU79" s="177">
        <f t="shared" ca="1" si="40"/>
        <v>0</v>
      </c>
      <c r="DV79" s="177">
        <f t="shared" ca="1" si="40"/>
        <v>0</v>
      </c>
      <c r="DW79" s="177">
        <f t="shared" ca="1" si="40"/>
        <v>0</v>
      </c>
      <c r="DX79" s="177">
        <f t="shared" ca="1" si="40"/>
        <v>0</v>
      </c>
      <c r="DY79" s="177">
        <f t="shared" ca="1" si="40"/>
        <v>0</v>
      </c>
      <c r="DZ79" s="177">
        <f t="shared" ca="1" si="40"/>
        <v>0</v>
      </c>
      <c r="EA79" s="177">
        <f t="shared" ca="1" si="40"/>
        <v>0</v>
      </c>
      <c r="EB79" s="177">
        <f t="shared" ca="1" si="40"/>
        <v>0</v>
      </c>
      <c r="EC79" s="177">
        <f t="shared" ca="1" si="40"/>
        <v>0</v>
      </c>
      <c r="ED79" s="177">
        <f t="shared" ca="1" si="40"/>
        <v>0</v>
      </c>
      <c r="EE79" s="177">
        <f t="shared" ca="1" si="40"/>
        <v>0</v>
      </c>
      <c r="EF79" s="177">
        <f t="shared" ca="1" si="40"/>
        <v>0</v>
      </c>
      <c r="EG79" s="177">
        <f t="shared" ca="1" si="40"/>
        <v>0</v>
      </c>
      <c r="EH79" s="177">
        <f t="shared" ca="1" si="40"/>
        <v>0</v>
      </c>
    </row>
    <row r="80" spans="1:138"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row>
    <row r="81" spans="1:138" x14ac:dyDescent="0.2">
      <c r="A81" s="2"/>
      <c r="B81" s="168" t="s">
        <v>54</v>
      </c>
      <c r="C81" s="168"/>
      <c r="D81" s="168"/>
      <c r="E81" s="168">
        <f t="shared" ref="E81:P81" ca="1" si="41">SUBTOTAL(9,E21:E79)</f>
        <v>4966493.2830732903</v>
      </c>
      <c r="F81" s="168">
        <f t="shared" ca="1" si="41"/>
        <v>5123234.4173388761</v>
      </c>
      <c r="G81" s="168">
        <f t="shared" ca="1" si="41"/>
        <v>5284871.4440267682</v>
      </c>
      <c r="H81" s="168">
        <f t="shared" ca="1" si="41"/>
        <v>5451556.081369482</v>
      </c>
      <c r="I81" s="168">
        <f t="shared" ca="1" si="41"/>
        <v>5623444.7201830326</v>
      </c>
      <c r="J81" s="168">
        <f t="shared" ca="1" si="41"/>
        <v>5800698.5670703016</v>
      </c>
      <c r="K81" s="168">
        <f t="shared" ca="1" si="41"/>
        <v>5983483.7919962266</v>
      </c>
      <c r="L81" s="168">
        <f t="shared" ca="1" si="41"/>
        <v>6171971.680367779</v>
      </c>
      <c r="M81" s="168">
        <f t="shared" ca="1" si="41"/>
        <v>6366338.7897557691</v>
      </c>
      <c r="N81" s="168">
        <f t="shared" ca="1" si="41"/>
        <v>6566767.1113998247</v>
      </c>
      <c r="O81" s="168">
        <f ca="1">SUBTOTAL(9,O21:O79)</f>
        <v>6773444.2366419826</v>
      </c>
      <c r="P81" s="168">
        <f t="shared" ca="1" si="41"/>
        <v>57338859.886581354</v>
      </c>
      <c r="Q81" s="2"/>
      <c r="R81" s="168"/>
      <c r="S81" s="168">
        <f t="shared" ref="S81:CD81" ca="1" si="42">SUBTOTAL(9,S21:S79)</f>
        <v>413874.44025610742</v>
      </c>
      <c r="T81" s="168">
        <f t="shared" ca="1" si="42"/>
        <v>413874.44025610742</v>
      </c>
      <c r="U81" s="168">
        <f t="shared" ca="1" si="42"/>
        <v>413874.44025610742</v>
      </c>
      <c r="V81" s="168">
        <f t="shared" ca="1" si="42"/>
        <v>413874.44025610742</v>
      </c>
      <c r="W81" s="168">
        <f t="shared" ca="1" si="42"/>
        <v>413874.44025610742</v>
      </c>
      <c r="X81" s="168">
        <f t="shared" ca="1" si="42"/>
        <v>413874.44025610742</v>
      </c>
      <c r="Y81" s="168">
        <f t="shared" ca="1" si="42"/>
        <v>413874.44025610742</v>
      </c>
      <c r="Z81" s="168">
        <f t="shared" ca="1" si="42"/>
        <v>413874.44025610742</v>
      </c>
      <c r="AA81" s="168">
        <f t="shared" ca="1" si="42"/>
        <v>413874.44025610742</v>
      </c>
      <c r="AB81" s="168">
        <f t="shared" ca="1" si="42"/>
        <v>413874.44025610742</v>
      </c>
      <c r="AC81" s="168">
        <f t="shared" ca="1" si="42"/>
        <v>413874.44025610742</v>
      </c>
      <c r="AD81" s="168">
        <f t="shared" ca="1" si="42"/>
        <v>413874.44025610742</v>
      </c>
      <c r="AE81" s="168">
        <f t="shared" ca="1" si="42"/>
        <v>426936.20144490636</v>
      </c>
      <c r="AF81" s="168">
        <f t="shared" ca="1" si="42"/>
        <v>426936.20144490636</v>
      </c>
      <c r="AG81" s="168">
        <f t="shared" ca="1" si="42"/>
        <v>426936.20144490636</v>
      </c>
      <c r="AH81" s="168">
        <f t="shared" ca="1" si="42"/>
        <v>426936.20144490636</v>
      </c>
      <c r="AI81" s="168">
        <f t="shared" ca="1" si="42"/>
        <v>426936.20144490636</v>
      </c>
      <c r="AJ81" s="168">
        <f t="shared" ca="1" si="42"/>
        <v>426936.20144490636</v>
      </c>
      <c r="AK81" s="168">
        <f t="shared" ca="1" si="42"/>
        <v>426936.20144490636</v>
      </c>
      <c r="AL81" s="168">
        <f t="shared" ca="1" si="42"/>
        <v>426936.20144490636</v>
      </c>
      <c r="AM81" s="168">
        <f t="shared" ca="1" si="42"/>
        <v>426936.20144490636</v>
      </c>
      <c r="AN81" s="168">
        <f t="shared" ca="1" si="42"/>
        <v>426936.20144490636</v>
      </c>
      <c r="AO81" s="168">
        <f t="shared" ca="1" si="42"/>
        <v>426936.20144490636</v>
      </c>
      <c r="AP81" s="168">
        <f t="shared" ca="1" si="42"/>
        <v>426936.20144490636</v>
      </c>
      <c r="AQ81" s="168">
        <f t="shared" ca="1" si="42"/>
        <v>440405.95366889727</v>
      </c>
      <c r="AR81" s="168">
        <f t="shared" ca="1" si="42"/>
        <v>440405.95366889727</v>
      </c>
      <c r="AS81" s="168">
        <f t="shared" ca="1" si="42"/>
        <v>440405.95366889727</v>
      </c>
      <c r="AT81" s="168">
        <f t="shared" ca="1" si="42"/>
        <v>440405.95366889727</v>
      </c>
      <c r="AU81" s="168">
        <f t="shared" ca="1" si="42"/>
        <v>440405.95366889727</v>
      </c>
      <c r="AV81" s="168">
        <f t="shared" ca="1" si="42"/>
        <v>440405.95366889727</v>
      </c>
      <c r="AW81" s="168">
        <f t="shared" ca="1" si="42"/>
        <v>440405.95366889727</v>
      </c>
      <c r="AX81" s="168">
        <f t="shared" ca="1" si="42"/>
        <v>440405.95366889727</v>
      </c>
      <c r="AY81" s="168">
        <f t="shared" ca="1" si="42"/>
        <v>440405.95366889727</v>
      </c>
      <c r="AZ81" s="168">
        <f t="shared" ca="1" si="42"/>
        <v>440405.95366889727</v>
      </c>
      <c r="BA81" s="168">
        <f t="shared" ca="1" si="42"/>
        <v>440405.95366889727</v>
      </c>
      <c r="BB81" s="168">
        <f t="shared" ca="1" si="42"/>
        <v>440405.95366889727</v>
      </c>
      <c r="BC81" s="168">
        <f t="shared" ca="1" si="42"/>
        <v>454296.34011412371</v>
      </c>
      <c r="BD81" s="168">
        <f t="shared" ca="1" si="42"/>
        <v>454296.34011412371</v>
      </c>
      <c r="BE81" s="168">
        <f t="shared" ca="1" si="42"/>
        <v>454296.34011412371</v>
      </c>
      <c r="BF81" s="168">
        <f t="shared" ca="1" si="42"/>
        <v>454296.34011412371</v>
      </c>
      <c r="BG81" s="168">
        <f t="shared" ca="1" si="42"/>
        <v>454296.34011412371</v>
      </c>
      <c r="BH81" s="168">
        <f t="shared" ca="1" si="42"/>
        <v>454296.34011412371</v>
      </c>
      <c r="BI81" s="168">
        <f t="shared" ca="1" si="42"/>
        <v>454296.34011412371</v>
      </c>
      <c r="BJ81" s="168">
        <f t="shared" ca="1" si="42"/>
        <v>454296.34011412371</v>
      </c>
      <c r="BK81" s="168">
        <f t="shared" ca="1" si="42"/>
        <v>454296.34011412371</v>
      </c>
      <c r="BL81" s="168">
        <f t="shared" ca="1" si="42"/>
        <v>454296.34011412371</v>
      </c>
      <c r="BM81" s="168">
        <f t="shared" ca="1" si="42"/>
        <v>454296.34011412371</v>
      </c>
      <c r="BN81" s="168">
        <f t="shared" ca="1" si="42"/>
        <v>454296.34011412371</v>
      </c>
      <c r="BO81" s="168">
        <f t="shared" ca="1" si="42"/>
        <v>468620.39334858593</v>
      </c>
      <c r="BP81" s="168">
        <f t="shared" ca="1" si="42"/>
        <v>468620.39334858593</v>
      </c>
      <c r="BQ81" s="168">
        <f t="shared" ca="1" si="42"/>
        <v>468620.39334858593</v>
      </c>
      <c r="BR81" s="168">
        <f t="shared" ca="1" si="42"/>
        <v>468620.39334858593</v>
      </c>
      <c r="BS81" s="168">
        <f t="shared" ca="1" si="42"/>
        <v>468620.39334858593</v>
      </c>
      <c r="BT81" s="168">
        <f t="shared" ca="1" si="42"/>
        <v>468620.39334858593</v>
      </c>
      <c r="BU81" s="168">
        <f t="shared" ca="1" si="42"/>
        <v>468620.39334858593</v>
      </c>
      <c r="BV81" s="168">
        <f t="shared" ca="1" si="42"/>
        <v>468620.39334858593</v>
      </c>
      <c r="BW81" s="168">
        <f t="shared" ca="1" si="42"/>
        <v>468620.39334858593</v>
      </c>
      <c r="BX81" s="168">
        <f t="shared" ca="1" si="42"/>
        <v>468620.39334858593</v>
      </c>
      <c r="BY81" s="168">
        <f t="shared" ca="1" si="42"/>
        <v>468620.39334858593</v>
      </c>
      <c r="BZ81" s="168">
        <f t="shared" ca="1" si="42"/>
        <v>468620.39334858593</v>
      </c>
      <c r="CA81" s="168">
        <f t="shared" ca="1" si="42"/>
        <v>483391.54725585808</v>
      </c>
      <c r="CB81" s="168">
        <f t="shared" ca="1" si="42"/>
        <v>483391.54725585808</v>
      </c>
      <c r="CC81" s="168">
        <f t="shared" ca="1" si="42"/>
        <v>483391.54725585808</v>
      </c>
      <c r="CD81" s="168">
        <f t="shared" ca="1" si="42"/>
        <v>483391.54725585808</v>
      </c>
      <c r="CE81" s="168">
        <f t="shared" ref="CE81:EH81" ca="1" si="43">SUBTOTAL(9,CE21:CE79)</f>
        <v>483391.54725585808</v>
      </c>
      <c r="CF81" s="168">
        <f t="shared" ca="1" si="43"/>
        <v>483391.54725585808</v>
      </c>
      <c r="CG81" s="168">
        <f t="shared" ca="1" si="43"/>
        <v>483391.54725585808</v>
      </c>
      <c r="CH81" s="168">
        <f t="shared" ca="1" si="43"/>
        <v>483391.54725585808</v>
      </c>
      <c r="CI81" s="168">
        <f t="shared" ca="1" si="43"/>
        <v>483391.54725585808</v>
      </c>
      <c r="CJ81" s="168">
        <f t="shared" ca="1" si="43"/>
        <v>483391.54725585808</v>
      </c>
      <c r="CK81" s="168">
        <f t="shared" ca="1" si="43"/>
        <v>483391.54725585808</v>
      </c>
      <c r="CL81" s="168">
        <f t="shared" ca="1" si="43"/>
        <v>483391.54725585808</v>
      </c>
      <c r="CM81" s="168">
        <f t="shared" ca="1" si="43"/>
        <v>498623.6493330191</v>
      </c>
      <c r="CN81" s="168">
        <f t="shared" ca="1" si="43"/>
        <v>498623.6493330191</v>
      </c>
      <c r="CO81" s="168">
        <f t="shared" ca="1" si="43"/>
        <v>498623.6493330191</v>
      </c>
      <c r="CP81" s="168">
        <f t="shared" ca="1" si="43"/>
        <v>498623.6493330191</v>
      </c>
      <c r="CQ81" s="168">
        <f t="shared" ca="1" si="43"/>
        <v>498623.6493330191</v>
      </c>
      <c r="CR81" s="168">
        <f t="shared" ca="1" si="43"/>
        <v>498623.6493330191</v>
      </c>
      <c r="CS81" s="168">
        <f t="shared" ca="1" si="43"/>
        <v>498623.6493330191</v>
      </c>
      <c r="CT81" s="168">
        <f t="shared" ca="1" si="43"/>
        <v>498623.6493330191</v>
      </c>
      <c r="CU81" s="168">
        <f t="shared" ca="1" si="43"/>
        <v>498623.6493330191</v>
      </c>
      <c r="CV81" s="168">
        <f t="shared" ca="1" si="43"/>
        <v>498623.6493330191</v>
      </c>
      <c r="CW81" s="168">
        <f t="shared" ca="1" si="43"/>
        <v>498623.6493330191</v>
      </c>
      <c r="CX81" s="168">
        <f t="shared" ca="1" si="43"/>
        <v>498623.6493330191</v>
      </c>
      <c r="CY81" s="168">
        <f t="shared" ca="1" si="43"/>
        <v>514330.97336398147</v>
      </c>
      <c r="CZ81" s="168">
        <f t="shared" ca="1" si="43"/>
        <v>514330.97336398147</v>
      </c>
      <c r="DA81" s="168">
        <f t="shared" ca="1" si="43"/>
        <v>514330.97336398147</v>
      </c>
      <c r="DB81" s="168">
        <f t="shared" ca="1" si="43"/>
        <v>514330.97336398147</v>
      </c>
      <c r="DC81" s="168">
        <f t="shared" ca="1" si="43"/>
        <v>514330.97336398147</v>
      </c>
      <c r="DD81" s="168">
        <f t="shared" ca="1" si="43"/>
        <v>514330.97336398147</v>
      </c>
      <c r="DE81" s="168">
        <f t="shared" ca="1" si="43"/>
        <v>514330.97336398147</v>
      </c>
      <c r="DF81" s="168">
        <f t="shared" ca="1" si="43"/>
        <v>514330.97336398147</v>
      </c>
      <c r="DG81" s="168">
        <f t="shared" ca="1" si="43"/>
        <v>514330.97336398147</v>
      </c>
      <c r="DH81" s="168">
        <f t="shared" ca="1" si="43"/>
        <v>514330.97336398147</v>
      </c>
      <c r="DI81" s="168">
        <f t="shared" ca="1" si="43"/>
        <v>514330.97336398147</v>
      </c>
      <c r="DJ81" s="168">
        <f t="shared" ca="1" si="43"/>
        <v>514330.97336398147</v>
      </c>
      <c r="DK81" s="168">
        <f t="shared" ca="1" si="43"/>
        <v>530528.23247964738</v>
      </c>
      <c r="DL81" s="168">
        <f t="shared" ca="1" si="43"/>
        <v>530528.23247964738</v>
      </c>
      <c r="DM81" s="168">
        <f t="shared" ca="1" si="43"/>
        <v>530528.23247964738</v>
      </c>
      <c r="DN81" s="168">
        <f t="shared" ca="1" si="43"/>
        <v>530528.23247964738</v>
      </c>
      <c r="DO81" s="168">
        <f t="shared" ca="1" si="43"/>
        <v>530528.23247964738</v>
      </c>
      <c r="DP81" s="168">
        <f t="shared" ca="1" si="43"/>
        <v>530528.23247964738</v>
      </c>
      <c r="DQ81" s="168">
        <f t="shared" ca="1" si="43"/>
        <v>530528.23247964738</v>
      </c>
      <c r="DR81" s="168">
        <f t="shared" ca="1" si="43"/>
        <v>530528.23247964738</v>
      </c>
      <c r="DS81" s="168">
        <f t="shared" ca="1" si="43"/>
        <v>530528.23247964738</v>
      </c>
      <c r="DT81" s="168">
        <f t="shared" ca="1" si="43"/>
        <v>530528.23247964738</v>
      </c>
      <c r="DU81" s="168">
        <f t="shared" ca="1" si="43"/>
        <v>530528.23247964738</v>
      </c>
      <c r="DV81" s="168">
        <f t="shared" ca="1" si="43"/>
        <v>530528.23247964738</v>
      </c>
      <c r="DW81" s="168">
        <f t="shared" ca="1" si="43"/>
        <v>547230.59261665167</v>
      </c>
      <c r="DX81" s="168">
        <f t="shared" ca="1" si="43"/>
        <v>547230.59261665167</v>
      </c>
      <c r="DY81" s="168">
        <f t="shared" ca="1" si="43"/>
        <v>547230.59261665167</v>
      </c>
      <c r="DZ81" s="168">
        <f t="shared" ca="1" si="43"/>
        <v>547230.59261665167</v>
      </c>
      <c r="EA81" s="168">
        <f t="shared" ca="1" si="43"/>
        <v>547230.59261665167</v>
      </c>
      <c r="EB81" s="168">
        <f t="shared" ca="1" si="43"/>
        <v>547230.59261665167</v>
      </c>
      <c r="EC81" s="168">
        <f t="shared" ca="1" si="43"/>
        <v>547230.59261665167</v>
      </c>
      <c r="ED81" s="168">
        <f t="shared" ca="1" si="43"/>
        <v>547230.59261665167</v>
      </c>
      <c r="EE81" s="168">
        <f t="shared" ca="1" si="43"/>
        <v>547230.59261665167</v>
      </c>
      <c r="EF81" s="168">
        <f t="shared" ca="1" si="43"/>
        <v>547230.59261665167</v>
      </c>
      <c r="EG81" s="168">
        <f t="shared" ca="1" si="43"/>
        <v>547230.59261665167</v>
      </c>
      <c r="EH81" s="168">
        <f t="shared" ca="1" si="43"/>
        <v>547230.59261665167</v>
      </c>
    </row>
    <row r="82" spans="1:138"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row>
    <row r="83" spans="1:138"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row>
    <row r="84" spans="1:138" x14ac:dyDescent="0.2">
      <c r="A84" s="2"/>
      <c r="B84" s="168" t="s">
        <v>214</v>
      </c>
      <c r="C84" s="168"/>
      <c r="D84" s="168"/>
      <c r="E84" s="168"/>
      <c r="F84" s="168"/>
      <c r="G84" s="168"/>
      <c r="H84" s="168"/>
      <c r="I84" s="168"/>
      <c r="J84" s="168"/>
      <c r="K84" s="168"/>
      <c r="L84" s="168"/>
      <c r="M84" s="168"/>
      <c r="N84" s="168"/>
      <c r="O84" s="168"/>
      <c r="P84" s="168"/>
      <c r="Q84" s="2"/>
      <c r="R84" s="168"/>
      <c r="S84" s="168"/>
      <c r="T84" s="168"/>
      <c r="U84" s="168"/>
      <c r="V84" s="168"/>
      <c r="W84" s="168"/>
      <c r="X84" s="168"/>
      <c r="Y84" s="168"/>
      <c r="Z84" s="168"/>
      <c r="AA84" s="168"/>
      <c r="AB84" s="168"/>
      <c r="AC84" s="168"/>
      <c r="AD84" s="168"/>
      <c r="AE84" s="168"/>
      <c r="AF84" s="168"/>
      <c r="AG84" s="168"/>
      <c r="AH84" s="168"/>
      <c r="AI84" s="168"/>
      <c r="AJ84" s="168"/>
      <c r="AK84" s="168"/>
      <c r="AL84" s="168"/>
      <c r="AM84" s="168"/>
      <c r="AN84" s="168"/>
      <c r="AO84" s="168"/>
      <c r="AP84" s="168"/>
      <c r="AQ84" s="168"/>
      <c r="AR84" s="168"/>
      <c r="AS84" s="168"/>
      <c r="AT84" s="168"/>
      <c r="AU84" s="168"/>
      <c r="AV84" s="168"/>
      <c r="AW84" s="168"/>
      <c r="AX84" s="168"/>
      <c r="AY84" s="168"/>
      <c r="AZ84" s="168"/>
      <c r="BA84" s="168"/>
      <c r="BB84" s="168"/>
      <c r="BC84" s="168"/>
      <c r="BD84" s="168"/>
      <c r="BE84" s="168"/>
      <c r="BF84" s="168"/>
      <c r="BG84" s="168"/>
      <c r="BH84" s="168"/>
      <c r="BI84" s="168"/>
      <c r="BJ84" s="168"/>
      <c r="BK84" s="168"/>
      <c r="BL84" s="168"/>
      <c r="BM84" s="168"/>
      <c r="BN84" s="168"/>
      <c r="BO84" s="168"/>
      <c r="BP84" s="168"/>
      <c r="BQ84" s="168"/>
      <c r="BR84" s="168"/>
      <c r="BS84" s="168"/>
      <c r="BT84" s="168"/>
      <c r="BU84" s="168"/>
      <c r="BV84" s="168"/>
      <c r="BW84" s="168"/>
      <c r="BX84" s="168"/>
      <c r="BY84" s="168"/>
      <c r="BZ84" s="168"/>
      <c r="CA84" s="168"/>
      <c r="CB84" s="168"/>
      <c r="CC84" s="168"/>
      <c r="CD84" s="168"/>
      <c r="CE84" s="168"/>
      <c r="CF84" s="168"/>
      <c r="CG84" s="168"/>
      <c r="CH84" s="168"/>
      <c r="CI84" s="168"/>
      <c r="CJ84" s="168"/>
      <c r="CK84" s="168"/>
      <c r="CL84" s="168"/>
      <c r="CM84" s="168"/>
      <c r="CN84" s="168"/>
      <c r="CO84" s="168"/>
      <c r="CP84" s="168"/>
      <c r="CQ84" s="168"/>
      <c r="CR84" s="168"/>
      <c r="CS84" s="168"/>
      <c r="CT84" s="168"/>
      <c r="CU84" s="168"/>
      <c r="CV84" s="168"/>
      <c r="CW84" s="168"/>
      <c r="CX84" s="168"/>
      <c r="CY84" s="168"/>
      <c r="CZ84" s="168"/>
      <c r="DA84" s="168"/>
      <c r="DB84" s="168"/>
      <c r="DC84" s="168"/>
      <c r="DD84" s="168"/>
      <c r="DE84" s="168"/>
      <c r="DF84" s="168"/>
      <c r="DG84" s="168"/>
      <c r="DH84" s="168"/>
      <c r="DI84" s="168"/>
      <c r="DJ84" s="168"/>
      <c r="DK84" s="168"/>
      <c r="DL84" s="168"/>
      <c r="DM84" s="168"/>
      <c r="DN84" s="168"/>
      <c r="DO84" s="168"/>
      <c r="DP84" s="168"/>
      <c r="DQ84" s="168"/>
      <c r="DR84" s="168"/>
      <c r="DS84" s="168"/>
      <c r="DT84" s="168"/>
      <c r="DU84" s="168"/>
      <c r="DV84" s="168"/>
      <c r="DW84" s="168"/>
      <c r="DX84" s="168"/>
      <c r="DY84" s="168"/>
      <c r="DZ84" s="168"/>
      <c r="EA84" s="168"/>
      <c r="EB84" s="168"/>
      <c r="EC84" s="168"/>
      <c r="ED84" s="168"/>
      <c r="EE84" s="168"/>
      <c r="EF84" s="168"/>
      <c r="EG84" s="168"/>
      <c r="EH84" s="168"/>
    </row>
    <row r="85" spans="1:138" x14ac:dyDescent="0.2">
      <c r="A85" s="2"/>
      <c r="B85" s="149" t="s">
        <v>215</v>
      </c>
      <c r="C85" s="96"/>
      <c r="D85" s="96"/>
      <c r="E85" s="96">
        <f t="shared" ref="E85:M85" ca="1" si="44">rSaleVal*(E$10=rHoldPeriod)</f>
        <v>0</v>
      </c>
      <c r="F85" s="96">
        <f t="shared" ca="1" si="44"/>
        <v>0</v>
      </c>
      <c r="G85" s="96">
        <f t="shared" ca="1" si="44"/>
        <v>0</v>
      </c>
      <c r="H85" s="96">
        <f t="shared" ca="1" si="44"/>
        <v>0</v>
      </c>
      <c r="I85" s="96">
        <f t="shared" ca="1" si="44"/>
        <v>0</v>
      </c>
      <c r="J85" s="96">
        <f t="shared" ca="1" si="44"/>
        <v>0</v>
      </c>
      <c r="K85" s="96">
        <f t="shared" ca="1" si="44"/>
        <v>0</v>
      </c>
      <c r="L85" s="96">
        <f t="shared" ca="1" si="44"/>
        <v>0</v>
      </c>
      <c r="M85" s="96">
        <f t="shared" ca="1" si="44"/>
        <v>0</v>
      </c>
      <c r="N85" s="96">
        <f ca="1">rSaleVal*(N$10=rHoldPeriod)</f>
        <v>123153531.57530877</v>
      </c>
      <c r="O85" s="96">
        <f ca="1">rSaleVal*(O$10=rHoldPeriod)</f>
        <v>0</v>
      </c>
      <c r="P85" s="96">
        <f ca="1">SUMIF($D$10:$N$10,"&lt;="&amp;rHoldPeriod,$D85:$N85)</f>
        <v>123153531.57530877</v>
      </c>
      <c r="Q85" s="2"/>
      <c r="R85" s="96"/>
      <c r="S85" s="96">
        <f>SUMIF($E$10:$N$10,S$10/12,$E85:$N85)</f>
        <v>0</v>
      </c>
      <c r="T85" s="96">
        <f t="shared" ref="T85:AI86" si="45">SUMIF($E$10:$N$10,T$10/12,$E85:$N85)</f>
        <v>0</v>
      </c>
      <c r="U85" s="96">
        <f t="shared" si="45"/>
        <v>0</v>
      </c>
      <c r="V85" s="96">
        <f t="shared" si="45"/>
        <v>0</v>
      </c>
      <c r="W85" s="96">
        <f t="shared" si="45"/>
        <v>0</v>
      </c>
      <c r="X85" s="96">
        <f t="shared" si="45"/>
        <v>0</v>
      </c>
      <c r="Y85" s="96">
        <f t="shared" si="45"/>
        <v>0</v>
      </c>
      <c r="Z85" s="96">
        <f t="shared" si="45"/>
        <v>0</v>
      </c>
      <c r="AA85" s="96">
        <f t="shared" si="45"/>
        <v>0</v>
      </c>
      <c r="AB85" s="96">
        <f t="shared" si="45"/>
        <v>0</v>
      </c>
      <c r="AC85" s="96">
        <f t="shared" si="45"/>
        <v>0</v>
      </c>
      <c r="AD85" s="96">
        <f t="shared" ca="1" si="45"/>
        <v>0</v>
      </c>
      <c r="AE85" s="96">
        <f t="shared" si="45"/>
        <v>0</v>
      </c>
      <c r="AF85" s="96">
        <f t="shared" si="45"/>
        <v>0</v>
      </c>
      <c r="AG85" s="96">
        <f t="shared" si="45"/>
        <v>0</v>
      </c>
      <c r="AH85" s="96">
        <f t="shared" si="45"/>
        <v>0</v>
      </c>
      <c r="AI85" s="96">
        <f t="shared" si="45"/>
        <v>0</v>
      </c>
      <c r="AJ85" s="96">
        <f t="shared" ref="AJ85:AY86" si="46">SUMIF($E$10:$N$10,AJ$10/12,$E85:$N85)</f>
        <v>0</v>
      </c>
      <c r="AK85" s="96">
        <f t="shared" si="46"/>
        <v>0</v>
      </c>
      <c r="AL85" s="96">
        <f t="shared" si="46"/>
        <v>0</v>
      </c>
      <c r="AM85" s="96">
        <f t="shared" si="46"/>
        <v>0</v>
      </c>
      <c r="AN85" s="96">
        <f t="shared" si="46"/>
        <v>0</v>
      </c>
      <c r="AO85" s="96">
        <f t="shared" si="46"/>
        <v>0</v>
      </c>
      <c r="AP85" s="96">
        <f t="shared" ca="1" si="46"/>
        <v>0</v>
      </c>
      <c r="AQ85" s="96">
        <f t="shared" si="46"/>
        <v>0</v>
      </c>
      <c r="AR85" s="96">
        <f t="shared" si="46"/>
        <v>0</v>
      </c>
      <c r="AS85" s="96">
        <f t="shared" si="46"/>
        <v>0</v>
      </c>
      <c r="AT85" s="96">
        <f t="shared" si="46"/>
        <v>0</v>
      </c>
      <c r="AU85" s="96">
        <f t="shared" si="46"/>
        <v>0</v>
      </c>
      <c r="AV85" s="96">
        <f t="shared" si="46"/>
        <v>0</v>
      </c>
      <c r="AW85" s="96">
        <f t="shared" si="46"/>
        <v>0</v>
      </c>
      <c r="AX85" s="96">
        <f t="shared" si="46"/>
        <v>0</v>
      </c>
      <c r="AY85" s="96">
        <f t="shared" si="46"/>
        <v>0</v>
      </c>
      <c r="AZ85" s="96">
        <f t="shared" ref="AZ85:BO86" si="47">SUMIF($E$10:$N$10,AZ$10/12,$E85:$N85)</f>
        <v>0</v>
      </c>
      <c r="BA85" s="96">
        <f t="shared" si="47"/>
        <v>0</v>
      </c>
      <c r="BB85" s="96">
        <f t="shared" ca="1" si="47"/>
        <v>0</v>
      </c>
      <c r="BC85" s="96">
        <f t="shared" si="47"/>
        <v>0</v>
      </c>
      <c r="BD85" s="96">
        <f t="shared" si="47"/>
        <v>0</v>
      </c>
      <c r="BE85" s="96">
        <f t="shared" si="47"/>
        <v>0</v>
      </c>
      <c r="BF85" s="96">
        <f t="shared" si="47"/>
        <v>0</v>
      </c>
      <c r="BG85" s="96">
        <f t="shared" si="47"/>
        <v>0</v>
      </c>
      <c r="BH85" s="96">
        <f t="shared" si="47"/>
        <v>0</v>
      </c>
      <c r="BI85" s="96">
        <f t="shared" si="47"/>
        <v>0</v>
      </c>
      <c r="BJ85" s="96">
        <f t="shared" si="47"/>
        <v>0</v>
      </c>
      <c r="BK85" s="96">
        <f t="shared" si="47"/>
        <v>0</v>
      </c>
      <c r="BL85" s="96">
        <f t="shared" si="47"/>
        <v>0</v>
      </c>
      <c r="BM85" s="96">
        <f t="shared" si="47"/>
        <v>0</v>
      </c>
      <c r="BN85" s="96">
        <f t="shared" ca="1" si="47"/>
        <v>0</v>
      </c>
      <c r="BO85" s="96">
        <f t="shared" si="47"/>
        <v>0</v>
      </c>
      <c r="BP85" s="96">
        <f t="shared" ref="BP85:CE86" si="48">SUMIF($E$10:$N$10,BP$10/12,$E85:$N85)</f>
        <v>0</v>
      </c>
      <c r="BQ85" s="96">
        <f t="shared" si="48"/>
        <v>0</v>
      </c>
      <c r="BR85" s="96">
        <f t="shared" si="48"/>
        <v>0</v>
      </c>
      <c r="BS85" s="96">
        <f t="shared" si="48"/>
        <v>0</v>
      </c>
      <c r="BT85" s="96">
        <f t="shared" si="48"/>
        <v>0</v>
      </c>
      <c r="BU85" s="96">
        <f t="shared" si="48"/>
        <v>0</v>
      </c>
      <c r="BV85" s="96">
        <f t="shared" si="48"/>
        <v>0</v>
      </c>
      <c r="BW85" s="96">
        <f t="shared" si="48"/>
        <v>0</v>
      </c>
      <c r="BX85" s="96">
        <f t="shared" si="48"/>
        <v>0</v>
      </c>
      <c r="BY85" s="96">
        <f t="shared" si="48"/>
        <v>0</v>
      </c>
      <c r="BZ85" s="96">
        <f t="shared" ca="1" si="48"/>
        <v>0</v>
      </c>
      <c r="CA85" s="96">
        <f t="shared" si="48"/>
        <v>0</v>
      </c>
      <c r="CB85" s="96">
        <f t="shared" si="48"/>
        <v>0</v>
      </c>
      <c r="CC85" s="96">
        <f t="shared" si="48"/>
        <v>0</v>
      </c>
      <c r="CD85" s="96">
        <f t="shared" si="48"/>
        <v>0</v>
      </c>
      <c r="CE85" s="96">
        <f t="shared" si="48"/>
        <v>0</v>
      </c>
      <c r="CF85" s="96">
        <f t="shared" ref="CF85:CU86" si="49">SUMIF($E$10:$N$10,CF$10/12,$E85:$N85)</f>
        <v>0</v>
      </c>
      <c r="CG85" s="96">
        <f t="shared" si="49"/>
        <v>0</v>
      </c>
      <c r="CH85" s="96">
        <f t="shared" si="49"/>
        <v>0</v>
      </c>
      <c r="CI85" s="96">
        <f t="shared" si="49"/>
        <v>0</v>
      </c>
      <c r="CJ85" s="96">
        <f t="shared" si="49"/>
        <v>0</v>
      </c>
      <c r="CK85" s="96">
        <f t="shared" si="49"/>
        <v>0</v>
      </c>
      <c r="CL85" s="96">
        <f t="shared" ca="1" si="49"/>
        <v>0</v>
      </c>
      <c r="CM85" s="96">
        <f t="shared" si="49"/>
        <v>0</v>
      </c>
      <c r="CN85" s="96">
        <f t="shared" si="49"/>
        <v>0</v>
      </c>
      <c r="CO85" s="96">
        <f t="shared" si="49"/>
        <v>0</v>
      </c>
      <c r="CP85" s="96">
        <f t="shared" si="49"/>
        <v>0</v>
      </c>
      <c r="CQ85" s="96">
        <f t="shared" si="49"/>
        <v>0</v>
      </c>
      <c r="CR85" s="96">
        <f t="shared" si="49"/>
        <v>0</v>
      </c>
      <c r="CS85" s="96">
        <f t="shared" si="49"/>
        <v>0</v>
      </c>
      <c r="CT85" s="96">
        <f t="shared" si="49"/>
        <v>0</v>
      </c>
      <c r="CU85" s="96">
        <f t="shared" si="49"/>
        <v>0</v>
      </c>
      <c r="CV85" s="96">
        <f t="shared" ref="CV85:DK86" si="50">SUMIF($E$10:$N$10,CV$10/12,$E85:$N85)</f>
        <v>0</v>
      </c>
      <c r="CW85" s="96">
        <f t="shared" si="50"/>
        <v>0</v>
      </c>
      <c r="CX85" s="96">
        <f t="shared" ca="1" si="50"/>
        <v>0</v>
      </c>
      <c r="CY85" s="96">
        <f t="shared" si="50"/>
        <v>0</v>
      </c>
      <c r="CZ85" s="96">
        <f t="shared" si="50"/>
        <v>0</v>
      </c>
      <c r="DA85" s="96">
        <f t="shared" si="50"/>
        <v>0</v>
      </c>
      <c r="DB85" s="96">
        <f t="shared" si="50"/>
        <v>0</v>
      </c>
      <c r="DC85" s="96">
        <f t="shared" si="50"/>
        <v>0</v>
      </c>
      <c r="DD85" s="96">
        <f t="shared" si="50"/>
        <v>0</v>
      </c>
      <c r="DE85" s="96">
        <f t="shared" si="50"/>
        <v>0</v>
      </c>
      <c r="DF85" s="96">
        <f t="shared" si="50"/>
        <v>0</v>
      </c>
      <c r="DG85" s="96">
        <f t="shared" si="50"/>
        <v>0</v>
      </c>
      <c r="DH85" s="96">
        <f t="shared" si="50"/>
        <v>0</v>
      </c>
      <c r="DI85" s="96">
        <f t="shared" si="50"/>
        <v>0</v>
      </c>
      <c r="DJ85" s="96">
        <f t="shared" ca="1" si="50"/>
        <v>0</v>
      </c>
      <c r="DK85" s="96">
        <f t="shared" si="50"/>
        <v>0</v>
      </c>
      <c r="DL85" s="96">
        <f t="shared" ref="DL85:EA86" si="51">SUMIF($E$10:$N$10,DL$10/12,$E85:$N85)</f>
        <v>0</v>
      </c>
      <c r="DM85" s="96">
        <f t="shared" si="51"/>
        <v>0</v>
      </c>
      <c r="DN85" s="96">
        <f t="shared" si="51"/>
        <v>0</v>
      </c>
      <c r="DO85" s="96">
        <f t="shared" si="51"/>
        <v>0</v>
      </c>
      <c r="DP85" s="96">
        <f t="shared" si="51"/>
        <v>0</v>
      </c>
      <c r="DQ85" s="96">
        <f t="shared" si="51"/>
        <v>0</v>
      </c>
      <c r="DR85" s="96">
        <f t="shared" si="51"/>
        <v>0</v>
      </c>
      <c r="DS85" s="96">
        <f t="shared" si="51"/>
        <v>0</v>
      </c>
      <c r="DT85" s="96">
        <f t="shared" si="51"/>
        <v>0</v>
      </c>
      <c r="DU85" s="96">
        <f t="shared" si="51"/>
        <v>0</v>
      </c>
      <c r="DV85" s="96">
        <f t="shared" ca="1" si="51"/>
        <v>0</v>
      </c>
      <c r="DW85" s="96">
        <f t="shared" si="51"/>
        <v>0</v>
      </c>
      <c r="DX85" s="96">
        <f t="shared" si="51"/>
        <v>0</v>
      </c>
      <c r="DY85" s="96">
        <f t="shared" si="51"/>
        <v>0</v>
      </c>
      <c r="DZ85" s="96">
        <f t="shared" si="51"/>
        <v>0</v>
      </c>
      <c r="EA85" s="96">
        <f t="shared" si="51"/>
        <v>0</v>
      </c>
      <c r="EB85" s="96">
        <f t="shared" ref="EB85:EH86" si="52">SUMIF($E$10:$N$10,EB$10/12,$E85:$N85)</f>
        <v>0</v>
      </c>
      <c r="EC85" s="96">
        <f t="shared" si="52"/>
        <v>0</v>
      </c>
      <c r="ED85" s="96">
        <f t="shared" si="52"/>
        <v>0</v>
      </c>
      <c r="EE85" s="96">
        <f t="shared" si="52"/>
        <v>0</v>
      </c>
      <c r="EF85" s="96">
        <f t="shared" si="52"/>
        <v>0</v>
      </c>
      <c r="EG85" s="96">
        <f t="shared" si="52"/>
        <v>0</v>
      </c>
      <c r="EH85" s="96">
        <f t="shared" ca="1" si="52"/>
        <v>123153531.57530877</v>
      </c>
    </row>
    <row r="86" spans="1:138" ht="12.75" thickBot="1" x14ac:dyDescent="0.25">
      <c r="A86" s="2"/>
      <c r="B86" s="149" t="s">
        <v>216</v>
      </c>
      <c r="C86" s="96"/>
      <c r="D86" s="96"/>
      <c r="E86" s="96">
        <f t="shared" ref="E86:O86" ca="1" si="53">-rExitCost*(E$10=MAX(rHoldPeriod,1))</f>
        <v>0</v>
      </c>
      <c r="F86" s="96">
        <f t="shared" ca="1" si="53"/>
        <v>0</v>
      </c>
      <c r="G86" s="96">
        <f t="shared" ca="1" si="53"/>
        <v>0</v>
      </c>
      <c r="H86" s="96">
        <f t="shared" ca="1" si="53"/>
        <v>0</v>
      </c>
      <c r="I86" s="96">
        <f t="shared" ca="1" si="53"/>
        <v>0</v>
      </c>
      <c r="J86" s="96">
        <f t="shared" ca="1" si="53"/>
        <v>0</v>
      </c>
      <c r="K86" s="96">
        <f t="shared" ca="1" si="53"/>
        <v>0</v>
      </c>
      <c r="L86" s="96">
        <f t="shared" ca="1" si="53"/>
        <v>0</v>
      </c>
      <c r="M86" s="96">
        <f t="shared" ca="1" si="53"/>
        <v>0</v>
      </c>
      <c r="N86" s="96">
        <f t="shared" ca="1" si="53"/>
        <v>-1847302.9736296316</v>
      </c>
      <c r="O86" s="96">
        <f t="shared" ca="1" si="53"/>
        <v>0</v>
      </c>
      <c r="P86" s="96">
        <f ca="1">SUMIF($D$10:$N$10,"&lt;="&amp;rHoldPeriod,$D86:$N86)</f>
        <v>-1847302.9736296316</v>
      </c>
      <c r="Q86" s="2"/>
      <c r="R86" s="96"/>
      <c r="S86" s="96">
        <f>SUMIF($E$10:$N$10,S$10/12,$E86:$N86)</f>
        <v>0</v>
      </c>
      <c r="T86" s="96">
        <f t="shared" si="45"/>
        <v>0</v>
      </c>
      <c r="U86" s="96">
        <f t="shared" si="45"/>
        <v>0</v>
      </c>
      <c r="V86" s="96">
        <f t="shared" si="45"/>
        <v>0</v>
      </c>
      <c r="W86" s="96">
        <f t="shared" si="45"/>
        <v>0</v>
      </c>
      <c r="X86" s="96">
        <f t="shared" si="45"/>
        <v>0</v>
      </c>
      <c r="Y86" s="96">
        <f t="shared" si="45"/>
        <v>0</v>
      </c>
      <c r="Z86" s="96">
        <f t="shared" si="45"/>
        <v>0</v>
      </c>
      <c r="AA86" s="96">
        <f t="shared" si="45"/>
        <v>0</v>
      </c>
      <c r="AB86" s="96">
        <f t="shared" si="45"/>
        <v>0</v>
      </c>
      <c r="AC86" s="96">
        <f t="shared" si="45"/>
        <v>0</v>
      </c>
      <c r="AD86" s="96">
        <f t="shared" ca="1" si="45"/>
        <v>0</v>
      </c>
      <c r="AE86" s="96">
        <f t="shared" si="45"/>
        <v>0</v>
      </c>
      <c r="AF86" s="96">
        <f t="shared" si="45"/>
        <v>0</v>
      </c>
      <c r="AG86" s="96">
        <f t="shared" si="45"/>
        <v>0</v>
      </c>
      <c r="AH86" s="96">
        <f t="shared" si="45"/>
        <v>0</v>
      </c>
      <c r="AI86" s="96">
        <f t="shared" si="45"/>
        <v>0</v>
      </c>
      <c r="AJ86" s="96">
        <f t="shared" si="46"/>
        <v>0</v>
      </c>
      <c r="AK86" s="96">
        <f t="shared" si="46"/>
        <v>0</v>
      </c>
      <c r="AL86" s="96">
        <f t="shared" si="46"/>
        <v>0</v>
      </c>
      <c r="AM86" s="96">
        <f t="shared" si="46"/>
        <v>0</v>
      </c>
      <c r="AN86" s="96">
        <f t="shared" si="46"/>
        <v>0</v>
      </c>
      <c r="AO86" s="96">
        <f t="shared" si="46"/>
        <v>0</v>
      </c>
      <c r="AP86" s="96">
        <f t="shared" ca="1" si="46"/>
        <v>0</v>
      </c>
      <c r="AQ86" s="96">
        <f t="shared" si="46"/>
        <v>0</v>
      </c>
      <c r="AR86" s="96">
        <f t="shared" si="46"/>
        <v>0</v>
      </c>
      <c r="AS86" s="96">
        <f t="shared" si="46"/>
        <v>0</v>
      </c>
      <c r="AT86" s="96">
        <f t="shared" si="46"/>
        <v>0</v>
      </c>
      <c r="AU86" s="96">
        <f t="shared" si="46"/>
        <v>0</v>
      </c>
      <c r="AV86" s="96">
        <f t="shared" si="46"/>
        <v>0</v>
      </c>
      <c r="AW86" s="96">
        <f t="shared" si="46"/>
        <v>0</v>
      </c>
      <c r="AX86" s="96">
        <f t="shared" si="46"/>
        <v>0</v>
      </c>
      <c r="AY86" s="96">
        <f t="shared" si="46"/>
        <v>0</v>
      </c>
      <c r="AZ86" s="96">
        <f t="shared" si="47"/>
        <v>0</v>
      </c>
      <c r="BA86" s="96">
        <f t="shared" si="47"/>
        <v>0</v>
      </c>
      <c r="BB86" s="96">
        <f t="shared" ca="1" si="47"/>
        <v>0</v>
      </c>
      <c r="BC86" s="96">
        <f t="shared" si="47"/>
        <v>0</v>
      </c>
      <c r="BD86" s="96">
        <f t="shared" si="47"/>
        <v>0</v>
      </c>
      <c r="BE86" s="96">
        <f t="shared" si="47"/>
        <v>0</v>
      </c>
      <c r="BF86" s="96">
        <f t="shared" si="47"/>
        <v>0</v>
      </c>
      <c r="BG86" s="96">
        <f t="shared" si="47"/>
        <v>0</v>
      </c>
      <c r="BH86" s="96">
        <f t="shared" si="47"/>
        <v>0</v>
      </c>
      <c r="BI86" s="96">
        <f t="shared" si="47"/>
        <v>0</v>
      </c>
      <c r="BJ86" s="96">
        <f t="shared" si="47"/>
        <v>0</v>
      </c>
      <c r="BK86" s="96">
        <f t="shared" si="47"/>
        <v>0</v>
      </c>
      <c r="BL86" s="96">
        <f t="shared" si="47"/>
        <v>0</v>
      </c>
      <c r="BM86" s="96">
        <f t="shared" si="47"/>
        <v>0</v>
      </c>
      <c r="BN86" s="96">
        <f t="shared" ca="1" si="47"/>
        <v>0</v>
      </c>
      <c r="BO86" s="96">
        <f t="shared" si="47"/>
        <v>0</v>
      </c>
      <c r="BP86" s="96">
        <f t="shared" si="48"/>
        <v>0</v>
      </c>
      <c r="BQ86" s="96">
        <f t="shared" si="48"/>
        <v>0</v>
      </c>
      <c r="BR86" s="96">
        <f t="shared" si="48"/>
        <v>0</v>
      </c>
      <c r="BS86" s="96">
        <f t="shared" si="48"/>
        <v>0</v>
      </c>
      <c r="BT86" s="96">
        <f t="shared" si="48"/>
        <v>0</v>
      </c>
      <c r="BU86" s="96">
        <f t="shared" si="48"/>
        <v>0</v>
      </c>
      <c r="BV86" s="96">
        <f t="shared" si="48"/>
        <v>0</v>
      </c>
      <c r="BW86" s="96">
        <f t="shared" si="48"/>
        <v>0</v>
      </c>
      <c r="BX86" s="96">
        <f t="shared" si="48"/>
        <v>0</v>
      </c>
      <c r="BY86" s="96">
        <f t="shared" si="48"/>
        <v>0</v>
      </c>
      <c r="BZ86" s="96">
        <f t="shared" ca="1" si="48"/>
        <v>0</v>
      </c>
      <c r="CA86" s="96">
        <f t="shared" si="48"/>
        <v>0</v>
      </c>
      <c r="CB86" s="96">
        <f t="shared" si="48"/>
        <v>0</v>
      </c>
      <c r="CC86" s="96">
        <f t="shared" si="48"/>
        <v>0</v>
      </c>
      <c r="CD86" s="96">
        <f t="shared" si="48"/>
        <v>0</v>
      </c>
      <c r="CE86" s="96">
        <f t="shared" si="48"/>
        <v>0</v>
      </c>
      <c r="CF86" s="96">
        <f t="shared" si="49"/>
        <v>0</v>
      </c>
      <c r="CG86" s="96">
        <f t="shared" si="49"/>
        <v>0</v>
      </c>
      <c r="CH86" s="96">
        <f t="shared" si="49"/>
        <v>0</v>
      </c>
      <c r="CI86" s="96">
        <f t="shared" si="49"/>
        <v>0</v>
      </c>
      <c r="CJ86" s="96">
        <f t="shared" si="49"/>
        <v>0</v>
      </c>
      <c r="CK86" s="96">
        <f t="shared" si="49"/>
        <v>0</v>
      </c>
      <c r="CL86" s="96">
        <f t="shared" ca="1" si="49"/>
        <v>0</v>
      </c>
      <c r="CM86" s="96">
        <f t="shared" si="49"/>
        <v>0</v>
      </c>
      <c r="CN86" s="96">
        <f t="shared" si="49"/>
        <v>0</v>
      </c>
      <c r="CO86" s="96">
        <f t="shared" si="49"/>
        <v>0</v>
      </c>
      <c r="CP86" s="96">
        <f t="shared" si="49"/>
        <v>0</v>
      </c>
      <c r="CQ86" s="96">
        <f t="shared" si="49"/>
        <v>0</v>
      </c>
      <c r="CR86" s="96">
        <f t="shared" si="49"/>
        <v>0</v>
      </c>
      <c r="CS86" s="96">
        <f t="shared" si="49"/>
        <v>0</v>
      </c>
      <c r="CT86" s="96">
        <f t="shared" si="49"/>
        <v>0</v>
      </c>
      <c r="CU86" s="96">
        <f t="shared" si="49"/>
        <v>0</v>
      </c>
      <c r="CV86" s="96">
        <f t="shared" si="50"/>
        <v>0</v>
      </c>
      <c r="CW86" s="96">
        <f t="shared" si="50"/>
        <v>0</v>
      </c>
      <c r="CX86" s="96">
        <f t="shared" ca="1" si="50"/>
        <v>0</v>
      </c>
      <c r="CY86" s="96">
        <f t="shared" si="50"/>
        <v>0</v>
      </c>
      <c r="CZ86" s="96">
        <f t="shared" si="50"/>
        <v>0</v>
      </c>
      <c r="DA86" s="96">
        <f t="shared" si="50"/>
        <v>0</v>
      </c>
      <c r="DB86" s="96">
        <f t="shared" si="50"/>
        <v>0</v>
      </c>
      <c r="DC86" s="96">
        <f t="shared" si="50"/>
        <v>0</v>
      </c>
      <c r="DD86" s="96">
        <f t="shared" si="50"/>
        <v>0</v>
      </c>
      <c r="DE86" s="96">
        <f t="shared" si="50"/>
        <v>0</v>
      </c>
      <c r="DF86" s="96">
        <f t="shared" si="50"/>
        <v>0</v>
      </c>
      <c r="DG86" s="96">
        <f t="shared" si="50"/>
        <v>0</v>
      </c>
      <c r="DH86" s="96">
        <f t="shared" si="50"/>
        <v>0</v>
      </c>
      <c r="DI86" s="96">
        <f t="shared" si="50"/>
        <v>0</v>
      </c>
      <c r="DJ86" s="96">
        <f t="shared" ca="1" si="50"/>
        <v>0</v>
      </c>
      <c r="DK86" s="96">
        <f t="shared" si="50"/>
        <v>0</v>
      </c>
      <c r="DL86" s="96">
        <f t="shared" si="51"/>
        <v>0</v>
      </c>
      <c r="DM86" s="96">
        <f t="shared" si="51"/>
        <v>0</v>
      </c>
      <c r="DN86" s="96">
        <f t="shared" si="51"/>
        <v>0</v>
      </c>
      <c r="DO86" s="96">
        <f t="shared" si="51"/>
        <v>0</v>
      </c>
      <c r="DP86" s="96">
        <f t="shared" si="51"/>
        <v>0</v>
      </c>
      <c r="DQ86" s="96">
        <f t="shared" si="51"/>
        <v>0</v>
      </c>
      <c r="DR86" s="96">
        <f t="shared" si="51"/>
        <v>0</v>
      </c>
      <c r="DS86" s="96">
        <f t="shared" si="51"/>
        <v>0</v>
      </c>
      <c r="DT86" s="96">
        <f t="shared" si="51"/>
        <v>0</v>
      </c>
      <c r="DU86" s="96">
        <f t="shared" si="51"/>
        <v>0</v>
      </c>
      <c r="DV86" s="96">
        <f t="shared" ca="1" si="51"/>
        <v>0</v>
      </c>
      <c r="DW86" s="96">
        <f t="shared" si="51"/>
        <v>0</v>
      </c>
      <c r="DX86" s="96">
        <f t="shared" si="51"/>
        <v>0</v>
      </c>
      <c r="DY86" s="96">
        <f t="shared" si="51"/>
        <v>0</v>
      </c>
      <c r="DZ86" s="96">
        <f t="shared" si="51"/>
        <v>0</v>
      </c>
      <c r="EA86" s="96">
        <f t="shared" si="51"/>
        <v>0</v>
      </c>
      <c r="EB86" s="96">
        <f t="shared" si="52"/>
        <v>0</v>
      </c>
      <c r="EC86" s="96">
        <f t="shared" si="52"/>
        <v>0</v>
      </c>
      <c r="ED86" s="96">
        <f t="shared" si="52"/>
        <v>0</v>
      </c>
      <c r="EE86" s="96">
        <f t="shared" si="52"/>
        <v>0</v>
      </c>
      <c r="EF86" s="96">
        <f t="shared" si="52"/>
        <v>0</v>
      </c>
      <c r="EG86" s="96">
        <f t="shared" si="52"/>
        <v>0</v>
      </c>
      <c r="EH86" s="96">
        <f t="shared" ca="1" si="52"/>
        <v>-1847302.9736296316</v>
      </c>
    </row>
    <row r="87" spans="1:138" ht="12.75" thickTop="1" x14ac:dyDescent="0.2">
      <c r="A87" s="2"/>
      <c r="B87" s="151" t="s">
        <v>217</v>
      </c>
      <c r="C87" s="151"/>
      <c r="D87" s="151"/>
      <c r="E87" s="151">
        <f ca="1">SUBTOTAL(9,E85:E86)</f>
        <v>0</v>
      </c>
      <c r="F87" s="151">
        <f t="shared" ref="F87:P87" ca="1" si="54">SUBTOTAL(9,F85:F86)</f>
        <v>0</v>
      </c>
      <c r="G87" s="151">
        <f t="shared" ca="1" si="54"/>
        <v>0</v>
      </c>
      <c r="H87" s="151">
        <f t="shared" ca="1" si="54"/>
        <v>0</v>
      </c>
      <c r="I87" s="151">
        <f t="shared" ca="1" si="54"/>
        <v>0</v>
      </c>
      <c r="J87" s="151">
        <f t="shared" ca="1" si="54"/>
        <v>0</v>
      </c>
      <c r="K87" s="151">
        <f t="shared" ca="1" si="54"/>
        <v>0</v>
      </c>
      <c r="L87" s="151">
        <f t="shared" ca="1" si="54"/>
        <v>0</v>
      </c>
      <c r="M87" s="151">
        <f t="shared" ca="1" si="54"/>
        <v>0</v>
      </c>
      <c r="N87" s="151">
        <f t="shared" ca="1" si="54"/>
        <v>121306228.60167913</v>
      </c>
      <c r="O87" s="151">
        <f ca="1">SUBTOTAL(9,O85:O86)</f>
        <v>0</v>
      </c>
      <c r="P87" s="151">
        <f t="shared" ca="1" si="54"/>
        <v>121306228.60167913</v>
      </c>
      <c r="Q87" s="2"/>
      <c r="R87" s="151"/>
      <c r="S87" s="151">
        <f t="shared" ref="S87:CD87" si="55">SUBTOTAL(9,S85:S86)</f>
        <v>0</v>
      </c>
      <c r="T87" s="151">
        <f t="shared" si="55"/>
        <v>0</v>
      </c>
      <c r="U87" s="151">
        <f t="shared" si="55"/>
        <v>0</v>
      </c>
      <c r="V87" s="151">
        <f t="shared" si="55"/>
        <v>0</v>
      </c>
      <c r="W87" s="151">
        <f t="shared" si="55"/>
        <v>0</v>
      </c>
      <c r="X87" s="151">
        <f t="shared" si="55"/>
        <v>0</v>
      </c>
      <c r="Y87" s="151">
        <f t="shared" si="55"/>
        <v>0</v>
      </c>
      <c r="Z87" s="151">
        <f t="shared" si="55"/>
        <v>0</v>
      </c>
      <c r="AA87" s="151">
        <f t="shared" si="55"/>
        <v>0</v>
      </c>
      <c r="AB87" s="151">
        <f t="shared" si="55"/>
        <v>0</v>
      </c>
      <c r="AC87" s="151">
        <f t="shared" si="55"/>
        <v>0</v>
      </c>
      <c r="AD87" s="151">
        <f t="shared" ca="1" si="55"/>
        <v>0</v>
      </c>
      <c r="AE87" s="151">
        <f t="shared" si="55"/>
        <v>0</v>
      </c>
      <c r="AF87" s="151">
        <f t="shared" si="55"/>
        <v>0</v>
      </c>
      <c r="AG87" s="151">
        <f t="shared" si="55"/>
        <v>0</v>
      </c>
      <c r="AH87" s="151">
        <f t="shared" si="55"/>
        <v>0</v>
      </c>
      <c r="AI87" s="151">
        <f t="shared" si="55"/>
        <v>0</v>
      </c>
      <c r="AJ87" s="151">
        <f t="shared" si="55"/>
        <v>0</v>
      </c>
      <c r="AK87" s="151">
        <f t="shared" si="55"/>
        <v>0</v>
      </c>
      <c r="AL87" s="151">
        <f t="shared" si="55"/>
        <v>0</v>
      </c>
      <c r="AM87" s="151">
        <f t="shared" si="55"/>
        <v>0</v>
      </c>
      <c r="AN87" s="151">
        <f t="shared" si="55"/>
        <v>0</v>
      </c>
      <c r="AO87" s="151">
        <f t="shared" si="55"/>
        <v>0</v>
      </c>
      <c r="AP87" s="151">
        <f t="shared" ca="1" si="55"/>
        <v>0</v>
      </c>
      <c r="AQ87" s="151">
        <f t="shared" si="55"/>
        <v>0</v>
      </c>
      <c r="AR87" s="151">
        <f t="shared" si="55"/>
        <v>0</v>
      </c>
      <c r="AS87" s="151">
        <f t="shared" si="55"/>
        <v>0</v>
      </c>
      <c r="AT87" s="151">
        <f t="shared" si="55"/>
        <v>0</v>
      </c>
      <c r="AU87" s="151">
        <f t="shared" si="55"/>
        <v>0</v>
      </c>
      <c r="AV87" s="151">
        <f t="shared" si="55"/>
        <v>0</v>
      </c>
      <c r="AW87" s="151">
        <f t="shared" si="55"/>
        <v>0</v>
      </c>
      <c r="AX87" s="151">
        <f t="shared" si="55"/>
        <v>0</v>
      </c>
      <c r="AY87" s="151">
        <f t="shared" si="55"/>
        <v>0</v>
      </c>
      <c r="AZ87" s="151">
        <f t="shared" si="55"/>
        <v>0</v>
      </c>
      <c r="BA87" s="151">
        <f t="shared" si="55"/>
        <v>0</v>
      </c>
      <c r="BB87" s="151">
        <f t="shared" ca="1" si="55"/>
        <v>0</v>
      </c>
      <c r="BC87" s="151">
        <f t="shared" si="55"/>
        <v>0</v>
      </c>
      <c r="BD87" s="151">
        <f t="shared" si="55"/>
        <v>0</v>
      </c>
      <c r="BE87" s="151">
        <f t="shared" si="55"/>
        <v>0</v>
      </c>
      <c r="BF87" s="151">
        <f t="shared" si="55"/>
        <v>0</v>
      </c>
      <c r="BG87" s="151">
        <f t="shared" si="55"/>
        <v>0</v>
      </c>
      <c r="BH87" s="151">
        <f t="shared" si="55"/>
        <v>0</v>
      </c>
      <c r="BI87" s="151">
        <f t="shared" si="55"/>
        <v>0</v>
      </c>
      <c r="BJ87" s="151">
        <f t="shared" si="55"/>
        <v>0</v>
      </c>
      <c r="BK87" s="151">
        <f t="shared" si="55"/>
        <v>0</v>
      </c>
      <c r="BL87" s="151">
        <f t="shared" si="55"/>
        <v>0</v>
      </c>
      <c r="BM87" s="151">
        <f t="shared" si="55"/>
        <v>0</v>
      </c>
      <c r="BN87" s="151">
        <f t="shared" ca="1" si="55"/>
        <v>0</v>
      </c>
      <c r="BO87" s="151">
        <f t="shared" si="55"/>
        <v>0</v>
      </c>
      <c r="BP87" s="151">
        <f t="shared" si="55"/>
        <v>0</v>
      </c>
      <c r="BQ87" s="151">
        <f t="shared" si="55"/>
        <v>0</v>
      </c>
      <c r="BR87" s="151">
        <f t="shared" si="55"/>
        <v>0</v>
      </c>
      <c r="BS87" s="151">
        <f t="shared" si="55"/>
        <v>0</v>
      </c>
      <c r="BT87" s="151">
        <f t="shared" si="55"/>
        <v>0</v>
      </c>
      <c r="BU87" s="151">
        <f t="shared" si="55"/>
        <v>0</v>
      </c>
      <c r="BV87" s="151">
        <f t="shared" si="55"/>
        <v>0</v>
      </c>
      <c r="BW87" s="151">
        <f t="shared" si="55"/>
        <v>0</v>
      </c>
      <c r="BX87" s="151">
        <f t="shared" si="55"/>
        <v>0</v>
      </c>
      <c r="BY87" s="151">
        <f t="shared" si="55"/>
        <v>0</v>
      </c>
      <c r="BZ87" s="151">
        <f t="shared" ca="1" si="55"/>
        <v>0</v>
      </c>
      <c r="CA87" s="151">
        <f t="shared" si="55"/>
        <v>0</v>
      </c>
      <c r="CB87" s="151">
        <f t="shared" si="55"/>
        <v>0</v>
      </c>
      <c r="CC87" s="151">
        <f t="shared" si="55"/>
        <v>0</v>
      </c>
      <c r="CD87" s="151">
        <f t="shared" si="55"/>
        <v>0</v>
      </c>
      <c r="CE87" s="151">
        <f t="shared" ref="CE87:EH87" si="56">SUBTOTAL(9,CE85:CE86)</f>
        <v>0</v>
      </c>
      <c r="CF87" s="151">
        <f t="shared" si="56"/>
        <v>0</v>
      </c>
      <c r="CG87" s="151">
        <f t="shared" si="56"/>
        <v>0</v>
      </c>
      <c r="CH87" s="151">
        <f t="shared" si="56"/>
        <v>0</v>
      </c>
      <c r="CI87" s="151">
        <f t="shared" si="56"/>
        <v>0</v>
      </c>
      <c r="CJ87" s="151">
        <f t="shared" si="56"/>
        <v>0</v>
      </c>
      <c r="CK87" s="151">
        <f t="shared" si="56"/>
        <v>0</v>
      </c>
      <c r="CL87" s="151">
        <f t="shared" ca="1" si="56"/>
        <v>0</v>
      </c>
      <c r="CM87" s="151">
        <f t="shared" si="56"/>
        <v>0</v>
      </c>
      <c r="CN87" s="151">
        <f t="shared" si="56"/>
        <v>0</v>
      </c>
      <c r="CO87" s="151">
        <f t="shared" si="56"/>
        <v>0</v>
      </c>
      <c r="CP87" s="151">
        <f t="shared" si="56"/>
        <v>0</v>
      </c>
      <c r="CQ87" s="151">
        <f t="shared" si="56"/>
        <v>0</v>
      </c>
      <c r="CR87" s="151">
        <f t="shared" si="56"/>
        <v>0</v>
      </c>
      <c r="CS87" s="151">
        <f t="shared" si="56"/>
        <v>0</v>
      </c>
      <c r="CT87" s="151">
        <f t="shared" si="56"/>
        <v>0</v>
      </c>
      <c r="CU87" s="151">
        <f t="shared" si="56"/>
        <v>0</v>
      </c>
      <c r="CV87" s="151">
        <f t="shared" si="56"/>
        <v>0</v>
      </c>
      <c r="CW87" s="151">
        <f t="shared" si="56"/>
        <v>0</v>
      </c>
      <c r="CX87" s="151">
        <f t="shared" ca="1" si="56"/>
        <v>0</v>
      </c>
      <c r="CY87" s="151">
        <f t="shared" si="56"/>
        <v>0</v>
      </c>
      <c r="CZ87" s="151">
        <f t="shared" si="56"/>
        <v>0</v>
      </c>
      <c r="DA87" s="151">
        <f t="shared" si="56"/>
        <v>0</v>
      </c>
      <c r="DB87" s="151">
        <f t="shared" si="56"/>
        <v>0</v>
      </c>
      <c r="DC87" s="151">
        <f t="shared" si="56"/>
        <v>0</v>
      </c>
      <c r="DD87" s="151">
        <f t="shared" si="56"/>
        <v>0</v>
      </c>
      <c r="DE87" s="151">
        <f t="shared" si="56"/>
        <v>0</v>
      </c>
      <c r="DF87" s="151">
        <f t="shared" si="56"/>
        <v>0</v>
      </c>
      <c r="DG87" s="151">
        <f t="shared" si="56"/>
        <v>0</v>
      </c>
      <c r="DH87" s="151">
        <f t="shared" si="56"/>
        <v>0</v>
      </c>
      <c r="DI87" s="151">
        <f t="shared" si="56"/>
        <v>0</v>
      </c>
      <c r="DJ87" s="151">
        <f t="shared" ca="1" si="56"/>
        <v>0</v>
      </c>
      <c r="DK87" s="151">
        <f t="shared" si="56"/>
        <v>0</v>
      </c>
      <c r="DL87" s="151">
        <f t="shared" si="56"/>
        <v>0</v>
      </c>
      <c r="DM87" s="151">
        <f t="shared" si="56"/>
        <v>0</v>
      </c>
      <c r="DN87" s="151">
        <f t="shared" si="56"/>
        <v>0</v>
      </c>
      <c r="DO87" s="151">
        <f t="shared" si="56"/>
        <v>0</v>
      </c>
      <c r="DP87" s="151">
        <f t="shared" si="56"/>
        <v>0</v>
      </c>
      <c r="DQ87" s="151">
        <f t="shared" si="56"/>
        <v>0</v>
      </c>
      <c r="DR87" s="151">
        <f t="shared" si="56"/>
        <v>0</v>
      </c>
      <c r="DS87" s="151">
        <f t="shared" si="56"/>
        <v>0</v>
      </c>
      <c r="DT87" s="151">
        <f t="shared" si="56"/>
        <v>0</v>
      </c>
      <c r="DU87" s="151">
        <f t="shared" si="56"/>
        <v>0</v>
      </c>
      <c r="DV87" s="151">
        <f t="shared" ca="1" si="56"/>
        <v>0</v>
      </c>
      <c r="DW87" s="151">
        <f t="shared" si="56"/>
        <v>0</v>
      </c>
      <c r="DX87" s="151">
        <f t="shared" si="56"/>
        <v>0</v>
      </c>
      <c r="DY87" s="151">
        <f t="shared" si="56"/>
        <v>0</v>
      </c>
      <c r="DZ87" s="151">
        <f t="shared" si="56"/>
        <v>0</v>
      </c>
      <c r="EA87" s="151">
        <f t="shared" si="56"/>
        <v>0</v>
      </c>
      <c r="EB87" s="151">
        <f t="shared" si="56"/>
        <v>0</v>
      </c>
      <c r="EC87" s="151">
        <f t="shared" si="56"/>
        <v>0</v>
      </c>
      <c r="ED87" s="151">
        <f t="shared" si="56"/>
        <v>0</v>
      </c>
      <c r="EE87" s="151">
        <f t="shared" si="56"/>
        <v>0</v>
      </c>
      <c r="EF87" s="151">
        <f t="shared" si="56"/>
        <v>0</v>
      </c>
      <c r="EG87" s="151">
        <f t="shared" si="56"/>
        <v>0</v>
      </c>
      <c r="EH87" s="151">
        <f t="shared" ca="1" si="56"/>
        <v>121306228.60167913</v>
      </c>
    </row>
    <row r="88" spans="1:138"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row>
    <row r="89" spans="1:138"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row>
    <row r="90" spans="1:138" x14ac:dyDescent="0.2">
      <c r="A90" s="2"/>
      <c r="B90" s="168" t="s">
        <v>218</v>
      </c>
      <c r="C90" s="168"/>
      <c r="D90" s="168">
        <f t="shared" ref="D90:N90" ca="1" si="57">SUBTOTAL(9,D14:D87)*(D$10&lt;=rHoldPeriod)</f>
        <v>-77553702.80491367</v>
      </c>
      <c r="E90" s="168">
        <f t="shared" ca="1" si="57"/>
        <v>4966493.2830732903</v>
      </c>
      <c r="F90" s="168">
        <f t="shared" ca="1" si="57"/>
        <v>5123234.4173388761</v>
      </c>
      <c r="G90" s="168">
        <f t="shared" ca="1" si="57"/>
        <v>5284871.4440267682</v>
      </c>
      <c r="H90" s="168">
        <f t="shared" ca="1" si="57"/>
        <v>5451556.081369482</v>
      </c>
      <c r="I90" s="168">
        <f t="shared" ca="1" si="57"/>
        <v>5623444.7201830326</v>
      </c>
      <c r="J90" s="168">
        <f t="shared" ca="1" si="57"/>
        <v>5800698.5670703016</v>
      </c>
      <c r="K90" s="168">
        <f t="shared" ca="1" si="57"/>
        <v>5983483.7919962266</v>
      </c>
      <c r="L90" s="168">
        <f t="shared" ca="1" si="57"/>
        <v>6171971.680367779</v>
      </c>
      <c r="M90" s="168">
        <f t="shared" ca="1" si="57"/>
        <v>6366338.7897557691</v>
      </c>
      <c r="N90" s="168">
        <f t="shared" ca="1" si="57"/>
        <v>127872995.71307896</v>
      </c>
      <c r="O90" s="168">
        <f ca="1">SUBTOTAL(9,O14:O87)*(O$10&lt;=rHoldPeriod)</f>
        <v>0</v>
      </c>
      <c r="P90" s="168">
        <f ca="1">SUBTOTAL(9,P14:P87)</f>
        <v>101091385.68334681</v>
      </c>
      <c r="Q90" s="2"/>
      <c r="R90" s="168">
        <f t="shared" ref="R90:AW90" ca="1" si="58">SUBTOTAL(9,R14:R87)*(R$10&lt;=MAX(rHoldPeriod,1)*12)</f>
        <v>-77553702.80491367</v>
      </c>
      <c r="S90" s="168">
        <f t="shared" ca="1" si="58"/>
        <v>413874.44025610742</v>
      </c>
      <c r="T90" s="168">
        <f t="shared" ca="1" si="58"/>
        <v>413874.44025610742</v>
      </c>
      <c r="U90" s="168">
        <f t="shared" ca="1" si="58"/>
        <v>413874.44025610742</v>
      </c>
      <c r="V90" s="168">
        <f t="shared" ca="1" si="58"/>
        <v>413874.44025610742</v>
      </c>
      <c r="W90" s="168">
        <f t="shared" ca="1" si="58"/>
        <v>413874.44025610742</v>
      </c>
      <c r="X90" s="168">
        <f t="shared" ca="1" si="58"/>
        <v>413874.44025610742</v>
      </c>
      <c r="Y90" s="168">
        <f t="shared" ca="1" si="58"/>
        <v>413874.44025610742</v>
      </c>
      <c r="Z90" s="168">
        <f t="shared" ca="1" si="58"/>
        <v>413874.44025610742</v>
      </c>
      <c r="AA90" s="168">
        <f t="shared" ca="1" si="58"/>
        <v>413874.44025610742</v>
      </c>
      <c r="AB90" s="168">
        <f t="shared" ca="1" si="58"/>
        <v>413874.44025610742</v>
      </c>
      <c r="AC90" s="168">
        <f t="shared" ca="1" si="58"/>
        <v>413874.44025610742</v>
      </c>
      <c r="AD90" s="168">
        <f t="shared" ca="1" si="58"/>
        <v>413874.44025610742</v>
      </c>
      <c r="AE90" s="168">
        <f t="shared" ca="1" si="58"/>
        <v>426936.20144490636</v>
      </c>
      <c r="AF90" s="168">
        <f t="shared" ca="1" si="58"/>
        <v>426936.20144490636</v>
      </c>
      <c r="AG90" s="168">
        <f t="shared" ca="1" si="58"/>
        <v>426936.20144490636</v>
      </c>
      <c r="AH90" s="168">
        <f t="shared" ca="1" si="58"/>
        <v>426936.20144490636</v>
      </c>
      <c r="AI90" s="168">
        <f t="shared" ca="1" si="58"/>
        <v>426936.20144490636</v>
      </c>
      <c r="AJ90" s="168">
        <f t="shared" ca="1" si="58"/>
        <v>426936.20144490636</v>
      </c>
      <c r="AK90" s="168">
        <f t="shared" ca="1" si="58"/>
        <v>426936.20144490636</v>
      </c>
      <c r="AL90" s="168">
        <f t="shared" ca="1" si="58"/>
        <v>426936.20144490636</v>
      </c>
      <c r="AM90" s="168">
        <f t="shared" ca="1" si="58"/>
        <v>426936.20144490636</v>
      </c>
      <c r="AN90" s="168">
        <f t="shared" ca="1" si="58"/>
        <v>426936.20144490636</v>
      </c>
      <c r="AO90" s="168">
        <f t="shared" ca="1" si="58"/>
        <v>426936.20144490636</v>
      </c>
      <c r="AP90" s="168">
        <f t="shared" ca="1" si="58"/>
        <v>426936.20144490636</v>
      </c>
      <c r="AQ90" s="168">
        <f t="shared" ca="1" si="58"/>
        <v>440405.95366889727</v>
      </c>
      <c r="AR90" s="168">
        <f t="shared" ca="1" si="58"/>
        <v>440405.95366889727</v>
      </c>
      <c r="AS90" s="168">
        <f t="shared" ca="1" si="58"/>
        <v>440405.95366889727</v>
      </c>
      <c r="AT90" s="168">
        <f t="shared" ca="1" si="58"/>
        <v>440405.95366889727</v>
      </c>
      <c r="AU90" s="168">
        <f t="shared" ca="1" si="58"/>
        <v>440405.95366889727</v>
      </c>
      <c r="AV90" s="168">
        <f t="shared" ca="1" si="58"/>
        <v>440405.95366889727</v>
      </c>
      <c r="AW90" s="168">
        <f t="shared" ca="1" si="58"/>
        <v>440405.95366889727</v>
      </c>
      <c r="AX90" s="168">
        <f t="shared" ref="AX90:CC90" ca="1" si="59">SUBTOTAL(9,AX14:AX87)*(AX$10&lt;=MAX(rHoldPeriod,1)*12)</f>
        <v>440405.95366889727</v>
      </c>
      <c r="AY90" s="168">
        <f t="shared" ca="1" si="59"/>
        <v>440405.95366889727</v>
      </c>
      <c r="AZ90" s="168">
        <f t="shared" ca="1" si="59"/>
        <v>440405.95366889727</v>
      </c>
      <c r="BA90" s="168">
        <f t="shared" ca="1" si="59"/>
        <v>440405.95366889727</v>
      </c>
      <c r="BB90" s="168">
        <f t="shared" ca="1" si="59"/>
        <v>440405.95366889727</v>
      </c>
      <c r="BC90" s="168">
        <f t="shared" ca="1" si="59"/>
        <v>454296.34011412371</v>
      </c>
      <c r="BD90" s="168">
        <f t="shared" ca="1" si="59"/>
        <v>454296.34011412371</v>
      </c>
      <c r="BE90" s="168">
        <f t="shared" ca="1" si="59"/>
        <v>454296.34011412371</v>
      </c>
      <c r="BF90" s="168">
        <f t="shared" ca="1" si="59"/>
        <v>454296.34011412371</v>
      </c>
      <c r="BG90" s="168">
        <f t="shared" ca="1" si="59"/>
        <v>454296.34011412371</v>
      </c>
      <c r="BH90" s="168">
        <f t="shared" ca="1" si="59"/>
        <v>454296.34011412371</v>
      </c>
      <c r="BI90" s="168">
        <f t="shared" ca="1" si="59"/>
        <v>454296.34011412371</v>
      </c>
      <c r="BJ90" s="168">
        <f t="shared" ca="1" si="59"/>
        <v>454296.34011412371</v>
      </c>
      <c r="BK90" s="168">
        <f t="shared" ca="1" si="59"/>
        <v>454296.34011412371</v>
      </c>
      <c r="BL90" s="168">
        <f t="shared" ca="1" si="59"/>
        <v>454296.34011412371</v>
      </c>
      <c r="BM90" s="168">
        <f t="shared" ca="1" si="59"/>
        <v>454296.34011412371</v>
      </c>
      <c r="BN90" s="168">
        <f t="shared" ca="1" si="59"/>
        <v>454296.34011412371</v>
      </c>
      <c r="BO90" s="168">
        <f t="shared" ca="1" si="59"/>
        <v>468620.39334858593</v>
      </c>
      <c r="BP90" s="168">
        <f t="shared" ca="1" si="59"/>
        <v>468620.39334858593</v>
      </c>
      <c r="BQ90" s="168">
        <f t="shared" ca="1" si="59"/>
        <v>468620.39334858593</v>
      </c>
      <c r="BR90" s="168">
        <f t="shared" ca="1" si="59"/>
        <v>468620.39334858593</v>
      </c>
      <c r="BS90" s="168">
        <f t="shared" ca="1" si="59"/>
        <v>468620.39334858593</v>
      </c>
      <c r="BT90" s="168">
        <f t="shared" ca="1" si="59"/>
        <v>468620.39334858593</v>
      </c>
      <c r="BU90" s="168">
        <f t="shared" ca="1" si="59"/>
        <v>468620.39334858593</v>
      </c>
      <c r="BV90" s="168">
        <f t="shared" ca="1" si="59"/>
        <v>468620.39334858593</v>
      </c>
      <c r="BW90" s="168">
        <f t="shared" ca="1" si="59"/>
        <v>468620.39334858593</v>
      </c>
      <c r="BX90" s="168">
        <f t="shared" ca="1" si="59"/>
        <v>468620.39334858593</v>
      </c>
      <c r="BY90" s="168">
        <f t="shared" ca="1" si="59"/>
        <v>468620.39334858593</v>
      </c>
      <c r="BZ90" s="168">
        <f t="shared" ca="1" si="59"/>
        <v>468620.39334858593</v>
      </c>
      <c r="CA90" s="168">
        <f t="shared" ca="1" si="59"/>
        <v>483391.54725585808</v>
      </c>
      <c r="CB90" s="168">
        <f t="shared" ca="1" si="59"/>
        <v>483391.54725585808</v>
      </c>
      <c r="CC90" s="168">
        <f t="shared" ca="1" si="59"/>
        <v>483391.54725585808</v>
      </c>
      <c r="CD90" s="168">
        <f t="shared" ref="CD90:DI90" ca="1" si="60">SUBTOTAL(9,CD14:CD87)*(CD$10&lt;=MAX(rHoldPeriod,1)*12)</f>
        <v>483391.54725585808</v>
      </c>
      <c r="CE90" s="168">
        <f t="shared" ca="1" si="60"/>
        <v>483391.54725585808</v>
      </c>
      <c r="CF90" s="168">
        <f t="shared" ca="1" si="60"/>
        <v>483391.54725585808</v>
      </c>
      <c r="CG90" s="168">
        <f t="shared" ca="1" si="60"/>
        <v>483391.54725585808</v>
      </c>
      <c r="CH90" s="168">
        <f t="shared" ca="1" si="60"/>
        <v>483391.54725585808</v>
      </c>
      <c r="CI90" s="168">
        <f t="shared" ca="1" si="60"/>
        <v>483391.54725585808</v>
      </c>
      <c r="CJ90" s="168">
        <f t="shared" ca="1" si="60"/>
        <v>483391.54725585808</v>
      </c>
      <c r="CK90" s="168">
        <f t="shared" ca="1" si="60"/>
        <v>483391.54725585808</v>
      </c>
      <c r="CL90" s="168">
        <f t="shared" ca="1" si="60"/>
        <v>483391.54725585808</v>
      </c>
      <c r="CM90" s="168">
        <f t="shared" ca="1" si="60"/>
        <v>498623.6493330191</v>
      </c>
      <c r="CN90" s="168">
        <f t="shared" ca="1" si="60"/>
        <v>498623.6493330191</v>
      </c>
      <c r="CO90" s="168">
        <f t="shared" ca="1" si="60"/>
        <v>498623.6493330191</v>
      </c>
      <c r="CP90" s="168">
        <f t="shared" ca="1" si="60"/>
        <v>498623.6493330191</v>
      </c>
      <c r="CQ90" s="168">
        <f t="shared" ca="1" si="60"/>
        <v>498623.6493330191</v>
      </c>
      <c r="CR90" s="168">
        <f t="shared" ca="1" si="60"/>
        <v>498623.6493330191</v>
      </c>
      <c r="CS90" s="168">
        <f t="shared" ca="1" si="60"/>
        <v>498623.6493330191</v>
      </c>
      <c r="CT90" s="168">
        <f t="shared" ca="1" si="60"/>
        <v>498623.6493330191</v>
      </c>
      <c r="CU90" s="168">
        <f t="shared" ca="1" si="60"/>
        <v>498623.6493330191</v>
      </c>
      <c r="CV90" s="168">
        <f t="shared" ca="1" si="60"/>
        <v>498623.6493330191</v>
      </c>
      <c r="CW90" s="168">
        <f t="shared" ca="1" si="60"/>
        <v>498623.6493330191</v>
      </c>
      <c r="CX90" s="168">
        <f t="shared" ca="1" si="60"/>
        <v>498623.6493330191</v>
      </c>
      <c r="CY90" s="168">
        <f t="shared" ca="1" si="60"/>
        <v>514330.97336398147</v>
      </c>
      <c r="CZ90" s="168">
        <f t="shared" ca="1" si="60"/>
        <v>514330.97336398147</v>
      </c>
      <c r="DA90" s="168">
        <f t="shared" ca="1" si="60"/>
        <v>514330.97336398147</v>
      </c>
      <c r="DB90" s="168">
        <f t="shared" ca="1" si="60"/>
        <v>514330.97336398147</v>
      </c>
      <c r="DC90" s="168">
        <f t="shared" ca="1" si="60"/>
        <v>514330.97336398147</v>
      </c>
      <c r="DD90" s="168">
        <f t="shared" ca="1" si="60"/>
        <v>514330.97336398147</v>
      </c>
      <c r="DE90" s="168">
        <f t="shared" ca="1" si="60"/>
        <v>514330.97336398147</v>
      </c>
      <c r="DF90" s="168">
        <f t="shared" ca="1" si="60"/>
        <v>514330.97336398147</v>
      </c>
      <c r="DG90" s="168">
        <f t="shared" ca="1" si="60"/>
        <v>514330.97336398147</v>
      </c>
      <c r="DH90" s="168">
        <f t="shared" ca="1" si="60"/>
        <v>514330.97336398147</v>
      </c>
      <c r="DI90" s="168">
        <f t="shared" ca="1" si="60"/>
        <v>514330.97336398147</v>
      </c>
      <c r="DJ90" s="168">
        <f t="shared" ref="DJ90:EH90" ca="1" si="61">SUBTOTAL(9,DJ14:DJ87)*(DJ$10&lt;=MAX(rHoldPeriod,1)*12)</f>
        <v>514330.97336398147</v>
      </c>
      <c r="DK90" s="168">
        <f t="shared" ca="1" si="61"/>
        <v>530528.23247964738</v>
      </c>
      <c r="DL90" s="168">
        <f t="shared" ca="1" si="61"/>
        <v>530528.23247964738</v>
      </c>
      <c r="DM90" s="168">
        <f t="shared" ca="1" si="61"/>
        <v>530528.23247964738</v>
      </c>
      <c r="DN90" s="168">
        <f t="shared" ca="1" si="61"/>
        <v>530528.23247964738</v>
      </c>
      <c r="DO90" s="168">
        <f t="shared" ca="1" si="61"/>
        <v>530528.23247964738</v>
      </c>
      <c r="DP90" s="168">
        <f t="shared" ca="1" si="61"/>
        <v>530528.23247964738</v>
      </c>
      <c r="DQ90" s="168">
        <f t="shared" ca="1" si="61"/>
        <v>530528.23247964738</v>
      </c>
      <c r="DR90" s="168">
        <f t="shared" ca="1" si="61"/>
        <v>530528.23247964738</v>
      </c>
      <c r="DS90" s="168">
        <f t="shared" ca="1" si="61"/>
        <v>530528.23247964738</v>
      </c>
      <c r="DT90" s="168">
        <f t="shared" ca="1" si="61"/>
        <v>530528.23247964738</v>
      </c>
      <c r="DU90" s="168">
        <f t="shared" ca="1" si="61"/>
        <v>530528.23247964738</v>
      </c>
      <c r="DV90" s="168">
        <f t="shared" ca="1" si="61"/>
        <v>530528.23247964738</v>
      </c>
      <c r="DW90" s="168">
        <f t="shared" ca="1" si="61"/>
        <v>547230.59261665167</v>
      </c>
      <c r="DX90" s="168">
        <f t="shared" ca="1" si="61"/>
        <v>547230.59261665167</v>
      </c>
      <c r="DY90" s="168">
        <f t="shared" ca="1" si="61"/>
        <v>547230.59261665167</v>
      </c>
      <c r="DZ90" s="168">
        <f t="shared" ca="1" si="61"/>
        <v>547230.59261665167</v>
      </c>
      <c r="EA90" s="168">
        <f t="shared" ca="1" si="61"/>
        <v>547230.59261665167</v>
      </c>
      <c r="EB90" s="168">
        <f t="shared" ca="1" si="61"/>
        <v>547230.59261665167</v>
      </c>
      <c r="EC90" s="168">
        <f t="shared" ca="1" si="61"/>
        <v>547230.59261665167</v>
      </c>
      <c r="ED90" s="168">
        <f t="shared" ca="1" si="61"/>
        <v>547230.59261665167</v>
      </c>
      <c r="EE90" s="168">
        <f t="shared" ca="1" si="61"/>
        <v>547230.59261665167</v>
      </c>
      <c r="EF90" s="168">
        <f t="shared" ca="1" si="61"/>
        <v>547230.59261665167</v>
      </c>
      <c r="EG90" s="168">
        <f t="shared" ca="1" si="61"/>
        <v>547230.59261665167</v>
      </c>
      <c r="EH90" s="168">
        <f t="shared" ca="1" si="61"/>
        <v>121853459.19429578</v>
      </c>
    </row>
    <row r="91" spans="1:138"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row>
    <row r="92" spans="1:138"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row>
    <row r="93" spans="1:138" x14ac:dyDescent="0.2">
      <c r="A93" s="2"/>
      <c r="B93" s="168" t="s">
        <v>219</v>
      </c>
      <c r="C93" s="168"/>
      <c r="D93" s="168"/>
      <c r="E93" s="168"/>
      <c r="F93" s="168"/>
      <c r="G93" s="168"/>
      <c r="H93" s="168"/>
      <c r="I93" s="168"/>
      <c r="J93" s="168"/>
      <c r="K93" s="168"/>
      <c r="L93" s="168"/>
      <c r="M93" s="168"/>
      <c r="N93" s="168"/>
      <c r="O93" s="168"/>
      <c r="P93" s="168"/>
      <c r="Q93" s="2"/>
      <c r="R93" s="168"/>
      <c r="S93" s="168"/>
      <c r="T93" s="168"/>
      <c r="U93" s="168"/>
      <c r="V93" s="168"/>
      <c r="W93" s="168"/>
      <c r="X93" s="168"/>
      <c r="Y93" s="168"/>
      <c r="Z93" s="168"/>
      <c r="AA93" s="168"/>
      <c r="AB93" s="168"/>
      <c r="AC93" s="168"/>
      <c r="AD93" s="168"/>
      <c r="AE93" s="168"/>
      <c r="AF93" s="168"/>
      <c r="AG93" s="168"/>
      <c r="AH93" s="168"/>
      <c r="AI93" s="168"/>
      <c r="AJ93" s="168"/>
      <c r="AK93" s="168"/>
      <c r="AL93" s="168"/>
      <c r="AM93" s="168"/>
      <c r="AN93" s="168"/>
      <c r="AO93" s="168"/>
      <c r="AP93" s="168"/>
      <c r="AQ93" s="168"/>
      <c r="AR93" s="168"/>
      <c r="AS93" s="168"/>
      <c r="AT93" s="168"/>
      <c r="AU93" s="168"/>
      <c r="AV93" s="168"/>
      <c r="AW93" s="168"/>
      <c r="AX93" s="168"/>
      <c r="AY93" s="168"/>
      <c r="AZ93" s="168"/>
      <c r="BA93" s="168"/>
      <c r="BB93" s="168"/>
      <c r="BC93" s="168"/>
      <c r="BD93" s="168"/>
      <c r="BE93" s="168"/>
      <c r="BF93" s="168"/>
      <c r="BG93" s="168"/>
      <c r="BH93" s="168"/>
      <c r="BI93" s="168"/>
      <c r="BJ93" s="168"/>
      <c r="BK93" s="168"/>
      <c r="BL93" s="168"/>
      <c r="BM93" s="168"/>
      <c r="BN93" s="168"/>
      <c r="BO93" s="168"/>
      <c r="BP93" s="168"/>
      <c r="BQ93" s="168"/>
      <c r="BR93" s="168"/>
      <c r="BS93" s="168"/>
      <c r="BT93" s="168"/>
      <c r="BU93" s="168"/>
      <c r="BV93" s="168"/>
      <c r="BW93" s="168"/>
      <c r="BX93" s="168"/>
      <c r="BY93" s="168"/>
      <c r="BZ93" s="168"/>
      <c r="CA93" s="168"/>
      <c r="CB93" s="168"/>
      <c r="CC93" s="168"/>
      <c r="CD93" s="168"/>
      <c r="CE93" s="168"/>
      <c r="CF93" s="168"/>
      <c r="CG93" s="168"/>
      <c r="CH93" s="168"/>
      <c r="CI93" s="168"/>
      <c r="CJ93" s="168"/>
      <c r="CK93" s="168"/>
      <c r="CL93" s="168"/>
      <c r="CM93" s="168"/>
      <c r="CN93" s="168"/>
      <c r="CO93" s="168"/>
      <c r="CP93" s="168"/>
      <c r="CQ93" s="168"/>
      <c r="CR93" s="168"/>
      <c r="CS93" s="168"/>
      <c r="CT93" s="168"/>
      <c r="CU93" s="168"/>
      <c r="CV93" s="168"/>
      <c r="CW93" s="168"/>
      <c r="CX93" s="168"/>
      <c r="CY93" s="168"/>
      <c r="CZ93" s="168"/>
      <c r="DA93" s="168"/>
      <c r="DB93" s="168"/>
      <c r="DC93" s="168"/>
      <c r="DD93" s="168"/>
      <c r="DE93" s="168"/>
      <c r="DF93" s="168"/>
      <c r="DG93" s="168"/>
      <c r="DH93" s="168"/>
      <c r="DI93" s="168"/>
      <c r="DJ93" s="168"/>
      <c r="DK93" s="168"/>
      <c r="DL93" s="168"/>
      <c r="DM93" s="168"/>
      <c r="DN93" s="168"/>
      <c r="DO93" s="168"/>
      <c r="DP93" s="168"/>
      <c r="DQ93" s="168"/>
      <c r="DR93" s="168"/>
      <c r="DS93" s="168"/>
      <c r="DT93" s="168"/>
      <c r="DU93" s="168"/>
      <c r="DV93" s="168"/>
      <c r="DW93" s="168"/>
      <c r="DX93" s="168"/>
      <c r="DY93" s="168"/>
      <c r="DZ93" s="168"/>
      <c r="EA93" s="168"/>
      <c r="EB93" s="168"/>
      <c r="EC93" s="168"/>
      <c r="ED93" s="168"/>
      <c r="EE93" s="168"/>
      <c r="EF93" s="168"/>
      <c r="EG93" s="168"/>
      <c r="EH93" s="168"/>
    </row>
    <row r="94" spans="1:138" x14ac:dyDescent="0.2">
      <c r="A94" s="2"/>
      <c r="B94" s="149" t="s">
        <v>188</v>
      </c>
      <c r="C94" s="96"/>
      <c r="D94" s="96">
        <f t="shared" ref="D94:O95" ca="1" si="62">SUMIF($R$8:$EH$8,D$10,$R94:$EH94)</f>
        <v>53730000</v>
      </c>
      <c r="E94" s="96">
        <f t="shared" ca="1" si="62"/>
        <v>0</v>
      </c>
      <c r="F94" s="96">
        <f t="shared" ca="1" si="62"/>
        <v>0</v>
      </c>
      <c r="G94" s="96">
        <f t="shared" ca="1" si="62"/>
        <v>0</v>
      </c>
      <c r="H94" s="96">
        <f t="shared" ca="1" si="62"/>
        <v>0</v>
      </c>
      <c r="I94" s="96">
        <f t="shared" ca="1" si="62"/>
        <v>0</v>
      </c>
      <c r="J94" s="96">
        <f t="shared" ca="1" si="62"/>
        <v>0</v>
      </c>
      <c r="K94" s="96">
        <f t="shared" ca="1" si="62"/>
        <v>0</v>
      </c>
      <c r="L94" s="96">
        <f t="shared" ca="1" si="62"/>
        <v>0</v>
      </c>
      <c r="M94" s="96">
        <f t="shared" ca="1" si="62"/>
        <v>0</v>
      </c>
      <c r="N94" s="96">
        <f t="shared" ca="1" si="62"/>
        <v>0</v>
      </c>
      <c r="O94" s="96">
        <f t="shared" si="62"/>
        <v>0</v>
      </c>
      <c r="P94" s="96">
        <f ca="1">SUMIF($D$10:$N$10,"&lt;="&amp;rHoldPeriod,$D94:$N94)</f>
        <v>53730000</v>
      </c>
      <c r="Q94" s="2"/>
      <c r="R94" s="96">
        <f t="shared" ref="R94:AW94" ca="1" si="63">SUM(R135,R198,R219)</f>
        <v>53730000</v>
      </c>
      <c r="S94" s="96">
        <f t="shared" ca="1" si="63"/>
        <v>0</v>
      </c>
      <c r="T94" s="96">
        <f t="shared" ca="1" si="63"/>
        <v>0</v>
      </c>
      <c r="U94" s="96">
        <f t="shared" ca="1" si="63"/>
        <v>0</v>
      </c>
      <c r="V94" s="96">
        <f t="shared" ca="1" si="63"/>
        <v>0</v>
      </c>
      <c r="W94" s="96">
        <f t="shared" ca="1" si="63"/>
        <v>0</v>
      </c>
      <c r="X94" s="96">
        <f t="shared" ca="1" si="63"/>
        <v>0</v>
      </c>
      <c r="Y94" s="96">
        <f t="shared" ca="1" si="63"/>
        <v>0</v>
      </c>
      <c r="Z94" s="96">
        <f t="shared" ca="1" si="63"/>
        <v>0</v>
      </c>
      <c r="AA94" s="96">
        <f t="shared" ca="1" si="63"/>
        <v>0</v>
      </c>
      <c r="AB94" s="96">
        <f t="shared" ca="1" si="63"/>
        <v>0</v>
      </c>
      <c r="AC94" s="96">
        <f t="shared" ca="1" si="63"/>
        <v>0</v>
      </c>
      <c r="AD94" s="96">
        <f t="shared" ca="1" si="63"/>
        <v>0</v>
      </c>
      <c r="AE94" s="96">
        <f t="shared" ca="1" si="63"/>
        <v>0</v>
      </c>
      <c r="AF94" s="96">
        <f t="shared" ca="1" si="63"/>
        <v>0</v>
      </c>
      <c r="AG94" s="96">
        <f t="shared" ca="1" si="63"/>
        <v>0</v>
      </c>
      <c r="AH94" s="96">
        <f t="shared" ca="1" si="63"/>
        <v>0</v>
      </c>
      <c r="AI94" s="96">
        <f t="shared" ca="1" si="63"/>
        <v>0</v>
      </c>
      <c r="AJ94" s="96">
        <f t="shared" ca="1" si="63"/>
        <v>0</v>
      </c>
      <c r="AK94" s="96">
        <f t="shared" ca="1" si="63"/>
        <v>0</v>
      </c>
      <c r="AL94" s="96">
        <f t="shared" ca="1" si="63"/>
        <v>0</v>
      </c>
      <c r="AM94" s="96">
        <f t="shared" ca="1" si="63"/>
        <v>0</v>
      </c>
      <c r="AN94" s="96">
        <f t="shared" ca="1" si="63"/>
        <v>0</v>
      </c>
      <c r="AO94" s="96">
        <f t="shared" ca="1" si="63"/>
        <v>0</v>
      </c>
      <c r="AP94" s="96">
        <f t="shared" ca="1" si="63"/>
        <v>0</v>
      </c>
      <c r="AQ94" s="96">
        <f t="shared" ca="1" si="63"/>
        <v>0</v>
      </c>
      <c r="AR94" s="96">
        <f t="shared" ca="1" si="63"/>
        <v>0</v>
      </c>
      <c r="AS94" s="96">
        <f t="shared" ca="1" si="63"/>
        <v>0</v>
      </c>
      <c r="AT94" s="96">
        <f t="shared" ca="1" si="63"/>
        <v>0</v>
      </c>
      <c r="AU94" s="96">
        <f t="shared" ca="1" si="63"/>
        <v>0</v>
      </c>
      <c r="AV94" s="96">
        <f t="shared" ca="1" si="63"/>
        <v>0</v>
      </c>
      <c r="AW94" s="96">
        <f t="shared" ca="1" si="63"/>
        <v>0</v>
      </c>
      <c r="AX94" s="96">
        <f t="shared" ref="AX94:CC94" ca="1" si="64">SUM(AX135,AX198,AX219)</f>
        <v>0</v>
      </c>
      <c r="AY94" s="96">
        <f t="shared" ca="1" si="64"/>
        <v>0</v>
      </c>
      <c r="AZ94" s="96">
        <f t="shared" ca="1" si="64"/>
        <v>0</v>
      </c>
      <c r="BA94" s="96">
        <f t="shared" ca="1" si="64"/>
        <v>0</v>
      </c>
      <c r="BB94" s="96">
        <f t="shared" ca="1" si="64"/>
        <v>0</v>
      </c>
      <c r="BC94" s="96">
        <f t="shared" ca="1" si="64"/>
        <v>0</v>
      </c>
      <c r="BD94" s="96">
        <f t="shared" ca="1" si="64"/>
        <v>0</v>
      </c>
      <c r="BE94" s="96">
        <f t="shared" ca="1" si="64"/>
        <v>0</v>
      </c>
      <c r="BF94" s="96">
        <f t="shared" ca="1" si="64"/>
        <v>0</v>
      </c>
      <c r="BG94" s="96">
        <f t="shared" ca="1" si="64"/>
        <v>0</v>
      </c>
      <c r="BH94" s="96">
        <f t="shared" ca="1" si="64"/>
        <v>0</v>
      </c>
      <c r="BI94" s="96">
        <f t="shared" ca="1" si="64"/>
        <v>0</v>
      </c>
      <c r="BJ94" s="96">
        <f t="shared" ca="1" si="64"/>
        <v>0</v>
      </c>
      <c r="BK94" s="96">
        <f t="shared" ca="1" si="64"/>
        <v>0</v>
      </c>
      <c r="BL94" s="96">
        <f t="shared" ca="1" si="64"/>
        <v>0</v>
      </c>
      <c r="BM94" s="96">
        <f t="shared" ca="1" si="64"/>
        <v>0</v>
      </c>
      <c r="BN94" s="96">
        <f t="shared" ca="1" si="64"/>
        <v>0</v>
      </c>
      <c r="BO94" s="96">
        <f t="shared" ca="1" si="64"/>
        <v>0</v>
      </c>
      <c r="BP94" s="96">
        <f t="shared" ca="1" si="64"/>
        <v>0</v>
      </c>
      <c r="BQ94" s="96">
        <f t="shared" ca="1" si="64"/>
        <v>0</v>
      </c>
      <c r="BR94" s="96">
        <f t="shared" ca="1" si="64"/>
        <v>0</v>
      </c>
      <c r="BS94" s="96">
        <f t="shared" ca="1" si="64"/>
        <v>0</v>
      </c>
      <c r="BT94" s="96">
        <f t="shared" ca="1" si="64"/>
        <v>0</v>
      </c>
      <c r="BU94" s="96">
        <f t="shared" ca="1" si="64"/>
        <v>0</v>
      </c>
      <c r="BV94" s="96">
        <f t="shared" ca="1" si="64"/>
        <v>0</v>
      </c>
      <c r="BW94" s="96">
        <f t="shared" ca="1" si="64"/>
        <v>0</v>
      </c>
      <c r="BX94" s="96">
        <f t="shared" ca="1" si="64"/>
        <v>0</v>
      </c>
      <c r="BY94" s="96">
        <f t="shared" ca="1" si="64"/>
        <v>0</v>
      </c>
      <c r="BZ94" s="96">
        <f t="shared" ca="1" si="64"/>
        <v>0</v>
      </c>
      <c r="CA94" s="96">
        <f t="shared" ca="1" si="64"/>
        <v>0</v>
      </c>
      <c r="CB94" s="96">
        <f t="shared" ca="1" si="64"/>
        <v>0</v>
      </c>
      <c r="CC94" s="96">
        <f t="shared" ca="1" si="64"/>
        <v>0</v>
      </c>
      <c r="CD94" s="96">
        <f t="shared" ref="CD94:DI94" ca="1" si="65">SUM(CD135,CD198,CD219)</f>
        <v>0</v>
      </c>
      <c r="CE94" s="96">
        <f t="shared" ca="1" si="65"/>
        <v>0</v>
      </c>
      <c r="CF94" s="96">
        <f t="shared" ca="1" si="65"/>
        <v>0</v>
      </c>
      <c r="CG94" s="96">
        <f t="shared" ca="1" si="65"/>
        <v>0</v>
      </c>
      <c r="CH94" s="96">
        <f t="shared" ca="1" si="65"/>
        <v>0</v>
      </c>
      <c r="CI94" s="96">
        <f t="shared" ca="1" si="65"/>
        <v>0</v>
      </c>
      <c r="CJ94" s="96">
        <f t="shared" ca="1" si="65"/>
        <v>0</v>
      </c>
      <c r="CK94" s="96">
        <f t="shared" ca="1" si="65"/>
        <v>0</v>
      </c>
      <c r="CL94" s="96">
        <f t="shared" ca="1" si="65"/>
        <v>0</v>
      </c>
      <c r="CM94" s="96">
        <f t="shared" ca="1" si="65"/>
        <v>0</v>
      </c>
      <c r="CN94" s="96">
        <f t="shared" ca="1" si="65"/>
        <v>0</v>
      </c>
      <c r="CO94" s="96">
        <f t="shared" ca="1" si="65"/>
        <v>0</v>
      </c>
      <c r="CP94" s="96">
        <f t="shared" ca="1" si="65"/>
        <v>0</v>
      </c>
      <c r="CQ94" s="96">
        <f t="shared" ca="1" si="65"/>
        <v>0</v>
      </c>
      <c r="CR94" s="96">
        <f t="shared" ca="1" si="65"/>
        <v>0</v>
      </c>
      <c r="CS94" s="96">
        <f t="shared" ca="1" si="65"/>
        <v>0</v>
      </c>
      <c r="CT94" s="96">
        <f t="shared" ca="1" si="65"/>
        <v>0</v>
      </c>
      <c r="CU94" s="96">
        <f t="shared" ca="1" si="65"/>
        <v>0</v>
      </c>
      <c r="CV94" s="96">
        <f t="shared" ca="1" si="65"/>
        <v>0</v>
      </c>
      <c r="CW94" s="96">
        <f t="shared" ca="1" si="65"/>
        <v>0</v>
      </c>
      <c r="CX94" s="96">
        <f t="shared" ca="1" si="65"/>
        <v>0</v>
      </c>
      <c r="CY94" s="96">
        <f t="shared" ca="1" si="65"/>
        <v>0</v>
      </c>
      <c r="CZ94" s="96">
        <f t="shared" ca="1" si="65"/>
        <v>0</v>
      </c>
      <c r="DA94" s="96">
        <f t="shared" ca="1" si="65"/>
        <v>0</v>
      </c>
      <c r="DB94" s="96">
        <f t="shared" ca="1" si="65"/>
        <v>0</v>
      </c>
      <c r="DC94" s="96">
        <f t="shared" ca="1" si="65"/>
        <v>0</v>
      </c>
      <c r="DD94" s="96">
        <f t="shared" ca="1" si="65"/>
        <v>0</v>
      </c>
      <c r="DE94" s="96">
        <f t="shared" ca="1" si="65"/>
        <v>0</v>
      </c>
      <c r="DF94" s="96">
        <f t="shared" ca="1" si="65"/>
        <v>0</v>
      </c>
      <c r="DG94" s="96">
        <f t="shared" ca="1" si="65"/>
        <v>0</v>
      </c>
      <c r="DH94" s="96">
        <f t="shared" ca="1" si="65"/>
        <v>0</v>
      </c>
      <c r="DI94" s="96">
        <f t="shared" ca="1" si="65"/>
        <v>0</v>
      </c>
      <c r="DJ94" s="96">
        <f t="shared" ref="DJ94:EH94" ca="1" si="66">SUM(DJ135,DJ198,DJ219)</f>
        <v>0</v>
      </c>
      <c r="DK94" s="96">
        <f t="shared" ca="1" si="66"/>
        <v>0</v>
      </c>
      <c r="DL94" s="96">
        <f t="shared" ca="1" si="66"/>
        <v>0</v>
      </c>
      <c r="DM94" s="96">
        <f t="shared" ca="1" si="66"/>
        <v>0</v>
      </c>
      <c r="DN94" s="96">
        <f t="shared" ca="1" si="66"/>
        <v>0</v>
      </c>
      <c r="DO94" s="96">
        <f t="shared" ca="1" si="66"/>
        <v>0</v>
      </c>
      <c r="DP94" s="96">
        <f t="shared" ca="1" si="66"/>
        <v>0</v>
      </c>
      <c r="DQ94" s="96">
        <f t="shared" ca="1" si="66"/>
        <v>0</v>
      </c>
      <c r="DR94" s="96">
        <f t="shared" ca="1" si="66"/>
        <v>0</v>
      </c>
      <c r="DS94" s="96">
        <f t="shared" ca="1" si="66"/>
        <v>0</v>
      </c>
      <c r="DT94" s="96">
        <f t="shared" ca="1" si="66"/>
        <v>0</v>
      </c>
      <c r="DU94" s="96">
        <f t="shared" ca="1" si="66"/>
        <v>0</v>
      </c>
      <c r="DV94" s="96">
        <f t="shared" ca="1" si="66"/>
        <v>0</v>
      </c>
      <c r="DW94" s="96">
        <f t="shared" ca="1" si="66"/>
        <v>0</v>
      </c>
      <c r="DX94" s="96">
        <f t="shared" ca="1" si="66"/>
        <v>0</v>
      </c>
      <c r="DY94" s="96">
        <f t="shared" ca="1" si="66"/>
        <v>0</v>
      </c>
      <c r="DZ94" s="96">
        <f t="shared" ca="1" si="66"/>
        <v>0</v>
      </c>
      <c r="EA94" s="96">
        <f t="shared" ca="1" si="66"/>
        <v>0</v>
      </c>
      <c r="EB94" s="96">
        <f t="shared" ca="1" si="66"/>
        <v>0</v>
      </c>
      <c r="EC94" s="96">
        <f t="shared" ca="1" si="66"/>
        <v>0</v>
      </c>
      <c r="ED94" s="96">
        <f t="shared" ca="1" si="66"/>
        <v>0</v>
      </c>
      <c r="EE94" s="96">
        <f t="shared" ca="1" si="66"/>
        <v>0</v>
      </c>
      <c r="EF94" s="96">
        <f t="shared" ca="1" si="66"/>
        <v>0</v>
      </c>
      <c r="EG94" s="96">
        <f t="shared" ca="1" si="66"/>
        <v>0</v>
      </c>
      <c r="EH94" s="96">
        <f t="shared" ca="1" si="66"/>
        <v>0</v>
      </c>
    </row>
    <row r="95" spans="1:138" x14ac:dyDescent="0.2">
      <c r="A95" s="2"/>
      <c r="B95" s="149" t="s">
        <v>220</v>
      </c>
      <c r="C95" s="96"/>
      <c r="D95" s="96">
        <f t="shared" ca="1" si="62"/>
        <v>0</v>
      </c>
      <c r="E95" s="96">
        <f t="shared" ca="1" si="62"/>
        <v>0</v>
      </c>
      <c r="F95" s="96">
        <f t="shared" ca="1" si="62"/>
        <v>0</v>
      </c>
      <c r="G95" s="96">
        <f t="shared" ca="1" si="62"/>
        <v>0</v>
      </c>
      <c r="H95" s="96">
        <f t="shared" ca="1" si="62"/>
        <v>0</v>
      </c>
      <c r="I95" s="96">
        <f t="shared" ca="1" si="62"/>
        <v>0</v>
      </c>
      <c r="J95" s="96">
        <f t="shared" ca="1" si="62"/>
        <v>0</v>
      </c>
      <c r="K95" s="96">
        <f t="shared" ca="1" si="62"/>
        <v>0</v>
      </c>
      <c r="L95" s="96">
        <f t="shared" ca="1" si="62"/>
        <v>0</v>
      </c>
      <c r="M95" s="96">
        <f t="shared" ca="1" si="62"/>
        <v>0</v>
      </c>
      <c r="N95" s="96">
        <f t="shared" ca="1" si="62"/>
        <v>0</v>
      </c>
      <c r="O95" s="96">
        <f t="shared" si="62"/>
        <v>0</v>
      </c>
      <c r="P95" s="96">
        <f ca="1">SUMIF($D$10:$N$10,"&lt;="&amp;rHoldPeriod,$D95:$N95)</f>
        <v>0</v>
      </c>
      <c r="Q95" s="2"/>
      <c r="R95" s="96">
        <f t="shared" ref="R95:AW95" ca="1" si="67">SUM(R129,R192,R213)</f>
        <v>0</v>
      </c>
      <c r="S95" s="96">
        <f t="shared" ca="1" si="67"/>
        <v>0</v>
      </c>
      <c r="T95" s="96">
        <f t="shared" ca="1" si="67"/>
        <v>0</v>
      </c>
      <c r="U95" s="96">
        <f t="shared" ca="1" si="67"/>
        <v>0</v>
      </c>
      <c r="V95" s="96">
        <f t="shared" ca="1" si="67"/>
        <v>0</v>
      </c>
      <c r="W95" s="96">
        <f t="shared" ca="1" si="67"/>
        <v>0</v>
      </c>
      <c r="X95" s="96">
        <f t="shared" ca="1" si="67"/>
        <v>0</v>
      </c>
      <c r="Y95" s="96">
        <f t="shared" ca="1" si="67"/>
        <v>0</v>
      </c>
      <c r="Z95" s="96">
        <f t="shared" ca="1" si="67"/>
        <v>0</v>
      </c>
      <c r="AA95" s="96">
        <f t="shared" ca="1" si="67"/>
        <v>0</v>
      </c>
      <c r="AB95" s="96">
        <f t="shared" ca="1" si="67"/>
        <v>0</v>
      </c>
      <c r="AC95" s="96">
        <f t="shared" ca="1" si="67"/>
        <v>0</v>
      </c>
      <c r="AD95" s="96">
        <f t="shared" ca="1" si="67"/>
        <v>0</v>
      </c>
      <c r="AE95" s="96">
        <f t="shared" ca="1" si="67"/>
        <v>0</v>
      </c>
      <c r="AF95" s="96">
        <f t="shared" ca="1" si="67"/>
        <v>0</v>
      </c>
      <c r="AG95" s="96">
        <f t="shared" ca="1" si="67"/>
        <v>0</v>
      </c>
      <c r="AH95" s="96">
        <f t="shared" ca="1" si="67"/>
        <v>0</v>
      </c>
      <c r="AI95" s="96">
        <f t="shared" ca="1" si="67"/>
        <v>0</v>
      </c>
      <c r="AJ95" s="96">
        <f t="shared" ca="1" si="67"/>
        <v>0</v>
      </c>
      <c r="AK95" s="96">
        <f t="shared" ca="1" si="67"/>
        <v>0</v>
      </c>
      <c r="AL95" s="96">
        <f t="shared" ca="1" si="67"/>
        <v>0</v>
      </c>
      <c r="AM95" s="96">
        <f t="shared" ca="1" si="67"/>
        <v>0</v>
      </c>
      <c r="AN95" s="96">
        <f t="shared" ca="1" si="67"/>
        <v>0</v>
      </c>
      <c r="AO95" s="96">
        <f t="shared" ca="1" si="67"/>
        <v>0</v>
      </c>
      <c r="AP95" s="96">
        <f t="shared" ca="1" si="67"/>
        <v>0</v>
      </c>
      <c r="AQ95" s="96">
        <f t="shared" ca="1" si="67"/>
        <v>0</v>
      </c>
      <c r="AR95" s="96">
        <f t="shared" ca="1" si="67"/>
        <v>0</v>
      </c>
      <c r="AS95" s="96">
        <f t="shared" ca="1" si="67"/>
        <v>0</v>
      </c>
      <c r="AT95" s="96">
        <f t="shared" ca="1" si="67"/>
        <v>0</v>
      </c>
      <c r="AU95" s="96">
        <f t="shared" ca="1" si="67"/>
        <v>0</v>
      </c>
      <c r="AV95" s="96">
        <f t="shared" ca="1" si="67"/>
        <v>0</v>
      </c>
      <c r="AW95" s="96">
        <f t="shared" ca="1" si="67"/>
        <v>0</v>
      </c>
      <c r="AX95" s="96">
        <f t="shared" ref="AX95:CC95" ca="1" si="68">SUM(AX129,AX192,AX213)</f>
        <v>0</v>
      </c>
      <c r="AY95" s="96">
        <f t="shared" ca="1" si="68"/>
        <v>0</v>
      </c>
      <c r="AZ95" s="96">
        <f t="shared" ca="1" si="68"/>
        <v>0</v>
      </c>
      <c r="BA95" s="96">
        <f t="shared" ca="1" si="68"/>
        <v>0</v>
      </c>
      <c r="BB95" s="96">
        <f t="shared" ca="1" si="68"/>
        <v>0</v>
      </c>
      <c r="BC95" s="96">
        <f t="shared" ca="1" si="68"/>
        <v>0</v>
      </c>
      <c r="BD95" s="96">
        <f t="shared" ca="1" si="68"/>
        <v>0</v>
      </c>
      <c r="BE95" s="96">
        <f t="shared" ca="1" si="68"/>
        <v>0</v>
      </c>
      <c r="BF95" s="96">
        <f t="shared" ca="1" si="68"/>
        <v>0</v>
      </c>
      <c r="BG95" s="96">
        <f t="shared" ca="1" si="68"/>
        <v>0</v>
      </c>
      <c r="BH95" s="96">
        <f t="shared" ca="1" si="68"/>
        <v>0</v>
      </c>
      <c r="BI95" s="96">
        <f t="shared" ca="1" si="68"/>
        <v>0</v>
      </c>
      <c r="BJ95" s="96">
        <f t="shared" ca="1" si="68"/>
        <v>0</v>
      </c>
      <c r="BK95" s="96">
        <f t="shared" ca="1" si="68"/>
        <v>0</v>
      </c>
      <c r="BL95" s="96">
        <f t="shared" ca="1" si="68"/>
        <v>0</v>
      </c>
      <c r="BM95" s="96">
        <f t="shared" ca="1" si="68"/>
        <v>0</v>
      </c>
      <c r="BN95" s="96">
        <f t="shared" ca="1" si="68"/>
        <v>0</v>
      </c>
      <c r="BO95" s="96">
        <f t="shared" ca="1" si="68"/>
        <v>0</v>
      </c>
      <c r="BP95" s="96">
        <f t="shared" ca="1" si="68"/>
        <v>0</v>
      </c>
      <c r="BQ95" s="96">
        <f t="shared" ca="1" si="68"/>
        <v>0</v>
      </c>
      <c r="BR95" s="96">
        <f t="shared" ca="1" si="68"/>
        <v>0</v>
      </c>
      <c r="BS95" s="96">
        <f t="shared" ca="1" si="68"/>
        <v>0</v>
      </c>
      <c r="BT95" s="96">
        <f t="shared" ca="1" si="68"/>
        <v>0</v>
      </c>
      <c r="BU95" s="96">
        <f t="shared" ca="1" si="68"/>
        <v>0</v>
      </c>
      <c r="BV95" s="96">
        <f t="shared" ca="1" si="68"/>
        <v>0</v>
      </c>
      <c r="BW95" s="96">
        <f t="shared" ca="1" si="68"/>
        <v>0</v>
      </c>
      <c r="BX95" s="96">
        <f t="shared" ca="1" si="68"/>
        <v>0</v>
      </c>
      <c r="BY95" s="96">
        <f t="shared" ca="1" si="68"/>
        <v>0</v>
      </c>
      <c r="BZ95" s="96">
        <f t="shared" ca="1" si="68"/>
        <v>0</v>
      </c>
      <c r="CA95" s="96">
        <f t="shared" ca="1" si="68"/>
        <v>0</v>
      </c>
      <c r="CB95" s="96">
        <f t="shared" ca="1" si="68"/>
        <v>0</v>
      </c>
      <c r="CC95" s="96">
        <f t="shared" ca="1" si="68"/>
        <v>0</v>
      </c>
      <c r="CD95" s="96">
        <f t="shared" ref="CD95:DI95" ca="1" si="69">SUM(CD129,CD192,CD213)</f>
        <v>0</v>
      </c>
      <c r="CE95" s="96">
        <f t="shared" ca="1" si="69"/>
        <v>0</v>
      </c>
      <c r="CF95" s="96">
        <f t="shared" ca="1" si="69"/>
        <v>0</v>
      </c>
      <c r="CG95" s="96">
        <f t="shared" ca="1" si="69"/>
        <v>0</v>
      </c>
      <c r="CH95" s="96">
        <f t="shared" ca="1" si="69"/>
        <v>0</v>
      </c>
      <c r="CI95" s="96">
        <f t="shared" ca="1" si="69"/>
        <v>0</v>
      </c>
      <c r="CJ95" s="96">
        <f t="shared" ca="1" si="69"/>
        <v>0</v>
      </c>
      <c r="CK95" s="96">
        <f t="shared" ca="1" si="69"/>
        <v>0</v>
      </c>
      <c r="CL95" s="96">
        <f t="shared" ca="1" si="69"/>
        <v>0</v>
      </c>
      <c r="CM95" s="96">
        <f t="shared" ca="1" si="69"/>
        <v>0</v>
      </c>
      <c r="CN95" s="96">
        <f t="shared" ca="1" si="69"/>
        <v>0</v>
      </c>
      <c r="CO95" s="96">
        <f t="shared" ca="1" si="69"/>
        <v>0</v>
      </c>
      <c r="CP95" s="96">
        <f t="shared" ca="1" si="69"/>
        <v>0</v>
      </c>
      <c r="CQ95" s="96">
        <f t="shared" ca="1" si="69"/>
        <v>0</v>
      </c>
      <c r="CR95" s="96">
        <f t="shared" ca="1" si="69"/>
        <v>0</v>
      </c>
      <c r="CS95" s="96">
        <f t="shared" ca="1" si="69"/>
        <v>0</v>
      </c>
      <c r="CT95" s="96">
        <f t="shared" ca="1" si="69"/>
        <v>0</v>
      </c>
      <c r="CU95" s="96">
        <f t="shared" ca="1" si="69"/>
        <v>0</v>
      </c>
      <c r="CV95" s="96">
        <f t="shared" ca="1" si="69"/>
        <v>0</v>
      </c>
      <c r="CW95" s="96">
        <f t="shared" ca="1" si="69"/>
        <v>0</v>
      </c>
      <c r="CX95" s="96">
        <f t="shared" ca="1" si="69"/>
        <v>0</v>
      </c>
      <c r="CY95" s="96">
        <f t="shared" ca="1" si="69"/>
        <v>0</v>
      </c>
      <c r="CZ95" s="96">
        <f t="shared" ca="1" si="69"/>
        <v>0</v>
      </c>
      <c r="DA95" s="96">
        <f t="shared" ca="1" si="69"/>
        <v>0</v>
      </c>
      <c r="DB95" s="96">
        <f t="shared" ca="1" si="69"/>
        <v>0</v>
      </c>
      <c r="DC95" s="96">
        <f t="shared" ca="1" si="69"/>
        <v>0</v>
      </c>
      <c r="DD95" s="96">
        <f t="shared" ca="1" si="69"/>
        <v>0</v>
      </c>
      <c r="DE95" s="96">
        <f t="shared" ca="1" si="69"/>
        <v>0</v>
      </c>
      <c r="DF95" s="96">
        <f t="shared" ca="1" si="69"/>
        <v>0</v>
      </c>
      <c r="DG95" s="96">
        <f t="shared" ca="1" si="69"/>
        <v>0</v>
      </c>
      <c r="DH95" s="96">
        <f t="shared" ca="1" si="69"/>
        <v>0</v>
      </c>
      <c r="DI95" s="96">
        <f t="shared" ca="1" si="69"/>
        <v>0</v>
      </c>
      <c r="DJ95" s="96">
        <f t="shared" ref="DJ95:EH95" ca="1" si="70">SUM(DJ129,DJ192,DJ213)</f>
        <v>0</v>
      </c>
      <c r="DK95" s="96">
        <f t="shared" ca="1" si="70"/>
        <v>0</v>
      </c>
      <c r="DL95" s="96">
        <f t="shared" ca="1" si="70"/>
        <v>0</v>
      </c>
      <c r="DM95" s="96">
        <f t="shared" ca="1" si="70"/>
        <v>0</v>
      </c>
      <c r="DN95" s="96">
        <f t="shared" ca="1" si="70"/>
        <v>0</v>
      </c>
      <c r="DO95" s="96">
        <f t="shared" ca="1" si="70"/>
        <v>0</v>
      </c>
      <c r="DP95" s="96">
        <f t="shared" ca="1" si="70"/>
        <v>0</v>
      </c>
      <c r="DQ95" s="96">
        <f t="shared" ca="1" si="70"/>
        <v>0</v>
      </c>
      <c r="DR95" s="96">
        <f t="shared" ca="1" si="70"/>
        <v>0</v>
      </c>
      <c r="DS95" s="96">
        <f t="shared" ca="1" si="70"/>
        <v>0</v>
      </c>
      <c r="DT95" s="96">
        <f t="shared" ca="1" si="70"/>
        <v>0</v>
      </c>
      <c r="DU95" s="96">
        <f t="shared" ca="1" si="70"/>
        <v>0</v>
      </c>
      <c r="DV95" s="96">
        <f t="shared" ca="1" si="70"/>
        <v>0</v>
      </c>
      <c r="DW95" s="96">
        <f t="shared" ca="1" si="70"/>
        <v>0</v>
      </c>
      <c r="DX95" s="96">
        <f t="shared" ca="1" si="70"/>
        <v>0</v>
      </c>
      <c r="DY95" s="96">
        <f t="shared" ca="1" si="70"/>
        <v>0</v>
      </c>
      <c r="DZ95" s="96">
        <f t="shared" ca="1" si="70"/>
        <v>0</v>
      </c>
      <c r="EA95" s="96">
        <f t="shared" ca="1" si="70"/>
        <v>0</v>
      </c>
      <c r="EB95" s="96">
        <f t="shared" ca="1" si="70"/>
        <v>0</v>
      </c>
      <c r="EC95" s="96">
        <f t="shared" ca="1" si="70"/>
        <v>0</v>
      </c>
      <c r="ED95" s="96">
        <f t="shared" ca="1" si="70"/>
        <v>0</v>
      </c>
      <c r="EE95" s="96">
        <f t="shared" ca="1" si="70"/>
        <v>0</v>
      </c>
      <c r="EF95" s="96">
        <f t="shared" ca="1" si="70"/>
        <v>0</v>
      </c>
      <c r="EG95" s="96">
        <f t="shared" ca="1" si="70"/>
        <v>0</v>
      </c>
      <c r="EH95" s="96">
        <f t="shared" ca="1" si="70"/>
        <v>0</v>
      </c>
    </row>
    <row r="96" spans="1:138" x14ac:dyDescent="0.2">
      <c r="A96" s="2"/>
      <c r="B96" s="149" t="s">
        <v>139</v>
      </c>
      <c r="C96" s="96"/>
      <c r="D96" s="96"/>
      <c r="E96" s="96">
        <f t="shared" ref="E96:O97" ca="1" si="71">SUMIF($R$8:$EH$8,E$10,$R96:$EH96)</f>
        <v>0</v>
      </c>
      <c r="F96" s="96">
        <f t="shared" ca="1" si="71"/>
        <v>0</v>
      </c>
      <c r="G96" s="96">
        <f t="shared" ca="1" si="71"/>
        <v>0</v>
      </c>
      <c r="H96" s="96">
        <f t="shared" ca="1" si="71"/>
        <v>-1791000</v>
      </c>
      <c r="I96" s="96">
        <f t="shared" ca="1" si="71"/>
        <v>-1791000</v>
      </c>
      <c r="J96" s="96">
        <f t="shared" ca="1" si="71"/>
        <v>-1791000</v>
      </c>
      <c r="K96" s="96">
        <f t="shared" ca="1" si="71"/>
        <v>-1791000</v>
      </c>
      <c r="L96" s="96">
        <f t="shared" ca="1" si="71"/>
        <v>-1791000</v>
      </c>
      <c r="M96" s="96">
        <f t="shared" ca="1" si="71"/>
        <v>-1791000</v>
      </c>
      <c r="N96" s="96">
        <f t="shared" ca="1" si="71"/>
        <v>-1791000</v>
      </c>
      <c r="O96" s="96">
        <f t="shared" si="71"/>
        <v>0</v>
      </c>
      <c r="P96" s="96">
        <f ca="1">SUMIF($D$10:$N$10,"&lt;="&amp;rHoldPeriod,$D96:$N96)</f>
        <v>-12537000</v>
      </c>
      <c r="Q96" s="2"/>
      <c r="R96" s="96"/>
      <c r="S96" s="96">
        <f t="shared" ref="S96:AX96" ca="1" si="72">SUM(S130,S136,S193,S199,S214,S220)</f>
        <v>0</v>
      </c>
      <c r="T96" s="96">
        <f t="shared" ca="1" si="72"/>
        <v>0</v>
      </c>
      <c r="U96" s="96">
        <f t="shared" ca="1" si="72"/>
        <v>0</v>
      </c>
      <c r="V96" s="96">
        <f t="shared" ca="1" si="72"/>
        <v>0</v>
      </c>
      <c r="W96" s="96">
        <f t="shared" ca="1" si="72"/>
        <v>0</v>
      </c>
      <c r="X96" s="96">
        <f t="shared" ca="1" si="72"/>
        <v>0</v>
      </c>
      <c r="Y96" s="96">
        <f t="shared" ca="1" si="72"/>
        <v>0</v>
      </c>
      <c r="Z96" s="96">
        <f t="shared" ca="1" si="72"/>
        <v>0</v>
      </c>
      <c r="AA96" s="96">
        <f t="shared" ca="1" si="72"/>
        <v>0</v>
      </c>
      <c r="AB96" s="96">
        <f t="shared" ca="1" si="72"/>
        <v>0</v>
      </c>
      <c r="AC96" s="96">
        <f t="shared" ca="1" si="72"/>
        <v>0</v>
      </c>
      <c r="AD96" s="96">
        <f t="shared" ca="1" si="72"/>
        <v>0</v>
      </c>
      <c r="AE96" s="96">
        <f t="shared" ca="1" si="72"/>
        <v>0</v>
      </c>
      <c r="AF96" s="96">
        <f t="shared" ca="1" si="72"/>
        <v>0</v>
      </c>
      <c r="AG96" s="96">
        <f t="shared" ca="1" si="72"/>
        <v>0</v>
      </c>
      <c r="AH96" s="96">
        <f t="shared" ca="1" si="72"/>
        <v>0</v>
      </c>
      <c r="AI96" s="96">
        <f t="shared" ca="1" si="72"/>
        <v>0</v>
      </c>
      <c r="AJ96" s="96">
        <f t="shared" ca="1" si="72"/>
        <v>0</v>
      </c>
      <c r="AK96" s="96">
        <f t="shared" ca="1" si="72"/>
        <v>0</v>
      </c>
      <c r="AL96" s="96">
        <f t="shared" ca="1" si="72"/>
        <v>0</v>
      </c>
      <c r="AM96" s="96">
        <f t="shared" ca="1" si="72"/>
        <v>0</v>
      </c>
      <c r="AN96" s="96">
        <f t="shared" ca="1" si="72"/>
        <v>0</v>
      </c>
      <c r="AO96" s="96">
        <f t="shared" ca="1" si="72"/>
        <v>0</v>
      </c>
      <c r="AP96" s="96">
        <f t="shared" ca="1" si="72"/>
        <v>0</v>
      </c>
      <c r="AQ96" s="96">
        <f t="shared" ca="1" si="72"/>
        <v>0</v>
      </c>
      <c r="AR96" s="96">
        <f t="shared" ca="1" si="72"/>
        <v>0</v>
      </c>
      <c r="AS96" s="96">
        <f t="shared" ca="1" si="72"/>
        <v>0</v>
      </c>
      <c r="AT96" s="96">
        <f t="shared" ca="1" si="72"/>
        <v>0</v>
      </c>
      <c r="AU96" s="96">
        <f t="shared" ca="1" si="72"/>
        <v>0</v>
      </c>
      <c r="AV96" s="96">
        <f t="shared" ca="1" si="72"/>
        <v>0</v>
      </c>
      <c r="AW96" s="96">
        <f t="shared" ca="1" si="72"/>
        <v>0</v>
      </c>
      <c r="AX96" s="96">
        <f t="shared" ca="1" si="72"/>
        <v>0</v>
      </c>
      <c r="AY96" s="96">
        <f t="shared" ref="AY96:CD96" ca="1" si="73">SUM(AY130,AY136,AY193,AY199,AY214,AY220)</f>
        <v>0</v>
      </c>
      <c r="AZ96" s="96">
        <f t="shared" ca="1" si="73"/>
        <v>0</v>
      </c>
      <c r="BA96" s="96">
        <f t="shared" ca="1" si="73"/>
        <v>0</v>
      </c>
      <c r="BB96" s="96">
        <f t="shared" ca="1" si="73"/>
        <v>0</v>
      </c>
      <c r="BC96" s="96">
        <f t="shared" ca="1" si="73"/>
        <v>-149250</v>
      </c>
      <c r="BD96" s="96">
        <f t="shared" ca="1" si="73"/>
        <v>-149250</v>
      </c>
      <c r="BE96" s="96">
        <f t="shared" ca="1" si="73"/>
        <v>-149250</v>
      </c>
      <c r="BF96" s="96">
        <f t="shared" ca="1" si="73"/>
        <v>-149250</v>
      </c>
      <c r="BG96" s="96">
        <f t="shared" ca="1" si="73"/>
        <v>-149250</v>
      </c>
      <c r="BH96" s="96">
        <f t="shared" ca="1" si="73"/>
        <v>-149250</v>
      </c>
      <c r="BI96" s="96">
        <f t="shared" ca="1" si="73"/>
        <v>-149250</v>
      </c>
      <c r="BJ96" s="96">
        <f t="shared" ca="1" si="73"/>
        <v>-149250</v>
      </c>
      <c r="BK96" s="96">
        <f t="shared" ca="1" si="73"/>
        <v>-149250</v>
      </c>
      <c r="BL96" s="96">
        <f t="shared" ca="1" si="73"/>
        <v>-149250</v>
      </c>
      <c r="BM96" s="96">
        <f t="shared" ca="1" si="73"/>
        <v>-149250</v>
      </c>
      <c r="BN96" s="96">
        <f t="shared" ca="1" si="73"/>
        <v>-149250</v>
      </c>
      <c r="BO96" s="96">
        <f t="shared" ca="1" si="73"/>
        <v>-149250</v>
      </c>
      <c r="BP96" s="96">
        <f t="shared" ca="1" si="73"/>
        <v>-149250</v>
      </c>
      <c r="BQ96" s="96">
        <f t="shared" ca="1" si="73"/>
        <v>-149250</v>
      </c>
      <c r="BR96" s="96">
        <f t="shared" ca="1" si="73"/>
        <v>-149250</v>
      </c>
      <c r="BS96" s="96">
        <f t="shared" ca="1" si="73"/>
        <v>-149250</v>
      </c>
      <c r="BT96" s="96">
        <f t="shared" ca="1" si="73"/>
        <v>-149250</v>
      </c>
      <c r="BU96" s="96">
        <f t="shared" ca="1" si="73"/>
        <v>-149250</v>
      </c>
      <c r="BV96" s="96">
        <f t="shared" ca="1" si="73"/>
        <v>-149250</v>
      </c>
      <c r="BW96" s="96">
        <f t="shared" ca="1" si="73"/>
        <v>-149250</v>
      </c>
      <c r="BX96" s="96">
        <f t="shared" ca="1" si="73"/>
        <v>-149250</v>
      </c>
      <c r="BY96" s="96">
        <f t="shared" ca="1" si="73"/>
        <v>-149250</v>
      </c>
      <c r="BZ96" s="96">
        <f t="shared" ca="1" si="73"/>
        <v>-149250</v>
      </c>
      <c r="CA96" s="96">
        <f t="shared" ca="1" si="73"/>
        <v>-149250</v>
      </c>
      <c r="CB96" s="96">
        <f t="shared" ca="1" si="73"/>
        <v>-149250</v>
      </c>
      <c r="CC96" s="96">
        <f t="shared" ca="1" si="73"/>
        <v>-149250</v>
      </c>
      <c r="CD96" s="96">
        <f t="shared" ca="1" si="73"/>
        <v>-149250</v>
      </c>
      <c r="CE96" s="96">
        <f t="shared" ref="CE96:DJ96" ca="1" si="74">SUM(CE130,CE136,CE193,CE199,CE214,CE220)</f>
        <v>-149250</v>
      </c>
      <c r="CF96" s="96">
        <f t="shared" ca="1" si="74"/>
        <v>-149250</v>
      </c>
      <c r="CG96" s="96">
        <f t="shared" ca="1" si="74"/>
        <v>-149250</v>
      </c>
      <c r="CH96" s="96">
        <f t="shared" ca="1" si="74"/>
        <v>-149250</v>
      </c>
      <c r="CI96" s="96">
        <f t="shared" ca="1" si="74"/>
        <v>-149250</v>
      </c>
      <c r="CJ96" s="96">
        <f t="shared" ca="1" si="74"/>
        <v>-149250</v>
      </c>
      <c r="CK96" s="96">
        <f t="shared" ca="1" si="74"/>
        <v>-149250</v>
      </c>
      <c r="CL96" s="96">
        <f t="shared" ca="1" si="74"/>
        <v>-149250</v>
      </c>
      <c r="CM96" s="96">
        <f t="shared" ca="1" si="74"/>
        <v>-149250</v>
      </c>
      <c r="CN96" s="96">
        <f t="shared" ca="1" si="74"/>
        <v>-149250</v>
      </c>
      <c r="CO96" s="96">
        <f t="shared" ca="1" si="74"/>
        <v>-149250</v>
      </c>
      <c r="CP96" s="96">
        <f t="shared" ca="1" si="74"/>
        <v>-149250</v>
      </c>
      <c r="CQ96" s="96">
        <f t="shared" ca="1" si="74"/>
        <v>-149250</v>
      </c>
      <c r="CR96" s="96">
        <f t="shared" ca="1" si="74"/>
        <v>-149250</v>
      </c>
      <c r="CS96" s="96">
        <f t="shared" ca="1" si="74"/>
        <v>-149250</v>
      </c>
      <c r="CT96" s="96">
        <f t="shared" ca="1" si="74"/>
        <v>-149250</v>
      </c>
      <c r="CU96" s="96">
        <f t="shared" ca="1" si="74"/>
        <v>-149250</v>
      </c>
      <c r="CV96" s="96">
        <f t="shared" ca="1" si="74"/>
        <v>-149250</v>
      </c>
      <c r="CW96" s="96">
        <f t="shared" ca="1" si="74"/>
        <v>-149250</v>
      </c>
      <c r="CX96" s="96">
        <f t="shared" ca="1" si="74"/>
        <v>-149250</v>
      </c>
      <c r="CY96" s="96">
        <f t="shared" ca="1" si="74"/>
        <v>-149250</v>
      </c>
      <c r="CZ96" s="96">
        <f t="shared" ca="1" si="74"/>
        <v>-149250</v>
      </c>
      <c r="DA96" s="96">
        <f t="shared" ca="1" si="74"/>
        <v>-149250</v>
      </c>
      <c r="DB96" s="96">
        <f t="shared" ca="1" si="74"/>
        <v>-149250</v>
      </c>
      <c r="DC96" s="96">
        <f t="shared" ca="1" si="74"/>
        <v>-149250</v>
      </c>
      <c r="DD96" s="96">
        <f t="shared" ca="1" si="74"/>
        <v>-149250</v>
      </c>
      <c r="DE96" s="96">
        <f t="shared" ca="1" si="74"/>
        <v>-149250</v>
      </c>
      <c r="DF96" s="96">
        <f t="shared" ca="1" si="74"/>
        <v>-149250</v>
      </c>
      <c r="DG96" s="96">
        <f t="shared" ca="1" si="74"/>
        <v>-149250</v>
      </c>
      <c r="DH96" s="96">
        <f t="shared" ca="1" si="74"/>
        <v>-149250</v>
      </c>
      <c r="DI96" s="96">
        <f t="shared" ca="1" si="74"/>
        <v>-149250</v>
      </c>
      <c r="DJ96" s="96">
        <f t="shared" ca="1" si="74"/>
        <v>-149250</v>
      </c>
      <c r="DK96" s="96">
        <f t="shared" ref="DK96:EH96" ca="1" si="75">SUM(DK130,DK136,DK193,DK199,DK214,DK220)</f>
        <v>-149250</v>
      </c>
      <c r="DL96" s="96">
        <f t="shared" ca="1" si="75"/>
        <v>-149250</v>
      </c>
      <c r="DM96" s="96">
        <f t="shared" ca="1" si="75"/>
        <v>-149250</v>
      </c>
      <c r="DN96" s="96">
        <f t="shared" ca="1" si="75"/>
        <v>-149250</v>
      </c>
      <c r="DO96" s="96">
        <f t="shared" ca="1" si="75"/>
        <v>-149250</v>
      </c>
      <c r="DP96" s="96">
        <f t="shared" ca="1" si="75"/>
        <v>-149250</v>
      </c>
      <c r="DQ96" s="96">
        <f t="shared" ca="1" si="75"/>
        <v>-149250</v>
      </c>
      <c r="DR96" s="96">
        <f t="shared" ca="1" si="75"/>
        <v>-149250</v>
      </c>
      <c r="DS96" s="96">
        <f t="shared" ca="1" si="75"/>
        <v>-149250</v>
      </c>
      <c r="DT96" s="96">
        <f t="shared" ca="1" si="75"/>
        <v>-149250</v>
      </c>
      <c r="DU96" s="96">
        <f t="shared" ca="1" si="75"/>
        <v>-149250</v>
      </c>
      <c r="DV96" s="96">
        <f t="shared" ca="1" si="75"/>
        <v>-149250</v>
      </c>
      <c r="DW96" s="96">
        <f t="shared" ca="1" si="75"/>
        <v>-149250</v>
      </c>
      <c r="DX96" s="96">
        <f t="shared" ca="1" si="75"/>
        <v>-149250</v>
      </c>
      <c r="DY96" s="96">
        <f t="shared" ca="1" si="75"/>
        <v>-149250</v>
      </c>
      <c r="DZ96" s="96">
        <f t="shared" ca="1" si="75"/>
        <v>-149250</v>
      </c>
      <c r="EA96" s="96">
        <f t="shared" ca="1" si="75"/>
        <v>-149250</v>
      </c>
      <c r="EB96" s="96">
        <f t="shared" ca="1" si="75"/>
        <v>-149250</v>
      </c>
      <c r="EC96" s="96">
        <f t="shared" ca="1" si="75"/>
        <v>-149250</v>
      </c>
      <c r="ED96" s="96">
        <f t="shared" ca="1" si="75"/>
        <v>-149250</v>
      </c>
      <c r="EE96" s="96">
        <f t="shared" ca="1" si="75"/>
        <v>-149250</v>
      </c>
      <c r="EF96" s="96">
        <f t="shared" ca="1" si="75"/>
        <v>-149250</v>
      </c>
      <c r="EG96" s="96">
        <f t="shared" ca="1" si="75"/>
        <v>-149250</v>
      </c>
      <c r="EH96" s="96">
        <f t="shared" ca="1" si="75"/>
        <v>-149250</v>
      </c>
    </row>
    <row r="97" spans="1:138" ht="12.75" thickBot="1" x14ac:dyDescent="0.25">
      <c r="A97" s="2"/>
      <c r="B97" s="149" t="s">
        <v>190</v>
      </c>
      <c r="C97" s="96"/>
      <c r="D97" s="96">
        <f ca="1">SUMIF($R$8:$EH$8,D$10,$R97:$EH97)</f>
        <v>0</v>
      </c>
      <c r="E97" s="96">
        <f t="shared" ca="1" si="71"/>
        <v>0</v>
      </c>
      <c r="F97" s="96">
        <f t="shared" ca="1" si="71"/>
        <v>0</v>
      </c>
      <c r="G97" s="96">
        <f t="shared" ca="1" si="71"/>
        <v>0</v>
      </c>
      <c r="H97" s="96">
        <f t="shared" ca="1" si="71"/>
        <v>0</v>
      </c>
      <c r="I97" s="96">
        <f t="shared" ca="1" si="71"/>
        <v>0</v>
      </c>
      <c r="J97" s="96">
        <f t="shared" ca="1" si="71"/>
        <v>0</v>
      </c>
      <c r="K97" s="96">
        <f t="shared" ca="1" si="71"/>
        <v>0</v>
      </c>
      <c r="L97" s="96">
        <f t="shared" ca="1" si="71"/>
        <v>0</v>
      </c>
      <c r="M97" s="96">
        <f t="shared" ca="1" si="71"/>
        <v>0</v>
      </c>
      <c r="N97" s="96">
        <f t="shared" ca="1" si="71"/>
        <v>-41193000</v>
      </c>
      <c r="O97" s="96">
        <f t="shared" si="71"/>
        <v>0</v>
      </c>
      <c r="P97" s="96">
        <f ca="1">SUMIF($D$10:$N$10,"&lt;="&amp;rHoldPeriod,$D97:$N97)</f>
        <v>-41193000</v>
      </c>
      <c r="Q97" s="2"/>
      <c r="R97" s="96">
        <f t="shared" ref="R97:AW97" ca="1" si="76">SUM(R137,R200,R221)</f>
        <v>0</v>
      </c>
      <c r="S97" s="96">
        <f t="shared" ca="1" si="76"/>
        <v>0</v>
      </c>
      <c r="T97" s="96">
        <f t="shared" ca="1" si="76"/>
        <v>0</v>
      </c>
      <c r="U97" s="96">
        <f t="shared" ca="1" si="76"/>
        <v>0</v>
      </c>
      <c r="V97" s="96">
        <f t="shared" ca="1" si="76"/>
        <v>0</v>
      </c>
      <c r="W97" s="96">
        <f t="shared" ca="1" si="76"/>
        <v>0</v>
      </c>
      <c r="X97" s="96">
        <f t="shared" ca="1" si="76"/>
        <v>0</v>
      </c>
      <c r="Y97" s="96">
        <f t="shared" ca="1" si="76"/>
        <v>0</v>
      </c>
      <c r="Z97" s="96">
        <f t="shared" ca="1" si="76"/>
        <v>0</v>
      </c>
      <c r="AA97" s="96">
        <f t="shared" ca="1" si="76"/>
        <v>0</v>
      </c>
      <c r="AB97" s="96">
        <f t="shared" ca="1" si="76"/>
        <v>0</v>
      </c>
      <c r="AC97" s="96">
        <f t="shared" ca="1" si="76"/>
        <v>0</v>
      </c>
      <c r="AD97" s="96">
        <f t="shared" ca="1" si="76"/>
        <v>0</v>
      </c>
      <c r="AE97" s="96">
        <f t="shared" ca="1" si="76"/>
        <v>0</v>
      </c>
      <c r="AF97" s="96">
        <f t="shared" ca="1" si="76"/>
        <v>0</v>
      </c>
      <c r="AG97" s="96">
        <f t="shared" ca="1" si="76"/>
        <v>0</v>
      </c>
      <c r="AH97" s="96">
        <f t="shared" ca="1" si="76"/>
        <v>0</v>
      </c>
      <c r="AI97" s="96">
        <f t="shared" ca="1" si="76"/>
        <v>0</v>
      </c>
      <c r="AJ97" s="96">
        <f t="shared" ca="1" si="76"/>
        <v>0</v>
      </c>
      <c r="AK97" s="96">
        <f t="shared" ca="1" si="76"/>
        <v>0</v>
      </c>
      <c r="AL97" s="96">
        <f t="shared" ca="1" si="76"/>
        <v>0</v>
      </c>
      <c r="AM97" s="96">
        <f t="shared" ca="1" si="76"/>
        <v>0</v>
      </c>
      <c r="AN97" s="96">
        <f t="shared" ca="1" si="76"/>
        <v>0</v>
      </c>
      <c r="AO97" s="96">
        <f t="shared" ca="1" si="76"/>
        <v>0</v>
      </c>
      <c r="AP97" s="96">
        <f t="shared" ca="1" si="76"/>
        <v>0</v>
      </c>
      <c r="AQ97" s="96">
        <f t="shared" ca="1" si="76"/>
        <v>0</v>
      </c>
      <c r="AR97" s="96">
        <f t="shared" ca="1" si="76"/>
        <v>0</v>
      </c>
      <c r="AS97" s="96">
        <f t="shared" ca="1" si="76"/>
        <v>0</v>
      </c>
      <c r="AT97" s="96">
        <f t="shared" ca="1" si="76"/>
        <v>0</v>
      </c>
      <c r="AU97" s="96">
        <f t="shared" ca="1" si="76"/>
        <v>0</v>
      </c>
      <c r="AV97" s="96">
        <f t="shared" ca="1" si="76"/>
        <v>0</v>
      </c>
      <c r="AW97" s="96">
        <f t="shared" ca="1" si="76"/>
        <v>0</v>
      </c>
      <c r="AX97" s="96">
        <f t="shared" ref="AX97:CC97" ca="1" si="77">SUM(AX137,AX200,AX221)</f>
        <v>0</v>
      </c>
      <c r="AY97" s="96">
        <f t="shared" ca="1" si="77"/>
        <v>0</v>
      </c>
      <c r="AZ97" s="96">
        <f t="shared" ca="1" si="77"/>
        <v>0</v>
      </c>
      <c r="BA97" s="96">
        <f t="shared" ca="1" si="77"/>
        <v>0</v>
      </c>
      <c r="BB97" s="96">
        <f t="shared" ca="1" si="77"/>
        <v>0</v>
      </c>
      <c r="BC97" s="96">
        <f t="shared" ca="1" si="77"/>
        <v>0</v>
      </c>
      <c r="BD97" s="96">
        <f t="shared" ca="1" si="77"/>
        <v>0</v>
      </c>
      <c r="BE97" s="96">
        <f t="shared" ca="1" si="77"/>
        <v>0</v>
      </c>
      <c r="BF97" s="96">
        <f t="shared" ca="1" si="77"/>
        <v>0</v>
      </c>
      <c r="BG97" s="96">
        <f t="shared" ca="1" si="77"/>
        <v>0</v>
      </c>
      <c r="BH97" s="96">
        <f t="shared" ca="1" si="77"/>
        <v>0</v>
      </c>
      <c r="BI97" s="96">
        <f t="shared" ca="1" si="77"/>
        <v>0</v>
      </c>
      <c r="BJ97" s="96">
        <f t="shared" ca="1" si="77"/>
        <v>0</v>
      </c>
      <c r="BK97" s="96">
        <f t="shared" ca="1" si="77"/>
        <v>0</v>
      </c>
      <c r="BL97" s="96">
        <f t="shared" ca="1" si="77"/>
        <v>0</v>
      </c>
      <c r="BM97" s="96">
        <f t="shared" ca="1" si="77"/>
        <v>0</v>
      </c>
      <c r="BN97" s="96">
        <f t="shared" ca="1" si="77"/>
        <v>0</v>
      </c>
      <c r="BO97" s="96">
        <f t="shared" ca="1" si="77"/>
        <v>0</v>
      </c>
      <c r="BP97" s="96">
        <f t="shared" ca="1" si="77"/>
        <v>0</v>
      </c>
      <c r="BQ97" s="96">
        <f t="shared" ca="1" si="77"/>
        <v>0</v>
      </c>
      <c r="BR97" s="96">
        <f t="shared" ca="1" si="77"/>
        <v>0</v>
      </c>
      <c r="BS97" s="96">
        <f t="shared" ca="1" si="77"/>
        <v>0</v>
      </c>
      <c r="BT97" s="96">
        <f t="shared" ca="1" si="77"/>
        <v>0</v>
      </c>
      <c r="BU97" s="96">
        <f t="shared" ca="1" si="77"/>
        <v>0</v>
      </c>
      <c r="BV97" s="96">
        <f t="shared" ca="1" si="77"/>
        <v>0</v>
      </c>
      <c r="BW97" s="96">
        <f t="shared" ca="1" si="77"/>
        <v>0</v>
      </c>
      <c r="BX97" s="96">
        <f t="shared" ca="1" si="77"/>
        <v>0</v>
      </c>
      <c r="BY97" s="96">
        <f t="shared" ca="1" si="77"/>
        <v>0</v>
      </c>
      <c r="BZ97" s="96">
        <f t="shared" ca="1" si="77"/>
        <v>0</v>
      </c>
      <c r="CA97" s="96">
        <f t="shared" ca="1" si="77"/>
        <v>0</v>
      </c>
      <c r="CB97" s="96">
        <f t="shared" ca="1" si="77"/>
        <v>0</v>
      </c>
      <c r="CC97" s="96">
        <f t="shared" ca="1" si="77"/>
        <v>0</v>
      </c>
      <c r="CD97" s="96">
        <f t="shared" ref="CD97:DI97" ca="1" si="78">SUM(CD137,CD200,CD221)</f>
        <v>0</v>
      </c>
      <c r="CE97" s="96">
        <f t="shared" ca="1" si="78"/>
        <v>0</v>
      </c>
      <c r="CF97" s="96">
        <f t="shared" ca="1" si="78"/>
        <v>0</v>
      </c>
      <c r="CG97" s="96">
        <f t="shared" ca="1" si="78"/>
        <v>0</v>
      </c>
      <c r="CH97" s="96">
        <f t="shared" ca="1" si="78"/>
        <v>0</v>
      </c>
      <c r="CI97" s="96">
        <f t="shared" ca="1" si="78"/>
        <v>0</v>
      </c>
      <c r="CJ97" s="96">
        <f t="shared" ca="1" si="78"/>
        <v>0</v>
      </c>
      <c r="CK97" s="96">
        <f t="shared" ca="1" si="78"/>
        <v>0</v>
      </c>
      <c r="CL97" s="96">
        <f t="shared" ca="1" si="78"/>
        <v>0</v>
      </c>
      <c r="CM97" s="96">
        <f t="shared" ca="1" si="78"/>
        <v>0</v>
      </c>
      <c r="CN97" s="96">
        <f t="shared" ca="1" si="78"/>
        <v>0</v>
      </c>
      <c r="CO97" s="96">
        <f t="shared" ca="1" si="78"/>
        <v>0</v>
      </c>
      <c r="CP97" s="96">
        <f t="shared" ca="1" si="78"/>
        <v>0</v>
      </c>
      <c r="CQ97" s="96">
        <f t="shared" ca="1" si="78"/>
        <v>0</v>
      </c>
      <c r="CR97" s="96">
        <f t="shared" ca="1" si="78"/>
        <v>0</v>
      </c>
      <c r="CS97" s="96">
        <f t="shared" ca="1" si="78"/>
        <v>0</v>
      </c>
      <c r="CT97" s="96">
        <f t="shared" ca="1" si="78"/>
        <v>0</v>
      </c>
      <c r="CU97" s="96">
        <f t="shared" ca="1" si="78"/>
        <v>0</v>
      </c>
      <c r="CV97" s="96">
        <f t="shared" ca="1" si="78"/>
        <v>0</v>
      </c>
      <c r="CW97" s="96">
        <f t="shared" ca="1" si="78"/>
        <v>0</v>
      </c>
      <c r="CX97" s="96">
        <f t="shared" ca="1" si="78"/>
        <v>0</v>
      </c>
      <c r="CY97" s="96">
        <f t="shared" ca="1" si="78"/>
        <v>0</v>
      </c>
      <c r="CZ97" s="96">
        <f t="shared" ca="1" si="78"/>
        <v>0</v>
      </c>
      <c r="DA97" s="96">
        <f t="shared" ca="1" si="78"/>
        <v>0</v>
      </c>
      <c r="DB97" s="96">
        <f t="shared" ca="1" si="78"/>
        <v>0</v>
      </c>
      <c r="DC97" s="96">
        <f t="shared" ca="1" si="78"/>
        <v>0</v>
      </c>
      <c r="DD97" s="96">
        <f t="shared" ca="1" si="78"/>
        <v>0</v>
      </c>
      <c r="DE97" s="96">
        <f t="shared" ca="1" si="78"/>
        <v>0</v>
      </c>
      <c r="DF97" s="96">
        <f t="shared" ca="1" si="78"/>
        <v>0</v>
      </c>
      <c r="DG97" s="96">
        <f t="shared" ca="1" si="78"/>
        <v>0</v>
      </c>
      <c r="DH97" s="96">
        <f t="shared" ca="1" si="78"/>
        <v>0</v>
      </c>
      <c r="DI97" s="96">
        <f t="shared" ca="1" si="78"/>
        <v>0</v>
      </c>
      <c r="DJ97" s="96">
        <f t="shared" ref="DJ97:EH97" ca="1" si="79">SUM(DJ137,DJ200,DJ221)</f>
        <v>0</v>
      </c>
      <c r="DK97" s="96">
        <f t="shared" ca="1" si="79"/>
        <v>0</v>
      </c>
      <c r="DL97" s="96">
        <f t="shared" ca="1" si="79"/>
        <v>0</v>
      </c>
      <c r="DM97" s="96">
        <f t="shared" ca="1" si="79"/>
        <v>0</v>
      </c>
      <c r="DN97" s="96">
        <f t="shared" ca="1" si="79"/>
        <v>0</v>
      </c>
      <c r="DO97" s="96">
        <f t="shared" ca="1" si="79"/>
        <v>0</v>
      </c>
      <c r="DP97" s="96">
        <f t="shared" ca="1" si="79"/>
        <v>0</v>
      </c>
      <c r="DQ97" s="96">
        <f t="shared" ca="1" si="79"/>
        <v>0</v>
      </c>
      <c r="DR97" s="96">
        <f t="shared" ca="1" si="79"/>
        <v>0</v>
      </c>
      <c r="DS97" s="96">
        <f t="shared" ca="1" si="79"/>
        <v>0</v>
      </c>
      <c r="DT97" s="96">
        <f t="shared" ca="1" si="79"/>
        <v>0</v>
      </c>
      <c r="DU97" s="96">
        <f t="shared" ca="1" si="79"/>
        <v>0</v>
      </c>
      <c r="DV97" s="96">
        <f t="shared" ca="1" si="79"/>
        <v>0</v>
      </c>
      <c r="DW97" s="96">
        <f t="shared" ca="1" si="79"/>
        <v>0</v>
      </c>
      <c r="DX97" s="96">
        <f t="shared" ca="1" si="79"/>
        <v>0</v>
      </c>
      <c r="DY97" s="96">
        <f t="shared" ca="1" si="79"/>
        <v>0</v>
      </c>
      <c r="DZ97" s="96">
        <f t="shared" ca="1" si="79"/>
        <v>0</v>
      </c>
      <c r="EA97" s="96">
        <f t="shared" ca="1" si="79"/>
        <v>0</v>
      </c>
      <c r="EB97" s="96">
        <f t="shared" ca="1" si="79"/>
        <v>0</v>
      </c>
      <c r="EC97" s="96">
        <f t="shared" ca="1" si="79"/>
        <v>0</v>
      </c>
      <c r="ED97" s="96">
        <f t="shared" ca="1" si="79"/>
        <v>0</v>
      </c>
      <c r="EE97" s="96">
        <f t="shared" ca="1" si="79"/>
        <v>0</v>
      </c>
      <c r="EF97" s="96">
        <f t="shared" ca="1" si="79"/>
        <v>0</v>
      </c>
      <c r="EG97" s="96">
        <f t="shared" ca="1" si="79"/>
        <v>0</v>
      </c>
      <c r="EH97" s="96">
        <f t="shared" ca="1" si="79"/>
        <v>-41193000</v>
      </c>
    </row>
    <row r="98" spans="1:138" ht="12.75" thickTop="1" x14ac:dyDescent="0.2">
      <c r="A98" s="2"/>
      <c r="B98" s="151" t="s">
        <v>221</v>
      </c>
      <c r="C98" s="151"/>
      <c r="D98" s="151">
        <f t="shared" ref="D98:P98" ca="1" si="80">SUBTOTAL(9,D94:D97)</f>
        <v>53730000</v>
      </c>
      <c r="E98" s="151">
        <f t="shared" ca="1" si="80"/>
        <v>0</v>
      </c>
      <c r="F98" s="151">
        <f t="shared" ca="1" si="80"/>
        <v>0</v>
      </c>
      <c r="G98" s="151">
        <f t="shared" ca="1" si="80"/>
        <v>0</v>
      </c>
      <c r="H98" s="151">
        <f t="shared" ca="1" si="80"/>
        <v>-1791000</v>
      </c>
      <c r="I98" s="151">
        <f t="shared" ca="1" si="80"/>
        <v>-1791000</v>
      </c>
      <c r="J98" s="151">
        <f t="shared" ca="1" si="80"/>
        <v>-1791000</v>
      </c>
      <c r="K98" s="151">
        <f t="shared" ca="1" si="80"/>
        <v>-1791000</v>
      </c>
      <c r="L98" s="151">
        <f t="shared" ca="1" si="80"/>
        <v>-1791000</v>
      </c>
      <c r="M98" s="151">
        <f t="shared" ca="1" si="80"/>
        <v>-1791000</v>
      </c>
      <c r="N98" s="151">
        <f t="shared" ca="1" si="80"/>
        <v>-42984000</v>
      </c>
      <c r="O98" s="151">
        <f>SUBTOTAL(9,O94:O97)</f>
        <v>0</v>
      </c>
      <c r="P98" s="151">
        <f t="shared" ca="1" si="80"/>
        <v>0</v>
      </c>
      <c r="Q98" s="2"/>
      <c r="R98" s="151">
        <f ca="1">SUBTOTAL(9,R94:R97)</f>
        <v>53730000</v>
      </c>
      <c r="S98" s="151">
        <f t="shared" ref="S98:CD98" ca="1" si="81">SUBTOTAL(9,S94:S97)</f>
        <v>0</v>
      </c>
      <c r="T98" s="151">
        <f t="shared" ca="1" si="81"/>
        <v>0</v>
      </c>
      <c r="U98" s="151">
        <f t="shared" ca="1" si="81"/>
        <v>0</v>
      </c>
      <c r="V98" s="151">
        <f t="shared" ca="1" si="81"/>
        <v>0</v>
      </c>
      <c r="W98" s="151">
        <f t="shared" ca="1" si="81"/>
        <v>0</v>
      </c>
      <c r="X98" s="151">
        <f t="shared" ca="1" si="81"/>
        <v>0</v>
      </c>
      <c r="Y98" s="151">
        <f t="shared" ca="1" si="81"/>
        <v>0</v>
      </c>
      <c r="Z98" s="151">
        <f t="shared" ca="1" si="81"/>
        <v>0</v>
      </c>
      <c r="AA98" s="151">
        <f t="shared" ca="1" si="81"/>
        <v>0</v>
      </c>
      <c r="AB98" s="151">
        <f t="shared" ca="1" si="81"/>
        <v>0</v>
      </c>
      <c r="AC98" s="151">
        <f t="shared" ca="1" si="81"/>
        <v>0</v>
      </c>
      <c r="AD98" s="151">
        <f t="shared" ca="1" si="81"/>
        <v>0</v>
      </c>
      <c r="AE98" s="151">
        <f t="shared" ca="1" si="81"/>
        <v>0</v>
      </c>
      <c r="AF98" s="151">
        <f t="shared" ca="1" si="81"/>
        <v>0</v>
      </c>
      <c r="AG98" s="151">
        <f t="shared" ca="1" si="81"/>
        <v>0</v>
      </c>
      <c r="AH98" s="151">
        <f t="shared" ca="1" si="81"/>
        <v>0</v>
      </c>
      <c r="AI98" s="151">
        <f t="shared" ca="1" si="81"/>
        <v>0</v>
      </c>
      <c r="AJ98" s="151">
        <f t="shared" ca="1" si="81"/>
        <v>0</v>
      </c>
      <c r="AK98" s="151">
        <f t="shared" ca="1" si="81"/>
        <v>0</v>
      </c>
      <c r="AL98" s="151">
        <f t="shared" ca="1" si="81"/>
        <v>0</v>
      </c>
      <c r="AM98" s="151">
        <f t="shared" ca="1" si="81"/>
        <v>0</v>
      </c>
      <c r="AN98" s="151">
        <f t="shared" ca="1" si="81"/>
        <v>0</v>
      </c>
      <c r="AO98" s="151">
        <f t="shared" ca="1" si="81"/>
        <v>0</v>
      </c>
      <c r="AP98" s="151">
        <f t="shared" ca="1" si="81"/>
        <v>0</v>
      </c>
      <c r="AQ98" s="151">
        <f t="shared" ca="1" si="81"/>
        <v>0</v>
      </c>
      <c r="AR98" s="151">
        <f t="shared" ca="1" si="81"/>
        <v>0</v>
      </c>
      <c r="AS98" s="151">
        <f t="shared" ca="1" si="81"/>
        <v>0</v>
      </c>
      <c r="AT98" s="151">
        <f t="shared" ca="1" si="81"/>
        <v>0</v>
      </c>
      <c r="AU98" s="151">
        <f t="shared" ca="1" si="81"/>
        <v>0</v>
      </c>
      <c r="AV98" s="151">
        <f t="shared" ca="1" si="81"/>
        <v>0</v>
      </c>
      <c r="AW98" s="151">
        <f t="shared" ca="1" si="81"/>
        <v>0</v>
      </c>
      <c r="AX98" s="151">
        <f t="shared" ca="1" si="81"/>
        <v>0</v>
      </c>
      <c r="AY98" s="151">
        <f t="shared" ca="1" si="81"/>
        <v>0</v>
      </c>
      <c r="AZ98" s="151">
        <f t="shared" ca="1" si="81"/>
        <v>0</v>
      </c>
      <c r="BA98" s="151">
        <f t="shared" ca="1" si="81"/>
        <v>0</v>
      </c>
      <c r="BB98" s="151">
        <f t="shared" ca="1" si="81"/>
        <v>0</v>
      </c>
      <c r="BC98" s="151">
        <f t="shared" ca="1" si="81"/>
        <v>-149250</v>
      </c>
      <c r="BD98" s="151">
        <f t="shared" ca="1" si="81"/>
        <v>-149250</v>
      </c>
      <c r="BE98" s="151">
        <f t="shared" ca="1" si="81"/>
        <v>-149250</v>
      </c>
      <c r="BF98" s="151">
        <f t="shared" ca="1" si="81"/>
        <v>-149250</v>
      </c>
      <c r="BG98" s="151">
        <f t="shared" ca="1" si="81"/>
        <v>-149250</v>
      </c>
      <c r="BH98" s="151">
        <f t="shared" ca="1" si="81"/>
        <v>-149250</v>
      </c>
      <c r="BI98" s="151">
        <f t="shared" ca="1" si="81"/>
        <v>-149250</v>
      </c>
      <c r="BJ98" s="151">
        <f t="shared" ca="1" si="81"/>
        <v>-149250</v>
      </c>
      <c r="BK98" s="151">
        <f t="shared" ca="1" si="81"/>
        <v>-149250</v>
      </c>
      <c r="BL98" s="151">
        <f t="shared" ca="1" si="81"/>
        <v>-149250</v>
      </c>
      <c r="BM98" s="151">
        <f t="shared" ca="1" si="81"/>
        <v>-149250</v>
      </c>
      <c r="BN98" s="151">
        <f t="shared" ca="1" si="81"/>
        <v>-149250</v>
      </c>
      <c r="BO98" s="151">
        <f t="shared" ca="1" si="81"/>
        <v>-149250</v>
      </c>
      <c r="BP98" s="151">
        <f t="shared" ca="1" si="81"/>
        <v>-149250</v>
      </c>
      <c r="BQ98" s="151">
        <f t="shared" ca="1" si="81"/>
        <v>-149250</v>
      </c>
      <c r="BR98" s="151">
        <f t="shared" ca="1" si="81"/>
        <v>-149250</v>
      </c>
      <c r="BS98" s="151">
        <f t="shared" ca="1" si="81"/>
        <v>-149250</v>
      </c>
      <c r="BT98" s="151">
        <f t="shared" ca="1" si="81"/>
        <v>-149250</v>
      </c>
      <c r="BU98" s="151">
        <f t="shared" ca="1" si="81"/>
        <v>-149250</v>
      </c>
      <c r="BV98" s="151">
        <f t="shared" ca="1" si="81"/>
        <v>-149250</v>
      </c>
      <c r="BW98" s="151">
        <f t="shared" ca="1" si="81"/>
        <v>-149250</v>
      </c>
      <c r="BX98" s="151">
        <f t="shared" ca="1" si="81"/>
        <v>-149250</v>
      </c>
      <c r="BY98" s="151">
        <f t="shared" ca="1" si="81"/>
        <v>-149250</v>
      </c>
      <c r="BZ98" s="151">
        <f t="shared" ca="1" si="81"/>
        <v>-149250</v>
      </c>
      <c r="CA98" s="151">
        <f t="shared" ca="1" si="81"/>
        <v>-149250</v>
      </c>
      <c r="CB98" s="151">
        <f t="shared" ca="1" si="81"/>
        <v>-149250</v>
      </c>
      <c r="CC98" s="151">
        <f t="shared" ca="1" si="81"/>
        <v>-149250</v>
      </c>
      <c r="CD98" s="151">
        <f t="shared" ca="1" si="81"/>
        <v>-149250</v>
      </c>
      <c r="CE98" s="151">
        <f t="shared" ref="CE98:EH98" ca="1" si="82">SUBTOTAL(9,CE94:CE97)</f>
        <v>-149250</v>
      </c>
      <c r="CF98" s="151">
        <f t="shared" ca="1" si="82"/>
        <v>-149250</v>
      </c>
      <c r="CG98" s="151">
        <f t="shared" ca="1" si="82"/>
        <v>-149250</v>
      </c>
      <c r="CH98" s="151">
        <f t="shared" ca="1" si="82"/>
        <v>-149250</v>
      </c>
      <c r="CI98" s="151">
        <f t="shared" ca="1" si="82"/>
        <v>-149250</v>
      </c>
      <c r="CJ98" s="151">
        <f t="shared" ca="1" si="82"/>
        <v>-149250</v>
      </c>
      <c r="CK98" s="151">
        <f t="shared" ca="1" si="82"/>
        <v>-149250</v>
      </c>
      <c r="CL98" s="151">
        <f t="shared" ca="1" si="82"/>
        <v>-149250</v>
      </c>
      <c r="CM98" s="151">
        <f t="shared" ca="1" si="82"/>
        <v>-149250</v>
      </c>
      <c r="CN98" s="151">
        <f t="shared" ca="1" si="82"/>
        <v>-149250</v>
      </c>
      <c r="CO98" s="151">
        <f t="shared" ca="1" si="82"/>
        <v>-149250</v>
      </c>
      <c r="CP98" s="151">
        <f t="shared" ca="1" si="82"/>
        <v>-149250</v>
      </c>
      <c r="CQ98" s="151">
        <f t="shared" ca="1" si="82"/>
        <v>-149250</v>
      </c>
      <c r="CR98" s="151">
        <f t="shared" ca="1" si="82"/>
        <v>-149250</v>
      </c>
      <c r="CS98" s="151">
        <f t="shared" ca="1" si="82"/>
        <v>-149250</v>
      </c>
      <c r="CT98" s="151">
        <f t="shared" ca="1" si="82"/>
        <v>-149250</v>
      </c>
      <c r="CU98" s="151">
        <f t="shared" ca="1" si="82"/>
        <v>-149250</v>
      </c>
      <c r="CV98" s="151">
        <f t="shared" ca="1" si="82"/>
        <v>-149250</v>
      </c>
      <c r="CW98" s="151">
        <f t="shared" ca="1" si="82"/>
        <v>-149250</v>
      </c>
      <c r="CX98" s="151">
        <f t="shared" ca="1" si="82"/>
        <v>-149250</v>
      </c>
      <c r="CY98" s="151">
        <f t="shared" ca="1" si="82"/>
        <v>-149250</v>
      </c>
      <c r="CZ98" s="151">
        <f t="shared" ca="1" si="82"/>
        <v>-149250</v>
      </c>
      <c r="DA98" s="151">
        <f t="shared" ca="1" si="82"/>
        <v>-149250</v>
      </c>
      <c r="DB98" s="151">
        <f t="shared" ca="1" si="82"/>
        <v>-149250</v>
      </c>
      <c r="DC98" s="151">
        <f t="shared" ca="1" si="82"/>
        <v>-149250</v>
      </c>
      <c r="DD98" s="151">
        <f t="shared" ca="1" si="82"/>
        <v>-149250</v>
      </c>
      <c r="DE98" s="151">
        <f t="shared" ca="1" si="82"/>
        <v>-149250</v>
      </c>
      <c r="DF98" s="151">
        <f t="shared" ca="1" si="82"/>
        <v>-149250</v>
      </c>
      <c r="DG98" s="151">
        <f t="shared" ca="1" si="82"/>
        <v>-149250</v>
      </c>
      <c r="DH98" s="151">
        <f t="shared" ca="1" si="82"/>
        <v>-149250</v>
      </c>
      <c r="DI98" s="151">
        <f t="shared" ca="1" si="82"/>
        <v>-149250</v>
      </c>
      <c r="DJ98" s="151">
        <f t="shared" ca="1" si="82"/>
        <v>-149250</v>
      </c>
      <c r="DK98" s="151">
        <f t="shared" ca="1" si="82"/>
        <v>-149250</v>
      </c>
      <c r="DL98" s="151">
        <f t="shared" ca="1" si="82"/>
        <v>-149250</v>
      </c>
      <c r="DM98" s="151">
        <f t="shared" ca="1" si="82"/>
        <v>-149250</v>
      </c>
      <c r="DN98" s="151">
        <f t="shared" ca="1" si="82"/>
        <v>-149250</v>
      </c>
      <c r="DO98" s="151">
        <f t="shared" ca="1" si="82"/>
        <v>-149250</v>
      </c>
      <c r="DP98" s="151">
        <f t="shared" ca="1" si="82"/>
        <v>-149250</v>
      </c>
      <c r="DQ98" s="151">
        <f t="shared" ca="1" si="82"/>
        <v>-149250</v>
      </c>
      <c r="DR98" s="151">
        <f t="shared" ca="1" si="82"/>
        <v>-149250</v>
      </c>
      <c r="DS98" s="151">
        <f t="shared" ca="1" si="82"/>
        <v>-149250</v>
      </c>
      <c r="DT98" s="151">
        <f t="shared" ca="1" si="82"/>
        <v>-149250</v>
      </c>
      <c r="DU98" s="151">
        <f t="shared" ca="1" si="82"/>
        <v>-149250</v>
      </c>
      <c r="DV98" s="151">
        <f t="shared" ca="1" si="82"/>
        <v>-149250</v>
      </c>
      <c r="DW98" s="151">
        <f t="shared" ca="1" si="82"/>
        <v>-149250</v>
      </c>
      <c r="DX98" s="151">
        <f t="shared" ca="1" si="82"/>
        <v>-149250</v>
      </c>
      <c r="DY98" s="151">
        <f t="shared" ca="1" si="82"/>
        <v>-149250</v>
      </c>
      <c r="DZ98" s="151">
        <f t="shared" ca="1" si="82"/>
        <v>-149250</v>
      </c>
      <c r="EA98" s="151">
        <f t="shared" ca="1" si="82"/>
        <v>-149250</v>
      </c>
      <c r="EB98" s="151">
        <f t="shared" ca="1" si="82"/>
        <v>-149250</v>
      </c>
      <c r="EC98" s="151">
        <f t="shared" ca="1" si="82"/>
        <v>-149250</v>
      </c>
      <c r="ED98" s="151">
        <f t="shared" ca="1" si="82"/>
        <v>-149250</v>
      </c>
      <c r="EE98" s="151">
        <f t="shared" ca="1" si="82"/>
        <v>-149250</v>
      </c>
      <c r="EF98" s="151">
        <f t="shared" ca="1" si="82"/>
        <v>-149250</v>
      </c>
      <c r="EG98" s="151">
        <f t="shared" ca="1" si="82"/>
        <v>-149250</v>
      </c>
      <c r="EH98" s="151">
        <f t="shared" ca="1" si="82"/>
        <v>-41342250</v>
      </c>
    </row>
    <row r="99" spans="1:138"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row>
    <row r="100" spans="1:138"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row>
    <row r="101" spans="1:138" x14ac:dyDescent="0.2">
      <c r="A101" s="2"/>
      <c r="B101" s="168" t="s">
        <v>222</v>
      </c>
      <c r="C101" s="168"/>
      <c r="D101" s="168"/>
      <c r="E101" s="168"/>
      <c r="F101" s="168"/>
      <c r="G101" s="168"/>
      <c r="H101" s="168"/>
      <c r="I101" s="168"/>
      <c r="J101" s="168"/>
      <c r="K101" s="168"/>
      <c r="L101" s="168"/>
      <c r="M101" s="168"/>
      <c r="N101" s="168"/>
      <c r="O101" s="168"/>
      <c r="P101" s="168"/>
      <c r="Q101" s="2"/>
      <c r="R101" s="168"/>
      <c r="S101" s="168"/>
      <c r="T101" s="168"/>
      <c r="U101" s="168"/>
      <c r="V101" s="168"/>
      <c r="W101" s="168"/>
      <c r="X101" s="168"/>
      <c r="Y101" s="168"/>
      <c r="Z101" s="168"/>
      <c r="AA101" s="168"/>
      <c r="AB101" s="168"/>
      <c r="AC101" s="168"/>
      <c r="AD101" s="168"/>
      <c r="AE101" s="168"/>
      <c r="AF101" s="168"/>
      <c r="AG101" s="168"/>
      <c r="AH101" s="168"/>
      <c r="AI101" s="168"/>
      <c r="AJ101" s="168"/>
      <c r="AK101" s="168"/>
      <c r="AL101" s="168"/>
      <c r="AM101" s="168"/>
      <c r="AN101" s="168"/>
      <c r="AO101" s="168"/>
      <c r="AP101" s="168"/>
      <c r="AQ101" s="168"/>
      <c r="AR101" s="168"/>
      <c r="AS101" s="168"/>
      <c r="AT101" s="168"/>
      <c r="AU101" s="168"/>
      <c r="AV101" s="168"/>
      <c r="AW101" s="168"/>
      <c r="AX101" s="168"/>
      <c r="AY101" s="168"/>
      <c r="AZ101" s="168"/>
      <c r="BA101" s="168"/>
      <c r="BB101" s="168"/>
      <c r="BC101" s="168"/>
      <c r="BD101" s="168"/>
      <c r="BE101" s="168"/>
      <c r="BF101" s="168"/>
      <c r="BG101" s="168"/>
      <c r="BH101" s="168"/>
      <c r="BI101" s="168"/>
      <c r="BJ101" s="168"/>
      <c r="BK101" s="168"/>
      <c r="BL101" s="168"/>
      <c r="BM101" s="168"/>
      <c r="BN101" s="168"/>
      <c r="BO101" s="168"/>
      <c r="BP101" s="168"/>
      <c r="BQ101" s="168"/>
      <c r="BR101" s="168"/>
      <c r="BS101" s="168"/>
      <c r="BT101" s="168"/>
      <c r="BU101" s="168"/>
      <c r="BV101" s="168"/>
      <c r="BW101" s="168"/>
      <c r="BX101" s="168"/>
      <c r="BY101" s="168"/>
      <c r="BZ101" s="168"/>
      <c r="CA101" s="168"/>
      <c r="CB101" s="168"/>
      <c r="CC101" s="168"/>
      <c r="CD101" s="168"/>
      <c r="CE101" s="168"/>
      <c r="CF101" s="168"/>
      <c r="CG101" s="168"/>
      <c r="CH101" s="168"/>
      <c r="CI101" s="168"/>
      <c r="CJ101" s="168"/>
      <c r="CK101" s="168"/>
      <c r="CL101" s="168"/>
      <c r="CM101" s="168"/>
      <c r="CN101" s="168"/>
      <c r="CO101" s="168"/>
      <c r="CP101" s="168"/>
      <c r="CQ101" s="168"/>
      <c r="CR101" s="168"/>
      <c r="CS101" s="168"/>
      <c r="CT101" s="168"/>
      <c r="CU101" s="168"/>
      <c r="CV101" s="168"/>
      <c r="CW101" s="168"/>
      <c r="CX101" s="168"/>
      <c r="CY101" s="168"/>
      <c r="CZ101" s="168"/>
      <c r="DA101" s="168"/>
      <c r="DB101" s="168"/>
      <c r="DC101" s="168"/>
      <c r="DD101" s="168"/>
      <c r="DE101" s="168"/>
      <c r="DF101" s="168"/>
      <c r="DG101" s="168"/>
      <c r="DH101" s="168"/>
      <c r="DI101" s="168"/>
      <c r="DJ101" s="168"/>
      <c r="DK101" s="168"/>
      <c r="DL101" s="168"/>
      <c r="DM101" s="168"/>
      <c r="DN101" s="168"/>
      <c r="DO101" s="168"/>
      <c r="DP101" s="168"/>
      <c r="DQ101" s="168"/>
      <c r="DR101" s="168"/>
      <c r="DS101" s="168"/>
      <c r="DT101" s="168"/>
      <c r="DU101" s="168"/>
      <c r="DV101" s="168"/>
      <c r="DW101" s="168"/>
      <c r="DX101" s="168"/>
      <c r="DY101" s="168"/>
      <c r="DZ101" s="168"/>
      <c r="EA101" s="168"/>
      <c r="EB101" s="168"/>
      <c r="EC101" s="168"/>
      <c r="ED101" s="168"/>
      <c r="EE101" s="168"/>
      <c r="EF101" s="168"/>
      <c r="EG101" s="168"/>
      <c r="EH101" s="168"/>
    </row>
    <row r="102" spans="1:138" x14ac:dyDescent="0.2">
      <c r="A102" s="2"/>
      <c r="B102" s="149" t="s">
        <v>223</v>
      </c>
      <c r="C102" s="96"/>
      <c r="D102" s="96">
        <f t="shared" ref="D102:O104" ca="1" si="83">SUMIF($R$8:$EH$8,D$10,$R102:$EH102)</f>
        <v>0</v>
      </c>
      <c r="E102" s="96">
        <f t="shared" ca="1" si="83"/>
        <v>0</v>
      </c>
      <c r="F102" s="96">
        <f t="shared" ca="1" si="83"/>
        <v>0</v>
      </c>
      <c r="G102" s="96">
        <f t="shared" ca="1" si="83"/>
        <v>0</v>
      </c>
      <c r="H102" s="96">
        <f t="shared" ca="1" si="83"/>
        <v>0</v>
      </c>
      <c r="I102" s="96">
        <f t="shared" ca="1" si="83"/>
        <v>0</v>
      </c>
      <c r="J102" s="96">
        <f t="shared" ca="1" si="83"/>
        <v>0</v>
      </c>
      <c r="K102" s="96">
        <f t="shared" ca="1" si="83"/>
        <v>0</v>
      </c>
      <c r="L102" s="96">
        <f t="shared" ca="1" si="83"/>
        <v>0</v>
      </c>
      <c r="M102" s="96">
        <f t="shared" ca="1" si="83"/>
        <v>0</v>
      </c>
      <c r="N102" s="96">
        <f t="shared" ca="1" si="83"/>
        <v>0</v>
      </c>
      <c r="O102" s="96">
        <f t="shared" si="83"/>
        <v>0</v>
      </c>
      <c r="P102" s="96">
        <f ca="1">SUMIF($D$10:$N$10,"&lt;="&amp;rHoldPeriod,$D102:$N102)</f>
        <v>0</v>
      </c>
      <c r="Q102" s="2"/>
      <c r="R102" s="96">
        <f ca="1">-SUM(R150,R157,R164,R171)-R103</f>
        <v>0</v>
      </c>
      <c r="S102" s="96">
        <f t="shared" ref="S102:CD102" ca="1" si="84">-SUM(S150,S157,S164,S171)-S103</f>
        <v>0</v>
      </c>
      <c r="T102" s="96">
        <f t="shared" ca="1" si="84"/>
        <v>0</v>
      </c>
      <c r="U102" s="96">
        <f t="shared" ca="1" si="84"/>
        <v>0</v>
      </c>
      <c r="V102" s="96">
        <f t="shared" ca="1" si="84"/>
        <v>0</v>
      </c>
      <c r="W102" s="96">
        <f t="shared" ca="1" si="84"/>
        <v>0</v>
      </c>
      <c r="X102" s="96">
        <f t="shared" ca="1" si="84"/>
        <v>0</v>
      </c>
      <c r="Y102" s="96">
        <f t="shared" ca="1" si="84"/>
        <v>0</v>
      </c>
      <c r="Z102" s="96">
        <f t="shared" ca="1" si="84"/>
        <v>0</v>
      </c>
      <c r="AA102" s="96">
        <f t="shared" ca="1" si="84"/>
        <v>0</v>
      </c>
      <c r="AB102" s="96">
        <f t="shared" ca="1" si="84"/>
        <v>0</v>
      </c>
      <c r="AC102" s="96">
        <f t="shared" ca="1" si="84"/>
        <v>0</v>
      </c>
      <c r="AD102" s="96">
        <f t="shared" ca="1" si="84"/>
        <v>0</v>
      </c>
      <c r="AE102" s="96">
        <f t="shared" ca="1" si="84"/>
        <v>0</v>
      </c>
      <c r="AF102" s="96">
        <f t="shared" ca="1" si="84"/>
        <v>0</v>
      </c>
      <c r="AG102" s="96">
        <f t="shared" ca="1" si="84"/>
        <v>0</v>
      </c>
      <c r="AH102" s="96">
        <f t="shared" ca="1" si="84"/>
        <v>0</v>
      </c>
      <c r="AI102" s="96">
        <f t="shared" ca="1" si="84"/>
        <v>0</v>
      </c>
      <c r="AJ102" s="96">
        <f t="shared" ca="1" si="84"/>
        <v>0</v>
      </c>
      <c r="AK102" s="96">
        <f t="shared" ca="1" si="84"/>
        <v>0</v>
      </c>
      <c r="AL102" s="96">
        <f t="shared" ca="1" si="84"/>
        <v>0</v>
      </c>
      <c r="AM102" s="96">
        <f t="shared" ca="1" si="84"/>
        <v>0</v>
      </c>
      <c r="AN102" s="96">
        <f t="shared" ca="1" si="84"/>
        <v>0</v>
      </c>
      <c r="AO102" s="96">
        <f t="shared" ca="1" si="84"/>
        <v>0</v>
      </c>
      <c r="AP102" s="96">
        <f t="shared" ca="1" si="84"/>
        <v>0</v>
      </c>
      <c r="AQ102" s="96">
        <f t="shared" ca="1" si="84"/>
        <v>0</v>
      </c>
      <c r="AR102" s="96">
        <f t="shared" ca="1" si="84"/>
        <v>0</v>
      </c>
      <c r="AS102" s="96">
        <f t="shared" ca="1" si="84"/>
        <v>0</v>
      </c>
      <c r="AT102" s="96">
        <f t="shared" ca="1" si="84"/>
        <v>0</v>
      </c>
      <c r="AU102" s="96">
        <f t="shared" ca="1" si="84"/>
        <v>0</v>
      </c>
      <c r="AV102" s="96">
        <f t="shared" ca="1" si="84"/>
        <v>0</v>
      </c>
      <c r="AW102" s="96">
        <f t="shared" ca="1" si="84"/>
        <v>0</v>
      </c>
      <c r="AX102" s="96">
        <f t="shared" ca="1" si="84"/>
        <v>0</v>
      </c>
      <c r="AY102" s="96">
        <f t="shared" ca="1" si="84"/>
        <v>0</v>
      </c>
      <c r="AZ102" s="96">
        <f t="shared" ca="1" si="84"/>
        <v>0</v>
      </c>
      <c r="BA102" s="96">
        <f t="shared" ca="1" si="84"/>
        <v>0</v>
      </c>
      <c r="BB102" s="96">
        <f t="shared" ca="1" si="84"/>
        <v>0</v>
      </c>
      <c r="BC102" s="96">
        <f t="shared" ca="1" si="84"/>
        <v>0</v>
      </c>
      <c r="BD102" s="96">
        <f t="shared" ca="1" si="84"/>
        <v>0</v>
      </c>
      <c r="BE102" s="96">
        <f t="shared" ca="1" si="84"/>
        <v>0</v>
      </c>
      <c r="BF102" s="96">
        <f t="shared" ca="1" si="84"/>
        <v>0</v>
      </c>
      <c r="BG102" s="96">
        <f t="shared" ca="1" si="84"/>
        <v>0</v>
      </c>
      <c r="BH102" s="96">
        <f t="shared" ca="1" si="84"/>
        <v>0</v>
      </c>
      <c r="BI102" s="96">
        <f t="shared" ca="1" si="84"/>
        <v>0</v>
      </c>
      <c r="BJ102" s="96">
        <f t="shared" ca="1" si="84"/>
        <v>0</v>
      </c>
      <c r="BK102" s="96">
        <f t="shared" ca="1" si="84"/>
        <v>0</v>
      </c>
      <c r="BL102" s="96">
        <f t="shared" ca="1" si="84"/>
        <v>0</v>
      </c>
      <c r="BM102" s="96">
        <f t="shared" ca="1" si="84"/>
        <v>0</v>
      </c>
      <c r="BN102" s="96">
        <f t="shared" ca="1" si="84"/>
        <v>0</v>
      </c>
      <c r="BO102" s="96">
        <f t="shared" ca="1" si="84"/>
        <v>0</v>
      </c>
      <c r="BP102" s="96">
        <f t="shared" ca="1" si="84"/>
        <v>0</v>
      </c>
      <c r="BQ102" s="96">
        <f t="shared" ca="1" si="84"/>
        <v>0</v>
      </c>
      <c r="BR102" s="96">
        <f t="shared" ca="1" si="84"/>
        <v>0</v>
      </c>
      <c r="BS102" s="96">
        <f t="shared" ca="1" si="84"/>
        <v>0</v>
      </c>
      <c r="BT102" s="96">
        <f t="shared" ca="1" si="84"/>
        <v>0</v>
      </c>
      <c r="BU102" s="96">
        <f t="shared" ca="1" si="84"/>
        <v>0</v>
      </c>
      <c r="BV102" s="96">
        <f t="shared" ca="1" si="84"/>
        <v>0</v>
      </c>
      <c r="BW102" s="96">
        <f t="shared" ca="1" si="84"/>
        <v>0</v>
      </c>
      <c r="BX102" s="96">
        <f t="shared" ca="1" si="84"/>
        <v>0</v>
      </c>
      <c r="BY102" s="96">
        <f t="shared" ca="1" si="84"/>
        <v>0</v>
      </c>
      <c r="BZ102" s="96">
        <f t="shared" ca="1" si="84"/>
        <v>0</v>
      </c>
      <c r="CA102" s="96">
        <f t="shared" ca="1" si="84"/>
        <v>0</v>
      </c>
      <c r="CB102" s="96">
        <f t="shared" ca="1" si="84"/>
        <v>0</v>
      </c>
      <c r="CC102" s="96">
        <f t="shared" ca="1" si="84"/>
        <v>0</v>
      </c>
      <c r="CD102" s="96">
        <f t="shared" ca="1" si="84"/>
        <v>0</v>
      </c>
      <c r="CE102" s="96">
        <f t="shared" ref="CE102:EH102" ca="1" si="85">-SUM(CE150,CE157,CE164,CE171)-CE103</f>
        <v>0</v>
      </c>
      <c r="CF102" s="96">
        <f t="shared" ca="1" si="85"/>
        <v>0</v>
      </c>
      <c r="CG102" s="96">
        <f t="shared" ca="1" si="85"/>
        <v>0</v>
      </c>
      <c r="CH102" s="96">
        <f t="shared" ca="1" si="85"/>
        <v>0</v>
      </c>
      <c r="CI102" s="96">
        <f t="shared" ca="1" si="85"/>
        <v>0</v>
      </c>
      <c r="CJ102" s="96">
        <f t="shared" ca="1" si="85"/>
        <v>0</v>
      </c>
      <c r="CK102" s="96">
        <f t="shared" ca="1" si="85"/>
        <v>0</v>
      </c>
      <c r="CL102" s="96">
        <f t="shared" ca="1" si="85"/>
        <v>0</v>
      </c>
      <c r="CM102" s="96">
        <f t="shared" ca="1" si="85"/>
        <v>0</v>
      </c>
      <c r="CN102" s="96">
        <f t="shared" ca="1" si="85"/>
        <v>0</v>
      </c>
      <c r="CO102" s="96">
        <f t="shared" ca="1" si="85"/>
        <v>0</v>
      </c>
      <c r="CP102" s="96">
        <f t="shared" ca="1" si="85"/>
        <v>0</v>
      </c>
      <c r="CQ102" s="96">
        <f t="shared" ca="1" si="85"/>
        <v>0</v>
      </c>
      <c r="CR102" s="96">
        <f t="shared" ca="1" si="85"/>
        <v>0</v>
      </c>
      <c r="CS102" s="96">
        <f t="shared" ca="1" si="85"/>
        <v>0</v>
      </c>
      <c r="CT102" s="96">
        <f t="shared" ca="1" si="85"/>
        <v>0</v>
      </c>
      <c r="CU102" s="96">
        <f t="shared" ca="1" si="85"/>
        <v>0</v>
      </c>
      <c r="CV102" s="96">
        <f t="shared" ca="1" si="85"/>
        <v>0</v>
      </c>
      <c r="CW102" s="96">
        <f t="shared" ca="1" si="85"/>
        <v>0</v>
      </c>
      <c r="CX102" s="96">
        <f t="shared" ca="1" si="85"/>
        <v>0</v>
      </c>
      <c r="CY102" s="96">
        <f t="shared" ca="1" si="85"/>
        <v>0</v>
      </c>
      <c r="CZ102" s="96">
        <f t="shared" ca="1" si="85"/>
        <v>0</v>
      </c>
      <c r="DA102" s="96">
        <f t="shared" ca="1" si="85"/>
        <v>0</v>
      </c>
      <c r="DB102" s="96">
        <f t="shared" ca="1" si="85"/>
        <v>0</v>
      </c>
      <c r="DC102" s="96">
        <f t="shared" ca="1" si="85"/>
        <v>0</v>
      </c>
      <c r="DD102" s="96">
        <f t="shared" ca="1" si="85"/>
        <v>0</v>
      </c>
      <c r="DE102" s="96">
        <f t="shared" ca="1" si="85"/>
        <v>0</v>
      </c>
      <c r="DF102" s="96">
        <f t="shared" ca="1" si="85"/>
        <v>0</v>
      </c>
      <c r="DG102" s="96">
        <f t="shared" ca="1" si="85"/>
        <v>0</v>
      </c>
      <c r="DH102" s="96">
        <f t="shared" ca="1" si="85"/>
        <v>0</v>
      </c>
      <c r="DI102" s="96">
        <f t="shared" ca="1" si="85"/>
        <v>0</v>
      </c>
      <c r="DJ102" s="96">
        <f t="shared" ca="1" si="85"/>
        <v>0</v>
      </c>
      <c r="DK102" s="96">
        <f t="shared" ca="1" si="85"/>
        <v>0</v>
      </c>
      <c r="DL102" s="96">
        <f t="shared" ca="1" si="85"/>
        <v>0</v>
      </c>
      <c r="DM102" s="96">
        <f t="shared" ca="1" si="85"/>
        <v>0</v>
      </c>
      <c r="DN102" s="96">
        <f t="shared" ca="1" si="85"/>
        <v>0</v>
      </c>
      <c r="DO102" s="96">
        <f t="shared" ca="1" si="85"/>
        <v>0</v>
      </c>
      <c r="DP102" s="96">
        <f t="shared" ca="1" si="85"/>
        <v>0</v>
      </c>
      <c r="DQ102" s="96">
        <f t="shared" ca="1" si="85"/>
        <v>0</v>
      </c>
      <c r="DR102" s="96">
        <f t="shared" ca="1" si="85"/>
        <v>0</v>
      </c>
      <c r="DS102" s="96">
        <f t="shared" ca="1" si="85"/>
        <v>0</v>
      </c>
      <c r="DT102" s="96">
        <f t="shared" ca="1" si="85"/>
        <v>0</v>
      </c>
      <c r="DU102" s="96">
        <f t="shared" ca="1" si="85"/>
        <v>0</v>
      </c>
      <c r="DV102" s="96">
        <f t="shared" ca="1" si="85"/>
        <v>0</v>
      </c>
      <c r="DW102" s="96">
        <f t="shared" ca="1" si="85"/>
        <v>0</v>
      </c>
      <c r="DX102" s="96">
        <f t="shared" ca="1" si="85"/>
        <v>0</v>
      </c>
      <c r="DY102" s="96">
        <f t="shared" ca="1" si="85"/>
        <v>0</v>
      </c>
      <c r="DZ102" s="96">
        <f t="shared" ca="1" si="85"/>
        <v>0</v>
      </c>
      <c r="EA102" s="96">
        <f t="shared" ca="1" si="85"/>
        <v>0</v>
      </c>
      <c r="EB102" s="96">
        <f t="shared" ca="1" si="85"/>
        <v>0</v>
      </c>
      <c r="EC102" s="96">
        <f t="shared" ca="1" si="85"/>
        <v>0</v>
      </c>
      <c r="ED102" s="96">
        <f t="shared" ca="1" si="85"/>
        <v>0</v>
      </c>
      <c r="EE102" s="96">
        <f t="shared" ca="1" si="85"/>
        <v>0</v>
      </c>
      <c r="EF102" s="96">
        <f t="shared" ca="1" si="85"/>
        <v>0</v>
      </c>
      <c r="EG102" s="96">
        <f t="shared" ca="1" si="85"/>
        <v>0</v>
      </c>
      <c r="EH102" s="96">
        <f t="shared" ca="1" si="85"/>
        <v>0</v>
      </c>
    </row>
    <row r="103" spans="1:138" x14ac:dyDescent="0.2">
      <c r="A103" s="2"/>
      <c r="B103" s="149" t="s">
        <v>224</v>
      </c>
      <c r="C103" s="96"/>
      <c r="D103" s="96">
        <f t="shared" si="83"/>
        <v>0</v>
      </c>
      <c r="E103" s="96">
        <f t="shared" ca="1" si="83"/>
        <v>0</v>
      </c>
      <c r="F103" s="96">
        <f t="shared" ca="1" si="83"/>
        <v>0</v>
      </c>
      <c r="G103" s="96">
        <f t="shared" ca="1" si="83"/>
        <v>0</v>
      </c>
      <c r="H103" s="96">
        <f t="shared" ca="1" si="83"/>
        <v>0</v>
      </c>
      <c r="I103" s="96">
        <f t="shared" ca="1" si="83"/>
        <v>0</v>
      </c>
      <c r="J103" s="96">
        <f t="shared" ca="1" si="83"/>
        <v>0</v>
      </c>
      <c r="K103" s="96">
        <f t="shared" ca="1" si="83"/>
        <v>0</v>
      </c>
      <c r="L103" s="96">
        <f t="shared" ca="1" si="83"/>
        <v>0</v>
      </c>
      <c r="M103" s="96">
        <f t="shared" ca="1" si="83"/>
        <v>0</v>
      </c>
      <c r="N103" s="96">
        <f t="shared" ca="1" si="83"/>
        <v>0</v>
      </c>
      <c r="O103" s="96">
        <f t="shared" si="83"/>
        <v>0</v>
      </c>
      <c r="P103" s="96">
        <f ca="1">SUMIF($D$10:$N$10,"&lt;="&amp;rHoldPeriod,$D103:$N103)</f>
        <v>0</v>
      </c>
      <c r="Q103" s="2"/>
      <c r="R103" s="96"/>
      <c r="S103" s="96">
        <f ca="1">-S171*(S$10&lt;&gt;rLoan1St)</f>
        <v>0</v>
      </c>
      <c r="T103" s="96">
        <f t="shared" ref="T103:AY103" ca="1" si="86">T171*(T$10&lt;&gt;rLoan1St)</f>
        <v>0</v>
      </c>
      <c r="U103" s="96">
        <f t="shared" ca="1" si="86"/>
        <v>0</v>
      </c>
      <c r="V103" s="96">
        <f t="shared" ca="1" si="86"/>
        <v>0</v>
      </c>
      <c r="W103" s="96">
        <f t="shared" ca="1" si="86"/>
        <v>0</v>
      </c>
      <c r="X103" s="96">
        <f t="shared" ca="1" si="86"/>
        <v>0</v>
      </c>
      <c r="Y103" s="96">
        <f t="shared" ca="1" si="86"/>
        <v>0</v>
      </c>
      <c r="Z103" s="96">
        <f t="shared" ca="1" si="86"/>
        <v>0</v>
      </c>
      <c r="AA103" s="96">
        <f t="shared" ca="1" si="86"/>
        <v>0</v>
      </c>
      <c r="AB103" s="96">
        <f t="shared" ca="1" si="86"/>
        <v>0</v>
      </c>
      <c r="AC103" s="96">
        <f t="shared" ca="1" si="86"/>
        <v>0</v>
      </c>
      <c r="AD103" s="96">
        <f t="shared" ca="1" si="86"/>
        <v>0</v>
      </c>
      <c r="AE103" s="96">
        <f t="shared" ca="1" si="86"/>
        <v>0</v>
      </c>
      <c r="AF103" s="96">
        <f t="shared" ca="1" si="86"/>
        <v>0</v>
      </c>
      <c r="AG103" s="96">
        <f t="shared" ca="1" si="86"/>
        <v>0</v>
      </c>
      <c r="AH103" s="96">
        <f t="shared" ca="1" si="86"/>
        <v>0</v>
      </c>
      <c r="AI103" s="96">
        <f t="shared" ca="1" si="86"/>
        <v>0</v>
      </c>
      <c r="AJ103" s="96">
        <f t="shared" ca="1" si="86"/>
        <v>0</v>
      </c>
      <c r="AK103" s="96">
        <f t="shared" ca="1" si="86"/>
        <v>0</v>
      </c>
      <c r="AL103" s="96">
        <f t="shared" ca="1" si="86"/>
        <v>0</v>
      </c>
      <c r="AM103" s="96">
        <f t="shared" ca="1" si="86"/>
        <v>0</v>
      </c>
      <c r="AN103" s="96">
        <f t="shared" ca="1" si="86"/>
        <v>0</v>
      </c>
      <c r="AO103" s="96">
        <f t="shared" ca="1" si="86"/>
        <v>0</v>
      </c>
      <c r="AP103" s="96">
        <f t="shared" ca="1" si="86"/>
        <v>0</v>
      </c>
      <c r="AQ103" s="96">
        <f t="shared" ca="1" si="86"/>
        <v>0</v>
      </c>
      <c r="AR103" s="96">
        <f t="shared" ca="1" si="86"/>
        <v>0</v>
      </c>
      <c r="AS103" s="96">
        <f t="shared" ca="1" si="86"/>
        <v>0</v>
      </c>
      <c r="AT103" s="96">
        <f t="shared" ca="1" si="86"/>
        <v>0</v>
      </c>
      <c r="AU103" s="96">
        <f t="shared" ca="1" si="86"/>
        <v>0</v>
      </c>
      <c r="AV103" s="96">
        <f t="shared" ca="1" si="86"/>
        <v>0</v>
      </c>
      <c r="AW103" s="96">
        <f t="shared" ca="1" si="86"/>
        <v>0</v>
      </c>
      <c r="AX103" s="96">
        <f t="shared" ca="1" si="86"/>
        <v>0</v>
      </c>
      <c r="AY103" s="96">
        <f t="shared" ca="1" si="86"/>
        <v>0</v>
      </c>
      <c r="AZ103" s="96">
        <f t="shared" ref="AZ103:CE103" ca="1" si="87">AZ171*(AZ$10&lt;&gt;rLoan1St)</f>
        <v>0</v>
      </c>
      <c r="BA103" s="96">
        <f t="shared" ca="1" si="87"/>
        <v>0</v>
      </c>
      <c r="BB103" s="96">
        <f t="shared" ca="1" si="87"/>
        <v>0</v>
      </c>
      <c r="BC103" s="96">
        <f t="shared" ca="1" si="87"/>
        <v>0</v>
      </c>
      <c r="BD103" s="96">
        <f t="shared" ca="1" si="87"/>
        <v>0</v>
      </c>
      <c r="BE103" s="96">
        <f t="shared" ca="1" si="87"/>
        <v>0</v>
      </c>
      <c r="BF103" s="96">
        <f t="shared" ca="1" si="87"/>
        <v>0</v>
      </c>
      <c r="BG103" s="96">
        <f t="shared" ca="1" si="87"/>
        <v>0</v>
      </c>
      <c r="BH103" s="96">
        <f t="shared" ca="1" si="87"/>
        <v>0</v>
      </c>
      <c r="BI103" s="96">
        <f t="shared" ca="1" si="87"/>
        <v>0</v>
      </c>
      <c r="BJ103" s="96">
        <f t="shared" ca="1" si="87"/>
        <v>0</v>
      </c>
      <c r="BK103" s="96">
        <f t="shared" ca="1" si="87"/>
        <v>0</v>
      </c>
      <c r="BL103" s="96">
        <f t="shared" ca="1" si="87"/>
        <v>0</v>
      </c>
      <c r="BM103" s="96">
        <f t="shared" ca="1" si="87"/>
        <v>0</v>
      </c>
      <c r="BN103" s="96">
        <f t="shared" ca="1" si="87"/>
        <v>0</v>
      </c>
      <c r="BO103" s="96">
        <f t="shared" ca="1" si="87"/>
        <v>0</v>
      </c>
      <c r="BP103" s="96">
        <f t="shared" ca="1" si="87"/>
        <v>0</v>
      </c>
      <c r="BQ103" s="96">
        <f t="shared" ca="1" si="87"/>
        <v>0</v>
      </c>
      <c r="BR103" s="96">
        <f t="shared" ca="1" si="87"/>
        <v>0</v>
      </c>
      <c r="BS103" s="96">
        <f t="shared" ca="1" si="87"/>
        <v>0</v>
      </c>
      <c r="BT103" s="96">
        <f t="shared" ca="1" si="87"/>
        <v>0</v>
      </c>
      <c r="BU103" s="96">
        <f t="shared" ca="1" si="87"/>
        <v>0</v>
      </c>
      <c r="BV103" s="96">
        <f t="shared" ca="1" si="87"/>
        <v>0</v>
      </c>
      <c r="BW103" s="96">
        <f t="shared" ca="1" si="87"/>
        <v>0</v>
      </c>
      <c r="BX103" s="96">
        <f t="shared" ca="1" si="87"/>
        <v>0</v>
      </c>
      <c r="BY103" s="96">
        <f t="shared" ca="1" si="87"/>
        <v>0</v>
      </c>
      <c r="BZ103" s="96">
        <f t="shared" ca="1" si="87"/>
        <v>0</v>
      </c>
      <c r="CA103" s="96">
        <f t="shared" ca="1" si="87"/>
        <v>0</v>
      </c>
      <c r="CB103" s="96">
        <f t="shared" ca="1" si="87"/>
        <v>0</v>
      </c>
      <c r="CC103" s="96">
        <f t="shared" ca="1" si="87"/>
        <v>0</v>
      </c>
      <c r="CD103" s="96">
        <f t="shared" ca="1" si="87"/>
        <v>0</v>
      </c>
      <c r="CE103" s="96">
        <f t="shared" ca="1" si="87"/>
        <v>0</v>
      </c>
      <c r="CF103" s="96">
        <f t="shared" ref="CF103:DK103" ca="1" si="88">CF171*(CF$10&lt;&gt;rLoan1St)</f>
        <v>0</v>
      </c>
      <c r="CG103" s="96">
        <f t="shared" ca="1" si="88"/>
        <v>0</v>
      </c>
      <c r="CH103" s="96">
        <f t="shared" ca="1" si="88"/>
        <v>0</v>
      </c>
      <c r="CI103" s="96">
        <f t="shared" ca="1" si="88"/>
        <v>0</v>
      </c>
      <c r="CJ103" s="96">
        <f t="shared" ca="1" si="88"/>
        <v>0</v>
      </c>
      <c r="CK103" s="96">
        <f t="shared" ca="1" si="88"/>
        <v>0</v>
      </c>
      <c r="CL103" s="96">
        <f t="shared" ca="1" si="88"/>
        <v>0</v>
      </c>
      <c r="CM103" s="96">
        <f t="shared" ca="1" si="88"/>
        <v>0</v>
      </c>
      <c r="CN103" s="96">
        <f t="shared" ca="1" si="88"/>
        <v>0</v>
      </c>
      <c r="CO103" s="96">
        <f t="shared" ca="1" si="88"/>
        <v>0</v>
      </c>
      <c r="CP103" s="96">
        <f t="shared" ca="1" si="88"/>
        <v>0</v>
      </c>
      <c r="CQ103" s="96">
        <f t="shared" ca="1" si="88"/>
        <v>0</v>
      </c>
      <c r="CR103" s="96">
        <f t="shared" ca="1" si="88"/>
        <v>0</v>
      </c>
      <c r="CS103" s="96">
        <f t="shared" ca="1" si="88"/>
        <v>0</v>
      </c>
      <c r="CT103" s="96">
        <f t="shared" ca="1" si="88"/>
        <v>0</v>
      </c>
      <c r="CU103" s="96">
        <f t="shared" ca="1" si="88"/>
        <v>0</v>
      </c>
      <c r="CV103" s="96">
        <f t="shared" ca="1" si="88"/>
        <v>0</v>
      </c>
      <c r="CW103" s="96">
        <f t="shared" ca="1" si="88"/>
        <v>0</v>
      </c>
      <c r="CX103" s="96">
        <f t="shared" ca="1" si="88"/>
        <v>0</v>
      </c>
      <c r="CY103" s="96">
        <f t="shared" ca="1" si="88"/>
        <v>0</v>
      </c>
      <c r="CZ103" s="96">
        <f t="shared" ca="1" si="88"/>
        <v>0</v>
      </c>
      <c r="DA103" s="96">
        <f t="shared" ca="1" si="88"/>
        <v>0</v>
      </c>
      <c r="DB103" s="96">
        <f t="shared" ca="1" si="88"/>
        <v>0</v>
      </c>
      <c r="DC103" s="96">
        <f t="shared" ca="1" si="88"/>
        <v>0</v>
      </c>
      <c r="DD103" s="96">
        <f t="shared" ca="1" si="88"/>
        <v>0</v>
      </c>
      <c r="DE103" s="96">
        <f t="shared" ca="1" si="88"/>
        <v>0</v>
      </c>
      <c r="DF103" s="96">
        <f t="shared" ca="1" si="88"/>
        <v>0</v>
      </c>
      <c r="DG103" s="96">
        <f t="shared" ca="1" si="88"/>
        <v>0</v>
      </c>
      <c r="DH103" s="96">
        <f t="shared" ca="1" si="88"/>
        <v>0</v>
      </c>
      <c r="DI103" s="96">
        <f t="shared" ca="1" si="88"/>
        <v>0</v>
      </c>
      <c r="DJ103" s="96">
        <f t="shared" ca="1" si="88"/>
        <v>0</v>
      </c>
      <c r="DK103" s="96">
        <f t="shared" ca="1" si="88"/>
        <v>0</v>
      </c>
      <c r="DL103" s="96">
        <f t="shared" ref="DL103:EH103" ca="1" si="89">DL171*(DL$10&lt;&gt;rLoan1St)</f>
        <v>0</v>
      </c>
      <c r="DM103" s="96">
        <f t="shared" ca="1" si="89"/>
        <v>0</v>
      </c>
      <c r="DN103" s="96">
        <f t="shared" ca="1" si="89"/>
        <v>0</v>
      </c>
      <c r="DO103" s="96">
        <f t="shared" ca="1" si="89"/>
        <v>0</v>
      </c>
      <c r="DP103" s="96">
        <f t="shared" ca="1" si="89"/>
        <v>0</v>
      </c>
      <c r="DQ103" s="96">
        <f t="shared" ca="1" si="89"/>
        <v>0</v>
      </c>
      <c r="DR103" s="96">
        <f t="shared" ca="1" si="89"/>
        <v>0</v>
      </c>
      <c r="DS103" s="96">
        <f t="shared" ca="1" si="89"/>
        <v>0</v>
      </c>
      <c r="DT103" s="96">
        <f t="shared" ca="1" si="89"/>
        <v>0</v>
      </c>
      <c r="DU103" s="96">
        <f t="shared" ca="1" si="89"/>
        <v>0</v>
      </c>
      <c r="DV103" s="96">
        <f t="shared" ca="1" si="89"/>
        <v>0</v>
      </c>
      <c r="DW103" s="96">
        <f t="shared" ca="1" si="89"/>
        <v>0</v>
      </c>
      <c r="DX103" s="96">
        <f t="shared" ca="1" si="89"/>
        <v>0</v>
      </c>
      <c r="DY103" s="96">
        <f t="shared" ca="1" si="89"/>
        <v>0</v>
      </c>
      <c r="DZ103" s="96">
        <f t="shared" ca="1" si="89"/>
        <v>0</v>
      </c>
      <c r="EA103" s="96">
        <f t="shared" ca="1" si="89"/>
        <v>0</v>
      </c>
      <c r="EB103" s="96">
        <f t="shared" ca="1" si="89"/>
        <v>0</v>
      </c>
      <c r="EC103" s="96">
        <f t="shared" ca="1" si="89"/>
        <v>0</v>
      </c>
      <c r="ED103" s="96">
        <f t="shared" ca="1" si="89"/>
        <v>0</v>
      </c>
      <c r="EE103" s="96">
        <f t="shared" ca="1" si="89"/>
        <v>0</v>
      </c>
      <c r="EF103" s="96">
        <f t="shared" ca="1" si="89"/>
        <v>0</v>
      </c>
      <c r="EG103" s="96">
        <f t="shared" ca="1" si="89"/>
        <v>0</v>
      </c>
      <c r="EH103" s="96">
        <f t="shared" ca="1" si="89"/>
        <v>0</v>
      </c>
    </row>
    <row r="104" spans="1:138" x14ac:dyDescent="0.2">
      <c r="A104" s="2"/>
      <c r="B104" s="149" t="s">
        <v>225</v>
      </c>
      <c r="C104" s="96"/>
      <c r="D104" s="96">
        <f t="shared" si="83"/>
        <v>0</v>
      </c>
      <c r="E104" s="96">
        <f t="shared" ca="1" si="83"/>
        <v>0</v>
      </c>
      <c r="F104" s="96">
        <f t="shared" ca="1" si="83"/>
        <v>0</v>
      </c>
      <c r="G104" s="96">
        <f t="shared" ca="1" si="83"/>
        <v>0</v>
      </c>
      <c r="H104" s="96">
        <f t="shared" ca="1" si="83"/>
        <v>0</v>
      </c>
      <c r="I104" s="96">
        <f t="shared" ca="1" si="83"/>
        <v>0</v>
      </c>
      <c r="J104" s="96">
        <f t="shared" ca="1" si="83"/>
        <v>0</v>
      </c>
      <c r="K104" s="96">
        <f t="shared" ca="1" si="83"/>
        <v>0</v>
      </c>
      <c r="L104" s="96">
        <f t="shared" ca="1" si="83"/>
        <v>0</v>
      </c>
      <c r="M104" s="96">
        <f t="shared" ca="1" si="83"/>
        <v>0</v>
      </c>
      <c r="N104" s="96">
        <f t="shared" ca="1" si="83"/>
        <v>0</v>
      </c>
      <c r="O104" s="96">
        <f t="shared" si="83"/>
        <v>0</v>
      </c>
      <c r="P104" s="96">
        <f ca="1">SUMIF($D$10:$N$10,"&lt;="&amp;rHoldPeriod,$D104:$N104)</f>
        <v>0</v>
      </c>
      <c r="Q104" s="2"/>
      <c r="R104" s="96"/>
      <c r="S104" s="96">
        <f t="shared" ref="S104:AX104" ca="1" si="90">-SUM(S151,S158,S165,S172)</f>
        <v>0</v>
      </c>
      <c r="T104" s="96">
        <f t="shared" ca="1" si="90"/>
        <v>0</v>
      </c>
      <c r="U104" s="96">
        <f t="shared" ca="1" si="90"/>
        <v>0</v>
      </c>
      <c r="V104" s="96">
        <f t="shared" ca="1" si="90"/>
        <v>0</v>
      </c>
      <c r="W104" s="96">
        <f t="shared" ca="1" si="90"/>
        <v>0</v>
      </c>
      <c r="X104" s="96">
        <f t="shared" ca="1" si="90"/>
        <v>0</v>
      </c>
      <c r="Y104" s="96">
        <f t="shared" ca="1" si="90"/>
        <v>0</v>
      </c>
      <c r="Z104" s="96">
        <f t="shared" ca="1" si="90"/>
        <v>0</v>
      </c>
      <c r="AA104" s="96">
        <f t="shared" ca="1" si="90"/>
        <v>0</v>
      </c>
      <c r="AB104" s="96">
        <f t="shared" ca="1" si="90"/>
        <v>0</v>
      </c>
      <c r="AC104" s="96">
        <f t="shared" ca="1" si="90"/>
        <v>0</v>
      </c>
      <c r="AD104" s="96">
        <f t="shared" ca="1" si="90"/>
        <v>0</v>
      </c>
      <c r="AE104" s="96">
        <f t="shared" ca="1" si="90"/>
        <v>0</v>
      </c>
      <c r="AF104" s="96">
        <f t="shared" ca="1" si="90"/>
        <v>0</v>
      </c>
      <c r="AG104" s="96">
        <f t="shared" ca="1" si="90"/>
        <v>0</v>
      </c>
      <c r="AH104" s="96">
        <f t="shared" ca="1" si="90"/>
        <v>0</v>
      </c>
      <c r="AI104" s="96">
        <f t="shared" ca="1" si="90"/>
        <v>0</v>
      </c>
      <c r="AJ104" s="96">
        <f t="shared" ca="1" si="90"/>
        <v>0</v>
      </c>
      <c r="AK104" s="96">
        <f t="shared" ca="1" si="90"/>
        <v>0</v>
      </c>
      <c r="AL104" s="96">
        <f t="shared" ca="1" si="90"/>
        <v>0</v>
      </c>
      <c r="AM104" s="96">
        <f t="shared" ca="1" si="90"/>
        <v>0</v>
      </c>
      <c r="AN104" s="96">
        <f t="shared" ca="1" si="90"/>
        <v>0</v>
      </c>
      <c r="AO104" s="96">
        <f t="shared" ca="1" si="90"/>
        <v>0</v>
      </c>
      <c r="AP104" s="96">
        <f t="shared" ca="1" si="90"/>
        <v>0</v>
      </c>
      <c r="AQ104" s="96">
        <f t="shared" ca="1" si="90"/>
        <v>0</v>
      </c>
      <c r="AR104" s="96">
        <f t="shared" ca="1" si="90"/>
        <v>0</v>
      </c>
      <c r="AS104" s="96">
        <f t="shared" ca="1" si="90"/>
        <v>0</v>
      </c>
      <c r="AT104" s="96">
        <f t="shared" ca="1" si="90"/>
        <v>0</v>
      </c>
      <c r="AU104" s="96">
        <f t="shared" ca="1" si="90"/>
        <v>0</v>
      </c>
      <c r="AV104" s="96">
        <f t="shared" ca="1" si="90"/>
        <v>0</v>
      </c>
      <c r="AW104" s="96">
        <f t="shared" ca="1" si="90"/>
        <v>0</v>
      </c>
      <c r="AX104" s="96">
        <f t="shared" ca="1" si="90"/>
        <v>0</v>
      </c>
      <c r="AY104" s="96">
        <f t="shared" ref="AY104:CD104" ca="1" si="91">-SUM(AY151,AY158,AY165,AY172)</f>
        <v>0</v>
      </c>
      <c r="AZ104" s="96">
        <f t="shared" ca="1" si="91"/>
        <v>0</v>
      </c>
      <c r="BA104" s="96">
        <f t="shared" ca="1" si="91"/>
        <v>0</v>
      </c>
      <c r="BB104" s="96">
        <f t="shared" ca="1" si="91"/>
        <v>0</v>
      </c>
      <c r="BC104" s="96">
        <f t="shared" ca="1" si="91"/>
        <v>0</v>
      </c>
      <c r="BD104" s="96">
        <f t="shared" ca="1" si="91"/>
        <v>0</v>
      </c>
      <c r="BE104" s="96">
        <f t="shared" ca="1" si="91"/>
        <v>0</v>
      </c>
      <c r="BF104" s="96">
        <f t="shared" ca="1" si="91"/>
        <v>0</v>
      </c>
      <c r="BG104" s="96">
        <f t="shared" ca="1" si="91"/>
        <v>0</v>
      </c>
      <c r="BH104" s="96">
        <f t="shared" ca="1" si="91"/>
        <v>0</v>
      </c>
      <c r="BI104" s="96">
        <f t="shared" ca="1" si="91"/>
        <v>0</v>
      </c>
      <c r="BJ104" s="96">
        <f t="shared" ca="1" si="91"/>
        <v>0</v>
      </c>
      <c r="BK104" s="96">
        <f t="shared" ca="1" si="91"/>
        <v>0</v>
      </c>
      <c r="BL104" s="96">
        <f t="shared" ca="1" si="91"/>
        <v>0</v>
      </c>
      <c r="BM104" s="96">
        <f t="shared" ca="1" si="91"/>
        <v>0</v>
      </c>
      <c r="BN104" s="96">
        <f t="shared" ca="1" si="91"/>
        <v>0</v>
      </c>
      <c r="BO104" s="96">
        <f t="shared" ca="1" si="91"/>
        <v>0</v>
      </c>
      <c r="BP104" s="96">
        <f t="shared" ca="1" si="91"/>
        <v>0</v>
      </c>
      <c r="BQ104" s="96">
        <f t="shared" ca="1" si="91"/>
        <v>0</v>
      </c>
      <c r="BR104" s="96">
        <f t="shared" ca="1" si="91"/>
        <v>0</v>
      </c>
      <c r="BS104" s="96">
        <f t="shared" ca="1" si="91"/>
        <v>0</v>
      </c>
      <c r="BT104" s="96">
        <f t="shared" ca="1" si="91"/>
        <v>0</v>
      </c>
      <c r="BU104" s="96">
        <f t="shared" ca="1" si="91"/>
        <v>0</v>
      </c>
      <c r="BV104" s="96">
        <f t="shared" ca="1" si="91"/>
        <v>0</v>
      </c>
      <c r="BW104" s="96">
        <f t="shared" ca="1" si="91"/>
        <v>0</v>
      </c>
      <c r="BX104" s="96">
        <f t="shared" ca="1" si="91"/>
        <v>0</v>
      </c>
      <c r="BY104" s="96">
        <f t="shared" ca="1" si="91"/>
        <v>0</v>
      </c>
      <c r="BZ104" s="96">
        <f t="shared" ca="1" si="91"/>
        <v>0</v>
      </c>
      <c r="CA104" s="96">
        <f t="shared" ca="1" si="91"/>
        <v>0</v>
      </c>
      <c r="CB104" s="96">
        <f t="shared" ca="1" si="91"/>
        <v>0</v>
      </c>
      <c r="CC104" s="96">
        <f t="shared" ca="1" si="91"/>
        <v>0</v>
      </c>
      <c r="CD104" s="96">
        <f t="shared" ca="1" si="91"/>
        <v>0</v>
      </c>
      <c r="CE104" s="96">
        <f t="shared" ref="CE104:DJ104" ca="1" si="92">-SUM(CE151,CE158,CE165,CE172)</f>
        <v>0</v>
      </c>
      <c r="CF104" s="96">
        <f t="shared" ca="1" si="92"/>
        <v>0</v>
      </c>
      <c r="CG104" s="96">
        <f t="shared" ca="1" si="92"/>
        <v>0</v>
      </c>
      <c r="CH104" s="96">
        <f t="shared" ca="1" si="92"/>
        <v>0</v>
      </c>
      <c r="CI104" s="96">
        <f t="shared" ca="1" si="92"/>
        <v>0</v>
      </c>
      <c r="CJ104" s="96">
        <f t="shared" ca="1" si="92"/>
        <v>0</v>
      </c>
      <c r="CK104" s="96">
        <f t="shared" ca="1" si="92"/>
        <v>0</v>
      </c>
      <c r="CL104" s="96">
        <f t="shared" ca="1" si="92"/>
        <v>0</v>
      </c>
      <c r="CM104" s="96">
        <f t="shared" ca="1" si="92"/>
        <v>0</v>
      </c>
      <c r="CN104" s="96">
        <f t="shared" ca="1" si="92"/>
        <v>0</v>
      </c>
      <c r="CO104" s="96">
        <f t="shared" ca="1" si="92"/>
        <v>0</v>
      </c>
      <c r="CP104" s="96">
        <f t="shared" ca="1" si="92"/>
        <v>0</v>
      </c>
      <c r="CQ104" s="96">
        <f t="shared" ca="1" si="92"/>
        <v>0</v>
      </c>
      <c r="CR104" s="96">
        <f t="shared" ca="1" si="92"/>
        <v>0</v>
      </c>
      <c r="CS104" s="96">
        <f t="shared" ca="1" si="92"/>
        <v>0</v>
      </c>
      <c r="CT104" s="96">
        <f t="shared" ca="1" si="92"/>
        <v>0</v>
      </c>
      <c r="CU104" s="96">
        <f t="shared" ca="1" si="92"/>
        <v>0</v>
      </c>
      <c r="CV104" s="96">
        <f t="shared" ca="1" si="92"/>
        <v>0</v>
      </c>
      <c r="CW104" s="96">
        <f t="shared" ca="1" si="92"/>
        <v>0</v>
      </c>
      <c r="CX104" s="96">
        <f t="shared" ca="1" si="92"/>
        <v>0</v>
      </c>
      <c r="CY104" s="96">
        <f t="shared" ca="1" si="92"/>
        <v>0</v>
      </c>
      <c r="CZ104" s="96">
        <f t="shared" ca="1" si="92"/>
        <v>0</v>
      </c>
      <c r="DA104" s="96">
        <f t="shared" ca="1" si="92"/>
        <v>0</v>
      </c>
      <c r="DB104" s="96">
        <f t="shared" ca="1" si="92"/>
        <v>0</v>
      </c>
      <c r="DC104" s="96">
        <f t="shared" ca="1" si="92"/>
        <v>0</v>
      </c>
      <c r="DD104" s="96">
        <f t="shared" ca="1" si="92"/>
        <v>0</v>
      </c>
      <c r="DE104" s="96">
        <f t="shared" ca="1" si="92"/>
        <v>0</v>
      </c>
      <c r="DF104" s="96">
        <f t="shared" ca="1" si="92"/>
        <v>0</v>
      </c>
      <c r="DG104" s="96">
        <f t="shared" ca="1" si="92"/>
        <v>0</v>
      </c>
      <c r="DH104" s="96">
        <f t="shared" ca="1" si="92"/>
        <v>0</v>
      </c>
      <c r="DI104" s="96">
        <f t="shared" ca="1" si="92"/>
        <v>0</v>
      </c>
      <c r="DJ104" s="96">
        <f t="shared" ca="1" si="92"/>
        <v>0</v>
      </c>
      <c r="DK104" s="96">
        <f t="shared" ref="DK104:EH104" ca="1" si="93">-SUM(DK151,DK158,DK165,DK172)</f>
        <v>0</v>
      </c>
      <c r="DL104" s="96">
        <f t="shared" ca="1" si="93"/>
        <v>0</v>
      </c>
      <c r="DM104" s="96">
        <f t="shared" ca="1" si="93"/>
        <v>0</v>
      </c>
      <c r="DN104" s="96">
        <f t="shared" ca="1" si="93"/>
        <v>0</v>
      </c>
      <c r="DO104" s="96">
        <f t="shared" ca="1" si="93"/>
        <v>0</v>
      </c>
      <c r="DP104" s="96">
        <f t="shared" ca="1" si="93"/>
        <v>0</v>
      </c>
      <c r="DQ104" s="96">
        <f t="shared" ca="1" si="93"/>
        <v>0</v>
      </c>
      <c r="DR104" s="96">
        <f t="shared" ca="1" si="93"/>
        <v>0</v>
      </c>
      <c r="DS104" s="96">
        <f t="shared" ca="1" si="93"/>
        <v>0</v>
      </c>
      <c r="DT104" s="96">
        <f t="shared" ca="1" si="93"/>
        <v>0</v>
      </c>
      <c r="DU104" s="96">
        <f t="shared" ca="1" si="93"/>
        <v>0</v>
      </c>
      <c r="DV104" s="96">
        <f t="shared" ca="1" si="93"/>
        <v>0</v>
      </c>
      <c r="DW104" s="96">
        <f t="shared" ca="1" si="93"/>
        <v>0</v>
      </c>
      <c r="DX104" s="96">
        <f t="shared" ca="1" si="93"/>
        <v>0</v>
      </c>
      <c r="DY104" s="96">
        <f t="shared" ca="1" si="93"/>
        <v>0</v>
      </c>
      <c r="DZ104" s="96">
        <f t="shared" ca="1" si="93"/>
        <v>0</v>
      </c>
      <c r="EA104" s="96">
        <f t="shared" ca="1" si="93"/>
        <v>0</v>
      </c>
      <c r="EB104" s="96">
        <f t="shared" ca="1" si="93"/>
        <v>0</v>
      </c>
      <c r="EC104" s="96">
        <f t="shared" ca="1" si="93"/>
        <v>0</v>
      </c>
      <c r="ED104" s="96">
        <f t="shared" ca="1" si="93"/>
        <v>0</v>
      </c>
      <c r="EE104" s="96">
        <f t="shared" ca="1" si="93"/>
        <v>0</v>
      </c>
      <c r="EF104" s="96">
        <f t="shared" ca="1" si="93"/>
        <v>0</v>
      </c>
      <c r="EG104" s="96">
        <f t="shared" ca="1" si="93"/>
        <v>0</v>
      </c>
      <c r="EH104" s="96">
        <f t="shared" ca="1" si="93"/>
        <v>0</v>
      </c>
    </row>
    <row r="105" spans="1:138" ht="12.75" thickBot="1" x14ac:dyDescent="0.25">
      <c r="A105" s="2"/>
      <c r="B105" s="149" t="s">
        <v>226</v>
      </c>
      <c r="C105" s="96"/>
      <c r="D105" s="96"/>
      <c r="E105" s="96">
        <f t="shared" ref="E105:O105" ca="1" si="94">SUMIF($R$8:$EH$8,E$10,$R105:$EH105)</f>
        <v>0</v>
      </c>
      <c r="F105" s="96">
        <f t="shared" ca="1" si="94"/>
        <v>0</v>
      </c>
      <c r="G105" s="96">
        <f t="shared" ca="1" si="94"/>
        <v>0</v>
      </c>
      <c r="H105" s="96">
        <f t="shared" ca="1" si="94"/>
        <v>0</v>
      </c>
      <c r="I105" s="96">
        <f t="shared" ca="1" si="94"/>
        <v>0</v>
      </c>
      <c r="J105" s="96">
        <f t="shared" ca="1" si="94"/>
        <v>0</v>
      </c>
      <c r="K105" s="96">
        <f t="shared" ca="1" si="94"/>
        <v>0</v>
      </c>
      <c r="L105" s="96">
        <f t="shared" ca="1" si="94"/>
        <v>0</v>
      </c>
      <c r="M105" s="96">
        <f t="shared" ca="1" si="94"/>
        <v>0</v>
      </c>
      <c r="N105" s="96">
        <f t="shared" ca="1" si="94"/>
        <v>0</v>
      </c>
      <c r="O105" s="96">
        <f t="shared" si="94"/>
        <v>0</v>
      </c>
      <c r="P105" s="96">
        <f ca="1">SUMIF($D$10:$N$10,"&lt;="&amp;rHoldPeriod,$D105:$N105)</f>
        <v>0</v>
      </c>
      <c r="Q105" s="2"/>
      <c r="R105" s="96"/>
      <c r="S105" s="96">
        <f t="shared" ref="S105:AX105" ca="1" si="95">-SUM(S152,S159,S166,S175)</f>
        <v>0</v>
      </c>
      <c r="T105" s="96">
        <f t="shared" ca="1" si="95"/>
        <v>0</v>
      </c>
      <c r="U105" s="96">
        <f t="shared" ca="1" si="95"/>
        <v>0</v>
      </c>
      <c r="V105" s="96">
        <f t="shared" ca="1" si="95"/>
        <v>0</v>
      </c>
      <c r="W105" s="96">
        <f t="shared" ca="1" si="95"/>
        <v>0</v>
      </c>
      <c r="X105" s="96">
        <f t="shared" ca="1" si="95"/>
        <v>0</v>
      </c>
      <c r="Y105" s="96">
        <f t="shared" ca="1" si="95"/>
        <v>0</v>
      </c>
      <c r="Z105" s="96">
        <f t="shared" ca="1" si="95"/>
        <v>0</v>
      </c>
      <c r="AA105" s="96">
        <f t="shared" ca="1" si="95"/>
        <v>0</v>
      </c>
      <c r="AB105" s="96">
        <f t="shared" ca="1" si="95"/>
        <v>0</v>
      </c>
      <c r="AC105" s="96">
        <f t="shared" ca="1" si="95"/>
        <v>0</v>
      </c>
      <c r="AD105" s="96">
        <f t="shared" ca="1" si="95"/>
        <v>0</v>
      </c>
      <c r="AE105" s="96">
        <f t="shared" ca="1" si="95"/>
        <v>0</v>
      </c>
      <c r="AF105" s="96">
        <f t="shared" ca="1" si="95"/>
        <v>0</v>
      </c>
      <c r="AG105" s="96">
        <f t="shared" ca="1" si="95"/>
        <v>0</v>
      </c>
      <c r="AH105" s="96">
        <f t="shared" ca="1" si="95"/>
        <v>0</v>
      </c>
      <c r="AI105" s="96">
        <f t="shared" ca="1" si="95"/>
        <v>0</v>
      </c>
      <c r="AJ105" s="96">
        <f t="shared" ca="1" si="95"/>
        <v>0</v>
      </c>
      <c r="AK105" s="96">
        <f t="shared" ca="1" si="95"/>
        <v>0</v>
      </c>
      <c r="AL105" s="96">
        <f t="shared" ca="1" si="95"/>
        <v>0</v>
      </c>
      <c r="AM105" s="96">
        <f t="shared" ca="1" si="95"/>
        <v>0</v>
      </c>
      <c r="AN105" s="96">
        <f t="shared" ca="1" si="95"/>
        <v>0</v>
      </c>
      <c r="AO105" s="96">
        <f t="shared" ca="1" si="95"/>
        <v>0</v>
      </c>
      <c r="AP105" s="96">
        <f t="shared" ca="1" si="95"/>
        <v>0</v>
      </c>
      <c r="AQ105" s="96">
        <f t="shared" ca="1" si="95"/>
        <v>0</v>
      </c>
      <c r="AR105" s="96">
        <f t="shared" ca="1" si="95"/>
        <v>0</v>
      </c>
      <c r="AS105" s="96">
        <f t="shared" ca="1" si="95"/>
        <v>0</v>
      </c>
      <c r="AT105" s="96">
        <f t="shared" ca="1" si="95"/>
        <v>0</v>
      </c>
      <c r="AU105" s="96">
        <f t="shared" ca="1" si="95"/>
        <v>0</v>
      </c>
      <c r="AV105" s="96">
        <f t="shared" ca="1" si="95"/>
        <v>0</v>
      </c>
      <c r="AW105" s="96">
        <f t="shared" ca="1" si="95"/>
        <v>0</v>
      </c>
      <c r="AX105" s="96">
        <f t="shared" ca="1" si="95"/>
        <v>0</v>
      </c>
      <c r="AY105" s="96">
        <f t="shared" ref="AY105:CD105" ca="1" si="96">-SUM(AY152,AY159,AY166,AY175)</f>
        <v>0</v>
      </c>
      <c r="AZ105" s="96">
        <f t="shared" ca="1" si="96"/>
        <v>0</v>
      </c>
      <c r="BA105" s="96">
        <f t="shared" ca="1" si="96"/>
        <v>0</v>
      </c>
      <c r="BB105" s="96">
        <f t="shared" ca="1" si="96"/>
        <v>0</v>
      </c>
      <c r="BC105" s="96">
        <f t="shared" ca="1" si="96"/>
        <v>0</v>
      </c>
      <c r="BD105" s="96">
        <f t="shared" ca="1" si="96"/>
        <v>0</v>
      </c>
      <c r="BE105" s="96">
        <f t="shared" ca="1" si="96"/>
        <v>0</v>
      </c>
      <c r="BF105" s="96">
        <f t="shared" ca="1" si="96"/>
        <v>0</v>
      </c>
      <c r="BG105" s="96">
        <f t="shared" ca="1" si="96"/>
        <v>0</v>
      </c>
      <c r="BH105" s="96">
        <f t="shared" ca="1" si="96"/>
        <v>0</v>
      </c>
      <c r="BI105" s="96">
        <f t="shared" ca="1" si="96"/>
        <v>0</v>
      </c>
      <c r="BJ105" s="96">
        <f t="shared" ca="1" si="96"/>
        <v>0</v>
      </c>
      <c r="BK105" s="96">
        <f t="shared" ca="1" si="96"/>
        <v>0</v>
      </c>
      <c r="BL105" s="96">
        <f t="shared" ca="1" si="96"/>
        <v>0</v>
      </c>
      <c r="BM105" s="96">
        <f t="shared" ca="1" si="96"/>
        <v>0</v>
      </c>
      <c r="BN105" s="96">
        <f t="shared" ca="1" si="96"/>
        <v>0</v>
      </c>
      <c r="BO105" s="96">
        <f t="shared" ca="1" si="96"/>
        <v>0</v>
      </c>
      <c r="BP105" s="96">
        <f t="shared" ca="1" si="96"/>
        <v>0</v>
      </c>
      <c r="BQ105" s="96">
        <f t="shared" ca="1" si="96"/>
        <v>0</v>
      </c>
      <c r="BR105" s="96">
        <f t="shared" ca="1" si="96"/>
        <v>0</v>
      </c>
      <c r="BS105" s="96">
        <f t="shared" ca="1" si="96"/>
        <v>0</v>
      </c>
      <c r="BT105" s="96">
        <f t="shared" ca="1" si="96"/>
        <v>0</v>
      </c>
      <c r="BU105" s="96">
        <f t="shared" ca="1" si="96"/>
        <v>0</v>
      </c>
      <c r="BV105" s="96">
        <f t="shared" ca="1" si="96"/>
        <v>0</v>
      </c>
      <c r="BW105" s="96">
        <f t="shared" ca="1" si="96"/>
        <v>0</v>
      </c>
      <c r="BX105" s="96">
        <f t="shared" ca="1" si="96"/>
        <v>0</v>
      </c>
      <c r="BY105" s="96">
        <f t="shared" ca="1" si="96"/>
        <v>0</v>
      </c>
      <c r="BZ105" s="96">
        <f t="shared" ca="1" si="96"/>
        <v>0</v>
      </c>
      <c r="CA105" s="96">
        <f t="shared" ca="1" si="96"/>
        <v>0</v>
      </c>
      <c r="CB105" s="96">
        <f t="shared" ca="1" si="96"/>
        <v>0</v>
      </c>
      <c r="CC105" s="96">
        <f t="shared" ca="1" si="96"/>
        <v>0</v>
      </c>
      <c r="CD105" s="96">
        <f t="shared" ca="1" si="96"/>
        <v>0</v>
      </c>
      <c r="CE105" s="96">
        <f t="shared" ref="CE105:DJ105" ca="1" si="97">-SUM(CE152,CE159,CE166,CE175)</f>
        <v>0</v>
      </c>
      <c r="CF105" s="96">
        <f t="shared" ca="1" si="97"/>
        <v>0</v>
      </c>
      <c r="CG105" s="96">
        <f t="shared" ca="1" si="97"/>
        <v>0</v>
      </c>
      <c r="CH105" s="96">
        <f t="shared" ca="1" si="97"/>
        <v>0</v>
      </c>
      <c r="CI105" s="96">
        <f t="shared" ca="1" si="97"/>
        <v>0</v>
      </c>
      <c r="CJ105" s="96">
        <f t="shared" ca="1" si="97"/>
        <v>0</v>
      </c>
      <c r="CK105" s="96">
        <f t="shared" ca="1" si="97"/>
        <v>0</v>
      </c>
      <c r="CL105" s="96">
        <f t="shared" ca="1" si="97"/>
        <v>0</v>
      </c>
      <c r="CM105" s="96">
        <f t="shared" ca="1" si="97"/>
        <v>0</v>
      </c>
      <c r="CN105" s="96">
        <f t="shared" ca="1" si="97"/>
        <v>0</v>
      </c>
      <c r="CO105" s="96">
        <f t="shared" ca="1" si="97"/>
        <v>0</v>
      </c>
      <c r="CP105" s="96">
        <f t="shared" ca="1" si="97"/>
        <v>0</v>
      </c>
      <c r="CQ105" s="96">
        <f t="shared" ca="1" si="97"/>
        <v>0</v>
      </c>
      <c r="CR105" s="96">
        <f t="shared" ca="1" si="97"/>
        <v>0</v>
      </c>
      <c r="CS105" s="96">
        <f t="shared" ca="1" si="97"/>
        <v>0</v>
      </c>
      <c r="CT105" s="96">
        <f t="shared" ca="1" si="97"/>
        <v>0</v>
      </c>
      <c r="CU105" s="96">
        <f t="shared" ca="1" si="97"/>
        <v>0</v>
      </c>
      <c r="CV105" s="96">
        <f t="shared" ca="1" si="97"/>
        <v>0</v>
      </c>
      <c r="CW105" s="96">
        <f t="shared" ca="1" si="97"/>
        <v>0</v>
      </c>
      <c r="CX105" s="96">
        <f t="shared" ca="1" si="97"/>
        <v>0</v>
      </c>
      <c r="CY105" s="96">
        <f t="shared" ca="1" si="97"/>
        <v>0</v>
      </c>
      <c r="CZ105" s="96">
        <f t="shared" ca="1" si="97"/>
        <v>0</v>
      </c>
      <c r="DA105" s="96">
        <f t="shared" ca="1" si="97"/>
        <v>0</v>
      </c>
      <c r="DB105" s="96">
        <f t="shared" ca="1" si="97"/>
        <v>0</v>
      </c>
      <c r="DC105" s="96">
        <f t="shared" ca="1" si="97"/>
        <v>0</v>
      </c>
      <c r="DD105" s="96">
        <f t="shared" ca="1" si="97"/>
        <v>0</v>
      </c>
      <c r="DE105" s="96">
        <f t="shared" ca="1" si="97"/>
        <v>0</v>
      </c>
      <c r="DF105" s="96">
        <f t="shared" ca="1" si="97"/>
        <v>0</v>
      </c>
      <c r="DG105" s="96">
        <f t="shared" ca="1" si="97"/>
        <v>0</v>
      </c>
      <c r="DH105" s="96">
        <f t="shared" ca="1" si="97"/>
        <v>0</v>
      </c>
      <c r="DI105" s="96">
        <f t="shared" ca="1" si="97"/>
        <v>0</v>
      </c>
      <c r="DJ105" s="96">
        <f t="shared" ca="1" si="97"/>
        <v>0</v>
      </c>
      <c r="DK105" s="96">
        <f t="shared" ref="DK105:EH105" ca="1" si="98">-SUM(DK152,DK159,DK166,DK175)</f>
        <v>0</v>
      </c>
      <c r="DL105" s="96">
        <f t="shared" ca="1" si="98"/>
        <v>0</v>
      </c>
      <c r="DM105" s="96">
        <f t="shared" ca="1" si="98"/>
        <v>0</v>
      </c>
      <c r="DN105" s="96">
        <f t="shared" ca="1" si="98"/>
        <v>0</v>
      </c>
      <c r="DO105" s="96">
        <f t="shared" ca="1" si="98"/>
        <v>0</v>
      </c>
      <c r="DP105" s="96">
        <f t="shared" ca="1" si="98"/>
        <v>0</v>
      </c>
      <c r="DQ105" s="96">
        <f t="shared" ca="1" si="98"/>
        <v>0</v>
      </c>
      <c r="DR105" s="96">
        <f t="shared" ca="1" si="98"/>
        <v>0</v>
      </c>
      <c r="DS105" s="96">
        <f t="shared" ca="1" si="98"/>
        <v>0</v>
      </c>
      <c r="DT105" s="96">
        <f t="shared" ca="1" si="98"/>
        <v>0</v>
      </c>
      <c r="DU105" s="96">
        <f t="shared" ca="1" si="98"/>
        <v>0</v>
      </c>
      <c r="DV105" s="96">
        <f t="shared" ca="1" si="98"/>
        <v>0</v>
      </c>
      <c r="DW105" s="96">
        <f t="shared" ca="1" si="98"/>
        <v>0</v>
      </c>
      <c r="DX105" s="96">
        <f t="shared" ca="1" si="98"/>
        <v>0</v>
      </c>
      <c r="DY105" s="96">
        <f t="shared" ca="1" si="98"/>
        <v>0</v>
      </c>
      <c r="DZ105" s="96">
        <f t="shared" ca="1" si="98"/>
        <v>0</v>
      </c>
      <c r="EA105" s="96">
        <f t="shared" ca="1" si="98"/>
        <v>0</v>
      </c>
      <c r="EB105" s="96">
        <f t="shared" ca="1" si="98"/>
        <v>0</v>
      </c>
      <c r="EC105" s="96">
        <f t="shared" ca="1" si="98"/>
        <v>0</v>
      </c>
      <c r="ED105" s="96">
        <f t="shared" ca="1" si="98"/>
        <v>0</v>
      </c>
      <c r="EE105" s="96">
        <f t="shared" ca="1" si="98"/>
        <v>0</v>
      </c>
      <c r="EF105" s="96">
        <f t="shared" ca="1" si="98"/>
        <v>0</v>
      </c>
      <c r="EG105" s="96">
        <f t="shared" ca="1" si="98"/>
        <v>0</v>
      </c>
      <c r="EH105" s="96">
        <f t="shared" ca="1" si="98"/>
        <v>0</v>
      </c>
    </row>
    <row r="106" spans="1:138" ht="12.75" thickTop="1" x14ac:dyDescent="0.2">
      <c r="A106" s="2"/>
      <c r="B106" s="151" t="s">
        <v>227</v>
      </c>
      <c r="C106" s="151"/>
      <c r="D106" s="151">
        <f t="shared" ref="D106:P106" ca="1" si="99">SUBTOTAL(9,D102:D105)</f>
        <v>0</v>
      </c>
      <c r="E106" s="151">
        <f t="shared" ca="1" si="99"/>
        <v>0</v>
      </c>
      <c r="F106" s="151">
        <f t="shared" ca="1" si="99"/>
        <v>0</v>
      </c>
      <c r="G106" s="151">
        <f t="shared" ca="1" si="99"/>
        <v>0</v>
      </c>
      <c r="H106" s="151">
        <f t="shared" ca="1" si="99"/>
        <v>0</v>
      </c>
      <c r="I106" s="151">
        <f t="shared" ca="1" si="99"/>
        <v>0</v>
      </c>
      <c r="J106" s="151">
        <f t="shared" ca="1" si="99"/>
        <v>0</v>
      </c>
      <c r="K106" s="151">
        <f t="shared" ca="1" si="99"/>
        <v>0</v>
      </c>
      <c r="L106" s="151">
        <f t="shared" ca="1" si="99"/>
        <v>0</v>
      </c>
      <c r="M106" s="151">
        <f t="shared" ca="1" si="99"/>
        <v>0</v>
      </c>
      <c r="N106" s="151">
        <f t="shared" ca="1" si="99"/>
        <v>0</v>
      </c>
      <c r="O106" s="151">
        <f>SUBTOTAL(9,O102:O105)</f>
        <v>0</v>
      </c>
      <c r="P106" s="151">
        <f t="shared" ca="1" si="99"/>
        <v>0</v>
      </c>
      <c r="Q106" s="2"/>
      <c r="R106" s="151">
        <f ca="1">SUBTOTAL(9,R102:R105)</f>
        <v>0</v>
      </c>
      <c r="S106" s="151">
        <f t="shared" ref="S106:CD106" ca="1" si="100">SUBTOTAL(9,S102:S105)</f>
        <v>0</v>
      </c>
      <c r="T106" s="151">
        <f t="shared" ca="1" si="100"/>
        <v>0</v>
      </c>
      <c r="U106" s="151">
        <f t="shared" ca="1" si="100"/>
        <v>0</v>
      </c>
      <c r="V106" s="151">
        <f t="shared" ca="1" si="100"/>
        <v>0</v>
      </c>
      <c r="W106" s="151">
        <f t="shared" ca="1" si="100"/>
        <v>0</v>
      </c>
      <c r="X106" s="151">
        <f t="shared" ca="1" si="100"/>
        <v>0</v>
      </c>
      <c r="Y106" s="151">
        <f t="shared" ca="1" si="100"/>
        <v>0</v>
      </c>
      <c r="Z106" s="151">
        <f t="shared" ca="1" si="100"/>
        <v>0</v>
      </c>
      <c r="AA106" s="151">
        <f t="shared" ca="1" si="100"/>
        <v>0</v>
      </c>
      <c r="AB106" s="151">
        <f t="shared" ca="1" si="100"/>
        <v>0</v>
      </c>
      <c r="AC106" s="151">
        <f t="shared" ca="1" si="100"/>
        <v>0</v>
      </c>
      <c r="AD106" s="151">
        <f t="shared" ca="1" si="100"/>
        <v>0</v>
      </c>
      <c r="AE106" s="151">
        <f t="shared" ca="1" si="100"/>
        <v>0</v>
      </c>
      <c r="AF106" s="151">
        <f t="shared" ca="1" si="100"/>
        <v>0</v>
      </c>
      <c r="AG106" s="151">
        <f t="shared" ca="1" si="100"/>
        <v>0</v>
      </c>
      <c r="AH106" s="151">
        <f t="shared" ca="1" si="100"/>
        <v>0</v>
      </c>
      <c r="AI106" s="151">
        <f t="shared" ca="1" si="100"/>
        <v>0</v>
      </c>
      <c r="AJ106" s="151">
        <f t="shared" ca="1" si="100"/>
        <v>0</v>
      </c>
      <c r="AK106" s="151">
        <f t="shared" ca="1" si="100"/>
        <v>0</v>
      </c>
      <c r="AL106" s="151">
        <f t="shared" ca="1" si="100"/>
        <v>0</v>
      </c>
      <c r="AM106" s="151">
        <f t="shared" ca="1" si="100"/>
        <v>0</v>
      </c>
      <c r="AN106" s="151">
        <f t="shared" ca="1" si="100"/>
        <v>0</v>
      </c>
      <c r="AO106" s="151">
        <f t="shared" ca="1" si="100"/>
        <v>0</v>
      </c>
      <c r="AP106" s="151">
        <f t="shared" ca="1" si="100"/>
        <v>0</v>
      </c>
      <c r="AQ106" s="151">
        <f t="shared" ca="1" si="100"/>
        <v>0</v>
      </c>
      <c r="AR106" s="151">
        <f t="shared" ca="1" si="100"/>
        <v>0</v>
      </c>
      <c r="AS106" s="151">
        <f t="shared" ca="1" si="100"/>
        <v>0</v>
      </c>
      <c r="AT106" s="151">
        <f t="shared" ca="1" si="100"/>
        <v>0</v>
      </c>
      <c r="AU106" s="151">
        <f t="shared" ca="1" si="100"/>
        <v>0</v>
      </c>
      <c r="AV106" s="151">
        <f t="shared" ca="1" si="100"/>
        <v>0</v>
      </c>
      <c r="AW106" s="151">
        <f t="shared" ca="1" si="100"/>
        <v>0</v>
      </c>
      <c r="AX106" s="151">
        <f t="shared" ca="1" si="100"/>
        <v>0</v>
      </c>
      <c r="AY106" s="151">
        <f t="shared" ca="1" si="100"/>
        <v>0</v>
      </c>
      <c r="AZ106" s="151">
        <f t="shared" ca="1" si="100"/>
        <v>0</v>
      </c>
      <c r="BA106" s="151">
        <f t="shared" ca="1" si="100"/>
        <v>0</v>
      </c>
      <c r="BB106" s="151">
        <f t="shared" ca="1" si="100"/>
        <v>0</v>
      </c>
      <c r="BC106" s="151">
        <f t="shared" ca="1" si="100"/>
        <v>0</v>
      </c>
      <c r="BD106" s="151">
        <f t="shared" ca="1" si="100"/>
        <v>0</v>
      </c>
      <c r="BE106" s="151">
        <f t="shared" ca="1" si="100"/>
        <v>0</v>
      </c>
      <c r="BF106" s="151">
        <f t="shared" ca="1" si="100"/>
        <v>0</v>
      </c>
      <c r="BG106" s="151">
        <f t="shared" ca="1" si="100"/>
        <v>0</v>
      </c>
      <c r="BH106" s="151">
        <f t="shared" ca="1" si="100"/>
        <v>0</v>
      </c>
      <c r="BI106" s="151">
        <f t="shared" ca="1" si="100"/>
        <v>0</v>
      </c>
      <c r="BJ106" s="151">
        <f t="shared" ca="1" si="100"/>
        <v>0</v>
      </c>
      <c r="BK106" s="151">
        <f t="shared" ca="1" si="100"/>
        <v>0</v>
      </c>
      <c r="BL106" s="151">
        <f t="shared" ca="1" si="100"/>
        <v>0</v>
      </c>
      <c r="BM106" s="151">
        <f t="shared" ca="1" si="100"/>
        <v>0</v>
      </c>
      <c r="BN106" s="151">
        <f t="shared" ca="1" si="100"/>
        <v>0</v>
      </c>
      <c r="BO106" s="151">
        <f t="shared" ca="1" si="100"/>
        <v>0</v>
      </c>
      <c r="BP106" s="151">
        <f t="shared" ca="1" si="100"/>
        <v>0</v>
      </c>
      <c r="BQ106" s="151">
        <f t="shared" ca="1" si="100"/>
        <v>0</v>
      </c>
      <c r="BR106" s="151">
        <f t="shared" ca="1" si="100"/>
        <v>0</v>
      </c>
      <c r="BS106" s="151">
        <f t="shared" ca="1" si="100"/>
        <v>0</v>
      </c>
      <c r="BT106" s="151">
        <f t="shared" ca="1" si="100"/>
        <v>0</v>
      </c>
      <c r="BU106" s="151">
        <f t="shared" ca="1" si="100"/>
        <v>0</v>
      </c>
      <c r="BV106" s="151">
        <f t="shared" ca="1" si="100"/>
        <v>0</v>
      </c>
      <c r="BW106" s="151">
        <f t="shared" ca="1" si="100"/>
        <v>0</v>
      </c>
      <c r="BX106" s="151">
        <f t="shared" ca="1" si="100"/>
        <v>0</v>
      </c>
      <c r="BY106" s="151">
        <f t="shared" ca="1" si="100"/>
        <v>0</v>
      </c>
      <c r="BZ106" s="151">
        <f t="shared" ca="1" si="100"/>
        <v>0</v>
      </c>
      <c r="CA106" s="151">
        <f t="shared" ca="1" si="100"/>
        <v>0</v>
      </c>
      <c r="CB106" s="151">
        <f t="shared" ca="1" si="100"/>
        <v>0</v>
      </c>
      <c r="CC106" s="151">
        <f t="shared" ca="1" si="100"/>
        <v>0</v>
      </c>
      <c r="CD106" s="151">
        <f t="shared" ca="1" si="100"/>
        <v>0</v>
      </c>
      <c r="CE106" s="151">
        <f t="shared" ref="CE106:EH106" ca="1" si="101">SUBTOTAL(9,CE102:CE105)</f>
        <v>0</v>
      </c>
      <c r="CF106" s="151">
        <f t="shared" ca="1" si="101"/>
        <v>0</v>
      </c>
      <c r="CG106" s="151">
        <f t="shared" ca="1" si="101"/>
        <v>0</v>
      </c>
      <c r="CH106" s="151">
        <f t="shared" ca="1" si="101"/>
        <v>0</v>
      </c>
      <c r="CI106" s="151">
        <f t="shared" ca="1" si="101"/>
        <v>0</v>
      </c>
      <c r="CJ106" s="151">
        <f t="shared" ca="1" si="101"/>
        <v>0</v>
      </c>
      <c r="CK106" s="151">
        <f t="shared" ca="1" si="101"/>
        <v>0</v>
      </c>
      <c r="CL106" s="151">
        <f t="shared" ca="1" si="101"/>
        <v>0</v>
      </c>
      <c r="CM106" s="151">
        <f t="shared" ca="1" si="101"/>
        <v>0</v>
      </c>
      <c r="CN106" s="151">
        <f t="shared" ca="1" si="101"/>
        <v>0</v>
      </c>
      <c r="CO106" s="151">
        <f t="shared" ca="1" si="101"/>
        <v>0</v>
      </c>
      <c r="CP106" s="151">
        <f t="shared" ca="1" si="101"/>
        <v>0</v>
      </c>
      <c r="CQ106" s="151">
        <f t="shared" ca="1" si="101"/>
        <v>0</v>
      </c>
      <c r="CR106" s="151">
        <f t="shared" ca="1" si="101"/>
        <v>0</v>
      </c>
      <c r="CS106" s="151">
        <f t="shared" ca="1" si="101"/>
        <v>0</v>
      </c>
      <c r="CT106" s="151">
        <f t="shared" ca="1" si="101"/>
        <v>0</v>
      </c>
      <c r="CU106" s="151">
        <f t="shared" ca="1" si="101"/>
        <v>0</v>
      </c>
      <c r="CV106" s="151">
        <f t="shared" ca="1" si="101"/>
        <v>0</v>
      </c>
      <c r="CW106" s="151">
        <f t="shared" ca="1" si="101"/>
        <v>0</v>
      </c>
      <c r="CX106" s="151">
        <f t="shared" ca="1" si="101"/>
        <v>0</v>
      </c>
      <c r="CY106" s="151">
        <f t="shared" ca="1" si="101"/>
        <v>0</v>
      </c>
      <c r="CZ106" s="151">
        <f t="shared" ca="1" si="101"/>
        <v>0</v>
      </c>
      <c r="DA106" s="151">
        <f t="shared" ca="1" si="101"/>
        <v>0</v>
      </c>
      <c r="DB106" s="151">
        <f t="shared" ca="1" si="101"/>
        <v>0</v>
      </c>
      <c r="DC106" s="151">
        <f t="shared" ca="1" si="101"/>
        <v>0</v>
      </c>
      <c r="DD106" s="151">
        <f t="shared" ca="1" si="101"/>
        <v>0</v>
      </c>
      <c r="DE106" s="151">
        <f t="shared" ca="1" si="101"/>
        <v>0</v>
      </c>
      <c r="DF106" s="151">
        <f t="shared" ca="1" si="101"/>
        <v>0</v>
      </c>
      <c r="DG106" s="151">
        <f t="shared" ca="1" si="101"/>
        <v>0</v>
      </c>
      <c r="DH106" s="151">
        <f t="shared" ca="1" si="101"/>
        <v>0</v>
      </c>
      <c r="DI106" s="151">
        <f t="shared" ca="1" si="101"/>
        <v>0</v>
      </c>
      <c r="DJ106" s="151">
        <f t="shared" ca="1" si="101"/>
        <v>0</v>
      </c>
      <c r="DK106" s="151">
        <f t="shared" ca="1" si="101"/>
        <v>0</v>
      </c>
      <c r="DL106" s="151">
        <f t="shared" ca="1" si="101"/>
        <v>0</v>
      </c>
      <c r="DM106" s="151">
        <f t="shared" ca="1" si="101"/>
        <v>0</v>
      </c>
      <c r="DN106" s="151">
        <f t="shared" ca="1" si="101"/>
        <v>0</v>
      </c>
      <c r="DO106" s="151">
        <f t="shared" ca="1" si="101"/>
        <v>0</v>
      </c>
      <c r="DP106" s="151">
        <f t="shared" ca="1" si="101"/>
        <v>0</v>
      </c>
      <c r="DQ106" s="151">
        <f t="shared" ca="1" si="101"/>
        <v>0</v>
      </c>
      <c r="DR106" s="151">
        <f t="shared" ca="1" si="101"/>
        <v>0</v>
      </c>
      <c r="DS106" s="151">
        <f t="shared" ca="1" si="101"/>
        <v>0</v>
      </c>
      <c r="DT106" s="151">
        <f t="shared" ca="1" si="101"/>
        <v>0</v>
      </c>
      <c r="DU106" s="151">
        <f t="shared" ca="1" si="101"/>
        <v>0</v>
      </c>
      <c r="DV106" s="151">
        <f t="shared" ca="1" si="101"/>
        <v>0</v>
      </c>
      <c r="DW106" s="151">
        <f t="shared" ca="1" si="101"/>
        <v>0</v>
      </c>
      <c r="DX106" s="151">
        <f t="shared" ca="1" si="101"/>
        <v>0</v>
      </c>
      <c r="DY106" s="151">
        <f t="shared" ca="1" si="101"/>
        <v>0</v>
      </c>
      <c r="DZ106" s="151">
        <f t="shared" ca="1" si="101"/>
        <v>0</v>
      </c>
      <c r="EA106" s="151">
        <f t="shared" ca="1" si="101"/>
        <v>0</v>
      </c>
      <c r="EB106" s="151">
        <f t="shared" ca="1" si="101"/>
        <v>0</v>
      </c>
      <c r="EC106" s="151">
        <f t="shared" ca="1" si="101"/>
        <v>0</v>
      </c>
      <c r="ED106" s="151">
        <f t="shared" ca="1" si="101"/>
        <v>0</v>
      </c>
      <c r="EE106" s="151">
        <f t="shared" ca="1" si="101"/>
        <v>0</v>
      </c>
      <c r="EF106" s="151">
        <f t="shared" ca="1" si="101"/>
        <v>0</v>
      </c>
      <c r="EG106" s="151">
        <f t="shared" ca="1" si="101"/>
        <v>0</v>
      </c>
      <c r="EH106" s="151">
        <f t="shared" ca="1" si="101"/>
        <v>0</v>
      </c>
    </row>
    <row r="107" spans="1:138"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row>
    <row r="108" spans="1:138"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row>
    <row r="109" spans="1:138" x14ac:dyDescent="0.2">
      <c r="A109" s="2"/>
      <c r="B109" s="168" t="s">
        <v>432</v>
      </c>
      <c r="C109" s="168"/>
      <c r="D109" s="168">
        <f t="shared" ref="D109:N109" ca="1" si="102">SUBTOTAL(9,D14:D106)*(D$10&lt;=rHoldPeriod)</f>
        <v>-23823702.80491367</v>
      </c>
      <c r="E109" s="168">
        <f t="shared" ca="1" si="102"/>
        <v>4966493.2830732903</v>
      </c>
      <c r="F109" s="168">
        <f t="shared" ca="1" si="102"/>
        <v>5123234.4173388761</v>
      </c>
      <c r="G109" s="168">
        <f t="shared" ca="1" si="102"/>
        <v>5284871.4440267682</v>
      </c>
      <c r="H109" s="168">
        <f t="shared" ca="1" si="102"/>
        <v>3660556.081369482</v>
      </c>
      <c r="I109" s="168">
        <f t="shared" ca="1" si="102"/>
        <v>3832444.7201830326</v>
      </c>
      <c r="J109" s="168">
        <f t="shared" ca="1" si="102"/>
        <v>4009698.5670703016</v>
      </c>
      <c r="K109" s="168">
        <f t="shared" ca="1" si="102"/>
        <v>4192483.7919962266</v>
      </c>
      <c r="L109" s="168">
        <f t="shared" ca="1" si="102"/>
        <v>4380971.680367779</v>
      </c>
      <c r="M109" s="168">
        <f t="shared" ca="1" si="102"/>
        <v>4575338.7897557691</v>
      </c>
      <c r="N109" s="168">
        <f t="shared" ca="1" si="102"/>
        <v>84888995.713078961</v>
      </c>
      <c r="O109" s="168">
        <f ca="1">SUBTOTAL(9,O14:O106)*(O$10&lt;=rHoldPeriod)</f>
        <v>0</v>
      </c>
      <c r="P109" s="168">
        <f ca="1">SUBTOTAL(9,P14:P106)</f>
        <v>101091385.68334681</v>
      </c>
      <c r="Q109" s="2"/>
      <c r="R109" s="168">
        <f t="shared" ref="R109:AW109" ca="1" si="103">SUBTOTAL(9,R14:R106)*(R$10&lt;=MAX(rHoldPeriod,1)*12)</f>
        <v>-23823702.80491367</v>
      </c>
      <c r="S109" s="168">
        <f t="shared" ca="1" si="103"/>
        <v>413874.44025610742</v>
      </c>
      <c r="T109" s="168">
        <f t="shared" ca="1" si="103"/>
        <v>413874.44025610742</v>
      </c>
      <c r="U109" s="168">
        <f t="shared" ca="1" si="103"/>
        <v>413874.44025610742</v>
      </c>
      <c r="V109" s="168">
        <f t="shared" ca="1" si="103"/>
        <v>413874.44025610742</v>
      </c>
      <c r="W109" s="168">
        <f t="shared" ca="1" si="103"/>
        <v>413874.44025610742</v>
      </c>
      <c r="X109" s="168">
        <f t="shared" ca="1" si="103"/>
        <v>413874.44025610742</v>
      </c>
      <c r="Y109" s="168">
        <f t="shared" ca="1" si="103"/>
        <v>413874.44025610742</v>
      </c>
      <c r="Z109" s="168">
        <f t="shared" ca="1" si="103"/>
        <v>413874.44025610742</v>
      </c>
      <c r="AA109" s="168">
        <f t="shared" ca="1" si="103"/>
        <v>413874.44025610742</v>
      </c>
      <c r="AB109" s="168">
        <f t="shared" ca="1" si="103"/>
        <v>413874.44025610742</v>
      </c>
      <c r="AC109" s="168">
        <f t="shared" ca="1" si="103"/>
        <v>413874.44025610742</v>
      </c>
      <c r="AD109" s="168">
        <f t="shared" ca="1" si="103"/>
        <v>413874.44025610742</v>
      </c>
      <c r="AE109" s="168">
        <f t="shared" ca="1" si="103"/>
        <v>426936.20144490636</v>
      </c>
      <c r="AF109" s="168">
        <f t="shared" ca="1" si="103"/>
        <v>426936.20144490636</v>
      </c>
      <c r="AG109" s="168">
        <f t="shared" ca="1" si="103"/>
        <v>426936.20144490636</v>
      </c>
      <c r="AH109" s="168">
        <f t="shared" ca="1" si="103"/>
        <v>426936.20144490636</v>
      </c>
      <c r="AI109" s="168">
        <f t="shared" ca="1" si="103"/>
        <v>426936.20144490636</v>
      </c>
      <c r="AJ109" s="168">
        <f t="shared" ca="1" si="103"/>
        <v>426936.20144490636</v>
      </c>
      <c r="AK109" s="168">
        <f t="shared" ca="1" si="103"/>
        <v>426936.20144490636</v>
      </c>
      <c r="AL109" s="168">
        <f t="shared" ca="1" si="103"/>
        <v>426936.20144490636</v>
      </c>
      <c r="AM109" s="168">
        <f t="shared" ca="1" si="103"/>
        <v>426936.20144490636</v>
      </c>
      <c r="AN109" s="168">
        <f t="shared" ca="1" si="103"/>
        <v>426936.20144490636</v>
      </c>
      <c r="AO109" s="168">
        <f t="shared" ca="1" si="103"/>
        <v>426936.20144490636</v>
      </c>
      <c r="AP109" s="168">
        <f t="shared" ca="1" si="103"/>
        <v>426936.20144490636</v>
      </c>
      <c r="AQ109" s="168">
        <f t="shared" ca="1" si="103"/>
        <v>440405.95366889727</v>
      </c>
      <c r="AR109" s="168">
        <f t="shared" ca="1" si="103"/>
        <v>440405.95366889727</v>
      </c>
      <c r="AS109" s="168">
        <f t="shared" ca="1" si="103"/>
        <v>440405.95366889727</v>
      </c>
      <c r="AT109" s="168">
        <f t="shared" ca="1" si="103"/>
        <v>440405.95366889727</v>
      </c>
      <c r="AU109" s="168">
        <f t="shared" ca="1" si="103"/>
        <v>440405.95366889727</v>
      </c>
      <c r="AV109" s="168">
        <f t="shared" ca="1" si="103"/>
        <v>440405.95366889727</v>
      </c>
      <c r="AW109" s="168">
        <f t="shared" ca="1" si="103"/>
        <v>440405.95366889727</v>
      </c>
      <c r="AX109" s="168">
        <f t="shared" ref="AX109:CC109" ca="1" si="104">SUBTOTAL(9,AX14:AX106)*(AX$10&lt;=MAX(rHoldPeriod,1)*12)</f>
        <v>440405.95366889727</v>
      </c>
      <c r="AY109" s="168">
        <f t="shared" ca="1" si="104"/>
        <v>440405.95366889727</v>
      </c>
      <c r="AZ109" s="168">
        <f t="shared" ca="1" si="104"/>
        <v>440405.95366889727</v>
      </c>
      <c r="BA109" s="168">
        <f t="shared" ca="1" si="104"/>
        <v>440405.95366889727</v>
      </c>
      <c r="BB109" s="168">
        <f t="shared" ca="1" si="104"/>
        <v>440405.95366889727</v>
      </c>
      <c r="BC109" s="168">
        <f t="shared" ca="1" si="104"/>
        <v>305046.34011412371</v>
      </c>
      <c r="BD109" s="168">
        <f t="shared" ca="1" si="104"/>
        <v>305046.34011412371</v>
      </c>
      <c r="BE109" s="168">
        <f t="shared" ca="1" si="104"/>
        <v>305046.34011412371</v>
      </c>
      <c r="BF109" s="168">
        <f t="shared" ca="1" si="104"/>
        <v>305046.34011412371</v>
      </c>
      <c r="BG109" s="168">
        <f t="shared" ca="1" si="104"/>
        <v>305046.34011412371</v>
      </c>
      <c r="BH109" s="168">
        <f t="shared" ca="1" si="104"/>
        <v>305046.34011412371</v>
      </c>
      <c r="BI109" s="168">
        <f t="shared" ca="1" si="104"/>
        <v>305046.34011412371</v>
      </c>
      <c r="BJ109" s="168">
        <f t="shared" ca="1" si="104"/>
        <v>305046.34011412371</v>
      </c>
      <c r="BK109" s="168">
        <f t="shared" ca="1" si="104"/>
        <v>305046.34011412371</v>
      </c>
      <c r="BL109" s="168">
        <f t="shared" ca="1" si="104"/>
        <v>305046.34011412371</v>
      </c>
      <c r="BM109" s="168">
        <f t="shared" ca="1" si="104"/>
        <v>305046.34011412371</v>
      </c>
      <c r="BN109" s="168">
        <f t="shared" ca="1" si="104"/>
        <v>305046.34011412371</v>
      </c>
      <c r="BO109" s="168">
        <f t="shared" ca="1" si="104"/>
        <v>319370.39334858593</v>
      </c>
      <c r="BP109" s="168">
        <f t="shared" ca="1" si="104"/>
        <v>319370.39334858593</v>
      </c>
      <c r="BQ109" s="168">
        <f t="shared" ca="1" si="104"/>
        <v>319370.39334858593</v>
      </c>
      <c r="BR109" s="168">
        <f t="shared" ca="1" si="104"/>
        <v>319370.39334858593</v>
      </c>
      <c r="BS109" s="168">
        <f t="shared" ca="1" si="104"/>
        <v>319370.39334858593</v>
      </c>
      <c r="BT109" s="168">
        <f t="shared" ca="1" si="104"/>
        <v>319370.39334858593</v>
      </c>
      <c r="BU109" s="168">
        <f t="shared" ca="1" si="104"/>
        <v>319370.39334858593</v>
      </c>
      <c r="BV109" s="168">
        <f t="shared" ca="1" si="104"/>
        <v>319370.39334858593</v>
      </c>
      <c r="BW109" s="168">
        <f t="shared" ca="1" si="104"/>
        <v>319370.39334858593</v>
      </c>
      <c r="BX109" s="168">
        <f t="shared" ca="1" si="104"/>
        <v>319370.39334858593</v>
      </c>
      <c r="BY109" s="168">
        <f t="shared" ca="1" si="104"/>
        <v>319370.39334858593</v>
      </c>
      <c r="BZ109" s="168">
        <f t="shared" ca="1" si="104"/>
        <v>319370.39334858593</v>
      </c>
      <c r="CA109" s="168">
        <f t="shared" ca="1" si="104"/>
        <v>334141.54725585808</v>
      </c>
      <c r="CB109" s="168">
        <f t="shared" ca="1" si="104"/>
        <v>334141.54725585808</v>
      </c>
      <c r="CC109" s="168">
        <f t="shared" ca="1" si="104"/>
        <v>334141.54725585808</v>
      </c>
      <c r="CD109" s="168">
        <f t="shared" ref="CD109:DI109" ca="1" si="105">SUBTOTAL(9,CD14:CD106)*(CD$10&lt;=MAX(rHoldPeriod,1)*12)</f>
        <v>334141.54725585808</v>
      </c>
      <c r="CE109" s="168">
        <f t="shared" ca="1" si="105"/>
        <v>334141.54725585808</v>
      </c>
      <c r="CF109" s="168">
        <f t="shared" ca="1" si="105"/>
        <v>334141.54725585808</v>
      </c>
      <c r="CG109" s="168">
        <f t="shared" ca="1" si="105"/>
        <v>334141.54725585808</v>
      </c>
      <c r="CH109" s="168">
        <f t="shared" ca="1" si="105"/>
        <v>334141.54725585808</v>
      </c>
      <c r="CI109" s="168">
        <f t="shared" ca="1" si="105"/>
        <v>334141.54725585808</v>
      </c>
      <c r="CJ109" s="168">
        <f t="shared" ca="1" si="105"/>
        <v>334141.54725585808</v>
      </c>
      <c r="CK109" s="168">
        <f t="shared" ca="1" si="105"/>
        <v>334141.54725585808</v>
      </c>
      <c r="CL109" s="168">
        <f t="shared" ca="1" si="105"/>
        <v>334141.54725585808</v>
      </c>
      <c r="CM109" s="168">
        <f t="shared" ca="1" si="105"/>
        <v>349373.6493330191</v>
      </c>
      <c r="CN109" s="168">
        <f t="shared" ca="1" si="105"/>
        <v>349373.6493330191</v>
      </c>
      <c r="CO109" s="168">
        <f t="shared" ca="1" si="105"/>
        <v>349373.6493330191</v>
      </c>
      <c r="CP109" s="168">
        <f t="shared" ca="1" si="105"/>
        <v>349373.6493330191</v>
      </c>
      <c r="CQ109" s="168">
        <f t="shared" ca="1" si="105"/>
        <v>349373.6493330191</v>
      </c>
      <c r="CR109" s="168">
        <f t="shared" ca="1" si="105"/>
        <v>349373.6493330191</v>
      </c>
      <c r="CS109" s="168">
        <f t="shared" ca="1" si="105"/>
        <v>349373.6493330191</v>
      </c>
      <c r="CT109" s="168">
        <f t="shared" ca="1" si="105"/>
        <v>349373.6493330191</v>
      </c>
      <c r="CU109" s="168">
        <f t="shared" ca="1" si="105"/>
        <v>349373.6493330191</v>
      </c>
      <c r="CV109" s="168">
        <f t="shared" ca="1" si="105"/>
        <v>349373.6493330191</v>
      </c>
      <c r="CW109" s="168">
        <f t="shared" ca="1" si="105"/>
        <v>349373.6493330191</v>
      </c>
      <c r="CX109" s="168">
        <f t="shared" ca="1" si="105"/>
        <v>349373.6493330191</v>
      </c>
      <c r="CY109" s="168">
        <f t="shared" ca="1" si="105"/>
        <v>365080.97336398147</v>
      </c>
      <c r="CZ109" s="168">
        <f t="shared" ca="1" si="105"/>
        <v>365080.97336398147</v>
      </c>
      <c r="DA109" s="168">
        <f t="shared" ca="1" si="105"/>
        <v>365080.97336398147</v>
      </c>
      <c r="DB109" s="168">
        <f t="shared" ca="1" si="105"/>
        <v>365080.97336398147</v>
      </c>
      <c r="DC109" s="168">
        <f t="shared" ca="1" si="105"/>
        <v>365080.97336398147</v>
      </c>
      <c r="DD109" s="168">
        <f t="shared" ca="1" si="105"/>
        <v>365080.97336398147</v>
      </c>
      <c r="DE109" s="168">
        <f t="shared" ca="1" si="105"/>
        <v>365080.97336398147</v>
      </c>
      <c r="DF109" s="168">
        <f t="shared" ca="1" si="105"/>
        <v>365080.97336398147</v>
      </c>
      <c r="DG109" s="168">
        <f t="shared" ca="1" si="105"/>
        <v>365080.97336398147</v>
      </c>
      <c r="DH109" s="168">
        <f t="shared" ca="1" si="105"/>
        <v>365080.97336398147</v>
      </c>
      <c r="DI109" s="168">
        <f t="shared" ca="1" si="105"/>
        <v>365080.97336398147</v>
      </c>
      <c r="DJ109" s="168">
        <f t="shared" ref="DJ109:EH109" ca="1" si="106">SUBTOTAL(9,DJ14:DJ106)*(DJ$10&lt;=MAX(rHoldPeriod,1)*12)</f>
        <v>365080.97336398147</v>
      </c>
      <c r="DK109" s="168">
        <f t="shared" ca="1" si="106"/>
        <v>381278.23247964738</v>
      </c>
      <c r="DL109" s="168">
        <f t="shared" ca="1" si="106"/>
        <v>381278.23247964738</v>
      </c>
      <c r="DM109" s="168">
        <f t="shared" ca="1" si="106"/>
        <v>381278.23247964738</v>
      </c>
      <c r="DN109" s="168">
        <f t="shared" ca="1" si="106"/>
        <v>381278.23247964738</v>
      </c>
      <c r="DO109" s="168">
        <f t="shared" ca="1" si="106"/>
        <v>381278.23247964738</v>
      </c>
      <c r="DP109" s="168">
        <f t="shared" ca="1" si="106"/>
        <v>381278.23247964738</v>
      </c>
      <c r="DQ109" s="168">
        <f t="shared" ca="1" si="106"/>
        <v>381278.23247964738</v>
      </c>
      <c r="DR109" s="168">
        <f t="shared" ca="1" si="106"/>
        <v>381278.23247964738</v>
      </c>
      <c r="DS109" s="168">
        <f t="shared" ca="1" si="106"/>
        <v>381278.23247964738</v>
      </c>
      <c r="DT109" s="168">
        <f t="shared" ca="1" si="106"/>
        <v>381278.23247964738</v>
      </c>
      <c r="DU109" s="168">
        <f t="shared" ca="1" si="106"/>
        <v>381278.23247964738</v>
      </c>
      <c r="DV109" s="168">
        <f t="shared" ca="1" si="106"/>
        <v>381278.23247964738</v>
      </c>
      <c r="DW109" s="168">
        <f t="shared" ca="1" si="106"/>
        <v>397980.59261665167</v>
      </c>
      <c r="DX109" s="168">
        <f t="shared" ca="1" si="106"/>
        <v>397980.59261665167</v>
      </c>
      <c r="DY109" s="168">
        <f t="shared" ca="1" si="106"/>
        <v>397980.59261665167</v>
      </c>
      <c r="DZ109" s="168">
        <f t="shared" ca="1" si="106"/>
        <v>397980.59261665167</v>
      </c>
      <c r="EA109" s="168">
        <f t="shared" ca="1" si="106"/>
        <v>397980.59261665167</v>
      </c>
      <c r="EB109" s="168">
        <f t="shared" ca="1" si="106"/>
        <v>397980.59261665167</v>
      </c>
      <c r="EC109" s="168">
        <f t="shared" ca="1" si="106"/>
        <v>397980.59261665167</v>
      </c>
      <c r="ED109" s="168">
        <f t="shared" ca="1" si="106"/>
        <v>397980.59261665167</v>
      </c>
      <c r="EE109" s="168">
        <f t="shared" ca="1" si="106"/>
        <v>397980.59261665167</v>
      </c>
      <c r="EF109" s="168">
        <f t="shared" ca="1" si="106"/>
        <v>397980.59261665167</v>
      </c>
      <c r="EG109" s="168">
        <f t="shared" ca="1" si="106"/>
        <v>397980.59261665167</v>
      </c>
      <c r="EH109" s="168">
        <f t="shared" ca="1" si="106"/>
        <v>80511209.194295779</v>
      </c>
    </row>
    <row r="110" spans="1:138"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row>
    <row r="111" spans="1:138"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row>
    <row r="112" spans="1:138" x14ac:dyDescent="0.2">
      <c r="A112" s="2"/>
      <c r="B112" s="168" t="s">
        <v>295</v>
      </c>
      <c r="C112" s="168"/>
      <c r="D112" s="168"/>
      <c r="E112" s="168"/>
      <c r="F112" s="168"/>
      <c r="G112" s="168"/>
      <c r="H112" s="168"/>
      <c r="I112" s="168"/>
      <c r="J112" s="168"/>
      <c r="K112" s="168"/>
      <c r="L112" s="168"/>
      <c r="M112" s="168"/>
      <c r="N112" s="168"/>
      <c r="O112" s="168"/>
      <c r="P112" s="168"/>
      <c r="Q112" s="2"/>
      <c r="R112" s="168"/>
      <c r="S112" s="168"/>
      <c r="T112" s="168"/>
      <c r="U112" s="168"/>
      <c r="V112" s="168"/>
      <c r="W112" s="168"/>
      <c r="X112" s="168"/>
      <c r="Y112" s="168"/>
      <c r="Z112" s="168"/>
      <c r="AA112" s="168"/>
      <c r="AB112" s="168"/>
      <c r="AC112" s="168"/>
      <c r="AD112" s="168"/>
      <c r="AE112" s="168"/>
      <c r="AF112" s="168"/>
      <c r="AG112" s="168"/>
      <c r="AH112" s="168"/>
      <c r="AI112" s="168"/>
      <c r="AJ112" s="168"/>
      <c r="AK112" s="168"/>
      <c r="AL112" s="168"/>
      <c r="AM112" s="168"/>
      <c r="AN112" s="168"/>
      <c r="AO112" s="168"/>
      <c r="AP112" s="168"/>
      <c r="AQ112" s="168"/>
      <c r="AR112" s="168"/>
      <c r="AS112" s="168"/>
      <c r="AT112" s="168"/>
      <c r="AU112" s="168"/>
      <c r="AV112" s="168"/>
      <c r="AW112" s="168"/>
      <c r="AX112" s="168"/>
      <c r="AY112" s="168"/>
      <c r="AZ112" s="168"/>
      <c r="BA112" s="168"/>
      <c r="BB112" s="168"/>
      <c r="BC112" s="168"/>
      <c r="BD112" s="168"/>
      <c r="BE112" s="168"/>
      <c r="BF112" s="168"/>
      <c r="BG112" s="168"/>
      <c r="BH112" s="168"/>
      <c r="BI112" s="168"/>
      <c r="BJ112" s="168"/>
      <c r="BK112" s="168"/>
      <c r="BL112" s="168"/>
      <c r="BM112" s="168"/>
      <c r="BN112" s="168"/>
      <c r="BO112" s="168"/>
      <c r="BP112" s="168"/>
      <c r="BQ112" s="168"/>
      <c r="BR112" s="168"/>
      <c r="BS112" s="168"/>
      <c r="BT112" s="168"/>
      <c r="BU112" s="168"/>
      <c r="BV112" s="168"/>
      <c r="BW112" s="168"/>
      <c r="BX112" s="168"/>
      <c r="BY112" s="168"/>
      <c r="BZ112" s="168"/>
      <c r="CA112" s="168"/>
      <c r="CB112" s="168"/>
      <c r="CC112" s="168"/>
      <c r="CD112" s="168"/>
      <c r="CE112" s="168"/>
      <c r="CF112" s="168"/>
      <c r="CG112" s="168"/>
      <c r="CH112" s="168"/>
      <c r="CI112" s="168"/>
      <c r="CJ112" s="168"/>
      <c r="CK112" s="168"/>
      <c r="CL112" s="168"/>
      <c r="CM112" s="168"/>
      <c r="CN112" s="168"/>
      <c r="CO112" s="168"/>
      <c r="CP112" s="168"/>
      <c r="CQ112" s="168"/>
      <c r="CR112" s="168"/>
      <c r="CS112" s="168"/>
      <c r="CT112" s="168"/>
      <c r="CU112" s="168"/>
      <c r="CV112" s="168"/>
      <c r="CW112" s="168"/>
      <c r="CX112" s="168"/>
      <c r="CY112" s="168"/>
      <c r="CZ112" s="168"/>
      <c r="DA112" s="168"/>
      <c r="DB112" s="168"/>
      <c r="DC112" s="168"/>
      <c r="DD112" s="168"/>
      <c r="DE112" s="168"/>
      <c r="DF112" s="168"/>
      <c r="DG112" s="168"/>
      <c r="DH112" s="168"/>
      <c r="DI112" s="168"/>
      <c r="DJ112" s="168"/>
      <c r="DK112" s="168"/>
      <c r="DL112" s="168"/>
      <c r="DM112" s="168"/>
      <c r="DN112" s="168"/>
      <c r="DO112" s="168"/>
      <c r="DP112" s="168"/>
      <c r="DQ112" s="168"/>
      <c r="DR112" s="168"/>
      <c r="DS112" s="168"/>
      <c r="DT112" s="168"/>
      <c r="DU112" s="168"/>
      <c r="DV112" s="168"/>
      <c r="DW112" s="168"/>
      <c r="DX112" s="168"/>
      <c r="DY112" s="168"/>
      <c r="DZ112" s="168"/>
      <c r="EA112" s="168"/>
      <c r="EB112" s="168"/>
      <c r="EC112" s="168"/>
      <c r="ED112" s="168"/>
      <c r="EE112" s="168"/>
      <c r="EF112" s="168"/>
      <c r="EG112" s="168"/>
      <c r="EH112" s="168"/>
    </row>
    <row r="113" spans="1:138" x14ac:dyDescent="0.2">
      <c r="A113" s="2"/>
      <c r="B113" s="149" t="s">
        <v>228</v>
      </c>
      <c r="C113" s="96"/>
      <c r="D113" s="77"/>
      <c r="E113" s="77">
        <f t="shared" ref="E113:N113" ca="1" si="107">IF(AND(E69&gt;0,$D$14),-E69/$D$14,)*(E$10&lt;=rHoldPeriod)</f>
        <v>6.5000000000000016E-2</v>
      </c>
      <c r="F113" s="77">
        <f t="shared" ca="1" si="107"/>
        <v>6.7051381759034343E-2</v>
      </c>
      <c r="G113" s="77">
        <f t="shared" ca="1" si="107"/>
        <v>6.9166839514815615E-2</v>
      </c>
      <c r="H113" s="77">
        <f t="shared" ca="1" si="107"/>
        <v>7.1348358910845483E-2</v>
      </c>
      <c r="I113" s="77">
        <f t="shared" ca="1" si="107"/>
        <v>7.359798674402096E-2</v>
      </c>
      <c r="J113" s="77">
        <f t="shared" ca="1" si="107"/>
        <v>7.5917832838837976E-2</v>
      </c>
      <c r="K113" s="77">
        <f t="shared" ca="1" si="107"/>
        <v>7.8310071978811818E-2</v>
      </c>
      <c r="L113" s="77">
        <f t="shared" ca="1" si="107"/>
        <v>8.0776945896855162E-2</v>
      </c>
      <c r="M113" s="77">
        <f t="shared" ca="1" si="107"/>
        <v>8.3320765326406754E-2</v>
      </c>
      <c r="N113" s="77">
        <f t="shared" ca="1" si="107"/>
        <v>8.5943912115161086E-2</v>
      </c>
      <c r="O113" s="77">
        <f ca="1">IF(AND(O69&gt;0,$D$14),-O69/$D$14,)*(O$10&lt;=rHoldPeriod)</f>
        <v>0</v>
      </c>
      <c r="P113" s="77">
        <f ca="1">AVERAGEIF($E$10:$N$10,"&lt;="&amp;MAX(rHoldPeriod,1),$E113:$N113)</f>
        <v>7.5043409508478917E-2</v>
      </c>
      <c r="Q113" s="2"/>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c r="AS113" s="77"/>
      <c r="AT113" s="77"/>
      <c r="AU113" s="77"/>
      <c r="AV113" s="77"/>
      <c r="AW113" s="77"/>
      <c r="AX113" s="77"/>
      <c r="AY113" s="77"/>
      <c r="AZ113" s="77"/>
      <c r="BA113" s="77"/>
      <c r="BB113" s="77"/>
      <c r="BC113" s="77"/>
      <c r="BD113" s="77"/>
      <c r="BE113" s="77"/>
      <c r="BF113" s="77"/>
      <c r="BG113" s="77"/>
      <c r="BH113" s="77"/>
      <c r="BI113" s="77"/>
      <c r="BJ113" s="77"/>
      <c r="BK113" s="77"/>
      <c r="BL113" s="77"/>
      <c r="BM113" s="77"/>
      <c r="BN113" s="77"/>
      <c r="BO113" s="77"/>
      <c r="BP113" s="77"/>
      <c r="BQ113" s="77"/>
      <c r="BR113" s="77"/>
      <c r="BS113" s="77"/>
      <c r="BT113" s="77"/>
      <c r="BU113" s="77"/>
      <c r="BV113" s="77"/>
      <c r="BW113" s="77"/>
      <c r="BX113" s="77"/>
      <c r="BY113" s="77"/>
      <c r="BZ113" s="77"/>
      <c r="CA113" s="77"/>
      <c r="CB113" s="77"/>
      <c r="CC113" s="77"/>
      <c r="CD113" s="77"/>
      <c r="CE113" s="77"/>
      <c r="CF113" s="77"/>
      <c r="CG113" s="77"/>
      <c r="CH113" s="77"/>
      <c r="CI113" s="77"/>
      <c r="CJ113" s="77"/>
      <c r="CK113" s="77"/>
      <c r="CL113" s="77"/>
      <c r="CM113" s="77"/>
      <c r="CN113" s="77"/>
      <c r="CO113" s="77"/>
      <c r="CP113" s="77"/>
      <c r="CQ113" s="77"/>
      <c r="CR113" s="77"/>
      <c r="CS113" s="77"/>
      <c r="CT113" s="77"/>
      <c r="CU113" s="77"/>
      <c r="CV113" s="77"/>
      <c r="CW113" s="77"/>
      <c r="CX113" s="77"/>
      <c r="CY113" s="77"/>
      <c r="CZ113" s="77"/>
      <c r="DA113" s="77"/>
      <c r="DB113" s="77"/>
      <c r="DC113" s="77"/>
      <c r="DD113" s="77"/>
      <c r="DE113" s="77"/>
      <c r="DF113" s="77"/>
      <c r="DG113" s="77"/>
      <c r="DH113" s="77"/>
      <c r="DI113" s="77"/>
      <c r="DJ113" s="77"/>
      <c r="DK113" s="77"/>
      <c r="DL113" s="77"/>
      <c r="DM113" s="77"/>
      <c r="DN113" s="77"/>
      <c r="DO113" s="77"/>
      <c r="DP113" s="77"/>
      <c r="DQ113" s="77"/>
      <c r="DR113" s="77"/>
      <c r="DS113" s="77"/>
      <c r="DT113" s="77"/>
      <c r="DU113" s="77"/>
      <c r="DV113" s="77"/>
      <c r="DW113" s="77"/>
      <c r="DX113" s="77"/>
      <c r="DY113" s="77"/>
      <c r="DZ113" s="77"/>
      <c r="EA113" s="77"/>
      <c r="EB113" s="77"/>
      <c r="EC113" s="77"/>
      <c r="ED113" s="77"/>
      <c r="EE113" s="77"/>
      <c r="EF113" s="77"/>
      <c r="EG113" s="77"/>
      <c r="EH113" s="77"/>
    </row>
    <row r="114" spans="1:138" x14ac:dyDescent="0.2">
      <c r="A114" s="2"/>
      <c r="B114" s="149" t="s">
        <v>229</v>
      </c>
      <c r="C114" s="96"/>
      <c r="D114" s="77"/>
      <c r="E114" s="77">
        <f t="shared" ref="E114:N114" ca="1" si="108">IF(AND(E81&gt;0,$D$14),-E81/$D$14,)*(E$10&lt;=rHoldPeriod)</f>
        <v>6.5000000000000016E-2</v>
      </c>
      <c r="F114" s="77">
        <f t="shared" ca="1" si="108"/>
        <v>6.7051381759034343E-2</v>
      </c>
      <c r="G114" s="77">
        <f t="shared" ca="1" si="108"/>
        <v>6.9166839514815615E-2</v>
      </c>
      <c r="H114" s="77">
        <f t="shared" ca="1" si="108"/>
        <v>7.1348358910845483E-2</v>
      </c>
      <c r="I114" s="77">
        <f t="shared" ca="1" si="108"/>
        <v>7.359798674402096E-2</v>
      </c>
      <c r="J114" s="77">
        <f t="shared" ca="1" si="108"/>
        <v>7.5917832838837976E-2</v>
      </c>
      <c r="K114" s="77">
        <f t="shared" ca="1" si="108"/>
        <v>7.8310071978811818E-2</v>
      </c>
      <c r="L114" s="77">
        <f t="shared" ca="1" si="108"/>
        <v>8.0776945896855162E-2</v>
      </c>
      <c r="M114" s="77">
        <f t="shared" ca="1" si="108"/>
        <v>8.3320765326406754E-2</v>
      </c>
      <c r="N114" s="77">
        <f t="shared" ca="1" si="108"/>
        <v>8.5943912115161086E-2</v>
      </c>
      <c r="O114" s="77">
        <f ca="1">IF(AND(O81&gt;0,$D$14),-O81/$D$14,)*(O$10&lt;=rHoldPeriod)</f>
        <v>0</v>
      </c>
      <c r="P114" s="77">
        <f ca="1">AVERAGEIF($E$10:$N$10,"&lt;="&amp;MAX(rHoldPeriod,1),$E114:$N114)</f>
        <v>7.5043409508478917E-2</v>
      </c>
      <c r="Q114" s="2"/>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c r="AS114" s="77"/>
      <c r="AT114" s="77"/>
      <c r="AU114" s="77"/>
      <c r="AV114" s="77"/>
      <c r="AW114" s="77"/>
      <c r="AX114" s="77"/>
      <c r="AY114" s="77"/>
      <c r="AZ114" s="77"/>
      <c r="BA114" s="77"/>
      <c r="BB114" s="77"/>
      <c r="BC114" s="77"/>
      <c r="BD114" s="77"/>
      <c r="BE114" s="77"/>
      <c r="BF114" s="77"/>
      <c r="BG114" s="77"/>
      <c r="BH114" s="77"/>
      <c r="BI114" s="77"/>
      <c r="BJ114" s="77"/>
      <c r="BK114" s="77"/>
      <c r="BL114" s="77"/>
      <c r="BM114" s="77"/>
      <c r="BN114" s="77"/>
      <c r="BO114" s="77"/>
      <c r="BP114" s="77"/>
      <c r="BQ114" s="77"/>
      <c r="BR114" s="77"/>
      <c r="BS114" s="77"/>
      <c r="BT114" s="77"/>
      <c r="BU114" s="77"/>
      <c r="BV114" s="77"/>
      <c r="BW114" s="77"/>
      <c r="BX114" s="77"/>
      <c r="BY114" s="77"/>
      <c r="BZ114" s="77"/>
      <c r="CA114" s="77"/>
      <c r="CB114" s="77"/>
      <c r="CC114" s="77"/>
      <c r="CD114" s="77"/>
      <c r="CE114" s="77"/>
      <c r="CF114" s="77"/>
      <c r="CG114" s="77"/>
      <c r="CH114" s="77"/>
      <c r="CI114" s="77"/>
      <c r="CJ114" s="77"/>
      <c r="CK114" s="77"/>
      <c r="CL114" s="77"/>
      <c r="CM114" s="77"/>
      <c r="CN114" s="77"/>
      <c r="CO114" s="77"/>
      <c r="CP114" s="77"/>
      <c r="CQ114" s="77"/>
      <c r="CR114" s="77"/>
      <c r="CS114" s="77"/>
      <c r="CT114" s="77"/>
      <c r="CU114" s="77"/>
      <c r="CV114" s="77"/>
      <c r="CW114" s="77"/>
      <c r="CX114" s="77"/>
      <c r="CY114" s="77"/>
      <c r="CZ114" s="77"/>
      <c r="DA114" s="77"/>
      <c r="DB114" s="77"/>
      <c r="DC114" s="77"/>
      <c r="DD114" s="77"/>
      <c r="DE114" s="77"/>
      <c r="DF114" s="77"/>
      <c r="DG114" s="77"/>
      <c r="DH114" s="77"/>
      <c r="DI114" s="77"/>
      <c r="DJ114" s="77"/>
      <c r="DK114" s="77"/>
      <c r="DL114" s="77"/>
      <c r="DM114" s="77"/>
      <c r="DN114" s="77"/>
      <c r="DO114" s="77"/>
      <c r="DP114" s="77"/>
      <c r="DQ114" s="77"/>
      <c r="DR114" s="77"/>
      <c r="DS114" s="77"/>
      <c r="DT114" s="77"/>
      <c r="DU114" s="77"/>
      <c r="DV114" s="77"/>
      <c r="DW114" s="77"/>
      <c r="DX114" s="77"/>
      <c r="DY114" s="77"/>
      <c r="DZ114" s="77"/>
      <c r="EA114" s="77"/>
      <c r="EB114" s="77"/>
      <c r="EC114" s="77"/>
      <c r="ED114" s="77"/>
      <c r="EE114" s="77"/>
      <c r="EF114" s="77"/>
      <c r="EG114" s="77"/>
      <c r="EH114" s="77"/>
    </row>
    <row r="115" spans="1:138" x14ac:dyDescent="0.2">
      <c r="A115" s="2"/>
      <c r="B115" s="149" t="s">
        <v>230</v>
      </c>
      <c r="C115" s="96"/>
      <c r="D115" s="96">
        <f ca="1">-D17</f>
        <v>77553702.80491367</v>
      </c>
      <c r="E115" s="96">
        <f t="shared" ref="E115:O115" ca="1" si="109">(D115-MIN(E90,))*(E$10&lt;=MAX(rHoldPeriod,1))</f>
        <v>77553702.80491367</v>
      </c>
      <c r="F115" s="96">
        <f t="shared" ca="1" si="109"/>
        <v>77553702.80491367</v>
      </c>
      <c r="G115" s="96">
        <f t="shared" ca="1" si="109"/>
        <v>77553702.80491367</v>
      </c>
      <c r="H115" s="96">
        <f t="shared" ca="1" si="109"/>
        <v>77553702.80491367</v>
      </c>
      <c r="I115" s="96">
        <f t="shared" ca="1" si="109"/>
        <v>77553702.80491367</v>
      </c>
      <c r="J115" s="96">
        <f t="shared" ca="1" si="109"/>
        <v>77553702.80491367</v>
      </c>
      <c r="K115" s="96">
        <f t="shared" ca="1" si="109"/>
        <v>77553702.80491367</v>
      </c>
      <c r="L115" s="96">
        <f t="shared" ca="1" si="109"/>
        <v>77553702.80491367</v>
      </c>
      <c r="M115" s="96">
        <f t="shared" ca="1" si="109"/>
        <v>77553702.80491367</v>
      </c>
      <c r="N115" s="96">
        <f t="shared" ca="1" si="109"/>
        <v>77553702.80491367</v>
      </c>
      <c r="O115" s="96">
        <f t="shared" ca="1" si="109"/>
        <v>0</v>
      </c>
      <c r="P115" s="96">
        <f ca="1">SUMIF($D$10:$N$10,MAX(rHoldPeriod,1),$D115:$N115)</f>
        <v>77553702.80491367</v>
      </c>
      <c r="Q115" s="2"/>
      <c r="R115" s="96">
        <f ca="1">-R17</f>
        <v>77553702.80491367</v>
      </c>
      <c r="S115" s="96">
        <f t="shared" ref="S115:AX115" ca="1" si="110">(R115-MAX(S90,))*(S$10&lt;=MAX(rHoldPeriod,1)*12)</f>
        <v>77139828.364657566</v>
      </c>
      <c r="T115" s="96">
        <f t="shared" ca="1" si="110"/>
        <v>76725953.924401462</v>
      </c>
      <c r="U115" s="96">
        <f t="shared" ca="1" si="110"/>
        <v>76312079.484145358</v>
      </c>
      <c r="V115" s="96">
        <f t="shared" ca="1" si="110"/>
        <v>75898205.043889254</v>
      </c>
      <c r="W115" s="96">
        <f t="shared" ca="1" si="110"/>
        <v>75484330.60363315</v>
      </c>
      <c r="X115" s="96">
        <f t="shared" ca="1" si="110"/>
        <v>75070456.163377047</v>
      </c>
      <c r="Y115" s="96">
        <f t="shared" ca="1" si="110"/>
        <v>74656581.723120943</v>
      </c>
      <c r="Z115" s="96">
        <f t="shared" ca="1" si="110"/>
        <v>74242707.282864839</v>
      </c>
      <c r="AA115" s="96">
        <f t="shared" ca="1" si="110"/>
        <v>73828832.842608735</v>
      </c>
      <c r="AB115" s="96">
        <f t="shared" ca="1" si="110"/>
        <v>73414958.402352631</v>
      </c>
      <c r="AC115" s="96">
        <f t="shared" ca="1" si="110"/>
        <v>73001083.962096527</v>
      </c>
      <c r="AD115" s="96">
        <f t="shared" ca="1" si="110"/>
        <v>72587209.521840423</v>
      </c>
      <c r="AE115" s="96">
        <f t="shared" ca="1" si="110"/>
        <v>72160273.320395514</v>
      </c>
      <c r="AF115" s="96">
        <f t="shared" ca="1" si="110"/>
        <v>71733337.118950605</v>
      </c>
      <c r="AG115" s="96">
        <f t="shared" ca="1" si="110"/>
        <v>71306400.917505696</v>
      </c>
      <c r="AH115" s="96">
        <f t="shared" ca="1" si="110"/>
        <v>70879464.716060787</v>
      </c>
      <c r="AI115" s="96">
        <f t="shared" ca="1" si="110"/>
        <v>70452528.514615878</v>
      </c>
      <c r="AJ115" s="96">
        <f t="shared" ca="1" si="110"/>
        <v>70025592.313170969</v>
      </c>
      <c r="AK115" s="96">
        <f t="shared" ca="1" si="110"/>
        <v>69598656.111726061</v>
      </c>
      <c r="AL115" s="96">
        <f t="shared" ca="1" si="110"/>
        <v>69171719.910281152</v>
      </c>
      <c r="AM115" s="96">
        <f t="shared" ca="1" si="110"/>
        <v>68744783.708836243</v>
      </c>
      <c r="AN115" s="96">
        <f t="shared" ca="1" si="110"/>
        <v>68317847.507391334</v>
      </c>
      <c r="AO115" s="96">
        <f t="shared" ca="1" si="110"/>
        <v>67890911.305946425</v>
      </c>
      <c r="AP115" s="96">
        <f t="shared" ca="1" si="110"/>
        <v>67463975.104501516</v>
      </c>
      <c r="AQ115" s="96">
        <f t="shared" ca="1" si="110"/>
        <v>67023569.150832616</v>
      </c>
      <c r="AR115" s="96">
        <f t="shared" ca="1" si="110"/>
        <v>66583163.197163716</v>
      </c>
      <c r="AS115" s="96">
        <f t="shared" ca="1" si="110"/>
        <v>66142757.243494816</v>
      </c>
      <c r="AT115" s="96">
        <f t="shared" ca="1" si="110"/>
        <v>65702351.289825916</v>
      </c>
      <c r="AU115" s="96">
        <f t="shared" ca="1" si="110"/>
        <v>65261945.336157016</v>
      </c>
      <c r="AV115" s="96">
        <f t="shared" ca="1" si="110"/>
        <v>64821539.382488117</v>
      </c>
      <c r="AW115" s="96">
        <f t="shared" ca="1" si="110"/>
        <v>64381133.428819217</v>
      </c>
      <c r="AX115" s="96">
        <f t="shared" ca="1" si="110"/>
        <v>63940727.475150317</v>
      </c>
      <c r="AY115" s="96">
        <f t="shared" ref="AY115:CD115" ca="1" si="111">(AX115-MAX(AY90,))*(AY$10&lt;=MAX(rHoldPeriod,1)*12)</f>
        <v>63500321.521481417</v>
      </c>
      <c r="AZ115" s="96">
        <f t="shared" ca="1" si="111"/>
        <v>63059915.567812517</v>
      </c>
      <c r="BA115" s="96">
        <f t="shared" ca="1" si="111"/>
        <v>62619509.614143617</v>
      </c>
      <c r="BB115" s="96">
        <f t="shared" ca="1" si="111"/>
        <v>62179103.660474718</v>
      </c>
      <c r="BC115" s="96">
        <f t="shared" ca="1" si="111"/>
        <v>61724807.320360593</v>
      </c>
      <c r="BD115" s="96">
        <f t="shared" ca="1" si="111"/>
        <v>61270510.980246469</v>
      </c>
      <c r="BE115" s="96">
        <f t="shared" ca="1" si="111"/>
        <v>60816214.640132345</v>
      </c>
      <c r="BF115" s="96">
        <f t="shared" ca="1" si="111"/>
        <v>60361918.300018221</v>
      </c>
      <c r="BG115" s="96">
        <f t="shared" ca="1" si="111"/>
        <v>59907621.959904097</v>
      </c>
      <c r="BH115" s="96">
        <f t="shared" ca="1" si="111"/>
        <v>59453325.619789973</v>
      </c>
      <c r="BI115" s="96">
        <f t="shared" ca="1" si="111"/>
        <v>58999029.279675849</v>
      </c>
      <c r="BJ115" s="96">
        <f t="shared" ca="1" si="111"/>
        <v>58544732.939561725</v>
      </c>
      <c r="BK115" s="96">
        <f t="shared" ca="1" si="111"/>
        <v>58090436.599447601</v>
      </c>
      <c r="BL115" s="96">
        <f t="shared" ca="1" si="111"/>
        <v>57636140.259333476</v>
      </c>
      <c r="BM115" s="96">
        <f t="shared" ca="1" si="111"/>
        <v>57181843.919219352</v>
      </c>
      <c r="BN115" s="96">
        <f t="shared" ca="1" si="111"/>
        <v>56727547.579105228</v>
      </c>
      <c r="BO115" s="96">
        <f t="shared" ca="1" si="111"/>
        <v>56258927.185756639</v>
      </c>
      <c r="BP115" s="96">
        <f t="shared" ca="1" si="111"/>
        <v>55790306.792408049</v>
      </c>
      <c r="BQ115" s="96">
        <f t="shared" ca="1" si="111"/>
        <v>55321686.39905946</v>
      </c>
      <c r="BR115" s="96">
        <f t="shared" ca="1" si="111"/>
        <v>54853066.00571087</v>
      </c>
      <c r="BS115" s="96">
        <f t="shared" ca="1" si="111"/>
        <v>54384445.61236228</v>
      </c>
      <c r="BT115" s="96">
        <f t="shared" ca="1" si="111"/>
        <v>53915825.219013691</v>
      </c>
      <c r="BU115" s="96">
        <f t="shared" ca="1" si="111"/>
        <v>53447204.825665101</v>
      </c>
      <c r="BV115" s="96">
        <f t="shared" ca="1" si="111"/>
        <v>52978584.432316512</v>
      </c>
      <c r="BW115" s="96">
        <f t="shared" ca="1" si="111"/>
        <v>52509964.038967922</v>
      </c>
      <c r="BX115" s="96">
        <f t="shared" ca="1" si="111"/>
        <v>52041343.645619333</v>
      </c>
      <c r="BY115" s="96">
        <f t="shared" ca="1" si="111"/>
        <v>51572723.252270743</v>
      </c>
      <c r="BZ115" s="96">
        <f t="shared" ca="1" si="111"/>
        <v>51104102.858922154</v>
      </c>
      <c r="CA115" s="96">
        <f t="shared" ca="1" si="111"/>
        <v>50620711.311666295</v>
      </c>
      <c r="CB115" s="96">
        <f t="shared" ca="1" si="111"/>
        <v>50137319.764410436</v>
      </c>
      <c r="CC115" s="96">
        <f t="shared" ca="1" si="111"/>
        <v>49653928.217154577</v>
      </c>
      <c r="CD115" s="96">
        <f t="shared" ca="1" si="111"/>
        <v>49170536.669898719</v>
      </c>
      <c r="CE115" s="96">
        <f t="shared" ref="CE115:DJ115" ca="1" si="112">(CD115-MAX(CE90,))*(CE$10&lt;=MAX(rHoldPeriod,1)*12)</f>
        <v>48687145.12264286</v>
      </c>
      <c r="CF115" s="96">
        <f t="shared" ca="1" si="112"/>
        <v>48203753.575387001</v>
      </c>
      <c r="CG115" s="96">
        <f t="shared" ca="1" si="112"/>
        <v>47720362.028131142</v>
      </c>
      <c r="CH115" s="96">
        <f t="shared" ca="1" si="112"/>
        <v>47236970.480875283</v>
      </c>
      <c r="CI115" s="96">
        <f t="shared" ca="1" si="112"/>
        <v>46753578.933619425</v>
      </c>
      <c r="CJ115" s="96">
        <f t="shared" ca="1" si="112"/>
        <v>46270187.386363566</v>
      </c>
      <c r="CK115" s="96">
        <f t="shared" ca="1" si="112"/>
        <v>45786795.839107707</v>
      </c>
      <c r="CL115" s="96">
        <f t="shared" ca="1" si="112"/>
        <v>45303404.291851848</v>
      </c>
      <c r="CM115" s="96">
        <f t="shared" ca="1" si="112"/>
        <v>44804780.642518826</v>
      </c>
      <c r="CN115" s="96">
        <f t="shared" ca="1" si="112"/>
        <v>44306156.993185803</v>
      </c>
      <c r="CO115" s="96">
        <f t="shared" ca="1" si="112"/>
        <v>43807533.343852781</v>
      </c>
      <c r="CP115" s="96">
        <f t="shared" ca="1" si="112"/>
        <v>43308909.694519758</v>
      </c>
      <c r="CQ115" s="96">
        <f t="shared" ca="1" si="112"/>
        <v>42810286.045186736</v>
      </c>
      <c r="CR115" s="96">
        <f t="shared" ca="1" si="112"/>
        <v>42311662.395853713</v>
      </c>
      <c r="CS115" s="96">
        <f t="shared" ca="1" si="112"/>
        <v>41813038.746520691</v>
      </c>
      <c r="CT115" s="96">
        <f t="shared" ca="1" si="112"/>
        <v>41314415.097187668</v>
      </c>
      <c r="CU115" s="96">
        <f t="shared" ca="1" si="112"/>
        <v>40815791.447854646</v>
      </c>
      <c r="CV115" s="96">
        <f t="shared" ca="1" si="112"/>
        <v>40317167.798521623</v>
      </c>
      <c r="CW115" s="96">
        <f t="shared" ca="1" si="112"/>
        <v>39818544.1491886</v>
      </c>
      <c r="CX115" s="96">
        <f t="shared" ca="1" si="112"/>
        <v>39319920.499855578</v>
      </c>
      <c r="CY115" s="96">
        <f t="shared" ca="1" si="112"/>
        <v>38805589.526491597</v>
      </c>
      <c r="CZ115" s="96">
        <f t="shared" ca="1" si="112"/>
        <v>38291258.553127617</v>
      </c>
      <c r="DA115" s="96">
        <f t="shared" ca="1" si="112"/>
        <v>37776927.579763636</v>
      </c>
      <c r="DB115" s="96">
        <f t="shared" ca="1" si="112"/>
        <v>37262596.606399655</v>
      </c>
      <c r="DC115" s="96">
        <f t="shared" ca="1" si="112"/>
        <v>36748265.633035675</v>
      </c>
      <c r="DD115" s="96">
        <f t="shared" ca="1" si="112"/>
        <v>36233934.659671694</v>
      </c>
      <c r="DE115" s="96">
        <f t="shared" ca="1" si="112"/>
        <v>35719603.686307713</v>
      </c>
      <c r="DF115" s="96">
        <f t="shared" ca="1" si="112"/>
        <v>35205272.712943733</v>
      </c>
      <c r="DG115" s="96">
        <f t="shared" ca="1" si="112"/>
        <v>34690941.739579752</v>
      </c>
      <c r="DH115" s="96">
        <f t="shared" ca="1" si="112"/>
        <v>34176610.766215771</v>
      </c>
      <c r="DI115" s="96">
        <f t="shared" ca="1" si="112"/>
        <v>33662279.792851791</v>
      </c>
      <c r="DJ115" s="96">
        <f t="shared" ca="1" si="112"/>
        <v>33147948.81948781</v>
      </c>
      <c r="DK115" s="96">
        <f t="shared" ref="DK115:EH115" ca="1" si="113">(DJ115-MAX(DK90,))*(DK$10&lt;=MAX(rHoldPeriod,1)*12)</f>
        <v>32617420.587008163</v>
      </c>
      <c r="DL115" s="96">
        <f t="shared" ca="1" si="113"/>
        <v>32086892.354528517</v>
      </c>
      <c r="DM115" s="96">
        <f t="shared" ca="1" si="113"/>
        <v>31556364.12204887</v>
      </c>
      <c r="DN115" s="96">
        <f t="shared" ca="1" si="113"/>
        <v>31025835.889569223</v>
      </c>
      <c r="DO115" s="96">
        <f t="shared" ca="1" si="113"/>
        <v>30495307.657089576</v>
      </c>
      <c r="DP115" s="96">
        <f t="shared" ca="1" si="113"/>
        <v>29964779.424609929</v>
      </c>
      <c r="DQ115" s="96">
        <f t="shared" ca="1" si="113"/>
        <v>29434251.192130283</v>
      </c>
      <c r="DR115" s="96">
        <f t="shared" ca="1" si="113"/>
        <v>28903722.959650636</v>
      </c>
      <c r="DS115" s="96">
        <f t="shared" ca="1" si="113"/>
        <v>28373194.727170989</v>
      </c>
      <c r="DT115" s="96">
        <f t="shared" ca="1" si="113"/>
        <v>27842666.494691342</v>
      </c>
      <c r="DU115" s="96">
        <f t="shared" ca="1" si="113"/>
        <v>27312138.262211695</v>
      </c>
      <c r="DV115" s="96">
        <f t="shared" ca="1" si="113"/>
        <v>26781610.029732049</v>
      </c>
      <c r="DW115" s="96">
        <f t="shared" ca="1" si="113"/>
        <v>26234379.437115397</v>
      </c>
      <c r="DX115" s="96">
        <f t="shared" ca="1" si="113"/>
        <v>25687148.844498746</v>
      </c>
      <c r="DY115" s="96">
        <f t="shared" ca="1" si="113"/>
        <v>25139918.251882095</v>
      </c>
      <c r="DZ115" s="96">
        <f t="shared" ca="1" si="113"/>
        <v>24592687.659265444</v>
      </c>
      <c r="EA115" s="96">
        <f t="shared" ca="1" si="113"/>
        <v>24045457.066648792</v>
      </c>
      <c r="EB115" s="96">
        <f t="shared" ca="1" si="113"/>
        <v>23498226.474032141</v>
      </c>
      <c r="EC115" s="96">
        <f t="shared" ca="1" si="113"/>
        <v>22950995.88141549</v>
      </c>
      <c r="ED115" s="96">
        <f t="shared" ca="1" si="113"/>
        <v>22403765.288798839</v>
      </c>
      <c r="EE115" s="96">
        <f t="shared" ca="1" si="113"/>
        <v>21856534.696182188</v>
      </c>
      <c r="EF115" s="96">
        <f t="shared" ca="1" si="113"/>
        <v>21309304.103565536</v>
      </c>
      <c r="EG115" s="96">
        <f t="shared" ca="1" si="113"/>
        <v>20762073.510948885</v>
      </c>
      <c r="EH115" s="96">
        <f t="shared" ca="1" si="113"/>
        <v>-101091385.6833469</v>
      </c>
    </row>
    <row r="116" spans="1:138" x14ac:dyDescent="0.2">
      <c r="A116" s="2"/>
      <c r="B116" s="149" t="s">
        <v>231</v>
      </c>
      <c r="C116" s="96"/>
      <c r="D116" s="96">
        <f t="shared" ref="D116:O116" ca="1" si="114">(C116-(D17+MIN(D66,)+D67+D74+D79))*(D$10&lt;=MAX(rHoldPeriod,1))</f>
        <v>77553702.80491367</v>
      </c>
      <c r="E116" s="96">
        <f t="shared" ca="1" si="114"/>
        <v>77643390.30491367</v>
      </c>
      <c r="F116" s="96">
        <f t="shared" ca="1" si="114"/>
        <v>77735319.99241367</v>
      </c>
      <c r="G116" s="96">
        <f t="shared" ca="1" si="114"/>
        <v>77829547.92210117</v>
      </c>
      <c r="H116" s="96">
        <f t="shared" ca="1" si="114"/>
        <v>77926131.550030857</v>
      </c>
      <c r="I116" s="96">
        <f t="shared" ca="1" si="114"/>
        <v>78025129.768658787</v>
      </c>
      <c r="J116" s="96">
        <f t="shared" ca="1" si="114"/>
        <v>78126602.942752421</v>
      </c>
      <c r="K116" s="96">
        <f t="shared" ca="1" si="114"/>
        <v>78230612.946198389</v>
      </c>
      <c r="L116" s="96">
        <f t="shared" ca="1" si="114"/>
        <v>78337223.199730501</v>
      </c>
      <c r="M116" s="96">
        <f t="shared" ca="1" si="114"/>
        <v>78446498.709600925</v>
      </c>
      <c r="N116" s="96">
        <f t="shared" ca="1" si="114"/>
        <v>78558506.107218102</v>
      </c>
      <c r="O116" s="96">
        <f t="shared" ca="1" si="114"/>
        <v>0</v>
      </c>
      <c r="P116" s="96">
        <f ca="1">SUMIF($D$10:$N$10,MAX(rHoldPeriod,1),$D116:$N116)</f>
        <v>78558506.107218102</v>
      </c>
      <c r="Q116" s="2"/>
      <c r="R116" s="96">
        <f t="shared" ref="R116:AW116" ca="1" si="115">(Q116-(R17+MIN(R66,)+R67+R74+R79))*(R$10&lt;=MAX(rHoldPeriod,1)*12)</f>
        <v>77553702.80491367</v>
      </c>
      <c r="S116" s="96">
        <f t="shared" ca="1" si="115"/>
        <v>77561176.763246998</v>
      </c>
      <c r="T116" s="96">
        <f t="shared" ca="1" si="115"/>
        <v>77568650.721580327</v>
      </c>
      <c r="U116" s="96">
        <f t="shared" ca="1" si="115"/>
        <v>77576124.679913655</v>
      </c>
      <c r="V116" s="96">
        <f t="shared" ca="1" si="115"/>
        <v>77583598.638246983</v>
      </c>
      <c r="W116" s="96">
        <f t="shared" ca="1" si="115"/>
        <v>77591072.596580312</v>
      </c>
      <c r="X116" s="96">
        <f t="shared" ca="1" si="115"/>
        <v>77598546.55491364</v>
      </c>
      <c r="Y116" s="96">
        <f t="shared" ca="1" si="115"/>
        <v>77606020.513246968</v>
      </c>
      <c r="Z116" s="96">
        <f t="shared" ca="1" si="115"/>
        <v>77613494.471580297</v>
      </c>
      <c r="AA116" s="96">
        <f t="shared" ca="1" si="115"/>
        <v>77620968.429913625</v>
      </c>
      <c r="AB116" s="96">
        <f t="shared" ca="1" si="115"/>
        <v>77628442.388246953</v>
      </c>
      <c r="AC116" s="96">
        <f t="shared" ca="1" si="115"/>
        <v>77635916.346580282</v>
      </c>
      <c r="AD116" s="96">
        <f t="shared" ca="1" si="115"/>
        <v>77643390.30491361</v>
      </c>
      <c r="AE116" s="96">
        <f t="shared" ca="1" si="115"/>
        <v>77651051.112205282</v>
      </c>
      <c r="AF116" s="96">
        <f t="shared" ca="1" si="115"/>
        <v>77658711.919496953</v>
      </c>
      <c r="AG116" s="96">
        <f t="shared" ca="1" si="115"/>
        <v>77666372.726788625</v>
      </c>
      <c r="AH116" s="96">
        <f t="shared" ca="1" si="115"/>
        <v>77674033.534080297</v>
      </c>
      <c r="AI116" s="96">
        <f t="shared" ca="1" si="115"/>
        <v>77681694.341371968</v>
      </c>
      <c r="AJ116" s="96">
        <f t="shared" ca="1" si="115"/>
        <v>77689355.14866364</v>
      </c>
      <c r="AK116" s="96">
        <f t="shared" ca="1" si="115"/>
        <v>77697015.955955312</v>
      </c>
      <c r="AL116" s="96">
        <f t="shared" ca="1" si="115"/>
        <v>77704676.763246983</v>
      </c>
      <c r="AM116" s="96">
        <f t="shared" ca="1" si="115"/>
        <v>77712337.570538655</v>
      </c>
      <c r="AN116" s="96">
        <f t="shared" ca="1" si="115"/>
        <v>77719998.377830327</v>
      </c>
      <c r="AO116" s="96">
        <f t="shared" ca="1" si="115"/>
        <v>77727659.185121998</v>
      </c>
      <c r="AP116" s="96">
        <f t="shared" ca="1" si="115"/>
        <v>77735319.99241367</v>
      </c>
      <c r="AQ116" s="96">
        <f t="shared" ca="1" si="115"/>
        <v>77743172.319887623</v>
      </c>
      <c r="AR116" s="96">
        <f t="shared" ca="1" si="115"/>
        <v>77751024.647361577</v>
      </c>
      <c r="AS116" s="96">
        <f t="shared" ca="1" si="115"/>
        <v>77758876.97483553</v>
      </c>
      <c r="AT116" s="96">
        <f t="shared" ca="1" si="115"/>
        <v>77766729.302309483</v>
      </c>
      <c r="AU116" s="96">
        <f t="shared" ca="1" si="115"/>
        <v>77774581.629783437</v>
      </c>
      <c r="AV116" s="96">
        <f t="shared" ca="1" si="115"/>
        <v>77782433.95725739</v>
      </c>
      <c r="AW116" s="96">
        <f t="shared" ca="1" si="115"/>
        <v>77790286.284731343</v>
      </c>
      <c r="AX116" s="96">
        <f t="shared" ref="AX116:CC116" ca="1" si="116">(AW116-(AX17+MIN(AX66,)+AX67+AX74+AX79))*(AX$10&lt;=MAX(rHoldPeriod,1)*12)</f>
        <v>77798138.612205297</v>
      </c>
      <c r="AY116" s="96">
        <f t="shared" ca="1" si="116"/>
        <v>77805990.93967925</v>
      </c>
      <c r="AZ116" s="96">
        <f t="shared" ca="1" si="116"/>
        <v>77813843.267153203</v>
      </c>
      <c r="BA116" s="96">
        <f t="shared" ca="1" si="116"/>
        <v>77821695.594627157</v>
      </c>
      <c r="BB116" s="96">
        <f t="shared" ca="1" si="116"/>
        <v>77829547.92210111</v>
      </c>
      <c r="BC116" s="96">
        <f t="shared" ca="1" si="116"/>
        <v>77837596.557761922</v>
      </c>
      <c r="BD116" s="96">
        <f t="shared" ca="1" si="116"/>
        <v>77845645.193422735</v>
      </c>
      <c r="BE116" s="96">
        <f t="shared" ca="1" si="116"/>
        <v>77853693.829083547</v>
      </c>
      <c r="BF116" s="96">
        <f t="shared" ca="1" si="116"/>
        <v>77861742.464744359</v>
      </c>
      <c r="BG116" s="96">
        <f t="shared" ca="1" si="116"/>
        <v>77869791.100405172</v>
      </c>
      <c r="BH116" s="96">
        <f t="shared" ca="1" si="116"/>
        <v>77877839.736065984</v>
      </c>
      <c r="BI116" s="96">
        <f t="shared" ca="1" si="116"/>
        <v>77885888.371726796</v>
      </c>
      <c r="BJ116" s="96">
        <f t="shared" ca="1" si="116"/>
        <v>77893937.007387608</v>
      </c>
      <c r="BK116" s="96">
        <f t="shared" ca="1" si="116"/>
        <v>77901985.643048421</v>
      </c>
      <c r="BL116" s="96">
        <f t="shared" ca="1" si="116"/>
        <v>77910034.278709233</v>
      </c>
      <c r="BM116" s="96">
        <f t="shared" ca="1" si="116"/>
        <v>77918082.914370045</v>
      </c>
      <c r="BN116" s="96">
        <f t="shared" ca="1" si="116"/>
        <v>77926131.550030857</v>
      </c>
      <c r="BO116" s="96">
        <f t="shared" ca="1" si="116"/>
        <v>77934381.40158318</v>
      </c>
      <c r="BP116" s="96">
        <f t="shared" ca="1" si="116"/>
        <v>77942631.253135502</v>
      </c>
      <c r="BQ116" s="96">
        <f t="shared" ca="1" si="116"/>
        <v>77950881.104687825</v>
      </c>
      <c r="BR116" s="96">
        <f t="shared" ca="1" si="116"/>
        <v>77959130.956240147</v>
      </c>
      <c r="BS116" s="96">
        <f t="shared" ca="1" si="116"/>
        <v>77967380.80779247</v>
      </c>
      <c r="BT116" s="96">
        <f t="shared" ca="1" si="116"/>
        <v>77975630.659344792</v>
      </c>
      <c r="BU116" s="96">
        <f t="shared" ca="1" si="116"/>
        <v>77983880.510897115</v>
      </c>
      <c r="BV116" s="96">
        <f t="shared" ca="1" si="116"/>
        <v>77992130.362449437</v>
      </c>
      <c r="BW116" s="96">
        <f t="shared" ca="1" si="116"/>
        <v>78000380.21400176</v>
      </c>
      <c r="BX116" s="96">
        <f t="shared" ca="1" si="116"/>
        <v>78008630.065554082</v>
      </c>
      <c r="BY116" s="96">
        <f t="shared" ca="1" si="116"/>
        <v>78016879.917106405</v>
      </c>
      <c r="BZ116" s="96">
        <f t="shared" ca="1" si="116"/>
        <v>78025129.768658727</v>
      </c>
      <c r="CA116" s="96">
        <f t="shared" ca="1" si="116"/>
        <v>78033585.866499856</v>
      </c>
      <c r="CB116" s="96">
        <f t="shared" ca="1" si="116"/>
        <v>78042041.964340985</v>
      </c>
      <c r="CC116" s="96">
        <f t="shared" ca="1" si="116"/>
        <v>78050498.062182114</v>
      </c>
      <c r="CD116" s="96">
        <f t="shared" ref="CD116:DI116" ca="1" si="117">(CC116-(CD17+MIN(CD66,)+CD67+CD74+CD79))*(CD$10&lt;=MAX(rHoldPeriod,1)*12)</f>
        <v>78058954.160023242</v>
      </c>
      <c r="CE116" s="96">
        <f t="shared" ca="1" si="117"/>
        <v>78067410.257864371</v>
      </c>
      <c r="CF116" s="96">
        <f t="shared" ca="1" si="117"/>
        <v>78075866.3557055</v>
      </c>
      <c r="CG116" s="96">
        <f t="shared" ca="1" si="117"/>
        <v>78084322.453546628</v>
      </c>
      <c r="CH116" s="96">
        <f t="shared" ca="1" si="117"/>
        <v>78092778.551387757</v>
      </c>
      <c r="CI116" s="96">
        <f t="shared" ca="1" si="117"/>
        <v>78101234.649228886</v>
      </c>
      <c r="CJ116" s="96">
        <f t="shared" ca="1" si="117"/>
        <v>78109690.747070014</v>
      </c>
      <c r="CK116" s="96">
        <f t="shared" ca="1" si="117"/>
        <v>78118146.844911143</v>
      </c>
      <c r="CL116" s="96">
        <f t="shared" ca="1" si="117"/>
        <v>78126602.942752272</v>
      </c>
      <c r="CM116" s="96">
        <f t="shared" ca="1" si="117"/>
        <v>78135270.443039432</v>
      </c>
      <c r="CN116" s="96">
        <f t="shared" ca="1" si="117"/>
        <v>78143937.943326592</v>
      </c>
      <c r="CO116" s="96">
        <f t="shared" ca="1" si="117"/>
        <v>78152605.443613753</v>
      </c>
      <c r="CP116" s="96">
        <f t="shared" ca="1" si="117"/>
        <v>78161272.943900913</v>
      </c>
      <c r="CQ116" s="96">
        <f t="shared" ca="1" si="117"/>
        <v>78169940.444188073</v>
      </c>
      <c r="CR116" s="96">
        <f t="shared" ca="1" si="117"/>
        <v>78178607.944475234</v>
      </c>
      <c r="CS116" s="96">
        <f t="shared" ca="1" si="117"/>
        <v>78187275.444762394</v>
      </c>
      <c r="CT116" s="96">
        <f t="shared" ca="1" si="117"/>
        <v>78195942.945049554</v>
      </c>
      <c r="CU116" s="96">
        <f t="shared" ca="1" si="117"/>
        <v>78204610.445336714</v>
      </c>
      <c r="CV116" s="96">
        <f t="shared" ca="1" si="117"/>
        <v>78213277.945623875</v>
      </c>
      <c r="CW116" s="96">
        <f t="shared" ca="1" si="117"/>
        <v>78221945.445911035</v>
      </c>
      <c r="CX116" s="96">
        <f t="shared" ca="1" si="117"/>
        <v>78230612.946198195</v>
      </c>
      <c r="CY116" s="96">
        <f t="shared" ca="1" si="117"/>
        <v>78239497.133992538</v>
      </c>
      <c r="CZ116" s="96">
        <f t="shared" ca="1" si="117"/>
        <v>78248381.32178688</v>
      </c>
      <c r="DA116" s="96">
        <f t="shared" ca="1" si="117"/>
        <v>78257265.509581223</v>
      </c>
      <c r="DB116" s="96">
        <f t="shared" ca="1" si="117"/>
        <v>78266149.697375566</v>
      </c>
      <c r="DC116" s="96">
        <f t="shared" ca="1" si="117"/>
        <v>78275033.885169908</v>
      </c>
      <c r="DD116" s="96">
        <f t="shared" ca="1" si="117"/>
        <v>78283918.072964251</v>
      </c>
      <c r="DE116" s="96">
        <f t="shared" ca="1" si="117"/>
        <v>78292802.260758594</v>
      </c>
      <c r="DF116" s="96">
        <f t="shared" ca="1" si="117"/>
        <v>78301686.448552936</v>
      </c>
      <c r="DG116" s="96">
        <f t="shared" ca="1" si="117"/>
        <v>78310570.636347279</v>
      </c>
      <c r="DH116" s="96">
        <f t="shared" ca="1" si="117"/>
        <v>78319454.824141622</v>
      </c>
      <c r="DI116" s="96">
        <f t="shared" ca="1" si="117"/>
        <v>78328339.011935964</v>
      </c>
      <c r="DJ116" s="96">
        <f t="shared" ref="DJ116:EH116" ca="1" si="118">(DI116-(DJ17+MIN(DJ66,)+DJ67+DJ74+DJ79))*(DJ$10&lt;=MAX(rHoldPeriod,1)*12)</f>
        <v>78337223.199730307</v>
      </c>
      <c r="DK116" s="96">
        <f t="shared" ca="1" si="118"/>
        <v>78346329.492219508</v>
      </c>
      <c r="DL116" s="96">
        <f t="shared" ca="1" si="118"/>
        <v>78355435.784708709</v>
      </c>
      <c r="DM116" s="96">
        <f t="shared" ca="1" si="118"/>
        <v>78364542.077197909</v>
      </c>
      <c r="DN116" s="96">
        <f t="shared" ca="1" si="118"/>
        <v>78373648.36968711</v>
      </c>
      <c r="DO116" s="96">
        <f t="shared" ca="1" si="118"/>
        <v>78382754.662176311</v>
      </c>
      <c r="DP116" s="96">
        <f t="shared" ca="1" si="118"/>
        <v>78391860.954665512</v>
      </c>
      <c r="DQ116" s="96">
        <f t="shared" ca="1" si="118"/>
        <v>78400967.247154713</v>
      </c>
      <c r="DR116" s="96">
        <f t="shared" ca="1" si="118"/>
        <v>78410073.539643914</v>
      </c>
      <c r="DS116" s="96">
        <f t="shared" ca="1" si="118"/>
        <v>78419179.832133114</v>
      </c>
      <c r="DT116" s="96">
        <f t="shared" ca="1" si="118"/>
        <v>78428286.124622315</v>
      </c>
      <c r="DU116" s="96">
        <f t="shared" ca="1" si="118"/>
        <v>78437392.417111516</v>
      </c>
      <c r="DV116" s="96">
        <f t="shared" ca="1" si="118"/>
        <v>78446498.709600717</v>
      </c>
      <c r="DW116" s="96">
        <f t="shared" ca="1" si="118"/>
        <v>78455832.659402147</v>
      </c>
      <c r="DX116" s="96">
        <f t="shared" ca="1" si="118"/>
        <v>78465166.609203577</v>
      </c>
      <c r="DY116" s="96">
        <f t="shared" ca="1" si="118"/>
        <v>78474500.559005007</v>
      </c>
      <c r="DZ116" s="96">
        <f t="shared" ca="1" si="118"/>
        <v>78483834.508806437</v>
      </c>
      <c r="EA116" s="96">
        <f t="shared" ca="1" si="118"/>
        <v>78493168.458607867</v>
      </c>
      <c r="EB116" s="96">
        <f t="shared" ca="1" si="118"/>
        <v>78502502.408409297</v>
      </c>
      <c r="EC116" s="96">
        <f t="shared" ca="1" si="118"/>
        <v>78511836.358210728</v>
      </c>
      <c r="ED116" s="96">
        <f t="shared" ca="1" si="118"/>
        <v>78521170.308012158</v>
      </c>
      <c r="EE116" s="96">
        <f t="shared" ca="1" si="118"/>
        <v>78530504.257813588</v>
      </c>
      <c r="EF116" s="96">
        <f t="shared" ca="1" si="118"/>
        <v>78539838.207615018</v>
      </c>
      <c r="EG116" s="96">
        <f t="shared" ca="1" si="118"/>
        <v>78549172.157416448</v>
      </c>
      <c r="EH116" s="96">
        <f t="shared" ca="1" si="118"/>
        <v>78558506.107217878</v>
      </c>
    </row>
    <row r="117" spans="1:138" x14ac:dyDescent="0.2">
      <c r="A117" s="2"/>
      <c r="B117" s="149" t="s">
        <v>232</v>
      </c>
      <c r="C117" s="96"/>
      <c r="D117" s="77"/>
      <c r="E117" s="77">
        <f ca="1">IF(AND(E69&gt;0,E116&gt;0),E69/E116,)</f>
        <v>6.3965435609771221E-2</v>
      </c>
      <c r="F117" s="77">
        <f t="shared" ref="F117:N117" ca="1" si="119">IF(AND(F69&gt;0,F116&gt;0),F69/F116,)</f>
        <v>6.5906134017829493E-2</v>
      </c>
      <c r="G117" s="77">
        <f t="shared" ca="1" si="119"/>
        <v>6.7903149704998209E-2</v>
      </c>
      <c r="H117" s="77">
        <f t="shared" ca="1" si="119"/>
        <v>6.9957997053522708E-2</v>
      </c>
      <c r="I117" s="77">
        <f t="shared" ca="1" si="119"/>
        <v>7.2072225151772362E-2</v>
      </c>
      <c r="J117" s="77">
        <f t="shared" ca="1" si="119"/>
        <v>7.4247418274678942E-2</v>
      </c>
      <c r="K117" s="77">
        <f t="shared" ca="1" si="119"/>
        <v>7.6485196352881105E-2</v>
      </c>
      <c r="L117" s="77">
        <f t="shared" ca="1" si="119"/>
        <v>7.8787215429267504E-2</v>
      </c>
      <c r="M117" s="77">
        <f t="shared" ca="1" si="119"/>
        <v>8.1155168101551031E-2</v>
      </c>
      <c r="N117" s="77">
        <f t="shared" ca="1" si="119"/>
        <v>8.359078394944755E-2</v>
      </c>
      <c r="O117" s="77">
        <f ca="1">IF(AND(O69&gt;0,O116&gt;0),O69/O116,)</f>
        <v>0</v>
      </c>
      <c r="P117" s="77">
        <f ca="1">AVERAGEIF($E$10:$N$10,"&lt;="&amp;MAX(rHoldPeriod,1),$E117:$N117)</f>
        <v>7.3407072364572001E-2</v>
      </c>
      <c r="Q117" s="2"/>
      <c r="R117" s="77"/>
      <c r="S117" s="77"/>
      <c r="T117" s="77"/>
      <c r="U117" s="77"/>
      <c r="V117" s="77"/>
      <c r="W117" s="77"/>
      <c r="X117" s="77"/>
      <c r="Y117" s="77"/>
      <c r="Z117" s="77"/>
      <c r="AA117" s="77"/>
      <c r="AB117" s="77"/>
      <c r="AC117" s="77"/>
      <c r="AD117" s="77"/>
      <c r="AE117" s="77"/>
      <c r="AF117" s="77"/>
      <c r="AG117" s="77"/>
      <c r="AH117" s="77"/>
      <c r="AI117" s="77"/>
      <c r="AJ117" s="77"/>
      <c r="AK117" s="77"/>
      <c r="AL117" s="77"/>
      <c r="AM117" s="77"/>
      <c r="AN117" s="77"/>
      <c r="AO117" s="77"/>
      <c r="AP117" s="77"/>
      <c r="AQ117" s="77"/>
      <c r="AR117" s="77"/>
      <c r="AS117" s="77"/>
      <c r="AT117" s="77"/>
      <c r="AU117" s="77"/>
      <c r="AV117" s="77"/>
      <c r="AW117" s="77"/>
      <c r="AX117" s="77"/>
      <c r="AY117" s="77"/>
      <c r="AZ117" s="77"/>
      <c r="BA117" s="77"/>
      <c r="BB117" s="77"/>
      <c r="BC117" s="77"/>
      <c r="BD117" s="77"/>
      <c r="BE117" s="77"/>
      <c r="BF117" s="77"/>
      <c r="BG117" s="77"/>
      <c r="BH117" s="77"/>
      <c r="BI117" s="77"/>
      <c r="BJ117" s="77"/>
      <c r="BK117" s="77"/>
      <c r="BL117" s="77"/>
      <c r="BM117" s="77"/>
      <c r="BN117" s="77"/>
      <c r="BO117" s="77"/>
      <c r="BP117" s="77"/>
      <c r="BQ117" s="77"/>
      <c r="BR117" s="77"/>
      <c r="BS117" s="77"/>
      <c r="BT117" s="77"/>
      <c r="BU117" s="77"/>
      <c r="BV117" s="77"/>
      <c r="BW117" s="77"/>
      <c r="BX117" s="77"/>
      <c r="BY117" s="77"/>
      <c r="BZ117" s="77"/>
      <c r="CA117" s="77"/>
      <c r="CB117" s="77"/>
      <c r="CC117" s="77"/>
      <c r="CD117" s="77"/>
      <c r="CE117" s="77"/>
      <c r="CF117" s="77"/>
      <c r="CG117" s="77"/>
      <c r="CH117" s="77"/>
      <c r="CI117" s="77"/>
      <c r="CJ117" s="77"/>
      <c r="CK117" s="77"/>
      <c r="CL117" s="77"/>
      <c r="CM117" s="77"/>
      <c r="CN117" s="77"/>
      <c r="CO117" s="77"/>
      <c r="CP117" s="77"/>
      <c r="CQ117" s="77"/>
      <c r="CR117" s="77"/>
      <c r="CS117" s="77"/>
      <c r="CT117" s="77"/>
      <c r="CU117" s="77"/>
      <c r="CV117" s="77"/>
      <c r="CW117" s="77"/>
      <c r="CX117" s="77"/>
      <c r="CY117" s="77"/>
      <c r="CZ117" s="77"/>
      <c r="DA117" s="77"/>
      <c r="DB117" s="77"/>
      <c r="DC117" s="77"/>
      <c r="DD117" s="77"/>
      <c r="DE117" s="77"/>
      <c r="DF117" s="77"/>
      <c r="DG117" s="77"/>
      <c r="DH117" s="77"/>
      <c r="DI117" s="77"/>
      <c r="DJ117" s="77"/>
      <c r="DK117" s="77"/>
      <c r="DL117" s="77"/>
      <c r="DM117" s="77"/>
      <c r="DN117" s="77"/>
      <c r="DO117" s="77"/>
      <c r="DP117" s="77"/>
      <c r="DQ117" s="77"/>
      <c r="DR117" s="77"/>
      <c r="DS117" s="77"/>
      <c r="DT117" s="77"/>
      <c r="DU117" s="77"/>
      <c r="DV117" s="77"/>
      <c r="DW117" s="77"/>
      <c r="DX117" s="77"/>
      <c r="DY117" s="77"/>
      <c r="DZ117" s="77"/>
      <c r="EA117" s="77"/>
      <c r="EB117" s="77"/>
      <c r="EC117" s="77"/>
      <c r="ED117" s="77"/>
      <c r="EE117" s="77"/>
      <c r="EF117" s="77"/>
      <c r="EG117" s="77"/>
      <c r="EH117" s="77"/>
    </row>
    <row r="118" spans="1:138" x14ac:dyDescent="0.2">
      <c r="A118" s="2"/>
      <c r="B118" s="178" t="s">
        <v>233</v>
      </c>
      <c r="C118" s="84"/>
      <c r="D118" s="179"/>
      <c r="E118" s="179">
        <f ca="1">IF(AND(E81&gt;0,E116&gt;0),E81/E116,)</f>
        <v>6.3965435609771221E-2</v>
      </c>
      <c r="F118" s="179">
        <f t="shared" ref="F118:N118" ca="1" si="120">IF(AND(F81&gt;0,F116&gt;0),F81/F116,)</f>
        <v>6.5906134017829493E-2</v>
      </c>
      <c r="G118" s="179">
        <f t="shared" ca="1" si="120"/>
        <v>6.7903149704998209E-2</v>
      </c>
      <c r="H118" s="179">
        <f t="shared" ca="1" si="120"/>
        <v>6.9957997053522708E-2</v>
      </c>
      <c r="I118" s="179">
        <f t="shared" ca="1" si="120"/>
        <v>7.2072225151772362E-2</v>
      </c>
      <c r="J118" s="179">
        <f t="shared" ca="1" si="120"/>
        <v>7.4247418274678942E-2</v>
      </c>
      <c r="K118" s="179">
        <f t="shared" ca="1" si="120"/>
        <v>7.6485196352881105E-2</v>
      </c>
      <c r="L118" s="179">
        <f t="shared" ca="1" si="120"/>
        <v>7.8787215429267504E-2</v>
      </c>
      <c r="M118" s="179">
        <f t="shared" ca="1" si="120"/>
        <v>8.1155168101551031E-2</v>
      </c>
      <c r="N118" s="179">
        <f t="shared" ca="1" si="120"/>
        <v>8.359078394944755E-2</v>
      </c>
      <c r="O118" s="179">
        <f ca="1">IF(AND(O81&gt;0,O116&gt;0),O81/O116,)</f>
        <v>0</v>
      </c>
      <c r="P118" s="179">
        <f ca="1">AVERAGEIF($E$10:$N$10,"&lt;="&amp;MAX(rHoldPeriod,1),$E118:$N118)</f>
        <v>7.3407072364572001E-2</v>
      </c>
      <c r="Q118" s="2"/>
      <c r="R118" s="179"/>
      <c r="S118" s="179"/>
      <c r="T118" s="179"/>
      <c r="U118" s="179"/>
      <c r="V118" s="179"/>
      <c r="W118" s="179"/>
      <c r="X118" s="179"/>
      <c r="Y118" s="179"/>
      <c r="Z118" s="179"/>
      <c r="AA118" s="179"/>
      <c r="AB118" s="179"/>
      <c r="AC118" s="179"/>
      <c r="AD118" s="179"/>
      <c r="AE118" s="179"/>
      <c r="AF118" s="179"/>
      <c r="AG118" s="179"/>
      <c r="AH118" s="179"/>
      <c r="AI118" s="179"/>
      <c r="AJ118" s="179"/>
      <c r="AK118" s="179"/>
      <c r="AL118" s="179"/>
      <c r="AM118" s="179"/>
      <c r="AN118" s="179"/>
      <c r="AO118" s="179"/>
      <c r="AP118" s="179"/>
      <c r="AQ118" s="179"/>
      <c r="AR118" s="179"/>
      <c r="AS118" s="179"/>
      <c r="AT118" s="179"/>
      <c r="AU118" s="179"/>
      <c r="AV118" s="179"/>
      <c r="AW118" s="179"/>
      <c r="AX118" s="179"/>
      <c r="AY118" s="179"/>
      <c r="AZ118" s="179"/>
      <c r="BA118" s="179"/>
      <c r="BB118" s="179"/>
      <c r="BC118" s="179"/>
      <c r="BD118" s="179"/>
      <c r="BE118" s="179"/>
      <c r="BF118" s="179"/>
      <c r="BG118" s="179"/>
      <c r="BH118" s="179"/>
      <c r="BI118" s="179"/>
      <c r="BJ118" s="179"/>
      <c r="BK118" s="179"/>
      <c r="BL118" s="179"/>
      <c r="BM118" s="179"/>
      <c r="BN118" s="179"/>
      <c r="BO118" s="179"/>
      <c r="BP118" s="179"/>
      <c r="BQ118" s="179"/>
      <c r="BR118" s="179"/>
      <c r="BS118" s="179"/>
      <c r="BT118" s="179"/>
      <c r="BU118" s="179"/>
      <c r="BV118" s="179"/>
      <c r="BW118" s="179"/>
      <c r="BX118" s="179"/>
      <c r="BY118" s="179"/>
      <c r="BZ118" s="179"/>
      <c r="CA118" s="179"/>
      <c r="CB118" s="179"/>
      <c r="CC118" s="179"/>
      <c r="CD118" s="179"/>
      <c r="CE118" s="179"/>
      <c r="CF118" s="179"/>
      <c r="CG118" s="179"/>
      <c r="CH118" s="179"/>
      <c r="CI118" s="179"/>
      <c r="CJ118" s="179"/>
      <c r="CK118" s="179"/>
      <c r="CL118" s="179"/>
      <c r="CM118" s="179"/>
      <c r="CN118" s="179"/>
      <c r="CO118" s="179"/>
      <c r="CP118" s="179"/>
      <c r="CQ118" s="179"/>
      <c r="CR118" s="179"/>
      <c r="CS118" s="179"/>
      <c r="CT118" s="179"/>
      <c r="CU118" s="179"/>
      <c r="CV118" s="179"/>
      <c r="CW118" s="179"/>
      <c r="CX118" s="179"/>
      <c r="CY118" s="179"/>
      <c r="CZ118" s="179"/>
      <c r="DA118" s="179"/>
      <c r="DB118" s="179"/>
      <c r="DC118" s="179"/>
      <c r="DD118" s="179"/>
      <c r="DE118" s="179"/>
      <c r="DF118" s="179"/>
      <c r="DG118" s="179"/>
      <c r="DH118" s="179"/>
      <c r="DI118" s="179"/>
      <c r="DJ118" s="179"/>
      <c r="DK118" s="179"/>
      <c r="DL118" s="179"/>
      <c r="DM118" s="179"/>
      <c r="DN118" s="179"/>
      <c r="DO118" s="179"/>
      <c r="DP118" s="179"/>
      <c r="DQ118" s="179"/>
      <c r="DR118" s="179"/>
      <c r="DS118" s="179"/>
      <c r="DT118" s="179"/>
      <c r="DU118" s="179"/>
      <c r="DV118" s="179"/>
      <c r="DW118" s="179"/>
      <c r="DX118" s="179"/>
      <c r="DY118" s="179"/>
      <c r="DZ118" s="179"/>
      <c r="EA118" s="179"/>
      <c r="EB118" s="179"/>
      <c r="EC118" s="179"/>
      <c r="ED118" s="179"/>
      <c r="EE118" s="179"/>
      <c r="EF118" s="179"/>
      <c r="EG118" s="179"/>
      <c r="EH118" s="179"/>
    </row>
    <row r="119" spans="1:138"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row>
    <row r="120" spans="1:138"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row>
    <row r="121" spans="1:138" x14ac:dyDescent="0.2">
      <c r="A121" s="2"/>
      <c r="B121" s="168" t="s">
        <v>433</v>
      </c>
      <c r="C121" s="168"/>
      <c r="D121" s="168"/>
      <c r="E121" s="168"/>
      <c r="F121" s="168"/>
      <c r="G121" s="168"/>
      <c r="H121" s="168"/>
      <c r="I121" s="168"/>
      <c r="J121" s="168"/>
      <c r="K121" s="168"/>
      <c r="L121" s="168"/>
      <c r="M121" s="168"/>
      <c r="N121" s="168"/>
      <c r="O121" s="168"/>
      <c r="P121" s="168"/>
      <c r="Q121" s="2"/>
      <c r="R121" s="168"/>
      <c r="S121" s="168"/>
      <c r="T121" s="168"/>
      <c r="U121" s="168"/>
      <c r="V121" s="168"/>
      <c r="W121" s="168"/>
      <c r="X121" s="168"/>
      <c r="Y121" s="168"/>
      <c r="Z121" s="168"/>
      <c r="AA121" s="168"/>
      <c r="AB121" s="168"/>
      <c r="AC121" s="168"/>
      <c r="AD121" s="168"/>
      <c r="AE121" s="168"/>
      <c r="AF121" s="168"/>
      <c r="AG121" s="168"/>
      <c r="AH121" s="168"/>
      <c r="AI121" s="168"/>
      <c r="AJ121" s="168"/>
      <c r="AK121" s="168"/>
      <c r="AL121" s="168"/>
      <c r="AM121" s="168"/>
      <c r="AN121" s="168"/>
      <c r="AO121" s="168"/>
      <c r="AP121" s="168"/>
      <c r="AQ121" s="168"/>
      <c r="AR121" s="168"/>
      <c r="AS121" s="168"/>
      <c r="AT121" s="168"/>
      <c r="AU121" s="168"/>
      <c r="AV121" s="168"/>
      <c r="AW121" s="168"/>
      <c r="AX121" s="168"/>
      <c r="AY121" s="168"/>
      <c r="AZ121" s="168"/>
      <c r="BA121" s="168"/>
      <c r="BB121" s="168"/>
      <c r="BC121" s="168"/>
      <c r="BD121" s="168"/>
      <c r="BE121" s="168"/>
      <c r="BF121" s="168"/>
      <c r="BG121" s="168"/>
      <c r="BH121" s="168"/>
      <c r="BI121" s="168"/>
      <c r="BJ121" s="168"/>
      <c r="BK121" s="168"/>
      <c r="BL121" s="168"/>
      <c r="BM121" s="168"/>
      <c r="BN121" s="168"/>
      <c r="BO121" s="168"/>
      <c r="BP121" s="168"/>
      <c r="BQ121" s="168"/>
      <c r="BR121" s="168"/>
      <c r="BS121" s="168"/>
      <c r="BT121" s="168"/>
      <c r="BU121" s="168"/>
      <c r="BV121" s="168"/>
      <c r="BW121" s="168"/>
      <c r="BX121" s="168"/>
      <c r="BY121" s="168"/>
      <c r="BZ121" s="168"/>
      <c r="CA121" s="168"/>
      <c r="CB121" s="168"/>
      <c r="CC121" s="168"/>
      <c r="CD121" s="168"/>
      <c r="CE121" s="168"/>
      <c r="CF121" s="168"/>
      <c r="CG121" s="168"/>
      <c r="CH121" s="168"/>
      <c r="CI121" s="168"/>
      <c r="CJ121" s="168"/>
      <c r="CK121" s="168"/>
      <c r="CL121" s="168"/>
      <c r="CM121" s="168"/>
      <c r="CN121" s="168"/>
      <c r="CO121" s="168"/>
      <c r="CP121" s="168"/>
      <c r="CQ121" s="168"/>
      <c r="CR121" s="168"/>
      <c r="CS121" s="168"/>
      <c r="CT121" s="168"/>
      <c r="CU121" s="168"/>
      <c r="CV121" s="168"/>
      <c r="CW121" s="168"/>
      <c r="CX121" s="168"/>
      <c r="CY121" s="168"/>
      <c r="CZ121" s="168"/>
      <c r="DA121" s="168"/>
      <c r="DB121" s="168"/>
      <c r="DC121" s="168"/>
      <c r="DD121" s="168"/>
      <c r="DE121" s="168"/>
      <c r="DF121" s="168"/>
      <c r="DG121" s="168"/>
      <c r="DH121" s="168"/>
      <c r="DI121" s="168"/>
      <c r="DJ121" s="168"/>
      <c r="DK121" s="168"/>
      <c r="DL121" s="168"/>
      <c r="DM121" s="168"/>
      <c r="DN121" s="168"/>
      <c r="DO121" s="168"/>
      <c r="DP121" s="168"/>
      <c r="DQ121" s="168"/>
      <c r="DR121" s="168"/>
      <c r="DS121" s="168"/>
      <c r="DT121" s="168"/>
      <c r="DU121" s="168"/>
      <c r="DV121" s="168"/>
      <c r="DW121" s="168"/>
      <c r="DX121" s="168"/>
      <c r="DY121" s="168"/>
      <c r="DZ121" s="168"/>
      <c r="EA121" s="168"/>
      <c r="EB121" s="168"/>
      <c r="EC121" s="168"/>
      <c r="ED121" s="168"/>
      <c r="EE121" s="168"/>
      <c r="EF121" s="168"/>
      <c r="EG121" s="168"/>
      <c r="EH121" s="168"/>
    </row>
    <row r="122" spans="1:138" x14ac:dyDescent="0.2">
      <c r="A122" s="2"/>
      <c r="B122" s="149" t="s">
        <v>234</v>
      </c>
      <c r="C122" s="96"/>
      <c r="D122" s="96">
        <f t="shared" ref="D122:O122" ca="1" si="121">(C122+D243)*(D$10&lt;=MAX(rHoldPeriod,1))</f>
        <v>23823702.80491367</v>
      </c>
      <c r="E122" s="96">
        <f t="shared" ca="1" si="121"/>
        <v>23823702.80491367</v>
      </c>
      <c r="F122" s="96">
        <f t="shared" ca="1" si="121"/>
        <v>23823702.80491367</v>
      </c>
      <c r="G122" s="96">
        <f t="shared" ca="1" si="121"/>
        <v>23823702.80491367</v>
      </c>
      <c r="H122" s="96">
        <f t="shared" ca="1" si="121"/>
        <v>23823702.80491367</v>
      </c>
      <c r="I122" s="96">
        <f t="shared" ca="1" si="121"/>
        <v>23823702.80491367</v>
      </c>
      <c r="J122" s="96">
        <f t="shared" ca="1" si="121"/>
        <v>23823702.80491367</v>
      </c>
      <c r="K122" s="96">
        <f t="shared" ca="1" si="121"/>
        <v>23823702.80491367</v>
      </c>
      <c r="L122" s="96">
        <f t="shared" ca="1" si="121"/>
        <v>23823702.80491367</v>
      </c>
      <c r="M122" s="96">
        <f t="shared" ca="1" si="121"/>
        <v>23823702.80491367</v>
      </c>
      <c r="N122" s="96">
        <f t="shared" ca="1" si="121"/>
        <v>23823702.80491367</v>
      </c>
      <c r="O122" s="96">
        <f t="shared" ca="1" si="121"/>
        <v>0</v>
      </c>
      <c r="P122" s="96">
        <f ca="1">SUMIF($D$10:$N$10,MAX(rHoldPeriod,1),$D122:$N122)</f>
        <v>23823702.80491367</v>
      </c>
      <c r="Q122" s="2"/>
      <c r="R122" s="96">
        <f t="shared" ref="R122:AW122" ca="1" si="122">(Q122+R243)*(R$10&lt;=MAX(rHoldPeriod,1)*12)</f>
        <v>23823702.80491367</v>
      </c>
      <c r="S122" s="96">
        <f t="shared" ca="1" si="122"/>
        <v>23823702.80491367</v>
      </c>
      <c r="T122" s="96">
        <f t="shared" ca="1" si="122"/>
        <v>23823702.80491367</v>
      </c>
      <c r="U122" s="96">
        <f t="shared" ca="1" si="122"/>
        <v>23823702.80491367</v>
      </c>
      <c r="V122" s="96">
        <f t="shared" ca="1" si="122"/>
        <v>23823702.80491367</v>
      </c>
      <c r="W122" s="96">
        <f t="shared" ca="1" si="122"/>
        <v>23823702.80491367</v>
      </c>
      <c r="X122" s="96">
        <f t="shared" ca="1" si="122"/>
        <v>23823702.80491367</v>
      </c>
      <c r="Y122" s="96">
        <f t="shared" ca="1" si="122"/>
        <v>23823702.80491367</v>
      </c>
      <c r="Z122" s="96">
        <f t="shared" ca="1" si="122"/>
        <v>23823702.80491367</v>
      </c>
      <c r="AA122" s="96">
        <f t="shared" ca="1" si="122"/>
        <v>23823702.80491367</v>
      </c>
      <c r="AB122" s="96">
        <f t="shared" ca="1" si="122"/>
        <v>23823702.80491367</v>
      </c>
      <c r="AC122" s="96">
        <f t="shared" ca="1" si="122"/>
        <v>23823702.80491367</v>
      </c>
      <c r="AD122" s="96">
        <f t="shared" ca="1" si="122"/>
        <v>23823702.80491367</v>
      </c>
      <c r="AE122" s="96">
        <f t="shared" ca="1" si="122"/>
        <v>23823702.80491367</v>
      </c>
      <c r="AF122" s="96">
        <f t="shared" ca="1" si="122"/>
        <v>23823702.80491367</v>
      </c>
      <c r="AG122" s="96">
        <f t="shared" ca="1" si="122"/>
        <v>23823702.80491367</v>
      </c>
      <c r="AH122" s="96">
        <f t="shared" ca="1" si="122"/>
        <v>23823702.80491367</v>
      </c>
      <c r="AI122" s="96">
        <f t="shared" ca="1" si="122"/>
        <v>23823702.80491367</v>
      </c>
      <c r="AJ122" s="96">
        <f t="shared" ca="1" si="122"/>
        <v>23823702.80491367</v>
      </c>
      <c r="AK122" s="96">
        <f t="shared" ca="1" si="122"/>
        <v>23823702.80491367</v>
      </c>
      <c r="AL122" s="96">
        <f t="shared" ca="1" si="122"/>
        <v>23823702.80491367</v>
      </c>
      <c r="AM122" s="96">
        <f t="shared" ca="1" si="122"/>
        <v>23823702.80491367</v>
      </c>
      <c r="AN122" s="96">
        <f t="shared" ca="1" si="122"/>
        <v>23823702.80491367</v>
      </c>
      <c r="AO122" s="96">
        <f t="shared" ca="1" si="122"/>
        <v>23823702.80491367</v>
      </c>
      <c r="AP122" s="96">
        <f t="shared" ca="1" si="122"/>
        <v>23823702.80491367</v>
      </c>
      <c r="AQ122" s="96">
        <f t="shared" ca="1" si="122"/>
        <v>23823702.80491367</v>
      </c>
      <c r="AR122" s="96">
        <f t="shared" ca="1" si="122"/>
        <v>23823702.80491367</v>
      </c>
      <c r="AS122" s="96">
        <f t="shared" ca="1" si="122"/>
        <v>23823702.80491367</v>
      </c>
      <c r="AT122" s="96">
        <f t="shared" ca="1" si="122"/>
        <v>23823702.80491367</v>
      </c>
      <c r="AU122" s="96">
        <f t="shared" ca="1" si="122"/>
        <v>23823702.80491367</v>
      </c>
      <c r="AV122" s="96">
        <f t="shared" ca="1" si="122"/>
        <v>23823702.80491367</v>
      </c>
      <c r="AW122" s="96">
        <f t="shared" ca="1" si="122"/>
        <v>23823702.80491367</v>
      </c>
      <c r="AX122" s="96">
        <f t="shared" ref="AX122:CC122" ca="1" si="123">(AW122+AX243)*(AX$10&lt;=MAX(rHoldPeriod,1)*12)</f>
        <v>23823702.80491367</v>
      </c>
      <c r="AY122" s="96">
        <f t="shared" ca="1" si="123"/>
        <v>23823702.80491367</v>
      </c>
      <c r="AZ122" s="96">
        <f t="shared" ca="1" si="123"/>
        <v>23823702.80491367</v>
      </c>
      <c r="BA122" s="96">
        <f t="shared" ca="1" si="123"/>
        <v>23823702.80491367</v>
      </c>
      <c r="BB122" s="96">
        <f t="shared" ca="1" si="123"/>
        <v>23823702.80491367</v>
      </c>
      <c r="BC122" s="96">
        <f t="shared" ca="1" si="123"/>
        <v>23823702.80491367</v>
      </c>
      <c r="BD122" s="96">
        <f t="shared" ca="1" si="123"/>
        <v>23823702.80491367</v>
      </c>
      <c r="BE122" s="96">
        <f t="shared" ca="1" si="123"/>
        <v>23823702.80491367</v>
      </c>
      <c r="BF122" s="96">
        <f t="shared" ca="1" si="123"/>
        <v>23823702.80491367</v>
      </c>
      <c r="BG122" s="96">
        <f t="shared" ca="1" si="123"/>
        <v>23823702.80491367</v>
      </c>
      <c r="BH122" s="96">
        <f t="shared" ca="1" si="123"/>
        <v>23823702.80491367</v>
      </c>
      <c r="BI122" s="96">
        <f t="shared" ca="1" si="123"/>
        <v>23823702.80491367</v>
      </c>
      <c r="BJ122" s="96">
        <f t="shared" ca="1" si="123"/>
        <v>23823702.80491367</v>
      </c>
      <c r="BK122" s="96">
        <f t="shared" ca="1" si="123"/>
        <v>23823702.80491367</v>
      </c>
      <c r="BL122" s="96">
        <f t="shared" ca="1" si="123"/>
        <v>23823702.80491367</v>
      </c>
      <c r="BM122" s="96">
        <f t="shared" ca="1" si="123"/>
        <v>23823702.80491367</v>
      </c>
      <c r="BN122" s="96">
        <f t="shared" ca="1" si="123"/>
        <v>23823702.80491367</v>
      </c>
      <c r="BO122" s="96">
        <f t="shared" ca="1" si="123"/>
        <v>23823702.80491367</v>
      </c>
      <c r="BP122" s="96">
        <f t="shared" ca="1" si="123"/>
        <v>23823702.80491367</v>
      </c>
      <c r="BQ122" s="96">
        <f t="shared" ca="1" si="123"/>
        <v>23823702.80491367</v>
      </c>
      <c r="BR122" s="96">
        <f t="shared" ca="1" si="123"/>
        <v>23823702.80491367</v>
      </c>
      <c r="BS122" s="96">
        <f t="shared" ca="1" si="123"/>
        <v>23823702.80491367</v>
      </c>
      <c r="BT122" s="96">
        <f t="shared" ca="1" si="123"/>
        <v>23823702.80491367</v>
      </c>
      <c r="BU122" s="96">
        <f t="shared" ca="1" si="123"/>
        <v>23823702.80491367</v>
      </c>
      <c r="BV122" s="96">
        <f t="shared" ca="1" si="123"/>
        <v>23823702.80491367</v>
      </c>
      <c r="BW122" s="96">
        <f t="shared" ca="1" si="123"/>
        <v>23823702.80491367</v>
      </c>
      <c r="BX122" s="96">
        <f t="shared" ca="1" si="123"/>
        <v>23823702.80491367</v>
      </c>
      <c r="BY122" s="96">
        <f t="shared" ca="1" si="123"/>
        <v>23823702.80491367</v>
      </c>
      <c r="BZ122" s="96">
        <f t="shared" ca="1" si="123"/>
        <v>23823702.80491367</v>
      </c>
      <c r="CA122" s="96">
        <f t="shared" ca="1" si="123"/>
        <v>23823702.80491367</v>
      </c>
      <c r="CB122" s="96">
        <f t="shared" ca="1" si="123"/>
        <v>23823702.80491367</v>
      </c>
      <c r="CC122" s="96">
        <f t="shared" ca="1" si="123"/>
        <v>23823702.80491367</v>
      </c>
      <c r="CD122" s="96">
        <f t="shared" ref="CD122:DI122" ca="1" si="124">(CC122+CD243)*(CD$10&lt;=MAX(rHoldPeriod,1)*12)</f>
        <v>23823702.80491367</v>
      </c>
      <c r="CE122" s="96">
        <f t="shared" ca="1" si="124"/>
        <v>23823702.80491367</v>
      </c>
      <c r="CF122" s="96">
        <f t="shared" ca="1" si="124"/>
        <v>23823702.80491367</v>
      </c>
      <c r="CG122" s="96">
        <f t="shared" ca="1" si="124"/>
        <v>23823702.80491367</v>
      </c>
      <c r="CH122" s="96">
        <f t="shared" ca="1" si="124"/>
        <v>23823702.80491367</v>
      </c>
      <c r="CI122" s="96">
        <f t="shared" ca="1" si="124"/>
        <v>23823702.80491367</v>
      </c>
      <c r="CJ122" s="96">
        <f t="shared" ca="1" si="124"/>
        <v>23823702.80491367</v>
      </c>
      <c r="CK122" s="96">
        <f t="shared" ca="1" si="124"/>
        <v>23823702.80491367</v>
      </c>
      <c r="CL122" s="96">
        <f t="shared" ca="1" si="124"/>
        <v>23823702.80491367</v>
      </c>
      <c r="CM122" s="96">
        <f t="shared" ca="1" si="124"/>
        <v>23823702.80491367</v>
      </c>
      <c r="CN122" s="96">
        <f t="shared" ca="1" si="124"/>
        <v>23823702.80491367</v>
      </c>
      <c r="CO122" s="96">
        <f t="shared" ca="1" si="124"/>
        <v>23823702.80491367</v>
      </c>
      <c r="CP122" s="96">
        <f t="shared" ca="1" si="124"/>
        <v>23823702.80491367</v>
      </c>
      <c r="CQ122" s="96">
        <f t="shared" ca="1" si="124"/>
        <v>23823702.80491367</v>
      </c>
      <c r="CR122" s="96">
        <f t="shared" ca="1" si="124"/>
        <v>23823702.80491367</v>
      </c>
      <c r="CS122" s="96">
        <f t="shared" ca="1" si="124"/>
        <v>23823702.80491367</v>
      </c>
      <c r="CT122" s="96">
        <f t="shared" ca="1" si="124"/>
        <v>23823702.80491367</v>
      </c>
      <c r="CU122" s="96">
        <f t="shared" ca="1" si="124"/>
        <v>23823702.80491367</v>
      </c>
      <c r="CV122" s="96">
        <f t="shared" ca="1" si="124"/>
        <v>23823702.80491367</v>
      </c>
      <c r="CW122" s="96">
        <f t="shared" ca="1" si="124"/>
        <v>23823702.80491367</v>
      </c>
      <c r="CX122" s="96">
        <f t="shared" ca="1" si="124"/>
        <v>23823702.80491367</v>
      </c>
      <c r="CY122" s="96">
        <f t="shared" ca="1" si="124"/>
        <v>23823702.80491367</v>
      </c>
      <c r="CZ122" s="96">
        <f t="shared" ca="1" si="124"/>
        <v>23823702.80491367</v>
      </c>
      <c r="DA122" s="96">
        <f t="shared" ca="1" si="124"/>
        <v>23823702.80491367</v>
      </c>
      <c r="DB122" s="96">
        <f t="shared" ca="1" si="124"/>
        <v>23823702.80491367</v>
      </c>
      <c r="DC122" s="96">
        <f t="shared" ca="1" si="124"/>
        <v>23823702.80491367</v>
      </c>
      <c r="DD122" s="96">
        <f t="shared" ca="1" si="124"/>
        <v>23823702.80491367</v>
      </c>
      <c r="DE122" s="96">
        <f t="shared" ca="1" si="124"/>
        <v>23823702.80491367</v>
      </c>
      <c r="DF122" s="96">
        <f t="shared" ca="1" si="124"/>
        <v>23823702.80491367</v>
      </c>
      <c r="DG122" s="96">
        <f t="shared" ca="1" si="124"/>
        <v>23823702.80491367</v>
      </c>
      <c r="DH122" s="96">
        <f t="shared" ca="1" si="124"/>
        <v>23823702.80491367</v>
      </c>
      <c r="DI122" s="96">
        <f t="shared" ca="1" si="124"/>
        <v>23823702.80491367</v>
      </c>
      <c r="DJ122" s="96">
        <f t="shared" ref="DJ122:EH122" ca="1" si="125">(DI122+DJ243)*(DJ$10&lt;=MAX(rHoldPeriod,1)*12)</f>
        <v>23823702.80491367</v>
      </c>
      <c r="DK122" s="96">
        <f t="shared" ca="1" si="125"/>
        <v>23823702.80491367</v>
      </c>
      <c r="DL122" s="96">
        <f t="shared" ca="1" si="125"/>
        <v>23823702.80491367</v>
      </c>
      <c r="DM122" s="96">
        <f t="shared" ca="1" si="125"/>
        <v>23823702.80491367</v>
      </c>
      <c r="DN122" s="96">
        <f t="shared" ca="1" si="125"/>
        <v>23823702.80491367</v>
      </c>
      <c r="DO122" s="96">
        <f t="shared" ca="1" si="125"/>
        <v>23823702.80491367</v>
      </c>
      <c r="DP122" s="96">
        <f t="shared" ca="1" si="125"/>
        <v>23823702.80491367</v>
      </c>
      <c r="DQ122" s="96">
        <f t="shared" ca="1" si="125"/>
        <v>23823702.80491367</v>
      </c>
      <c r="DR122" s="96">
        <f t="shared" ca="1" si="125"/>
        <v>23823702.80491367</v>
      </c>
      <c r="DS122" s="96">
        <f t="shared" ca="1" si="125"/>
        <v>23823702.80491367</v>
      </c>
      <c r="DT122" s="96">
        <f t="shared" ca="1" si="125"/>
        <v>23823702.80491367</v>
      </c>
      <c r="DU122" s="96">
        <f t="shared" ca="1" si="125"/>
        <v>23823702.80491367</v>
      </c>
      <c r="DV122" s="96">
        <f t="shared" ca="1" si="125"/>
        <v>23823702.80491367</v>
      </c>
      <c r="DW122" s="96">
        <f t="shared" ca="1" si="125"/>
        <v>23823702.80491367</v>
      </c>
      <c r="DX122" s="96">
        <f t="shared" ca="1" si="125"/>
        <v>23823702.80491367</v>
      </c>
      <c r="DY122" s="96">
        <f t="shared" ca="1" si="125"/>
        <v>23823702.80491367</v>
      </c>
      <c r="DZ122" s="96">
        <f t="shared" ca="1" si="125"/>
        <v>23823702.80491367</v>
      </c>
      <c r="EA122" s="96">
        <f t="shared" ca="1" si="125"/>
        <v>23823702.80491367</v>
      </c>
      <c r="EB122" s="96">
        <f t="shared" ca="1" si="125"/>
        <v>23823702.80491367</v>
      </c>
      <c r="EC122" s="96">
        <f t="shared" ca="1" si="125"/>
        <v>23823702.80491367</v>
      </c>
      <c r="ED122" s="96">
        <f t="shared" ca="1" si="125"/>
        <v>23823702.80491367</v>
      </c>
      <c r="EE122" s="96">
        <f t="shared" ca="1" si="125"/>
        <v>23823702.80491367</v>
      </c>
      <c r="EF122" s="96">
        <f t="shared" ca="1" si="125"/>
        <v>23823702.80491367</v>
      </c>
      <c r="EG122" s="96">
        <f t="shared" ca="1" si="125"/>
        <v>23823702.80491367</v>
      </c>
      <c r="EH122" s="96">
        <f t="shared" ca="1" si="125"/>
        <v>23823702.80491367</v>
      </c>
    </row>
    <row r="123" spans="1:138" x14ac:dyDescent="0.2">
      <c r="A123" s="2"/>
      <c r="B123" s="149" t="s">
        <v>229</v>
      </c>
      <c r="C123" s="96"/>
      <c r="D123" s="77"/>
      <c r="E123" s="77">
        <f ca="1">IF(E122,ROUND(SUM(E103:E104,E96,E81)/E122,6),)</f>
        <v>0.20846899999999999</v>
      </c>
      <c r="F123" s="77">
        <f t="shared" ref="F123:N123" ca="1" si="126">IF(F122,ROUND(SUM(F103:F104,F96,F81)/F122,6),)</f>
        <v>0.21504799999999999</v>
      </c>
      <c r="G123" s="77">
        <f t="shared" ca="1" si="126"/>
        <v>0.221832</v>
      </c>
      <c r="H123" s="77">
        <f t="shared" ca="1" si="126"/>
        <v>0.15365200000000001</v>
      </c>
      <c r="I123" s="77">
        <f t="shared" ca="1" si="126"/>
        <v>0.16086700000000001</v>
      </c>
      <c r="J123" s="77">
        <f t="shared" ca="1" si="126"/>
        <v>0.16830700000000001</v>
      </c>
      <c r="K123" s="77">
        <f t="shared" ca="1" si="126"/>
        <v>0.17598</v>
      </c>
      <c r="L123" s="77">
        <f t="shared" ca="1" si="126"/>
        <v>0.183891</v>
      </c>
      <c r="M123" s="77">
        <f t="shared" ca="1" si="126"/>
        <v>0.19205</v>
      </c>
      <c r="N123" s="77">
        <f t="shared" ca="1" si="126"/>
        <v>0.200463</v>
      </c>
      <c r="O123" s="77">
        <f ca="1">IF(O122,ROUND(SUM(O103:O104,O96,O81)/O122,6),)</f>
        <v>0</v>
      </c>
      <c r="P123" s="77">
        <f ca="1">AVERAGEIF($E$10:$N$10,"&lt;="&amp;MAX(rHoldPeriod,1),$E123:$N123)</f>
        <v>0.1880559</v>
      </c>
      <c r="Q123" s="2"/>
      <c r="R123" s="77"/>
      <c r="S123" s="77">
        <f t="shared" ref="S123:AX123" ca="1" si="127">IF(S122,ROUND(SUM(S103:S104,S96,S81)/S122,6),)</f>
        <v>1.7371999999999999E-2</v>
      </c>
      <c r="T123" s="77">
        <f t="shared" ca="1" si="127"/>
        <v>1.7371999999999999E-2</v>
      </c>
      <c r="U123" s="77">
        <f t="shared" ca="1" si="127"/>
        <v>1.7371999999999999E-2</v>
      </c>
      <c r="V123" s="77">
        <f t="shared" ca="1" si="127"/>
        <v>1.7371999999999999E-2</v>
      </c>
      <c r="W123" s="77">
        <f t="shared" ca="1" si="127"/>
        <v>1.7371999999999999E-2</v>
      </c>
      <c r="X123" s="77">
        <f t="shared" ca="1" si="127"/>
        <v>1.7371999999999999E-2</v>
      </c>
      <c r="Y123" s="77">
        <f t="shared" ca="1" si="127"/>
        <v>1.7371999999999999E-2</v>
      </c>
      <c r="Z123" s="77">
        <f t="shared" ca="1" si="127"/>
        <v>1.7371999999999999E-2</v>
      </c>
      <c r="AA123" s="77">
        <f t="shared" ca="1" si="127"/>
        <v>1.7371999999999999E-2</v>
      </c>
      <c r="AB123" s="77">
        <f t="shared" ca="1" si="127"/>
        <v>1.7371999999999999E-2</v>
      </c>
      <c r="AC123" s="77">
        <f t="shared" ca="1" si="127"/>
        <v>1.7371999999999999E-2</v>
      </c>
      <c r="AD123" s="77">
        <f t="shared" ca="1" si="127"/>
        <v>1.7371999999999999E-2</v>
      </c>
      <c r="AE123" s="77">
        <f t="shared" ca="1" si="127"/>
        <v>1.7920999999999999E-2</v>
      </c>
      <c r="AF123" s="77">
        <f t="shared" ca="1" si="127"/>
        <v>1.7920999999999999E-2</v>
      </c>
      <c r="AG123" s="77">
        <f t="shared" ca="1" si="127"/>
        <v>1.7920999999999999E-2</v>
      </c>
      <c r="AH123" s="77">
        <f t="shared" ca="1" si="127"/>
        <v>1.7920999999999999E-2</v>
      </c>
      <c r="AI123" s="77">
        <f t="shared" ca="1" si="127"/>
        <v>1.7920999999999999E-2</v>
      </c>
      <c r="AJ123" s="77">
        <f t="shared" ca="1" si="127"/>
        <v>1.7920999999999999E-2</v>
      </c>
      <c r="AK123" s="77">
        <f t="shared" ca="1" si="127"/>
        <v>1.7920999999999999E-2</v>
      </c>
      <c r="AL123" s="77">
        <f t="shared" ca="1" si="127"/>
        <v>1.7920999999999999E-2</v>
      </c>
      <c r="AM123" s="77">
        <f t="shared" ca="1" si="127"/>
        <v>1.7920999999999999E-2</v>
      </c>
      <c r="AN123" s="77">
        <f t="shared" ca="1" si="127"/>
        <v>1.7920999999999999E-2</v>
      </c>
      <c r="AO123" s="77">
        <f t="shared" ca="1" si="127"/>
        <v>1.7920999999999999E-2</v>
      </c>
      <c r="AP123" s="77">
        <f t="shared" ca="1" si="127"/>
        <v>1.7920999999999999E-2</v>
      </c>
      <c r="AQ123" s="77">
        <f t="shared" ca="1" si="127"/>
        <v>1.8485999999999999E-2</v>
      </c>
      <c r="AR123" s="77">
        <f t="shared" ca="1" si="127"/>
        <v>1.8485999999999999E-2</v>
      </c>
      <c r="AS123" s="77">
        <f t="shared" ca="1" si="127"/>
        <v>1.8485999999999999E-2</v>
      </c>
      <c r="AT123" s="77">
        <f t="shared" ca="1" si="127"/>
        <v>1.8485999999999999E-2</v>
      </c>
      <c r="AU123" s="77">
        <f t="shared" ca="1" si="127"/>
        <v>1.8485999999999999E-2</v>
      </c>
      <c r="AV123" s="77">
        <f t="shared" ca="1" si="127"/>
        <v>1.8485999999999999E-2</v>
      </c>
      <c r="AW123" s="77">
        <f t="shared" ca="1" si="127"/>
        <v>1.8485999999999999E-2</v>
      </c>
      <c r="AX123" s="77">
        <f t="shared" ca="1" si="127"/>
        <v>1.8485999999999999E-2</v>
      </c>
      <c r="AY123" s="77">
        <f t="shared" ref="AY123:CD123" ca="1" si="128">IF(AY122,ROUND(SUM(AY103:AY104,AY96,AY81)/AY122,6),)</f>
        <v>1.8485999999999999E-2</v>
      </c>
      <c r="AZ123" s="77">
        <f t="shared" ca="1" si="128"/>
        <v>1.8485999999999999E-2</v>
      </c>
      <c r="BA123" s="77">
        <f t="shared" ca="1" si="128"/>
        <v>1.8485999999999999E-2</v>
      </c>
      <c r="BB123" s="77">
        <f t="shared" ca="1" si="128"/>
        <v>1.8485999999999999E-2</v>
      </c>
      <c r="BC123" s="77">
        <f t="shared" ca="1" si="128"/>
        <v>1.2803999999999999E-2</v>
      </c>
      <c r="BD123" s="77">
        <f t="shared" ca="1" si="128"/>
        <v>1.2803999999999999E-2</v>
      </c>
      <c r="BE123" s="77">
        <f t="shared" ca="1" si="128"/>
        <v>1.2803999999999999E-2</v>
      </c>
      <c r="BF123" s="77">
        <f t="shared" ca="1" si="128"/>
        <v>1.2803999999999999E-2</v>
      </c>
      <c r="BG123" s="77">
        <f t="shared" ca="1" si="128"/>
        <v>1.2803999999999999E-2</v>
      </c>
      <c r="BH123" s="77">
        <f t="shared" ca="1" si="128"/>
        <v>1.2803999999999999E-2</v>
      </c>
      <c r="BI123" s="77">
        <f t="shared" ca="1" si="128"/>
        <v>1.2803999999999999E-2</v>
      </c>
      <c r="BJ123" s="77">
        <f t="shared" ca="1" si="128"/>
        <v>1.2803999999999999E-2</v>
      </c>
      <c r="BK123" s="77">
        <f t="shared" ca="1" si="128"/>
        <v>1.2803999999999999E-2</v>
      </c>
      <c r="BL123" s="77">
        <f t="shared" ca="1" si="128"/>
        <v>1.2803999999999999E-2</v>
      </c>
      <c r="BM123" s="77">
        <f t="shared" ca="1" si="128"/>
        <v>1.2803999999999999E-2</v>
      </c>
      <c r="BN123" s="77">
        <f t="shared" ca="1" si="128"/>
        <v>1.2803999999999999E-2</v>
      </c>
      <c r="BO123" s="77">
        <f t="shared" ca="1" si="128"/>
        <v>1.3406E-2</v>
      </c>
      <c r="BP123" s="77">
        <f t="shared" ca="1" si="128"/>
        <v>1.3406E-2</v>
      </c>
      <c r="BQ123" s="77">
        <f t="shared" ca="1" si="128"/>
        <v>1.3406E-2</v>
      </c>
      <c r="BR123" s="77">
        <f t="shared" ca="1" si="128"/>
        <v>1.3406E-2</v>
      </c>
      <c r="BS123" s="77">
        <f t="shared" ca="1" si="128"/>
        <v>1.3406E-2</v>
      </c>
      <c r="BT123" s="77">
        <f t="shared" ca="1" si="128"/>
        <v>1.3406E-2</v>
      </c>
      <c r="BU123" s="77">
        <f t="shared" ca="1" si="128"/>
        <v>1.3406E-2</v>
      </c>
      <c r="BV123" s="77">
        <f t="shared" ca="1" si="128"/>
        <v>1.3406E-2</v>
      </c>
      <c r="BW123" s="77">
        <f t="shared" ca="1" si="128"/>
        <v>1.3406E-2</v>
      </c>
      <c r="BX123" s="77">
        <f t="shared" ca="1" si="128"/>
        <v>1.3406E-2</v>
      </c>
      <c r="BY123" s="77">
        <f t="shared" ca="1" si="128"/>
        <v>1.3406E-2</v>
      </c>
      <c r="BZ123" s="77">
        <f t="shared" ca="1" si="128"/>
        <v>1.3406E-2</v>
      </c>
      <c r="CA123" s="77">
        <f t="shared" ca="1" si="128"/>
        <v>1.4026E-2</v>
      </c>
      <c r="CB123" s="77">
        <f t="shared" ca="1" si="128"/>
        <v>1.4026E-2</v>
      </c>
      <c r="CC123" s="77">
        <f t="shared" ca="1" si="128"/>
        <v>1.4026E-2</v>
      </c>
      <c r="CD123" s="77">
        <f t="shared" ca="1" si="128"/>
        <v>1.4026E-2</v>
      </c>
      <c r="CE123" s="77">
        <f t="shared" ref="CE123:DJ123" ca="1" si="129">IF(CE122,ROUND(SUM(CE103:CE104,CE96,CE81)/CE122,6),)</f>
        <v>1.4026E-2</v>
      </c>
      <c r="CF123" s="77">
        <f t="shared" ca="1" si="129"/>
        <v>1.4026E-2</v>
      </c>
      <c r="CG123" s="77">
        <f t="shared" ca="1" si="129"/>
        <v>1.4026E-2</v>
      </c>
      <c r="CH123" s="77">
        <f t="shared" ca="1" si="129"/>
        <v>1.4026E-2</v>
      </c>
      <c r="CI123" s="77">
        <f t="shared" ca="1" si="129"/>
        <v>1.4026E-2</v>
      </c>
      <c r="CJ123" s="77">
        <f t="shared" ca="1" si="129"/>
        <v>1.4026E-2</v>
      </c>
      <c r="CK123" s="77">
        <f t="shared" ca="1" si="129"/>
        <v>1.4026E-2</v>
      </c>
      <c r="CL123" s="77">
        <f t="shared" ca="1" si="129"/>
        <v>1.4026E-2</v>
      </c>
      <c r="CM123" s="77">
        <f t="shared" ca="1" si="129"/>
        <v>1.4664999999999999E-2</v>
      </c>
      <c r="CN123" s="77">
        <f t="shared" ca="1" si="129"/>
        <v>1.4664999999999999E-2</v>
      </c>
      <c r="CO123" s="77">
        <f t="shared" ca="1" si="129"/>
        <v>1.4664999999999999E-2</v>
      </c>
      <c r="CP123" s="77">
        <f t="shared" ca="1" si="129"/>
        <v>1.4664999999999999E-2</v>
      </c>
      <c r="CQ123" s="77">
        <f t="shared" ca="1" si="129"/>
        <v>1.4664999999999999E-2</v>
      </c>
      <c r="CR123" s="77">
        <f t="shared" ca="1" si="129"/>
        <v>1.4664999999999999E-2</v>
      </c>
      <c r="CS123" s="77">
        <f t="shared" ca="1" si="129"/>
        <v>1.4664999999999999E-2</v>
      </c>
      <c r="CT123" s="77">
        <f t="shared" ca="1" si="129"/>
        <v>1.4664999999999999E-2</v>
      </c>
      <c r="CU123" s="77">
        <f t="shared" ca="1" si="129"/>
        <v>1.4664999999999999E-2</v>
      </c>
      <c r="CV123" s="77">
        <f t="shared" ca="1" si="129"/>
        <v>1.4664999999999999E-2</v>
      </c>
      <c r="CW123" s="77">
        <f t="shared" ca="1" si="129"/>
        <v>1.4664999999999999E-2</v>
      </c>
      <c r="CX123" s="77">
        <f t="shared" ca="1" si="129"/>
        <v>1.4664999999999999E-2</v>
      </c>
      <c r="CY123" s="77">
        <f t="shared" ca="1" si="129"/>
        <v>1.5324000000000001E-2</v>
      </c>
      <c r="CZ123" s="77">
        <f t="shared" ca="1" si="129"/>
        <v>1.5324000000000001E-2</v>
      </c>
      <c r="DA123" s="77">
        <f t="shared" ca="1" si="129"/>
        <v>1.5324000000000001E-2</v>
      </c>
      <c r="DB123" s="77">
        <f t="shared" ca="1" si="129"/>
        <v>1.5324000000000001E-2</v>
      </c>
      <c r="DC123" s="77">
        <f t="shared" ca="1" si="129"/>
        <v>1.5324000000000001E-2</v>
      </c>
      <c r="DD123" s="77">
        <f t="shared" ca="1" si="129"/>
        <v>1.5324000000000001E-2</v>
      </c>
      <c r="DE123" s="77">
        <f t="shared" ca="1" si="129"/>
        <v>1.5324000000000001E-2</v>
      </c>
      <c r="DF123" s="77">
        <f t="shared" ca="1" si="129"/>
        <v>1.5324000000000001E-2</v>
      </c>
      <c r="DG123" s="77">
        <f t="shared" ca="1" si="129"/>
        <v>1.5324000000000001E-2</v>
      </c>
      <c r="DH123" s="77">
        <f t="shared" ca="1" si="129"/>
        <v>1.5324000000000001E-2</v>
      </c>
      <c r="DI123" s="77">
        <f t="shared" ca="1" si="129"/>
        <v>1.5324000000000001E-2</v>
      </c>
      <c r="DJ123" s="77">
        <f t="shared" ca="1" si="129"/>
        <v>1.5324000000000001E-2</v>
      </c>
      <c r="DK123" s="77">
        <f t="shared" ref="DK123:EH123" ca="1" si="130">IF(DK122,ROUND(SUM(DK103:DK104,DK96,DK81)/DK122,6),)</f>
        <v>1.6004000000000001E-2</v>
      </c>
      <c r="DL123" s="77">
        <f t="shared" ca="1" si="130"/>
        <v>1.6004000000000001E-2</v>
      </c>
      <c r="DM123" s="77">
        <f t="shared" ca="1" si="130"/>
        <v>1.6004000000000001E-2</v>
      </c>
      <c r="DN123" s="77">
        <f t="shared" ca="1" si="130"/>
        <v>1.6004000000000001E-2</v>
      </c>
      <c r="DO123" s="77">
        <f t="shared" ca="1" si="130"/>
        <v>1.6004000000000001E-2</v>
      </c>
      <c r="DP123" s="77">
        <f t="shared" ca="1" si="130"/>
        <v>1.6004000000000001E-2</v>
      </c>
      <c r="DQ123" s="77">
        <f t="shared" ca="1" si="130"/>
        <v>1.6004000000000001E-2</v>
      </c>
      <c r="DR123" s="77">
        <f t="shared" ca="1" si="130"/>
        <v>1.6004000000000001E-2</v>
      </c>
      <c r="DS123" s="77">
        <f t="shared" ca="1" si="130"/>
        <v>1.6004000000000001E-2</v>
      </c>
      <c r="DT123" s="77">
        <f t="shared" ca="1" si="130"/>
        <v>1.6004000000000001E-2</v>
      </c>
      <c r="DU123" s="77">
        <f t="shared" ca="1" si="130"/>
        <v>1.6004000000000001E-2</v>
      </c>
      <c r="DV123" s="77">
        <f t="shared" ca="1" si="130"/>
        <v>1.6004000000000001E-2</v>
      </c>
      <c r="DW123" s="77">
        <f t="shared" ca="1" si="130"/>
        <v>1.6705000000000001E-2</v>
      </c>
      <c r="DX123" s="77">
        <f t="shared" ca="1" si="130"/>
        <v>1.6705000000000001E-2</v>
      </c>
      <c r="DY123" s="77">
        <f t="shared" ca="1" si="130"/>
        <v>1.6705000000000001E-2</v>
      </c>
      <c r="DZ123" s="77">
        <f t="shared" ca="1" si="130"/>
        <v>1.6705000000000001E-2</v>
      </c>
      <c r="EA123" s="77">
        <f t="shared" ca="1" si="130"/>
        <v>1.6705000000000001E-2</v>
      </c>
      <c r="EB123" s="77">
        <f t="shared" ca="1" si="130"/>
        <v>1.6705000000000001E-2</v>
      </c>
      <c r="EC123" s="77">
        <f t="shared" ca="1" si="130"/>
        <v>1.6705000000000001E-2</v>
      </c>
      <c r="ED123" s="77">
        <f t="shared" ca="1" si="130"/>
        <v>1.6705000000000001E-2</v>
      </c>
      <c r="EE123" s="77">
        <f t="shared" ca="1" si="130"/>
        <v>1.6705000000000001E-2</v>
      </c>
      <c r="EF123" s="77">
        <f t="shared" ca="1" si="130"/>
        <v>1.6705000000000001E-2</v>
      </c>
      <c r="EG123" s="77">
        <f t="shared" ca="1" si="130"/>
        <v>1.6705000000000001E-2</v>
      </c>
      <c r="EH123" s="77">
        <f t="shared" ca="1" si="130"/>
        <v>1.6705000000000001E-2</v>
      </c>
    </row>
    <row r="124" spans="1:138" x14ac:dyDescent="0.2">
      <c r="A124" s="2"/>
      <c r="B124" s="178" t="s">
        <v>235</v>
      </c>
      <c r="C124" s="84"/>
      <c r="D124" s="180"/>
      <c r="E124" s="180">
        <f t="shared" ref="E124:N124" ca="1" si="131">IF(AND(E96,E69&gt;0),-E69/E96,)*(E$10&lt;=MAX(rHoldPeriod,1))</f>
        <v>0</v>
      </c>
      <c r="F124" s="180">
        <f t="shared" ca="1" si="131"/>
        <v>0</v>
      </c>
      <c r="G124" s="180">
        <f t="shared" ca="1" si="131"/>
        <v>0</v>
      </c>
      <c r="H124" s="180">
        <f t="shared" ca="1" si="131"/>
        <v>3.0438615753040099</v>
      </c>
      <c r="I124" s="180">
        <f t="shared" ca="1" si="131"/>
        <v>3.1398351313138093</v>
      </c>
      <c r="J124" s="180">
        <f t="shared" ca="1" si="131"/>
        <v>3.2388043367226698</v>
      </c>
      <c r="K124" s="180">
        <f t="shared" ca="1" si="131"/>
        <v>3.3408619720805284</v>
      </c>
      <c r="L124" s="180">
        <f t="shared" ca="1" si="131"/>
        <v>3.44610367413053</v>
      </c>
      <c r="M124" s="180">
        <f t="shared" ca="1" si="131"/>
        <v>3.5546280233142205</v>
      </c>
      <c r="N124" s="180">
        <f t="shared" ca="1" si="131"/>
        <v>3.6665366339474175</v>
      </c>
      <c r="O124" s="180">
        <f ca="1">IF(AND(O96,O69&gt;0),-O69/O96,)*(O$10&lt;=MAX(rHoldPeriod,1))</f>
        <v>0</v>
      </c>
      <c r="P124" s="180">
        <f ca="1">AVERAGEIF($E$10:$N$10,"&lt;="&amp;MAX(rHoldPeriod,1),$E124:$N124)</f>
        <v>2.3430631346813184</v>
      </c>
      <c r="Q124" s="2"/>
      <c r="R124" s="180"/>
      <c r="S124" s="180">
        <f t="shared" ref="S124:AX124" ca="1" si="132">IF(AND(S96,S69&gt;0),-S69/S96,)*(S$10&lt;=MAX(rHoldPeriod,1)*12)</f>
        <v>0</v>
      </c>
      <c r="T124" s="180">
        <f t="shared" ca="1" si="132"/>
        <v>0</v>
      </c>
      <c r="U124" s="180">
        <f t="shared" ca="1" si="132"/>
        <v>0</v>
      </c>
      <c r="V124" s="180">
        <f t="shared" ca="1" si="132"/>
        <v>0</v>
      </c>
      <c r="W124" s="180">
        <f t="shared" ca="1" si="132"/>
        <v>0</v>
      </c>
      <c r="X124" s="180">
        <f t="shared" ca="1" si="132"/>
        <v>0</v>
      </c>
      <c r="Y124" s="180">
        <f t="shared" ca="1" si="132"/>
        <v>0</v>
      </c>
      <c r="Z124" s="180">
        <f t="shared" ca="1" si="132"/>
        <v>0</v>
      </c>
      <c r="AA124" s="180">
        <f t="shared" ca="1" si="132"/>
        <v>0</v>
      </c>
      <c r="AB124" s="180">
        <f t="shared" ca="1" si="132"/>
        <v>0</v>
      </c>
      <c r="AC124" s="180">
        <f t="shared" ca="1" si="132"/>
        <v>0</v>
      </c>
      <c r="AD124" s="180">
        <f t="shared" ca="1" si="132"/>
        <v>0</v>
      </c>
      <c r="AE124" s="180">
        <f t="shared" ca="1" si="132"/>
        <v>0</v>
      </c>
      <c r="AF124" s="180">
        <f t="shared" ca="1" si="132"/>
        <v>0</v>
      </c>
      <c r="AG124" s="180">
        <f t="shared" ca="1" si="132"/>
        <v>0</v>
      </c>
      <c r="AH124" s="180">
        <f t="shared" ca="1" si="132"/>
        <v>0</v>
      </c>
      <c r="AI124" s="180">
        <f t="shared" ca="1" si="132"/>
        <v>0</v>
      </c>
      <c r="AJ124" s="180">
        <f t="shared" ca="1" si="132"/>
        <v>0</v>
      </c>
      <c r="AK124" s="180">
        <f t="shared" ca="1" si="132"/>
        <v>0</v>
      </c>
      <c r="AL124" s="180">
        <f t="shared" ca="1" si="132"/>
        <v>0</v>
      </c>
      <c r="AM124" s="180">
        <f t="shared" ca="1" si="132"/>
        <v>0</v>
      </c>
      <c r="AN124" s="180">
        <f t="shared" ca="1" si="132"/>
        <v>0</v>
      </c>
      <c r="AO124" s="180">
        <f t="shared" ca="1" si="132"/>
        <v>0</v>
      </c>
      <c r="AP124" s="180">
        <f t="shared" ca="1" si="132"/>
        <v>0</v>
      </c>
      <c r="AQ124" s="180">
        <f t="shared" ca="1" si="132"/>
        <v>0</v>
      </c>
      <c r="AR124" s="180">
        <f t="shared" ca="1" si="132"/>
        <v>0</v>
      </c>
      <c r="AS124" s="180">
        <f t="shared" ca="1" si="132"/>
        <v>0</v>
      </c>
      <c r="AT124" s="180">
        <f t="shared" ca="1" si="132"/>
        <v>0</v>
      </c>
      <c r="AU124" s="180">
        <f t="shared" ca="1" si="132"/>
        <v>0</v>
      </c>
      <c r="AV124" s="180">
        <f t="shared" ca="1" si="132"/>
        <v>0</v>
      </c>
      <c r="AW124" s="180">
        <f t="shared" ca="1" si="132"/>
        <v>0</v>
      </c>
      <c r="AX124" s="180">
        <f t="shared" ca="1" si="132"/>
        <v>0</v>
      </c>
      <c r="AY124" s="180">
        <f t="shared" ref="AY124:CD124" ca="1" si="133">IF(AND(AY96,AY69&gt;0),-AY69/AY96,)*(AY$10&lt;=MAX(rHoldPeriod,1)*12)</f>
        <v>0</v>
      </c>
      <c r="AZ124" s="180">
        <f t="shared" ca="1" si="133"/>
        <v>0</v>
      </c>
      <c r="BA124" s="180">
        <f t="shared" ca="1" si="133"/>
        <v>0</v>
      </c>
      <c r="BB124" s="180">
        <f t="shared" ca="1" si="133"/>
        <v>0</v>
      </c>
      <c r="BC124" s="180">
        <f t="shared" ca="1" si="133"/>
        <v>3.0438615753040117</v>
      </c>
      <c r="BD124" s="180">
        <f t="shared" ca="1" si="133"/>
        <v>3.0438615753040117</v>
      </c>
      <c r="BE124" s="180">
        <f t="shared" ca="1" si="133"/>
        <v>3.0438615753040117</v>
      </c>
      <c r="BF124" s="180">
        <f t="shared" ca="1" si="133"/>
        <v>3.0438615753040117</v>
      </c>
      <c r="BG124" s="180">
        <f t="shared" ca="1" si="133"/>
        <v>3.0438615753040117</v>
      </c>
      <c r="BH124" s="180">
        <f t="shared" ca="1" si="133"/>
        <v>3.0438615753040117</v>
      </c>
      <c r="BI124" s="180">
        <f t="shared" ca="1" si="133"/>
        <v>3.0438615753040117</v>
      </c>
      <c r="BJ124" s="180">
        <f t="shared" ca="1" si="133"/>
        <v>3.0438615753040117</v>
      </c>
      <c r="BK124" s="180">
        <f t="shared" ca="1" si="133"/>
        <v>3.0438615753040117</v>
      </c>
      <c r="BL124" s="180">
        <f t="shared" ca="1" si="133"/>
        <v>3.0438615753040117</v>
      </c>
      <c r="BM124" s="180">
        <f t="shared" ca="1" si="133"/>
        <v>3.0438615753040117</v>
      </c>
      <c r="BN124" s="180">
        <f t="shared" ca="1" si="133"/>
        <v>3.0438615753040117</v>
      </c>
      <c r="BO124" s="180">
        <f t="shared" ca="1" si="133"/>
        <v>3.1398351313138084</v>
      </c>
      <c r="BP124" s="180">
        <f t="shared" ca="1" si="133"/>
        <v>3.1398351313138084</v>
      </c>
      <c r="BQ124" s="180">
        <f t="shared" ca="1" si="133"/>
        <v>3.1398351313138084</v>
      </c>
      <c r="BR124" s="180">
        <f t="shared" ca="1" si="133"/>
        <v>3.1398351313138084</v>
      </c>
      <c r="BS124" s="180">
        <f t="shared" ca="1" si="133"/>
        <v>3.1398351313138084</v>
      </c>
      <c r="BT124" s="180">
        <f t="shared" ca="1" si="133"/>
        <v>3.1398351313138084</v>
      </c>
      <c r="BU124" s="180">
        <f t="shared" ca="1" si="133"/>
        <v>3.1398351313138084</v>
      </c>
      <c r="BV124" s="180">
        <f t="shared" ca="1" si="133"/>
        <v>3.1398351313138084</v>
      </c>
      <c r="BW124" s="180">
        <f t="shared" ca="1" si="133"/>
        <v>3.1398351313138084</v>
      </c>
      <c r="BX124" s="180">
        <f t="shared" ca="1" si="133"/>
        <v>3.1398351313138084</v>
      </c>
      <c r="BY124" s="180">
        <f t="shared" ca="1" si="133"/>
        <v>3.1398351313138084</v>
      </c>
      <c r="BZ124" s="180">
        <f t="shared" ca="1" si="133"/>
        <v>3.1398351313138084</v>
      </c>
      <c r="CA124" s="180">
        <f t="shared" ca="1" si="133"/>
        <v>3.2388043367226671</v>
      </c>
      <c r="CB124" s="180">
        <f t="shared" ca="1" si="133"/>
        <v>3.2388043367226671</v>
      </c>
      <c r="CC124" s="180">
        <f t="shared" ca="1" si="133"/>
        <v>3.2388043367226671</v>
      </c>
      <c r="CD124" s="180">
        <f t="shared" ca="1" si="133"/>
        <v>3.2388043367226671</v>
      </c>
      <c r="CE124" s="180">
        <f t="shared" ref="CE124:DJ124" ca="1" si="134">IF(AND(CE96,CE69&gt;0),-CE69/CE96,)*(CE$10&lt;=MAX(rHoldPeriod,1)*12)</f>
        <v>3.2388043367226671</v>
      </c>
      <c r="CF124" s="180">
        <f t="shared" ca="1" si="134"/>
        <v>3.2388043367226671</v>
      </c>
      <c r="CG124" s="180">
        <f t="shared" ca="1" si="134"/>
        <v>3.2388043367226671</v>
      </c>
      <c r="CH124" s="180">
        <f t="shared" ca="1" si="134"/>
        <v>3.2388043367226671</v>
      </c>
      <c r="CI124" s="180">
        <f t="shared" ca="1" si="134"/>
        <v>3.2388043367226671</v>
      </c>
      <c r="CJ124" s="180">
        <f t="shared" ca="1" si="134"/>
        <v>3.2388043367226671</v>
      </c>
      <c r="CK124" s="180">
        <f t="shared" ca="1" si="134"/>
        <v>3.2388043367226671</v>
      </c>
      <c r="CL124" s="180">
        <f t="shared" ca="1" si="134"/>
        <v>3.2388043367226671</v>
      </c>
      <c r="CM124" s="180">
        <f t="shared" ca="1" si="134"/>
        <v>3.3408619720805302</v>
      </c>
      <c r="CN124" s="180">
        <f t="shared" ca="1" si="134"/>
        <v>3.3408619720805302</v>
      </c>
      <c r="CO124" s="180">
        <f t="shared" ca="1" si="134"/>
        <v>3.3408619720805302</v>
      </c>
      <c r="CP124" s="180">
        <f t="shared" ca="1" si="134"/>
        <v>3.3408619720805302</v>
      </c>
      <c r="CQ124" s="180">
        <f t="shared" ca="1" si="134"/>
        <v>3.3408619720805302</v>
      </c>
      <c r="CR124" s="180">
        <f t="shared" ca="1" si="134"/>
        <v>3.3408619720805302</v>
      </c>
      <c r="CS124" s="180">
        <f t="shared" ca="1" si="134"/>
        <v>3.3408619720805302</v>
      </c>
      <c r="CT124" s="180">
        <f t="shared" ca="1" si="134"/>
        <v>3.3408619720805302</v>
      </c>
      <c r="CU124" s="180">
        <f t="shared" ca="1" si="134"/>
        <v>3.3408619720805302</v>
      </c>
      <c r="CV124" s="180">
        <f t="shared" ca="1" si="134"/>
        <v>3.3408619720805302</v>
      </c>
      <c r="CW124" s="180">
        <f t="shared" ca="1" si="134"/>
        <v>3.3408619720805302</v>
      </c>
      <c r="CX124" s="180">
        <f t="shared" ca="1" si="134"/>
        <v>3.3408619720805302</v>
      </c>
      <c r="CY124" s="180">
        <f t="shared" ca="1" si="134"/>
        <v>3.4461036741305291</v>
      </c>
      <c r="CZ124" s="180">
        <f t="shared" ca="1" si="134"/>
        <v>3.4461036741305291</v>
      </c>
      <c r="DA124" s="180">
        <f t="shared" ca="1" si="134"/>
        <v>3.4461036741305291</v>
      </c>
      <c r="DB124" s="180">
        <f t="shared" ca="1" si="134"/>
        <v>3.4461036741305291</v>
      </c>
      <c r="DC124" s="180">
        <f t="shared" ca="1" si="134"/>
        <v>3.4461036741305291</v>
      </c>
      <c r="DD124" s="180">
        <f t="shared" ca="1" si="134"/>
        <v>3.4461036741305291</v>
      </c>
      <c r="DE124" s="180">
        <f t="shared" ca="1" si="134"/>
        <v>3.4461036741305291</v>
      </c>
      <c r="DF124" s="180">
        <f t="shared" ca="1" si="134"/>
        <v>3.4461036741305291</v>
      </c>
      <c r="DG124" s="180">
        <f t="shared" ca="1" si="134"/>
        <v>3.4461036741305291</v>
      </c>
      <c r="DH124" s="180">
        <f t="shared" ca="1" si="134"/>
        <v>3.4461036741305291</v>
      </c>
      <c r="DI124" s="180">
        <f t="shared" ca="1" si="134"/>
        <v>3.4461036741305291</v>
      </c>
      <c r="DJ124" s="180">
        <f t="shared" ca="1" si="134"/>
        <v>3.4461036741305291</v>
      </c>
      <c r="DK124" s="180">
        <f t="shared" ref="DK124:EH124" ca="1" si="135">IF(AND(DK96,DK69&gt;0),-DK69/DK96,)*(DK$10&lt;=MAX(rHoldPeriod,1)*12)</f>
        <v>3.5546280233142205</v>
      </c>
      <c r="DL124" s="180">
        <f t="shared" ca="1" si="135"/>
        <v>3.5546280233142205</v>
      </c>
      <c r="DM124" s="180">
        <f t="shared" ca="1" si="135"/>
        <v>3.5546280233142205</v>
      </c>
      <c r="DN124" s="180">
        <f t="shared" ca="1" si="135"/>
        <v>3.5546280233142205</v>
      </c>
      <c r="DO124" s="180">
        <f t="shared" ca="1" si="135"/>
        <v>3.5546280233142205</v>
      </c>
      <c r="DP124" s="180">
        <f t="shared" ca="1" si="135"/>
        <v>3.5546280233142205</v>
      </c>
      <c r="DQ124" s="180">
        <f t="shared" ca="1" si="135"/>
        <v>3.5546280233142205</v>
      </c>
      <c r="DR124" s="180">
        <f t="shared" ca="1" si="135"/>
        <v>3.5546280233142205</v>
      </c>
      <c r="DS124" s="180">
        <f t="shared" ca="1" si="135"/>
        <v>3.5546280233142205</v>
      </c>
      <c r="DT124" s="180">
        <f t="shared" ca="1" si="135"/>
        <v>3.5546280233142205</v>
      </c>
      <c r="DU124" s="180">
        <f t="shared" ca="1" si="135"/>
        <v>3.5546280233142205</v>
      </c>
      <c r="DV124" s="180">
        <f t="shared" ca="1" si="135"/>
        <v>3.5546280233142205</v>
      </c>
      <c r="DW124" s="180">
        <f t="shared" ca="1" si="135"/>
        <v>3.6665366339474148</v>
      </c>
      <c r="DX124" s="180">
        <f t="shared" ca="1" si="135"/>
        <v>3.6665366339474148</v>
      </c>
      <c r="DY124" s="180">
        <f t="shared" ca="1" si="135"/>
        <v>3.6665366339474148</v>
      </c>
      <c r="DZ124" s="180">
        <f t="shared" ca="1" si="135"/>
        <v>3.6665366339474148</v>
      </c>
      <c r="EA124" s="180">
        <f t="shared" ca="1" si="135"/>
        <v>3.6665366339474148</v>
      </c>
      <c r="EB124" s="180">
        <f t="shared" ca="1" si="135"/>
        <v>3.6665366339474148</v>
      </c>
      <c r="EC124" s="180">
        <f t="shared" ca="1" si="135"/>
        <v>3.6665366339474148</v>
      </c>
      <c r="ED124" s="180">
        <f t="shared" ca="1" si="135"/>
        <v>3.6665366339474148</v>
      </c>
      <c r="EE124" s="180">
        <f t="shared" ca="1" si="135"/>
        <v>3.6665366339474148</v>
      </c>
      <c r="EF124" s="180">
        <f t="shared" ca="1" si="135"/>
        <v>3.6665366339474148</v>
      </c>
      <c r="EG124" s="180">
        <f t="shared" ca="1" si="135"/>
        <v>3.6665366339474148</v>
      </c>
      <c r="EH124" s="180">
        <f t="shared" ca="1" si="135"/>
        <v>3.6665366339474148</v>
      </c>
    </row>
    <row r="125" spans="1:138"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f ca="1">PPMT(BC143,1,360,rLoan1Amt)</f>
        <v>-149250</v>
      </c>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row>
    <row r="126" spans="1:138"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row>
    <row r="127" spans="1:138" x14ac:dyDescent="0.2">
      <c r="A127" s="2"/>
      <c r="B127" s="168" t="s">
        <v>541</v>
      </c>
      <c r="C127" s="168"/>
      <c r="D127" s="168"/>
      <c r="E127" s="168"/>
      <c r="F127" s="168"/>
      <c r="G127" s="168"/>
      <c r="H127" s="168"/>
      <c r="I127" s="168"/>
      <c r="J127" s="168"/>
      <c r="K127" s="168"/>
      <c r="L127" s="168"/>
      <c r="M127" s="168"/>
      <c r="N127" s="168"/>
      <c r="O127" s="168"/>
      <c r="P127" s="168"/>
      <c r="Q127" s="2"/>
      <c r="R127" s="168"/>
      <c r="S127" s="168"/>
      <c r="T127" s="168"/>
      <c r="U127" s="168"/>
      <c r="V127" s="168"/>
      <c r="W127" s="168"/>
      <c r="X127" s="168"/>
      <c r="Y127" s="168"/>
      <c r="Z127" s="168"/>
      <c r="AA127" s="168"/>
      <c r="AB127" s="168"/>
      <c r="AC127" s="168"/>
      <c r="AD127" s="168"/>
      <c r="AE127" s="168"/>
      <c r="AF127" s="168"/>
      <c r="AG127" s="168"/>
      <c r="AH127" s="168"/>
      <c r="AI127" s="168"/>
      <c r="AJ127" s="168"/>
      <c r="AK127" s="168"/>
      <c r="AL127" s="168"/>
      <c r="AM127" s="168"/>
      <c r="AN127" s="168"/>
      <c r="AO127" s="168"/>
      <c r="AP127" s="168"/>
      <c r="AQ127" s="168"/>
      <c r="AR127" s="168"/>
      <c r="AS127" s="168"/>
      <c r="AT127" s="168"/>
      <c r="AU127" s="168"/>
      <c r="AV127" s="168"/>
      <c r="AW127" s="168"/>
      <c r="AX127" s="168"/>
      <c r="AY127" s="168"/>
      <c r="AZ127" s="168"/>
      <c r="BA127" s="168"/>
      <c r="BB127" s="168"/>
      <c r="BC127" s="168"/>
      <c r="BD127" s="168"/>
      <c r="BE127" s="168"/>
      <c r="BF127" s="168"/>
      <c r="BG127" s="168"/>
      <c r="BH127" s="168"/>
      <c r="BI127" s="168"/>
      <c r="BJ127" s="168"/>
      <c r="BK127" s="168"/>
      <c r="BL127" s="168"/>
      <c r="BM127" s="168"/>
      <c r="BN127" s="168"/>
      <c r="BO127" s="168"/>
      <c r="BP127" s="168"/>
      <c r="BQ127" s="168"/>
      <c r="BR127" s="168"/>
      <c r="BS127" s="168"/>
      <c r="BT127" s="168"/>
      <c r="BU127" s="168"/>
      <c r="BV127" s="168"/>
      <c r="BW127" s="168"/>
      <c r="BX127" s="168"/>
      <c r="BY127" s="168"/>
      <c r="BZ127" s="168"/>
      <c r="CA127" s="168"/>
      <c r="CB127" s="168"/>
      <c r="CC127" s="168"/>
      <c r="CD127" s="168"/>
      <c r="CE127" s="168"/>
      <c r="CF127" s="168"/>
      <c r="CG127" s="168"/>
      <c r="CH127" s="168"/>
      <c r="CI127" s="168"/>
      <c r="CJ127" s="168"/>
      <c r="CK127" s="168"/>
      <c r="CL127" s="168"/>
      <c r="CM127" s="168"/>
      <c r="CN127" s="168"/>
      <c r="CO127" s="168"/>
      <c r="CP127" s="168"/>
      <c r="CQ127" s="168"/>
      <c r="CR127" s="168"/>
      <c r="CS127" s="168"/>
      <c r="CT127" s="168"/>
      <c r="CU127" s="168"/>
      <c r="CV127" s="168"/>
      <c r="CW127" s="168"/>
      <c r="CX127" s="168"/>
      <c r="CY127" s="168"/>
      <c r="CZ127" s="168"/>
      <c r="DA127" s="168"/>
      <c r="DB127" s="168"/>
      <c r="DC127" s="168"/>
      <c r="DD127" s="168"/>
      <c r="DE127" s="168"/>
      <c r="DF127" s="168"/>
      <c r="DG127" s="168"/>
      <c r="DH127" s="168"/>
      <c r="DI127" s="168"/>
      <c r="DJ127" s="168"/>
      <c r="DK127" s="168"/>
      <c r="DL127" s="168"/>
      <c r="DM127" s="168"/>
      <c r="DN127" s="168"/>
      <c r="DO127" s="168"/>
      <c r="DP127" s="168"/>
      <c r="DQ127" s="168"/>
      <c r="DR127" s="168"/>
      <c r="DS127" s="168"/>
      <c r="DT127" s="168"/>
      <c r="DU127" s="168"/>
      <c r="DV127" s="168"/>
      <c r="DW127" s="168"/>
      <c r="DX127" s="168"/>
      <c r="DY127" s="168"/>
      <c r="DZ127" s="168"/>
      <c r="EA127" s="168"/>
      <c r="EB127" s="168"/>
      <c r="EC127" s="168"/>
      <c r="ED127" s="168"/>
      <c r="EE127" s="168"/>
      <c r="EF127" s="168"/>
      <c r="EG127" s="168"/>
      <c r="EH127" s="168"/>
    </row>
    <row r="128" spans="1:138" x14ac:dyDescent="0.2">
      <c r="A128" s="2"/>
      <c r="B128" s="181" t="s">
        <v>182</v>
      </c>
      <c r="C128" s="120"/>
      <c r="D128" s="120"/>
      <c r="E128" s="120"/>
      <c r="F128" s="120"/>
      <c r="G128" s="120"/>
      <c r="H128" s="120"/>
      <c r="I128" s="120"/>
      <c r="J128" s="120"/>
      <c r="K128" s="120"/>
      <c r="L128" s="120"/>
      <c r="M128" s="120"/>
      <c r="N128" s="120"/>
      <c r="O128" s="120"/>
      <c r="P128" s="120"/>
      <c r="Q128" s="2"/>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c r="BF128" s="120"/>
      <c r="BG128" s="120"/>
      <c r="BH128" s="120"/>
      <c r="BI128" s="120"/>
      <c r="BJ128" s="120"/>
      <c r="BK128" s="120"/>
      <c r="BL128" s="120"/>
      <c r="BM128" s="120"/>
      <c r="BN128" s="120"/>
      <c r="BO128" s="120"/>
      <c r="BP128" s="120"/>
      <c r="BQ128" s="120"/>
      <c r="BR128" s="120"/>
      <c r="BS128" s="120"/>
      <c r="BT128" s="120"/>
      <c r="BU128" s="120"/>
      <c r="BV128" s="120"/>
      <c r="BW128" s="120"/>
      <c r="BX128" s="120"/>
      <c r="BY128" s="120"/>
      <c r="BZ128" s="120"/>
      <c r="CA128" s="120"/>
      <c r="CB128" s="120"/>
      <c r="CC128" s="120"/>
      <c r="CD128" s="120"/>
      <c r="CE128" s="120"/>
      <c r="CF128" s="120"/>
      <c r="CG128" s="120"/>
      <c r="CH128" s="120"/>
      <c r="CI128" s="120"/>
      <c r="CJ128" s="120"/>
      <c r="CK128" s="120"/>
      <c r="CL128" s="120"/>
      <c r="CM128" s="120"/>
      <c r="CN128" s="120"/>
      <c r="CO128" s="120"/>
      <c r="CP128" s="120"/>
      <c r="CQ128" s="120"/>
      <c r="CR128" s="120"/>
      <c r="CS128" s="120"/>
      <c r="CT128" s="120"/>
      <c r="CU128" s="120"/>
      <c r="CV128" s="120"/>
      <c r="CW128" s="120"/>
      <c r="CX128" s="120"/>
      <c r="CY128" s="120"/>
      <c r="CZ128" s="120"/>
      <c r="DA128" s="120"/>
      <c r="DB128" s="120"/>
      <c r="DC128" s="120"/>
      <c r="DD128" s="120"/>
      <c r="DE128" s="120"/>
      <c r="DF128" s="120"/>
      <c r="DG128" s="120"/>
      <c r="DH128" s="120"/>
      <c r="DI128" s="120"/>
      <c r="DJ128" s="120"/>
      <c r="DK128" s="120"/>
      <c r="DL128" s="120"/>
      <c r="DM128" s="120"/>
      <c r="DN128" s="120"/>
      <c r="DO128" s="120"/>
      <c r="DP128" s="120"/>
      <c r="DQ128" s="120"/>
      <c r="DR128" s="120"/>
      <c r="DS128" s="120"/>
      <c r="DT128" s="120"/>
      <c r="DU128" s="120"/>
      <c r="DV128" s="120"/>
      <c r="DW128" s="120"/>
      <c r="DX128" s="120"/>
      <c r="DY128" s="120"/>
      <c r="DZ128" s="120"/>
      <c r="EA128" s="120"/>
      <c r="EB128" s="120"/>
      <c r="EC128" s="120"/>
      <c r="ED128" s="120"/>
      <c r="EE128" s="120"/>
      <c r="EF128" s="120"/>
      <c r="EG128" s="120"/>
      <c r="EH128" s="120"/>
    </row>
    <row r="129" spans="1:138" x14ac:dyDescent="0.2">
      <c r="A129" s="2"/>
      <c r="B129" s="182" t="s">
        <v>183</v>
      </c>
      <c r="C129" s="96"/>
      <c r="D129" s="96">
        <f t="shared" ref="D129:O129" ca="1" si="136">SUMIF($R$8:$EH$8,D$10,$R129:$EH129)</f>
        <v>0</v>
      </c>
      <c r="E129" s="96">
        <f t="shared" ca="1" si="136"/>
        <v>0</v>
      </c>
      <c r="F129" s="96">
        <f t="shared" ca="1" si="136"/>
        <v>0</v>
      </c>
      <c r="G129" s="96">
        <f t="shared" ca="1" si="136"/>
        <v>0</v>
      </c>
      <c r="H129" s="96">
        <f t="shared" ca="1" si="136"/>
        <v>0</v>
      </c>
      <c r="I129" s="96">
        <f t="shared" ca="1" si="136"/>
        <v>0</v>
      </c>
      <c r="J129" s="96">
        <f t="shared" ca="1" si="136"/>
        <v>0</v>
      </c>
      <c r="K129" s="96">
        <f t="shared" ca="1" si="136"/>
        <v>0</v>
      </c>
      <c r="L129" s="96">
        <f t="shared" ca="1" si="136"/>
        <v>0</v>
      </c>
      <c r="M129" s="96">
        <f t="shared" ca="1" si="136"/>
        <v>0</v>
      </c>
      <c r="N129" s="96">
        <f t="shared" ca="1" si="136"/>
        <v>0</v>
      </c>
      <c r="O129" s="96">
        <f t="shared" si="136"/>
        <v>0</v>
      </c>
      <c r="P129" s="96">
        <f ca="1">SUMIF($D$10:$N$10,"&lt;="&amp;rHoldPeriod,$D129:$N129)</f>
        <v>0</v>
      </c>
      <c r="Q129" s="2"/>
      <c r="R129" s="96">
        <f t="shared" ref="R129:AW129" ca="1" si="137">-(rLoan1Pts*R135+rLoan1Cost)*(R135&gt;0)</f>
        <v>0</v>
      </c>
      <c r="S129" s="96">
        <f t="shared" ca="1" si="137"/>
        <v>0</v>
      </c>
      <c r="T129" s="96">
        <f t="shared" ca="1" si="137"/>
        <v>0</v>
      </c>
      <c r="U129" s="96">
        <f t="shared" ca="1" si="137"/>
        <v>0</v>
      </c>
      <c r="V129" s="96">
        <f t="shared" ca="1" si="137"/>
        <v>0</v>
      </c>
      <c r="W129" s="96">
        <f t="shared" ca="1" si="137"/>
        <v>0</v>
      </c>
      <c r="X129" s="96">
        <f t="shared" ca="1" si="137"/>
        <v>0</v>
      </c>
      <c r="Y129" s="96">
        <f t="shared" ca="1" si="137"/>
        <v>0</v>
      </c>
      <c r="Z129" s="96">
        <f t="shared" ca="1" si="137"/>
        <v>0</v>
      </c>
      <c r="AA129" s="96">
        <f t="shared" ca="1" si="137"/>
        <v>0</v>
      </c>
      <c r="AB129" s="96">
        <f t="shared" ca="1" si="137"/>
        <v>0</v>
      </c>
      <c r="AC129" s="96">
        <f t="shared" ca="1" si="137"/>
        <v>0</v>
      </c>
      <c r="AD129" s="96">
        <f t="shared" ca="1" si="137"/>
        <v>0</v>
      </c>
      <c r="AE129" s="96">
        <f t="shared" ca="1" si="137"/>
        <v>0</v>
      </c>
      <c r="AF129" s="96">
        <f t="shared" ca="1" si="137"/>
        <v>0</v>
      </c>
      <c r="AG129" s="96">
        <f t="shared" ca="1" si="137"/>
        <v>0</v>
      </c>
      <c r="AH129" s="96">
        <f t="shared" ca="1" si="137"/>
        <v>0</v>
      </c>
      <c r="AI129" s="96">
        <f t="shared" ca="1" si="137"/>
        <v>0</v>
      </c>
      <c r="AJ129" s="96">
        <f t="shared" ca="1" si="137"/>
        <v>0</v>
      </c>
      <c r="AK129" s="96">
        <f t="shared" ca="1" si="137"/>
        <v>0</v>
      </c>
      <c r="AL129" s="96">
        <f t="shared" ca="1" si="137"/>
        <v>0</v>
      </c>
      <c r="AM129" s="96">
        <f t="shared" ca="1" si="137"/>
        <v>0</v>
      </c>
      <c r="AN129" s="96">
        <f t="shared" ca="1" si="137"/>
        <v>0</v>
      </c>
      <c r="AO129" s="96">
        <f t="shared" ca="1" si="137"/>
        <v>0</v>
      </c>
      <c r="AP129" s="96">
        <f t="shared" ca="1" si="137"/>
        <v>0</v>
      </c>
      <c r="AQ129" s="96">
        <f t="shared" ca="1" si="137"/>
        <v>0</v>
      </c>
      <c r="AR129" s="96">
        <f t="shared" ca="1" si="137"/>
        <v>0</v>
      </c>
      <c r="AS129" s="96">
        <f t="shared" ca="1" si="137"/>
        <v>0</v>
      </c>
      <c r="AT129" s="96">
        <f t="shared" ca="1" si="137"/>
        <v>0</v>
      </c>
      <c r="AU129" s="96">
        <f t="shared" ca="1" si="137"/>
        <v>0</v>
      </c>
      <c r="AV129" s="96">
        <f t="shared" ca="1" si="137"/>
        <v>0</v>
      </c>
      <c r="AW129" s="96">
        <f t="shared" ca="1" si="137"/>
        <v>0</v>
      </c>
      <c r="AX129" s="96">
        <f t="shared" ref="AX129:CC129" ca="1" si="138">-(rLoan1Pts*AX135+rLoan1Cost)*(AX135&gt;0)</f>
        <v>0</v>
      </c>
      <c r="AY129" s="96">
        <f t="shared" ca="1" si="138"/>
        <v>0</v>
      </c>
      <c r="AZ129" s="96">
        <f t="shared" ca="1" si="138"/>
        <v>0</v>
      </c>
      <c r="BA129" s="96">
        <f t="shared" ca="1" si="138"/>
        <v>0</v>
      </c>
      <c r="BB129" s="96">
        <f t="shared" ca="1" si="138"/>
        <v>0</v>
      </c>
      <c r="BC129" s="96">
        <f t="shared" ca="1" si="138"/>
        <v>0</v>
      </c>
      <c r="BD129" s="96">
        <f t="shared" ca="1" si="138"/>
        <v>0</v>
      </c>
      <c r="BE129" s="96">
        <f t="shared" ca="1" si="138"/>
        <v>0</v>
      </c>
      <c r="BF129" s="96">
        <f t="shared" ca="1" si="138"/>
        <v>0</v>
      </c>
      <c r="BG129" s="96">
        <f t="shared" ca="1" si="138"/>
        <v>0</v>
      </c>
      <c r="BH129" s="96">
        <f t="shared" ca="1" si="138"/>
        <v>0</v>
      </c>
      <c r="BI129" s="96">
        <f t="shared" ca="1" si="138"/>
        <v>0</v>
      </c>
      <c r="BJ129" s="96">
        <f t="shared" ca="1" si="138"/>
        <v>0</v>
      </c>
      <c r="BK129" s="96">
        <f t="shared" ca="1" si="138"/>
        <v>0</v>
      </c>
      <c r="BL129" s="96">
        <f t="shared" ca="1" si="138"/>
        <v>0</v>
      </c>
      <c r="BM129" s="96">
        <f t="shared" ca="1" si="138"/>
        <v>0</v>
      </c>
      <c r="BN129" s="96">
        <f t="shared" ca="1" si="138"/>
        <v>0</v>
      </c>
      <c r="BO129" s="96">
        <f t="shared" ca="1" si="138"/>
        <v>0</v>
      </c>
      <c r="BP129" s="96">
        <f t="shared" ca="1" si="138"/>
        <v>0</v>
      </c>
      <c r="BQ129" s="96">
        <f t="shared" ca="1" si="138"/>
        <v>0</v>
      </c>
      <c r="BR129" s="96">
        <f t="shared" ca="1" si="138"/>
        <v>0</v>
      </c>
      <c r="BS129" s="96">
        <f t="shared" ca="1" si="138"/>
        <v>0</v>
      </c>
      <c r="BT129" s="96">
        <f t="shared" ca="1" si="138"/>
        <v>0</v>
      </c>
      <c r="BU129" s="96">
        <f t="shared" ca="1" si="138"/>
        <v>0</v>
      </c>
      <c r="BV129" s="96">
        <f t="shared" ca="1" si="138"/>
        <v>0</v>
      </c>
      <c r="BW129" s="96">
        <f t="shared" ca="1" si="138"/>
        <v>0</v>
      </c>
      <c r="BX129" s="96">
        <f t="shared" ca="1" si="138"/>
        <v>0</v>
      </c>
      <c r="BY129" s="96">
        <f t="shared" ca="1" si="138"/>
        <v>0</v>
      </c>
      <c r="BZ129" s="96">
        <f t="shared" ca="1" si="138"/>
        <v>0</v>
      </c>
      <c r="CA129" s="96">
        <f t="shared" ca="1" si="138"/>
        <v>0</v>
      </c>
      <c r="CB129" s="96">
        <f t="shared" ca="1" si="138"/>
        <v>0</v>
      </c>
      <c r="CC129" s="96">
        <f t="shared" ca="1" si="138"/>
        <v>0</v>
      </c>
      <c r="CD129" s="96">
        <f t="shared" ref="CD129:DI129" ca="1" si="139">-(rLoan1Pts*CD135+rLoan1Cost)*(CD135&gt;0)</f>
        <v>0</v>
      </c>
      <c r="CE129" s="96">
        <f t="shared" ca="1" si="139"/>
        <v>0</v>
      </c>
      <c r="CF129" s="96">
        <f t="shared" ca="1" si="139"/>
        <v>0</v>
      </c>
      <c r="CG129" s="96">
        <f t="shared" ca="1" si="139"/>
        <v>0</v>
      </c>
      <c r="CH129" s="96">
        <f t="shared" ca="1" si="139"/>
        <v>0</v>
      </c>
      <c r="CI129" s="96">
        <f t="shared" ca="1" si="139"/>
        <v>0</v>
      </c>
      <c r="CJ129" s="96">
        <f t="shared" ca="1" si="139"/>
        <v>0</v>
      </c>
      <c r="CK129" s="96">
        <f t="shared" ca="1" si="139"/>
        <v>0</v>
      </c>
      <c r="CL129" s="96">
        <f t="shared" ca="1" si="139"/>
        <v>0</v>
      </c>
      <c r="CM129" s="96">
        <f t="shared" ca="1" si="139"/>
        <v>0</v>
      </c>
      <c r="CN129" s="96">
        <f t="shared" ca="1" si="139"/>
        <v>0</v>
      </c>
      <c r="CO129" s="96">
        <f t="shared" ca="1" si="139"/>
        <v>0</v>
      </c>
      <c r="CP129" s="96">
        <f t="shared" ca="1" si="139"/>
        <v>0</v>
      </c>
      <c r="CQ129" s="96">
        <f t="shared" ca="1" si="139"/>
        <v>0</v>
      </c>
      <c r="CR129" s="96">
        <f t="shared" ca="1" si="139"/>
        <v>0</v>
      </c>
      <c r="CS129" s="96">
        <f t="shared" ca="1" si="139"/>
        <v>0</v>
      </c>
      <c r="CT129" s="96">
        <f t="shared" ca="1" si="139"/>
        <v>0</v>
      </c>
      <c r="CU129" s="96">
        <f t="shared" ca="1" si="139"/>
        <v>0</v>
      </c>
      <c r="CV129" s="96">
        <f t="shared" ca="1" si="139"/>
        <v>0</v>
      </c>
      <c r="CW129" s="96">
        <f t="shared" ca="1" si="139"/>
        <v>0</v>
      </c>
      <c r="CX129" s="96">
        <f t="shared" ca="1" si="139"/>
        <v>0</v>
      </c>
      <c r="CY129" s="96">
        <f t="shared" ca="1" si="139"/>
        <v>0</v>
      </c>
      <c r="CZ129" s="96">
        <f t="shared" ca="1" si="139"/>
        <v>0</v>
      </c>
      <c r="DA129" s="96">
        <f t="shared" ca="1" si="139"/>
        <v>0</v>
      </c>
      <c r="DB129" s="96">
        <f t="shared" ca="1" si="139"/>
        <v>0</v>
      </c>
      <c r="DC129" s="96">
        <f t="shared" ca="1" si="139"/>
        <v>0</v>
      </c>
      <c r="DD129" s="96">
        <f t="shared" ca="1" si="139"/>
        <v>0</v>
      </c>
      <c r="DE129" s="96">
        <f t="shared" ca="1" si="139"/>
        <v>0</v>
      </c>
      <c r="DF129" s="96">
        <f t="shared" ca="1" si="139"/>
        <v>0</v>
      </c>
      <c r="DG129" s="96">
        <f t="shared" ca="1" si="139"/>
        <v>0</v>
      </c>
      <c r="DH129" s="96">
        <f t="shared" ca="1" si="139"/>
        <v>0</v>
      </c>
      <c r="DI129" s="96">
        <f t="shared" ca="1" si="139"/>
        <v>0</v>
      </c>
      <c r="DJ129" s="96">
        <f t="shared" ref="DJ129:EH129" ca="1" si="140">-(rLoan1Pts*DJ135+rLoan1Cost)*(DJ135&gt;0)</f>
        <v>0</v>
      </c>
      <c r="DK129" s="96">
        <f t="shared" ca="1" si="140"/>
        <v>0</v>
      </c>
      <c r="DL129" s="96">
        <f t="shared" ca="1" si="140"/>
        <v>0</v>
      </c>
      <c r="DM129" s="96">
        <f t="shared" ca="1" si="140"/>
        <v>0</v>
      </c>
      <c r="DN129" s="96">
        <f t="shared" ca="1" si="140"/>
        <v>0</v>
      </c>
      <c r="DO129" s="96">
        <f t="shared" ca="1" si="140"/>
        <v>0</v>
      </c>
      <c r="DP129" s="96">
        <f t="shared" ca="1" si="140"/>
        <v>0</v>
      </c>
      <c r="DQ129" s="96">
        <f t="shared" ca="1" si="140"/>
        <v>0</v>
      </c>
      <c r="DR129" s="96">
        <f t="shared" ca="1" si="140"/>
        <v>0</v>
      </c>
      <c r="DS129" s="96">
        <f t="shared" ca="1" si="140"/>
        <v>0</v>
      </c>
      <c r="DT129" s="96">
        <f t="shared" ca="1" si="140"/>
        <v>0</v>
      </c>
      <c r="DU129" s="96">
        <f t="shared" ca="1" si="140"/>
        <v>0</v>
      </c>
      <c r="DV129" s="96">
        <f t="shared" ca="1" si="140"/>
        <v>0</v>
      </c>
      <c r="DW129" s="96">
        <f t="shared" ca="1" si="140"/>
        <v>0</v>
      </c>
      <c r="DX129" s="96">
        <f t="shared" ca="1" si="140"/>
        <v>0</v>
      </c>
      <c r="DY129" s="96">
        <f t="shared" ca="1" si="140"/>
        <v>0</v>
      </c>
      <c r="DZ129" s="96">
        <f t="shared" ca="1" si="140"/>
        <v>0</v>
      </c>
      <c r="EA129" s="96">
        <f t="shared" ca="1" si="140"/>
        <v>0</v>
      </c>
      <c r="EB129" s="96">
        <f t="shared" ca="1" si="140"/>
        <v>0</v>
      </c>
      <c r="EC129" s="96">
        <f t="shared" ca="1" si="140"/>
        <v>0</v>
      </c>
      <c r="ED129" s="96">
        <f t="shared" ca="1" si="140"/>
        <v>0</v>
      </c>
      <c r="EE129" s="96">
        <f t="shared" ca="1" si="140"/>
        <v>0</v>
      </c>
      <c r="EF129" s="96">
        <f t="shared" ca="1" si="140"/>
        <v>0</v>
      </c>
      <c r="EG129" s="96">
        <f t="shared" ca="1" si="140"/>
        <v>0</v>
      </c>
      <c r="EH129" s="96">
        <f t="shared" ca="1" si="140"/>
        <v>0</v>
      </c>
    </row>
    <row r="130" spans="1:138" ht="12.75" thickBot="1" x14ac:dyDescent="0.25">
      <c r="A130" s="2"/>
      <c r="B130" s="182" t="s">
        <v>184</v>
      </c>
      <c r="C130" s="96"/>
      <c r="D130" s="96"/>
      <c r="E130" s="96">
        <f t="shared" ref="E130:O130" ca="1" si="141">SUMIF($R$8:$EH$8,E$10,$R130:$EH130)</f>
        <v>0</v>
      </c>
      <c r="F130" s="96">
        <f t="shared" ca="1" si="141"/>
        <v>0</v>
      </c>
      <c r="G130" s="96">
        <f t="shared" ca="1" si="141"/>
        <v>0</v>
      </c>
      <c r="H130" s="96">
        <f t="shared" ca="1" si="141"/>
        <v>0</v>
      </c>
      <c r="I130" s="96">
        <f t="shared" ca="1" si="141"/>
        <v>0</v>
      </c>
      <c r="J130" s="96">
        <f t="shared" ca="1" si="141"/>
        <v>0</v>
      </c>
      <c r="K130" s="96">
        <f t="shared" ca="1" si="141"/>
        <v>0</v>
      </c>
      <c r="L130" s="96">
        <f t="shared" ca="1" si="141"/>
        <v>0</v>
      </c>
      <c r="M130" s="96">
        <f t="shared" ca="1" si="141"/>
        <v>0</v>
      </c>
      <c r="N130" s="96">
        <f t="shared" ca="1" si="141"/>
        <v>0</v>
      </c>
      <c r="O130" s="96">
        <f t="shared" si="141"/>
        <v>0</v>
      </c>
      <c r="P130" s="96">
        <f ca="1">SUMIF($D$10:$N$10,"&lt;="&amp;rHoldPeriod,$D130:$N130)</f>
        <v>0</v>
      </c>
      <c r="Q130" s="2"/>
      <c r="R130" s="96"/>
      <c r="S130" s="96">
        <f t="shared" ref="S130:AX130" ca="1" si="142">-S134*S143</f>
        <v>0</v>
      </c>
      <c r="T130" s="96">
        <f t="shared" ca="1" si="142"/>
        <v>0</v>
      </c>
      <c r="U130" s="96">
        <f t="shared" ca="1" si="142"/>
        <v>0</v>
      </c>
      <c r="V130" s="96">
        <f t="shared" ca="1" si="142"/>
        <v>0</v>
      </c>
      <c r="W130" s="96">
        <f t="shared" ca="1" si="142"/>
        <v>0</v>
      </c>
      <c r="X130" s="96">
        <f t="shared" ca="1" si="142"/>
        <v>0</v>
      </c>
      <c r="Y130" s="96">
        <f t="shared" ca="1" si="142"/>
        <v>0</v>
      </c>
      <c r="Z130" s="96">
        <f t="shared" ca="1" si="142"/>
        <v>0</v>
      </c>
      <c r="AA130" s="96">
        <f t="shared" ca="1" si="142"/>
        <v>0</v>
      </c>
      <c r="AB130" s="96">
        <f t="shared" ca="1" si="142"/>
        <v>0</v>
      </c>
      <c r="AC130" s="96">
        <f t="shared" ca="1" si="142"/>
        <v>0</v>
      </c>
      <c r="AD130" s="96">
        <f t="shared" ca="1" si="142"/>
        <v>0</v>
      </c>
      <c r="AE130" s="96">
        <f t="shared" ca="1" si="142"/>
        <v>0</v>
      </c>
      <c r="AF130" s="96">
        <f t="shared" ca="1" si="142"/>
        <v>0</v>
      </c>
      <c r="AG130" s="96">
        <f t="shared" ca="1" si="142"/>
        <v>0</v>
      </c>
      <c r="AH130" s="96">
        <f t="shared" ca="1" si="142"/>
        <v>0</v>
      </c>
      <c r="AI130" s="96">
        <f t="shared" ca="1" si="142"/>
        <v>0</v>
      </c>
      <c r="AJ130" s="96">
        <f t="shared" ca="1" si="142"/>
        <v>0</v>
      </c>
      <c r="AK130" s="96">
        <f t="shared" ca="1" si="142"/>
        <v>0</v>
      </c>
      <c r="AL130" s="96">
        <f t="shared" ca="1" si="142"/>
        <v>0</v>
      </c>
      <c r="AM130" s="96">
        <f t="shared" ca="1" si="142"/>
        <v>0</v>
      </c>
      <c r="AN130" s="96">
        <f t="shared" ca="1" si="142"/>
        <v>0</v>
      </c>
      <c r="AO130" s="96">
        <f t="shared" ca="1" si="142"/>
        <v>0</v>
      </c>
      <c r="AP130" s="96">
        <f t="shared" ca="1" si="142"/>
        <v>0</v>
      </c>
      <c r="AQ130" s="96">
        <f t="shared" ca="1" si="142"/>
        <v>0</v>
      </c>
      <c r="AR130" s="96">
        <f t="shared" ca="1" si="142"/>
        <v>0</v>
      </c>
      <c r="AS130" s="96">
        <f t="shared" ca="1" si="142"/>
        <v>0</v>
      </c>
      <c r="AT130" s="96">
        <f t="shared" ca="1" si="142"/>
        <v>0</v>
      </c>
      <c r="AU130" s="96">
        <f t="shared" ca="1" si="142"/>
        <v>0</v>
      </c>
      <c r="AV130" s="96">
        <f t="shared" ca="1" si="142"/>
        <v>0</v>
      </c>
      <c r="AW130" s="96">
        <f t="shared" ca="1" si="142"/>
        <v>0</v>
      </c>
      <c r="AX130" s="96">
        <f t="shared" ca="1" si="142"/>
        <v>0</v>
      </c>
      <c r="AY130" s="96">
        <f t="shared" ref="AY130:CD130" ca="1" si="143">-AY134*AY143</f>
        <v>0</v>
      </c>
      <c r="AZ130" s="96">
        <f t="shared" ca="1" si="143"/>
        <v>0</v>
      </c>
      <c r="BA130" s="96">
        <f t="shared" ca="1" si="143"/>
        <v>0</v>
      </c>
      <c r="BB130" s="96">
        <f t="shared" ca="1" si="143"/>
        <v>0</v>
      </c>
      <c r="BC130" s="96">
        <f t="shared" ca="1" si="143"/>
        <v>0</v>
      </c>
      <c r="BD130" s="96">
        <f t="shared" ca="1" si="143"/>
        <v>0</v>
      </c>
      <c r="BE130" s="96">
        <f t="shared" ca="1" si="143"/>
        <v>0</v>
      </c>
      <c r="BF130" s="96">
        <f t="shared" ca="1" si="143"/>
        <v>0</v>
      </c>
      <c r="BG130" s="96">
        <f t="shared" ca="1" si="143"/>
        <v>0</v>
      </c>
      <c r="BH130" s="96">
        <f t="shared" ca="1" si="143"/>
        <v>0</v>
      </c>
      <c r="BI130" s="96">
        <f t="shared" ca="1" si="143"/>
        <v>0</v>
      </c>
      <c r="BJ130" s="96">
        <f t="shared" ca="1" si="143"/>
        <v>0</v>
      </c>
      <c r="BK130" s="96">
        <f t="shared" ca="1" si="143"/>
        <v>0</v>
      </c>
      <c r="BL130" s="96">
        <f t="shared" ca="1" si="143"/>
        <v>0</v>
      </c>
      <c r="BM130" s="96">
        <f t="shared" ca="1" si="143"/>
        <v>0</v>
      </c>
      <c r="BN130" s="96">
        <f t="shared" ca="1" si="143"/>
        <v>0</v>
      </c>
      <c r="BO130" s="96">
        <f t="shared" ca="1" si="143"/>
        <v>0</v>
      </c>
      <c r="BP130" s="96">
        <f t="shared" ca="1" si="143"/>
        <v>0</v>
      </c>
      <c r="BQ130" s="96">
        <f t="shared" ca="1" si="143"/>
        <v>0</v>
      </c>
      <c r="BR130" s="96">
        <f t="shared" ca="1" si="143"/>
        <v>0</v>
      </c>
      <c r="BS130" s="96">
        <f t="shared" ca="1" si="143"/>
        <v>0</v>
      </c>
      <c r="BT130" s="96">
        <f t="shared" ca="1" si="143"/>
        <v>0</v>
      </c>
      <c r="BU130" s="96">
        <f t="shared" ca="1" si="143"/>
        <v>0</v>
      </c>
      <c r="BV130" s="96">
        <f t="shared" ca="1" si="143"/>
        <v>0</v>
      </c>
      <c r="BW130" s="96">
        <f t="shared" ca="1" si="143"/>
        <v>0</v>
      </c>
      <c r="BX130" s="96">
        <f t="shared" ca="1" si="143"/>
        <v>0</v>
      </c>
      <c r="BY130" s="96">
        <f t="shared" ca="1" si="143"/>
        <v>0</v>
      </c>
      <c r="BZ130" s="96">
        <f t="shared" ca="1" si="143"/>
        <v>0</v>
      </c>
      <c r="CA130" s="96">
        <f t="shared" ca="1" si="143"/>
        <v>0</v>
      </c>
      <c r="CB130" s="96">
        <f t="shared" ca="1" si="143"/>
        <v>0</v>
      </c>
      <c r="CC130" s="96">
        <f t="shared" ca="1" si="143"/>
        <v>0</v>
      </c>
      <c r="CD130" s="96">
        <f t="shared" ca="1" si="143"/>
        <v>0</v>
      </c>
      <c r="CE130" s="96">
        <f t="shared" ref="CE130:DJ130" ca="1" si="144">-CE134*CE143</f>
        <v>0</v>
      </c>
      <c r="CF130" s="96">
        <f t="shared" ca="1" si="144"/>
        <v>0</v>
      </c>
      <c r="CG130" s="96">
        <f t="shared" ca="1" si="144"/>
        <v>0</v>
      </c>
      <c r="CH130" s="96">
        <f t="shared" ca="1" si="144"/>
        <v>0</v>
      </c>
      <c r="CI130" s="96">
        <f t="shared" ca="1" si="144"/>
        <v>0</v>
      </c>
      <c r="CJ130" s="96">
        <f t="shared" ca="1" si="144"/>
        <v>0</v>
      </c>
      <c r="CK130" s="96">
        <f t="shared" ca="1" si="144"/>
        <v>0</v>
      </c>
      <c r="CL130" s="96">
        <f t="shared" ca="1" si="144"/>
        <v>0</v>
      </c>
      <c r="CM130" s="96">
        <f t="shared" ca="1" si="144"/>
        <v>0</v>
      </c>
      <c r="CN130" s="96">
        <f t="shared" ca="1" si="144"/>
        <v>0</v>
      </c>
      <c r="CO130" s="96">
        <f t="shared" ca="1" si="144"/>
        <v>0</v>
      </c>
      <c r="CP130" s="96">
        <f t="shared" ca="1" si="144"/>
        <v>0</v>
      </c>
      <c r="CQ130" s="96">
        <f t="shared" ca="1" si="144"/>
        <v>0</v>
      </c>
      <c r="CR130" s="96">
        <f t="shared" ca="1" si="144"/>
        <v>0</v>
      </c>
      <c r="CS130" s="96">
        <f t="shared" ca="1" si="144"/>
        <v>0</v>
      </c>
      <c r="CT130" s="96">
        <f t="shared" ca="1" si="144"/>
        <v>0</v>
      </c>
      <c r="CU130" s="96">
        <f t="shared" ca="1" si="144"/>
        <v>0</v>
      </c>
      <c r="CV130" s="96">
        <f t="shared" ca="1" si="144"/>
        <v>0</v>
      </c>
      <c r="CW130" s="96">
        <f t="shared" ca="1" si="144"/>
        <v>0</v>
      </c>
      <c r="CX130" s="96">
        <f t="shared" ca="1" si="144"/>
        <v>0</v>
      </c>
      <c r="CY130" s="96">
        <f t="shared" ca="1" si="144"/>
        <v>0</v>
      </c>
      <c r="CZ130" s="96">
        <f t="shared" ca="1" si="144"/>
        <v>0</v>
      </c>
      <c r="DA130" s="96">
        <f t="shared" ca="1" si="144"/>
        <v>0</v>
      </c>
      <c r="DB130" s="96">
        <f t="shared" ca="1" si="144"/>
        <v>0</v>
      </c>
      <c r="DC130" s="96">
        <f t="shared" ca="1" si="144"/>
        <v>0</v>
      </c>
      <c r="DD130" s="96">
        <f t="shared" ca="1" si="144"/>
        <v>0</v>
      </c>
      <c r="DE130" s="96">
        <f t="shared" ca="1" si="144"/>
        <v>0</v>
      </c>
      <c r="DF130" s="96">
        <f t="shared" ca="1" si="144"/>
        <v>0</v>
      </c>
      <c r="DG130" s="96">
        <f t="shared" ca="1" si="144"/>
        <v>0</v>
      </c>
      <c r="DH130" s="96">
        <f t="shared" ca="1" si="144"/>
        <v>0</v>
      </c>
      <c r="DI130" s="96">
        <f t="shared" ca="1" si="144"/>
        <v>0</v>
      </c>
      <c r="DJ130" s="96">
        <f t="shared" ca="1" si="144"/>
        <v>0</v>
      </c>
      <c r="DK130" s="96">
        <f t="shared" ref="DK130:EH130" ca="1" si="145">-DK134*DK143</f>
        <v>0</v>
      </c>
      <c r="DL130" s="96">
        <f t="shared" ca="1" si="145"/>
        <v>0</v>
      </c>
      <c r="DM130" s="96">
        <f t="shared" ca="1" si="145"/>
        <v>0</v>
      </c>
      <c r="DN130" s="96">
        <f t="shared" ca="1" si="145"/>
        <v>0</v>
      </c>
      <c r="DO130" s="96">
        <f t="shared" ca="1" si="145"/>
        <v>0</v>
      </c>
      <c r="DP130" s="96">
        <f t="shared" ca="1" si="145"/>
        <v>0</v>
      </c>
      <c r="DQ130" s="96">
        <f t="shared" ca="1" si="145"/>
        <v>0</v>
      </c>
      <c r="DR130" s="96">
        <f t="shared" ca="1" si="145"/>
        <v>0</v>
      </c>
      <c r="DS130" s="96">
        <f t="shared" ca="1" si="145"/>
        <v>0</v>
      </c>
      <c r="DT130" s="96">
        <f t="shared" ca="1" si="145"/>
        <v>0</v>
      </c>
      <c r="DU130" s="96">
        <f t="shared" ca="1" si="145"/>
        <v>0</v>
      </c>
      <c r="DV130" s="96">
        <f t="shared" ca="1" si="145"/>
        <v>0</v>
      </c>
      <c r="DW130" s="96">
        <f t="shared" ca="1" si="145"/>
        <v>0</v>
      </c>
      <c r="DX130" s="96">
        <f t="shared" ca="1" si="145"/>
        <v>0</v>
      </c>
      <c r="DY130" s="96">
        <f t="shared" ca="1" si="145"/>
        <v>0</v>
      </c>
      <c r="DZ130" s="96">
        <f t="shared" ca="1" si="145"/>
        <v>0</v>
      </c>
      <c r="EA130" s="96">
        <f t="shared" ca="1" si="145"/>
        <v>0</v>
      </c>
      <c r="EB130" s="96">
        <f t="shared" ca="1" si="145"/>
        <v>0</v>
      </c>
      <c r="EC130" s="96">
        <f t="shared" ca="1" si="145"/>
        <v>0</v>
      </c>
      <c r="ED130" s="96">
        <f t="shared" ca="1" si="145"/>
        <v>0</v>
      </c>
      <c r="EE130" s="96">
        <f t="shared" ca="1" si="145"/>
        <v>0</v>
      </c>
      <c r="EF130" s="96">
        <f t="shared" ca="1" si="145"/>
        <v>0</v>
      </c>
      <c r="EG130" s="96">
        <f t="shared" ca="1" si="145"/>
        <v>0</v>
      </c>
      <c r="EH130" s="96">
        <f t="shared" ca="1" si="145"/>
        <v>0</v>
      </c>
    </row>
    <row r="131" spans="1:138" ht="12.75" thickTop="1" x14ac:dyDescent="0.2">
      <c r="A131" s="2"/>
      <c r="B131" s="183" t="s">
        <v>185</v>
      </c>
      <c r="C131" s="151"/>
      <c r="D131" s="151">
        <v>0</v>
      </c>
      <c r="E131" s="151">
        <v>0</v>
      </c>
      <c r="F131" s="151">
        <v>0</v>
      </c>
      <c r="G131" s="151">
        <v>0</v>
      </c>
      <c r="H131" s="151">
        <v>0</v>
      </c>
      <c r="I131" s="151">
        <v>0</v>
      </c>
      <c r="J131" s="151">
        <v>0</v>
      </c>
      <c r="K131" s="151">
        <v>0</v>
      </c>
      <c r="L131" s="151">
        <v>0</v>
      </c>
      <c r="M131" s="151">
        <v>0</v>
      </c>
      <c r="N131" s="151">
        <v>0</v>
      </c>
      <c r="O131" s="151">
        <v>0</v>
      </c>
      <c r="P131" s="151">
        <f ca="1">SUBTOTAL(9,P129:P130)</f>
        <v>0</v>
      </c>
      <c r="Q131" s="2"/>
      <c r="R131" s="151">
        <f ca="1">SUBTOTAL(9,R129:R130)</f>
        <v>0</v>
      </c>
      <c r="S131" s="151">
        <f t="shared" ref="S131:CD131" ca="1" si="146">SUBTOTAL(9,S129:S130)</f>
        <v>0</v>
      </c>
      <c r="T131" s="151">
        <f t="shared" ca="1" si="146"/>
        <v>0</v>
      </c>
      <c r="U131" s="151">
        <f t="shared" ca="1" si="146"/>
        <v>0</v>
      </c>
      <c r="V131" s="151">
        <f t="shared" ca="1" si="146"/>
        <v>0</v>
      </c>
      <c r="W131" s="151">
        <f t="shared" ca="1" si="146"/>
        <v>0</v>
      </c>
      <c r="X131" s="151">
        <f t="shared" ca="1" si="146"/>
        <v>0</v>
      </c>
      <c r="Y131" s="151">
        <f t="shared" ca="1" si="146"/>
        <v>0</v>
      </c>
      <c r="Z131" s="151">
        <f t="shared" ca="1" si="146"/>
        <v>0</v>
      </c>
      <c r="AA131" s="151">
        <f t="shared" ca="1" si="146"/>
        <v>0</v>
      </c>
      <c r="AB131" s="151">
        <f t="shared" ca="1" si="146"/>
        <v>0</v>
      </c>
      <c r="AC131" s="151">
        <f t="shared" ca="1" si="146"/>
        <v>0</v>
      </c>
      <c r="AD131" s="151">
        <f t="shared" ca="1" si="146"/>
        <v>0</v>
      </c>
      <c r="AE131" s="151">
        <f t="shared" ca="1" si="146"/>
        <v>0</v>
      </c>
      <c r="AF131" s="151">
        <f t="shared" ca="1" si="146"/>
        <v>0</v>
      </c>
      <c r="AG131" s="151">
        <f t="shared" ca="1" si="146"/>
        <v>0</v>
      </c>
      <c r="AH131" s="151">
        <f t="shared" ca="1" si="146"/>
        <v>0</v>
      </c>
      <c r="AI131" s="151">
        <f t="shared" ca="1" si="146"/>
        <v>0</v>
      </c>
      <c r="AJ131" s="151">
        <f t="shared" ca="1" si="146"/>
        <v>0</v>
      </c>
      <c r="AK131" s="151">
        <f t="shared" ca="1" si="146"/>
        <v>0</v>
      </c>
      <c r="AL131" s="151">
        <f t="shared" ca="1" si="146"/>
        <v>0</v>
      </c>
      <c r="AM131" s="151">
        <f t="shared" ca="1" si="146"/>
        <v>0</v>
      </c>
      <c r="AN131" s="151">
        <f t="shared" ca="1" si="146"/>
        <v>0</v>
      </c>
      <c r="AO131" s="151">
        <f t="shared" ca="1" si="146"/>
        <v>0</v>
      </c>
      <c r="AP131" s="151">
        <f t="shared" ca="1" si="146"/>
        <v>0</v>
      </c>
      <c r="AQ131" s="151">
        <f t="shared" ca="1" si="146"/>
        <v>0</v>
      </c>
      <c r="AR131" s="151">
        <f t="shared" ca="1" si="146"/>
        <v>0</v>
      </c>
      <c r="AS131" s="151">
        <f t="shared" ca="1" si="146"/>
        <v>0</v>
      </c>
      <c r="AT131" s="151">
        <f t="shared" ca="1" si="146"/>
        <v>0</v>
      </c>
      <c r="AU131" s="151">
        <f t="shared" ca="1" si="146"/>
        <v>0</v>
      </c>
      <c r="AV131" s="151">
        <f t="shared" ca="1" si="146"/>
        <v>0</v>
      </c>
      <c r="AW131" s="151">
        <f t="shared" ca="1" si="146"/>
        <v>0</v>
      </c>
      <c r="AX131" s="151">
        <f t="shared" ca="1" si="146"/>
        <v>0</v>
      </c>
      <c r="AY131" s="151">
        <f t="shared" ca="1" si="146"/>
        <v>0</v>
      </c>
      <c r="AZ131" s="151">
        <f t="shared" ca="1" si="146"/>
        <v>0</v>
      </c>
      <c r="BA131" s="151">
        <f t="shared" ca="1" si="146"/>
        <v>0</v>
      </c>
      <c r="BB131" s="151">
        <f t="shared" ca="1" si="146"/>
        <v>0</v>
      </c>
      <c r="BC131" s="151">
        <f t="shared" ca="1" si="146"/>
        <v>0</v>
      </c>
      <c r="BD131" s="151">
        <f t="shared" ca="1" si="146"/>
        <v>0</v>
      </c>
      <c r="BE131" s="151">
        <f t="shared" ca="1" si="146"/>
        <v>0</v>
      </c>
      <c r="BF131" s="151">
        <f t="shared" ca="1" si="146"/>
        <v>0</v>
      </c>
      <c r="BG131" s="151">
        <f t="shared" ca="1" si="146"/>
        <v>0</v>
      </c>
      <c r="BH131" s="151">
        <f t="shared" ca="1" si="146"/>
        <v>0</v>
      </c>
      <c r="BI131" s="151">
        <f t="shared" ca="1" si="146"/>
        <v>0</v>
      </c>
      <c r="BJ131" s="151">
        <f t="shared" ca="1" si="146"/>
        <v>0</v>
      </c>
      <c r="BK131" s="151">
        <f t="shared" ca="1" si="146"/>
        <v>0</v>
      </c>
      <c r="BL131" s="151">
        <f t="shared" ca="1" si="146"/>
        <v>0</v>
      </c>
      <c r="BM131" s="151">
        <f t="shared" ca="1" si="146"/>
        <v>0</v>
      </c>
      <c r="BN131" s="151">
        <f t="shared" ca="1" si="146"/>
        <v>0</v>
      </c>
      <c r="BO131" s="151">
        <f t="shared" ca="1" si="146"/>
        <v>0</v>
      </c>
      <c r="BP131" s="151">
        <f t="shared" ca="1" si="146"/>
        <v>0</v>
      </c>
      <c r="BQ131" s="151">
        <f t="shared" ca="1" si="146"/>
        <v>0</v>
      </c>
      <c r="BR131" s="151">
        <f t="shared" ca="1" si="146"/>
        <v>0</v>
      </c>
      <c r="BS131" s="151">
        <f t="shared" ca="1" si="146"/>
        <v>0</v>
      </c>
      <c r="BT131" s="151">
        <f t="shared" ca="1" si="146"/>
        <v>0</v>
      </c>
      <c r="BU131" s="151">
        <f t="shared" ca="1" si="146"/>
        <v>0</v>
      </c>
      <c r="BV131" s="151">
        <f t="shared" ca="1" si="146"/>
        <v>0</v>
      </c>
      <c r="BW131" s="151">
        <f t="shared" ca="1" si="146"/>
        <v>0</v>
      </c>
      <c r="BX131" s="151">
        <f t="shared" ca="1" si="146"/>
        <v>0</v>
      </c>
      <c r="BY131" s="151">
        <f t="shared" ca="1" si="146"/>
        <v>0</v>
      </c>
      <c r="BZ131" s="151">
        <f t="shared" ca="1" si="146"/>
        <v>0</v>
      </c>
      <c r="CA131" s="151">
        <f t="shared" ca="1" si="146"/>
        <v>0</v>
      </c>
      <c r="CB131" s="151">
        <f t="shared" ca="1" si="146"/>
        <v>0</v>
      </c>
      <c r="CC131" s="151">
        <f t="shared" ca="1" si="146"/>
        <v>0</v>
      </c>
      <c r="CD131" s="151">
        <f t="shared" ca="1" si="146"/>
        <v>0</v>
      </c>
      <c r="CE131" s="151">
        <f t="shared" ref="CE131:EH131" ca="1" si="147">SUBTOTAL(9,CE129:CE130)</f>
        <v>0</v>
      </c>
      <c r="CF131" s="151">
        <f t="shared" ca="1" si="147"/>
        <v>0</v>
      </c>
      <c r="CG131" s="151">
        <f t="shared" ca="1" si="147"/>
        <v>0</v>
      </c>
      <c r="CH131" s="151">
        <f t="shared" ca="1" si="147"/>
        <v>0</v>
      </c>
      <c r="CI131" s="151">
        <f t="shared" ca="1" si="147"/>
        <v>0</v>
      </c>
      <c r="CJ131" s="151">
        <f t="shared" ca="1" si="147"/>
        <v>0</v>
      </c>
      <c r="CK131" s="151">
        <f t="shared" ca="1" si="147"/>
        <v>0</v>
      </c>
      <c r="CL131" s="151">
        <f t="shared" ca="1" si="147"/>
        <v>0</v>
      </c>
      <c r="CM131" s="151">
        <f t="shared" ca="1" si="147"/>
        <v>0</v>
      </c>
      <c r="CN131" s="151">
        <f t="shared" ca="1" si="147"/>
        <v>0</v>
      </c>
      <c r="CO131" s="151">
        <f t="shared" ca="1" si="147"/>
        <v>0</v>
      </c>
      <c r="CP131" s="151">
        <f t="shared" ca="1" si="147"/>
        <v>0</v>
      </c>
      <c r="CQ131" s="151">
        <f t="shared" ca="1" si="147"/>
        <v>0</v>
      </c>
      <c r="CR131" s="151">
        <f t="shared" ca="1" si="147"/>
        <v>0</v>
      </c>
      <c r="CS131" s="151">
        <f t="shared" ca="1" si="147"/>
        <v>0</v>
      </c>
      <c r="CT131" s="151">
        <f t="shared" ca="1" si="147"/>
        <v>0</v>
      </c>
      <c r="CU131" s="151">
        <f t="shared" ca="1" si="147"/>
        <v>0</v>
      </c>
      <c r="CV131" s="151">
        <f t="shared" ca="1" si="147"/>
        <v>0</v>
      </c>
      <c r="CW131" s="151">
        <f t="shared" ca="1" si="147"/>
        <v>0</v>
      </c>
      <c r="CX131" s="151">
        <f t="shared" ca="1" si="147"/>
        <v>0</v>
      </c>
      <c r="CY131" s="151">
        <f t="shared" ca="1" si="147"/>
        <v>0</v>
      </c>
      <c r="CZ131" s="151">
        <f t="shared" ca="1" si="147"/>
        <v>0</v>
      </c>
      <c r="DA131" s="151">
        <f t="shared" ca="1" si="147"/>
        <v>0</v>
      </c>
      <c r="DB131" s="151">
        <f t="shared" ca="1" si="147"/>
        <v>0</v>
      </c>
      <c r="DC131" s="151">
        <f t="shared" ca="1" si="147"/>
        <v>0</v>
      </c>
      <c r="DD131" s="151">
        <f t="shared" ca="1" si="147"/>
        <v>0</v>
      </c>
      <c r="DE131" s="151">
        <f t="shared" ca="1" si="147"/>
        <v>0</v>
      </c>
      <c r="DF131" s="151">
        <f t="shared" ca="1" si="147"/>
        <v>0</v>
      </c>
      <c r="DG131" s="151">
        <f t="shared" ca="1" si="147"/>
        <v>0</v>
      </c>
      <c r="DH131" s="151">
        <f t="shared" ca="1" si="147"/>
        <v>0</v>
      </c>
      <c r="DI131" s="151">
        <f t="shared" ca="1" si="147"/>
        <v>0</v>
      </c>
      <c r="DJ131" s="151">
        <f t="shared" ca="1" si="147"/>
        <v>0</v>
      </c>
      <c r="DK131" s="151">
        <f t="shared" ca="1" si="147"/>
        <v>0</v>
      </c>
      <c r="DL131" s="151">
        <f t="shared" ca="1" si="147"/>
        <v>0</v>
      </c>
      <c r="DM131" s="151">
        <f t="shared" ca="1" si="147"/>
        <v>0</v>
      </c>
      <c r="DN131" s="151">
        <f t="shared" ca="1" si="147"/>
        <v>0</v>
      </c>
      <c r="DO131" s="151">
        <f t="shared" ca="1" si="147"/>
        <v>0</v>
      </c>
      <c r="DP131" s="151">
        <f t="shared" ca="1" si="147"/>
        <v>0</v>
      </c>
      <c r="DQ131" s="151">
        <f t="shared" ca="1" si="147"/>
        <v>0</v>
      </c>
      <c r="DR131" s="151">
        <f t="shared" ca="1" si="147"/>
        <v>0</v>
      </c>
      <c r="DS131" s="151">
        <f t="shared" ca="1" si="147"/>
        <v>0</v>
      </c>
      <c r="DT131" s="151">
        <f t="shared" ca="1" si="147"/>
        <v>0</v>
      </c>
      <c r="DU131" s="151">
        <f t="shared" ca="1" si="147"/>
        <v>0</v>
      </c>
      <c r="DV131" s="151">
        <f t="shared" ca="1" si="147"/>
        <v>0</v>
      </c>
      <c r="DW131" s="151">
        <f t="shared" ca="1" si="147"/>
        <v>0</v>
      </c>
      <c r="DX131" s="151">
        <f t="shared" ca="1" si="147"/>
        <v>0</v>
      </c>
      <c r="DY131" s="151">
        <f t="shared" ca="1" si="147"/>
        <v>0</v>
      </c>
      <c r="DZ131" s="151">
        <f t="shared" ca="1" si="147"/>
        <v>0</v>
      </c>
      <c r="EA131" s="151">
        <f t="shared" ca="1" si="147"/>
        <v>0</v>
      </c>
      <c r="EB131" s="151">
        <f t="shared" ca="1" si="147"/>
        <v>0</v>
      </c>
      <c r="EC131" s="151">
        <f t="shared" ca="1" si="147"/>
        <v>0</v>
      </c>
      <c r="ED131" s="151">
        <f t="shared" ca="1" si="147"/>
        <v>0</v>
      </c>
      <c r="EE131" s="151">
        <f t="shared" ca="1" si="147"/>
        <v>0</v>
      </c>
      <c r="EF131" s="151">
        <f t="shared" ca="1" si="147"/>
        <v>0</v>
      </c>
      <c r="EG131" s="151">
        <f t="shared" ca="1" si="147"/>
        <v>0</v>
      </c>
      <c r="EH131" s="151">
        <f t="shared" ca="1" si="147"/>
        <v>0</v>
      </c>
    </row>
    <row r="132" spans="1:138" x14ac:dyDescent="0.2">
      <c r="A132" s="2"/>
      <c r="B132" s="185"/>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row>
    <row r="133" spans="1:138" x14ac:dyDescent="0.2">
      <c r="A133" s="2"/>
      <c r="B133" s="181" t="s">
        <v>186</v>
      </c>
      <c r="C133" s="120"/>
      <c r="D133" s="120"/>
      <c r="E133" s="120"/>
      <c r="F133" s="120"/>
      <c r="G133" s="120"/>
      <c r="H133" s="120"/>
      <c r="I133" s="120"/>
      <c r="J133" s="120"/>
      <c r="K133" s="120"/>
      <c r="L133" s="120"/>
      <c r="M133" s="120"/>
      <c r="N133" s="120"/>
      <c r="O133" s="120"/>
      <c r="P133" s="120"/>
      <c r="Q133" s="2"/>
      <c r="R133" s="120"/>
      <c r="S133" s="120"/>
      <c r="T133" s="120"/>
      <c r="U133" s="120"/>
      <c r="V133" s="120"/>
      <c r="W133" s="120"/>
      <c r="X133" s="120"/>
      <c r="Y133" s="120"/>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c r="BF133" s="120"/>
      <c r="BG133" s="120"/>
      <c r="BH133" s="120"/>
      <c r="BI133" s="120"/>
      <c r="BJ133" s="120"/>
      <c r="BK133" s="120"/>
      <c r="BL133" s="120"/>
      <c r="BM133" s="120"/>
      <c r="BN133" s="120"/>
      <c r="BO133" s="120"/>
      <c r="BP133" s="120"/>
      <c r="BQ133" s="120"/>
      <c r="BR133" s="120"/>
      <c r="BS133" s="120"/>
      <c r="BT133" s="120"/>
      <c r="BU133" s="120"/>
      <c r="BV133" s="120"/>
      <c r="BW133" s="120"/>
      <c r="BX133" s="120"/>
      <c r="BY133" s="120"/>
      <c r="BZ133" s="120"/>
      <c r="CA133" s="120"/>
      <c r="CB133" s="120"/>
      <c r="CC133" s="120"/>
      <c r="CD133" s="120"/>
      <c r="CE133" s="120"/>
      <c r="CF133" s="120"/>
      <c r="CG133" s="120"/>
      <c r="CH133" s="120"/>
      <c r="CI133" s="120"/>
      <c r="CJ133" s="120"/>
      <c r="CK133" s="120"/>
      <c r="CL133" s="120"/>
      <c r="CM133" s="120"/>
      <c r="CN133" s="120"/>
      <c r="CO133" s="120"/>
      <c r="CP133" s="120"/>
      <c r="CQ133" s="120"/>
      <c r="CR133" s="120"/>
      <c r="CS133" s="120"/>
      <c r="CT133" s="120"/>
      <c r="CU133" s="120"/>
      <c r="CV133" s="120"/>
      <c r="CW133" s="120"/>
      <c r="CX133" s="120"/>
      <c r="CY133" s="120"/>
      <c r="CZ133" s="120"/>
      <c r="DA133" s="120"/>
      <c r="DB133" s="120"/>
      <c r="DC133" s="120"/>
      <c r="DD133" s="120"/>
      <c r="DE133" s="120"/>
      <c r="DF133" s="120"/>
      <c r="DG133" s="120"/>
      <c r="DH133" s="120"/>
      <c r="DI133" s="120"/>
      <c r="DJ133" s="120"/>
      <c r="DK133" s="120"/>
      <c r="DL133" s="120"/>
      <c r="DM133" s="120"/>
      <c r="DN133" s="120"/>
      <c r="DO133" s="120"/>
      <c r="DP133" s="120"/>
      <c r="DQ133" s="120"/>
      <c r="DR133" s="120"/>
      <c r="DS133" s="120"/>
      <c r="DT133" s="120"/>
      <c r="DU133" s="120"/>
      <c r="DV133" s="120"/>
      <c r="DW133" s="120"/>
      <c r="DX133" s="120"/>
      <c r="DY133" s="120"/>
      <c r="DZ133" s="120"/>
      <c r="EA133" s="120"/>
      <c r="EB133" s="120"/>
      <c r="EC133" s="120"/>
      <c r="ED133" s="120"/>
      <c r="EE133" s="120"/>
      <c r="EF133" s="120"/>
      <c r="EG133" s="120"/>
      <c r="EH133" s="120"/>
    </row>
    <row r="134" spans="1:138" x14ac:dyDescent="0.2">
      <c r="A134" s="2"/>
      <c r="B134" s="182" t="s">
        <v>187</v>
      </c>
      <c r="C134" s="96"/>
      <c r="D134" s="96"/>
      <c r="E134" s="96">
        <f ca="1">D138</f>
        <v>53730000</v>
      </c>
      <c r="F134" s="96">
        <f t="shared" ref="F134:O134" ca="1" si="148">E138</f>
        <v>53730000</v>
      </c>
      <c r="G134" s="96">
        <f t="shared" ca="1" si="148"/>
        <v>53730000</v>
      </c>
      <c r="H134" s="96">
        <f t="shared" ca="1" si="148"/>
        <v>53730000</v>
      </c>
      <c r="I134" s="96">
        <f t="shared" ca="1" si="148"/>
        <v>51939000</v>
      </c>
      <c r="J134" s="96">
        <f t="shared" ca="1" si="148"/>
        <v>50148000</v>
      </c>
      <c r="K134" s="96">
        <f t="shared" ca="1" si="148"/>
        <v>48357000</v>
      </c>
      <c r="L134" s="96">
        <f t="shared" ca="1" si="148"/>
        <v>46566000</v>
      </c>
      <c r="M134" s="96">
        <f t="shared" ca="1" si="148"/>
        <v>44775000</v>
      </c>
      <c r="N134" s="96">
        <f t="shared" ca="1" si="148"/>
        <v>42984000</v>
      </c>
      <c r="O134" s="96">
        <f t="shared" ca="1" si="148"/>
        <v>0</v>
      </c>
      <c r="P134" s="96"/>
      <c r="Q134" s="2"/>
      <c r="R134" s="96"/>
      <c r="S134" s="96">
        <f ca="1">R138</f>
        <v>53730000</v>
      </c>
      <c r="T134" s="96">
        <f t="shared" ref="T134:CE134" ca="1" si="149">S138</f>
        <v>53730000</v>
      </c>
      <c r="U134" s="96">
        <f t="shared" ca="1" si="149"/>
        <v>53730000</v>
      </c>
      <c r="V134" s="96">
        <f t="shared" ca="1" si="149"/>
        <v>53730000</v>
      </c>
      <c r="W134" s="96">
        <f t="shared" ca="1" si="149"/>
        <v>53730000</v>
      </c>
      <c r="X134" s="96">
        <f t="shared" ca="1" si="149"/>
        <v>53730000</v>
      </c>
      <c r="Y134" s="96">
        <f t="shared" ca="1" si="149"/>
        <v>53730000</v>
      </c>
      <c r="Z134" s="96">
        <f t="shared" ca="1" si="149"/>
        <v>53730000</v>
      </c>
      <c r="AA134" s="96">
        <f t="shared" ca="1" si="149"/>
        <v>53730000</v>
      </c>
      <c r="AB134" s="96">
        <f t="shared" ca="1" si="149"/>
        <v>53730000</v>
      </c>
      <c r="AC134" s="96">
        <f t="shared" ca="1" si="149"/>
        <v>53730000</v>
      </c>
      <c r="AD134" s="96">
        <f t="shared" ca="1" si="149"/>
        <v>53730000</v>
      </c>
      <c r="AE134" s="96">
        <f t="shared" ca="1" si="149"/>
        <v>53730000</v>
      </c>
      <c r="AF134" s="96">
        <f t="shared" ca="1" si="149"/>
        <v>53730000</v>
      </c>
      <c r="AG134" s="96">
        <f t="shared" ca="1" si="149"/>
        <v>53730000</v>
      </c>
      <c r="AH134" s="96">
        <f t="shared" ca="1" si="149"/>
        <v>53730000</v>
      </c>
      <c r="AI134" s="96">
        <f t="shared" ca="1" si="149"/>
        <v>53730000</v>
      </c>
      <c r="AJ134" s="96">
        <f t="shared" ca="1" si="149"/>
        <v>53730000</v>
      </c>
      <c r="AK134" s="96">
        <f t="shared" ca="1" si="149"/>
        <v>53730000</v>
      </c>
      <c r="AL134" s="96">
        <f t="shared" ca="1" si="149"/>
        <v>53730000</v>
      </c>
      <c r="AM134" s="96">
        <f t="shared" ca="1" si="149"/>
        <v>53730000</v>
      </c>
      <c r="AN134" s="96">
        <f t="shared" ca="1" si="149"/>
        <v>53730000</v>
      </c>
      <c r="AO134" s="96">
        <f t="shared" ca="1" si="149"/>
        <v>53730000</v>
      </c>
      <c r="AP134" s="96">
        <f t="shared" ca="1" si="149"/>
        <v>53730000</v>
      </c>
      <c r="AQ134" s="96">
        <f t="shared" ca="1" si="149"/>
        <v>53730000</v>
      </c>
      <c r="AR134" s="96">
        <f t="shared" ca="1" si="149"/>
        <v>53730000</v>
      </c>
      <c r="AS134" s="96">
        <f t="shared" ca="1" si="149"/>
        <v>53730000</v>
      </c>
      <c r="AT134" s="96">
        <f t="shared" ca="1" si="149"/>
        <v>53730000</v>
      </c>
      <c r="AU134" s="96">
        <f t="shared" ca="1" si="149"/>
        <v>53730000</v>
      </c>
      <c r="AV134" s="96">
        <f t="shared" ca="1" si="149"/>
        <v>53730000</v>
      </c>
      <c r="AW134" s="96">
        <f t="shared" ca="1" si="149"/>
        <v>53730000</v>
      </c>
      <c r="AX134" s="96">
        <f t="shared" ca="1" si="149"/>
        <v>53730000</v>
      </c>
      <c r="AY134" s="96">
        <f t="shared" ca="1" si="149"/>
        <v>53730000</v>
      </c>
      <c r="AZ134" s="96">
        <f t="shared" ca="1" si="149"/>
        <v>53730000</v>
      </c>
      <c r="BA134" s="96">
        <f t="shared" ca="1" si="149"/>
        <v>53730000</v>
      </c>
      <c r="BB134" s="96">
        <f t="shared" ca="1" si="149"/>
        <v>53730000</v>
      </c>
      <c r="BC134" s="96">
        <f t="shared" ca="1" si="149"/>
        <v>53730000</v>
      </c>
      <c r="BD134" s="96">
        <f t="shared" ca="1" si="149"/>
        <v>53580750</v>
      </c>
      <c r="BE134" s="96">
        <f t="shared" ca="1" si="149"/>
        <v>53431500</v>
      </c>
      <c r="BF134" s="96">
        <f t="shared" ca="1" si="149"/>
        <v>53282250</v>
      </c>
      <c r="BG134" s="96">
        <f t="shared" ca="1" si="149"/>
        <v>53133000</v>
      </c>
      <c r="BH134" s="96">
        <f t="shared" ca="1" si="149"/>
        <v>52983750</v>
      </c>
      <c r="BI134" s="96">
        <f t="shared" ca="1" si="149"/>
        <v>52834500</v>
      </c>
      <c r="BJ134" s="96">
        <f t="shared" ca="1" si="149"/>
        <v>52685250</v>
      </c>
      <c r="BK134" s="96">
        <f t="shared" ca="1" si="149"/>
        <v>52536000</v>
      </c>
      <c r="BL134" s="96">
        <f t="shared" ca="1" si="149"/>
        <v>52386750</v>
      </c>
      <c r="BM134" s="96">
        <f t="shared" ca="1" si="149"/>
        <v>52237500</v>
      </c>
      <c r="BN134" s="96">
        <f t="shared" ca="1" si="149"/>
        <v>52088250</v>
      </c>
      <c r="BO134" s="96">
        <f t="shared" ca="1" si="149"/>
        <v>51939000</v>
      </c>
      <c r="BP134" s="96">
        <f t="shared" ca="1" si="149"/>
        <v>51789750</v>
      </c>
      <c r="BQ134" s="96">
        <f t="shared" ca="1" si="149"/>
        <v>51640500</v>
      </c>
      <c r="BR134" s="96">
        <f t="shared" ca="1" si="149"/>
        <v>51491250</v>
      </c>
      <c r="BS134" s="96">
        <f t="shared" ca="1" si="149"/>
        <v>51342000</v>
      </c>
      <c r="BT134" s="96">
        <f t="shared" ca="1" si="149"/>
        <v>51192750</v>
      </c>
      <c r="BU134" s="96">
        <f t="shared" ca="1" si="149"/>
        <v>51043500</v>
      </c>
      <c r="BV134" s="96">
        <f t="shared" ca="1" si="149"/>
        <v>50894250</v>
      </c>
      <c r="BW134" s="96">
        <f t="shared" ca="1" si="149"/>
        <v>50745000</v>
      </c>
      <c r="BX134" s="96">
        <f t="shared" ca="1" si="149"/>
        <v>50595750</v>
      </c>
      <c r="BY134" s="96">
        <f t="shared" ca="1" si="149"/>
        <v>50446500</v>
      </c>
      <c r="BZ134" s="96">
        <f t="shared" ca="1" si="149"/>
        <v>50297250</v>
      </c>
      <c r="CA134" s="96">
        <f t="shared" ca="1" si="149"/>
        <v>50148000</v>
      </c>
      <c r="CB134" s="96">
        <f t="shared" ca="1" si="149"/>
        <v>49998750</v>
      </c>
      <c r="CC134" s="96">
        <f t="shared" ca="1" si="149"/>
        <v>49849500</v>
      </c>
      <c r="CD134" s="96">
        <f t="shared" ca="1" si="149"/>
        <v>49700250</v>
      </c>
      <c r="CE134" s="96">
        <f t="shared" ca="1" si="149"/>
        <v>49551000</v>
      </c>
      <c r="CF134" s="96">
        <f t="shared" ref="CF134:EH134" ca="1" si="150">CE138</f>
        <v>49401750</v>
      </c>
      <c r="CG134" s="96">
        <f t="shared" ca="1" si="150"/>
        <v>49252500</v>
      </c>
      <c r="CH134" s="96">
        <f t="shared" ca="1" si="150"/>
        <v>49103250</v>
      </c>
      <c r="CI134" s="96">
        <f t="shared" ca="1" si="150"/>
        <v>48954000</v>
      </c>
      <c r="CJ134" s="96">
        <f t="shared" ca="1" si="150"/>
        <v>48804750</v>
      </c>
      <c r="CK134" s="96">
        <f t="shared" ca="1" si="150"/>
        <v>48655500</v>
      </c>
      <c r="CL134" s="96">
        <f t="shared" ca="1" si="150"/>
        <v>48506250</v>
      </c>
      <c r="CM134" s="96">
        <f t="shared" ca="1" si="150"/>
        <v>48357000</v>
      </c>
      <c r="CN134" s="96">
        <f t="shared" ca="1" si="150"/>
        <v>48207750</v>
      </c>
      <c r="CO134" s="96">
        <f t="shared" ca="1" si="150"/>
        <v>48058500</v>
      </c>
      <c r="CP134" s="96">
        <f t="shared" ca="1" si="150"/>
        <v>47909250</v>
      </c>
      <c r="CQ134" s="96">
        <f t="shared" ca="1" si="150"/>
        <v>47760000</v>
      </c>
      <c r="CR134" s="96">
        <f t="shared" ca="1" si="150"/>
        <v>47610750</v>
      </c>
      <c r="CS134" s="96">
        <f t="shared" ca="1" si="150"/>
        <v>47461500</v>
      </c>
      <c r="CT134" s="96">
        <f t="shared" ca="1" si="150"/>
        <v>47312250</v>
      </c>
      <c r="CU134" s="96">
        <f t="shared" ca="1" si="150"/>
        <v>47163000</v>
      </c>
      <c r="CV134" s="96">
        <f t="shared" ca="1" si="150"/>
        <v>47013750</v>
      </c>
      <c r="CW134" s="96">
        <f t="shared" ca="1" si="150"/>
        <v>46864500</v>
      </c>
      <c r="CX134" s="96">
        <f t="shared" ca="1" si="150"/>
        <v>46715250</v>
      </c>
      <c r="CY134" s="96">
        <f t="shared" ca="1" si="150"/>
        <v>46566000</v>
      </c>
      <c r="CZ134" s="96">
        <f t="shared" ca="1" si="150"/>
        <v>46416750</v>
      </c>
      <c r="DA134" s="96">
        <f t="shared" ca="1" si="150"/>
        <v>46267500</v>
      </c>
      <c r="DB134" s="96">
        <f t="shared" ca="1" si="150"/>
        <v>46118250</v>
      </c>
      <c r="DC134" s="96">
        <f t="shared" ca="1" si="150"/>
        <v>45969000</v>
      </c>
      <c r="DD134" s="96">
        <f t="shared" ca="1" si="150"/>
        <v>45819750</v>
      </c>
      <c r="DE134" s="96">
        <f t="shared" ca="1" si="150"/>
        <v>45670500</v>
      </c>
      <c r="DF134" s="96">
        <f t="shared" ca="1" si="150"/>
        <v>45521250</v>
      </c>
      <c r="DG134" s="96">
        <f t="shared" ca="1" si="150"/>
        <v>45372000</v>
      </c>
      <c r="DH134" s="96">
        <f t="shared" ca="1" si="150"/>
        <v>45222750</v>
      </c>
      <c r="DI134" s="96">
        <f t="shared" ca="1" si="150"/>
        <v>45073500</v>
      </c>
      <c r="DJ134" s="96">
        <f t="shared" ca="1" si="150"/>
        <v>44924250</v>
      </c>
      <c r="DK134" s="96">
        <f t="shared" ca="1" si="150"/>
        <v>44775000</v>
      </c>
      <c r="DL134" s="96">
        <f t="shared" ca="1" si="150"/>
        <v>44625750</v>
      </c>
      <c r="DM134" s="96">
        <f t="shared" ca="1" si="150"/>
        <v>44476500</v>
      </c>
      <c r="DN134" s="96">
        <f t="shared" ca="1" si="150"/>
        <v>44327250</v>
      </c>
      <c r="DO134" s="96">
        <f t="shared" ca="1" si="150"/>
        <v>44178000</v>
      </c>
      <c r="DP134" s="96">
        <f t="shared" ca="1" si="150"/>
        <v>44028750</v>
      </c>
      <c r="DQ134" s="96">
        <f t="shared" ca="1" si="150"/>
        <v>43879500</v>
      </c>
      <c r="DR134" s="96">
        <f t="shared" ca="1" si="150"/>
        <v>43730250</v>
      </c>
      <c r="DS134" s="96">
        <f t="shared" ca="1" si="150"/>
        <v>43581000</v>
      </c>
      <c r="DT134" s="96">
        <f t="shared" ca="1" si="150"/>
        <v>43431750</v>
      </c>
      <c r="DU134" s="96">
        <f t="shared" ca="1" si="150"/>
        <v>43282500</v>
      </c>
      <c r="DV134" s="96">
        <f t="shared" ca="1" si="150"/>
        <v>43133250</v>
      </c>
      <c r="DW134" s="96">
        <f t="shared" ca="1" si="150"/>
        <v>42984000</v>
      </c>
      <c r="DX134" s="96">
        <f t="shared" ca="1" si="150"/>
        <v>42834750</v>
      </c>
      <c r="DY134" s="96">
        <f t="shared" ca="1" si="150"/>
        <v>42685500</v>
      </c>
      <c r="DZ134" s="96">
        <f t="shared" ca="1" si="150"/>
        <v>42536250</v>
      </c>
      <c r="EA134" s="96">
        <f t="shared" ca="1" si="150"/>
        <v>42387000</v>
      </c>
      <c r="EB134" s="96">
        <f t="shared" ca="1" si="150"/>
        <v>42237750</v>
      </c>
      <c r="EC134" s="96">
        <f t="shared" ca="1" si="150"/>
        <v>42088500</v>
      </c>
      <c r="ED134" s="96">
        <f t="shared" ca="1" si="150"/>
        <v>41939250</v>
      </c>
      <c r="EE134" s="96">
        <f t="shared" ca="1" si="150"/>
        <v>41790000</v>
      </c>
      <c r="EF134" s="96">
        <f t="shared" ca="1" si="150"/>
        <v>41640750</v>
      </c>
      <c r="EG134" s="96">
        <f t="shared" ca="1" si="150"/>
        <v>41491500</v>
      </c>
      <c r="EH134" s="96">
        <f t="shared" ca="1" si="150"/>
        <v>41342250</v>
      </c>
    </row>
    <row r="135" spans="1:138" x14ac:dyDescent="0.2">
      <c r="A135" s="2"/>
      <c r="B135" s="182" t="s">
        <v>188</v>
      </c>
      <c r="C135" s="96"/>
      <c r="D135" s="96">
        <f t="shared" ref="D135:O135" ca="1" si="151">SUMIF($R$8:$EH$8,D$10,$R135:$EH135)</f>
        <v>53730000</v>
      </c>
      <c r="E135" s="96">
        <f t="shared" ca="1" si="151"/>
        <v>0</v>
      </c>
      <c r="F135" s="96">
        <f t="shared" ca="1" si="151"/>
        <v>0</v>
      </c>
      <c r="G135" s="96">
        <f t="shared" ca="1" si="151"/>
        <v>0</v>
      </c>
      <c r="H135" s="96">
        <f t="shared" ca="1" si="151"/>
        <v>0</v>
      </c>
      <c r="I135" s="96">
        <f t="shared" ca="1" si="151"/>
        <v>0</v>
      </c>
      <c r="J135" s="96">
        <f t="shared" ca="1" si="151"/>
        <v>0</v>
      </c>
      <c r="K135" s="96">
        <f t="shared" ca="1" si="151"/>
        <v>0</v>
      </c>
      <c r="L135" s="96">
        <f t="shared" ca="1" si="151"/>
        <v>0</v>
      </c>
      <c r="M135" s="96">
        <f t="shared" ca="1" si="151"/>
        <v>0</v>
      </c>
      <c r="N135" s="96">
        <f t="shared" ca="1" si="151"/>
        <v>0</v>
      </c>
      <c r="O135" s="96">
        <f t="shared" si="151"/>
        <v>0</v>
      </c>
      <c r="P135" s="96">
        <f ca="1">SUMIF($D$10:$N$10,"&lt;="&amp;rHoldPeriod,$D135:$N135)</f>
        <v>53730000</v>
      </c>
      <c r="Q135" s="2"/>
      <c r="R135" s="96">
        <f t="shared" ref="R135:AW135" ca="1" si="152">rLoan1Amt*(rLoan1St&lt;&gt;"")*(rLoan1St=R$10)</f>
        <v>53730000</v>
      </c>
      <c r="S135" s="96">
        <f t="shared" ca="1" si="152"/>
        <v>0</v>
      </c>
      <c r="T135" s="96">
        <f t="shared" ca="1" si="152"/>
        <v>0</v>
      </c>
      <c r="U135" s="96">
        <f t="shared" ca="1" si="152"/>
        <v>0</v>
      </c>
      <c r="V135" s="96">
        <f t="shared" ca="1" si="152"/>
        <v>0</v>
      </c>
      <c r="W135" s="96">
        <f t="shared" ca="1" si="152"/>
        <v>0</v>
      </c>
      <c r="X135" s="96">
        <f t="shared" ca="1" si="152"/>
        <v>0</v>
      </c>
      <c r="Y135" s="96">
        <f t="shared" ca="1" si="152"/>
        <v>0</v>
      </c>
      <c r="Z135" s="96">
        <f t="shared" ca="1" si="152"/>
        <v>0</v>
      </c>
      <c r="AA135" s="96">
        <f t="shared" ca="1" si="152"/>
        <v>0</v>
      </c>
      <c r="AB135" s="96">
        <f t="shared" ca="1" si="152"/>
        <v>0</v>
      </c>
      <c r="AC135" s="96">
        <f t="shared" ca="1" si="152"/>
        <v>0</v>
      </c>
      <c r="AD135" s="96">
        <f t="shared" ca="1" si="152"/>
        <v>0</v>
      </c>
      <c r="AE135" s="96">
        <f t="shared" ca="1" si="152"/>
        <v>0</v>
      </c>
      <c r="AF135" s="96">
        <f t="shared" ca="1" si="152"/>
        <v>0</v>
      </c>
      <c r="AG135" s="96">
        <f t="shared" ca="1" si="152"/>
        <v>0</v>
      </c>
      <c r="AH135" s="96">
        <f t="shared" ca="1" si="152"/>
        <v>0</v>
      </c>
      <c r="AI135" s="96">
        <f t="shared" ca="1" si="152"/>
        <v>0</v>
      </c>
      <c r="AJ135" s="96">
        <f t="shared" ca="1" si="152"/>
        <v>0</v>
      </c>
      <c r="AK135" s="96">
        <f t="shared" ca="1" si="152"/>
        <v>0</v>
      </c>
      <c r="AL135" s="96">
        <f t="shared" ca="1" si="152"/>
        <v>0</v>
      </c>
      <c r="AM135" s="96">
        <f t="shared" ca="1" si="152"/>
        <v>0</v>
      </c>
      <c r="AN135" s="96">
        <f t="shared" ca="1" si="152"/>
        <v>0</v>
      </c>
      <c r="AO135" s="96">
        <f t="shared" ca="1" si="152"/>
        <v>0</v>
      </c>
      <c r="AP135" s="96">
        <f t="shared" ca="1" si="152"/>
        <v>0</v>
      </c>
      <c r="AQ135" s="96">
        <f t="shared" ca="1" si="152"/>
        <v>0</v>
      </c>
      <c r="AR135" s="96">
        <f t="shared" ca="1" si="152"/>
        <v>0</v>
      </c>
      <c r="AS135" s="96">
        <f t="shared" ca="1" si="152"/>
        <v>0</v>
      </c>
      <c r="AT135" s="96">
        <f t="shared" ca="1" si="152"/>
        <v>0</v>
      </c>
      <c r="AU135" s="96">
        <f t="shared" ca="1" si="152"/>
        <v>0</v>
      </c>
      <c r="AV135" s="96">
        <f t="shared" ca="1" si="152"/>
        <v>0</v>
      </c>
      <c r="AW135" s="96">
        <f t="shared" ca="1" si="152"/>
        <v>0</v>
      </c>
      <c r="AX135" s="96">
        <f t="shared" ref="AX135:CC135" ca="1" si="153">rLoan1Amt*(rLoan1St&lt;&gt;"")*(rLoan1St=AX$10)</f>
        <v>0</v>
      </c>
      <c r="AY135" s="96">
        <f t="shared" ca="1" si="153"/>
        <v>0</v>
      </c>
      <c r="AZ135" s="96">
        <f t="shared" ca="1" si="153"/>
        <v>0</v>
      </c>
      <c r="BA135" s="96">
        <f t="shared" ca="1" si="153"/>
        <v>0</v>
      </c>
      <c r="BB135" s="96">
        <f t="shared" ca="1" si="153"/>
        <v>0</v>
      </c>
      <c r="BC135" s="96">
        <f t="shared" ca="1" si="153"/>
        <v>0</v>
      </c>
      <c r="BD135" s="96">
        <f t="shared" ca="1" si="153"/>
        <v>0</v>
      </c>
      <c r="BE135" s="96">
        <f t="shared" ca="1" si="153"/>
        <v>0</v>
      </c>
      <c r="BF135" s="96">
        <f t="shared" ca="1" si="153"/>
        <v>0</v>
      </c>
      <c r="BG135" s="96">
        <f t="shared" ca="1" si="153"/>
        <v>0</v>
      </c>
      <c r="BH135" s="96">
        <f t="shared" ca="1" si="153"/>
        <v>0</v>
      </c>
      <c r="BI135" s="96">
        <f t="shared" ca="1" si="153"/>
        <v>0</v>
      </c>
      <c r="BJ135" s="96">
        <f t="shared" ca="1" si="153"/>
        <v>0</v>
      </c>
      <c r="BK135" s="96">
        <f t="shared" ca="1" si="153"/>
        <v>0</v>
      </c>
      <c r="BL135" s="96">
        <f t="shared" ca="1" si="153"/>
        <v>0</v>
      </c>
      <c r="BM135" s="96">
        <f t="shared" ca="1" si="153"/>
        <v>0</v>
      </c>
      <c r="BN135" s="96">
        <f t="shared" ca="1" si="153"/>
        <v>0</v>
      </c>
      <c r="BO135" s="96">
        <f t="shared" ca="1" si="153"/>
        <v>0</v>
      </c>
      <c r="BP135" s="96">
        <f t="shared" ca="1" si="153"/>
        <v>0</v>
      </c>
      <c r="BQ135" s="96">
        <f t="shared" ca="1" si="153"/>
        <v>0</v>
      </c>
      <c r="BR135" s="96">
        <f t="shared" ca="1" si="153"/>
        <v>0</v>
      </c>
      <c r="BS135" s="96">
        <f t="shared" ca="1" si="153"/>
        <v>0</v>
      </c>
      <c r="BT135" s="96">
        <f t="shared" ca="1" si="153"/>
        <v>0</v>
      </c>
      <c r="BU135" s="96">
        <f t="shared" ca="1" si="153"/>
        <v>0</v>
      </c>
      <c r="BV135" s="96">
        <f t="shared" ca="1" si="153"/>
        <v>0</v>
      </c>
      <c r="BW135" s="96">
        <f t="shared" ca="1" si="153"/>
        <v>0</v>
      </c>
      <c r="BX135" s="96">
        <f t="shared" ca="1" si="153"/>
        <v>0</v>
      </c>
      <c r="BY135" s="96">
        <f t="shared" ca="1" si="153"/>
        <v>0</v>
      </c>
      <c r="BZ135" s="96">
        <f t="shared" ca="1" si="153"/>
        <v>0</v>
      </c>
      <c r="CA135" s="96">
        <f t="shared" ca="1" si="153"/>
        <v>0</v>
      </c>
      <c r="CB135" s="96">
        <f t="shared" ca="1" si="153"/>
        <v>0</v>
      </c>
      <c r="CC135" s="96">
        <f t="shared" ca="1" si="153"/>
        <v>0</v>
      </c>
      <c r="CD135" s="96">
        <f t="shared" ref="CD135:DI135" ca="1" si="154">rLoan1Amt*(rLoan1St&lt;&gt;"")*(rLoan1St=CD$10)</f>
        <v>0</v>
      </c>
      <c r="CE135" s="96">
        <f t="shared" ca="1" si="154"/>
        <v>0</v>
      </c>
      <c r="CF135" s="96">
        <f t="shared" ca="1" si="154"/>
        <v>0</v>
      </c>
      <c r="CG135" s="96">
        <f t="shared" ca="1" si="154"/>
        <v>0</v>
      </c>
      <c r="CH135" s="96">
        <f t="shared" ca="1" si="154"/>
        <v>0</v>
      </c>
      <c r="CI135" s="96">
        <f t="shared" ca="1" si="154"/>
        <v>0</v>
      </c>
      <c r="CJ135" s="96">
        <f t="shared" ca="1" si="154"/>
        <v>0</v>
      </c>
      <c r="CK135" s="96">
        <f t="shared" ca="1" si="154"/>
        <v>0</v>
      </c>
      <c r="CL135" s="96">
        <f t="shared" ca="1" si="154"/>
        <v>0</v>
      </c>
      <c r="CM135" s="96">
        <f t="shared" ca="1" si="154"/>
        <v>0</v>
      </c>
      <c r="CN135" s="96">
        <f t="shared" ca="1" si="154"/>
        <v>0</v>
      </c>
      <c r="CO135" s="96">
        <f t="shared" ca="1" si="154"/>
        <v>0</v>
      </c>
      <c r="CP135" s="96">
        <f t="shared" ca="1" si="154"/>
        <v>0</v>
      </c>
      <c r="CQ135" s="96">
        <f t="shared" ca="1" si="154"/>
        <v>0</v>
      </c>
      <c r="CR135" s="96">
        <f t="shared" ca="1" si="154"/>
        <v>0</v>
      </c>
      <c r="CS135" s="96">
        <f t="shared" ca="1" si="154"/>
        <v>0</v>
      </c>
      <c r="CT135" s="96">
        <f t="shared" ca="1" si="154"/>
        <v>0</v>
      </c>
      <c r="CU135" s="96">
        <f t="shared" ca="1" si="154"/>
        <v>0</v>
      </c>
      <c r="CV135" s="96">
        <f t="shared" ca="1" si="154"/>
        <v>0</v>
      </c>
      <c r="CW135" s="96">
        <f t="shared" ca="1" si="154"/>
        <v>0</v>
      </c>
      <c r="CX135" s="96">
        <f t="shared" ca="1" si="154"/>
        <v>0</v>
      </c>
      <c r="CY135" s="96">
        <f t="shared" ca="1" si="154"/>
        <v>0</v>
      </c>
      <c r="CZ135" s="96">
        <f t="shared" ca="1" si="154"/>
        <v>0</v>
      </c>
      <c r="DA135" s="96">
        <f t="shared" ca="1" si="154"/>
        <v>0</v>
      </c>
      <c r="DB135" s="96">
        <f t="shared" ca="1" si="154"/>
        <v>0</v>
      </c>
      <c r="DC135" s="96">
        <f t="shared" ca="1" si="154"/>
        <v>0</v>
      </c>
      <c r="DD135" s="96">
        <f t="shared" ca="1" si="154"/>
        <v>0</v>
      </c>
      <c r="DE135" s="96">
        <f t="shared" ca="1" si="154"/>
        <v>0</v>
      </c>
      <c r="DF135" s="96">
        <f t="shared" ca="1" si="154"/>
        <v>0</v>
      </c>
      <c r="DG135" s="96">
        <f t="shared" ca="1" si="154"/>
        <v>0</v>
      </c>
      <c r="DH135" s="96">
        <f t="shared" ca="1" si="154"/>
        <v>0</v>
      </c>
      <c r="DI135" s="96">
        <f t="shared" ca="1" si="154"/>
        <v>0</v>
      </c>
      <c r="DJ135" s="96">
        <f t="shared" ref="DJ135:EH135" ca="1" si="155">rLoan1Amt*(rLoan1St&lt;&gt;"")*(rLoan1St=DJ$10)</f>
        <v>0</v>
      </c>
      <c r="DK135" s="96">
        <f t="shared" ca="1" si="155"/>
        <v>0</v>
      </c>
      <c r="DL135" s="96">
        <f t="shared" ca="1" si="155"/>
        <v>0</v>
      </c>
      <c r="DM135" s="96">
        <f t="shared" ca="1" si="155"/>
        <v>0</v>
      </c>
      <c r="DN135" s="96">
        <f t="shared" ca="1" si="155"/>
        <v>0</v>
      </c>
      <c r="DO135" s="96">
        <f t="shared" ca="1" si="155"/>
        <v>0</v>
      </c>
      <c r="DP135" s="96">
        <f t="shared" ca="1" si="155"/>
        <v>0</v>
      </c>
      <c r="DQ135" s="96">
        <f t="shared" ca="1" si="155"/>
        <v>0</v>
      </c>
      <c r="DR135" s="96">
        <f t="shared" ca="1" si="155"/>
        <v>0</v>
      </c>
      <c r="DS135" s="96">
        <f t="shared" ca="1" si="155"/>
        <v>0</v>
      </c>
      <c r="DT135" s="96">
        <f t="shared" ca="1" si="155"/>
        <v>0</v>
      </c>
      <c r="DU135" s="96">
        <f t="shared" ca="1" si="155"/>
        <v>0</v>
      </c>
      <c r="DV135" s="96">
        <f t="shared" ca="1" si="155"/>
        <v>0</v>
      </c>
      <c r="DW135" s="96">
        <f t="shared" ca="1" si="155"/>
        <v>0</v>
      </c>
      <c r="DX135" s="96">
        <f t="shared" ca="1" si="155"/>
        <v>0</v>
      </c>
      <c r="DY135" s="96">
        <f t="shared" ca="1" si="155"/>
        <v>0</v>
      </c>
      <c r="DZ135" s="96">
        <f t="shared" ca="1" si="155"/>
        <v>0</v>
      </c>
      <c r="EA135" s="96">
        <f t="shared" ca="1" si="155"/>
        <v>0</v>
      </c>
      <c r="EB135" s="96">
        <f t="shared" ca="1" si="155"/>
        <v>0</v>
      </c>
      <c r="EC135" s="96">
        <f t="shared" ca="1" si="155"/>
        <v>0</v>
      </c>
      <c r="ED135" s="96">
        <f t="shared" ca="1" si="155"/>
        <v>0</v>
      </c>
      <c r="EE135" s="96">
        <f t="shared" ca="1" si="155"/>
        <v>0</v>
      </c>
      <c r="EF135" s="96">
        <f t="shared" ca="1" si="155"/>
        <v>0</v>
      </c>
      <c r="EG135" s="96">
        <f t="shared" ca="1" si="155"/>
        <v>0</v>
      </c>
      <c r="EH135" s="96">
        <f t="shared" ca="1" si="155"/>
        <v>0</v>
      </c>
    </row>
    <row r="136" spans="1:138" x14ac:dyDescent="0.2">
      <c r="A136" s="2"/>
      <c r="B136" s="182" t="s">
        <v>189</v>
      </c>
      <c r="C136" s="96"/>
      <c r="D136" s="96"/>
      <c r="E136" s="96">
        <f t="shared" ref="E136:O137" ca="1" si="156">SUMIF($R$8:$EH$8,E$10,$R136:$EH136)</f>
        <v>0</v>
      </c>
      <c r="F136" s="96">
        <f t="shared" ca="1" si="156"/>
        <v>0</v>
      </c>
      <c r="G136" s="96">
        <f t="shared" ca="1" si="156"/>
        <v>0</v>
      </c>
      <c r="H136" s="96">
        <f t="shared" ca="1" si="156"/>
        <v>-1791000</v>
      </c>
      <c r="I136" s="96">
        <f t="shared" ca="1" si="156"/>
        <v>-1791000</v>
      </c>
      <c r="J136" s="96">
        <f t="shared" ca="1" si="156"/>
        <v>-1791000</v>
      </c>
      <c r="K136" s="96">
        <f t="shared" ca="1" si="156"/>
        <v>-1791000</v>
      </c>
      <c r="L136" s="96">
        <f t="shared" ca="1" si="156"/>
        <v>-1791000</v>
      </c>
      <c r="M136" s="96">
        <f t="shared" ca="1" si="156"/>
        <v>-1791000</v>
      </c>
      <c r="N136" s="96">
        <f t="shared" ca="1" si="156"/>
        <v>-1791000</v>
      </c>
      <c r="O136" s="96">
        <f t="shared" si="156"/>
        <v>0</v>
      </c>
      <c r="P136" s="96">
        <f ca="1">SUMIF($D$10:$N$10,"&lt;="&amp;rHoldPeriod,$D136:$N136)</f>
        <v>-12537000</v>
      </c>
      <c r="Q136" s="2"/>
      <c r="R136" s="96"/>
      <c r="S136" s="96">
        <f t="shared" ref="S136:AX136" ca="1" si="157">IFERROR(IF(rLoan1IRType=iIRTypeFloat,PPMT(S143,S$10-rLoan1St-rLoan1IO,rLoan1Amort*12,rLoan1Amt),MIN(S134,PMT(S143,rLoan1Amort*12,rLoan1Amt)-S130))*(S$10&gt;rLoan1St+rLoan1IO)*(S134&lt;&gt;0),)</f>
        <v>0</v>
      </c>
      <c r="T136" s="96">
        <f t="shared" ca="1" si="157"/>
        <v>0</v>
      </c>
      <c r="U136" s="96">
        <f t="shared" ca="1" si="157"/>
        <v>0</v>
      </c>
      <c r="V136" s="96">
        <f t="shared" ca="1" si="157"/>
        <v>0</v>
      </c>
      <c r="W136" s="96">
        <f t="shared" ca="1" si="157"/>
        <v>0</v>
      </c>
      <c r="X136" s="96">
        <f t="shared" ca="1" si="157"/>
        <v>0</v>
      </c>
      <c r="Y136" s="96">
        <f t="shared" ca="1" si="157"/>
        <v>0</v>
      </c>
      <c r="Z136" s="96">
        <f t="shared" ca="1" si="157"/>
        <v>0</v>
      </c>
      <c r="AA136" s="96">
        <f t="shared" ca="1" si="157"/>
        <v>0</v>
      </c>
      <c r="AB136" s="96">
        <f t="shared" ca="1" si="157"/>
        <v>0</v>
      </c>
      <c r="AC136" s="96">
        <f t="shared" ca="1" si="157"/>
        <v>0</v>
      </c>
      <c r="AD136" s="96">
        <f t="shared" ca="1" si="157"/>
        <v>0</v>
      </c>
      <c r="AE136" s="96">
        <f t="shared" ca="1" si="157"/>
        <v>0</v>
      </c>
      <c r="AF136" s="96">
        <f t="shared" ca="1" si="157"/>
        <v>0</v>
      </c>
      <c r="AG136" s="96">
        <f t="shared" ca="1" si="157"/>
        <v>0</v>
      </c>
      <c r="AH136" s="96">
        <f t="shared" ca="1" si="157"/>
        <v>0</v>
      </c>
      <c r="AI136" s="96">
        <f t="shared" ca="1" si="157"/>
        <v>0</v>
      </c>
      <c r="AJ136" s="96">
        <f t="shared" ca="1" si="157"/>
        <v>0</v>
      </c>
      <c r="AK136" s="96">
        <f t="shared" ca="1" si="157"/>
        <v>0</v>
      </c>
      <c r="AL136" s="96">
        <f t="shared" ca="1" si="157"/>
        <v>0</v>
      </c>
      <c r="AM136" s="96">
        <f t="shared" ca="1" si="157"/>
        <v>0</v>
      </c>
      <c r="AN136" s="96">
        <f t="shared" ca="1" si="157"/>
        <v>0</v>
      </c>
      <c r="AO136" s="96">
        <f t="shared" ca="1" si="157"/>
        <v>0</v>
      </c>
      <c r="AP136" s="96">
        <f t="shared" ca="1" si="157"/>
        <v>0</v>
      </c>
      <c r="AQ136" s="96">
        <f t="shared" ca="1" si="157"/>
        <v>0</v>
      </c>
      <c r="AR136" s="96">
        <f t="shared" ca="1" si="157"/>
        <v>0</v>
      </c>
      <c r="AS136" s="96">
        <f t="shared" ca="1" si="157"/>
        <v>0</v>
      </c>
      <c r="AT136" s="96">
        <f t="shared" ca="1" si="157"/>
        <v>0</v>
      </c>
      <c r="AU136" s="96">
        <f t="shared" ca="1" si="157"/>
        <v>0</v>
      </c>
      <c r="AV136" s="96">
        <f t="shared" ca="1" si="157"/>
        <v>0</v>
      </c>
      <c r="AW136" s="96">
        <f t="shared" ca="1" si="157"/>
        <v>0</v>
      </c>
      <c r="AX136" s="96">
        <f t="shared" ca="1" si="157"/>
        <v>0</v>
      </c>
      <c r="AY136" s="96">
        <f t="shared" ref="AY136:CD136" ca="1" si="158">IFERROR(IF(rLoan1IRType=iIRTypeFloat,PPMT(AY143,AY$10-rLoan1St-rLoan1IO,rLoan1Amort*12,rLoan1Amt),MIN(AY134,PMT(AY143,rLoan1Amort*12,rLoan1Amt)-AY130))*(AY$10&gt;rLoan1St+rLoan1IO)*(AY134&lt;&gt;0),)</f>
        <v>0</v>
      </c>
      <c r="AZ136" s="96">
        <f t="shared" ca="1" si="158"/>
        <v>0</v>
      </c>
      <c r="BA136" s="96">
        <f t="shared" ca="1" si="158"/>
        <v>0</v>
      </c>
      <c r="BB136" s="96">
        <f t="shared" ca="1" si="158"/>
        <v>0</v>
      </c>
      <c r="BC136" s="96">
        <f t="shared" ca="1" si="158"/>
        <v>-149250</v>
      </c>
      <c r="BD136" s="96">
        <f t="shared" ca="1" si="158"/>
        <v>-149250</v>
      </c>
      <c r="BE136" s="96">
        <f t="shared" ca="1" si="158"/>
        <v>-149250</v>
      </c>
      <c r="BF136" s="96">
        <f t="shared" ca="1" si="158"/>
        <v>-149250</v>
      </c>
      <c r="BG136" s="96">
        <f t="shared" ca="1" si="158"/>
        <v>-149250</v>
      </c>
      <c r="BH136" s="96">
        <f t="shared" ca="1" si="158"/>
        <v>-149250</v>
      </c>
      <c r="BI136" s="96">
        <f t="shared" ca="1" si="158"/>
        <v>-149250</v>
      </c>
      <c r="BJ136" s="96">
        <f t="shared" ca="1" si="158"/>
        <v>-149250</v>
      </c>
      <c r="BK136" s="96">
        <f t="shared" ca="1" si="158"/>
        <v>-149250</v>
      </c>
      <c r="BL136" s="96">
        <f t="shared" ca="1" si="158"/>
        <v>-149250</v>
      </c>
      <c r="BM136" s="96">
        <f t="shared" ca="1" si="158"/>
        <v>-149250</v>
      </c>
      <c r="BN136" s="96">
        <f t="shared" ca="1" si="158"/>
        <v>-149250</v>
      </c>
      <c r="BO136" s="96">
        <f t="shared" ca="1" si="158"/>
        <v>-149250</v>
      </c>
      <c r="BP136" s="96">
        <f t="shared" ca="1" si="158"/>
        <v>-149250</v>
      </c>
      <c r="BQ136" s="96">
        <f t="shared" ca="1" si="158"/>
        <v>-149250</v>
      </c>
      <c r="BR136" s="96">
        <f t="shared" ca="1" si="158"/>
        <v>-149250</v>
      </c>
      <c r="BS136" s="96">
        <f t="shared" ca="1" si="158"/>
        <v>-149250</v>
      </c>
      <c r="BT136" s="96">
        <f t="shared" ca="1" si="158"/>
        <v>-149250</v>
      </c>
      <c r="BU136" s="96">
        <f t="shared" ca="1" si="158"/>
        <v>-149250</v>
      </c>
      <c r="BV136" s="96">
        <f t="shared" ca="1" si="158"/>
        <v>-149250</v>
      </c>
      <c r="BW136" s="96">
        <f t="shared" ca="1" si="158"/>
        <v>-149250</v>
      </c>
      <c r="BX136" s="96">
        <f t="shared" ca="1" si="158"/>
        <v>-149250</v>
      </c>
      <c r="BY136" s="96">
        <f t="shared" ca="1" si="158"/>
        <v>-149250</v>
      </c>
      <c r="BZ136" s="96">
        <f t="shared" ca="1" si="158"/>
        <v>-149250</v>
      </c>
      <c r="CA136" s="96">
        <f t="shared" ca="1" si="158"/>
        <v>-149250</v>
      </c>
      <c r="CB136" s="96">
        <f t="shared" ca="1" si="158"/>
        <v>-149250</v>
      </c>
      <c r="CC136" s="96">
        <f t="shared" ca="1" si="158"/>
        <v>-149250</v>
      </c>
      <c r="CD136" s="96">
        <f t="shared" ca="1" si="158"/>
        <v>-149250</v>
      </c>
      <c r="CE136" s="96">
        <f t="shared" ref="CE136:DJ136" ca="1" si="159">IFERROR(IF(rLoan1IRType=iIRTypeFloat,PPMT(CE143,CE$10-rLoan1St-rLoan1IO,rLoan1Amort*12,rLoan1Amt),MIN(CE134,PMT(CE143,rLoan1Amort*12,rLoan1Amt)-CE130))*(CE$10&gt;rLoan1St+rLoan1IO)*(CE134&lt;&gt;0),)</f>
        <v>-149250</v>
      </c>
      <c r="CF136" s="96">
        <f t="shared" ca="1" si="159"/>
        <v>-149250</v>
      </c>
      <c r="CG136" s="96">
        <f t="shared" ca="1" si="159"/>
        <v>-149250</v>
      </c>
      <c r="CH136" s="96">
        <f t="shared" ca="1" si="159"/>
        <v>-149250</v>
      </c>
      <c r="CI136" s="96">
        <f t="shared" ca="1" si="159"/>
        <v>-149250</v>
      </c>
      <c r="CJ136" s="96">
        <f t="shared" ca="1" si="159"/>
        <v>-149250</v>
      </c>
      <c r="CK136" s="96">
        <f t="shared" ca="1" si="159"/>
        <v>-149250</v>
      </c>
      <c r="CL136" s="96">
        <f t="shared" ca="1" si="159"/>
        <v>-149250</v>
      </c>
      <c r="CM136" s="96">
        <f t="shared" ca="1" si="159"/>
        <v>-149250</v>
      </c>
      <c r="CN136" s="96">
        <f t="shared" ca="1" si="159"/>
        <v>-149250</v>
      </c>
      <c r="CO136" s="96">
        <f t="shared" ca="1" si="159"/>
        <v>-149250</v>
      </c>
      <c r="CP136" s="96">
        <f t="shared" ca="1" si="159"/>
        <v>-149250</v>
      </c>
      <c r="CQ136" s="96">
        <f t="shared" ca="1" si="159"/>
        <v>-149250</v>
      </c>
      <c r="CR136" s="96">
        <f t="shared" ca="1" si="159"/>
        <v>-149250</v>
      </c>
      <c r="CS136" s="96">
        <f t="shared" ca="1" si="159"/>
        <v>-149250</v>
      </c>
      <c r="CT136" s="96">
        <f t="shared" ca="1" si="159"/>
        <v>-149250</v>
      </c>
      <c r="CU136" s="96">
        <f t="shared" ca="1" si="159"/>
        <v>-149250</v>
      </c>
      <c r="CV136" s="96">
        <f t="shared" ca="1" si="159"/>
        <v>-149250</v>
      </c>
      <c r="CW136" s="96">
        <f t="shared" ca="1" si="159"/>
        <v>-149250</v>
      </c>
      <c r="CX136" s="96">
        <f t="shared" ca="1" si="159"/>
        <v>-149250</v>
      </c>
      <c r="CY136" s="96">
        <f t="shared" ca="1" si="159"/>
        <v>-149250</v>
      </c>
      <c r="CZ136" s="96">
        <f t="shared" ca="1" si="159"/>
        <v>-149250</v>
      </c>
      <c r="DA136" s="96">
        <f t="shared" ca="1" si="159"/>
        <v>-149250</v>
      </c>
      <c r="DB136" s="96">
        <f t="shared" ca="1" si="159"/>
        <v>-149250</v>
      </c>
      <c r="DC136" s="96">
        <f t="shared" ca="1" si="159"/>
        <v>-149250</v>
      </c>
      <c r="DD136" s="96">
        <f t="shared" ca="1" si="159"/>
        <v>-149250</v>
      </c>
      <c r="DE136" s="96">
        <f t="shared" ca="1" si="159"/>
        <v>-149250</v>
      </c>
      <c r="DF136" s="96">
        <f t="shared" ca="1" si="159"/>
        <v>-149250</v>
      </c>
      <c r="DG136" s="96">
        <f t="shared" ca="1" si="159"/>
        <v>-149250</v>
      </c>
      <c r="DH136" s="96">
        <f t="shared" ca="1" si="159"/>
        <v>-149250</v>
      </c>
      <c r="DI136" s="96">
        <f t="shared" ca="1" si="159"/>
        <v>-149250</v>
      </c>
      <c r="DJ136" s="96">
        <f t="shared" ca="1" si="159"/>
        <v>-149250</v>
      </c>
      <c r="DK136" s="96">
        <f t="shared" ref="DK136:EH136" ca="1" si="160">IFERROR(IF(rLoan1IRType=iIRTypeFloat,PPMT(DK143,DK$10-rLoan1St-rLoan1IO,rLoan1Amort*12,rLoan1Amt),MIN(DK134,PMT(DK143,rLoan1Amort*12,rLoan1Amt)-DK130))*(DK$10&gt;rLoan1St+rLoan1IO)*(DK134&lt;&gt;0),)</f>
        <v>-149250</v>
      </c>
      <c r="DL136" s="96">
        <f t="shared" ca="1" si="160"/>
        <v>-149250</v>
      </c>
      <c r="DM136" s="96">
        <f t="shared" ca="1" si="160"/>
        <v>-149250</v>
      </c>
      <c r="DN136" s="96">
        <f t="shared" ca="1" si="160"/>
        <v>-149250</v>
      </c>
      <c r="DO136" s="96">
        <f t="shared" ca="1" si="160"/>
        <v>-149250</v>
      </c>
      <c r="DP136" s="96">
        <f t="shared" ca="1" si="160"/>
        <v>-149250</v>
      </c>
      <c r="DQ136" s="96">
        <f t="shared" ca="1" si="160"/>
        <v>-149250</v>
      </c>
      <c r="DR136" s="96">
        <f t="shared" ca="1" si="160"/>
        <v>-149250</v>
      </c>
      <c r="DS136" s="96">
        <f t="shared" ca="1" si="160"/>
        <v>-149250</v>
      </c>
      <c r="DT136" s="96">
        <f t="shared" ca="1" si="160"/>
        <v>-149250</v>
      </c>
      <c r="DU136" s="96">
        <f t="shared" ca="1" si="160"/>
        <v>-149250</v>
      </c>
      <c r="DV136" s="96">
        <f t="shared" ca="1" si="160"/>
        <v>-149250</v>
      </c>
      <c r="DW136" s="96">
        <f t="shared" ca="1" si="160"/>
        <v>-149250</v>
      </c>
      <c r="DX136" s="96">
        <f t="shared" ca="1" si="160"/>
        <v>-149250</v>
      </c>
      <c r="DY136" s="96">
        <f t="shared" ca="1" si="160"/>
        <v>-149250</v>
      </c>
      <c r="DZ136" s="96">
        <f t="shared" ca="1" si="160"/>
        <v>-149250</v>
      </c>
      <c r="EA136" s="96">
        <f t="shared" ca="1" si="160"/>
        <v>-149250</v>
      </c>
      <c r="EB136" s="96">
        <f t="shared" ca="1" si="160"/>
        <v>-149250</v>
      </c>
      <c r="EC136" s="96">
        <f t="shared" ca="1" si="160"/>
        <v>-149250</v>
      </c>
      <c r="ED136" s="96">
        <f t="shared" ca="1" si="160"/>
        <v>-149250</v>
      </c>
      <c r="EE136" s="96">
        <f t="shared" ca="1" si="160"/>
        <v>-149250</v>
      </c>
      <c r="EF136" s="96">
        <f t="shared" ca="1" si="160"/>
        <v>-149250</v>
      </c>
      <c r="EG136" s="96">
        <f t="shared" ca="1" si="160"/>
        <v>-149250</v>
      </c>
      <c r="EH136" s="96">
        <f t="shared" ca="1" si="160"/>
        <v>-149250</v>
      </c>
    </row>
    <row r="137" spans="1:138" ht="12.75" thickBot="1" x14ac:dyDescent="0.25">
      <c r="A137" s="2"/>
      <c r="B137" s="182" t="s">
        <v>190</v>
      </c>
      <c r="C137" s="96"/>
      <c r="D137" s="96">
        <f ca="1">SUMIF($R$8:$EH$8,D$10,$R137:$EH137)</f>
        <v>0</v>
      </c>
      <c r="E137" s="96">
        <f t="shared" ca="1" si="156"/>
        <v>0</v>
      </c>
      <c r="F137" s="96">
        <f t="shared" ca="1" si="156"/>
        <v>0</v>
      </c>
      <c r="G137" s="96">
        <f t="shared" ca="1" si="156"/>
        <v>0</v>
      </c>
      <c r="H137" s="96">
        <f t="shared" ca="1" si="156"/>
        <v>0</v>
      </c>
      <c r="I137" s="96">
        <f t="shared" ca="1" si="156"/>
        <v>0</v>
      </c>
      <c r="J137" s="96">
        <f t="shared" ca="1" si="156"/>
        <v>0</v>
      </c>
      <c r="K137" s="96">
        <f t="shared" ca="1" si="156"/>
        <v>0</v>
      </c>
      <c r="L137" s="96">
        <f t="shared" ca="1" si="156"/>
        <v>0</v>
      </c>
      <c r="M137" s="96">
        <f t="shared" ca="1" si="156"/>
        <v>0</v>
      </c>
      <c r="N137" s="96">
        <f t="shared" ca="1" si="156"/>
        <v>-41193000</v>
      </c>
      <c r="O137" s="96">
        <f t="shared" si="156"/>
        <v>0</v>
      </c>
      <c r="P137" s="96">
        <f ca="1">SUMIF($D$10:$N$10,"&lt;="&amp;rHoldPeriod,$D137:$N137)</f>
        <v>-41193000</v>
      </c>
      <c r="Q137" s="2"/>
      <c r="R137" s="96">
        <f t="shared" ref="R137:AW137" ca="1" si="161">-SUM(R134:R136)*(R$10=MIN(rLoan2St,IF(rLoan1St&gt;0,rLoan1St-1,)+rLoan1Term,MAX(rHoldPeriod*12,1)))</f>
        <v>0</v>
      </c>
      <c r="S137" s="96">
        <f t="shared" ca="1" si="161"/>
        <v>0</v>
      </c>
      <c r="T137" s="96">
        <f t="shared" ca="1" si="161"/>
        <v>0</v>
      </c>
      <c r="U137" s="96">
        <f t="shared" ca="1" si="161"/>
        <v>0</v>
      </c>
      <c r="V137" s="96">
        <f t="shared" ca="1" si="161"/>
        <v>0</v>
      </c>
      <c r="W137" s="96">
        <f t="shared" ca="1" si="161"/>
        <v>0</v>
      </c>
      <c r="X137" s="96">
        <f t="shared" ca="1" si="161"/>
        <v>0</v>
      </c>
      <c r="Y137" s="96">
        <f t="shared" ca="1" si="161"/>
        <v>0</v>
      </c>
      <c r="Z137" s="96">
        <f t="shared" ca="1" si="161"/>
        <v>0</v>
      </c>
      <c r="AA137" s="96">
        <f t="shared" ca="1" si="161"/>
        <v>0</v>
      </c>
      <c r="AB137" s="96">
        <f t="shared" ca="1" si="161"/>
        <v>0</v>
      </c>
      <c r="AC137" s="96">
        <f t="shared" ca="1" si="161"/>
        <v>0</v>
      </c>
      <c r="AD137" s="96">
        <f t="shared" ca="1" si="161"/>
        <v>0</v>
      </c>
      <c r="AE137" s="96">
        <f t="shared" ca="1" si="161"/>
        <v>0</v>
      </c>
      <c r="AF137" s="96">
        <f t="shared" ca="1" si="161"/>
        <v>0</v>
      </c>
      <c r="AG137" s="96">
        <f t="shared" ca="1" si="161"/>
        <v>0</v>
      </c>
      <c r="AH137" s="96">
        <f t="shared" ca="1" si="161"/>
        <v>0</v>
      </c>
      <c r="AI137" s="96">
        <f t="shared" ca="1" si="161"/>
        <v>0</v>
      </c>
      <c r="AJ137" s="96">
        <f t="shared" ca="1" si="161"/>
        <v>0</v>
      </c>
      <c r="AK137" s="96">
        <f t="shared" ca="1" si="161"/>
        <v>0</v>
      </c>
      <c r="AL137" s="96">
        <f t="shared" ca="1" si="161"/>
        <v>0</v>
      </c>
      <c r="AM137" s="96">
        <f t="shared" ca="1" si="161"/>
        <v>0</v>
      </c>
      <c r="AN137" s="96">
        <f t="shared" ca="1" si="161"/>
        <v>0</v>
      </c>
      <c r="AO137" s="96">
        <f t="shared" ca="1" si="161"/>
        <v>0</v>
      </c>
      <c r="AP137" s="96">
        <f t="shared" ca="1" si="161"/>
        <v>0</v>
      </c>
      <c r="AQ137" s="96">
        <f t="shared" ca="1" si="161"/>
        <v>0</v>
      </c>
      <c r="AR137" s="96">
        <f t="shared" ca="1" si="161"/>
        <v>0</v>
      </c>
      <c r="AS137" s="96">
        <f t="shared" ca="1" si="161"/>
        <v>0</v>
      </c>
      <c r="AT137" s="96">
        <f t="shared" ca="1" si="161"/>
        <v>0</v>
      </c>
      <c r="AU137" s="96">
        <f t="shared" ca="1" si="161"/>
        <v>0</v>
      </c>
      <c r="AV137" s="96">
        <f t="shared" ca="1" si="161"/>
        <v>0</v>
      </c>
      <c r="AW137" s="96">
        <f t="shared" ca="1" si="161"/>
        <v>0</v>
      </c>
      <c r="AX137" s="96">
        <f t="shared" ref="AX137:CC137" ca="1" si="162">-SUM(AX134:AX136)*(AX$10=MIN(rLoan2St,IF(rLoan1St&gt;0,rLoan1St-1,)+rLoan1Term,MAX(rHoldPeriod*12,1)))</f>
        <v>0</v>
      </c>
      <c r="AY137" s="96">
        <f t="shared" ca="1" si="162"/>
        <v>0</v>
      </c>
      <c r="AZ137" s="96">
        <f t="shared" ca="1" si="162"/>
        <v>0</v>
      </c>
      <c r="BA137" s="96">
        <f t="shared" ca="1" si="162"/>
        <v>0</v>
      </c>
      <c r="BB137" s="96">
        <f t="shared" ca="1" si="162"/>
        <v>0</v>
      </c>
      <c r="BC137" s="96">
        <f t="shared" ca="1" si="162"/>
        <v>0</v>
      </c>
      <c r="BD137" s="96">
        <f t="shared" ca="1" si="162"/>
        <v>0</v>
      </c>
      <c r="BE137" s="96">
        <f t="shared" ca="1" si="162"/>
        <v>0</v>
      </c>
      <c r="BF137" s="96">
        <f t="shared" ca="1" si="162"/>
        <v>0</v>
      </c>
      <c r="BG137" s="96">
        <f t="shared" ca="1" si="162"/>
        <v>0</v>
      </c>
      <c r="BH137" s="96">
        <f t="shared" ca="1" si="162"/>
        <v>0</v>
      </c>
      <c r="BI137" s="96">
        <f t="shared" ca="1" si="162"/>
        <v>0</v>
      </c>
      <c r="BJ137" s="96">
        <f t="shared" ca="1" si="162"/>
        <v>0</v>
      </c>
      <c r="BK137" s="96">
        <f t="shared" ca="1" si="162"/>
        <v>0</v>
      </c>
      <c r="BL137" s="96">
        <f t="shared" ca="1" si="162"/>
        <v>0</v>
      </c>
      <c r="BM137" s="96">
        <f t="shared" ca="1" si="162"/>
        <v>0</v>
      </c>
      <c r="BN137" s="96">
        <f t="shared" ca="1" si="162"/>
        <v>0</v>
      </c>
      <c r="BO137" s="96">
        <f t="shared" ca="1" si="162"/>
        <v>0</v>
      </c>
      <c r="BP137" s="96">
        <f t="shared" ca="1" si="162"/>
        <v>0</v>
      </c>
      <c r="BQ137" s="96">
        <f t="shared" ca="1" si="162"/>
        <v>0</v>
      </c>
      <c r="BR137" s="96">
        <f t="shared" ca="1" si="162"/>
        <v>0</v>
      </c>
      <c r="BS137" s="96">
        <f t="shared" ca="1" si="162"/>
        <v>0</v>
      </c>
      <c r="BT137" s="96">
        <f t="shared" ca="1" si="162"/>
        <v>0</v>
      </c>
      <c r="BU137" s="96">
        <f t="shared" ca="1" si="162"/>
        <v>0</v>
      </c>
      <c r="BV137" s="96">
        <f t="shared" ca="1" si="162"/>
        <v>0</v>
      </c>
      <c r="BW137" s="96">
        <f t="shared" ca="1" si="162"/>
        <v>0</v>
      </c>
      <c r="BX137" s="96">
        <f t="shared" ca="1" si="162"/>
        <v>0</v>
      </c>
      <c r="BY137" s="96">
        <f t="shared" ca="1" si="162"/>
        <v>0</v>
      </c>
      <c r="BZ137" s="96">
        <f t="shared" ca="1" si="162"/>
        <v>0</v>
      </c>
      <c r="CA137" s="96">
        <f t="shared" ca="1" si="162"/>
        <v>0</v>
      </c>
      <c r="CB137" s="96">
        <f t="shared" ca="1" si="162"/>
        <v>0</v>
      </c>
      <c r="CC137" s="96">
        <f t="shared" ca="1" si="162"/>
        <v>0</v>
      </c>
      <c r="CD137" s="96">
        <f t="shared" ref="CD137:DI137" ca="1" si="163">-SUM(CD134:CD136)*(CD$10=MIN(rLoan2St,IF(rLoan1St&gt;0,rLoan1St-1,)+rLoan1Term,MAX(rHoldPeriod*12,1)))</f>
        <v>0</v>
      </c>
      <c r="CE137" s="96">
        <f t="shared" ca="1" si="163"/>
        <v>0</v>
      </c>
      <c r="CF137" s="96">
        <f t="shared" ca="1" si="163"/>
        <v>0</v>
      </c>
      <c r="CG137" s="96">
        <f t="shared" ca="1" si="163"/>
        <v>0</v>
      </c>
      <c r="CH137" s="96">
        <f t="shared" ca="1" si="163"/>
        <v>0</v>
      </c>
      <c r="CI137" s="96">
        <f t="shared" ca="1" si="163"/>
        <v>0</v>
      </c>
      <c r="CJ137" s="96">
        <f t="shared" ca="1" si="163"/>
        <v>0</v>
      </c>
      <c r="CK137" s="96">
        <f t="shared" ca="1" si="163"/>
        <v>0</v>
      </c>
      <c r="CL137" s="96">
        <f t="shared" ca="1" si="163"/>
        <v>0</v>
      </c>
      <c r="CM137" s="96">
        <f t="shared" ca="1" si="163"/>
        <v>0</v>
      </c>
      <c r="CN137" s="96">
        <f t="shared" ca="1" si="163"/>
        <v>0</v>
      </c>
      <c r="CO137" s="96">
        <f t="shared" ca="1" si="163"/>
        <v>0</v>
      </c>
      <c r="CP137" s="96">
        <f t="shared" ca="1" si="163"/>
        <v>0</v>
      </c>
      <c r="CQ137" s="96">
        <f t="shared" ca="1" si="163"/>
        <v>0</v>
      </c>
      <c r="CR137" s="96">
        <f t="shared" ca="1" si="163"/>
        <v>0</v>
      </c>
      <c r="CS137" s="96">
        <f t="shared" ca="1" si="163"/>
        <v>0</v>
      </c>
      <c r="CT137" s="96">
        <f t="shared" ca="1" si="163"/>
        <v>0</v>
      </c>
      <c r="CU137" s="96">
        <f t="shared" ca="1" si="163"/>
        <v>0</v>
      </c>
      <c r="CV137" s="96">
        <f t="shared" ca="1" si="163"/>
        <v>0</v>
      </c>
      <c r="CW137" s="96">
        <f t="shared" ca="1" si="163"/>
        <v>0</v>
      </c>
      <c r="CX137" s="96">
        <f t="shared" ca="1" si="163"/>
        <v>0</v>
      </c>
      <c r="CY137" s="96">
        <f t="shared" ca="1" si="163"/>
        <v>0</v>
      </c>
      <c r="CZ137" s="96">
        <f t="shared" ca="1" si="163"/>
        <v>0</v>
      </c>
      <c r="DA137" s="96">
        <f t="shared" ca="1" si="163"/>
        <v>0</v>
      </c>
      <c r="DB137" s="96">
        <f t="shared" ca="1" si="163"/>
        <v>0</v>
      </c>
      <c r="DC137" s="96">
        <f t="shared" ca="1" si="163"/>
        <v>0</v>
      </c>
      <c r="DD137" s="96">
        <f t="shared" ca="1" si="163"/>
        <v>0</v>
      </c>
      <c r="DE137" s="96">
        <f t="shared" ca="1" si="163"/>
        <v>0</v>
      </c>
      <c r="DF137" s="96">
        <f t="shared" ca="1" si="163"/>
        <v>0</v>
      </c>
      <c r="DG137" s="96">
        <f t="shared" ca="1" si="163"/>
        <v>0</v>
      </c>
      <c r="DH137" s="96">
        <f t="shared" ca="1" si="163"/>
        <v>0</v>
      </c>
      <c r="DI137" s="96">
        <f t="shared" ca="1" si="163"/>
        <v>0</v>
      </c>
      <c r="DJ137" s="96">
        <f t="shared" ref="DJ137:EH137" ca="1" si="164">-SUM(DJ134:DJ136)*(DJ$10=MIN(rLoan2St,IF(rLoan1St&gt;0,rLoan1St-1,)+rLoan1Term,MAX(rHoldPeriod*12,1)))</f>
        <v>0</v>
      </c>
      <c r="DK137" s="96">
        <f t="shared" ca="1" si="164"/>
        <v>0</v>
      </c>
      <c r="DL137" s="96">
        <f t="shared" ca="1" si="164"/>
        <v>0</v>
      </c>
      <c r="DM137" s="96">
        <f t="shared" ca="1" si="164"/>
        <v>0</v>
      </c>
      <c r="DN137" s="96">
        <f t="shared" ca="1" si="164"/>
        <v>0</v>
      </c>
      <c r="DO137" s="96">
        <f t="shared" ca="1" si="164"/>
        <v>0</v>
      </c>
      <c r="DP137" s="96">
        <f t="shared" ca="1" si="164"/>
        <v>0</v>
      </c>
      <c r="DQ137" s="96">
        <f t="shared" ca="1" si="164"/>
        <v>0</v>
      </c>
      <c r="DR137" s="96">
        <f t="shared" ca="1" si="164"/>
        <v>0</v>
      </c>
      <c r="DS137" s="96">
        <f t="shared" ca="1" si="164"/>
        <v>0</v>
      </c>
      <c r="DT137" s="96">
        <f t="shared" ca="1" si="164"/>
        <v>0</v>
      </c>
      <c r="DU137" s="96">
        <f t="shared" ca="1" si="164"/>
        <v>0</v>
      </c>
      <c r="DV137" s="96">
        <f t="shared" ca="1" si="164"/>
        <v>0</v>
      </c>
      <c r="DW137" s="96">
        <f t="shared" ca="1" si="164"/>
        <v>0</v>
      </c>
      <c r="DX137" s="96">
        <f t="shared" ca="1" si="164"/>
        <v>0</v>
      </c>
      <c r="DY137" s="96">
        <f t="shared" ca="1" si="164"/>
        <v>0</v>
      </c>
      <c r="DZ137" s="96">
        <f t="shared" ca="1" si="164"/>
        <v>0</v>
      </c>
      <c r="EA137" s="96">
        <f t="shared" ca="1" si="164"/>
        <v>0</v>
      </c>
      <c r="EB137" s="96">
        <f t="shared" ca="1" si="164"/>
        <v>0</v>
      </c>
      <c r="EC137" s="96">
        <f t="shared" ca="1" si="164"/>
        <v>0</v>
      </c>
      <c r="ED137" s="96">
        <f t="shared" ca="1" si="164"/>
        <v>0</v>
      </c>
      <c r="EE137" s="96">
        <f t="shared" ca="1" si="164"/>
        <v>0</v>
      </c>
      <c r="EF137" s="96">
        <f t="shared" ca="1" si="164"/>
        <v>0</v>
      </c>
      <c r="EG137" s="96">
        <f t="shared" ca="1" si="164"/>
        <v>0</v>
      </c>
      <c r="EH137" s="96">
        <f t="shared" ca="1" si="164"/>
        <v>-41193000</v>
      </c>
    </row>
    <row r="138" spans="1:138" ht="12.75" thickTop="1" x14ac:dyDescent="0.2">
      <c r="A138" s="2"/>
      <c r="B138" s="183" t="s">
        <v>191</v>
      </c>
      <c r="C138" s="151"/>
      <c r="D138" s="151">
        <f t="shared" ref="D138:P138" ca="1" si="165">SUBTOTAL(9,D134:D137)*(SUM(D134:D137)&gt;1)</f>
        <v>53730000</v>
      </c>
      <c r="E138" s="151">
        <f t="shared" ca="1" si="165"/>
        <v>53730000</v>
      </c>
      <c r="F138" s="151">
        <f t="shared" ca="1" si="165"/>
        <v>53730000</v>
      </c>
      <c r="G138" s="151">
        <f t="shared" ca="1" si="165"/>
        <v>53730000</v>
      </c>
      <c r="H138" s="151">
        <f t="shared" ca="1" si="165"/>
        <v>51939000</v>
      </c>
      <c r="I138" s="151">
        <f t="shared" ca="1" si="165"/>
        <v>50148000</v>
      </c>
      <c r="J138" s="151">
        <f t="shared" ca="1" si="165"/>
        <v>48357000</v>
      </c>
      <c r="K138" s="151">
        <f t="shared" ca="1" si="165"/>
        <v>46566000</v>
      </c>
      <c r="L138" s="151">
        <f t="shared" ca="1" si="165"/>
        <v>44775000</v>
      </c>
      <c r="M138" s="151">
        <f t="shared" ca="1" si="165"/>
        <v>42984000</v>
      </c>
      <c r="N138" s="151">
        <f t="shared" ca="1" si="165"/>
        <v>0</v>
      </c>
      <c r="O138" s="151">
        <f ca="1">SUBTOTAL(9,O134:O137)*(SUM(O134:O137)&gt;1)</f>
        <v>0</v>
      </c>
      <c r="P138" s="151">
        <f t="shared" ca="1" si="165"/>
        <v>0</v>
      </c>
      <c r="Q138" s="2"/>
      <c r="R138" s="151">
        <f t="shared" ref="R138:AW138" ca="1" si="166">SUBTOTAL(9,R134:R137)*(SUM(R134:R137)&gt;1)</f>
        <v>53730000</v>
      </c>
      <c r="S138" s="151">
        <f t="shared" ca="1" si="166"/>
        <v>53730000</v>
      </c>
      <c r="T138" s="151">
        <f t="shared" ca="1" si="166"/>
        <v>53730000</v>
      </c>
      <c r="U138" s="151">
        <f t="shared" ca="1" si="166"/>
        <v>53730000</v>
      </c>
      <c r="V138" s="151">
        <f t="shared" ca="1" si="166"/>
        <v>53730000</v>
      </c>
      <c r="W138" s="151">
        <f t="shared" ca="1" si="166"/>
        <v>53730000</v>
      </c>
      <c r="X138" s="151">
        <f t="shared" ca="1" si="166"/>
        <v>53730000</v>
      </c>
      <c r="Y138" s="151">
        <f t="shared" ca="1" si="166"/>
        <v>53730000</v>
      </c>
      <c r="Z138" s="151">
        <f t="shared" ca="1" si="166"/>
        <v>53730000</v>
      </c>
      <c r="AA138" s="151">
        <f t="shared" ca="1" si="166"/>
        <v>53730000</v>
      </c>
      <c r="AB138" s="151">
        <f t="shared" ca="1" si="166"/>
        <v>53730000</v>
      </c>
      <c r="AC138" s="151">
        <f t="shared" ca="1" si="166"/>
        <v>53730000</v>
      </c>
      <c r="AD138" s="151">
        <f t="shared" ca="1" si="166"/>
        <v>53730000</v>
      </c>
      <c r="AE138" s="151">
        <f t="shared" ca="1" si="166"/>
        <v>53730000</v>
      </c>
      <c r="AF138" s="151">
        <f t="shared" ca="1" si="166"/>
        <v>53730000</v>
      </c>
      <c r="AG138" s="151">
        <f t="shared" ca="1" si="166"/>
        <v>53730000</v>
      </c>
      <c r="AH138" s="151">
        <f t="shared" ca="1" si="166"/>
        <v>53730000</v>
      </c>
      <c r="AI138" s="151">
        <f t="shared" ca="1" si="166"/>
        <v>53730000</v>
      </c>
      <c r="AJ138" s="151">
        <f t="shared" ca="1" si="166"/>
        <v>53730000</v>
      </c>
      <c r="AK138" s="151">
        <f t="shared" ca="1" si="166"/>
        <v>53730000</v>
      </c>
      <c r="AL138" s="151">
        <f t="shared" ca="1" si="166"/>
        <v>53730000</v>
      </c>
      <c r="AM138" s="151">
        <f t="shared" ca="1" si="166"/>
        <v>53730000</v>
      </c>
      <c r="AN138" s="151">
        <f t="shared" ca="1" si="166"/>
        <v>53730000</v>
      </c>
      <c r="AO138" s="151">
        <f t="shared" ca="1" si="166"/>
        <v>53730000</v>
      </c>
      <c r="AP138" s="151">
        <f t="shared" ca="1" si="166"/>
        <v>53730000</v>
      </c>
      <c r="AQ138" s="151">
        <f t="shared" ca="1" si="166"/>
        <v>53730000</v>
      </c>
      <c r="AR138" s="151">
        <f t="shared" ca="1" si="166"/>
        <v>53730000</v>
      </c>
      <c r="AS138" s="151">
        <f t="shared" ca="1" si="166"/>
        <v>53730000</v>
      </c>
      <c r="AT138" s="151">
        <f t="shared" ca="1" si="166"/>
        <v>53730000</v>
      </c>
      <c r="AU138" s="151">
        <f t="shared" ca="1" si="166"/>
        <v>53730000</v>
      </c>
      <c r="AV138" s="151">
        <f t="shared" ca="1" si="166"/>
        <v>53730000</v>
      </c>
      <c r="AW138" s="151">
        <f t="shared" ca="1" si="166"/>
        <v>53730000</v>
      </c>
      <c r="AX138" s="151">
        <f t="shared" ref="AX138:CC138" ca="1" si="167">SUBTOTAL(9,AX134:AX137)*(SUM(AX134:AX137)&gt;1)</f>
        <v>53730000</v>
      </c>
      <c r="AY138" s="151">
        <f t="shared" ca="1" si="167"/>
        <v>53730000</v>
      </c>
      <c r="AZ138" s="151">
        <f t="shared" ca="1" si="167"/>
        <v>53730000</v>
      </c>
      <c r="BA138" s="151">
        <f t="shared" ca="1" si="167"/>
        <v>53730000</v>
      </c>
      <c r="BB138" s="151">
        <f t="shared" ca="1" si="167"/>
        <v>53730000</v>
      </c>
      <c r="BC138" s="151">
        <f t="shared" ca="1" si="167"/>
        <v>53580750</v>
      </c>
      <c r="BD138" s="151">
        <f t="shared" ca="1" si="167"/>
        <v>53431500</v>
      </c>
      <c r="BE138" s="151">
        <f t="shared" ca="1" si="167"/>
        <v>53282250</v>
      </c>
      <c r="BF138" s="151">
        <f t="shared" ca="1" si="167"/>
        <v>53133000</v>
      </c>
      <c r="BG138" s="151">
        <f t="shared" ca="1" si="167"/>
        <v>52983750</v>
      </c>
      <c r="BH138" s="151">
        <f t="shared" ca="1" si="167"/>
        <v>52834500</v>
      </c>
      <c r="BI138" s="151">
        <f t="shared" ca="1" si="167"/>
        <v>52685250</v>
      </c>
      <c r="BJ138" s="151">
        <f t="shared" ca="1" si="167"/>
        <v>52536000</v>
      </c>
      <c r="BK138" s="151">
        <f t="shared" ca="1" si="167"/>
        <v>52386750</v>
      </c>
      <c r="BL138" s="151">
        <f t="shared" ca="1" si="167"/>
        <v>52237500</v>
      </c>
      <c r="BM138" s="151">
        <f t="shared" ca="1" si="167"/>
        <v>52088250</v>
      </c>
      <c r="BN138" s="151">
        <f t="shared" ca="1" si="167"/>
        <v>51939000</v>
      </c>
      <c r="BO138" s="151">
        <f t="shared" ca="1" si="167"/>
        <v>51789750</v>
      </c>
      <c r="BP138" s="151">
        <f t="shared" ca="1" si="167"/>
        <v>51640500</v>
      </c>
      <c r="BQ138" s="151">
        <f t="shared" ca="1" si="167"/>
        <v>51491250</v>
      </c>
      <c r="BR138" s="151">
        <f t="shared" ca="1" si="167"/>
        <v>51342000</v>
      </c>
      <c r="BS138" s="151">
        <f t="shared" ca="1" si="167"/>
        <v>51192750</v>
      </c>
      <c r="BT138" s="151">
        <f t="shared" ca="1" si="167"/>
        <v>51043500</v>
      </c>
      <c r="BU138" s="151">
        <f t="shared" ca="1" si="167"/>
        <v>50894250</v>
      </c>
      <c r="BV138" s="151">
        <f t="shared" ca="1" si="167"/>
        <v>50745000</v>
      </c>
      <c r="BW138" s="151">
        <f t="shared" ca="1" si="167"/>
        <v>50595750</v>
      </c>
      <c r="BX138" s="151">
        <f t="shared" ca="1" si="167"/>
        <v>50446500</v>
      </c>
      <c r="BY138" s="151">
        <f t="shared" ca="1" si="167"/>
        <v>50297250</v>
      </c>
      <c r="BZ138" s="151">
        <f t="shared" ca="1" si="167"/>
        <v>50148000</v>
      </c>
      <c r="CA138" s="151">
        <f t="shared" ca="1" si="167"/>
        <v>49998750</v>
      </c>
      <c r="CB138" s="151">
        <f t="shared" ca="1" si="167"/>
        <v>49849500</v>
      </c>
      <c r="CC138" s="151">
        <f t="shared" ca="1" si="167"/>
        <v>49700250</v>
      </c>
      <c r="CD138" s="151">
        <f t="shared" ref="CD138:DI138" ca="1" si="168">SUBTOTAL(9,CD134:CD137)*(SUM(CD134:CD137)&gt;1)</f>
        <v>49551000</v>
      </c>
      <c r="CE138" s="151">
        <f t="shared" ca="1" si="168"/>
        <v>49401750</v>
      </c>
      <c r="CF138" s="151">
        <f t="shared" ca="1" si="168"/>
        <v>49252500</v>
      </c>
      <c r="CG138" s="151">
        <f t="shared" ca="1" si="168"/>
        <v>49103250</v>
      </c>
      <c r="CH138" s="151">
        <f t="shared" ca="1" si="168"/>
        <v>48954000</v>
      </c>
      <c r="CI138" s="151">
        <f t="shared" ca="1" si="168"/>
        <v>48804750</v>
      </c>
      <c r="CJ138" s="151">
        <f t="shared" ca="1" si="168"/>
        <v>48655500</v>
      </c>
      <c r="CK138" s="151">
        <f t="shared" ca="1" si="168"/>
        <v>48506250</v>
      </c>
      <c r="CL138" s="151">
        <f t="shared" ca="1" si="168"/>
        <v>48357000</v>
      </c>
      <c r="CM138" s="151">
        <f t="shared" ca="1" si="168"/>
        <v>48207750</v>
      </c>
      <c r="CN138" s="151">
        <f t="shared" ca="1" si="168"/>
        <v>48058500</v>
      </c>
      <c r="CO138" s="151">
        <f t="shared" ca="1" si="168"/>
        <v>47909250</v>
      </c>
      <c r="CP138" s="151">
        <f t="shared" ca="1" si="168"/>
        <v>47760000</v>
      </c>
      <c r="CQ138" s="151">
        <f t="shared" ca="1" si="168"/>
        <v>47610750</v>
      </c>
      <c r="CR138" s="151">
        <f t="shared" ca="1" si="168"/>
        <v>47461500</v>
      </c>
      <c r="CS138" s="151">
        <f t="shared" ca="1" si="168"/>
        <v>47312250</v>
      </c>
      <c r="CT138" s="151">
        <f t="shared" ca="1" si="168"/>
        <v>47163000</v>
      </c>
      <c r="CU138" s="151">
        <f t="shared" ca="1" si="168"/>
        <v>47013750</v>
      </c>
      <c r="CV138" s="151">
        <f t="shared" ca="1" si="168"/>
        <v>46864500</v>
      </c>
      <c r="CW138" s="151">
        <f t="shared" ca="1" si="168"/>
        <v>46715250</v>
      </c>
      <c r="CX138" s="151">
        <f t="shared" ca="1" si="168"/>
        <v>46566000</v>
      </c>
      <c r="CY138" s="151">
        <f t="shared" ca="1" si="168"/>
        <v>46416750</v>
      </c>
      <c r="CZ138" s="151">
        <f t="shared" ca="1" si="168"/>
        <v>46267500</v>
      </c>
      <c r="DA138" s="151">
        <f t="shared" ca="1" si="168"/>
        <v>46118250</v>
      </c>
      <c r="DB138" s="151">
        <f t="shared" ca="1" si="168"/>
        <v>45969000</v>
      </c>
      <c r="DC138" s="151">
        <f t="shared" ca="1" si="168"/>
        <v>45819750</v>
      </c>
      <c r="DD138" s="151">
        <f t="shared" ca="1" si="168"/>
        <v>45670500</v>
      </c>
      <c r="DE138" s="151">
        <f t="shared" ca="1" si="168"/>
        <v>45521250</v>
      </c>
      <c r="DF138" s="151">
        <f t="shared" ca="1" si="168"/>
        <v>45372000</v>
      </c>
      <c r="DG138" s="151">
        <f t="shared" ca="1" si="168"/>
        <v>45222750</v>
      </c>
      <c r="DH138" s="151">
        <f t="shared" ca="1" si="168"/>
        <v>45073500</v>
      </c>
      <c r="DI138" s="151">
        <f t="shared" ca="1" si="168"/>
        <v>44924250</v>
      </c>
      <c r="DJ138" s="151">
        <f t="shared" ref="DJ138:EH138" ca="1" si="169">SUBTOTAL(9,DJ134:DJ137)*(SUM(DJ134:DJ137)&gt;1)</f>
        <v>44775000</v>
      </c>
      <c r="DK138" s="151">
        <f t="shared" ca="1" si="169"/>
        <v>44625750</v>
      </c>
      <c r="DL138" s="151">
        <f t="shared" ca="1" si="169"/>
        <v>44476500</v>
      </c>
      <c r="DM138" s="151">
        <f t="shared" ca="1" si="169"/>
        <v>44327250</v>
      </c>
      <c r="DN138" s="151">
        <f t="shared" ca="1" si="169"/>
        <v>44178000</v>
      </c>
      <c r="DO138" s="151">
        <f t="shared" ca="1" si="169"/>
        <v>44028750</v>
      </c>
      <c r="DP138" s="151">
        <f t="shared" ca="1" si="169"/>
        <v>43879500</v>
      </c>
      <c r="DQ138" s="151">
        <f t="shared" ca="1" si="169"/>
        <v>43730250</v>
      </c>
      <c r="DR138" s="151">
        <f t="shared" ca="1" si="169"/>
        <v>43581000</v>
      </c>
      <c r="DS138" s="151">
        <f t="shared" ca="1" si="169"/>
        <v>43431750</v>
      </c>
      <c r="DT138" s="151">
        <f t="shared" ca="1" si="169"/>
        <v>43282500</v>
      </c>
      <c r="DU138" s="151">
        <f t="shared" ca="1" si="169"/>
        <v>43133250</v>
      </c>
      <c r="DV138" s="151">
        <f t="shared" ca="1" si="169"/>
        <v>42984000</v>
      </c>
      <c r="DW138" s="151">
        <f t="shared" ca="1" si="169"/>
        <v>42834750</v>
      </c>
      <c r="DX138" s="151">
        <f t="shared" ca="1" si="169"/>
        <v>42685500</v>
      </c>
      <c r="DY138" s="151">
        <f t="shared" ca="1" si="169"/>
        <v>42536250</v>
      </c>
      <c r="DZ138" s="151">
        <f t="shared" ca="1" si="169"/>
        <v>42387000</v>
      </c>
      <c r="EA138" s="151">
        <f t="shared" ca="1" si="169"/>
        <v>42237750</v>
      </c>
      <c r="EB138" s="151">
        <f t="shared" ca="1" si="169"/>
        <v>42088500</v>
      </c>
      <c r="EC138" s="151">
        <f t="shared" ca="1" si="169"/>
        <v>41939250</v>
      </c>
      <c r="ED138" s="151">
        <f t="shared" ca="1" si="169"/>
        <v>41790000</v>
      </c>
      <c r="EE138" s="151">
        <f t="shared" ca="1" si="169"/>
        <v>41640750</v>
      </c>
      <c r="EF138" s="151">
        <f t="shared" ca="1" si="169"/>
        <v>41491500</v>
      </c>
      <c r="EG138" s="151">
        <f t="shared" ca="1" si="169"/>
        <v>41342250</v>
      </c>
      <c r="EH138" s="151">
        <f t="shared" ca="1" si="169"/>
        <v>0</v>
      </c>
    </row>
    <row r="139" spans="1:138" x14ac:dyDescent="0.2">
      <c r="A139" s="2"/>
      <c r="B139" s="185"/>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row>
    <row r="140" spans="1:138" x14ac:dyDescent="0.2">
      <c r="A140" s="2"/>
      <c r="B140" s="181" t="s">
        <v>179</v>
      </c>
      <c r="C140" s="120"/>
      <c r="D140" s="120"/>
      <c r="E140" s="120"/>
      <c r="F140" s="120"/>
      <c r="G140" s="120"/>
      <c r="H140" s="120"/>
      <c r="I140" s="120"/>
      <c r="J140" s="120"/>
      <c r="K140" s="120"/>
      <c r="L140" s="120"/>
      <c r="M140" s="120"/>
      <c r="N140" s="120"/>
      <c r="O140" s="120"/>
      <c r="P140" s="120"/>
      <c r="Q140" s="2"/>
      <c r="R140" s="120"/>
      <c r="S140" s="120"/>
      <c r="T140" s="120"/>
      <c r="U140" s="120"/>
      <c r="V140" s="120"/>
      <c r="W140" s="120"/>
      <c r="X140" s="120"/>
      <c r="Y140" s="120"/>
      <c r="Z140" s="120"/>
      <c r="AA140" s="120"/>
      <c r="AB140" s="120"/>
      <c r="AC140" s="120"/>
      <c r="AD140" s="120"/>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c r="BF140" s="120"/>
      <c r="BG140" s="120"/>
      <c r="BH140" s="120"/>
      <c r="BI140" s="120"/>
      <c r="BJ140" s="120"/>
      <c r="BK140" s="120"/>
      <c r="BL140" s="120"/>
      <c r="BM140" s="120"/>
      <c r="BN140" s="120"/>
      <c r="BO140" s="120"/>
      <c r="BP140" s="120"/>
      <c r="BQ140" s="120"/>
      <c r="BR140" s="120"/>
      <c r="BS140" s="120"/>
      <c r="BT140" s="120"/>
      <c r="BU140" s="120"/>
      <c r="BV140" s="120"/>
      <c r="BW140" s="120"/>
      <c r="BX140" s="120"/>
      <c r="BY140" s="120"/>
      <c r="BZ140" s="120"/>
      <c r="CA140" s="120"/>
      <c r="CB140" s="120"/>
      <c r="CC140" s="120"/>
      <c r="CD140" s="120"/>
      <c r="CE140" s="120"/>
      <c r="CF140" s="120"/>
      <c r="CG140" s="120"/>
      <c r="CH140" s="120"/>
      <c r="CI140" s="120"/>
      <c r="CJ140" s="120"/>
      <c r="CK140" s="120"/>
      <c r="CL140" s="120"/>
      <c r="CM140" s="120"/>
      <c r="CN140" s="120"/>
      <c r="CO140" s="120"/>
      <c r="CP140" s="120"/>
      <c r="CQ140" s="120"/>
      <c r="CR140" s="120"/>
      <c r="CS140" s="120"/>
      <c r="CT140" s="120"/>
      <c r="CU140" s="120"/>
      <c r="CV140" s="120"/>
      <c r="CW140" s="120"/>
      <c r="CX140" s="120"/>
      <c r="CY140" s="120"/>
      <c r="CZ140" s="120"/>
      <c r="DA140" s="120"/>
      <c r="DB140" s="120"/>
      <c r="DC140" s="120"/>
      <c r="DD140" s="120"/>
      <c r="DE140" s="120"/>
      <c r="DF140" s="120"/>
      <c r="DG140" s="120"/>
      <c r="DH140" s="120"/>
      <c r="DI140" s="120"/>
      <c r="DJ140" s="120"/>
      <c r="DK140" s="120"/>
      <c r="DL140" s="120"/>
      <c r="DM140" s="120"/>
      <c r="DN140" s="120"/>
      <c r="DO140" s="120"/>
      <c r="DP140" s="120"/>
      <c r="DQ140" s="120"/>
      <c r="DR140" s="120"/>
      <c r="DS140" s="120"/>
      <c r="DT140" s="120"/>
      <c r="DU140" s="120"/>
      <c r="DV140" s="120"/>
      <c r="DW140" s="120"/>
      <c r="DX140" s="120"/>
      <c r="DY140" s="120"/>
      <c r="DZ140" s="120"/>
      <c r="EA140" s="120"/>
      <c r="EB140" s="120"/>
      <c r="EC140" s="120"/>
      <c r="ED140" s="120"/>
      <c r="EE140" s="120"/>
      <c r="EF140" s="120"/>
      <c r="EG140" s="120"/>
      <c r="EH140" s="120"/>
    </row>
    <row r="141" spans="1:138" x14ac:dyDescent="0.2">
      <c r="A141" s="2"/>
      <c r="B141" s="182" t="s">
        <v>179</v>
      </c>
      <c r="C141" s="96"/>
      <c r="D141" s="77"/>
      <c r="E141" s="77">
        <f t="shared" ref="E141:O141" ca="1" si="170">SUMIF($R$8:$EH$8,E$10,$R141:$EH141)</f>
        <v>0</v>
      </c>
      <c r="F141" s="77">
        <f t="shared" ca="1" si="170"/>
        <v>0</v>
      </c>
      <c r="G141" s="77">
        <f t="shared" ca="1" si="170"/>
        <v>0</v>
      </c>
      <c r="H141" s="77">
        <f t="shared" ca="1" si="170"/>
        <v>0</v>
      </c>
      <c r="I141" s="77">
        <f t="shared" ca="1" si="170"/>
        <v>0</v>
      </c>
      <c r="J141" s="77">
        <f t="shared" ca="1" si="170"/>
        <v>0</v>
      </c>
      <c r="K141" s="77">
        <f t="shared" ca="1" si="170"/>
        <v>0</v>
      </c>
      <c r="L141" s="77">
        <f t="shared" ca="1" si="170"/>
        <v>0</v>
      </c>
      <c r="M141" s="77">
        <f t="shared" ca="1" si="170"/>
        <v>0</v>
      </c>
      <c r="N141" s="77">
        <f t="shared" ca="1" si="170"/>
        <v>0</v>
      </c>
      <c r="O141" s="77">
        <f t="shared" si="170"/>
        <v>0</v>
      </c>
      <c r="P141" s="77"/>
      <c r="Q141" s="2"/>
      <c r="R141" s="77"/>
      <c r="S141" s="77" cm="1">
        <f t="array" aca="1" ref="S141" ca="1">(IF(rLoan1IRType=iIRTypeFloat,IFERROR(fLoan1VarRateMnth+rLoan1Spread%%,HLOOKUP(ROUNDUP(S$10/12,),Assumptions!$B$166:$L$168,3,)),HLOOKUP(ROUNDUP(S$10/12,),Assumptions!$B$166:$L$168,3,)))/12*(S134+S135&gt;0)</f>
        <v>0</v>
      </c>
      <c r="T141" s="77" cm="1">
        <f t="array" aca="1" ref="T141" ca="1">(IF(rLoan1IRType=iIRTypeFloat,IFERROR(fLoan1VarRateMnth+rLoan1Spread%%,HLOOKUP(ROUNDUP(T$10/12,),Assumptions!$B$166:$L$168,3,)),HLOOKUP(ROUNDUP(T$10/12,),Assumptions!$B$166:$L$168,3,)))/12*(T134+T135&gt;0)</f>
        <v>0</v>
      </c>
      <c r="U141" s="77" cm="1">
        <f t="array" aca="1" ref="U141" ca="1">(IF(rLoan1IRType=iIRTypeFloat,IFERROR(fLoan1VarRateMnth+rLoan1Spread%%,HLOOKUP(ROUNDUP(U$10/12,),Assumptions!$B$166:$L$168,3,)),HLOOKUP(ROUNDUP(U$10/12,),Assumptions!$B$166:$L$168,3,)))/12*(U134+U135&gt;0)</f>
        <v>0</v>
      </c>
      <c r="V141" s="77" cm="1">
        <f t="array" aca="1" ref="V141" ca="1">(IF(rLoan1IRType=iIRTypeFloat,IFERROR(fLoan1VarRateMnth+rLoan1Spread%%,HLOOKUP(ROUNDUP(V$10/12,),Assumptions!$B$166:$L$168,3,)),HLOOKUP(ROUNDUP(V$10/12,),Assumptions!$B$166:$L$168,3,)))/12*(V134+V135&gt;0)</f>
        <v>0</v>
      </c>
      <c r="W141" s="77" cm="1">
        <f t="array" aca="1" ref="W141" ca="1">(IF(rLoan1IRType=iIRTypeFloat,IFERROR(fLoan1VarRateMnth+rLoan1Spread%%,HLOOKUP(ROUNDUP(W$10/12,),Assumptions!$B$166:$L$168,3,)),HLOOKUP(ROUNDUP(W$10/12,),Assumptions!$B$166:$L$168,3,)))/12*(W134+W135&gt;0)</f>
        <v>0</v>
      </c>
      <c r="X141" s="77" cm="1">
        <f t="array" aca="1" ref="X141" ca="1">(IF(rLoan1IRType=iIRTypeFloat,IFERROR(fLoan1VarRateMnth+rLoan1Spread%%,HLOOKUP(ROUNDUP(X$10/12,),Assumptions!$B$166:$L$168,3,)),HLOOKUP(ROUNDUP(X$10/12,),Assumptions!$B$166:$L$168,3,)))/12*(X134+X135&gt;0)</f>
        <v>0</v>
      </c>
      <c r="Y141" s="77" cm="1">
        <f t="array" aca="1" ref="Y141" ca="1">(IF(rLoan1IRType=iIRTypeFloat,IFERROR(fLoan1VarRateMnth+rLoan1Spread%%,HLOOKUP(ROUNDUP(Y$10/12,),Assumptions!$B$166:$L$168,3,)),HLOOKUP(ROUNDUP(Y$10/12,),Assumptions!$B$166:$L$168,3,)))/12*(Y134+Y135&gt;0)</f>
        <v>0</v>
      </c>
      <c r="Z141" s="77" cm="1">
        <f t="array" aca="1" ref="Z141" ca="1">(IF(rLoan1IRType=iIRTypeFloat,IFERROR(fLoan1VarRateMnth+rLoan1Spread%%,HLOOKUP(ROUNDUP(Z$10/12,),Assumptions!$B$166:$L$168,3,)),HLOOKUP(ROUNDUP(Z$10/12,),Assumptions!$B$166:$L$168,3,)))/12*(Z134+Z135&gt;0)</f>
        <v>0</v>
      </c>
      <c r="AA141" s="77" cm="1">
        <f t="array" aca="1" ref="AA141" ca="1">(IF(rLoan1IRType=iIRTypeFloat,IFERROR(fLoan1VarRateMnth+rLoan1Spread%%,HLOOKUP(ROUNDUP(AA$10/12,),Assumptions!$B$166:$L$168,3,)),HLOOKUP(ROUNDUP(AA$10/12,),Assumptions!$B$166:$L$168,3,)))/12*(AA134+AA135&gt;0)</f>
        <v>0</v>
      </c>
      <c r="AB141" s="77" cm="1">
        <f t="array" aca="1" ref="AB141" ca="1">(IF(rLoan1IRType=iIRTypeFloat,IFERROR(fLoan1VarRateMnth+rLoan1Spread%%,HLOOKUP(ROUNDUP(AB$10/12,),Assumptions!$B$166:$L$168,3,)),HLOOKUP(ROUNDUP(AB$10/12,),Assumptions!$B$166:$L$168,3,)))/12*(AB134+AB135&gt;0)</f>
        <v>0</v>
      </c>
      <c r="AC141" s="77" cm="1">
        <f t="array" aca="1" ref="AC141" ca="1">(IF(rLoan1IRType=iIRTypeFloat,IFERROR(fLoan1VarRateMnth+rLoan1Spread%%,HLOOKUP(ROUNDUP(AC$10/12,),Assumptions!$B$166:$L$168,3,)),HLOOKUP(ROUNDUP(AC$10/12,),Assumptions!$B$166:$L$168,3,)))/12*(AC134+AC135&gt;0)</f>
        <v>0</v>
      </c>
      <c r="AD141" s="77" cm="1">
        <f t="array" aca="1" ref="AD141" ca="1">(IF(rLoan1IRType=iIRTypeFloat,IFERROR(fLoan1VarRateMnth+rLoan1Spread%%,HLOOKUP(ROUNDUP(AD$10/12,),Assumptions!$B$166:$L$168,3,)),HLOOKUP(ROUNDUP(AD$10/12,),Assumptions!$B$166:$L$168,3,)))/12*(AD134+AD135&gt;0)</f>
        <v>0</v>
      </c>
      <c r="AE141" s="77" cm="1">
        <f t="array" aca="1" ref="AE141" ca="1">(IF(rLoan1IRType=iIRTypeFloat,IFERROR(fLoan1VarRateMnth+rLoan1Spread%%,HLOOKUP(ROUNDUP(AE$10/12,),Assumptions!$B$166:$L$168,3,)),HLOOKUP(ROUNDUP(AE$10/12,),Assumptions!$B$166:$L$168,3,)))/12*(AE134+AE135&gt;0)</f>
        <v>0</v>
      </c>
      <c r="AF141" s="77" cm="1">
        <f t="array" aca="1" ref="AF141" ca="1">(IF(rLoan1IRType=iIRTypeFloat,IFERROR(fLoan1VarRateMnth+rLoan1Spread%%,HLOOKUP(ROUNDUP(AF$10/12,),Assumptions!$B$166:$L$168,3,)),HLOOKUP(ROUNDUP(AF$10/12,),Assumptions!$B$166:$L$168,3,)))/12*(AF134+AF135&gt;0)</f>
        <v>0</v>
      </c>
      <c r="AG141" s="77" cm="1">
        <f t="array" aca="1" ref="AG141" ca="1">(IF(rLoan1IRType=iIRTypeFloat,IFERROR(fLoan1VarRateMnth+rLoan1Spread%%,HLOOKUP(ROUNDUP(AG$10/12,),Assumptions!$B$166:$L$168,3,)),HLOOKUP(ROUNDUP(AG$10/12,),Assumptions!$B$166:$L$168,3,)))/12*(AG134+AG135&gt;0)</f>
        <v>0</v>
      </c>
      <c r="AH141" s="77" cm="1">
        <f t="array" aca="1" ref="AH141" ca="1">(IF(rLoan1IRType=iIRTypeFloat,IFERROR(fLoan1VarRateMnth+rLoan1Spread%%,HLOOKUP(ROUNDUP(AH$10/12,),Assumptions!$B$166:$L$168,3,)),HLOOKUP(ROUNDUP(AH$10/12,),Assumptions!$B$166:$L$168,3,)))/12*(AH134+AH135&gt;0)</f>
        <v>0</v>
      </c>
      <c r="AI141" s="77" cm="1">
        <f t="array" aca="1" ref="AI141" ca="1">(IF(rLoan1IRType=iIRTypeFloat,IFERROR(fLoan1VarRateMnth+rLoan1Spread%%,HLOOKUP(ROUNDUP(AI$10/12,),Assumptions!$B$166:$L$168,3,)),HLOOKUP(ROUNDUP(AI$10/12,),Assumptions!$B$166:$L$168,3,)))/12*(AI134+AI135&gt;0)</f>
        <v>0</v>
      </c>
      <c r="AJ141" s="77" cm="1">
        <f t="array" aca="1" ref="AJ141" ca="1">(IF(rLoan1IRType=iIRTypeFloat,IFERROR(fLoan1VarRateMnth+rLoan1Spread%%,HLOOKUP(ROUNDUP(AJ$10/12,),Assumptions!$B$166:$L$168,3,)),HLOOKUP(ROUNDUP(AJ$10/12,),Assumptions!$B$166:$L$168,3,)))/12*(AJ134+AJ135&gt;0)</f>
        <v>0</v>
      </c>
      <c r="AK141" s="77" cm="1">
        <f t="array" aca="1" ref="AK141" ca="1">(IF(rLoan1IRType=iIRTypeFloat,IFERROR(fLoan1VarRateMnth+rLoan1Spread%%,HLOOKUP(ROUNDUP(AK$10/12,),Assumptions!$B$166:$L$168,3,)),HLOOKUP(ROUNDUP(AK$10/12,),Assumptions!$B$166:$L$168,3,)))/12*(AK134+AK135&gt;0)</f>
        <v>0</v>
      </c>
      <c r="AL141" s="77" cm="1">
        <f t="array" aca="1" ref="AL141" ca="1">(IF(rLoan1IRType=iIRTypeFloat,IFERROR(fLoan1VarRateMnth+rLoan1Spread%%,HLOOKUP(ROUNDUP(AL$10/12,),Assumptions!$B$166:$L$168,3,)),HLOOKUP(ROUNDUP(AL$10/12,),Assumptions!$B$166:$L$168,3,)))/12*(AL134+AL135&gt;0)</f>
        <v>0</v>
      </c>
      <c r="AM141" s="77" cm="1">
        <f t="array" aca="1" ref="AM141" ca="1">(IF(rLoan1IRType=iIRTypeFloat,IFERROR(fLoan1VarRateMnth+rLoan1Spread%%,HLOOKUP(ROUNDUP(AM$10/12,),Assumptions!$B$166:$L$168,3,)),HLOOKUP(ROUNDUP(AM$10/12,),Assumptions!$B$166:$L$168,3,)))/12*(AM134+AM135&gt;0)</f>
        <v>0</v>
      </c>
      <c r="AN141" s="77" cm="1">
        <f t="array" aca="1" ref="AN141" ca="1">(IF(rLoan1IRType=iIRTypeFloat,IFERROR(fLoan1VarRateMnth+rLoan1Spread%%,HLOOKUP(ROUNDUP(AN$10/12,),Assumptions!$B$166:$L$168,3,)),HLOOKUP(ROUNDUP(AN$10/12,),Assumptions!$B$166:$L$168,3,)))/12*(AN134+AN135&gt;0)</f>
        <v>0</v>
      </c>
      <c r="AO141" s="77" cm="1">
        <f t="array" aca="1" ref="AO141" ca="1">(IF(rLoan1IRType=iIRTypeFloat,IFERROR(fLoan1VarRateMnth+rLoan1Spread%%,HLOOKUP(ROUNDUP(AO$10/12,),Assumptions!$B$166:$L$168,3,)),HLOOKUP(ROUNDUP(AO$10/12,),Assumptions!$B$166:$L$168,3,)))/12*(AO134+AO135&gt;0)</f>
        <v>0</v>
      </c>
      <c r="AP141" s="77" cm="1">
        <f t="array" aca="1" ref="AP141" ca="1">(IF(rLoan1IRType=iIRTypeFloat,IFERROR(fLoan1VarRateMnth+rLoan1Spread%%,HLOOKUP(ROUNDUP(AP$10/12,),Assumptions!$B$166:$L$168,3,)),HLOOKUP(ROUNDUP(AP$10/12,),Assumptions!$B$166:$L$168,3,)))/12*(AP134+AP135&gt;0)</f>
        <v>0</v>
      </c>
      <c r="AQ141" s="77" cm="1">
        <f t="array" aca="1" ref="AQ141" ca="1">(IF(rLoan1IRType=iIRTypeFloat,IFERROR(fLoan1VarRateMnth+rLoan1Spread%%,HLOOKUP(ROUNDUP(AQ$10/12,),Assumptions!$B$166:$L$168,3,)),HLOOKUP(ROUNDUP(AQ$10/12,),Assumptions!$B$166:$L$168,3,)))/12*(AQ134+AQ135&gt;0)</f>
        <v>0</v>
      </c>
      <c r="AR141" s="77" cm="1">
        <f t="array" aca="1" ref="AR141" ca="1">(IF(rLoan1IRType=iIRTypeFloat,IFERROR(fLoan1VarRateMnth+rLoan1Spread%%,HLOOKUP(ROUNDUP(AR$10/12,),Assumptions!$B$166:$L$168,3,)),HLOOKUP(ROUNDUP(AR$10/12,),Assumptions!$B$166:$L$168,3,)))/12*(AR134+AR135&gt;0)</f>
        <v>0</v>
      </c>
      <c r="AS141" s="77" cm="1">
        <f t="array" aca="1" ref="AS141" ca="1">(IF(rLoan1IRType=iIRTypeFloat,IFERROR(fLoan1VarRateMnth+rLoan1Spread%%,HLOOKUP(ROUNDUP(AS$10/12,),Assumptions!$B$166:$L$168,3,)),HLOOKUP(ROUNDUP(AS$10/12,),Assumptions!$B$166:$L$168,3,)))/12*(AS134+AS135&gt;0)</f>
        <v>0</v>
      </c>
      <c r="AT141" s="77" cm="1">
        <f t="array" aca="1" ref="AT141" ca="1">(IF(rLoan1IRType=iIRTypeFloat,IFERROR(fLoan1VarRateMnth+rLoan1Spread%%,HLOOKUP(ROUNDUP(AT$10/12,),Assumptions!$B$166:$L$168,3,)),HLOOKUP(ROUNDUP(AT$10/12,),Assumptions!$B$166:$L$168,3,)))/12*(AT134+AT135&gt;0)</f>
        <v>0</v>
      </c>
      <c r="AU141" s="77" cm="1">
        <f t="array" aca="1" ref="AU141" ca="1">(IF(rLoan1IRType=iIRTypeFloat,IFERROR(fLoan1VarRateMnth+rLoan1Spread%%,HLOOKUP(ROUNDUP(AU$10/12,),Assumptions!$B$166:$L$168,3,)),HLOOKUP(ROUNDUP(AU$10/12,),Assumptions!$B$166:$L$168,3,)))/12*(AU134+AU135&gt;0)</f>
        <v>0</v>
      </c>
      <c r="AV141" s="77" cm="1">
        <f t="array" aca="1" ref="AV141" ca="1">(IF(rLoan1IRType=iIRTypeFloat,IFERROR(fLoan1VarRateMnth+rLoan1Spread%%,HLOOKUP(ROUNDUP(AV$10/12,),Assumptions!$B$166:$L$168,3,)),HLOOKUP(ROUNDUP(AV$10/12,),Assumptions!$B$166:$L$168,3,)))/12*(AV134+AV135&gt;0)</f>
        <v>0</v>
      </c>
      <c r="AW141" s="77" cm="1">
        <f t="array" aca="1" ref="AW141" ca="1">(IF(rLoan1IRType=iIRTypeFloat,IFERROR(fLoan1VarRateMnth+rLoan1Spread%%,HLOOKUP(ROUNDUP(AW$10/12,),Assumptions!$B$166:$L$168,3,)),HLOOKUP(ROUNDUP(AW$10/12,),Assumptions!$B$166:$L$168,3,)))/12*(AW134+AW135&gt;0)</f>
        <v>0</v>
      </c>
      <c r="AX141" s="77" cm="1">
        <f t="array" aca="1" ref="AX141" ca="1">(IF(rLoan1IRType=iIRTypeFloat,IFERROR(fLoan1VarRateMnth+rLoan1Spread%%,HLOOKUP(ROUNDUP(AX$10/12,),Assumptions!$B$166:$L$168,3,)),HLOOKUP(ROUNDUP(AX$10/12,),Assumptions!$B$166:$L$168,3,)))/12*(AX134+AX135&gt;0)</f>
        <v>0</v>
      </c>
      <c r="AY141" s="77" cm="1">
        <f t="array" aca="1" ref="AY141" ca="1">(IF(rLoan1IRType=iIRTypeFloat,IFERROR(fLoan1VarRateMnth+rLoan1Spread%%,HLOOKUP(ROUNDUP(AY$10/12,),Assumptions!$B$166:$L$168,3,)),HLOOKUP(ROUNDUP(AY$10/12,),Assumptions!$B$166:$L$168,3,)))/12*(AY134+AY135&gt;0)</f>
        <v>0</v>
      </c>
      <c r="AZ141" s="77" cm="1">
        <f t="array" aca="1" ref="AZ141" ca="1">(IF(rLoan1IRType=iIRTypeFloat,IFERROR(fLoan1VarRateMnth+rLoan1Spread%%,HLOOKUP(ROUNDUP(AZ$10/12,),Assumptions!$B$166:$L$168,3,)),HLOOKUP(ROUNDUP(AZ$10/12,),Assumptions!$B$166:$L$168,3,)))/12*(AZ134+AZ135&gt;0)</f>
        <v>0</v>
      </c>
      <c r="BA141" s="77" cm="1">
        <f t="array" aca="1" ref="BA141" ca="1">(IF(rLoan1IRType=iIRTypeFloat,IFERROR(fLoan1VarRateMnth+rLoan1Spread%%,HLOOKUP(ROUNDUP(BA$10/12,),Assumptions!$B$166:$L$168,3,)),HLOOKUP(ROUNDUP(BA$10/12,),Assumptions!$B$166:$L$168,3,)))/12*(BA134+BA135&gt;0)</f>
        <v>0</v>
      </c>
      <c r="BB141" s="77" cm="1">
        <f t="array" aca="1" ref="BB141" ca="1">(IF(rLoan1IRType=iIRTypeFloat,IFERROR(fLoan1VarRateMnth+rLoan1Spread%%,HLOOKUP(ROUNDUP(BB$10/12,),Assumptions!$B$166:$L$168,3,)),HLOOKUP(ROUNDUP(BB$10/12,),Assumptions!$B$166:$L$168,3,)))/12*(BB134+BB135&gt;0)</f>
        <v>0</v>
      </c>
      <c r="BC141" s="77" cm="1">
        <f t="array" aca="1" ref="BC141" ca="1">(IF(rLoan1IRType=iIRTypeFloat,IFERROR(fLoan1VarRateMnth+rLoan1Spread%%,HLOOKUP(ROUNDUP(BC$10/12,),Assumptions!$B$166:$L$168,3,)),HLOOKUP(ROUNDUP(BC$10/12,),Assumptions!$B$166:$L$168,3,)))/12*(BC134+BC135&gt;0)</f>
        <v>0</v>
      </c>
      <c r="BD141" s="77" cm="1">
        <f t="array" aca="1" ref="BD141" ca="1">(IF(rLoan1IRType=iIRTypeFloat,IFERROR(fLoan1VarRateMnth+rLoan1Spread%%,HLOOKUP(ROUNDUP(BD$10/12,),Assumptions!$B$166:$L$168,3,)),HLOOKUP(ROUNDUP(BD$10/12,),Assumptions!$B$166:$L$168,3,)))/12*(BD134+BD135&gt;0)</f>
        <v>0</v>
      </c>
      <c r="BE141" s="77" cm="1">
        <f t="array" aca="1" ref="BE141" ca="1">(IF(rLoan1IRType=iIRTypeFloat,IFERROR(fLoan1VarRateMnth+rLoan1Spread%%,HLOOKUP(ROUNDUP(BE$10/12,),Assumptions!$B$166:$L$168,3,)),HLOOKUP(ROUNDUP(BE$10/12,),Assumptions!$B$166:$L$168,3,)))/12*(BE134+BE135&gt;0)</f>
        <v>0</v>
      </c>
      <c r="BF141" s="77" cm="1">
        <f t="array" aca="1" ref="BF141" ca="1">(IF(rLoan1IRType=iIRTypeFloat,IFERROR(fLoan1VarRateMnth+rLoan1Spread%%,HLOOKUP(ROUNDUP(BF$10/12,),Assumptions!$B$166:$L$168,3,)),HLOOKUP(ROUNDUP(BF$10/12,),Assumptions!$B$166:$L$168,3,)))/12*(BF134+BF135&gt;0)</f>
        <v>0</v>
      </c>
      <c r="BG141" s="77" cm="1">
        <f t="array" aca="1" ref="BG141" ca="1">(IF(rLoan1IRType=iIRTypeFloat,IFERROR(fLoan1VarRateMnth+rLoan1Spread%%,HLOOKUP(ROUNDUP(BG$10/12,),Assumptions!$B$166:$L$168,3,)),HLOOKUP(ROUNDUP(BG$10/12,),Assumptions!$B$166:$L$168,3,)))/12*(BG134+BG135&gt;0)</f>
        <v>0</v>
      </c>
      <c r="BH141" s="77" cm="1">
        <f t="array" aca="1" ref="BH141" ca="1">(IF(rLoan1IRType=iIRTypeFloat,IFERROR(fLoan1VarRateMnth+rLoan1Spread%%,HLOOKUP(ROUNDUP(BH$10/12,),Assumptions!$B$166:$L$168,3,)),HLOOKUP(ROUNDUP(BH$10/12,),Assumptions!$B$166:$L$168,3,)))/12*(BH134+BH135&gt;0)</f>
        <v>0</v>
      </c>
      <c r="BI141" s="77" cm="1">
        <f t="array" aca="1" ref="BI141" ca="1">(IF(rLoan1IRType=iIRTypeFloat,IFERROR(fLoan1VarRateMnth+rLoan1Spread%%,HLOOKUP(ROUNDUP(BI$10/12,),Assumptions!$B$166:$L$168,3,)),HLOOKUP(ROUNDUP(BI$10/12,),Assumptions!$B$166:$L$168,3,)))/12*(BI134+BI135&gt;0)</f>
        <v>0</v>
      </c>
      <c r="BJ141" s="77" cm="1">
        <f t="array" aca="1" ref="BJ141" ca="1">(IF(rLoan1IRType=iIRTypeFloat,IFERROR(fLoan1VarRateMnth+rLoan1Spread%%,HLOOKUP(ROUNDUP(BJ$10/12,),Assumptions!$B$166:$L$168,3,)),HLOOKUP(ROUNDUP(BJ$10/12,),Assumptions!$B$166:$L$168,3,)))/12*(BJ134+BJ135&gt;0)</f>
        <v>0</v>
      </c>
      <c r="BK141" s="77" cm="1">
        <f t="array" aca="1" ref="BK141" ca="1">(IF(rLoan1IRType=iIRTypeFloat,IFERROR(fLoan1VarRateMnth+rLoan1Spread%%,HLOOKUP(ROUNDUP(BK$10/12,),Assumptions!$B$166:$L$168,3,)),HLOOKUP(ROUNDUP(BK$10/12,),Assumptions!$B$166:$L$168,3,)))/12*(BK134+BK135&gt;0)</f>
        <v>0</v>
      </c>
      <c r="BL141" s="77" cm="1">
        <f t="array" aca="1" ref="BL141" ca="1">(IF(rLoan1IRType=iIRTypeFloat,IFERROR(fLoan1VarRateMnth+rLoan1Spread%%,HLOOKUP(ROUNDUP(BL$10/12,),Assumptions!$B$166:$L$168,3,)),HLOOKUP(ROUNDUP(BL$10/12,),Assumptions!$B$166:$L$168,3,)))/12*(BL134+BL135&gt;0)</f>
        <v>0</v>
      </c>
      <c r="BM141" s="77" cm="1">
        <f t="array" aca="1" ref="BM141" ca="1">(IF(rLoan1IRType=iIRTypeFloat,IFERROR(fLoan1VarRateMnth+rLoan1Spread%%,HLOOKUP(ROUNDUP(BM$10/12,),Assumptions!$B$166:$L$168,3,)),HLOOKUP(ROUNDUP(BM$10/12,),Assumptions!$B$166:$L$168,3,)))/12*(BM134+BM135&gt;0)</f>
        <v>0</v>
      </c>
      <c r="BN141" s="77" cm="1">
        <f t="array" aca="1" ref="BN141" ca="1">(IF(rLoan1IRType=iIRTypeFloat,IFERROR(fLoan1VarRateMnth+rLoan1Spread%%,HLOOKUP(ROUNDUP(BN$10/12,),Assumptions!$B$166:$L$168,3,)),HLOOKUP(ROUNDUP(BN$10/12,),Assumptions!$B$166:$L$168,3,)))/12*(BN134+BN135&gt;0)</f>
        <v>0</v>
      </c>
      <c r="BO141" s="77" cm="1">
        <f t="array" aca="1" ref="BO141" ca="1">(IF(rLoan1IRType=iIRTypeFloat,IFERROR(fLoan1VarRateMnth+rLoan1Spread%%,HLOOKUP(ROUNDUP(BO$10/12,),Assumptions!$B$166:$L$168,3,)),HLOOKUP(ROUNDUP(BO$10/12,),Assumptions!$B$166:$L$168,3,)))/12*(BO134+BO135&gt;0)</f>
        <v>0</v>
      </c>
      <c r="BP141" s="77" cm="1">
        <f t="array" aca="1" ref="BP141" ca="1">(IF(rLoan1IRType=iIRTypeFloat,IFERROR(fLoan1VarRateMnth+rLoan1Spread%%,HLOOKUP(ROUNDUP(BP$10/12,),Assumptions!$B$166:$L$168,3,)),HLOOKUP(ROUNDUP(BP$10/12,),Assumptions!$B$166:$L$168,3,)))/12*(BP134+BP135&gt;0)</f>
        <v>0</v>
      </c>
      <c r="BQ141" s="77" cm="1">
        <f t="array" aca="1" ref="BQ141" ca="1">(IF(rLoan1IRType=iIRTypeFloat,IFERROR(fLoan1VarRateMnth+rLoan1Spread%%,HLOOKUP(ROUNDUP(BQ$10/12,),Assumptions!$B$166:$L$168,3,)),HLOOKUP(ROUNDUP(BQ$10/12,),Assumptions!$B$166:$L$168,3,)))/12*(BQ134+BQ135&gt;0)</f>
        <v>0</v>
      </c>
      <c r="BR141" s="77" cm="1">
        <f t="array" aca="1" ref="BR141" ca="1">(IF(rLoan1IRType=iIRTypeFloat,IFERROR(fLoan1VarRateMnth+rLoan1Spread%%,HLOOKUP(ROUNDUP(BR$10/12,),Assumptions!$B$166:$L$168,3,)),HLOOKUP(ROUNDUP(BR$10/12,),Assumptions!$B$166:$L$168,3,)))/12*(BR134+BR135&gt;0)</f>
        <v>0</v>
      </c>
      <c r="BS141" s="77" cm="1">
        <f t="array" aca="1" ref="BS141" ca="1">(IF(rLoan1IRType=iIRTypeFloat,IFERROR(fLoan1VarRateMnth+rLoan1Spread%%,HLOOKUP(ROUNDUP(BS$10/12,),Assumptions!$B$166:$L$168,3,)),HLOOKUP(ROUNDUP(BS$10/12,),Assumptions!$B$166:$L$168,3,)))/12*(BS134+BS135&gt;0)</f>
        <v>0</v>
      </c>
      <c r="BT141" s="77" cm="1">
        <f t="array" aca="1" ref="BT141" ca="1">(IF(rLoan1IRType=iIRTypeFloat,IFERROR(fLoan1VarRateMnth+rLoan1Spread%%,HLOOKUP(ROUNDUP(BT$10/12,),Assumptions!$B$166:$L$168,3,)),HLOOKUP(ROUNDUP(BT$10/12,),Assumptions!$B$166:$L$168,3,)))/12*(BT134+BT135&gt;0)</f>
        <v>0</v>
      </c>
      <c r="BU141" s="77" cm="1">
        <f t="array" aca="1" ref="BU141" ca="1">(IF(rLoan1IRType=iIRTypeFloat,IFERROR(fLoan1VarRateMnth+rLoan1Spread%%,HLOOKUP(ROUNDUP(BU$10/12,),Assumptions!$B$166:$L$168,3,)),HLOOKUP(ROUNDUP(BU$10/12,),Assumptions!$B$166:$L$168,3,)))/12*(BU134+BU135&gt;0)</f>
        <v>0</v>
      </c>
      <c r="BV141" s="77" cm="1">
        <f t="array" aca="1" ref="BV141" ca="1">(IF(rLoan1IRType=iIRTypeFloat,IFERROR(fLoan1VarRateMnth+rLoan1Spread%%,HLOOKUP(ROUNDUP(BV$10/12,),Assumptions!$B$166:$L$168,3,)),HLOOKUP(ROUNDUP(BV$10/12,),Assumptions!$B$166:$L$168,3,)))/12*(BV134+BV135&gt;0)</f>
        <v>0</v>
      </c>
      <c r="BW141" s="77" cm="1">
        <f t="array" aca="1" ref="BW141" ca="1">(IF(rLoan1IRType=iIRTypeFloat,IFERROR(fLoan1VarRateMnth+rLoan1Spread%%,HLOOKUP(ROUNDUP(BW$10/12,),Assumptions!$B$166:$L$168,3,)),HLOOKUP(ROUNDUP(BW$10/12,),Assumptions!$B$166:$L$168,3,)))/12*(BW134+BW135&gt;0)</f>
        <v>0</v>
      </c>
      <c r="BX141" s="77" cm="1">
        <f t="array" aca="1" ref="BX141" ca="1">(IF(rLoan1IRType=iIRTypeFloat,IFERROR(fLoan1VarRateMnth+rLoan1Spread%%,HLOOKUP(ROUNDUP(BX$10/12,),Assumptions!$B$166:$L$168,3,)),HLOOKUP(ROUNDUP(BX$10/12,),Assumptions!$B$166:$L$168,3,)))/12*(BX134+BX135&gt;0)</f>
        <v>0</v>
      </c>
      <c r="BY141" s="77" cm="1">
        <f t="array" aca="1" ref="BY141" ca="1">(IF(rLoan1IRType=iIRTypeFloat,IFERROR(fLoan1VarRateMnth+rLoan1Spread%%,HLOOKUP(ROUNDUP(BY$10/12,),Assumptions!$B$166:$L$168,3,)),HLOOKUP(ROUNDUP(BY$10/12,),Assumptions!$B$166:$L$168,3,)))/12*(BY134+BY135&gt;0)</f>
        <v>0</v>
      </c>
      <c r="BZ141" s="77" cm="1">
        <f t="array" aca="1" ref="BZ141" ca="1">(IF(rLoan1IRType=iIRTypeFloat,IFERROR(fLoan1VarRateMnth+rLoan1Spread%%,HLOOKUP(ROUNDUP(BZ$10/12,),Assumptions!$B$166:$L$168,3,)),HLOOKUP(ROUNDUP(BZ$10/12,),Assumptions!$B$166:$L$168,3,)))/12*(BZ134+BZ135&gt;0)</f>
        <v>0</v>
      </c>
      <c r="CA141" s="77" cm="1">
        <f t="array" aca="1" ref="CA141" ca="1">(IF(rLoan1IRType=iIRTypeFloat,IFERROR(fLoan1VarRateMnth+rLoan1Spread%%,HLOOKUP(ROUNDUP(CA$10/12,),Assumptions!$B$166:$L$168,3,)),HLOOKUP(ROUNDUP(CA$10/12,),Assumptions!$B$166:$L$168,3,)))/12*(CA134+CA135&gt;0)</f>
        <v>0</v>
      </c>
      <c r="CB141" s="77" cm="1">
        <f t="array" aca="1" ref="CB141" ca="1">(IF(rLoan1IRType=iIRTypeFloat,IFERROR(fLoan1VarRateMnth+rLoan1Spread%%,HLOOKUP(ROUNDUP(CB$10/12,),Assumptions!$B$166:$L$168,3,)),HLOOKUP(ROUNDUP(CB$10/12,),Assumptions!$B$166:$L$168,3,)))/12*(CB134+CB135&gt;0)</f>
        <v>0</v>
      </c>
      <c r="CC141" s="77" cm="1">
        <f t="array" aca="1" ref="CC141" ca="1">(IF(rLoan1IRType=iIRTypeFloat,IFERROR(fLoan1VarRateMnth+rLoan1Spread%%,HLOOKUP(ROUNDUP(CC$10/12,),Assumptions!$B$166:$L$168,3,)),HLOOKUP(ROUNDUP(CC$10/12,),Assumptions!$B$166:$L$168,3,)))/12*(CC134+CC135&gt;0)</f>
        <v>0</v>
      </c>
      <c r="CD141" s="77" cm="1">
        <f t="array" aca="1" ref="CD141" ca="1">(IF(rLoan1IRType=iIRTypeFloat,IFERROR(fLoan1VarRateMnth+rLoan1Spread%%,HLOOKUP(ROUNDUP(CD$10/12,),Assumptions!$B$166:$L$168,3,)),HLOOKUP(ROUNDUP(CD$10/12,),Assumptions!$B$166:$L$168,3,)))/12*(CD134+CD135&gt;0)</f>
        <v>0</v>
      </c>
      <c r="CE141" s="77" cm="1">
        <f t="array" aca="1" ref="CE141" ca="1">(IF(rLoan1IRType=iIRTypeFloat,IFERROR(fLoan1VarRateMnth+rLoan1Spread%%,HLOOKUP(ROUNDUP(CE$10/12,),Assumptions!$B$166:$L$168,3,)),HLOOKUP(ROUNDUP(CE$10/12,),Assumptions!$B$166:$L$168,3,)))/12*(CE134+CE135&gt;0)</f>
        <v>0</v>
      </c>
      <c r="CF141" s="77" cm="1">
        <f t="array" aca="1" ref="CF141" ca="1">(IF(rLoan1IRType=iIRTypeFloat,IFERROR(fLoan1VarRateMnth+rLoan1Spread%%,HLOOKUP(ROUNDUP(CF$10/12,),Assumptions!$B$166:$L$168,3,)),HLOOKUP(ROUNDUP(CF$10/12,),Assumptions!$B$166:$L$168,3,)))/12*(CF134+CF135&gt;0)</f>
        <v>0</v>
      </c>
      <c r="CG141" s="77" cm="1">
        <f t="array" aca="1" ref="CG141" ca="1">(IF(rLoan1IRType=iIRTypeFloat,IFERROR(fLoan1VarRateMnth+rLoan1Spread%%,HLOOKUP(ROUNDUP(CG$10/12,),Assumptions!$B$166:$L$168,3,)),HLOOKUP(ROUNDUP(CG$10/12,),Assumptions!$B$166:$L$168,3,)))/12*(CG134+CG135&gt;0)</f>
        <v>0</v>
      </c>
      <c r="CH141" s="77" cm="1">
        <f t="array" aca="1" ref="CH141" ca="1">(IF(rLoan1IRType=iIRTypeFloat,IFERROR(fLoan1VarRateMnth+rLoan1Spread%%,HLOOKUP(ROUNDUP(CH$10/12,),Assumptions!$B$166:$L$168,3,)),HLOOKUP(ROUNDUP(CH$10/12,),Assumptions!$B$166:$L$168,3,)))/12*(CH134+CH135&gt;0)</f>
        <v>0</v>
      </c>
      <c r="CI141" s="77" cm="1">
        <f t="array" aca="1" ref="CI141" ca="1">(IF(rLoan1IRType=iIRTypeFloat,IFERROR(fLoan1VarRateMnth+rLoan1Spread%%,HLOOKUP(ROUNDUP(CI$10/12,),Assumptions!$B$166:$L$168,3,)),HLOOKUP(ROUNDUP(CI$10/12,),Assumptions!$B$166:$L$168,3,)))/12*(CI134+CI135&gt;0)</f>
        <v>0</v>
      </c>
      <c r="CJ141" s="77" cm="1">
        <f t="array" aca="1" ref="CJ141" ca="1">(IF(rLoan1IRType=iIRTypeFloat,IFERROR(fLoan1VarRateMnth+rLoan1Spread%%,HLOOKUP(ROUNDUP(CJ$10/12,),Assumptions!$B$166:$L$168,3,)),HLOOKUP(ROUNDUP(CJ$10/12,),Assumptions!$B$166:$L$168,3,)))/12*(CJ134+CJ135&gt;0)</f>
        <v>0</v>
      </c>
      <c r="CK141" s="77" cm="1">
        <f t="array" aca="1" ref="CK141" ca="1">(IF(rLoan1IRType=iIRTypeFloat,IFERROR(fLoan1VarRateMnth+rLoan1Spread%%,HLOOKUP(ROUNDUP(CK$10/12,),Assumptions!$B$166:$L$168,3,)),HLOOKUP(ROUNDUP(CK$10/12,),Assumptions!$B$166:$L$168,3,)))/12*(CK134+CK135&gt;0)</f>
        <v>0</v>
      </c>
      <c r="CL141" s="77" cm="1">
        <f t="array" aca="1" ref="CL141" ca="1">(IF(rLoan1IRType=iIRTypeFloat,IFERROR(fLoan1VarRateMnth+rLoan1Spread%%,HLOOKUP(ROUNDUP(CL$10/12,),Assumptions!$B$166:$L$168,3,)),HLOOKUP(ROUNDUP(CL$10/12,),Assumptions!$B$166:$L$168,3,)))/12*(CL134+CL135&gt;0)</f>
        <v>0</v>
      </c>
      <c r="CM141" s="77" cm="1">
        <f t="array" aca="1" ref="CM141" ca="1">(IF(rLoan1IRType=iIRTypeFloat,IFERROR(fLoan1VarRateMnth+rLoan1Spread%%,HLOOKUP(ROUNDUP(CM$10/12,),Assumptions!$B$166:$L$168,3,)),HLOOKUP(ROUNDUP(CM$10/12,),Assumptions!$B$166:$L$168,3,)))/12*(CM134+CM135&gt;0)</f>
        <v>0</v>
      </c>
      <c r="CN141" s="77" cm="1">
        <f t="array" aca="1" ref="CN141" ca="1">(IF(rLoan1IRType=iIRTypeFloat,IFERROR(fLoan1VarRateMnth+rLoan1Spread%%,HLOOKUP(ROUNDUP(CN$10/12,),Assumptions!$B$166:$L$168,3,)),HLOOKUP(ROUNDUP(CN$10/12,),Assumptions!$B$166:$L$168,3,)))/12*(CN134+CN135&gt;0)</f>
        <v>0</v>
      </c>
      <c r="CO141" s="77" cm="1">
        <f t="array" aca="1" ref="CO141" ca="1">(IF(rLoan1IRType=iIRTypeFloat,IFERROR(fLoan1VarRateMnth+rLoan1Spread%%,HLOOKUP(ROUNDUP(CO$10/12,),Assumptions!$B$166:$L$168,3,)),HLOOKUP(ROUNDUP(CO$10/12,),Assumptions!$B$166:$L$168,3,)))/12*(CO134+CO135&gt;0)</f>
        <v>0</v>
      </c>
      <c r="CP141" s="77" cm="1">
        <f t="array" aca="1" ref="CP141" ca="1">(IF(rLoan1IRType=iIRTypeFloat,IFERROR(fLoan1VarRateMnth+rLoan1Spread%%,HLOOKUP(ROUNDUP(CP$10/12,),Assumptions!$B$166:$L$168,3,)),HLOOKUP(ROUNDUP(CP$10/12,),Assumptions!$B$166:$L$168,3,)))/12*(CP134+CP135&gt;0)</f>
        <v>0</v>
      </c>
      <c r="CQ141" s="77" cm="1">
        <f t="array" aca="1" ref="CQ141" ca="1">(IF(rLoan1IRType=iIRTypeFloat,IFERROR(fLoan1VarRateMnth+rLoan1Spread%%,HLOOKUP(ROUNDUP(CQ$10/12,),Assumptions!$B$166:$L$168,3,)),HLOOKUP(ROUNDUP(CQ$10/12,),Assumptions!$B$166:$L$168,3,)))/12*(CQ134+CQ135&gt;0)</f>
        <v>0</v>
      </c>
      <c r="CR141" s="77" cm="1">
        <f t="array" aca="1" ref="CR141" ca="1">(IF(rLoan1IRType=iIRTypeFloat,IFERROR(fLoan1VarRateMnth+rLoan1Spread%%,HLOOKUP(ROUNDUP(CR$10/12,),Assumptions!$B$166:$L$168,3,)),HLOOKUP(ROUNDUP(CR$10/12,),Assumptions!$B$166:$L$168,3,)))/12*(CR134+CR135&gt;0)</f>
        <v>0</v>
      </c>
      <c r="CS141" s="77" cm="1">
        <f t="array" aca="1" ref="CS141" ca="1">(IF(rLoan1IRType=iIRTypeFloat,IFERROR(fLoan1VarRateMnth+rLoan1Spread%%,HLOOKUP(ROUNDUP(CS$10/12,),Assumptions!$B$166:$L$168,3,)),HLOOKUP(ROUNDUP(CS$10/12,),Assumptions!$B$166:$L$168,3,)))/12*(CS134+CS135&gt;0)</f>
        <v>0</v>
      </c>
      <c r="CT141" s="77" cm="1">
        <f t="array" aca="1" ref="CT141" ca="1">(IF(rLoan1IRType=iIRTypeFloat,IFERROR(fLoan1VarRateMnth+rLoan1Spread%%,HLOOKUP(ROUNDUP(CT$10/12,),Assumptions!$B$166:$L$168,3,)),HLOOKUP(ROUNDUP(CT$10/12,),Assumptions!$B$166:$L$168,3,)))/12*(CT134+CT135&gt;0)</f>
        <v>0</v>
      </c>
      <c r="CU141" s="77" cm="1">
        <f t="array" aca="1" ref="CU141" ca="1">(IF(rLoan1IRType=iIRTypeFloat,IFERROR(fLoan1VarRateMnth+rLoan1Spread%%,HLOOKUP(ROUNDUP(CU$10/12,),Assumptions!$B$166:$L$168,3,)),HLOOKUP(ROUNDUP(CU$10/12,),Assumptions!$B$166:$L$168,3,)))/12*(CU134+CU135&gt;0)</f>
        <v>0</v>
      </c>
      <c r="CV141" s="77" cm="1">
        <f t="array" aca="1" ref="CV141" ca="1">(IF(rLoan1IRType=iIRTypeFloat,IFERROR(fLoan1VarRateMnth+rLoan1Spread%%,HLOOKUP(ROUNDUP(CV$10/12,),Assumptions!$B$166:$L$168,3,)),HLOOKUP(ROUNDUP(CV$10/12,),Assumptions!$B$166:$L$168,3,)))/12*(CV134+CV135&gt;0)</f>
        <v>0</v>
      </c>
      <c r="CW141" s="77" cm="1">
        <f t="array" aca="1" ref="CW141" ca="1">(IF(rLoan1IRType=iIRTypeFloat,IFERROR(fLoan1VarRateMnth+rLoan1Spread%%,HLOOKUP(ROUNDUP(CW$10/12,),Assumptions!$B$166:$L$168,3,)),HLOOKUP(ROUNDUP(CW$10/12,),Assumptions!$B$166:$L$168,3,)))/12*(CW134+CW135&gt;0)</f>
        <v>0</v>
      </c>
      <c r="CX141" s="77" cm="1">
        <f t="array" aca="1" ref="CX141" ca="1">(IF(rLoan1IRType=iIRTypeFloat,IFERROR(fLoan1VarRateMnth+rLoan1Spread%%,HLOOKUP(ROUNDUP(CX$10/12,),Assumptions!$B$166:$L$168,3,)),HLOOKUP(ROUNDUP(CX$10/12,),Assumptions!$B$166:$L$168,3,)))/12*(CX134+CX135&gt;0)</f>
        <v>0</v>
      </c>
      <c r="CY141" s="77" cm="1">
        <f t="array" aca="1" ref="CY141" ca="1">(IF(rLoan1IRType=iIRTypeFloat,IFERROR(fLoan1VarRateMnth+rLoan1Spread%%,HLOOKUP(ROUNDUP(CY$10/12,),Assumptions!$B$166:$L$168,3,)),HLOOKUP(ROUNDUP(CY$10/12,),Assumptions!$B$166:$L$168,3,)))/12*(CY134+CY135&gt;0)</f>
        <v>0</v>
      </c>
      <c r="CZ141" s="77" cm="1">
        <f t="array" aca="1" ref="CZ141" ca="1">(IF(rLoan1IRType=iIRTypeFloat,IFERROR(fLoan1VarRateMnth+rLoan1Spread%%,HLOOKUP(ROUNDUP(CZ$10/12,),Assumptions!$B$166:$L$168,3,)),HLOOKUP(ROUNDUP(CZ$10/12,),Assumptions!$B$166:$L$168,3,)))/12*(CZ134+CZ135&gt;0)</f>
        <v>0</v>
      </c>
      <c r="DA141" s="77" cm="1">
        <f t="array" aca="1" ref="DA141" ca="1">(IF(rLoan1IRType=iIRTypeFloat,IFERROR(fLoan1VarRateMnth+rLoan1Spread%%,HLOOKUP(ROUNDUP(DA$10/12,),Assumptions!$B$166:$L$168,3,)),HLOOKUP(ROUNDUP(DA$10/12,),Assumptions!$B$166:$L$168,3,)))/12*(DA134+DA135&gt;0)</f>
        <v>0</v>
      </c>
      <c r="DB141" s="77" cm="1">
        <f t="array" aca="1" ref="DB141" ca="1">(IF(rLoan1IRType=iIRTypeFloat,IFERROR(fLoan1VarRateMnth+rLoan1Spread%%,HLOOKUP(ROUNDUP(DB$10/12,),Assumptions!$B$166:$L$168,3,)),HLOOKUP(ROUNDUP(DB$10/12,),Assumptions!$B$166:$L$168,3,)))/12*(DB134+DB135&gt;0)</f>
        <v>0</v>
      </c>
      <c r="DC141" s="77" cm="1">
        <f t="array" aca="1" ref="DC141" ca="1">(IF(rLoan1IRType=iIRTypeFloat,IFERROR(fLoan1VarRateMnth+rLoan1Spread%%,HLOOKUP(ROUNDUP(DC$10/12,),Assumptions!$B$166:$L$168,3,)),HLOOKUP(ROUNDUP(DC$10/12,),Assumptions!$B$166:$L$168,3,)))/12*(DC134+DC135&gt;0)</f>
        <v>0</v>
      </c>
      <c r="DD141" s="77" cm="1">
        <f t="array" aca="1" ref="DD141" ca="1">(IF(rLoan1IRType=iIRTypeFloat,IFERROR(fLoan1VarRateMnth+rLoan1Spread%%,HLOOKUP(ROUNDUP(DD$10/12,),Assumptions!$B$166:$L$168,3,)),HLOOKUP(ROUNDUP(DD$10/12,),Assumptions!$B$166:$L$168,3,)))/12*(DD134+DD135&gt;0)</f>
        <v>0</v>
      </c>
      <c r="DE141" s="77" cm="1">
        <f t="array" aca="1" ref="DE141" ca="1">(IF(rLoan1IRType=iIRTypeFloat,IFERROR(fLoan1VarRateMnth+rLoan1Spread%%,HLOOKUP(ROUNDUP(DE$10/12,),Assumptions!$B$166:$L$168,3,)),HLOOKUP(ROUNDUP(DE$10/12,),Assumptions!$B$166:$L$168,3,)))/12*(DE134+DE135&gt;0)</f>
        <v>0</v>
      </c>
      <c r="DF141" s="77" cm="1">
        <f t="array" aca="1" ref="DF141" ca="1">(IF(rLoan1IRType=iIRTypeFloat,IFERROR(fLoan1VarRateMnth+rLoan1Spread%%,HLOOKUP(ROUNDUP(DF$10/12,),Assumptions!$B$166:$L$168,3,)),HLOOKUP(ROUNDUP(DF$10/12,),Assumptions!$B$166:$L$168,3,)))/12*(DF134+DF135&gt;0)</f>
        <v>0</v>
      </c>
      <c r="DG141" s="77" cm="1">
        <f t="array" aca="1" ref="DG141" ca="1">(IF(rLoan1IRType=iIRTypeFloat,IFERROR(fLoan1VarRateMnth+rLoan1Spread%%,HLOOKUP(ROUNDUP(DG$10/12,),Assumptions!$B$166:$L$168,3,)),HLOOKUP(ROUNDUP(DG$10/12,),Assumptions!$B$166:$L$168,3,)))/12*(DG134+DG135&gt;0)</f>
        <v>0</v>
      </c>
      <c r="DH141" s="77" cm="1">
        <f t="array" aca="1" ref="DH141" ca="1">(IF(rLoan1IRType=iIRTypeFloat,IFERROR(fLoan1VarRateMnth+rLoan1Spread%%,HLOOKUP(ROUNDUP(DH$10/12,),Assumptions!$B$166:$L$168,3,)),HLOOKUP(ROUNDUP(DH$10/12,),Assumptions!$B$166:$L$168,3,)))/12*(DH134+DH135&gt;0)</f>
        <v>0</v>
      </c>
      <c r="DI141" s="77" cm="1">
        <f t="array" aca="1" ref="DI141" ca="1">(IF(rLoan1IRType=iIRTypeFloat,IFERROR(fLoan1VarRateMnth+rLoan1Spread%%,HLOOKUP(ROUNDUP(DI$10/12,),Assumptions!$B$166:$L$168,3,)),HLOOKUP(ROUNDUP(DI$10/12,),Assumptions!$B$166:$L$168,3,)))/12*(DI134+DI135&gt;0)</f>
        <v>0</v>
      </c>
      <c r="DJ141" s="77" cm="1">
        <f t="array" aca="1" ref="DJ141" ca="1">(IF(rLoan1IRType=iIRTypeFloat,IFERROR(fLoan1VarRateMnth+rLoan1Spread%%,HLOOKUP(ROUNDUP(DJ$10/12,),Assumptions!$B$166:$L$168,3,)),HLOOKUP(ROUNDUP(DJ$10/12,),Assumptions!$B$166:$L$168,3,)))/12*(DJ134+DJ135&gt;0)</f>
        <v>0</v>
      </c>
      <c r="DK141" s="77" cm="1">
        <f t="array" aca="1" ref="DK141" ca="1">(IF(rLoan1IRType=iIRTypeFloat,IFERROR(fLoan1VarRateMnth+rLoan1Spread%%,HLOOKUP(ROUNDUP(DK$10/12,),Assumptions!$B$166:$L$168,3,)),HLOOKUP(ROUNDUP(DK$10/12,),Assumptions!$B$166:$L$168,3,)))/12*(DK134+DK135&gt;0)</f>
        <v>0</v>
      </c>
      <c r="DL141" s="77" cm="1">
        <f t="array" aca="1" ref="DL141" ca="1">(IF(rLoan1IRType=iIRTypeFloat,IFERROR(fLoan1VarRateMnth+rLoan1Spread%%,HLOOKUP(ROUNDUP(DL$10/12,),Assumptions!$B$166:$L$168,3,)),HLOOKUP(ROUNDUP(DL$10/12,),Assumptions!$B$166:$L$168,3,)))/12*(DL134+DL135&gt;0)</f>
        <v>0</v>
      </c>
      <c r="DM141" s="77" cm="1">
        <f t="array" aca="1" ref="DM141" ca="1">(IF(rLoan1IRType=iIRTypeFloat,IFERROR(fLoan1VarRateMnth+rLoan1Spread%%,HLOOKUP(ROUNDUP(DM$10/12,),Assumptions!$B$166:$L$168,3,)),HLOOKUP(ROUNDUP(DM$10/12,),Assumptions!$B$166:$L$168,3,)))/12*(DM134+DM135&gt;0)</f>
        <v>0</v>
      </c>
      <c r="DN141" s="77" cm="1">
        <f t="array" aca="1" ref="DN141" ca="1">(IF(rLoan1IRType=iIRTypeFloat,IFERROR(fLoan1VarRateMnth+rLoan1Spread%%,HLOOKUP(ROUNDUP(DN$10/12,),Assumptions!$B$166:$L$168,3,)),HLOOKUP(ROUNDUP(DN$10/12,),Assumptions!$B$166:$L$168,3,)))/12*(DN134+DN135&gt;0)</f>
        <v>0</v>
      </c>
      <c r="DO141" s="77" cm="1">
        <f t="array" aca="1" ref="DO141" ca="1">(IF(rLoan1IRType=iIRTypeFloat,IFERROR(fLoan1VarRateMnth+rLoan1Spread%%,HLOOKUP(ROUNDUP(DO$10/12,),Assumptions!$B$166:$L$168,3,)),HLOOKUP(ROUNDUP(DO$10/12,),Assumptions!$B$166:$L$168,3,)))/12*(DO134+DO135&gt;0)</f>
        <v>0</v>
      </c>
      <c r="DP141" s="77" cm="1">
        <f t="array" aca="1" ref="DP141" ca="1">(IF(rLoan1IRType=iIRTypeFloat,IFERROR(fLoan1VarRateMnth+rLoan1Spread%%,HLOOKUP(ROUNDUP(DP$10/12,),Assumptions!$B$166:$L$168,3,)),HLOOKUP(ROUNDUP(DP$10/12,),Assumptions!$B$166:$L$168,3,)))/12*(DP134+DP135&gt;0)</f>
        <v>0</v>
      </c>
      <c r="DQ141" s="77" cm="1">
        <f t="array" aca="1" ref="DQ141" ca="1">(IF(rLoan1IRType=iIRTypeFloat,IFERROR(fLoan1VarRateMnth+rLoan1Spread%%,HLOOKUP(ROUNDUP(DQ$10/12,),Assumptions!$B$166:$L$168,3,)),HLOOKUP(ROUNDUP(DQ$10/12,),Assumptions!$B$166:$L$168,3,)))/12*(DQ134+DQ135&gt;0)</f>
        <v>0</v>
      </c>
      <c r="DR141" s="77" cm="1">
        <f t="array" aca="1" ref="DR141" ca="1">(IF(rLoan1IRType=iIRTypeFloat,IFERROR(fLoan1VarRateMnth+rLoan1Spread%%,HLOOKUP(ROUNDUP(DR$10/12,),Assumptions!$B$166:$L$168,3,)),HLOOKUP(ROUNDUP(DR$10/12,),Assumptions!$B$166:$L$168,3,)))/12*(DR134+DR135&gt;0)</f>
        <v>0</v>
      </c>
      <c r="DS141" s="77" cm="1">
        <f t="array" aca="1" ref="DS141" ca="1">(IF(rLoan1IRType=iIRTypeFloat,IFERROR(fLoan1VarRateMnth+rLoan1Spread%%,HLOOKUP(ROUNDUP(DS$10/12,),Assumptions!$B$166:$L$168,3,)),HLOOKUP(ROUNDUP(DS$10/12,),Assumptions!$B$166:$L$168,3,)))/12*(DS134+DS135&gt;0)</f>
        <v>0</v>
      </c>
      <c r="DT141" s="77" cm="1">
        <f t="array" aca="1" ref="DT141" ca="1">(IF(rLoan1IRType=iIRTypeFloat,IFERROR(fLoan1VarRateMnth+rLoan1Spread%%,HLOOKUP(ROUNDUP(DT$10/12,),Assumptions!$B$166:$L$168,3,)),HLOOKUP(ROUNDUP(DT$10/12,),Assumptions!$B$166:$L$168,3,)))/12*(DT134+DT135&gt;0)</f>
        <v>0</v>
      </c>
      <c r="DU141" s="77" cm="1">
        <f t="array" aca="1" ref="DU141" ca="1">(IF(rLoan1IRType=iIRTypeFloat,IFERROR(fLoan1VarRateMnth+rLoan1Spread%%,HLOOKUP(ROUNDUP(DU$10/12,),Assumptions!$B$166:$L$168,3,)),HLOOKUP(ROUNDUP(DU$10/12,),Assumptions!$B$166:$L$168,3,)))/12*(DU134+DU135&gt;0)</f>
        <v>0</v>
      </c>
      <c r="DV141" s="77" cm="1">
        <f t="array" aca="1" ref="DV141" ca="1">(IF(rLoan1IRType=iIRTypeFloat,IFERROR(fLoan1VarRateMnth+rLoan1Spread%%,HLOOKUP(ROUNDUP(DV$10/12,),Assumptions!$B$166:$L$168,3,)),HLOOKUP(ROUNDUP(DV$10/12,),Assumptions!$B$166:$L$168,3,)))/12*(DV134+DV135&gt;0)</f>
        <v>0</v>
      </c>
      <c r="DW141" s="77" cm="1">
        <f t="array" aca="1" ref="DW141" ca="1">(IF(rLoan1IRType=iIRTypeFloat,IFERROR(fLoan1VarRateMnth+rLoan1Spread%%,HLOOKUP(ROUNDUP(DW$10/12,),Assumptions!$B$166:$L$168,3,)),HLOOKUP(ROUNDUP(DW$10/12,),Assumptions!$B$166:$L$168,3,)))/12*(DW134+DW135&gt;0)</f>
        <v>0</v>
      </c>
      <c r="DX141" s="77" cm="1">
        <f t="array" aca="1" ref="DX141" ca="1">(IF(rLoan1IRType=iIRTypeFloat,IFERROR(fLoan1VarRateMnth+rLoan1Spread%%,HLOOKUP(ROUNDUP(DX$10/12,),Assumptions!$B$166:$L$168,3,)),HLOOKUP(ROUNDUP(DX$10/12,),Assumptions!$B$166:$L$168,3,)))/12*(DX134+DX135&gt;0)</f>
        <v>0</v>
      </c>
      <c r="DY141" s="77" cm="1">
        <f t="array" aca="1" ref="DY141" ca="1">(IF(rLoan1IRType=iIRTypeFloat,IFERROR(fLoan1VarRateMnth+rLoan1Spread%%,HLOOKUP(ROUNDUP(DY$10/12,),Assumptions!$B$166:$L$168,3,)),HLOOKUP(ROUNDUP(DY$10/12,),Assumptions!$B$166:$L$168,3,)))/12*(DY134+DY135&gt;0)</f>
        <v>0</v>
      </c>
      <c r="DZ141" s="77" cm="1">
        <f t="array" aca="1" ref="DZ141" ca="1">(IF(rLoan1IRType=iIRTypeFloat,IFERROR(fLoan1VarRateMnth+rLoan1Spread%%,HLOOKUP(ROUNDUP(DZ$10/12,),Assumptions!$B$166:$L$168,3,)),HLOOKUP(ROUNDUP(DZ$10/12,),Assumptions!$B$166:$L$168,3,)))/12*(DZ134+DZ135&gt;0)</f>
        <v>0</v>
      </c>
      <c r="EA141" s="77" cm="1">
        <f t="array" aca="1" ref="EA141" ca="1">(IF(rLoan1IRType=iIRTypeFloat,IFERROR(fLoan1VarRateMnth+rLoan1Spread%%,HLOOKUP(ROUNDUP(EA$10/12,),Assumptions!$B$166:$L$168,3,)),HLOOKUP(ROUNDUP(EA$10/12,),Assumptions!$B$166:$L$168,3,)))/12*(EA134+EA135&gt;0)</f>
        <v>0</v>
      </c>
      <c r="EB141" s="77" cm="1">
        <f t="array" aca="1" ref="EB141" ca="1">(IF(rLoan1IRType=iIRTypeFloat,IFERROR(fLoan1VarRateMnth+rLoan1Spread%%,HLOOKUP(ROUNDUP(EB$10/12,),Assumptions!$B$166:$L$168,3,)),HLOOKUP(ROUNDUP(EB$10/12,),Assumptions!$B$166:$L$168,3,)))/12*(EB134+EB135&gt;0)</f>
        <v>0</v>
      </c>
      <c r="EC141" s="77" cm="1">
        <f t="array" aca="1" ref="EC141" ca="1">(IF(rLoan1IRType=iIRTypeFloat,IFERROR(fLoan1VarRateMnth+rLoan1Spread%%,HLOOKUP(ROUNDUP(EC$10/12,),Assumptions!$B$166:$L$168,3,)),HLOOKUP(ROUNDUP(EC$10/12,),Assumptions!$B$166:$L$168,3,)))/12*(EC134+EC135&gt;0)</f>
        <v>0</v>
      </c>
      <c r="ED141" s="77" cm="1">
        <f t="array" aca="1" ref="ED141" ca="1">(IF(rLoan1IRType=iIRTypeFloat,IFERROR(fLoan1VarRateMnth+rLoan1Spread%%,HLOOKUP(ROUNDUP(ED$10/12,),Assumptions!$B$166:$L$168,3,)),HLOOKUP(ROUNDUP(ED$10/12,),Assumptions!$B$166:$L$168,3,)))/12*(ED134+ED135&gt;0)</f>
        <v>0</v>
      </c>
      <c r="EE141" s="77" cm="1">
        <f t="array" aca="1" ref="EE141" ca="1">(IF(rLoan1IRType=iIRTypeFloat,IFERROR(fLoan1VarRateMnth+rLoan1Spread%%,HLOOKUP(ROUNDUP(EE$10/12,),Assumptions!$B$166:$L$168,3,)),HLOOKUP(ROUNDUP(EE$10/12,),Assumptions!$B$166:$L$168,3,)))/12*(EE134+EE135&gt;0)</f>
        <v>0</v>
      </c>
      <c r="EF141" s="77" cm="1">
        <f t="array" aca="1" ref="EF141" ca="1">(IF(rLoan1IRType=iIRTypeFloat,IFERROR(fLoan1VarRateMnth+rLoan1Spread%%,HLOOKUP(ROUNDUP(EF$10/12,),Assumptions!$B$166:$L$168,3,)),HLOOKUP(ROUNDUP(EF$10/12,),Assumptions!$B$166:$L$168,3,)))/12*(EF134+EF135&gt;0)</f>
        <v>0</v>
      </c>
      <c r="EG141" s="77" cm="1">
        <f t="array" aca="1" ref="EG141" ca="1">(IF(rLoan1IRType=iIRTypeFloat,IFERROR(fLoan1VarRateMnth+rLoan1Spread%%,HLOOKUP(ROUNDUP(EG$10/12,),Assumptions!$B$166:$L$168,3,)),HLOOKUP(ROUNDUP(EG$10/12,),Assumptions!$B$166:$L$168,3,)))/12*(EG134+EG135&gt;0)</f>
        <v>0</v>
      </c>
      <c r="EH141" s="77" cm="1">
        <f t="array" aca="1" ref="EH141" ca="1">(IF(rLoan1IRType=iIRTypeFloat,IFERROR(fLoan1VarRateMnth+rLoan1Spread%%,HLOOKUP(ROUNDUP(EH$10/12,),Assumptions!$B$166:$L$168,3,)),HLOOKUP(ROUNDUP(EH$10/12,),Assumptions!$B$166:$L$168,3,)))/12*(EH134+EH135&gt;0)</f>
        <v>0</v>
      </c>
    </row>
    <row r="142" spans="1:138" ht="12.75" thickBot="1" x14ac:dyDescent="0.25">
      <c r="A142" s="2"/>
      <c r="B142" s="182" t="s">
        <v>192</v>
      </c>
      <c r="C142" s="96"/>
      <c r="D142" s="77"/>
      <c r="E142" s="77">
        <f t="shared" ref="E142:N142" ca="1" si="171">E141-E143</f>
        <v>0</v>
      </c>
      <c r="F142" s="77">
        <f t="shared" ca="1" si="171"/>
        <v>0</v>
      </c>
      <c r="G142" s="77">
        <f t="shared" ca="1" si="171"/>
        <v>0</v>
      </c>
      <c r="H142" s="77">
        <f t="shared" ca="1" si="171"/>
        <v>0</v>
      </c>
      <c r="I142" s="77">
        <f t="shared" ca="1" si="171"/>
        <v>0</v>
      </c>
      <c r="J142" s="77">
        <f t="shared" ca="1" si="171"/>
        <v>0</v>
      </c>
      <c r="K142" s="77">
        <f t="shared" ca="1" si="171"/>
        <v>0</v>
      </c>
      <c r="L142" s="77">
        <f t="shared" ca="1" si="171"/>
        <v>0</v>
      </c>
      <c r="M142" s="77">
        <f t="shared" ca="1" si="171"/>
        <v>0</v>
      </c>
      <c r="N142" s="77">
        <f t="shared" ca="1" si="171"/>
        <v>0</v>
      </c>
      <c r="O142" s="77">
        <f>O141-O143</f>
        <v>0</v>
      </c>
      <c r="P142" s="77"/>
      <c r="Q142" s="2"/>
      <c r="R142" s="77"/>
      <c r="S142" s="77">
        <f ca="1">S141-S143</f>
        <v>0</v>
      </c>
      <c r="T142" s="77">
        <f t="shared" ref="T142:CE142" ca="1" si="172">T141-T143</f>
        <v>0</v>
      </c>
      <c r="U142" s="77">
        <f t="shared" ca="1" si="172"/>
        <v>0</v>
      </c>
      <c r="V142" s="77">
        <f t="shared" ca="1" si="172"/>
        <v>0</v>
      </c>
      <c r="W142" s="77">
        <f t="shared" ca="1" si="172"/>
        <v>0</v>
      </c>
      <c r="X142" s="77">
        <f t="shared" ca="1" si="172"/>
        <v>0</v>
      </c>
      <c r="Y142" s="77">
        <f t="shared" ca="1" si="172"/>
        <v>0</v>
      </c>
      <c r="Z142" s="77">
        <f t="shared" ca="1" si="172"/>
        <v>0</v>
      </c>
      <c r="AA142" s="77">
        <f t="shared" ca="1" si="172"/>
        <v>0</v>
      </c>
      <c r="AB142" s="77">
        <f t="shared" ca="1" si="172"/>
        <v>0</v>
      </c>
      <c r="AC142" s="77">
        <f t="shared" ca="1" si="172"/>
        <v>0</v>
      </c>
      <c r="AD142" s="77">
        <f t="shared" ca="1" si="172"/>
        <v>0</v>
      </c>
      <c r="AE142" s="77">
        <f t="shared" ca="1" si="172"/>
        <v>0</v>
      </c>
      <c r="AF142" s="77">
        <f t="shared" ca="1" si="172"/>
        <v>0</v>
      </c>
      <c r="AG142" s="77">
        <f t="shared" ca="1" si="172"/>
        <v>0</v>
      </c>
      <c r="AH142" s="77">
        <f t="shared" ca="1" si="172"/>
        <v>0</v>
      </c>
      <c r="AI142" s="77">
        <f t="shared" ca="1" si="172"/>
        <v>0</v>
      </c>
      <c r="AJ142" s="77">
        <f t="shared" ca="1" si="172"/>
        <v>0</v>
      </c>
      <c r="AK142" s="77">
        <f t="shared" ca="1" si="172"/>
        <v>0</v>
      </c>
      <c r="AL142" s="77">
        <f t="shared" ca="1" si="172"/>
        <v>0</v>
      </c>
      <c r="AM142" s="77">
        <f t="shared" ca="1" si="172"/>
        <v>0</v>
      </c>
      <c r="AN142" s="77">
        <f t="shared" ca="1" si="172"/>
        <v>0</v>
      </c>
      <c r="AO142" s="77">
        <f t="shared" ca="1" si="172"/>
        <v>0</v>
      </c>
      <c r="AP142" s="77">
        <f t="shared" ca="1" si="172"/>
        <v>0</v>
      </c>
      <c r="AQ142" s="77">
        <f t="shared" ca="1" si="172"/>
        <v>0</v>
      </c>
      <c r="AR142" s="77">
        <f t="shared" ca="1" si="172"/>
        <v>0</v>
      </c>
      <c r="AS142" s="77">
        <f t="shared" ca="1" si="172"/>
        <v>0</v>
      </c>
      <c r="AT142" s="77">
        <f t="shared" ca="1" si="172"/>
        <v>0</v>
      </c>
      <c r="AU142" s="77">
        <f t="shared" ca="1" si="172"/>
        <v>0</v>
      </c>
      <c r="AV142" s="77">
        <f t="shared" ca="1" si="172"/>
        <v>0</v>
      </c>
      <c r="AW142" s="77">
        <f t="shared" ca="1" si="172"/>
        <v>0</v>
      </c>
      <c r="AX142" s="77">
        <f t="shared" ca="1" si="172"/>
        <v>0</v>
      </c>
      <c r="AY142" s="77">
        <f t="shared" ca="1" si="172"/>
        <v>0</v>
      </c>
      <c r="AZ142" s="77">
        <f t="shared" ca="1" si="172"/>
        <v>0</v>
      </c>
      <c r="BA142" s="77">
        <f t="shared" ca="1" si="172"/>
        <v>0</v>
      </c>
      <c r="BB142" s="77">
        <f t="shared" ca="1" si="172"/>
        <v>0</v>
      </c>
      <c r="BC142" s="77">
        <f t="shared" ca="1" si="172"/>
        <v>0</v>
      </c>
      <c r="BD142" s="77">
        <f t="shared" ca="1" si="172"/>
        <v>0</v>
      </c>
      <c r="BE142" s="77">
        <f t="shared" ca="1" si="172"/>
        <v>0</v>
      </c>
      <c r="BF142" s="77">
        <f t="shared" ca="1" si="172"/>
        <v>0</v>
      </c>
      <c r="BG142" s="77">
        <f t="shared" ca="1" si="172"/>
        <v>0</v>
      </c>
      <c r="BH142" s="77">
        <f t="shared" ca="1" si="172"/>
        <v>0</v>
      </c>
      <c r="BI142" s="77">
        <f t="shared" ca="1" si="172"/>
        <v>0</v>
      </c>
      <c r="BJ142" s="77">
        <f t="shared" ca="1" si="172"/>
        <v>0</v>
      </c>
      <c r="BK142" s="77">
        <f t="shared" ca="1" si="172"/>
        <v>0</v>
      </c>
      <c r="BL142" s="77">
        <f t="shared" ca="1" si="172"/>
        <v>0</v>
      </c>
      <c r="BM142" s="77">
        <f t="shared" ca="1" si="172"/>
        <v>0</v>
      </c>
      <c r="BN142" s="77">
        <f t="shared" ca="1" si="172"/>
        <v>0</v>
      </c>
      <c r="BO142" s="77">
        <f t="shared" ca="1" si="172"/>
        <v>0</v>
      </c>
      <c r="BP142" s="77">
        <f t="shared" ca="1" si="172"/>
        <v>0</v>
      </c>
      <c r="BQ142" s="77">
        <f t="shared" ca="1" si="172"/>
        <v>0</v>
      </c>
      <c r="BR142" s="77">
        <f t="shared" ca="1" si="172"/>
        <v>0</v>
      </c>
      <c r="BS142" s="77">
        <f t="shared" ca="1" si="172"/>
        <v>0</v>
      </c>
      <c r="BT142" s="77">
        <f t="shared" ca="1" si="172"/>
        <v>0</v>
      </c>
      <c r="BU142" s="77">
        <f t="shared" ca="1" si="172"/>
        <v>0</v>
      </c>
      <c r="BV142" s="77">
        <f t="shared" ca="1" si="172"/>
        <v>0</v>
      </c>
      <c r="BW142" s="77">
        <f t="shared" ca="1" si="172"/>
        <v>0</v>
      </c>
      <c r="BX142" s="77">
        <f t="shared" ca="1" si="172"/>
        <v>0</v>
      </c>
      <c r="BY142" s="77">
        <f t="shared" ca="1" si="172"/>
        <v>0</v>
      </c>
      <c r="BZ142" s="77">
        <f t="shared" ca="1" si="172"/>
        <v>0</v>
      </c>
      <c r="CA142" s="77">
        <f t="shared" ca="1" si="172"/>
        <v>0</v>
      </c>
      <c r="CB142" s="77">
        <f t="shared" ca="1" si="172"/>
        <v>0</v>
      </c>
      <c r="CC142" s="77">
        <f t="shared" ca="1" si="172"/>
        <v>0</v>
      </c>
      <c r="CD142" s="77">
        <f t="shared" ca="1" si="172"/>
        <v>0</v>
      </c>
      <c r="CE142" s="77">
        <f t="shared" ca="1" si="172"/>
        <v>0</v>
      </c>
      <c r="CF142" s="77">
        <f t="shared" ref="CF142:EH142" ca="1" si="173">CF141-CF143</f>
        <v>0</v>
      </c>
      <c r="CG142" s="77">
        <f t="shared" ca="1" si="173"/>
        <v>0</v>
      </c>
      <c r="CH142" s="77">
        <f t="shared" ca="1" si="173"/>
        <v>0</v>
      </c>
      <c r="CI142" s="77">
        <f t="shared" ca="1" si="173"/>
        <v>0</v>
      </c>
      <c r="CJ142" s="77">
        <f t="shared" ca="1" si="173"/>
        <v>0</v>
      </c>
      <c r="CK142" s="77">
        <f t="shared" ca="1" si="173"/>
        <v>0</v>
      </c>
      <c r="CL142" s="77">
        <f t="shared" ca="1" si="173"/>
        <v>0</v>
      </c>
      <c r="CM142" s="77">
        <f t="shared" ca="1" si="173"/>
        <v>0</v>
      </c>
      <c r="CN142" s="77">
        <f t="shared" ca="1" si="173"/>
        <v>0</v>
      </c>
      <c r="CO142" s="77">
        <f t="shared" ca="1" si="173"/>
        <v>0</v>
      </c>
      <c r="CP142" s="77">
        <f t="shared" ca="1" si="173"/>
        <v>0</v>
      </c>
      <c r="CQ142" s="77">
        <f t="shared" ca="1" si="173"/>
        <v>0</v>
      </c>
      <c r="CR142" s="77">
        <f t="shared" ca="1" si="173"/>
        <v>0</v>
      </c>
      <c r="CS142" s="77">
        <f t="shared" ca="1" si="173"/>
        <v>0</v>
      </c>
      <c r="CT142" s="77">
        <f t="shared" ca="1" si="173"/>
        <v>0</v>
      </c>
      <c r="CU142" s="77">
        <f t="shared" ca="1" si="173"/>
        <v>0</v>
      </c>
      <c r="CV142" s="77">
        <f t="shared" ca="1" si="173"/>
        <v>0</v>
      </c>
      <c r="CW142" s="77">
        <f t="shared" ca="1" si="173"/>
        <v>0</v>
      </c>
      <c r="CX142" s="77">
        <f t="shared" ca="1" si="173"/>
        <v>0</v>
      </c>
      <c r="CY142" s="77">
        <f t="shared" ca="1" si="173"/>
        <v>0</v>
      </c>
      <c r="CZ142" s="77">
        <f t="shared" ca="1" si="173"/>
        <v>0</v>
      </c>
      <c r="DA142" s="77">
        <f t="shared" ca="1" si="173"/>
        <v>0</v>
      </c>
      <c r="DB142" s="77">
        <f t="shared" ca="1" si="173"/>
        <v>0</v>
      </c>
      <c r="DC142" s="77">
        <f t="shared" ca="1" si="173"/>
        <v>0</v>
      </c>
      <c r="DD142" s="77">
        <f t="shared" ca="1" si="173"/>
        <v>0</v>
      </c>
      <c r="DE142" s="77">
        <f t="shared" ca="1" si="173"/>
        <v>0</v>
      </c>
      <c r="DF142" s="77">
        <f t="shared" ca="1" si="173"/>
        <v>0</v>
      </c>
      <c r="DG142" s="77">
        <f t="shared" ca="1" si="173"/>
        <v>0</v>
      </c>
      <c r="DH142" s="77">
        <f t="shared" ca="1" si="173"/>
        <v>0</v>
      </c>
      <c r="DI142" s="77">
        <f t="shared" ca="1" si="173"/>
        <v>0</v>
      </c>
      <c r="DJ142" s="77">
        <f t="shared" ca="1" si="173"/>
        <v>0</v>
      </c>
      <c r="DK142" s="77">
        <f t="shared" ca="1" si="173"/>
        <v>0</v>
      </c>
      <c r="DL142" s="77">
        <f t="shared" ca="1" si="173"/>
        <v>0</v>
      </c>
      <c r="DM142" s="77">
        <f t="shared" ca="1" si="173"/>
        <v>0</v>
      </c>
      <c r="DN142" s="77">
        <f t="shared" ca="1" si="173"/>
        <v>0</v>
      </c>
      <c r="DO142" s="77">
        <f t="shared" ca="1" si="173"/>
        <v>0</v>
      </c>
      <c r="DP142" s="77">
        <f t="shared" ca="1" si="173"/>
        <v>0</v>
      </c>
      <c r="DQ142" s="77">
        <f t="shared" ca="1" si="173"/>
        <v>0</v>
      </c>
      <c r="DR142" s="77">
        <f t="shared" ca="1" si="173"/>
        <v>0</v>
      </c>
      <c r="DS142" s="77">
        <f t="shared" ca="1" si="173"/>
        <v>0</v>
      </c>
      <c r="DT142" s="77">
        <f t="shared" ca="1" si="173"/>
        <v>0</v>
      </c>
      <c r="DU142" s="77">
        <f t="shared" ca="1" si="173"/>
        <v>0</v>
      </c>
      <c r="DV142" s="77">
        <f t="shared" ca="1" si="173"/>
        <v>0</v>
      </c>
      <c r="DW142" s="77">
        <f t="shared" ca="1" si="173"/>
        <v>0</v>
      </c>
      <c r="DX142" s="77">
        <f t="shared" ca="1" si="173"/>
        <v>0</v>
      </c>
      <c r="DY142" s="77">
        <f t="shared" ca="1" si="173"/>
        <v>0</v>
      </c>
      <c r="DZ142" s="77">
        <f t="shared" ca="1" si="173"/>
        <v>0</v>
      </c>
      <c r="EA142" s="77">
        <f t="shared" ca="1" si="173"/>
        <v>0</v>
      </c>
      <c r="EB142" s="77">
        <f t="shared" ca="1" si="173"/>
        <v>0</v>
      </c>
      <c r="EC142" s="77">
        <f t="shared" ca="1" si="173"/>
        <v>0</v>
      </c>
      <c r="ED142" s="77">
        <f t="shared" ca="1" si="173"/>
        <v>0</v>
      </c>
      <c r="EE142" s="77">
        <f t="shared" ca="1" si="173"/>
        <v>0</v>
      </c>
      <c r="EF142" s="77">
        <f t="shared" ca="1" si="173"/>
        <v>0</v>
      </c>
      <c r="EG142" s="77">
        <f t="shared" ca="1" si="173"/>
        <v>0</v>
      </c>
      <c r="EH142" s="77">
        <f t="shared" ca="1" si="173"/>
        <v>0</v>
      </c>
    </row>
    <row r="143" spans="1:138" ht="12.75" thickTop="1" x14ac:dyDescent="0.2">
      <c r="A143" s="2"/>
      <c r="B143" s="183" t="s">
        <v>542</v>
      </c>
      <c r="C143" s="151"/>
      <c r="D143" s="184"/>
      <c r="E143" s="184">
        <f t="shared" ref="E143:O143" ca="1" si="174">SUMIF($R$8:$EH$8,E$10,$R143:$EH143)</f>
        <v>0</v>
      </c>
      <c r="F143" s="184">
        <f t="shared" ca="1" si="174"/>
        <v>0</v>
      </c>
      <c r="G143" s="184">
        <f t="shared" ca="1" si="174"/>
        <v>0</v>
      </c>
      <c r="H143" s="184">
        <f t="shared" ca="1" si="174"/>
        <v>0</v>
      </c>
      <c r="I143" s="184">
        <f t="shared" ca="1" si="174"/>
        <v>0</v>
      </c>
      <c r="J143" s="184">
        <f t="shared" ca="1" si="174"/>
        <v>0</v>
      </c>
      <c r="K143" s="184">
        <f t="shared" ca="1" si="174"/>
        <v>0</v>
      </c>
      <c r="L143" s="184">
        <f t="shared" ca="1" si="174"/>
        <v>0</v>
      </c>
      <c r="M143" s="184">
        <f t="shared" ca="1" si="174"/>
        <v>0</v>
      </c>
      <c r="N143" s="184">
        <f t="shared" ca="1" si="174"/>
        <v>0</v>
      </c>
      <c r="O143" s="184">
        <f t="shared" si="174"/>
        <v>0</v>
      </c>
      <c r="P143" s="184"/>
      <c r="Q143" s="2"/>
      <c r="R143" s="184"/>
      <c r="S143" s="184">
        <f t="shared" ref="S143:AX143" ca="1" si="175">IF(rLoan1IRType=iIRTypeFix,S141,MIN(MAX(S141,rLoan1Floor/12),rLoan1Cap/12))*(rLoan1Term&lt;&gt;0)*(S$9&gt;rClosingDate)*(S134+S135&gt;0)</f>
        <v>0</v>
      </c>
      <c r="T143" s="184">
        <f t="shared" ca="1" si="175"/>
        <v>0</v>
      </c>
      <c r="U143" s="184">
        <f t="shared" ca="1" si="175"/>
        <v>0</v>
      </c>
      <c r="V143" s="184">
        <f t="shared" ca="1" si="175"/>
        <v>0</v>
      </c>
      <c r="W143" s="184">
        <f t="shared" ca="1" si="175"/>
        <v>0</v>
      </c>
      <c r="X143" s="184">
        <f t="shared" ca="1" si="175"/>
        <v>0</v>
      </c>
      <c r="Y143" s="184">
        <f t="shared" ca="1" si="175"/>
        <v>0</v>
      </c>
      <c r="Z143" s="184">
        <f t="shared" ca="1" si="175"/>
        <v>0</v>
      </c>
      <c r="AA143" s="184">
        <f t="shared" ca="1" si="175"/>
        <v>0</v>
      </c>
      <c r="AB143" s="184">
        <f t="shared" ca="1" si="175"/>
        <v>0</v>
      </c>
      <c r="AC143" s="184">
        <f t="shared" ca="1" si="175"/>
        <v>0</v>
      </c>
      <c r="AD143" s="184">
        <f t="shared" ca="1" si="175"/>
        <v>0</v>
      </c>
      <c r="AE143" s="184">
        <f t="shared" ca="1" si="175"/>
        <v>0</v>
      </c>
      <c r="AF143" s="184">
        <f t="shared" ca="1" si="175"/>
        <v>0</v>
      </c>
      <c r="AG143" s="184">
        <f t="shared" ca="1" si="175"/>
        <v>0</v>
      </c>
      <c r="AH143" s="184">
        <f t="shared" ca="1" si="175"/>
        <v>0</v>
      </c>
      <c r="AI143" s="184">
        <f t="shared" ca="1" si="175"/>
        <v>0</v>
      </c>
      <c r="AJ143" s="184">
        <f t="shared" ca="1" si="175"/>
        <v>0</v>
      </c>
      <c r="AK143" s="184">
        <f t="shared" ca="1" si="175"/>
        <v>0</v>
      </c>
      <c r="AL143" s="184">
        <f t="shared" ca="1" si="175"/>
        <v>0</v>
      </c>
      <c r="AM143" s="184">
        <f t="shared" ca="1" si="175"/>
        <v>0</v>
      </c>
      <c r="AN143" s="184">
        <f t="shared" ca="1" si="175"/>
        <v>0</v>
      </c>
      <c r="AO143" s="184">
        <f t="shared" ca="1" si="175"/>
        <v>0</v>
      </c>
      <c r="AP143" s="184">
        <f t="shared" ca="1" si="175"/>
        <v>0</v>
      </c>
      <c r="AQ143" s="184">
        <f t="shared" ca="1" si="175"/>
        <v>0</v>
      </c>
      <c r="AR143" s="184">
        <f t="shared" ca="1" si="175"/>
        <v>0</v>
      </c>
      <c r="AS143" s="184">
        <f t="shared" ca="1" si="175"/>
        <v>0</v>
      </c>
      <c r="AT143" s="184">
        <f t="shared" ca="1" si="175"/>
        <v>0</v>
      </c>
      <c r="AU143" s="184">
        <f t="shared" ca="1" si="175"/>
        <v>0</v>
      </c>
      <c r="AV143" s="184">
        <f t="shared" ca="1" si="175"/>
        <v>0</v>
      </c>
      <c r="AW143" s="184">
        <f t="shared" ca="1" si="175"/>
        <v>0</v>
      </c>
      <c r="AX143" s="184">
        <f t="shared" ca="1" si="175"/>
        <v>0</v>
      </c>
      <c r="AY143" s="184">
        <f t="shared" ref="AY143:CD143" ca="1" si="176">IF(rLoan1IRType=iIRTypeFix,AY141,MIN(MAX(AY141,rLoan1Floor/12),rLoan1Cap/12))*(rLoan1Term&lt;&gt;0)*(AY$9&gt;rClosingDate)*(AY134+AY135&gt;0)</f>
        <v>0</v>
      </c>
      <c r="AZ143" s="184">
        <f t="shared" ca="1" si="176"/>
        <v>0</v>
      </c>
      <c r="BA143" s="184">
        <f t="shared" ca="1" si="176"/>
        <v>0</v>
      </c>
      <c r="BB143" s="184">
        <f t="shared" ca="1" si="176"/>
        <v>0</v>
      </c>
      <c r="BC143" s="184">
        <f t="shared" ca="1" si="176"/>
        <v>0</v>
      </c>
      <c r="BD143" s="184">
        <f t="shared" ca="1" si="176"/>
        <v>0</v>
      </c>
      <c r="BE143" s="184">
        <f t="shared" ca="1" si="176"/>
        <v>0</v>
      </c>
      <c r="BF143" s="184">
        <f t="shared" ca="1" si="176"/>
        <v>0</v>
      </c>
      <c r="BG143" s="184">
        <f t="shared" ca="1" si="176"/>
        <v>0</v>
      </c>
      <c r="BH143" s="184">
        <f t="shared" ca="1" si="176"/>
        <v>0</v>
      </c>
      <c r="BI143" s="184">
        <f t="shared" ca="1" si="176"/>
        <v>0</v>
      </c>
      <c r="BJ143" s="184">
        <f t="shared" ca="1" si="176"/>
        <v>0</v>
      </c>
      <c r="BK143" s="184">
        <f t="shared" ca="1" si="176"/>
        <v>0</v>
      </c>
      <c r="BL143" s="184">
        <f t="shared" ca="1" si="176"/>
        <v>0</v>
      </c>
      <c r="BM143" s="184">
        <f t="shared" ca="1" si="176"/>
        <v>0</v>
      </c>
      <c r="BN143" s="184">
        <f t="shared" ca="1" si="176"/>
        <v>0</v>
      </c>
      <c r="BO143" s="184">
        <f t="shared" ca="1" si="176"/>
        <v>0</v>
      </c>
      <c r="BP143" s="184">
        <f t="shared" ca="1" si="176"/>
        <v>0</v>
      </c>
      <c r="BQ143" s="184">
        <f t="shared" ca="1" si="176"/>
        <v>0</v>
      </c>
      <c r="BR143" s="184">
        <f t="shared" ca="1" si="176"/>
        <v>0</v>
      </c>
      <c r="BS143" s="184">
        <f t="shared" ca="1" si="176"/>
        <v>0</v>
      </c>
      <c r="BT143" s="184">
        <f t="shared" ca="1" si="176"/>
        <v>0</v>
      </c>
      <c r="BU143" s="184">
        <f t="shared" ca="1" si="176"/>
        <v>0</v>
      </c>
      <c r="BV143" s="184">
        <f t="shared" ca="1" si="176"/>
        <v>0</v>
      </c>
      <c r="BW143" s="184">
        <f t="shared" ca="1" si="176"/>
        <v>0</v>
      </c>
      <c r="BX143" s="184">
        <f t="shared" ca="1" si="176"/>
        <v>0</v>
      </c>
      <c r="BY143" s="184">
        <f t="shared" ca="1" si="176"/>
        <v>0</v>
      </c>
      <c r="BZ143" s="184">
        <f t="shared" ca="1" si="176"/>
        <v>0</v>
      </c>
      <c r="CA143" s="184">
        <f t="shared" ca="1" si="176"/>
        <v>0</v>
      </c>
      <c r="CB143" s="184">
        <f t="shared" ca="1" si="176"/>
        <v>0</v>
      </c>
      <c r="CC143" s="184">
        <f t="shared" ca="1" si="176"/>
        <v>0</v>
      </c>
      <c r="CD143" s="184">
        <f t="shared" ca="1" si="176"/>
        <v>0</v>
      </c>
      <c r="CE143" s="184">
        <f t="shared" ref="CE143:DJ143" ca="1" si="177">IF(rLoan1IRType=iIRTypeFix,CE141,MIN(MAX(CE141,rLoan1Floor/12),rLoan1Cap/12))*(rLoan1Term&lt;&gt;0)*(CE$9&gt;rClosingDate)*(CE134+CE135&gt;0)</f>
        <v>0</v>
      </c>
      <c r="CF143" s="184">
        <f t="shared" ca="1" si="177"/>
        <v>0</v>
      </c>
      <c r="CG143" s="184">
        <f t="shared" ca="1" si="177"/>
        <v>0</v>
      </c>
      <c r="CH143" s="184">
        <f t="shared" ca="1" si="177"/>
        <v>0</v>
      </c>
      <c r="CI143" s="184">
        <f t="shared" ca="1" si="177"/>
        <v>0</v>
      </c>
      <c r="CJ143" s="184">
        <f t="shared" ca="1" si="177"/>
        <v>0</v>
      </c>
      <c r="CK143" s="184">
        <f t="shared" ca="1" si="177"/>
        <v>0</v>
      </c>
      <c r="CL143" s="184">
        <f t="shared" ca="1" si="177"/>
        <v>0</v>
      </c>
      <c r="CM143" s="184">
        <f t="shared" ca="1" si="177"/>
        <v>0</v>
      </c>
      <c r="CN143" s="184">
        <f t="shared" ca="1" si="177"/>
        <v>0</v>
      </c>
      <c r="CO143" s="184">
        <f t="shared" ca="1" si="177"/>
        <v>0</v>
      </c>
      <c r="CP143" s="184">
        <f t="shared" ca="1" si="177"/>
        <v>0</v>
      </c>
      <c r="CQ143" s="184">
        <f t="shared" ca="1" si="177"/>
        <v>0</v>
      </c>
      <c r="CR143" s="184">
        <f t="shared" ca="1" si="177"/>
        <v>0</v>
      </c>
      <c r="CS143" s="184">
        <f t="shared" ca="1" si="177"/>
        <v>0</v>
      </c>
      <c r="CT143" s="184">
        <f t="shared" ca="1" si="177"/>
        <v>0</v>
      </c>
      <c r="CU143" s="184">
        <f t="shared" ca="1" si="177"/>
        <v>0</v>
      </c>
      <c r="CV143" s="184">
        <f t="shared" ca="1" si="177"/>
        <v>0</v>
      </c>
      <c r="CW143" s="184">
        <f t="shared" ca="1" si="177"/>
        <v>0</v>
      </c>
      <c r="CX143" s="184">
        <f t="shared" ca="1" si="177"/>
        <v>0</v>
      </c>
      <c r="CY143" s="184">
        <f t="shared" ca="1" si="177"/>
        <v>0</v>
      </c>
      <c r="CZ143" s="184">
        <f t="shared" ca="1" si="177"/>
        <v>0</v>
      </c>
      <c r="DA143" s="184">
        <f t="shared" ca="1" si="177"/>
        <v>0</v>
      </c>
      <c r="DB143" s="184">
        <f t="shared" ca="1" si="177"/>
        <v>0</v>
      </c>
      <c r="DC143" s="184">
        <f t="shared" ca="1" si="177"/>
        <v>0</v>
      </c>
      <c r="DD143" s="184">
        <f t="shared" ca="1" si="177"/>
        <v>0</v>
      </c>
      <c r="DE143" s="184">
        <f t="shared" ca="1" si="177"/>
        <v>0</v>
      </c>
      <c r="DF143" s="184">
        <f t="shared" ca="1" si="177"/>
        <v>0</v>
      </c>
      <c r="DG143" s="184">
        <f t="shared" ca="1" si="177"/>
        <v>0</v>
      </c>
      <c r="DH143" s="184">
        <f t="shared" ca="1" si="177"/>
        <v>0</v>
      </c>
      <c r="DI143" s="184">
        <f t="shared" ca="1" si="177"/>
        <v>0</v>
      </c>
      <c r="DJ143" s="184">
        <f t="shared" ca="1" si="177"/>
        <v>0</v>
      </c>
      <c r="DK143" s="184">
        <f t="shared" ref="DK143:EH143" ca="1" si="178">IF(rLoan1IRType=iIRTypeFix,DK141,MIN(MAX(DK141,rLoan1Floor/12),rLoan1Cap/12))*(rLoan1Term&lt;&gt;0)*(DK$9&gt;rClosingDate)*(DK134+DK135&gt;0)</f>
        <v>0</v>
      </c>
      <c r="DL143" s="184">
        <f t="shared" ca="1" si="178"/>
        <v>0</v>
      </c>
      <c r="DM143" s="184">
        <f t="shared" ca="1" si="178"/>
        <v>0</v>
      </c>
      <c r="DN143" s="184">
        <f t="shared" ca="1" si="178"/>
        <v>0</v>
      </c>
      <c r="DO143" s="184">
        <f t="shared" ca="1" si="178"/>
        <v>0</v>
      </c>
      <c r="DP143" s="184">
        <f t="shared" ca="1" si="178"/>
        <v>0</v>
      </c>
      <c r="DQ143" s="184">
        <f t="shared" ca="1" si="178"/>
        <v>0</v>
      </c>
      <c r="DR143" s="184">
        <f t="shared" ca="1" si="178"/>
        <v>0</v>
      </c>
      <c r="DS143" s="184">
        <f t="shared" ca="1" si="178"/>
        <v>0</v>
      </c>
      <c r="DT143" s="184">
        <f t="shared" ca="1" si="178"/>
        <v>0</v>
      </c>
      <c r="DU143" s="184">
        <f t="shared" ca="1" si="178"/>
        <v>0</v>
      </c>
      <c r="DV143" s="184">
        <f t="shared" ca="1" si="178"/>
        <v>0</v>
      </c>
      <c r="DW143" s="184">
        <f t="shared" ca="1" si="178"/>
        <v>0</v>
      </c>
      <c r="DX143" s="184">
        <f t="shared" ca="1" si="178"/>
        <v>0</v>
      </c>
      <c r="DY143" s="184">
        <f t="shared" ca="1" si="178"/>
        <v>0</v>
      </c>
      <c r="DZ143" s="184">
        <f t="shared" ca="1" si="178"/>
        <v>0</v>
      </c>
      <c r="EA143" s="184">
        <f t="shared" ca="1" si="178"/>
        <v>0</v>
      </c>
      <c r="EB143" s="184">
        <f t="shared" ca="1" si="178"/>
        <v>0</v>
      </c>
      <c r="EC143" s="184">
        <f t="shared" ca="1" si="178"/>
        <v>0</v>
      </c>
      <c r="ED143" s="184">
        <f t="shared" ca="1" si="178"/>
        <v>0</v>
      </c>
      <c r="EE143" s="184">
        <f t="shared" ca="1" si="178"/>
        <v>0</v>
      </c>
      <c r="EF143" s="184">
        <f t="shared" ca="1" si="178"/>
        <v>0</v>
      </c>
      <c r="EG143" s="184">
        <f t="shared" ca="1" si="178"/>
        <v>0</v>
      </c>
      <c r="EH143" s="184">
        <f t="shared" ca="1" si="178"/>
        <v>0</v>
      </c>
    </row>
    <row r="144" spans="1:138" x14ac:dyDescent="0.2">
      <c r="A144" s="2"/>
      <c r="B144" s="185"/>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row>
    <row r="145" spans="1:138" x14ac:dyDescent="0.2">
      <c r="A145" s="2"/>
      <c r="B145" s="181" t="s">
        <v>193</v>
      </c>
      <c r="C145" s="120"/>
      <c r="D145" s="120"/>
      <c r="E145" s="120" cm="1">
        <f t="array" aca="1" ref="E145" ca="1">SUMPRODUCT($R$9:$EH$9*($R$8:$EH$8=E$10)*($R145:$EH145=1))</f>
        <v>0</v>
      </c>
      <c r="F145" s="120" cm="1">
        <f t="array" aca="1" ref="F145" ca="1">SUMPRODUCT($R$9:$EH$9*($R$8:$EH$8=F$10)*($R145:$EH145=1))</f>
        <v>0</v>
      </c>
      <c r="G145" s="120" cm="1">
        <f t="array" aca="1" ref="G145" ca="1">SUMPRODUCT($R$9:$EH$9*($R$8:$EH$8=G$10)*($R145:$EH145=1))</f>
        <v>0</v>
      </c>
      <c r="H145" s="120" cm="1">
        <f t="array" aca="1" ref="H145" ca="1">SUMPRODUCT($R$9:$EH$9*($R$8:$EH$8=H$10)*($R145:$EH145=1))</f>
        <v>0</v>
      </c>
      <c r="I145" s="120" cm="1">
        <f t="array" aca="1" ref="I145" ca="1">SUMPRODUCT($R$9:$EH$9*($R$8:$EH$8=I$10)*($R145:$EH145=1))</f>
        <v>0</v>
      </c>
      <c r="J145" s="120" cm="1">
        <f t="array" aca="1" ref="J145" ca="1">SUMPRODUCT($R$9:$EH$9*($R$8:$EH$8=J$10)*($R145:$EH145=1))</f>
        <v>0</v>
      </c>
      <c r="K145" s="120" cm="1">
        <f t="array" aca="1" ref="K145" ca="1">SUMPRODUCT($R$9:$EH$9*($R$8:$EH$8=K$10)*($R145:$EH145=1))</f>
        <v>0</v>
      </c>
      <c r="L145" s="120" cm="1">
        <f t="array" aca="1" ref="L145" ca="1">SUMPRODUCT($R$9:$EH$9*($R$8:$EH$8=L$10)*($R145:$EH145=1))</f>
        <v>0</v>
      </c>
      <c r="M145" s="120" cm="1">
        <f t="array" aca="1" ref="M145" ca="1">SUMPRODUCT($R$9:$EH$9*($R$8:$EH$8=M$10)*($R145:$EH145=1))</f>
        <v>0</v>
      </c>
      <c r="N145" s="120" cm="1">
        <f t="array" aca="1" ref="N145" ca="1">SUMPRODUCT($R$9:$EH$9*($R$8:$EH$8=N$10)*($R145:$EH145=1))</f>
        <v>0</v>
      </c>
      <c r="O145" s="120" cm="1">
        <f t="array" aca="1" ref="O145" ca="1">SUMPRODUCT($R$9:$EH$9*($R$8:$EH$8=O$10)*($R145:$EH145=1))</f>
        <v>0</v>
      </c>
      <c r="P145" s="120"/>
      <c r="Q145" s="2"/>
      <c r="R145" s="120"/>
      <c r="S145" s="120">
        <f ca="1">AND(S137,OR(S198,S219))*1</f>
        <v>0</v>
      </c>
      <c r="T145" s="120">
        <f t="shared" ref="T145:CE145" ca="1" si="179">AND(T137,OR(T198,T219))*1</f>
        <v>0</v>
      </c>
      <c r="U145" s="120">
        <f t="shared" ca="1" si="179"/>
        <v>0</v>
      </c>
      <c r="V145" s="120">
        <f t="shared" ca="1" si="179"/>
        <v>0</v>
      </c>
      <c r="W145" s="120">
        <f t="shared" ca="1" si="179"/>
        <v>0</v>
      </c>
      <c r="X145" s="120">
        <f t="shared" ca="1" si="179"/>
        <v>0</v>
      </c>
      <c r="Y145" s="120">
        <f t="shared" ca="1" si="179"/>
        <v>0</v>
      </c>
      <c r="Z145" s="120">
        <f t="shared" ca="1" si="179"/>
        <v>0</v>
      </c>
      <c r="AA145" s="120">
        <f t="shared" ca="1" si="179"/>
        <v>0</v>
      </c>
      <c r="AB145" s="120">
        <f t="shared" ca="1" si="179"/>
        <v>0</v>
      </c>
      <c r="AC145" s="120">
        <f t="shared" ca="1" si="179"/>
        <v>0</v>
      </c>
      <c r="AD145" s="120">
        <f t="shared" ca="1" si="179"/>
        <v>0</v>
      </c>
      <c r="AE145" s="120">
        <f t="shared" ca="1" si="179"/>
        <v>0</v>
      </c>
      <c r="AF145" s="120">
        <f t="shared" ca="1" si="179"/>
        <v>0</v>
      </c>
      <c r="AG145" s="120">
        <f t="shared" ca="1" si="179"/>
        <v>0</v>
      </c>
      <c r="AH145" s="120">
        <f t="shared" ca="1" si="179"/>
        <v>0</v>
      </c>
      <c r="AI145" s="120">
        <f t="shared" ca="1" si="179"/>
        <v>0</v>
      </c>
      <c r="AJ145" s="120">
        <f t="shared" ca="1" si="179"/>
        <v>0</v>
      </c>
      <c r="AK145" s="120">
        <f t="shared" ca="1" si="179"/>
        <v>0</v>
      </c>
      <c r="AL145" s="120">
        <f t="shared" ca="1" si="179"/>
        <v>0</v>
      </c>
      <c r="AM145" s="120">
        <f t="shared" ca="1" si="179"/>
        <v>0</v>
      </c>
      <c r="AN145" s="120">
        <f t="shared" ca="1" si="179"/>
        <v>0</v>
      </c>
      <c r="AO145" s="120">
        <f t="shared" ca="1" si="179"/>
        <v>0</v>
      </c>
      <c r="AP145" s="120">
        <f t="shared" ca="1" si="179"/>
        <v>0</v>
      </c>
      <c r="AQ145" s="120">
        <f t="shared" ca="1" si="179"/>
        <v>0</v>
      </c>
      <c r="AR145" s="120">
        <f t="shared" ca="1" si="179"/>
        <v>0</v>
      </c>
      <c r="AS145" s="120">
        <f t="shared" ca="1" si="179"/>
        <v>0</v>
      </c>
      <c r="AT145" s="120">
        <f t="shared" ca="1" si="179"/>
        <v>0</v>
      </c>
      <c r="AU145" s="120">
        <f t="shared" ca="1" si="179"/>
        <v>0</v>
      </c>
      <c r="AV145" s="120">
        <f t="shared" ca="1" si="179"/>
        <v>0</v>
      </c>
      <c r="AW145" s="120">
        <f t="shared" ca="1" si="179"/>
        <v>0</v>
      </c>
      <c r="AX145" s="120">
        <f t="shared" ca="1" si="179"/>
        <v>0</v>
      </c>
      <c r="AY145" s="120">
        <f t="shared" ca="1" si="179"/>
        <v>0</v>
      </c>
      <c r="AZ145" s="120">
        <f t="shared" ca="1" si="179"/>
        <v>0</v>
      </c>
      <c r="BA145" s="120">
        <f t="shared" ca="1" si="179"/>
        <v>0</v>
      </c>
      <c r="BB145" s="120">
        <f t="shared" ca="1" si="179"/>
        <v>0</v>
      </c>
      <c r="BC145" s="120">
        <f t="shared" ca="1" si="179"/>
        <v>0</v>
      </c>
      <c r="BD145" s="120">
        <f t="shared" ca="1" si="179"/>
        <v>0</v>
      </c>
      <c r="BE145" s="120">
        <f t="shared" ca="1" si="179"/>
        <v>0</v>
      </c>
      <c r="BF145" s="120">
        <f t="shared" ca="1" si="179"/>
        <v>0</v>
      </c>
      <c r="BG145" s="120">
        <f t="shared" ca="1" si="179"/>
        <v>0</v>
      </c>
      <c r="BH145" s="120">
        <f t="shared" ca="1" si="179"/>
        <v>0</v>
      </c>
      <c r="BI145" s="120">
        <f t="shared" ca="1" si="179"/>
        <v>0</v>
      </c>
      <c r="BJ145" s="120">
        <f t="shared" ca="1" si="179"/>
        <v>0</v>
      </c>
      <c r="BK145" s="120">
        <f t="shared" ca="1" si="179"/>
        <v>0</v>
      </c>
      <c r="BL145" s="120">
        <f t="shared" ca="1" si="179"/>
        <v>0</v>
      </c>
      <c r="BM145" s="120">
        <f t="shared" ca="1" si="179"/>
        <v>0</v>
      </c>
      <c r="BN145" s="120">
        <f t="shared" ca="1" si="179"/>
        <v>0</v>
      </c>
      <c r="BO145" s="120">
        <f t="shared" ca="1" si="179"/>
        <v>0</v>
      </c>
      <c r="BP145" s="120">
        <f t="shared" ca="1" si="179"/>
        <v>0</v>
      </c>
      <c r="BQ145" s="120">
        <f t="shared" ca="1" si="179"/>
        <v>0</v>
      </c>
      <c r="BR145" s="120">
        <f t="shared" ca="1" si="179"/>
        <v>0</v>
      </c>
      <c r="BS145" s="120">
        <f t="shared" ca="1" si="179"/>
        <v>0</v>
      </c>
      <c r="BT145" s="120">
        <f t="shared" ca="1" si="179"/>
        <v>0</v>
      </c>
      <c r="BU145" s="120">
        <f t="shared" ca="1" si="179"/>
        <v>0</v>
      </c>
      <c r="BV145" s="120">
        <f t="shared" ca="1" si="179"/>
        <v>0</v>
      </c>
      <c r="BW145" s="120">
        <f t="shared" ca="1" si="179"/>
        <v>0</v>
      </c>
      <c r="BX145" s="120">
        <f t="shared" ca="1" si="179"/>
        <v>0</v>
      </c>
      <c r="BY145" s="120">
        <f t="shared" ca="1" si="179"/>
        <v>0</v>
      </c>
      <c r="BZ145" s="120">
        <f t="shared" ca="1" si="179"/>
        <v>0</v>
      </c>
      <c r="CA145" s="120">
        <f t="shared" ca="1" si="179"/>
        <v>0</v>
      </c>
      <c r="CB145" s="120">
        <f t="shared" ca="1" si="179"/>
        <v>0</v>
      </c>
      <c r="CC145" s="120">
        <f t="shared" ca="1" si="179"/>
        <v>0</v>
      </c>
      <c r="CD145" s="120">
        <f t="shared" ca="1" si="179"/>
        <v>0</v>
      </c>
      <c r="CE145" s="120">
        <f t="shared" ca="1" si="179"/>
        <v>0</v>
      </c>
      <c r="CF145" s="120">
        <f t="shared" ref="CF145:EH145" ca="1" si="180">AND(CF137,OR(CF198,CF219))*1</f>
        <v>0</v>
      </c>
      <c r="CG145" s="120">
        <f t="shared" ca="1" si="180"/>
        <v>0</v>
      </c>
      <c r="CH145" s="120">
        <f t="shared" ca="1" si="180"/>
        <v>0</v>
      </c>
      <c r="CI145" s="120">
        <f t="shared" ca="1" si="180"/>
        <v>0</v>
      </c>
      <c r="CJ145" s="120">
        <f t="shared" ca="1" si="180"/>
        <v>0</v>
      </c>
      <c r="CK145" s="120">
        <f t="shared" ca="1" si="180"/>
        <v>0</v>
      </c>
      <c r="CL145" s="120">
        <f t="shared" ca="1" si="180"/>
        <v>0</v>
      </c>
      <c r="CM145" s="120">
        <f t="shared" ca="1" si="180"/>
        <v>0</v>
      </c>
      <c r="CN145" s="120">
        <f t="shared" ca="1" si="180"/>
        <v>0</v>
      </c>
      <c r="CO145" s="120">
        <f t="shared" ca="1" si="180"/>
        <v>0</v>
      </c>
      <c r="CP145" s="120">
        <f t="shared" ca="1" si="180"/>
        <v>0</v>
      </c>
      <c r="CQ145" s="120">
        <f t="shared" ca="1" si="180"/>
        <v>0</v>
      </c>
      <c r="CR145" s="120">
        <f t="shared" ca="1" si="180"/>
        <v>0</v>
      </c>
      <c r="CS145" s="120">
        <f t="shared" ca="1" si="180"/>
        <v>0</v>
      </c>
      <c r="CT145" s="120">
        <f t="shared" ca="1" si="180"/>
        <v>0</v>
      </c>
      <c r="CU145" s="120">
        <f t="shared" ca="1" si="180"/>
        <v>0</v>
      </c>
      <c r="CV145" s="120">
        <f t="shared" ca="1" si="180"/>
        <v>0</v>
      </c>
      <c r="CW145" s="120">
        <f t="shared" ca="1" si="180"/>
        <v>0</v>
      </c>
      <c r="CX145" s="120">
        <f t="shared" ca="1" si="180"/>
        <v>0</v>
      </c>
      <c r="CY145" s="120">
        <f t="shared" ca="1" si="180"/>
        <v>0</v>
      </c>
      <c r="CZ145" s="120">
        <f t="shared" ca="1" si="180"/>
        <v>0</v>
      </c>
      <c r="DA145" s="120">
        <f t="shared" ca="1" si="180"/>
        <v>0</v>
      </c>
      <c r="DB145" s="120">
        <f t="shared" ca="1" si="180"/>
        <v>0</v>
      </c>
      <c r="DC145" s="120">
        <f t="shared" ca="1" si="180"/>
        <v>0</v>
      </c>
      <c r="DD145" s="120">
        <f t="shared" ca="1" si="180"/>
        <v>0</v>
      </c>
      <c r="DE145" s="120">
        <f t="shared" ca="1" si="180"/>
        <v>0</v>
      </c>
      <c r="DF145" s="120">
        <f t="shared" ca="1" si="180"/>
        <v>0</v>
      </c>
      <c r="DG145" s="120">
        <f t="shared" ca="1" si="180"/>
        <v>0</v>
      </c>
      <c r="DH145" s="120">
        <f t="shared" ca="1" si="180"/>
        <v>0</v>
      </c>
      <c r="DI145" s="120">
        <f t="shared" ca="1" si="180"/>
        <v>0</v>
      </c>
      <c r="DJ145" s="120">
        <f t="shared" ca="1" si="180"/>
        <v>0</v>
      </c>
      <c r="DK145" s="120">
        <f t="shared" ca="1" si="180"/>
        <v>0</v>
      </c>
      <c r="DL145" s="120">
        <f t="shared" ca="1" si="180"/>
        <v>0</v>
      </c>
      <c r="DM145" s="120">
        <f t="shared" ca="1" si="180"/>
        <v>0</v>
      </c>
      <c r="DN145" s="120">
        <f t="shared" ca="1" si="180"/>
        <v>0</v>
      </c>
      <c r="DO145" s="120">
        <f t="shared" ca="1" si="180"/>
        <v>0</v>
      </c>
      <c r="DP145" s="120">
        <f t="shared" ca="1" si="180"/>
        <v>0</v>
      </c>
      <c r="DQ145" s="120">
        <f t="shared" ca="1" si="180"/>
        <v>0</v>
      </c>
      <c r="DR145" s="120">
        <f t="shared" ca="1" si="180"/>
        <v>0</v>
      </c>
      <c r="DS145" s="120">
        <f t="shared" ca="1" si="180"/>
        <v>0</v>
      </c>
      <c r="DT145" s="120">
        <f t="shared" ca="1" si="180"/>
        <v>0</v>
      </c>
      <c r="DU145" s="120">
        <f t="shared" ca="1" si="180"/>
        <v>0</v>
      </c>
      <c r="DV145" s="120">
        <f t="shared" ca="1" si="180"/>
        <v>0</v>
      </c>
      <c r="DW145" s="120">
        <f t="shared" ca="1" si="180"/>
        <v>0</v>
      </c>
      <c r="DX145" s="120">
        <f t="shared" ca="1" si="180"/>
        <v>0</v>
      </c>
      <c r="DY145" s="120">
        <f t="shared" ca="1" si="180"/>
        <v>0</v>
      </c>
      <c r="DZ145" s="120">
        <f t="shared" ca="1" si="180"/>
        <v>0</v>
      </c>
      <c r="EA145" s="120">
        <f t="shared" ca="1" si="180"/>
        <v>0</v>
      </c>
      <c r="EB145" s="120">
        <f t="shared" ca="1" si="180"/>
        <v>0</v>
      </c>
      <c r="EC145" s="120">
        <f t="shared" ca="1" si="180"/>
        <v>0</v>
      </c>
      <c r="ED145" s="120">
        <f t="shared" ca="1" si="180"/>
        <v>0</v>
      </c>
      <c r="EE145" s="120">
        <f t="shared" ca="1" si="180"/>
        <v>0</v>
      </c>
      <c r="EF145" s="120">
        <f t="shared" ca="1" si="180"/>
        <v>0</v>
      </c>
      <c r="EG145" s="120">
        <f t="shared" ca="1" si="180"/>
        <v>0</v>
      </c>
      <c r="EH145" s="120">
        <f t="shared" ca="1" si="180"/>
        <v>0</v>
      </c>
    </row>
    <row r="146" spans="1:138"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row>
    <row r="147" spans="1:138" ht="12.75" thickBot="1" x14ac:dyDescent="0.25">
      <c r="A147" s="2"/>
      <c r="B147" s="39" t="s">
        <v>236</v>
      </c>
      <c r="C147" s="39"/>
      <c r="D147" s="39"/>
      <c r="E147" s="39"/>
      <c r="F147" s="39"/>
      <c r="G147" s="39"/>
      <c r="H147" s="39"/>
      <c r="I147" s="39"/>
      <c r="J147" s="39"/>
      <c r="K147" s="39"/>
      <c r="L147" s="39"/>
      <c r="M147" s="39"/>
      <c r="N147" s="39"/>
      <c r="O147" s="39"/>
      <c r="P147" s="39"/>
      <c r="Q147" s="2"/>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39"/>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c r="EC147" s="39"/>
      <c r="ED147" s="39"/>
      <c r="EE147" s="39"/>
      <c r="EF147" s="39"/>
      <c r="EG147" s="39"/>
      <c r="EH147" s="39"/>
    </row>
    <row r="148" spans="1:138" x14ac:dyDescent="0.2">
      <c r="A148" s="2"/>
      <c r="B148" s="181" t="s">
        <v>43</v>
      </c>
      <c r="C148" s="120"/>
      <c r="D148" s="120"/>
      <c r="E148" s="120"/>
      <c r="F148" s="120"/>
      <c r="G148" s="120"/>
      <c r="H148" s="120"/>
      <c r="I148" s="120"/>
      <c r="J148" s="120"/>
      <c r="K148" s="120"/>
      <c r="L148" s="120"/>
      <c r="M148" s="120"/>
      <c r="N148" s="120"/>
      <c r="O148" s="120"/>
      <c r="P148" s="120"/>
      <c r="Q148" s="2"/>
      <c r="R148" s="120"/>
      <c r="S148" s="120"/>
      <c r="T148" s="120"/>
      <c r="U148" s="120"/>
      <c r="V148" s="120"/>
      <c r="W148" s="120"/>
      <c r="X148" s="120"/>
      <c r="Y148" s="120"/>
      <c r="Z148" s="120"/>
      <c r="AA148" s="120"/>
      <c r="AB148" s="120"/>
      <c r="AC148" s="120"/>
      <c r="AD148" s="120"/>
      <c r="AE148" s="120"/>
      <c r="AF148" s="120"/>
      <c r="AG148" s="120"/>
      <c r="AH148" s="120"/>
      <c r="AI148" s="120"/>
      <c r="AJ148" s="120"/>
      <c r="AK148" s="120"/>
      <c r="AL148" s="120"/>
      <c r="AM148" s="120"/>
      <c r="AN148" s="120"/>
      <c r="AO148" s="120"/>
      <c r="AP148" s="120"/>
      <c r="AQ148" s="120"/>
      <c r="AR148" s="120"/>
      <c r="AS148" s="120"/>
      <c r="AT148" s="120"/>
      <c r="AU148" s="120"/>
      <c r="AV148" s="120"/>
      <c r="AW148" s="120"/>
      <c r="AX148" s="120"/>
      <c r="AY148" s="120"/>
      <c r="AZ148" s="120"/>
      <c r="BA148" s="120"/>
      <c r="BB148" s="120"/>
      <c r="BC148" s="120"/>
      <c r="BD148" s="120"/>
      <c r="BE148" s="120"/>
      <c r="BF148" s="120"/>
      <c r="BG148" s="120"/>
      <c r="BH148" s="120"/>
      <c r="BI148" s="120"/>
      <c r="BJ148" s="120"/>
      <c r="BK148" s="120"/>
      <c r="BL148" s="120"/>
      <c r="BM148" s="120"/>
      <c r="BN148" s="120"/>
      <c r="BO148" s="120"/>
      <c r="BP148" s="120"/>
      <c r="BQ148" s="120"/>
      <c r="BR148" s="120"/>
      <c r="BS148" s="120"/>
      <c r="BT148" s="120"/>
      <c r="BU148" s="120"/>
      <c r="BV148" s="120"/>
      <c r="BW148" s="120"/>
      <c r="BX148" s="120"/>
      <c r="BY148" s="120"/>
      <c r="BZ148" s="120"/>
      <c r="CA148" s="120"/>
      <c r="CB148" s="120"/>
      <c r="CC148" s="120"/>
      <c r="CD148" s="120"/>
      <c r="CE148" s="120"/>
      <c r="CF148" s="120"/>
      <c r="CG148" s="120"/>
      <c r="CH148" s="120"/>
      <c r="CI148" s="120"/>
      <c r="CJ148" s="120"/>
      <c r="CK148" s="120"/>
      <c r="CL148" s="120"/>
      <c r="CM148" s="120"/>
      <c r="CN148" s="120"/>
      <c r="CO148" s="120"/>
      <c r="CP148" s="120"/>
      <c r="CQ148" s="120"/>
      <c r="CR148" s="120"/>
      <c r="CS148" s="120"/>
      <c r="CT148" s="120"/>
      <c r="CU148" s="120"/>
      <c r="CV148" s="120"/>
      <c r="CW148" s="120"/>
      <c r="CX148" s="120"/>
      <c r="CY148" s="120"/>
      <c r="CZ148" s="120"/>
      <c r="DA148" s="120"/>
      <c r="DB148" s="120"/>
      <c r="DC148" s="120"/>
      <c r="DD148" s="120"/>
      <c r="DE148" s="120"/>
      <c r="DF148" s="120"/>
      <c r="DG148" s="120"/>
      <c r="DH148" s="120"/>
      <c r="DI148" s="120"/>
      <c r="DJ148" s="120"/>
      <c r="DK148" s="120"/>
      <c r="DL148" s="120"/>
      <c r="DM148" s="120"/>
      <c r="DN148" s="120"/>
      <c r="DO148" s="120"/>
      <c r="DP148" s="120"/>
      <c r="DQ148" s="120"/>
      <c r="DR148" s="120"/>
      <c r="DS148" s="120"/>
      <c r="DT148" s="120"/>
      <c r="DU148" s="120"/>
      <c r="DV148" s="120"/>
      <c r="DW148" s="120"/>
      <c r="DX148" s="120"/>
      <c r="DY148" s="120"/>
      <c r="DZ148" s="120"/>
      <c r="EA148" s="120"/>
      <c r="EB148" s="120"/>
      <c r="EC148" s="120"/>
      <c r="ED148" s="120"/>
      <c r="EE148" s="120"/>
      <c r="EF148" s="120"/>
      <c r="EG148" s="120"/>
      <c r="EH148" s="120"/>
    </row>
    <row r="149" spans="1:138" x14ac:dyDescent="0.2">
      <c r="A149" s="2"/>
      <c r="B149" s="182" t="s">
        <v>187</v>
      </c>
      <c r="C149" s="96"/>
      <c r="D149" s="96"/>
      <c r="E149" s="96">
        <f ca="1">D153</f>
        <v>0</v>
      </c>
      <c r="F149" s="96">
        <f t="shared" ref="F149:O149" ca="1" si="181">E153</f>
        <v>0</v>
      </c>
      <c r="G149" s="96">
        <f t="shared" ca="1" si="181"/>
        <v>0</v>
      </c>
      <c r="H149" s="96">
        <f t="shared" ca="1" si="181"/>
        <v>0</v>
      </c>
      <c r="I149" s="96">
        <f t="shared" ca="1" si="181"/>
        <v>0</v>
      </c>
      <c r="J149" s="96">
        <f t="shared" ca="1" si="181"/>
        <v>0</v>
      </c>
      <c r="K149" s="96">
        <f t="shared" ca="1" si="181"/>
        <v>0</v>
      </c>
      <c r="L149" s="96">
        <f t="shared" ca="1" si="181"/>
        <v>0</v>
      </c>
      <c r="M149" s="96">
        <f t="shared" ca="1" si="181"/>
        <v>0</v>
      </c>
      <c r="N149" s="96">
        <f t="shared" ca="1" si="181"/>
        <v>0</v>
      </c>
      <c r="O149" s="96">
        <f t="shared" ca="1" si="181"/>
        <v>0</v>
      </c>
      <c r="P149" s="96"/>
      <c r="Q149" s="2"/>
      <c r="R149" s="96"/>
      <c r="S149" s="96">
        <f ca="1">R153</f>
        <v>0</v>
      </c>
      <c r="T149" s="96">
        <f t="shared" ref="T149:CE149" ca="1" si="182">S153</f>
        <v>0</v>
      </c>
      <c r="U149" s="96">
        <f t="shared" ca="1" si="182"/>
        <v>0</v>
      </c>
      <c r="V149" s="96">
        <f t="shared" ca="1" si="182"/>
        <v>0</v>
      </c>
      <c r="W149" s="96">
        <f t="shared" ca="1" si="182"/>
        <v>0</v>
      </c>
      <c r="X149" s="96">
        <f t="shared" ca="1" si="182"/>
        <v>0</v>
      </c>
      <c r="Y149" s="96">
        <f t="shared" ca="1" si="182"/>
        <v>0</v>
      </c>
      <c r="Z149" s="96">
        <f t="shared" ca="1" si="182"/>
        <v>0</v>
      </c>
      <c r="AA149" s="96">
        <f t="shared" ca="1" si="182"/>
        <v>0</v>
      </c>
      <c r="AB149" s="96">
        <f t="shared" ca="1" si="182"/>
        <v>0</v>
      </c>
      <c r="AC149" s="96">
        <f t="shared" ca="1" si="182"/>
        <v>0</v>
      </c>
      <c r="AD149" s="96">
        <f t="shared" ca="1" si="182"/>
        <v>0</v>
      </c>
      <c r="AE149" s="96">
        <f t="shared" ca="1" si="182"/>
        <v>0</v>
      </c>
      <c r="AF149" s="96">
        <f t="shared" ca="1" si="182"/>
        <v>0</v>
      </c>
      <c r="AG149" s="96">
        <f t="shared" ca="1" si="182"/>
        <v>0</v>
      </c>
      <c r="AH149" s="96">
        <f t="shared" ca="1" si="182"/>
        <v>0</v>
      </c>
      <c r="AI149" s="96">
        <f t="shared" ca="1" si="182"/>
        <v>0</v>
      </c>
      <c r="AJ149" s="96">
        <f t="shared" ca="1" si="182"/>
        <v>0</v>
      </c>
      <c r="AK149" s="96">
        <f t="shared" ca="1" si="182"/>
        <v>0</v>
      </c>
      <c r="AL149" s="96">
        <f t="shared" ca="1" si="182"/>
        <v>0</v>
      </c>
      <c r="AM149" s="96">
        <f t="shared" ca="1" si="182"/>
        <v>0</v>
      </c>
      <c r="AN149" s="96">
        <f t="shared" ca="1" si="182"/>
        <v>0</v>
      </c>
      <c r="AO149" s="96">
        <f t="shared" ca="1" si="182"/>
        <v>0</v>
      </c>
      <c r="AP149" s="96">
        <f t="shared" ca="1" si="182"/>
        <v>0</v>
      </c>
      <c r="AQ149" s="96">
        <f t="shared" ca="1" si="182"/>
        <v>0</v>
      </c>
      <c r="AR149" s="96">
        <f t="shared" ca="1" si="182"/>
        <v>0</v>
      </c>
      <c r="AS149" s="96">
        <f t="shared" ca="1" si="182"/>
        <v>0</v>
      </c>
      <c r="AT149" s="96">
        <f t="shared" ca="1" si="182"/>
        <v>0</v>
      </c>
      <c r="AU149" s="96">
        <f t="shared" ca="1" si="182"/>
        <v>0</v>
      </c>
      <c r="AV149" s="96">
        <f t="shared" ca="1" si="182"/>
        <v>0</v>
      </c>
      <c r="AW149" s="96">
        <f t="shared" ca="1" si="182"/>
        <v>0</v>
      </c>
      <c r="AX149" s="96">
        <f t="shared" ca="1" si="182"/>
        <v>0</v>
      </c>
      <c r="AY149" s="96">
        <f t="shared" ca="1" si="182"/>
        <v>0</v>
      </c>
      <c r="AZ149" s="96">
        <f t="shared" ca="1" si="182"/>
        <v>0</v>
      </c>
      <c r="BA149" s="96">
        <f t="shared" ca="1" si="182"/>
        <v>0</v>
      </c>
      <c r="BB149" s="96">
        <f t="shared" ca="1" si="182"/>
        <v>0</v>
      </c>
      <c r="BC149" s="96">
        <f t="shared" ca="1" si="182"/>
        <v>0</v>
      </c>
      <c r="BD149" s="96">
        <f t="shared" ca="1" si="182"/>
        <v>0</v>
      </c>
      <c r="BE149" s="96">
        <f t="shared" ca="1" si="182"/>
        <v>0</v>
      </c>
      <c r="BF149" s="96">
        <f t="shared" ca="1" si="182"/>
        <v>0</v>
      </c>
      <c r="BG149" s="96">
        <f t="shared" ca="1" si="182"/>
        <v>0</v>
      </c>
      <c r="BH149" s="96">
        <f t="shared" ca="1" si="182"/>
        <v>0</v>
      </c>
      <c r="BI149" s="96">
        <f t="shared" ca="1" si="182"/>
        <v>0</v>
      </c>
      <c r="BJ149" s="96">
        <f t="shared" ca="1" si="182"/>
        <v>0</v>
      </c>
      <c r="BK149" s="96">
        <f t="shared" ca="1" si="182"/>
        <v>0</v>
      </c>
      <c r="BL149" s="96">
        <f t="shared" ca="1" si="182"/>
        <v>0</v>
      </c>
      <c r="BM149" s="96">
        <f t="shared" ca="1" si="182"/>
        <v>0</v>
      </c>
      <c r="BN149" s="96">
        <f t="shared" ca="1" si="182"/>
        <v>0</v>
      </c>
      <c r="BO149" s="96">
        <f t="shared" ca="1" si="182"/>
        <v>0</v>
      </c>
      <c r="BP149" s="96">
        <f t="shared" ca="1" si="182"/>
        <v>0</v>
      </c>
      <c r="BQ149" s="96">
        <f t="shared" ca="1" si="182"/>
        <v>0</v>
      </c>
      <c r="BR149" s="96">
        <f t="shared" ca="1" si="182"/>
        <v>0</v>
      </c>
      <c r="BS149" s="96">
        <f t="shared" ca="1" si="182"/>
        <v>0</v>
      </c>
      <c r="BT149" s="96">
        <f t="shared" ca="1" si="182"/>
        <v>0</v>
      </c>
      <c r="BU149" s="96">
        <f t="shared" ca="1" si="182"/>
        <v>0</v>
      </c>
      <c r="BV149" s="96">
        <f t="shared" ca="1" si="182"/>
        <v>0</v>
      </c>
      <c r="BW149" s="96">
        <f t="shared" ca="1" si="182"/>
        <v>0</v>
      </c>
      <c r="BX149" s="96">
        <f t="shared" ca="1" si="182"/>
        <v>0</v>
      </c>
      <c r="BY149" s="96">
        <f t="shared" ca="1" si="182"/>
        <v>0</v>
      </c>
      <c r="BZ149" s="96">
        <f t="shared" ca="1" si="182"/>
        <v>0</v>
      </c>
      <c r="CA149" s="96">
        <f t="shared" ca="1" si="182"/>
        <v>0</v>
      </c>
      <c r="CB149" s="96">
        <f t="shared" ca="1" si="182"/>
        <v>0</v>
      </c>
      <c r="CC149" s="96">
        <f t="shared" ca="1" si="182"/>
        <v>0</v>
      </c>
      <c r="CD149" s="96">
        <f t="shared" ca="1" si="182"/>
        <v>0</v>
      </c>
      <c r="CE149" s="96">
        <f t="shared" ca="1" si="182"/>
        <v>0</v>
      </c>
      <c r="CF149" s="96">
        <f t="shared" ref="CF149:EH149" ca="1" si="183">CE153</f>
        <v>0</v>
      </c>
      <c r="CG149" s="96">
        <f t="shared" ca="1" si="183"/>
        <v>0</v>
      </c>
      <c r="CH149" s="96">
        <f t="shared" ca="1" si="183"/>
        <v>0</v>
      </c>
      <c r="CI149" s="96">
        <f t="shared" ca="1" si="183"/>
        <v>0</v>
      </c>
      <c r="CJ149" s="96">
        <f t="shared" ca="1" si="183"/>
        <v>0</v>
      </c>
      <c r="CK149" s="96">
        <f t="shared" ca="1" si="183"/>
        <v>0</v>
      </c>
      <c r="CL149" s="96">
        <f t="shared" ca="1" si="183"/>
        <v>0</v>
      </c>
      <c r="CM149" s="96">
        <f t="shared" ca="1" si="183"/>
        <v>0</v>
      </c>
      <c r="CN149" s="96">
        <f t="shared" ca="1" si="183"/>
        <v>0</v>
      </c>
      <c r="CO149" s="96">
        <f t="shared" ca="1" si="183"/>
        <v>0</v>
      </c>
      <c r="CP149" s="96">
        <f t="shared" ca="1" si="183"/>
        <v>0</v>
      </c>
      <c r="CQ149" s="96">
        <f t="shared" ca="1" si="183"/>
        <v>0</v>
      </c>
      <c r="CR149" s="96">
        <f t="shared" ca="1" si="183"/>
        <v>0</v>
      </c>
      <c r="CS149" s="96">
        <f t="shared" ca="1" si="183"/>
        <v>0</v>
      </c>
      <c r="CT149" s="96">
        <f t="shared" ca="1" si="183"/>
        <v>0</v>
      </c>
      <c r="CU149" s="96">
        <f t="shared" ca="1" si="183"/>
        <v>0</v>
      </c>
      <c r="CV149" s="96">
        <f t="shared" ca="1" si="183"/>
        <v>0</v>
      </c>
      <c r="CW149" s="96">
        <f t="shared" ca="1" si="183"/>
        <v>0</v>
      </c>
      <c r="CX149" s="96">
        <f t="shared" ca="1" si="183"/>
        <v>0</v>
      </c>
      <c r="CY149" s="96">
        <f t="shared" ca="1" si="183"/>
        <v>0</v>
      </c>
      <c r="CZ149" s="96">
        <f t="shared" ca="1" si="183"/>
        <v>0</v>
      </c>
      <c r="DA149" s="96">
        <f t="shared" ca="1" si="183"/>
        <v>0</v>
      </c>
      <c r="DB149" s="96">
        <f t="shared" ca="1" si="183"/>
        <v>0</v>
      </c>
      <c r="DC149" s="96">
        <f t="shared" ca="1" si="183"/>
        <v>0</v>
      </c>
      <c r="DD149" s="96">
        <f t="shared" ca="1" si="183"/>
        <v>0</v>
      </c>
      <c r="DE149" s="96">
        <f t="shared" ca="1" si="183"/>
        <v>0</v>
      </c>
      <c r="DF149" s="96">
        <f t="shared" ca="1" si="183"/>
        <v>0</v>
      </c>
      <c r="DG149" s="96">
        <f t="shared" ca="1" si="183"/>
        <v>0</v>
      </c>
      <c r="DH149" s="96">
        <f t="shared" ca="1" si="183"/>
        <v>0</v>
      </c>
      <c r="DI149" s="96">
        <f t="shared" ca="1" si="183"/>
        <v>0</v>
      </c>
      <c r="DJ149" s="96">
        <f t="shared" ca="1" si="183"/>
        <v>0</v>
      </c>
      <c r="DK149" s="96">
        <f t="shared" ca="1" si="183"/>
        <v>0</v>
      </c>
      <c r="DL149" s="96">
        <f t="shared" ca="1" si="183"/>
        <v>0</v>
      </c>
      <c r="DM149" s="96">
        <f t="shared" ca="1" si="183"/>
        <v>0</v>
      </c>
      <c r="DN149" s="96">
        <f t="shared" ca="1" si="183"/>
        <v>0</v>
      </c>
      <c r="DO149" s="96">
        <f t="shared" ca="1" si="183"/>
        <v>0</v>
      </c>
      <c r="DP149" s="96">
        <f t="shared" ca="1" si="183"/>
        <v>0</v>
      </c>
      <c r="DQ149" s="96">
        <f t="shared" ca="1" si="183"/>
        <v>0</v>
      </c>
      <c r="DR149" s="96">
        <f t="shared" ca="1" si="183"/>
        <v>0</v>
      </c>
      <c r="DS149" s="96">
        <f t="shared" ca="1" si="183"/>
        <v>0</v>
      </c>
      <c r="DT149" s="96">
        <f t="shared" ca="1" si="183"/>
        <v>0</v>
      </c>
      <c r="DU149" s="96">
        <f t="shared" ca="1" si="183"/>
        <v>0</v>
      </c>
      <c r="DV149" s="96">
        <f t="shared" ca="1" si="183"/>
        <v>0</v>
      </c>
      <c r="DW149" s="96">
        <f t="shared" ca="1" si="183"/>
        <v>0</v>
      </c>
      <c r="DX149" s="96">
        <f t="shared" ca="1" si="183"/>
        <v>0</v>
      </c>
      <c r="DY149" s="96">
        <f t="shared" ca="1" si="183"/>
        <v>0</v>
      </c>
      <c r="DZ149" s="96">
        <f t="shared" ca="1" si="183"/>
        <v>0</v>
      </c>
      <c r="EA149" s="96">
        <f t="shared" ca="1" si="183"/>
        <v>0</v>
      </c>
      <c r="EB149" s="96">
        <f t="shared" ca="1" si="183"/>
        <v>0</v>
      </c>
      <c r="EC149" s="96">
        <f t="shared" ca="1" si="183"/>
        <v>0</v>
      </c>
      <c r="ED149" s="96">
        <f t="shared" ca="1" si="183"/>
        <v>0</v>
      </c>
      <c r="EE149" s="96">
        <f t="shared" ca="1" si="183"/>
        <v>0</v>
      </c>
      <c r="EF149" s="96">
        <f t="shared" ca="1" si="183"/>
        <v>0</v>
      </c>
      <c r="EG149" s="96">
        <f t="shared" ca="1" si="183"/>
        <v>0</v>
      </c>
      <c r="EH149" s="96">
        <f t="shared" ca="1" si="183"/>
        <v>0</v>
      </c>
    </row>
    <row r="150" spans="1:138" x14ac:dyDescent="0.2">
      <c r="A150" s="2"/>
      <c r="B150" s="182" t="s">
        <v>237</v>
      </c>
      <c r="C150" s="96"/>
      <c r="D150" s="96">
        <f t="shared" ref="D150:O150" ca="1" si="184">SUMIF($R$8:$EH$8,D$10,$R150:$EH150)</f>
        <v>0</v>
      </c>
      <c r="E150" s="96">
        <f t="shared" ca="1" si="184"/>
        <v>0</v>
      </c>
      <c r="F150" s="96">
        <f t="shared" ca="1" si="184"/>
        <v>0</v>
      </c>
      <c r="G150" s="96">
        <f t="shared" ca="1" si="184"/>
        <v>0</v>
      </c>
      <c r="H150" s="96">
        <f t="shared" ca="1" si="184"/>
        <v>0</v>
      </c>
      <c r="I150" s="96">
        <f t="shared" ca="1" si="184"/>
        <v>0</v>
      </c>
      <c r="J150" s="96">
        <f t="shared" ca="1" si="184"/>
        <v>0</v>
      </c>
      <c r="K150" s="96">
        <f t="shared" ca="1" si="184"/>
        <v>0</v>
      </c>
      <c r="L150" s="96">
        <f t="shared" ca="1" si="184"/>
        <v>0</v>
      </c>
      <c r="M150" s="96">
        <f t="shared" ca="1" si="184"/>
        <v>0</v>
      </c>
      <c r="N150" s="96">
        <f t="shared" ca="1" si="184"/>
        <v>0</v>
      </c>
      <c r="O150" s="96">
        <f t="shared" si="184"/>
        <v>0</v>
      </c>
      <c r="P150" s="96">
        <f ca="1">SUMIF($D$10:$N$10,"&lt;="&amp;rHoldPeriod,$D150:$N150)</f>
        <v>0</v>
      </c>
      <c r="Q150" s="2"/>
      <c r="R150" s="96">
        <f t="shared" ref="R150:AW150" ca="1" si="185">rRsrvRET*(R$135&gt;0)</f>
        <v>0</v>
      </c>
      <c r="S150" s="96">
        <f t="shared" ca="1" si="185"/>
        <v>0</v>
      </c>
      <c r="T150" s="96">
        <f t="shared" ca="1" si="185"/>
        <v>0</v>
      </c>
      <c r="U150" s="96">
        <f t="shared" ca="1" si="185"/>
        <v>0</v>
      </c>
      <c r="V150" s="96">
        <f t="shared" ca="1" si="185"/>
        <v>0</v>
      </c>
      <c r="W150" s="96">
        <f t="shared" ca="1" si="185"/>
        <v>0</v>
      </c>
      <c r="X150" s="96">
        <f t="shared" ca="1" si="185"/>
        <v>0</v>
      </c>
      <c r="Y150" s="96">
        <f t="shared" ca="1" si="185"/>
        <v>0</v>
      </c>
      <c r="Z150" s="96">
        <f t="shared" ca="1" si="185"/>
        <v>0</v>
      </c>
      <c r="AA150" s="96">
        <f t="shared" ca="1" si="185"/>
        <v>0</v>
      </c>
      <c r="AB150" s="96">
        <f t="shared" ca="1" si="185"/>
        <v>0</v>
      </c>
      <c r="AC150" s="96">
        <f t="shared" ca="1" si="185"/>
        <v>0</v>
      </c>
      <c r="AD150" s="96">
        <f t="shared" ca="1" si="185"/>
        <v>0</v>
      </c>
      <c r="AE150" s="96">
        <f t="shared" ca="1" si="185"/>
        <v>0</v>
      </c>
      <c r="AF150" s="96">
        <f t="shared" ca="1" si="185"/>
        <v>0</v>
      </c>
      <c r="AG150" s="96">
        <f t="shared" ca="1" si="185"/>
        <v>0</v>
      </c>
      <c r="AH150" s="96">
        <f t="shared" ca="1" si="185"/>
        <v>0</v>
      </c>
      <c r="AI150" s="96">
        <f t="shared" ca="1" si="185"/>
        <v>0</v>
      </c>
      <c r="AJ150" s="96">
        <f t="shared" ca="1" si="185"/>
        <v>0</v>
      </c>
      <c r="AK150" s="96">
        <f t="shared" ca="1" si="185"/>
        <v>0</v>
      </c>
      <c r="AL150" s="96">
        <f t="shared" ca="1" si="185"/>
        <v>0</v>
      </c>
      <c r="AM150" s="96">
        <f t="shared" ca="1" si="185"/>
        <v>0</v>
      </c>
      <c r="AN150" s="96">
        <f t="shared" ca="1" si="185"/>
        <v>0</v>
      </c>
      <c r="AO150" s="96">
        <f t="shared" ca="1" si="185"/>
        <v>0</v>
      </c>
      <c r="AP150" s="96">
        <f t="shared" ca="1" si="185"/>
        <v>0</v>
      </c>
      <c r="AQ150" s="96">
        <f t="shared" ca="1" si="185"/>
        <v>0</v>
      </c>
      <c r="AR150" s="96">
        <f t="shared" ca="1" si="185"/>
        <v>0</v>
      </c>
      <c r="AS150" s="96">
        <f t="shared" ca="1" si="185"/>
        <v>0</v>
      </c>
      <c r="AT150" s="96">
        <f t="shared" ca="1" si="185"/>
        <v>0</v>
      </c>
      <c r="AU150" s="96">
        <f t="shared" ca="1" si="185"/>
        <v>0</v>
      </c>
      <c r="AV150" s="96">
        <f t="shared" ca="1" si="185"/>
        <v>0</v>
      </c>
      <c r="AW150" s="96">
        <f t="shared" ca="1" si="185"/>
        <v>0</v>
      </c>
      <c r="AX150" s="96">
        <f t="shared" ref="AX150:CC150" ca="1" si="186">rRsrvRET*(AX$135&gt;0)</f>
        <v>0</v>
      </c>
      <c r="AY150" s="96">
        <f t="shared" ca="1" si="186"/>
        <v>0</v>
      </c>
      <c r="AZ150" s="96">
        <f t="shared" ca="1" si="186"/>
        <v>0</v>
      </c>
      <c r="BA150" s="96">
        <f t="shared" ca="1" si="186"/>
        <v>0</v>
      </c>
      <c r="BB150" s="96">
        <f t="shared" ca="1" si="186"/>
        <v>0</v>
      </c>
      <c r="BC150" s="96">
        <f t="shared" ca="1" si="186"/>
        <v>0</v>
      </c>
      <c r="BD150" s="96">
        <f t="shared" ca="1" si="186"/>
        <v>0</v>
      </c>
      <c r="BE150" s="96">
        <f t="shared" ca="1" si="186"/>
        <v>0</v>
      </c>
      <c r="BF150" s="96">
        <f t="shared" ca="1" si="186"/>
        <v>0</v>
      </c>
      <c r="BG150" s="96">
        <f t="shared" ca="1" si="186"/>
        <v>0</v>
      </c>
      <c r="BH150" s="96">
        <f t="shared" ca="1" si="186"/>
        <v>0</v>
      </c>
      <c r="BI150" s="96">
        <f t="shared" ca="1" si="186"/>
        <v>0</v>
      </c>
      <c r="BJ150" s="96">
        <f t="shared" ca="1" si="186"/>
        <v>0</v>
      </c>
      <c r="BK150" s="96">
        <f t="shared" ca="1" si="186"/>
        <v>0</v>
      </c>
      <c r="BL150" s="96">
        <f t="shared" ca="1" si="186"/>
        <v>0</v>
      </c>
      <c r="BM150" s="96">
        <f t="shared" ca="1" si="186"/>
        <v>0</v>
      </c>
      <c r="BN150" s="96">
        <f t="shared" ca="1" si="186"/>
        <v>0</v>
      </c>
      <c r="BO150" s="96">
        <f t="shared" ca="1" si="186"/>
        <v>0</v>
      </c>
      <c r="BP150" s="96">
        <f t="shared" ca="1" si="186"/>
        <v>0</v>
      </c>
      <c r="BQ150" s="96">
        <f t="shared" ca="1" si="186"/>
        <v>0</v>
      </c>
      <c r="BR150" s="96">
        <f t="shared" ca="1" si="186"/>
        <v>0</v>
      </c>
      <c r="BS150" s="96">
        <f t="shared" ca="1" si="186"/>
        <v>0</v>
      </c>
      <c r="BT150" s="96">
        <f t="shared" ca="1" si="186"/>
        <v>0</v>
      </c>
      <c r="BU150" s="96">
        <f t="shared" ca="1" si="186"/>
        <v>0</v>
      </c>
      <c r="BV150" s="96">
        <f t="shared" ca="1" si="186"/>
        <v>0</v>
      </c>
      <c r="BW150" s="96">
        <f t="shared" ca="1" si="186"/>
        <v>0</v>
      </c>
      <c r="BX150" s="96">
        <f t="shared" ca="1" si="186"/>
        <v>0</v>
      </c>
      <c r="BY150" s="96">
        <f t="shared" ca="1" si="186"/>
        <v>0</v>
      </c>
      <c r="BZ150" s="96">
        <f t="shared" ca="1" si="186"/>
        <v>0</v>
      </c>
      <c r="CA150" s="96">
        <f t="shared" ca="1" si="186"/>
        <v>0</v>
      </c>
      <c r="CB150" s="96">
        <f t="shared" ca="1" si="186"/>
        <v>0</v>
      </c>
      <c r="CC150" s="96">
        <f t="shared" ca="1" si="186"/>
        <v>0</v>
      </c>
      <c r="CD150" s="96">
        <f t="shared" ref="CD150:DI150" ca="1" si="187">rRsrvRET*(CD$135&gt;0)</f>
        <v>0</v>
      </c>
      <c r="CE150" s="96">
        <f t="shared" ca="1" si="187"/>
        <v>0</v>
      </c>
      <c r="CF150" s="96">
        <f t="shared" ca="1" si="187"/>
        <v>0</v>
      </c>
      <c r="CG150" s="96">
        <f t="shared" ca="1" si="187"/>
        <v>0</v>
      </c>
      <c r="CH150" s="96">
        <f t="shared" ca="1" si="187"/>
        <v>0</v>
      </c>
      <c r="CI150" s="96">
        <f t="shared" ca="1" si="187"/>
        <v>0</v>
      </c>
      <c r="CJ150" s="96">
        <f t="shared" ca="1" si="187"/>
        <v>0</v>
      </c>
      <c r="CK150" s="96">
        <f t="shared" ca="1" si="187"/>
        <v>0</v>
      </c>
      <c r="CL150" s="96">
        <f t="shared" ca="1" si="187"/>
        <v>0</v>
      </c>
      <c r="CM150" s="96">
        <f t="shared" ca="1" si="187"/>
        <v>0</v>
      </c>
      <c r="CN150" s="96">
        <f t="shared" ca="1" si="187"/>
        <v>0</v>
      </c>
      <c r="CO150" s="96">
        <f t="shared" ca="1" si="187"/>
        <v>0</v>
      </c>
      <c r="CP150" s="96">
        <f t="shared" ca="1" si="187"/>
        <v>0</v>
      </c>
      <c r="CQ150" s="96">
        <f t="shared" ca="1" si="187"/>
        <v>0</v>
      </c>
      <c r="CR150" s="96">
        <f t="shared" ca="1" si="187"/>
        <v>0</v>
      </c>
      <c r="CS150" s="96">
        <f t="shared" ca="1" si="187"/>
        <v>0</v>
      </c>
      <c r="CT150" s="96">
        <f t="shared" ca="1" si="187"/>
        <v>0</v>
      </c>
      <c r="CU150" s="96">
        <f t="shared" ca="1" si="187"/>
        <v>0</v>
      </c>
      <c r="CV150" s="96">
        <f t="shared" ca="1" si="187"/>
        <v>0</v>
      </c>
      <c r="CW150" s="96">
        <f t="shared" ca="1" si="187"/>
        <v>0</v>
      </c>
      <c r="CX150" s="96">
        <f t="shared" ca="1" si="187"/>
        <v>0</v>
      </c>
      <c r="CY150" s="96">
        <f t="shared" ca="1" si="187"/>
        <v>0</v>
      </c>
      <c r="CZ150" s="96">
        <f t="shared" ca="1" si="187"/>
        <v>0</v>
      </c>
      <c r="DA150" s="96">
        <f t="shared" ca="1" si="187"/>
        <v>0</v>
      </c>
      <c r="DB150" s="96">
        <f t="shared" ca="1" si="187"/>
        <v>0</v>
      </c>
      <c r="DC150" s="96">
        <f t="shared" ca="1" si="187"/>
        <v>0</v>
      </c>
      <c r="DD150" s="96">
        <f t="shared" ca="1" si="187"/>
        <v>0</v>
      </c>
      <c r="DE150" s="96">
        <f t="shared" ca="1" si="187"/>
        <v>0</v>
      </c>
      <c r="DF150" s="96">
        <f t="shared" ca="1" si="187"/>
        <v>0</v>
      </c>
      <c r="DG150" s="96">
        <f t="shared" ca="1" si="187"/>
        <v>0</v>
      </c>
      <c r="DH150" s="96">
        <f t="shared" ca="1" si="187"/>
        <v>0</v>
      </c>
      <c r="DI150" s="96">
        <f t="shared" ca="1" si="187"/>
        <v>0</v>
      </c>
      <c r="DJ150" s="96">
        <f t="shared" ref="DJ150:EH150" ca="1" si="188">rRsrvRET*(DJ$135&gt;0)</f>
        <v>0</v>
      </c>
      <c r="DK150" s="96">
        <f t="shared" ca="1" si="188"/>
        <v>0</v>
      </c>
      <c r="DL150" s="96">
        <f t="shared" ca="1" si="188"/>
        <v>0</v>
      </c>
      <c r="DM150" s="96">
        <f t="shared" ca="1" si="188"/>
        <v>0</v>
      </c>
      <c r="DN150" s="96">
        <f t="shared" ca="1" si="188"/>
        <v>0</v>
      </c>
      <c r="DO150" s="96">
        <f t="shared" ca="1" si="188"/>
        <v>0</v>
      </c>
      <c r="DP150" s="96">
        <f t="shared" ca="1" si="188"/>
        <v>0</v>
      </c>
      <c r="DQ150" s="96">
        <f t="shared" ca="1" si="188"/>
        <v>0</v>
      </c>
      <c r="DR150" s="96">
        <f t="shared" ca="1" si="188"/>
        <v>0</v>
      </c>
      <c r="DS150" s="96">
        <f t="shared" ca="1" si="188"/>
        <v>0</v>
      </c>
      <c r="DT150" s="96">
        <f t="shared" ca="1" si="188"/>
        <v>0</v>
      </c>
      <c r="DU150" s="96">
        <f t="shared" ca="1" si="188"/>
        <v>0</v>
      </c>
      <c r="DV150" s="96">
        <f t="shared" ca="1" si="188"/>
        <v>0</v>
      </c>
      <c r="DW150" s="96">
        <f t="shared" ca="1" si="188"/>
        <v>0</v>
      </c>
      <c r="DX150" s="96">
        <f t="shared" ca="1" si="188"/>
        <v>0</v>
      </c>
      <c r="DY150" s="96">
        <f t="shared" ca="1" si="188"/>
        <v>0</v>
      </c>
      <c r="DZ150" s="96">
        <f t="shared" ca="1" si="188"/>
        <v>0</v>
      </c>
      <c r="EA150" s="96">
        <f t="shared" ca="1" si="188"/>
        <v>0</v>
      </c>
      <c r="EB150" s="96">
        <f t="shared" ca="1" si="188"/>
        <v>0</v>
      </c>
      <c r="EC150" s="96">
        <f t="shared" ca="1" si="188"/>
        <v>0</v>
      </c>
      <c r="ED150" s="96">
        <f t="shared" ca="1" si="188"/>
        <v>0</v>
      </c>
      <c r="EE150" s="96">
        <f t="shared" ca="1" si="188"/>
        <v>0</v>
      </c>
      <c r="EF150" s="96">
        <f t="shared" ca="1" si="188"/>
        <v>0</v>
      </c>
      <c r="EG150" s="96">
        <f t="shared" ca="1" si="188"/>
        <v>0</v>
      </c>
      <c r="EH150" s="96">
        <f t="shared" ca="1" si="188"/>
        <v>0</v>
      </c>
    </row>
    <row r="151" spans="1:138" x14ac:dyDescent="0.2">
      <c r="A151" s="2"/>
      <c r="B151" s="182" t="s">
        <v>238</v>
      </c>
      <c r="C151" s="96"/>
      <c r="D151" s="96"/>
      <c r="E151" s="96">
        <f t="shared" ref="E151:O152" ca="1" si="189">SUMIF($R$8:$EH$8,E$10,$R151:$EH151)</f>
        <v>0</v>
      </c>
      <c r="F151" s="96">
        <f t="shared" ca="1" si="189"/>
        <v>0</v>
      </c>
      <c r="G151" s="96">
        <f t="shared" ca="1" si="189"/>
        <v>0</v>
      </c>
      <c r="H151" s="96">
        <f t="shared" ca="1" si="189"/>
        <v>0</v>
      </c>
      <c r="I151" s="96">
        <f t="shared" ca="1" si="189"/>
        <v>0</v>
      </c>
      <c r="J151" s="96">
        <f t="shared" ca="1" si="189"/>
        <v>0</v>
      </c>
      <c r="K151" s="96">
        <f t="shared" ca="1" si="189"/>
        <v>0</v>
      </c>
      <c r="L151" s="96">
        <f t="shared" ca="1" si="189"/>
        <v>0</v>
      </c>
      <c r="M151" s="96">
        <f t="shared" ca="1" si="189"/>
        <v>0</v>
      </c>
      <c r="N151" s="96">
        <f t="shared" ca="1" si="189"/>
        <v>0</v>
      </c>
      <c r="O151" s="96">
        <f t="shared" si="189"/>
        <v>0</v>
      </c>
      <c r="P151" s="96">
        <f ca="1">SUMIF($D$10:$N$10,"&lt;="&amp;rHoldPeriod,$D151:$N151)</f>
        <v>0</v>
      </c>
      <c r="Q151" s="2"/>
      <c r="R151" s="96"/>
      <c r="S151" s="96">
        <f t="shared" ref="S151:AX151" ca="1" si="190">-MIN(MAX(-S$56,),SUM(S149:S150))*(S$10&lt;=rLoan1St+6)</f>
        <v>0</v>
      </c>
      <c r="T151" s="96">
        <f t="shared" ca="1" si="190"/>
        <v>0</v>
      </c>
      <c r="U151" s="96">
        <f t="shared" ca="1" si="190"/>
        <v>0</v>
      </c>
      <c r="V151" s="96">
        <f t="shared" ca="1" si="190"/>
        <v>0</v>
      </c>
      <c r="W151" s="96">
        <f t="shared" ca="1" si="190"/>
        <v>0</v>
      </c>
      <c r="X151" s="96">
        <f t="shared" ca="1" si="190"/>
        <v>0</v>
      </c>
      <c r="Y151" s="96">
        <f t="shared" ca="1" si="190"/>
        <v>0</v>
      </c>
      <c r="Z151" s="96">
        <f t="shared" ca="1" si="190"/>
        <v>0</v>
      </c>
      <c r="AA151" s="96">
        <f t="shared" ca="1" si="190"/>
        <v>0</v>
      </c>
      <c r="AB151" s="96">
        <f t="shared" ca="1" si="190"/>
        <v>0</v>
      </c>
      <c r="AC151" s="96">
        <f t="shared" ca="1" si="190"/>
        <v>0</v>
      </c>
      <c r="AD151" s="96">
        <f t="shared" ca="1" si="190"/>
        <v>0</v>
      </c>
      <c r="AE151" s="96">
        <f t="shared" ca="1" si="190"/>
        <v>0</v>
      </c>
      <c r="AF151" s="96">
        <f t="shared" ca="1" si="190"/>
        <v>0</v>
      </c>
      <c r="AG151" s="96">
        <f t="shared" ca="1" si="190"/>
        <v>0</v>
      </c>
      <c r="AH151" s="96">
        <f t="shared" ca="1" si="190"/>
        <v>0</v>
      </c>
      <c r="AI151" s="96">
        <f t="shared" ca="1" si="190"/>
        <v>0</v>
      </c>
      <c r="AJ151" s="96">
        <f t="shared" ca="1" si="190"/>
        <v>0</v>
      </c>
      <c r="AK151" s="96">
        <f t="shared" ca="1" si="190"/>
        <v>0</v>
      </c>
      <c r="AL151" s="96">
        <f t="shared" ca="1" si="190"/>
        <v>0</v>
      </c>
      <c r="AM151" s="96">
        <f t="shared" ca="1" si="190"/>
        <v>0</v>
      </c>
      <c r="AN151" s="96">
        <f t="shared" ca="1" si="190"/>
        <v>0</v>
      </c>
      <c r="AO151" s="96">
        <f t="shared" ca="1" si="190"/>
        <v>0</v>
      </c>
      <c r="AP151" s="96">
        <f t="shared" ca="1" si="190"/>
        <v>0</v>
      </c>
      <c r="AQ151" s="96">
        <f t="shared" ca="1" si="190"/>
        <v>0</v>
      </c>
      <c r="AR151" s="96">
        <f t="shared" ca="1" si="190"/>
        <v>0</v>
      </c>
      <c r="AS151" s="96">
        <f t="shared" ca="1" si="190"/>
        <v>0</v>
      </c>
      <c r="AT151" s="96">
        <f t="shared" ca="1" si="190"/>
        <v>0</v>
      </c>
      <c r="AU151" s="96">
        <f t="shared" ca="1" si="190"/>
        <v>0</v>
      </c>
      <c r="AV151" s="96">
        <f t="shared" ca="1" si="190"/>
        <v>0</v>
      </c>
      <c r="AW151" s="96">
        <f t="shared" ca="1" si="190"/>
        <v>0</v>
      </c>
      <c r="AX151" s="96">
        <f t="shared" ca="1" si="190"/>
        <v>0</v>
      </c>
      <c r="AY151" s="96">
        <f t="shared" ref="AY151:CD151" ca="1" si="191">-MIN(MAX(-AY$56,),SUM(AY149:AY150))*(AY$10&lt;=rLoan1St+6)</f>
        <v>0</v>
      </c>
      <c r="AZ151" s="96">
        <f t="shared" ca="1" si="191"/>
        <v>0</v>
      </c>
      <c r="BA151" s="96">
        <f t="shared" ca="1" si="191"/>
        <v>0</v>
      </c>
      <c r="BB151" s="96">
        <f t="shared" ca="1" si="191"/>
        <v>0</v>
      </c>
      <c r="BC151" s="96">
        <f t="shared" ca="1" si="191"/>
        <v>0</v>
      </c>
      <c r="BD151" s="96">
        <f t="shared" ca="1" si="191"/>
        <v>0</v>
      </c>
      <c r="BE151" s="96">
        <f t="shared" ca="1" si="191"/>
        <v>0</v>
      </c>
      <c r="BF151" s="96">
        <f t="shared" ca="1" si="191"/>
        <v>0</v>
      </c>
      <c r="BG151" s="96">
        <f t="shared" ca="1" si="191"/>
        <v>0</v>
      </c>
      <c r="BH151" s="96">
        <f t="shared" ca="1" si="191"/>
        <v>0</v>
      </c>
      <c r="BI151" s="96">
        <f t="shared" ca="1" si="191"/>
        <v>0</v>
      </c>
      <c r="BJ151" s="96">
        <f t="shared" ca="1" si="191"/>
        <v>0</v>
      </c>
      <c r="BK151" s="96">
        <f t="shared" ca="1" si="191"/>
        <v>0</v>
      </c>
      <c r="BL151" s="96">
        <f t="shared" ca="1" si="191"/>
        <v>0</v>
      </c>
      <c r="BM151" s="96">
        <f t="shared" ca="1" si="191"/>
        <v>0</v>
      </c>
      <c r="BN151" s="96">
        <f t="shared" ca="1" si="191"/>
        <v>0</v>
      </c>
      <c r="BO151" s="96">
        <f t="shared" ca="1" si="191"/>
        <v>0</v>
      </c>
      <c r="BP151" s="96">
        <f t="shared" ca="1" si="191"/>
        <v>0</v>
      </c>
      <c r="BQ151" s="96">
        <f t="shared" ca="1" si="191"/>
        <v>0</v>
      </c>
      <c r="BR151" s="96">
        <f t="shared" ca="1" si="191"/>
        <v>0</v>
      </c>
      <c r="BS151" s="96">
        <f t="shared" ca="1" si="191"/>
        <v>0</v>
      </c>
      <c r="BT151" s="96">
        <f t="shared" ca="1" si="191"/>
        <v>0</v>
      </c>
      <c r="BU151" s="96">
        <f t="shared" ca="1" si="191"/>
        <v>0</v>
      </c>
      <c r="BV151" s="96">
        <f t="shared" ca="1" si="191"/>
        <v>0</v>
      </c>
      <c r="BW151" s="96">
        <f t="shared" ca="1" si="191"/>
        <v>0</v>
      </c>
      <c r="BX151" s="96">
        <f t="shared" ca="1" si="191"/>
        <v>0</v>
      </c>
      <c r="BY151" s="96">
        <f t="shared" ca="1" si="191"/>
        <v>0</v>
      </c>
      <c r="BZ151" s="96">
        <f t="shared" ca="1" si="191"/>
        <v>0</v>
      </c>
      <c r="CA151" s="96">
        <f t="shared" ca="1" si="191"/>
        <v>0</v>
      </c>
      <c r="CB151" s="96">
        <f t="shared" ca="1" si="191"/>
        <v>0</v>
      </c>
      <c r="CC151" s="96">
        <f t="shared" ca="1" si="191"/>
        <v>0</v>
      </c>
      <c r="CD151" s="96">
        <f t="shared" ca="1" si="191"/>
        <v>0</v>
      </c>
      <c r="CE151" s="96">
        <f t="shared" ref="CE151:DJ151" ca="1" si="192">-MIN(MAX(-CE$56,),SUM(CE149:CE150))*(CE$10&lt;=rLoan1St+6)</f>
        <v>0</v>
      </c>
      <c r="CF151" s="96">
        <f t="shared" ca="1" si="192"/>
        <v>0</v>
      </c>
      <c r="CG151" s="96">
        <f t="shared" ca="1" si="192"/>
        <v>0</v>
      </c>
      <c r="CH151" s="96">
        <f t="shared" ca="1" si="192"/>
        <v>0</v>
      </c>
      <c r="CI151" s="96">
        <f t="shared" ca="1" si="192"/>
        <v>0</v>
      </c>
      <c r="CJ151" s="96">
        <f t="shared" ca="1" si="192"/>
        <v>0</v>
      </c>
      <c r="CK151" s="96">
        <f t="shared" ca="1" si="192"/>
        <v>0</v>
      </c>
      <c r="CL151" s="96">
        <f t="shared" ca="1" si="192"/>
        <v>0</v>
      </c>
      <c r="CM151" s="96">
        <f t="shared" ca="1" si="192"/>
        <v>0</v>
      </c>
      <c r="CN151" s="96">
        <f t="shared" ca="1" si="192"/>
        <v>0</v>
      </c>
      <c r="CO151" s="96">
        <f t="shared" ca="1" si="192"/>
        <v>0</v>
      </c>
      <c r="CP151" s="96">
        <f t="shared" ca="1" si="192"/>
        <v>0</v>
      </c>
      <c r="CQ151" s="96">
        <f t="shared" ca="1" si="192"/>
        <v>0</v>
      </c>
      <c r="CR151" s="96">
        <f t="shared" ca="1" si="192"/>
        <v>0</v>
      </c>
      <c r="CS151" s="96">
        <f t="shared" ca="1" si="192"/>
        <v>0</v>
      </c>
      <c r="CT151" s="96">
        <f t="shared" ca="1" si="192"/>
        <v>0</v>
      </c>
      <c r="CU151" s="96">
        <f t="shared" ca="1" si="192"/>
        <v>0</v>
      </c>
      <c r="CV151" s="96">
        <f t="shared" ca="1" si="192"/>
        <v>0</v>
      </c>
      <c r="CW151" s="96">
        <f t="shared" ca="1" si="192"/>
        <v>0</v>
      </c>
      <c r="CX151" s="96">
        <f t="shared" ca="1" si="192"/>
        <v>0</v>
      </c>
      <c r="CY151" s="96">
        <f t="shared" ca="1" si="192"/>
        <v>0</v>
      </c>
      <c r="CZ151" s="96">
        <f t="shared" ca="1" si="192"/>
        <v>0</v>
      </c>
      <c r="DA151" s="96">
        <f t="shared" ca="1" si="192"/>
        <v>0</v>
      </c>
      <c r="DB151" s="96">
        <f t="shared" ca="1" si="192"/>
        <v>0</v>
      </c>
      <c r="DC151" s="96">
        <f t="shared" ca="1" si="192"/>
        <v>0</v>
      </c>
      <c r="DD151" s="96">
        <f t="shared" ca="1" si="192"/>
        <v>0</v>
      </c>
      <c r="DE151" s="96">
        <f t="shared" ca="1" si="192"/>
        <v>0</v>
      </c>
      <c r="DF151" s="96">
        <f t="shared" ca="1" si="192"/>
        <v>0</v>
      </c>
      <c r="DG151" s="96">
        <f t="shared" ca="1" si="192"/>
        <v>0</v>
      </c>
      <c r="DH151" s="96">
        <f t="shared" ca="1" si="192"/>
        <v>0</v>
      </c>
      <c r="DI151" s="96">
        <f t="shared" ca="1" si="192"/>
        <v>0</v>
      </c>
      <c r="DJ151" s="96">
        <f t="shared" ca="1" si="192"/>
        <v>0</v>
      </c>
      <c r="DK151" s="96">
        <f t="shared" ref="DK151:EH151" ca="1" si="193">-MIN(MAX(-DK$56,),SUM(DK149:DK150))*(DK$10&lt;=rLoan1St+6)</f>
        <v>0</v>
      </c>
      <c r="DL151" s="96">
        <f t="shared" ca="1" si="193"/>
        <v>0</v>
      </c>
      <c r="DM151" s="96">
        <f t="shared" ca="1" si="193"/>
        <v>0</v>
      </c>
      <c r="DN151" s="96">
        <f t="shared" ca="1" si="193"/>
        <v>0</v>
      </c>
      <c r="DO151" s="96">
        <f t="shared" ca="1" si="193"/>
        <v>0</v>
      </c>
      <c r="DP151" s="96">
        <f t="shared" ca="1" si="193"/>
        <v>0</v>
      </c>
      <c r="DQ151" s="96">
        <f t="shared" ca="1" si="193"/>
        <v>0</v>
      </c>
      <c r="DR151" s="96">
        <f t="shared" ca="1" si="193"/>
        <v>0</v>
      </c>
      <c r="DS151" s="96">
        <f t="shared" ca="1" si="193"/>
        <v>0</v>
      </c>
      <c r="DT151" s="96">
        <f t="shared" ca="1" si="193"/>
        <v>0</v>
      </c>
      <c r="DU151" s="96">
        <f t="shared" ca="1" si="193"/>
        <v>0</v>
      </c>
      <c r="DV151" s="96">
        <f t="shared" ca="1" si="193"/>
        <v>0</v>
      </c>
      <c r="DW151" s="96">
        <f t="shared" ca="1" si="193"/>
        <v>0</v>
      </c>
      <c r="DX151" s="96">
        <f t="shared" ca="1" si="193"/>
        <v>0</v>
      </c>
      <c r="DY151" s="96">
        <f t="shared" ca="1" si="193"/>
        <v>0</v>
      </c>
      <c r="DZ151" s="96">
        <f t="shared" ca="1" si="193"/>
        <v>0</v>
      </c>
      <c r="EA151" s="96">
        <f t="shared" ca="1" si="193"/>
        <v>0</v>
      </c>
      <c r="EB151" s="96">
        <f t="shared" ca="1" si="193"/>
        <v>0</v>
      </c>
      <c r="EC151" s="96">
        <f t="shared" ca="1" si="193"/>
        <v>0</v>
      </c>
      <c r="ED151" s="96">
        <f t="shared" ca="1" si="193"/>
        <v>0</v>
      </c>
      <c r="EE151" s="96">
        <f t="shared" ca="1" si="193"/>
        <v>0</v>
      </c>
      <c r="EF151" s="96">
        <f t="shared" ca="1" si="193"/>
        <v>0</v>
      </c>
      <c r="EG151" s="96">
        <f t="shared" ca="1" si="193"/>
        <v>0</v>
      </c>
      <c r="EH151" s="96">
        <f t="shared" ca="1" si="193"/>
        <v>0</v>
      </c>
    </row>
    <row r="152" spans="1:138" ht="12.75" thickBot="1" x14ac:dyDescent="0.25">
      <c r="A152" s="2"/>
      <c r="B152" s="182" t="s">
        <v>239</v>
      </c>
      <c r="C152" s="96"/>
      <c r="D152" s="96">
        <f ca="1">SUMIF($R$8:$EH$8,D$10,$R152:$EH152)</f>
        <v>0</v>
      </c>
      <c r="E152" s="96">
        <f t="shared" ca="1" si="189"/>
        <v>0</v>
      </c>
      <c r="F152" s="96">
        <f t="shared" ca="1" si="189"/>
        <v>0</v>
      </c>
      <c r="G152" s="96">
        <f t="shared" ca="1" si="189"/>
        <v>0</v>
      </c>
      <c r="H152" s="96">
        <f t="shared" ca="1" si="189"/>
        <v>0</v>
      </c>
      <c r="I152" s="96">
        <f t="shared" ca="1" si="189"/>
        <v>0</v>
      </c>
      <c r="J152" s="96">
        <f t="shared" ca="1" si="189"/>
        <v>0</v>
      </c>
      <c r="K152" s="96">
        <f t="shared" ca="1" si="189"/>
        <v>0</v>
      </c>
      <c r="L152" s="96">
        <f t="shared" ca="1" si="189"/>
        <v>0</v>
      </c>
      <c r="M152" s="96">
        <f t="shared" ca="1" si="189"/>
        <v>0</v>
      </c>
      <c r="N152" s="96">
        <f t="shared" ca="1" si="189"/>
        <v>0</v>
      </c>
      <c r="O152" s="96">
        <f t="shared" si="189"/>
        <v>0</v>
      </c>
      <c r="P152" s="96">
        <f ca="1">SUMIF($D$10:$N$10,"&lt;="&amp;rHoldPeriod,$D152:$N152)</f>
        <v>0</v>
      </c>
      <c r="Q152" s="2"/>
      <c r="R152" s="96">
        <f ca="1">-SUM(R149:R151)*(ROUND(SUM(R$134:R$137),)=0)</f>
        <v>0</v>
      </c>
      <c r="S152" s="96">
        <f t="shared" ref="S152:CD152" ca="1" si="194">-SUM(S149:S151)*(ROUND(SUM(S$134:S$137),)=0)</f>
        <v>0</v>
      </c>
      <c r="T152" s="96">
        <f t="shared" ca="1" si="194"/>
        <v>0</v>
      </c>
      <c r="U152" s="96">
        <f t="shared" ca="1" si="194"/>
        <v>0</v>
      </c>
      <c r="V152" s="96">
        <f t="shared" ca="1" si="194"/>
        <v>0</v>
      </c>
      <c r="W152" s="96">
        <f t="shared" ca="1" si="194"/>
        <v>0</v>
      </c>
      <c r="X152" s="96">
        <f t="shared" ca="1" si="194"/>
        <v>0</v>
      </c>
      <c r="Y152" s="96">
        <f t="shared" ca="1" si="194"/>
        <v>0</v>
      </c>
      <c r="Z152" s="96">
        <f t="shared" ca="1" si="194"/>
        <v>0</v>
      </c>
      <c r="AA152" s="96">
        <f t="shared" ca="1" si="194"/>
        <v>0</v>
      </c>
      <c r="AB152" s="96">
        <f t="shared" ca="1" si="194"/>
        <v>0</v>
      </c>
      <c r="AC152" s="96">
        <f t="shared" ca="1" si="194"/>
        <v>0</v>
      </c>
      <c r="AD152" s="96">
        <f t="shared" ca="1" si="194"/>
        <v>0</v>
      </c>
      <c r="AE152" s="96">
        <f t="shared" ca="1" si="194"/>
        <v>0</v>
      </c>
      <c r="AF152" s="96">
        <f t="shared" ca="1" si="194"/>
        <v>0</v>
      </c>
      <c r="AG152" s="96">
        <f t="shared" ca="1" si="194"/>
        <v>0</v>
      </c>
      <c r="AH152" s="96">
        <f t="shared" ca="1" si="194"/>
        <v>0</v>
      </c>
      <c r="AI152" s="96">
        <f t="shared" ca="1" si="194"/>
        <v>0</v>
      </c>
      <c r="AJ152" s="96">
        <f t="shared" ca="1" si="194"/>
        <v>0</v>
      </c>
      <c r="AK152" s="96">
        <f t="shared" ca="1" si="194"/>
        <v>0</v>
      </c>
      <c r="AL152" s="96">
        <f t="shared" ca="1" si="194"/>
        <v>0</v>
      </c>
      <c r="AM152" s="96">
        <f t="shared" ca="1" si="194"/>
        <v>0</v>
      </c>
      <c r="AN152" s="96">
        <f t="shared" ca="1" si="194"/>
        <v>0</v>
      </c>
      <c r="AO152" s="96">
        <f t="shared" ca="1" si="194"/>
        <v>0</v>
      </c>
      <c r="AP152" s="96">
        <f t="shared" ca="1" si="194"/>
        <v>0</v>
      </c>
      <c r="AQ152" s="96">
        <f t="shared" ca="1" si="194"/>
        <v>0</v>
      </c>
      <c r="AR152" s="96">
        <f t="shared" ca="1" si="194"/>
        <v>0</v>
      </c>
      <c r="AS152" s="96">
        <f t="shared" ca="1" si="194"/>
        <v>0</v>
      </c>
      <c r="AT152" s="96">
        <f t="shared" ca="1" si="194"/>
        <v>0</v>
      </c>
      <c r="AU152" s="96">
        <f t="shared" ca="1" si="194"/>
        <v>0</v>
      </c>
      <c r="AV152" s="96">
        <f t="shared" ca="1" si="194"/>
        <v>0</v>
      </c>
      <c r="AW152" s="96">
        <f t="shared" ca="1" si="194"/>
        <v>0</v>
      </c>
      <c r="AX152" s="96">
        <f t="shared" ca="1" si="194"/>
        <v>0</v>
      </c>
      <c r="AY152" s="96">
        <f t="shared" ca="1" si="194"/>
        <v>0</v>
      </c>
      <c r="AZ152" s="96">
        <f t="shared" ca="1" si="194"/>
        <v>0</v>
      </c>
      <c r="BA152" s="96">
        <f t="shared" ca="1" si="194"/>
        <v>0</v>
      </c>
      <c r="BB152" s="96">
        <f t="shared" ca="1" si="194"/>
        <v>0</v>
      </c>
      <c r="BC152" s="96">
        <f t="shared" ca="1" si="194"/>
        <v>0</v>
      </c>
      <c r="BD152" s="96">
        <f t="shared" ca="1" si="194"/>
        <v>0</v>
      </c>
      <c r="BE152" s="96">
        <f t="shared" ca="1" si="194"/>
        <v>0</v>
      </c>
      <c r="BF152" s="96">
        <f t="shared" ca="1" si="194"/>
        <v>0</v>
      </c>
      <c r="BG152" s="96">
        <f t="shared" ca="1" si="194"/>
        <v>0</v>
      </c>
      <c r="BH152" s="96">
        <f t="shared" ca="1" si="194"/>
        <v>0</v>
      </c>
      <c r="BI152" s="96">
        <f t="shared" ca="1" si="194"/>
        <v>0</v>
      </c>
      <c r="BJ152" s="96">
        <f t="shared" ca="1" si="194"/>
        <v>0</v>
      </c>
      <c r="BK152" s="96">
        <f t="shared" ca="1" si="194"/>
        <v>0</v>
      </c>
      <c r="BL152" s="96">
        <f t="shared" ca="1" si="194"/>
        <v>0</v>
      </c>
      <c r="BM152" s="96">
        <f t="shared" ca="1" si="194"/>
        <v>0</v>
      </c>
      <c r="BN152" s="96">
        <f t="shared" ca="1" si="194"/>
        <v>0</v>
      </c>
      <c r="BO152" s="96">
        <f t="shared" ca="1" si="194"/>
        <v>0</v>
      </c>
      <c r="BP152" s="96">
        <f t="shared" ca="1" si="194"/>
        <v>0</v>
      </c>
      <c r="BQ152" s="96">
        <f t="shared" ca="1" si="194"/>
        <v>0</v>
      </c>
      <c r="BR152" s="96">
        <f t="shared" ca="1" si="194"/>
        <v>0</v>
      </c>
      <c r="BS152" s="96">
        <f t="shared" ca="1" si="194"/>
        <v>0</v>
      </c>
      <c r="BT152" s="96">
        <f t="shared" ca="1" si="194"/>
        <v>0</v>
      </c>
      <c r="BU152" s="96">
        <f t="shared" ca="1" si="194"/>
        <v>0</v>
      </c>
      <c r="BV152" s="96">
        <f t="shared" ca="1" si="194"/>
        <v>0</v>
      </c>
      <c r="BW152" s="96">
        <f t="shared" ca="1" si="194"/>
        <v>0</v>
      </c>
      <c r="BX152" s="96">
        <f t="shared" ca="1" si="194"/>
        <v>0</v>
      </c>
      <c r="BY152" s="96">
        <f t="shared" ca="1" si="194"/>
        <v>0</v>
      </c>
      <c r="BZ152" s="96">
        <f t="shared" ca="1" si="194"/>
        <v>0</v>
      </c>
      <c r="CA152" s="96">
        <f t="shared" ca="1" si="194"/>
        <v>0</v>
      </c>
      <c r="CB152" s="96">
        <f t="shared" ca="1" si="194"/>
        <v>0</v>
      </c>
      <c r="CC152" s="96">
        <f t="shared" ca="1" si="194"/>
        <v>0</v>
      </c>
      <c r="CD152" s="96">
        <f t="shared" ca="1" si="194"/>
        <v>0</v>
      </c>
      <c r="CE152" s="96">
        <f t="shared" ref="CE152:EH152" ca="1" si="195">-SUM(CE149:CE151)*(ROUND(SUM(CE$134:CE$137),)=0)</f>
        <v>0</v>
      </c>
      <c r="CF152" s="96">
        <f t="shared" ca="1" si="195"/>
        <v>0</v>
      </c>
      <c r="CG152" s="96">
        <f t="shared" ca="1" si="195"/>
        <v>0</v>
      </c>
      <c r="CH152" s="96">
        <f t="shared" ca="1" si="195"/>
        <v>0</v>
      </c>
      <c r="CI152" s="96">
        <f t="shared" ca="1" si="195"/>
        <v>0</v>
      </c>
      <c r="CJ152" s="96">
        <f t="shared" ca="1" si="195"/>
        <v>0</v>
      </c>
      <c r="CK152" s="96">
        <f t="shared" ca="1" si="195"/>
        <v>0</v>
      </c>
      <c r="CL152" s="96">
        <f t="shared" ca="1" si="195"/>
        <v>0</v>
      </c>
      <c r="CM152" s="96">
        <f t="shared" ca="1" si="195"/>
        <v>0</v>
      </c>
      <c r="CN152" s="96">
        <f t="shared" ca="1" si="195"/>
        <v>0</v>
      </c>
      <c r="CO152" s="96">
        <f t="shared" ca="1" si="195"/>
        <v>0</v>
      </c>
      <c r="CP152" s="96">
        <f t="shared" ca="1" si="195"/>
        <v>0</v>
      </c>
      <c r="CQ152" s="96">
        <f t="shared" ca="1" si="195"/>
        <v>0</v>
      </c>
      <c r="CR152" s="96">
        <f t="shared" ca="1" si="195"/>
        <v>0</v>
      </c>
      <c r="CS152" s="96">
        <f t="shared" ca="1" si="195"/>
        <v>0</v>
      </c>
      <c r="CT152" s="96">
        <f t="shared" ca="1" si="195"/>
        <v>0</v>
      </c>
      <c r="CU152" s="96">
        <f t="shared" ca="1" si="195"/>
        <v>0</v>
      </c>
      <c r="CV152" s="96">
        <f t="shared" ca="1" si="195"/>
        <v>0</v>
      </c>
      <c r="CW152" s="96">
        <f t="shared" ca="1" si="195"/>
        <v>0</v>
      </c>
      <c r="CX152" s="96">
        <f t="shared" ca="1" si="195"/>
        <v>0</v>
      </c>
      <c r="CY152" s="96">
        <f t="shared" ca="1" si="195"/>
        <v>0</v>
      </c>
      <c r="CZ152" s="96">
        <f t="shared" ca="1" si="195"/>
        <v>0</v>
      </c>
      <c r="DA152" s="96">
        <f t="shared" ca="1" si="195"/>
        <v>0</v>
      </c>
      <c r="DB152" s="96">
        <f t="shared" ca="1" si="195"/>
        <v>0</v>
      </c>
      <c r="DC152" s="96">
        <f t="shared" ca="1" si="195"/>
        <v>0</v>
      </c>
      <c r="DD152" s="96">
        <f t="shared" ca="1" si="195"/>
        <v>0</v>
      </c>
      <c r="DE152" s="96">
        <f t="shared" ca="1" si="195"/>
        <v>0</v>
      </c>
      <c r="DF152" s="96">
        <f t="shared" ca="1" si="195"/>
        <v>0</v>
      </c>
      <c r="DG152" s="96">
        <f t="shared" ca="1" si="195"/>
        <v>0</v>
      </c>
      <c r="DH152" s="96">
        <f t="shared" ca="1" si="195"/>
        <v>0</v>
      </c>
      <c r="DI152" s="96">
        <f t="shared" ca="1" si="195"/>
        <v>0</v>
      </c>
      <c r="DJ152" s="96">
        <f t="shared" ca="1" si="195"/>
        <v>0</v>
      </c>
      <c r="DK152" s="96">
        <f t="shared" ca="1" si="195"/>
        <v>0</v>
      </c>
      <c r="DL152" s="96">
        <f t="shared" ca="1" si="195"/>
        <v>0</v>
      </c>
      <c r="DM152" s="96">
        <f t="shared" ca="1" si="195"/>
        <v>0</v>
      </c>
      <c r="DN152" s="96">
        <f t="shared" ca="1" si="195"/>
        <v>0</v>
      </c>
      <c r="DO152" s="96">
        <f t="shared" ca="1" si="195"/>
        <v>0</v>
      </c>
      <c r="DP152" s="96">
        <f t="shared" ca="1" si="195"/>
        <v>0</v>
      </c>
      <c r="DQ152" s="96">
        <f t="shared" ca="1" si="195"/>
        <v>0</v>
      </c>
      <c r="DR152" s="96">
        <f t="shared" ca="1" si="195"/>
        <v>0</v>
      </c>
      <c r="DS152" s="96">
        <f t="shared" ca="1" si="195"/>
        <v>0</v>
      </c>
      <c r="DT152" s="96">
        <f t="shared" ca="1" si="195"/>
        <v>0</v>
      </c>
      <c r="DU152" s="96">
        <f t="shared" ca="1" si="195"/>
        <v>0</v>
      </c>
      <c r="DV152" s="96">
        <f t="shared" ca="1" si="195"/>
        <v>0</v>
      </c>
      <c r="DW152" s="96">
        <f t="shared" ca="1" si="195"/>
        <v>0</v>
      </c>
      <c r="DX152" s="96">
        <f t="shared" ca="1" si="195"/>
        <v>0</v>
      </c>
      <c r="DY152" s="96">
        <f t="shared" ca="1" si="195"/>
        <v>0</v>
      </c>
      <c r="DZ152" s="96">
        <f t="shared" ca="1" si="195"/>
        <v>0</v>
      </c>
      <c r="EA152" s="96">
        <f t="shared" ca="1" si="195"/>
        <v>0</v>
      </c>
      <c r="EB152" s="96">
        <f t="shared" ca="1" si="195"/>
        <v>0</v>
      </c>
      <c r="EC152" s="96">
        <f t="shared" ca="1" si="195"/>
        <v>0</v>
      </c>
      <c r="ED152" s="96">
        <f t="shared" ca="1" si="195"/>
        <v>0</v>
      </c>
      <c r="EE152" s="96">
        <f t="shared" ca="1" si="195"/>
        <v>0</v>
      </c>
      <c r="EF152" s="96">
        <f t="shared" ca="1" si="195"/>
        <v>0</v>
      </c>
      <c r="EG152" s="96">
        <f t="shared" ca="1" si="195"/>
        <v>0</v>
      </c>
      <c r="EH152" s="96">
        <f t="shared" ca="1" si="195"/>
        <v>0</v>
      </c>
    </row>
    <row r="153" spans="1:138" ht="12.75" thickTop="1" x14ac:dyDescent="0.2">
      <c r="A153" s="2"/>
      <c r="B153" s="183" t="s">
        <v>191</v>
      </c>
      <c r="C153" s="151"/>
      <c r="D153" s="186">
        <f t="shared" ref="D153:P153" ca="1" si="196">SUBTOTAL(9,D149:D152)</f>
        <v>0</v>
      </c>
      <c r="E153" s="186">
        <f t="shared" ca="1" si="196"/>
        <v>0</v>
      </c>
      <c r="F153" s="186">
        <f t="shared" ca="1" si="196"/>
        <v>0</v>
      </c>
      <c r="G153" s="186">
        <f t="shared" ca="1" si="196"/>
        <v>0</v>
      </c>
      <c r="H153" s="186">
        <f t="shared" ca="1" si="196"/>
        <v>0</v>
      </c>
      <c r="I153" s="186">
        <f t="shared" ca="1" si="196"/>
        <v>0</v>
      </c>
      <c r="J153" s="186">
        <f t="shared" ca="1" si="196"/>
        <v>0</v>
      </c>
      <c r="K153" s="186">
        <f t="shared" ca="1" si="196"/>
        <v>0</v>
      </c>
      <c r="L153" s="186">
        <f t="shared" ca="1" si="196"/>
        <v>0</v>
      </c>
      <c r="M153" s="186">
        <f t="shared" ca="1" si="196"/>
        <v>0</v>
      </c>
      <c r="N153" s="186">
        <f t="shared" ca="1" si="196"/>
        <v>0</v>
      </c>
      <c r="O153" s="186">
        <f ca="1">SUBTOTAL(9,O149:O152)</f>
        <v>0</v>
      </c>
      <c r="P153" s="186">
        <f t="shared" ca="1" si="196"/>
        <v>0</v>
      </c>
      <c r="Q153" s="2"/>
      <c r="R153" s="186">
        <f ca="1">SUBTOTAL(9,R149:R152)*(SUM(R149:R152)&gt;1)</f>
        <v>0</v>
      </c>
      <c r="S153" s="186">
        <f t="shared" ref="S153:CD153" ca="1" si="197">SUBTOTAL(9,S149:S152)*(SUM(S149:S152)&gt;1)</f>
        <v>0</v>
      </c>
      <c r="T153" s="186">
        <f t="shared" ca="1" si="197"/>
        <v>0</v>
      </c>
      <c r="U153" s="186">
        <f t="shared" ca="1" si="197"/>
        <v>0</v>
      </c>
      <c r="V153" s="186">
        <f t="shared" ca="1" si="197"/>
        <v>0</v>
      </c>
      <c r="W153" s="186">
        <f t="shared" ca="1" si="197"/>
        <v>0</v>
      </c>
      <c r="X153" s="186">
        <f t="shared" ca="1" si="197"/>
        <v>0</v>
      </c>
      <c r="Y153" s="186">
        <f t="shared" ca="1" si="197"/>
        <v>0</v>
      </c>
      <c r="Z153" s="186">
        <f t="shared" ca="1" si="197"/>
        <v>0</v>
      </c>
      <c r="AA153" s="186">
        <f t="shared" ca="1" si="197"/>
        <v>0</v>
      </c>
      <c r="AB153" s="186">
        <f t="shared" ca="1" si="197"/>
        <v>0</v>
      </c>
      <c r="AC153" s="186">
        <f t="shared" ca="1" si="197"/>
        <v>0</v>
      </c>
      <c r="AD153" s="186">
        <f t="shared" ca="1" si="197"/>
        <v>0</v>
      </c>
      <c r="AE153" s="186">
        <f t="shared" ca="1" si="197"/>
        <v>0</v>
      </c>
      <c r="AF153" s="186">
        <f t="shared" ca="1" si="197"/>
        <v>0</v>
      </c>
      <c r="AG153" s="186">
        <f t="shared" ca="1" si="197"/>
        <v>0</v>
      </c>
      <c r="AH153" s="186">
        <f t="shared" ca="1" si="197"/>
        <v>0</v>
      </c>
      <c r="AI153" s="186">
        <f t="shared" ca="1" si="197"/>
        <v>0</v>
      </c>
      <c r="AJ153" s="186">
        <f t="shared" ca="1" si="197"/>
        <v>0</v>
      </c>
      <c r="AK153" s="186">
        <f t="shared" ca="1" si="197"/>
        <v>0</v>
      </c>
      <c r="AL153" s="186">
        <f t="shared" ca="1" si="197"/>
        <v>0</v>
      </c>
      <c r="AM153" s="186">
        <f t="shared" ca="1" si="197"/>
        <v>0</v>
      </c>
      <c r="AN153" s="186">
        <f t="shared" ca="1" si="197"/>
        <v>0</v>
      </c>
      <c r="AO153" s="186">
        <f t="shared" ca="1" si="197"/>
        <v>0</v>
      </c>
      <c r="AP153" s="186">
        <f t="shared" ca="1" si="197"/>
        <v>0</v>
      </c>
      <c r="AQ153" s="186">
        <f t="shared" ca="1" si="197"/>
        <v>0</v>
      </c>
      <c r="AR153" s="186">
        <f t="shared" ca="1" si="197"/>
        <v>0</v>
      </c>
      <c r="AS153" s="186">
        <f t="shared" ca="1" si="197"/>
        <v>0</v>
      </c>
      <c r="AT153" s="186">
        <f t="shared" ca="1" si="197"/>
        <v>0</v>
      </c>
      <c r="AU153" s="186">
        <f t="shared" ca="1" si="197"/>
        <v>0</v>
      </c>
      <c r="AV153" s="186">
        <f t="shared" ca="1" si="197"/>
        <v>0</v>
      </c>
      <c r="AW153" s="186">
        <f t="shared" ca="1" si="197"/>
        <v>0</v>
      </c>
      <c r="AX153" s="186">
        <f t="shared" ca="1" si="197"/>
        <v>0</v>
      </c>
      <c r="AY153" s="186">
        <f t="shared" ca="1" si="197"/>
        <v>0</v>
      </c>
      <c r="AZ153" s="186">
        <f t="shared" ca="1" si="197"/>
        <v>0</v>
      </c>
      <c r="BA153" s="186">
        <f t="shared" ca="1" si="197"/>
        <v>0</v>
      </c>
      <c r="BB153" s="186">
        <f t="shared" ca="1" si="197"/>
        <v>0</v>
      </c>
      <c r="BC153" s="186">
        <f t="shared" ca="1" si="197"/>
        <v>0</v>
      </c>
      <c r="BD153" s="186">
        <f t="shared" ca="1" si="197"/>
        <v>0</v>
      </c>
      <c r="BE153" s="186">
        <f t="shared" ca="1" si="197"/>
        <v>0</v>
      </c>
      <c r="BF153" s="186">
        <f t="shared" ca="1" si="197"/>
        <v>0</v>
      </c>
      <c r="BG153" s="186">
        <f t="shared" ca="1" si="197"/>
        <v>0</v>
      </c>
      <c r="BH153" s="186">
        <f t="shared" ca="1" si="197"/>
        <v>0</v>
      </c>
      <c r="BI153" s="186">
        <f t="shared" ca="1" si="197"/>
        <v>0</v>
      </c>
      <c r="BJ153" s="186">
        <f t="shared" ca="1" si="197"/>
        <v>0</v>
      </c>
      <c r="BK153" s="186">
        <f t="shared" ca="1" si="197"/>
        <v>0</v>
      </c>
      <c r="BL153" s="186">
        <f t="shared" ca="1" si="197"/>
        <v>0</v>
      </c>
      <c r="BM153" s="186">
        <f t="shared" ca="1" si="197"/>
        <v>0</v>
      </c>
      <c r="BN153" s="186">
        <f t="shared" ca="1" si="197"/>
        <v>0</v>
      </c>
      <c r="BO153" s="186">
        <f t="shared" ca="1" si="197"/>
        <v>0</v>
      </c>
      <c r="BP153" s="186">
        <f t="shared" ca="1" si="197"/>
        <v>0</v>
      </c>
      <c r="BQ153" s="186">
        <f t="shared" ca="1" si="197"/>
        <v>0</v>
      </c>
      <c r="BR153" s="186">
        <f t="shared" ca="1" si="197"/>
        <v>0</v>
      </c>
      <c r="BS153" s="186">
        <f t="shared" ca="1" si="197"/>
        <v>0</v>
      </c>
      <c r="BT153" s="186">
        <f t="shared" ca="1" si="197"/>
        <v>0</v>
      </c>
      <c r="BU153" s="186">
        <f t="shared" ca="1" si="197"/>
        <v>0</v>
      </c>
      <c r="BV153" s="186">
        <f t="shared" ca="1" si="197"/>
        <v>0</v>
      </c>
      <c r="BW153" s="186">
        <f t="shared" ca="1" si="197"/>
        <v>0</v>
      </c>
      <c r="BX153" s="186">
        <f t="shared" ca="1" si="197"/>
        <v>0</v>
      </c>
      <c r="BY153" s="186">
        <f t="shared" ca="1" si="197"/>
        <v>0</v>
      </c>
      <c r="BZ153" s="186">
        <f t="shared" ca="1" si="197"/>
        <v>0</v>
      </c>
      <c r="CA153" s="186">
        <f t="shared" ca="1" si="197"/>
        <v>0</v>
      </c>
      <c r="CB153" s="186">
        <f t="shared" ca="1" si="197"/>
        <v>0</v>
      </c>
      <c r="CC153" s="186">
        <f t="shared" ca="1" si="197"/>
        <v>0</v>
      </c>
      <c r="CD153" s="186">
        <f t="shared" ca="1" si="197"/>
        <v>0</v>
      </c>
      <c r="CE153" s="186">
        <f t="shared" ref="CE153:EH153" ca="1" si="198">SUBTOTAL(9,CE149:CE152)*(SUM(CE149:CE152)&gt;1)</f>
        <v>0</v>
      </c>
      <c r="CF153" s="186">
        <f t="shared" ca="1" si="198"/>
        <v>0</v>
      </c>
      <c r="CG153" s="186">
        <f t="shared" ca="1" si="198"/>
        <v>0</v>
      </c>
      <c r="CH153" s="186">
        <f t="shared" ca="1" si="198"/>
        <v>0</v>
      </c>
      <c r="CI153" s="186">
        <f t="shared" ca="1" si="198"/>
        <v>0</v>
      </c>
      <c r="CJ153" s="186">
        <f t="shared" ca="1" si="198"/>
        <v>0</v>
      </c>
      <c r="CK153" s="186">
        <f t="shared" ca="1" si="198"/>
        <v>0</v>
      </c>
      <c r="CL153" s="186">
        <f t="shared" ca="1" si="198"/>
        <v>0</v>
      </c>
      <c r="CM153" s="186">
        <f t="shared" ca="1" si="198"/>
        <v>0</v>
      </c>
      <c r="CN153" s="186">
        <f t="shared" ca="1" si="198"/>
        <v>0</v>
      </c>
      <c r="CO153" s="186">
        <f t="shared" ca="1" si="198"/>
        <v>0</v>
      </c>
      <c r="CP153" s="186">
        <f t="shared" ca="1" si="198"/>
        <v>0</v>
      </c>
      <c r="CQ153" s="186">
        <f t="shared" ca="1" si="198"/>
        <v>0</v>
      </c>
      <c r="CR153" s="186">
        <f t="shared" ca="1" si="198"/>
        <v>0</v>
      </c>
      <c r="CS153" s="186">
        <f t="shared" ca="1" si="198"/>
        <v>0</v>
      </c>
      <c r="CT153" s="186">
        <f t="shared" ca="1" si="198"/>
        <v>0</v>
      </c>
      <c r="CU153" s="186">
        <f t="shared" ca="1" si="198"/>
        <v>0</v>
      </c>
      <c r="CV153" s="186">
        <f t="shared" ca="1" si="198"/>
        <v>0</v>
      </c>
      <c r="CW153" s="186">
        <f t="shared" ca="1" si="198"/>
        <v>0</v>
      </c>
      <c r="CX153" s="186">
        <f t="shared" ca="1" si="198"/>
        <v>0</v>
      </c>
      <c r="CY153" s="186">
        <f t="shared" ca="1" si="198"/>
        <v>0</v>
      </c>
      <c r="CZ153" s="186">
        <f t="shared" ca="1" si="198"/>
        <v>0</v>
      </c>
      <c r="DA153" s="186">
        <f t="shared" ca="1" si="198"/>
        <v>0</v>
      </c>
      <c r="DB153" s="186">
        <f t="shared" ca="1" si="198"/>
        <v>0</v>
      </c>
      <c r="DC153" s="186">
        <f t="shared" ca="1" si="198"/>
        <v>0</v>
      </c>
      <c r="DD153" s="186">
        <f t="shared" ca="1" si="198"/>
        <v>0</v>
      </c>
      <c r="DE153" s="186">
        <f t="shared" ca="1" si="198"/>
        <v>0</v>
      </c>
      <c r="DF153" s="186">
        <f t="shared" ca="1" si="198"/>
        <v>0</v>
      </c>
      <c r="DG153" s="186">
        <f t="shared" ca="1" si="198"/>
        <v>0</v>
      </c>
      <c r="DH153" s="186">
        <f t="shared" ca="1" si="198"/>
        <v>0</v>
      </c>
      <c r="DI153" s="186">
        <f t="shared" ca="1" si="198"/>
        <v>0</v>
      </c>
      <c r="DJ153" s="186">
        <f t="shared" ca="1" si="198"/>
        <v>0</v>
      </c>
      <c r="DK153" s="186">
        <f t="shared" ca="1" si="198"/>
        <v>0</v>
      </c>
      <c r="DL153" s="186">
        <f t="shared" ca="1" si="198"/>
        <v>0</v>
      </c>
      <c r="DM153" s="186">
        <f t="shared" ca="1" si="198"/>
        <v>0</v>
      </c>
      <c r="DN153" s="186">
        <f t="shared" ca="1" si="198"/>
        <v>0</v>
      </c>
      <c r="DO153" s="186">
        <f t="shared" ca="1" si="198"/>
        <v>0</v>
      </c>
      <c r="DP153" s="186">
        <f t="shared" ca="1" si="198"/>
        <v>0</v>
      </c>
      <c r="DQ153" s="186">
        <f t="shared" ca="1" si="198"/>
        <v>0</v>
      </c>
      <c r="DR153" s="186">
        <f t="shared" ca="1" si="198"/>
        <v>0</v>
      </c>
      <c r="DS153" s="186">
        <f t="shared" ca="1" si="198"/>
        <v>0</v>
      </c>
      <c r="DT153" s="186">
        <f t="shared" ca="1" si="198"/>
        <v>0</v>
      </c>
      <c r="DU153" s="186">
        <f t="shared" ca="1" si="198"/>
        <v>0</v>
      </c>
      <c r="DV153" s="186">
        <f t="shared" ca="1" si="198"/>
        <v>0</v>
      </c>
      <c r="DW153" s="186">
        <f t="shared" ca="1" si="198"/>
        <v>0</v>
      </c>
      <c r="DX153" s="186">
        <f t="shared" ca="1" si="198"/>
        <v>0</v>
      </c>
      <c r="DY153" s="186">
        <f t="shared" ca="1" si="198"/>
        <v>0</v>
      </c>
      <c r="DZ153" s="186">
        <f t="shared" ca="1" si="198"/>
        <v>0</v>
      </c>
      <c r="EA153" s="186">
        <f t="shared" ca="1" si="198"/>
        <v>0</v>
      </c>
      <c r="EB153" s="186">
        <f t="shared" ca="1" si="198"/>
        <v>0</v>
      </c>
      <c r="EC153" s="186">
        <f t="shared" ca="1" si="198"/>
        <v>0</v>
      </c>
      <c r="ED153" s="186">
        <f t="shared" ca="1" si="198"/>
        <v>0</v>
      </c>
      <c r="EE153" s="186">
        <f t="shared" ca="1" si="198"/>
        <v>0</v>
      </c>
      <c r="EF153" s="186">
        <f t="shared" ca="1" si="198"/>
        <v>0</v>
      </c>
      <c r="EG153" s="186">
        <f t="shared" ca="1" si="198"/>
        <v>0</v>
      </c>
      <c r="EH153" s="186">
        <f t="shared" ca="1" si="198"/>
        <v>0</v>
      </c>
    </row>
    <row r="154" spans="1:138" x14ac:dyDescent="0.2">
      <c r="A154" s="2"/>
      <c r="B154" s="185"/>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row>
    <row r="155" spans="1:138" x14ac:dyDescent="0.2">
      <c r="A155" s="2"/>
      <c r="B155" s="181" t="s">
        <v>138</v>
      </c>
      <c r="C155" s="120"/>
      <c r="D155" s="120"/>
      <c r="E155" s="120"/>
      <c r="F155" s="120"/>
      <c r="G155" s="120"/>
      <c r="H155" s="120"/>
      <c r="I155" s="120"/>
      <c r="J155" s="120"/>
      <c r="K155" s="120"/>
      <c r="L155" s="120"/>
      <c r="M155" s="120"/>
      <c r="N155" s="120"/>
      <c r="O155" s="120"/>
      <c r="P155" s="120"/>
      <c r="Q155" s="2"/>
      <c r="R155" s="120"/>
      <c r="S155" s="120"/>
      <c r="T155" s="120"/>
      <c r="U155" s="120"/>
      <c r="V155" s="120"/>
      <c r="W155" s="120"/>
      <c r="X155" s="120"/>
      <c r="Y155" s="120"/>
      <c r="Z155" s="120"/>
      <c r="AA155" s="120"/>
      <c r="AB155" s="120"/>
      <c r="AC155" s="120"/>
      <c r="AD155" s="120"/>
      <c r="AE155" s="120"/>
      <c r="AF155" s="120"/>
      <c r="AG155" s="120"/>
      <c r="AH155" s="120"/>
      <c r="AI155" s="120"/>
      <c r="AJ155" s="120"/>
      <c r="AK155" s="120"/>
      <c r="AL155" s="120"/>
      <c r="AM155" s="120"/>
      <c r="AN155" s="120"/>
      <c r="AO155" s="120"/>
      <c r="AP155" s="120"/>
      <c r="AQ155" s="120"/>
      <c r="AR155" s="120"/>
      <c r="AS155" s="120"/>
      <c r="AT155" s="120"/>
      <c r="AU155" s="120"/>
      <c r="AV155" s="120"/>
      <c r="AW155" s="120"/>
      <c r="AX155" s="120"/>
      <c r="AY155" s="120"/>
      <c r="AZ155" s="120"/>
      <c r="BA155" s="120"/>
      <c r="BB155" s="120"/>
      <c r="BC155" s="120"/>
      <c r="BD155" s="120"/>
      <c r="BE155" s="120"/>
      <c r="BF155" s="120"/>
      <c r="BG155" s="120"/>
      <c r="BH155" s="120"/>
      <c r="BI155" s="120"/>
      <c r="BJ155" s="120"/>
      <c r="BK155" s="120"/>
      <c r="BL155" s="120"/>
      <c r="BM155" s="120"/>
      <c r="BN155" s="120"/>
      <c r="BO155" s="120"/>
      <c r="BP155" s="120"/>
      <c r="BQ155" s="120"/>
      <c r="BR155" s="120"/>
      <c r="BS155" s="120"/>
      <c r="BT155" s="120"/>
      <c r="BU155" s="120"/>
      <c r="BV155" s="120"/>
      <c r="BW155" s="120"/>
      <c r="BX155" s="120"/>
      <c r="BY155" s="120"/>
      <c r="BZ155" s="120"/>
      <c r="CA155" s="120"/>
      <c r="CB155" s="120"/>
      <c r="CC155" s="120"/>
      <c r="CD155" s="120"/>
      <c r="CE155" s="120"/>
      <c r="CF155" s="120"/>
      <c r="CG155" s="120"/>
      <c r="CH155" s="120"/>
      <c r="CI155" s="120"/>
      <c r="CJ155" s="120"/>
      <c r="CK155" s="120"/>
      <c r="CL155" s="120"/>
      <c r="CM155" s="120"/>
      <c r="CN155" s="120"/>
      <c r="CO155" s="120"/>
      <c r="CP155" s="120"/>
      <c r="CQ155" s="120"/>
      <c r="CR155" s="120"/>
      <c r="CS155" s="120"/>
      <c r="CT155" s="120"/>
      <c r="CU155" s="120"/>
      <c r="CV155" s="120"/>
      <c r="CW155" s="120"/>
      <c r="CX155" s="120"/>
      <c r="CY155" s="120"/>
      <c r="CZ155" s="120"/>
      <c r="DA155" s="120"/>
      <c r="DB155" s="120"/>
      <c r="DC155" s="120"/>
      <c r="DD155" s="120"/>
      <c r="DE155" s="120"/>
      <c r="DF155" s="120"/>
      <c r="DG155" s="120"/>
      <c r="DH155" s="120"/>
      <c r="DI155" s="120"/>
      <c r="DJ155" s="120"/>
      <c r="DK155" s="120"/>
      <c r="DL155" s="120"/>
      <c r="DM155" s="120"/>
      <c r="DN155" s="120"/>
      <c r="DO155" s="120"/>
      <c r="DP155" s="120"/>
      <c r="DQ155" s="120"/>
      <c r="DR155" s="120"/>
      <c r="DS155" s="120"/>
      <c r="DT155" s="120"/>
      <c r="DU155" s="120"/>
      <c r="DV155" s="120"/>
      <c r="DW155" s="120"/>
      <c r="DX155" s="120"/>
      <c r="DY155" s="120"/>
      <c r="DZ155" s="120"/>
      <c r="EA155" s="120"/>
      <c r="EB155" s="120"/>
      <c r="EC155" s="120"/>
      <c r="ED155" s="120"/>
      <c r="EE155" s="120"/>
      <c r="EF155" s="120"/>
      <c r="EG155" s="120"/>
      <c r="EH155" s="120"/>
    </row>
    <row r="156" spans="1:138" x14ac:dyDescent="0.2">
      <c r="A156" s="2"/>
      <c r="B156" s="182" t="s">
        <v>187</v>
      </c>
      <c r="C156" s="96"/>
      <c r="D156" s="96"/>
      <c r="E156" s="96">
        <f ca="1">D160</f>
        <v>0</v>
      </c>
      <c r="F156" s="96">
        <f t="shared" ref="F156:O156" ca="1" si="199">E160</f>
        <v>0</v>
      </c>
      <c r="G156" s="96">
        <f t="shared" ca="1" si="199"/>
        <v>0</v>
      </c>
      <c r="H156" s="96">
        <f t="shared" ca="1" si="199"/>
        <v>0</v>
      </c>
      <c r="I156" s="96">
        <f t="shared" ca="1" si="199"/>
        <v>0</v>
      </c>
      <c r="J156" s="96">
        <f t="shared" ca="1" si="199"/>
        <v>0</v>
      </c>
      <c r="K156" s="96">
        <f t="shared" ca="1" si="199"/>
        <v>0</v>
      </c>
      <c r="L156" s="96">
        <f t="shared" ca="1" si="199"/>
        <v>0</v>
      </c>
      <c r="M156" s="96">
        <f t="shared" ca="1" si="199"/>
        <v>0</v>
      </c>
      <c r="N156" s="96">
        <f t="shared" ca="1" si="199"/>
        <v>0</v>
      </c>
      <c r="O156" s="96">
        <f t="shared" ca="1" si="199"/>
        <v>0</v>
      </c>
      <c r="P156" s="96"/>
      <c r="Q156" s="2"/>
      <c r="R156" s="96"/>
      <c r="S156" s="96">
        <f ca="1">R160</f>
        <v>0</v>
      </c>
      <c r="T156" s="96">
        <f t="shared" ref="T156:CE156" ca="1" si="200">S160</f>
        <v>0</v>
      </c>
      <c r="U156" s="96">
        <f t="shared" ca="1" si="200"/>
        <v>0</v>
      </c>
      <c r="V156" s="96">
        <f t="shared" ca="1" si="200"/>
        <v>0</v>
      </c>
      <c r="W156" s="96">
        <f t="shared" ca="1" si="200"/>
        <v>0</v>
      </c>
      <c r="X156" s="96">
        <f t="shared" ca="1" si="200"/>
        <v>0</v>
      </c>
      <c r="Y156" s="96">
        <f t="shared" ca="1" si="200"/>
        <v>0</v>
      </c>
      <c r="Z156" s="96">
        <f t="shared" ca="1" si="200"/>
        <v>0</v>
      </c>
      <c r="AA156" s="96">
        <f t="shared" ca="1" si="200"/>
        <v>0</v>
      </c>
      <c r="AB156" s="96">
        <f t="shared" ca="1" si="200"/>
        <v>0</v>
      </c>
      <c r="AC156" s="96">
        <f t="shared" ca="1" si="200"/>
        <v>0</v>
      </c>
      <c r="AD156" s="96">
        <f t="shared" ca="1" si="200"/>
        <v>0</v>
      </c>
      <c r="AE156" s="96">
        <f t="shared" ca="1" si="200"/>
        <v>0</v>
      </c>
      <c r="AF156" s="96">
        <f t="shared" ca="1" si="200"/>
        <v>0</v>
      </c>
      <c r="AG156" s="96">
        <f t="shared" ca="1" si="200"/>
        <v>0</v>
      </c>
      <c r="AH156" s="96">
        <f t="shared" ca="1" si="200"/>
        <v>0</v>
      </c>
      <c r="AI156" s="96">
        <f t="shared" ca="1" si="200"/>
        <v>0</v>
      </c>
      <c r="AJ156" s="96">
        <f t="shared" ca="1" si="200"/>
        <v>0</v>
      </c>
      <c r="AK156" s="96">
        <f t="shared" ca="1" si="200"/>
        <v>0</v>
      </c>
      <c r="AL156" s="96">
        <f t="shared" ca="1" si="200"/>
        <v>0</v>
      </c>
      <c r="AM156" s="96">
        <f t="shared" ca="1" si="200"/>
        <v>0</v>
      </c>
      <c r="AN156" s="96">
        <f t="shared" ca="1" si="200"/>
        <v>0</v>
      </c>
      <c r="AO156" s="96">
        <f t="shared" ca="1" si="200"/>
        <v>0</v>
      </c>
      <c r="AP156" s="96">
        <f t="shared" ca="1" si="200"/>
        <v>0</v>
      </c>
      <c r="AQ156" s="96">
        <f t="shared" ca="1" si="200"/>
        <v>0</v>
      </c>
      <c r="AR156" s="96">
        <f t="shared" ca="1" si="200"/>
        <v>0</v>
      </c>
      <c r="AS156" s="96">
        <f t="shared" ca="1" si="200"/>
        <v>0</v>
      </c>
      <c r="AT156" s="96">
        <f t="shared" ca="1" si="200"/>
        <v>0</v>
      </c>
      <c r="AU156" s="96">
        <f t="shared" ca="1" si="200"/>
        <v>0</v>
      </c>
      <c r="AV156" s="96">
        <f t="shared" ca="1" si="200"/>
        <v>0</v>
      </c>
      <c r="AW156" s="96">
        <f t="shared" ca="1" si="200"/>
        <v>0</v>
      </c>
      <c r="AX156" s="96">
        <f t="shared" ca="1" si="200"/>
        <v>0</v>
      </c>
      <c r="AY156" s="96">
        <f t="shared" ca="1" si="200"/>
        <v>0</v>
      </c>
      <c r="AZ156" s="96">
        <f t="shared" ca="1" si="200"/>
        <v>0</v>
      </c>
      <c r="BA156" s="96">
        <f t="shared" ca="1" si="200"/>
        <v>0</v>
      </c>
      <c r="BB156" s="96">
        <f t="shared" ca="1" si="200"/>
        <v>0</v>
      </c>
      <c r="BC156" s="96">
        <f t="shared" ca="1" si="200"/>
        <v>0</v>
      </c>
      <c r="BD156" s="96">
        <f t="shared" ca="1" si="200"/>
        <v>0</v>
      </c>
      <c r="BE156" s="96">
        <f t="shared" ca="1" si="200"/>
        <v>0</v>
      </c>
      <c r="BF156" s="96">
        <f t="shared" ca="1" si="200"/>
        <v>0</v>
      </c>
      <c r="BG156" s="96">
        <f t="shared" ca="1" si="200"/>
        <v>0</v>
      </c>
      <c r="BH156" s="96">
        <f t="shared" ca="1" si="200"/>
        <v>0</v>
      </c>
      <c r="BI156" s="96">
        <f t="shared" ca="1" si="200"/>
        <v>0</v>
      </c>
      <c r="BJ156" s="96">
        <f t="shared" ca="1" si="200"/>
        <v>0</v>
      </c>
      <c r="BK156" s="96">
        <f t="shared" ca="1" si="200"/>
        <v>0</v>
      </c>
      <c r="BL156" s="96">
        <f t="shared" ca="1" si="200"/>
        <v>0</v>
      </c>
      <c r="BM156" s="96">
        <f t="shared" ca="1" si="200"/>
        <v>0</v>
      </c>
      <c r="BN156" s="96">
        <f t="shared" ca="1" si="200"/>
        <v>0</v>
      </c>
      <c r="BO156" s="96">
        <f t="shared" ca="1" si="200"/>
        <v>0</v>
      </c>
      <c r="BP156" s="96">
        <f t="shared" ca="1" si="200"/>
        <v>0</v>
      </c>
      <c r="BQ156" s="96">
        <f t="shared" ca="1" si="200"/>
        <v>0</v>
      </c>
      <c r="BR156" s="96">
        <f t="shared" ca="1" si="200"/>
        <v>0</v>
      </c>
      <c r="BS156" s="96">
        <f t="shared" ca="1" si="200"/>
        <v>0</v>
      </c>
      <c r="BT156" s="96">
        <f t="shared" ca="1" si="200"/>
        <v>0</v>
      </c>
      <c r="BU156" s="96">
        <f t="shared" ca="1" si="200"/>
        <v>0</v>
      </c>
      <c r="BV156" s="96">
        <f t="shared" ca="1" si="200"/>
        <v>0</v>
      </c>
      <c r="BW156" s="96">
        <f t="shared" ca="1" si="200"/>
        <v>0</v>
      </c>
      <c r="BX156" s="96">
        <f t="shared" ca="1" si="200"/>
        <v>0</v>
      </c>
      <c r="BY156" s="96">
        <f t="shared" ca="1" si="200"/>
        <v>0</v>
      </c>
      <c r="BZ156" s="96">
        <f t="shared" ca="1" si="200"/>
        <v>0</v>
      </c>
      <c r="CA156" s="96">
        <f t="shared" ca="1" si="200"/>
        <v>0</v>
      </c>
      <c r="CB156" s="96">
        <f t="shared" ca="1" si="200"/>
        <v>0</v>
      </c>
      <c r="CC156" s="96">
        <f t="shared" ca="1" si="200"/>
        <v>0</v>
      </c>
      <c r="CD156" s="96">
        <f t="shared" ca="1" si="200"/>
        <v>0</v>
      </c>
      <c r="CE156" s="96">
        <f t="shared" ca="1" si="200"/>
        <v>0</v>
      </c>
      <c r="CF156" s="96">
        <f t="shared" ref="CF156:EH156" ca="1" si="201">CE160</f>
        <v>0</v>
      </c>
      <c r="CG156" s="96">
        <f t="shared" ca="1" si="201"/>
        <v>0</v>
      </c>
      <c r="CH156" s="96">
        <f t="shared" ca="1" si="201"/>
        <v>0</v>
      </c>
      <c r="CI156" s="96">
        <f t="shared" ca="1" si="201"/>
        <v>0</v>
      </c>
      <c r="CJ156" s="96">
        <f t="shared" ca="1" si="201"/>
        <v>0</v>
      </c>
      <c r="CK156" s="96">
        <f t="shared" ca="1" si="201"/>
        <v>0</v>
      </c>
      <c r="CL156" s="96">
        <f t="shared" ca="1" si="201"/>
        <v>0</v>
      </c>
      <c r="CM156" s="96">
        <f t="shared" ca="1" si="201"/>
        <v>0</v>
      </c>
      <c r="CN156" s="96">
        <f t="shared" ca="1" si="201"/>
        <v>0</v>
      </c>
      <c r="CO156" s="96">
        <f t="shared" ca="1" si="201"/>
        <v>0</v>
      </c>
      <c r="CP156" s="96">
        <f t="shared" ca="1" si="201"/>
        <v>0</v>
      </c>
      <c r="CQ156" s="96">
        <f t="shared" ca="1" si="201"/>
        <v>0</v>
      </c>
      <c r="CR156" s="96">
        <f t="shared" ca="1" si="201"/>
        <v>0</v>
      </c>
      <c r="CS156" s="96">
        <f t="shared" ca="1" si="201"/>
        <v>0</v>
      </c>
      <c r="CT156" s="96">
        <f t="shared" ca="1" si="201"/>
        <v>0</v>
      </c>
      <c r="CU156" s="96">
        <f t="shared" ca="1" si="201"/>
        <v>0</v>
      </c>
      <c r="CV156" s="96">
        <f t="shared" ca="1" si="201"/>
        <v>0</v>
      </c>
      <c r="CW156" s="96">
        <f t="shared" ca="1" si="201"/>
        <v>0</v>
      </c>
      <c r="CX156" s="96">
        <f t="shared" ca="1" si="201"/>
        <v>0</v>
      </c>
      <c r="CY156" s="96">
        <f t="shared" ca="1" si="201"/>
        <v>0</v>
      </c>
      <c r="CZ156" s="96">
        <f t="shared" ca="1" si="201"/>
        <v>0</v>
      </c>
      <c r="DA156" s="96">
        <f t="shared" ca="1" si="201"/>
        <v>0</v>
      </c>
      <c r="DB156" s="96">
        <f t="shared" ca="1" si="201"/>
        <v>0</v>
      </c>
      <c r="DC156" s="96">
        <f t="shared" ca="1" si="201"/>
        <v>0</v>
      </c>
      <c r="DD156" s="96">
        <f t="shared" ca="1" si="201"/>
        <v>0</v>
      </c>
      <c r="DE156" s="96">
        <f t="shared" ca="1" si="201"/>
        <v>0</v>
      </c>
      <c r="DF156" s="96">
        <f t="shared" ca="1" si="201"/>
        <v>0</v>
      </c>
      <c r="DG156" s="96">
        <f t="shared" ca="1" si="201"/>
        <v>0</v>
      </c>
      <c r="DH156" s="96">
        <f t="shared" ca="1" si="201"/>
        <v>0</v>
      </c>
      <c r="DI156" s="96">
        <f t="shared" ca="1" si="201"/>
        <v>0</v>
      </c>
      <c r="DJ156" s="96">
        <f t="shared" ca="1" si="201"/>
        <v>0</v>
      </c>
      <c r="DK156" s="96">
        <f t="shared" ca="1" si="201"/>
        <v>0</v>
      </c>
      <c r="DL156" s="96">
        <f t="shared" ca="1" si="201"/>
        <v>0</v>
      </c>
      <c r="DM156" s="96">
        <f t="shared" ca="1" si="201"/>
        <v>0</v>
      </c>
      <c r="DN156" s="96">
        <f t="shared" ca="1" si="201"/>
        <v>0</v>
      </c>
      <c r="DO156" s="96">
        <f t="shared" ca="1" si="201"/>
        <v>0</v>
      </c>
      <c r="DP156" s="96">
        <f t="shared" ca="1" si="201"/>
        <v>0</v>
      </c>
      <c r="DQ156" s="96">
        <f t="shared" ca="1" si="201"/>
        <v>0</v>
      </c>
      <c r="DR156" s="96">
        <f t="shared" ca="1" si="201"/>
        <v>0</v>
      </c>
      <c r="DS156" s="96">
        <f t="shared" ca="1" si="201"/>
        <v>0</v>
      </c>
      <c r="DT156" s="96">
        <f t="shared" ca="1" si="201"/>
        <v>0</v>
      </c>
      <c r="DU156" s="96">
        <f t="shared" ca="1" si="201"/>
        <v>0</v>
      </c>
      <c r="DV156" s="96">
        <f t="shared" ca="1" si="201"/>
        <v>0</v>
      </c>
      <c r="DW156" s="96">
        <f t="shared" ca="1" si="201"/>
        <v>0</v>
      </c>
      <c r="DX156" s="96">
        <f t="shared" ca="1" si="201"/>
        <v>0</v>
      </c>
      <c r="DY156" s="96">
        <f t="shared" ca="1" si="201"/>
        <v>0</v>
      </c>
      <c r="DZ156" s="96">
        <f t="shared" ca="1" si="201"/>
        <v>0</v>
      </c>
      <c r="EA156" s="96">
        <f t="shared" ca="1" si="201"/>
        <v>0</v>
      </c>
      <c r="EB156" s="96">
        <f t="shared" ca="1" si="201"/>
        <v>0</v>
      </c>
      <c r="EC156" s="96">
        <f t="shared" ca="1" si="201"/>
        <v>0</v>
      </c>
      <c r="ED156" s="96">
        <f t="shared" ca="1" si="201"/>
        <v>0</v>
      </c>
      <c r="EE156" s="96">
        <f t="shared" ca="1" si="201"/>
        <v>0</v>
      </c>
      <c r="EF156" s="96">
        <f t="shared" ca="1" si="201"/>
        <v>0</v>
      </c>
      <c r="EG156" s="96">
        <f t="shared" ca="1" si="201"/>
        <v>0</v>
      </c>
      <c r="EH156" s="96">
        <f t="shared" ca="1" si="201"/>
        <v>0</v>
      </c>
    </row>
    <row r="157" spans="1:138" x14ac:dyDescent="0.2">
      <c r="A157" s="2"/>
      <c r="B157" s="182" t="s">
        <v>237</v>
      </c>
      <c r="C157" s="96"/>
      <c r="D157" s="96">
        <f t="shared" ref="D157:O157" ca="1" si="202">SUMIF($R$8:$EH$8,D$10,$R157:$EH157)</f>
        <v>0</v>
      </c>
      <c r="E157" s="96">
        <f t="shared" ca="1" si="202"/>
        <v>0</v>
      </c>
      <c r="F157" s="96">
        <f t="shared" ca="1" si="202"/>
        <v>0</v>
      </c>
      <c r="G157" s="96">
        <f t="shared" ca="1" si="202"/>
        <v>0</v>
      </c>
      <c r="H157" s="96">
        <f t="shared" ca="1" si="202"/>
        <v>0</v>
      </c>
      <c r="I157" s="96">
        <f t="shared" ca="1" si="202"/>
        <v>0</v>
      </c>
      <c r="J157" s="96">
        <f t="shared" ca="1" si="202"/>
        <v>0</v>
      </c>
      <c r="K157" s="96">
        <f t="shared" ca="1" si="202"/>
        <v>0</v>
      </c>
      <c r="L157" s="96">
        <f t="shared" ca="1" si="202"/>
        <v>0</v>
      </c>
      <c r="M157" s="96">
        <f t="shared" ca="1" si="202"/>
        <v>0</v>
      </c>
      <c r="N157" s="96">
        <f t="shared" ca="1" si="202"/>
        <v>0</v>
      </c>
      <c r="O157" s="96">
        <f t="shared" si="202"/>
        <v>0</v>
      </c>
      <c r="P157" s="96">
        <f ca="1">SUMIF($D$10:$N$10,"&lt;="&amp;rHoldPeriod,$D157:$N157)</f>
        <v>0</v>
      </c>
      <c r="Q157" s="2"/>
      <c r="R157" s="96">
        <f t="shared" ref="R157:AW157" ca="1" si="203">rRsrvCapEX*(R$135&gt;0)</f>
        <v>0</v>
      </c>
      <c r="S157" s="96">
        <f t="shared" ca="1" si="203"/>
        <v>0</v>
      </c>
      <c r="T157" s="96">
        <f t="shared" ca="1" si="203"/>
        <v>0</v>
      </c>
      <c r="U157" s="96">
        <f t="shared" ca="1" si="203"/>
        <v>0</v>
      </c>
      <c r="V157" s="96">
        <f t="shared" ca="1" si="203"/>
        <v>0</v>
      </c>
      <c r="W157" s="96">
        <f t="shared" ca="1" si="203"/>
        <v>0</v>
      </c>
      <c r="X157" s="96">
        <f t="shared" ca="1" si="203"/>
        <v>0</v>
      </c>
      <c r="Y157" s="96">
        <f t="shared" ca="1" si="203"/>
        <v>0</v>
      </c>
      <c r="Z157" s="96">
        <f t="shared" ca="1" si="203"/>
        <v>0</v>
      </c>
      <c r="AA157" s="96">
        <f t="shared" ca="1" si="203"/>
        <v>0</v>
      </c>
      <c r="AB157" s="96">
        <f t="shared" ca="1" si="203"/>
        <v>0</v>
      </c>
      <c r="AC157" s="96">
        <f t="shared" ca="1" si="203"/>
        <v>0</v>
      </c>
      <c r="AD157" s="96">
        <f t="shared" ca="1" si="203"/>
        <v>0</v>
      </c>
      <c r="AE157" s="96">
        <f t="shared" ca="1" si="203"/>
        <v>0</v>
      </c>
      <c r="AF157" s="96">
        <f t="shared" ca="1" si="203"/>
        <v>0</v>
      </c>
      <c r="AG157" s="96">
        <f t="shared" ca="1" si="203"/>
        <v>0</v>
      </c>
      <c r="AH157" s="96">
        <f t="shared" ca="1" si="203"/>
        <v>0</v>
      </c>
      <c r="AI157" s="96">
        <f t="shared" ca="1" si="203"/>
        <v>0</v>
      </c>
      <c r="AJ157" s="96">
        <f t="shared" ca="1" si="203"/>
        <v>0</v>
      </c>
      <c r="AK157" s="96">
        <f t="shared" ca="1" si="203"/>
        <v>0</v>
      </c>
      <c r="AL157" s="96">
        <f t="shared" ca="1" si="203"/>
        <v>0</v>
      </c>
      <c r="AM157" s="96">
        <f t="shared" ca="1" si="203"/>
        <v>0</v>
      </c>
      <c r="AN157" s="96">
        <f t="shared" ca="1" si="203"/>
        <v>0</v>
      </c>
      <c r="AO157" s="96">
        <f t="shared" ca="1" si="203"/>
        <v>0</v>
      </c>
      <c r="AP157" s="96">
        <f t="shared" ca="1" si="203"/>
        <v>0</v>
      </c>
      <c r="AQ157" s="96">
        <f t="shared" ca="1" si="203"/>
        <v>0</v>
      </c>
      <c r="AR157" s="96">
        <f t="shared" ca="1" si="203"/>
        <v>0</v>
      </c>
      <c r="AS157" s="96">
        <f t="shared" ca="1" si="203"/>
        <v>0</v>
      </c>
      <c r="AT157" s="96">
        <f t="shared" ca="1" si="203"/>
        <v>0</v>
      </c>
      <c r="AU157" s="96">
        <f t="shared" ca="1" si="203"/>
        <v>0</v>
      </c>
      <c r="AV157" s="96">
        <f t="shared" ca="1" si="203"/>
        <v>0</v>
      </c>
      <c r="AW157" s="96">
        <f t="shared" ca="1" si="203"/>
        <v>0</v>
      </c>
      <c r="AX157" s="96">
        <f t="shared" ref="AX157:CC157" ca="1" si="204">rRsrvCapEX*(AX$135&gt;0)</f>
        <v>0</v>
      </c>
      <c r="AY157" s="96">
        <f t="shared" ca="1" si="204"/>
        <v>0</v>
      </c>
      <c r="AZ157" s="96">
        <f t="shared" ca="1" si="204"/>
        <v>0</v>
      </c>
      <c r="BA157" s="96">
        <f t="shared" ca="1" si="204"/>
        <v>0</v>
      </c>
      <c r="BB157" s="96">
        <f t="shared" ca="1" si="204"/>
        <v>0</v>
      </c>
      <c r="BC157" s="96">
        <f t="shared" ca="1" si="204"/>
        <v>0</v>
      </c>
      <c r="BD157" s="96">
        <f t="shared" ca="1" si="204"/>
        <v>0</v>
      </c>
      <c r="BE157" s="96">
        <f t="shared" ca="1" si="204"/>
        <v>0</v>
      </c>
      <c r="BF157" s="96">
        <f t="shared" ca="1" si="204"/>
        <v>0</v>
      </c>
      <c r="BG157" s="96">
        <f t="shared" ca="1" si="204"/>
        <v>0</v>
      </c>
      <c r="BH157" s="96">
        <f t="shared" ca="1" si="204"/>
        <v>0</v>
      </c>
      <c r="BI157" s="96">
        <f t="shared" ca="1" si="204"/>
        <v>0</v>
      </c>
      <c r="BJ157" s="96">
        <f t="shared" ca="1" si="204"/>
        <v>0</v>
      </c>
      <c r="BK157" s="96">
        <f t="shared" ca="1" si="204"/>
        <v>0</v>
      </c>
      <c r="BL157" s="96">
        <f t="shared" ca="1" si="204"/>
        <v>0</v>
      </c>
      <c r="BM157" s="96">
        <f t="shared" ca="1" si="204"/>
        <v>0</v>
      </c>
      <c r="BN157" s="96">
        <f t="shared" ca="1" si="204"/>
        <v>0</v>
      </c>
      <c r="BO157" s="96">
        <f t="shared" ca="1" si="204"/>
        <v>0</v>
      </c>
      <c r="BP157" s="96">
        <f t="shared" ca="1" si="204"/>
        <v>0</v>
      </c>
      <c r="BQ157" s="96">
        <f t="shared" ca="1" si="204"/>
        <v>0</v>
      </c>
      <c r="BR157" s="96">
        <f t="shared" ca="1" si="204"/>
        <v>0</v>
      </c>
      <c r="BS157" s="96">
        <f t="shared" ca="1" si="204"/>
        <v>0</v>
      </c>
      <c r="BT157" s="96">
        <f t="shared" ca="1" si="204"/>
        <v>0</v>
      </c>
      <c r="BU157" s="96">
        <f t="shared" ca="1" si="204"/>
        <v>0</v>
      </c>
      <c r="BV157" s="96">
        <f t="shared" ca="1" si="204"/>
        <v>0</v>
      </c>
      <c r="BW157" s="96">
        <f t="shared" ca="1" si="204"/>
        <v>0</v>
      </c>
      <c r="BX157" s="96">
        <f t="shared" ca="1" si="204"/>
        <v>0</v>
      </c>
      <c r="BY157" s="96">
        <f t="shared" ca="1" si="204"/>
        <v>0</v>
      </c>
      <c r="BZ157" s="96">
        <f t="shared" ca="1" si="204"/>
        <v>0</v>
      </c>
      <c r="CA157" s="96">
        <f t="shared" ca="1" si="204"/>
        <v>0</v>
      </c>
      <c r="CB157" s="96">
        <f t="shared" ca="1" si="204"/>
        <v>0</v>
      </c>
      <c r="CC157" s="96">
        <f t="shared" ca="1" si="204"/>
        <v>0</v>
      </c>
      <c r="CD157" s="96">
        <f t="shared" ref="CD157:DI157" ca="1" si="205">rRsrvCapEX*(CD$135&gt;0)</f>
        <v>0</v>
      </c>
      <c r="CE157" s="96">
        <f t="shared" ca="1" si="205"/>
        <v>0</v>
      </c>
      <c r="CF157" s="96">
        <f t="shared" ca="1" si="205"/>
        <v>0</v>
      </c>
      <c r="CG157" s="96">
        <f t="shared" ca="1" si="205"/>
        <v>0</v>
      </c>
      <c r="CH157" s="96">
        <f t="shared" ca="1" si="205"/>
        <v>0</v>
      </c>
      <c r="CI157" s="96">
        <f t="shared" ca="1" si="205"/>
        <v>0</v>
      </c>
      <c r="CJ157" s="96">
        <f t="shared" ca="1" si="205"/>
        <v>0</v>
      </c>
      <c r="CK157" s="96">
        <f t="shared" ca="1" si="205"/>
        <v>0</v>
      </c>
      <c r="CL157" s="96">
        <f t="shared" ca="1" si="205"/>
        <v>0</v>
      </c>
      <c r="CM157" s="96">
        <f t="shared" ca="1" si="205"/>
        <v>0</v>
      </c>
      <c r="CN157" s="96">
        <f t="shared" ca="1" si="205"/>
        <v>0</v>
      </c>
      <c r="CO157" s="96">
        <f t="shared" ca="1" si="205"/>
        <v>0</v>
      </c>
      <c r="CP157" s="96">
        <f t="shared" ca="1" si="205"/>
        <v>0</v>
      </c>
      <c r="CQ157" s="96">
        <f t="shared" ca="1" si="205"/>
        <v>0</v>
      </c>
      <c r="CR157" s="96">
        <f t="shared" ca="1" si="205"/>
        <v>0</v>
      </c>
      <c r="CS157" s="96">
        <f t="shared" ca="1" si="205"/>
        <v>0</v>
      </c>
      <c r="CT157" s="96">
        <f t="shared" ca="1" si="205"/>
        <v>0</v>
      </c>
      <c r="CU157" s="96">
        <f t="shared" ca="1" si="205"/>
        <v>0</v>
      </c>
      <c r="CV157" s="96">
        <f t="shared" ca="1" si="205"/>
        <v>0</v>
      </c>
      <c r="CW157" s="96">
        <f t="shared" ca="1" si="205"/>
        <v>0</v>
      </c>
      <c r="CX157" s="96">
        <f t="shared" ca="1" si="205"/>
        <v>0</v>
      </c>
      <c r="CY157" s="96">
        <f t="shared" ca="1" si="205"/>
        <v>0</v>
      </c>
      <c r="CZ157" s="96">
        <f t="shared" ca="1" si="205"/>
        <v>0</v>
      </c>
      <c r="DA157" s="96">
        <f t="shared" ca="1" si="205"/>
        <v>0</v>
      </c>
      <c r="DB157" s="96">
        <f t="shared" ca="1" si="205"/>
        <v>0</v>
      </c>
      <c r="DC157" s="96">
        <f t="shared" ca="1" si="205"/>
        <v>0</v>
      </c>
      <c r="DD157" s="96">
        <f t="shared" ca="1" si="205"/>
        <v>0</v>
      </c>
      <c r="DE157" s="96">
        <f t="shared" ca="1" si="205"/>
        <v>0</v>
      </c>
      <c r="DF157" s="96">
        <f t="shared" ca="1" si="205"/>
        <v>0</v>
      </c>
      <c r="DG157" s="96">
        <f t="shared" ca="1" si="205"/>
        <v>0</v>
      </c>
      <c r="DH157" s="96">
        <f t="shared" ca="1" si="205"/>
        <v>0</v>
      </c>
      <c r="DI157" s="96">
        <f t="shared" ca="1" si="205"/>
        <v>0</v>
      </c>
      <c r="DJ157" s="96">
        <f t="shared" ref="DJ157:EH157" ca="1" si="206">rRsrvCapEX*(DJ$135&gt;0)</f>
        <v>0</v>
      </c>
      <c r="DK157" s="96">
        <f t="shared" ca="1" si="206"/>
        <v>0</v>
      </c>
      <c r="DL157" s="96">
        <f t="shared" ca="1" si="206"/>
        <v>0</v>
      </c>
      <c r="DM157" s="96">
        <f t="shared" ca="1" si="206"/>
        <v>0</v>
      </c>
      <c r="DN157" s="96">
        <f t="shared" ca="1" si="206"/>
        <v>0</v>
      </c>
      <c r="DO157" s="96">
        <f t="shared" ca="1" si="206"/>
        <v>0</v>
      </c>
      <c r="DP157" s="96">
        <f t="shared" ca="1" si="206"/>
        <v>0</v>
      </c>
      <c r="DQ157" s="96">
        <f t="shared" ca="1" si="206"/>
        <v>0</v>
      </c>
      <c r="DR157" s="96">
        <f t="shared" ca="1" si="206"/>
        <v>0</v>
      </c>
      <c r="DS157" s="96">
        <f t="shared" ca="1" si="206"/>
        <v>0</v>
      </c>
      <c r="DT157" s="96">
        <f t="shared" ca="1" si="206"/>
        <v>0</v>
      </c>
      <c r="DU157" s="96">
        <f t="shared" ca="1" si="206"/>
        <v>0</v>
      </c>
      <c r="DV157" s="96">
        <f t="shared" ca="1" si="206"/>
        <v>0</v>
      </c>
      <c r="DW157" s="96">
        <f t="shared" ca="1" si="206"/>
        <v>0</v>
      </c>
      <c r="DX157" s="96">
        <f t="shared" ca="1" si="206"/>
        <v>0</v>
      </c>
      <c r="DY157" s="96">
        <f t="shared" ca="1" si="206"/>
        <v>0</v>
      </c>
      <c r="DZ157" s="96">
        <f t="shared" ca="1" si="206"/>
        <v>0</v>
      </c>
      <c r="EA157" s="96">
        <f t="shared" ca="1" si="206"/>
        <v>0</v>
      </c>
      <c r="EB157" s="96">
        <f t="shared" ca="1" si="206"/>
        <v>0</v>
      </c>
      <c r="EC157" s="96">
        <f t="shared" ca="1" si="206"/>
        <v>0</v>
      </c>
      <c r="ED157" s="96">
        <f t="shared" ca="1" si="206"/>
        <v>0</v>
      </c>
      <c r="EE157" s="96">
        <f t="shared" ca="1" si="206"/>
        <v>0</v>
      </c>
      <c r="EF157" s="96">
        <f t="shared" ca="1" si="206"/>
        <v>0</v>
      </c>
      <c r="EG157" s="96">
        <f t="shared" ca="1" si="206"/>
        <v>0</v>
      </c>
      <c r="EH157" s="96">
        <f t="shared" ca="1" si="206"/>
        <v>0</v>
      </c>
    </row>
    <row r="158" spans="1:138" x14ac:dyDescent="0.2">
      <c r="A158" s="2"/>
      <c r="B158" s="182" t="s">
        <v>240</v>
      </c>
      <c r="C158" s="96"/>
      <c r="D158" s="96"/>
      <c r="E158" s="96">
        <f t="shared" ref="E158:O159" ca="1" si="207">SUMIF($R$8:$EH$8,E$10,$R158:$EH158)</f>
        <v>0</v>
      </c>
      <c r="F158" s="96">
        <f t="shared" ca="1" si="207"/>
        <v>0</v>
      </c>
      <c r="G158" s="96">
        <f t="shared" ca="1" si="207"/>
        <v>0</v>
      </c>
      <c r="H158" s="96">
        <f t="shared" ca="1" si="207"/>
        <v>0</v>
      </c>
      <c r="I158" s="96">
        <f t="shared" ca="1" si="207"/>
        <v>0</v>
      </c>
      <c r="J158" s="96">
        <f t="shared" ca="1" si="207"/>
        <v>0</v>
      </c>
      <c r="K158" s="96">
        <f t="shared" ca="1" si="207"/>
        <v>0</v>
      </c>
      <c r="L158" s="96">
        <f t="shared" ca="1" si="207"/>
        <v>0</v>
      </c>
      <c r="M158" s="96">
        <f t="shared" ca="1" si="207"/>
        <v>0</v>
      </c>
      <c r="N158" s="96">
        <f t="shared" ca="1" si="207"/>
        <v>0</v>
      </c>
      <c r="O158" s="96">
        <f t="shared" si="207"/>
        <v>0</v>
      </c>
      <c r="P158" s="96">
        <f ca="1">SUMIF($D$10:$N$10,"&lt;="&amp;rHoldPeriod,$D158:$N158)</f>
        <v>0</v>
      </c>
      <c r="Q158" s="2"/>
      <c r="R158" s="96"/>
      <c r="S158" s="96">
        <f t="shared" ref="S158:AX158" ca="1" si="208">-MIN(MAX(-(S$74+S$75),),SUM(S156:S157))*(S$10&lt;=rLoan1St+6)</f>
        <v>0</v>
      </c>
      <c r="T158" s="96">
        <f t="shared" ca="1" si="208"/>
        <v>0</v>
      </c>
      <c r="U158" s="96">
        <f t="shared" ca="1" si="208"/>
        <v>0</v>
      </c>
      <c r="V158" s="96">
        <f t="shared" ca="1" si="208"/>
        <v>0</v>
      </c>
      <c r="W158" s="96">
        <f t="shared" ca="1" si="208"/>
        <v>0</v>
      </c>
      <c r="X158" s="96">
        <f t="shared" ca="1" si="208"/>
        <v>0</v>
      </c>
      <c r="Y158" s="96">
        <f t="shared" ca="1" si="208"/>
        <v>0</v>
      </c>
      <c r="Z158" s="96">
        <f t="shared" ca="1" si="208"/>
        <v>0</v>
      </c>
      <c r="AA158" s="96">
        <f t="shared" ca="1" si="208"/>
        <v>0</v>
      </c>
      <c r="AB158" s="96">
        <f t="shared" ca="1" si="208"/>
        <v>0</v>
      </c>
      <c r="AC158" s="96">
        <f t="shared" ca="1" si="208"/>
        <v>0</v>
      </c>
      <c r="AD158" s="96">
        <f t="shared" ca="1" si="208"/>
        <v>0</v>
      </c>
      <c r="AE158" s="96">
        <f t="shared" ca="1" si="208"/>
        <v>0</v>
      </c>
      <c r="AF158" s="96">
        <f t="shared" ca="1" si="208"/>
        <v>0</v>
      </c>
      <c r="AG158" s="96">
        <f t="shared" ca="1" si="208"/>
        <v>0</v>
      </c>
      <c r="AH158" s="96">
        <f t="shared" ca="1" si="208"/>
        <v>0</v>
      </c>
      <c r="AI158" s="96">
        <f t="shared" ca="1" si="208"/>
        <v>0</v>
      </c>
      <c r="AJ158" s="96">
        <f t="shared" ca="1" si="208"/>
        <v>0</v>
      </c>
      <c r="AK158" s="96">
        <f t="shared" ca="1" si="208"/>
        <v>0</v>
      </c>
      <c r="AL158" s="96">
        <f t="shared" ca="1" si="208"/>
        <v>0</v>
      </c>
      <c r="AM158" s="96">
        <f t="shared" ca="1" si="208"/>
        <v>0</v>
      </c>
      <c r="AN158" s="96">
        <f t="shared" ca="1" si="208"/>
        <v>0</v>
      </c>
      <c r="AO158" s="96">
        <f t="shared" ca="1" si="208"/>
        <v>0</v>
      </c>
      <c r="AP158" s="96">
        <f t="shared" ca="1" si="208"/>
        <v>0</v>
      </c>
      <c r="AQ158" s="96">
        <f t="shared" ca="1" si="208"/>
        <v>0</v>
      </c>
      <c r="AR158" s="96">
        <f t="shared" ca="1" si="208"/>
        <v>0</v>
      </c>
      <c r="AS158" s="96">
        <f t="shared" ca="1" si="208"/>
        <v>0</v>
      </c>
      <c r="AT158" s="96">
        <f t="shared" ca="1" si="208"/>
        <v>0</v>
      </c>
      <c r="AU158" s="96">
        <f t="shared" ca="1" si="208"/>
        <v>0</v>
      </c>
      <c r="AV158" s="96">
        <f t="shared" ca="1" si="208"/>
        <v>0</v>
      </c>
      <c r="AW158" s="96">
        <f t="shared" ca="1" si="208"/>
        <v>0</v>
      </c>
      <c r="AX158" s="96">
        <f t="shared" ca="1" si="208"/>
        <v>0</v>
      </c>
      <c r="AY158" s="96">
        <f t="shared" ref="AY158:CD158" ca="1" si="209">-MIN(MAX(-(AY$74+AY$75),),SUM(AY156:AY157))*(AY$10&lt;=rLoan1St+6)</f>
        <v>0</v>
      </c>
      <c r="AZ158" s="96">
        <f t="shared" ca="1" si="209"/>
        <v>0</v>
      </c>
      <c r="BA158" s="96">
        <f t="shared" ca="1" si="209"/>
        <v>0</v>
      </c>
      <c r="BB158" s="96">
        <f t="shared" ca="1" si="209"/>
        <v>0</v>
      </c>
      <c r="BC158" s="96">
        <f t="shared" ca="1" si="209"/>
        <v>0</v>
      </c>
      <c r="BD158" s="96">
        <f t="shared" ca="1" si="209"/>
        <v>0</v>
      </c>
      <c r="BE158" s="96">
        <f t="shared" ca="1" si="209"/>
        <v>0</v>
      </c>
      <c r="BF158" s="96">
        <f t="shared" ca="1" si="209"/>
        <v>0</v>
      </c>
      <c r="BG158" s="96">
        <f t="shared" ca="1" si="209"/>
        <v>0</v>
      </c>
      <c r="BH158" s="96">
        <f t="shared" ca="1" si="209"/>
        <v>0</v>
      </c>
      <c r="BI158" s="96">
        <f t="shared" ca="1" si="209"/>
        <v>0</v>
      </c>
      <c r="BJ158" s="96">
        <f t="shared" ca="1" si="209"/>
        <v>0</v>
      </c>
      <c r="BK158" s="96">
        <f t="shared" ca="1" si="209"/>
        <v>0</v>
      </c>
      <c r="BL158" s="96">
        <f t="shared" ca="1" si="209"/>
        <v>0</v>
      </c>
      <c r="BM158" s="96">
        <f t="shared" ca="1" si="209"/>
        <v>0</v>
      </c>
      <c r="BN158" s="96">
        <f t="shared" ca="1" si="209"/>
        <v>0</v>
      </c>
      <c r="BO158" s="96">
        <f t="shared" ca="1" si="209"/>
        <v>0</v>
      </c>
      <c r="BP158" s="96">
        <f t="shared" ca="1" si="209"/>
        <v>0</v>
      </c>
      <c r="BQ158" s="96">
        <f t="shared" ca="1" si="209"/>
        <v>0</v>
      </c>
      <c r="BR158" s="96">
        <f t="shared" ca="1" si="209"/>
        <v>0</v>
      </c>
      <c r="BS158" s="96">
        <f t="shared" ca="1" si="209"/>
        <v>0</v>
      </c>
      <c r="BT158" s="96">
        <f t="shared" ca="1" si="209"/>
        <v>0</v>
      </c>
      <c r="BU158" s="96">
        <f t="shared" ca="1" si="209"/>
        <v>0</v>
      </c>
      <c r="BV158" s="96">
        <f t="shared" ca="1" si="209"/>
        <v>0</v>
      </c>
      <c r="BW158" s="96">
        <f t="shared" ca="1" si="209"/>
        <v>0</v>
      </c>
      <c r="BX158" s="96">
        <f t="shared" ca="1" si="209"/>
        <v>0</v>
      </c>
      <c r="BY158" s="96">
        <f t="shared" ca="1" si="209"/>
        <v>0</v>
      </c>
      <c r="BZ158" s="96">
        <f t="shared" ca="1" si="209"/>
        <v>0</v>
      </c>
      <c r="CA158" s="96">
        <f t="shared" ca="1" si="209"/>
        <v>0</v>
      </c>
      <c r="CB158" s="96">
        <f t="shared" ca="1" si="209"/>
        <v>0</v>
      </c>
      <c r="CC158" s="96">
        <f t="shared" ca="1" si="209"/>
        <v>0</v>
      </c>
      <c r="CD158" s="96">
        <f t="shared" ca="1" si="209"/>
        <v>0</v>
      </c>
      <c r="CE158" s="96">
        <f t="shared" ref="CE158:DJ158" ca="1" si="210">-MIN(MAX(-(CE$74+CE$75),),SUM(CE156:CE157))*(CE$10&lt;=rLoan1St+6)</f>
        <v>0</v>
      </c>
      <c r="CF158" s="96">
        <f t="shared" ca="1" si="210"/>
        <v>0</v>
      </c>
      <c r="CG158" s="96">
        <f t="shared" ca="1" si="210"/>
        <v>0</v>
      </c>
      <c r="CH158" s="96">
        <f t="shared" ca="1" si="210"/>
        <v>0</v>
      </c>
      <c r="CI158" s="96">
        <f t="shared" ca="1" si="210"/>
        <v>0</v>
      </c>
      <c r="CJ158" s="96">
        <f t="shared" ca="1" si="210"/>
        <v>0</v>
      </c>
      <c r="CK158" s="96">
        <f t="shared" ca="1" si="210"/>
        <v>0</v>
      </c>
      <c r="CL158" s="96">
        <f t="shared" ca="1" si="210"/>
        <v>0</v>
      </c>
      <c r="CM158" s="96">
        <f t="shared" ca="1" si="210"/>
        <v>0</v>
      </c>
      <c r="CN158" s="96">
        <f t="shared" ca="1" si="210"/>
        <v>0</v>
      </c>
      <c r="CO158" s="96">
        <f t="shared" ca="1" si="210"/>
        <v>0</v>
      </c>
      <c r="CP158" s="96">
        <f t="shared" ca="1" si="210"/>
        <v>0</v>
      </c>
      <c r="CQ158" s="96">
        <f t="shared" ca="1" si="210"/>
        <v>0</v>
      </c>
      <c r="CR158" s="96">
        <f t="shared" ca="1" si="210"/>
        <v>0</v>
      </c>
      <c r="CS158" s="96">
        <f t="shared" ca="1" si="210"/>
        <v>0</v>
      </c>
      <c r="CT158" s="96">
        <f t="shared" ca="1" si="210"/>
        <v>0</v>
      </c>
      <c r="CU158" s="96">
        <f t="shared" ca="1" si="210"/>
        <v>0</v>
      </c>
      <c r="CV158" s="96">
        <f t="shared" ca="1" si="210"/>
        <v>0</v>
      </c>
      <c r="CW158" s="96">
        <f t="shared" ca="1" si="210"/>
        <v>0</v>
      </c>
      <c r="CX158" s="96">
        <f t="shared" ca="1" si="210"/>
        <v>0</v>
      </c>
      <c r="CY158" s="96">
        <f t="shared" ca="1" si="210"/>
        <v>0</v>
      </c>
      <c r="CZ158" s="96">
        <f t="shared" ca="1" si="210"/>
        <v>0</v>
      </c>
      <c r="DA158" s="96">
        <f t="shared" ca="1" si="210"/>
        <v>0</v>
      </c>
      <c r="DB158" s="96">
        <f t="shared" ca="1" si="210"/>
        <v>0</v>
      </c>
      <c r="DC158" s="96">
        <f t="shared" ca="1" si="210"/>
        <v>0</v>
      </c>
      <c r="DD158" s="96">
        <f t="shared" ca="1" si="210"/>
        <v>0</v>
      </c>
      <c r="DE158" s="96">
        <f t="shared" ca="1" si="210"/>
        <v>0</v>
      </c>
      <c r="DF158" s="96">
        <f t="shared" ca="1" si="210"/>
        <v>0</v>
      </c>
      <c r="DG158" s="96">
        <f t="shared" ca="1" si="210"/>
        <v>0</v>
      </c>
      <c r="DH158" s="96">
        <f t="shared" ca="1" si="210"/>
        <v>0</v>
      </c>
      <c r="DI158" s="96">
        <f t="shared" ca="1" si="210"/>
        <v>0</v>
      </c>
      <c r="DJ158" s="96">
        <f t="shared" ca="1" si="210"/>
        <v>0</v>
      </c>
      <c r="DK158" s="96">
        <f t="shared" ref="DK158:EH158" ca="1" si="211">-MIN(MAX(-(DK$74+DK$75),),SUM(DK156:DK157))*(DK$10&lt;=rLoan1St+6)</f>
        <v>0</v>
      </c>
      <c r="DL158" s="96">
        <f t="shared" ca="1" si="211"/>
        <v>0</v>
      </c>
      <c r="DM158" s="96">
        <f t="shared" ca="1" si="211"/>
        <v>0</v>
      </c>
      <c r="DN158" s="96">
        <f t="shared" ca="1" si="211"/>
        <v>0</v>
      </c>
      <c r="DO158" s="96">
        <f t="shared" ca="1" si="211"/>
        <v>0</v>
      </c>
      <c r="DP158" s="96">
        <f t="shared" ca="1" si="211"/>
        <v>0</v>
      </c>
      <c r="DQ158" s="96">
        <f t="shared" ca="1" si="211"/>
        <v>0</v>
      </c>
      <c r="DR158" s="96">
        <f t="shared" ca="1" si="211"/>
        <v>0</v>
      </c>
      <c r="DS158" s="96">
        <f t="shared" ca="1" si="211"/>
        <v>0</v>
      </c>
      <c r="DT158" s="96">
        <f t="shared" ca="1" si="211"/>
        <v>0</v>
      </c>
      <c r="DU158" s="96">
        <f t="shared" ca="1" si="211"/>
        <v>0</v>
      </c>
      <c r="DV158" s="96">
        <f t="shared" ca="1" si="211"/>
        <v>0</v>
      </c>
      <c r="DW158" s="96">
        <f t="shared" ca="1" si="211"/>
        <v>0</v>
      </c>
      <c r="DX158" s="96">
        <f t="shared" ca="1" si="211"/>
        <v>0</v>
      </c>
      <c r="DY158" s="96">
        <f t="shared" ca="1" si="211"/>
        <v>0</v>
      </c>
      <c r="DZ158" s="96">
        <f t="shared" ca="1" si="211"/>
        <v>0</v>
      </c>
      <c r="EA158" s="96">
        <f t="shared" ca="1" si="211"/>
        <v>0</v>
      </c>
      <c r="EB158" s="96">
        <f t="shared" ca="1" si="211"/>
        <v>0</v>
      </c>
      <c r="EC158" s="96">
        <f t="shared" ca="1" si="211"/>
        <v>0</v>
      </c>
      <c r="ED158" s="96">
        <f t="shared" ca="1" si="211"/>
        <v>0</v>
      </c>
      <c r="EE158" s="96">
        <f t="shared" ca="1" si="211"/>
        <v>0</v>
      </c>
      <c r="EF158" s="96">
        <f t="shared" ca="1" si="211"/>
        <v>0</v>
      </c>
      <c r="EG158" s="96">
        <f t="shared" ca="1" si="211"/>
        <v>0</v>
      </c>
      <c r="EH158" s="96">
        <f t="shared" ca="1" si="211"/>
        <v>0</v>
      </c>
    </row>
    <row r="159" spans="1:138" ht="12.75" thickBot="1" x14ac:dyDescent="0.25">
      <c r="A159" s="2"/>
      <c r="B159" s="182" t="s">
        <v>239</v>
      </c>
      <c r="C159" s="96"/>
      <c r="D159" s="96">
        <f ca="1">SUMIF($R$8:$EH$8,D$10,$R159:$EH159)</f>
        <v>0</v>
      </c>
      <c r="E159" s="96">
        <f t="shared" ca="1" si="207"/>
        <v>0</v>
      </c>
      <c r="F159" s="96">
        <f t="shared" ca="1" si="207"/>
        <v>0</v>
      </c>
      <c r="G159" s="96">
        <f t="shared" ca="1" si="207"/>
        <v>0</v>
      </c>
      <c r="H159" s="96">
        <f t="shared" ca="1" si="207"/>
        <v>0</v>
      </c>
      <c r="I159" s="96">
        <f t="shared" ca="1" si="207"/>
        <v>0</v>
      </c>
      <c r="J159" s="96">
        <f t="shared" ca="1" si="207"/>
        <v>0</v>
      </c>
      <c r="K159" s="96">
        <f t="shared" ca="1" si="207"/>
        <v>0</v>
      </c>
      <c r="L159" s="96">
        <f t="shared" ca="1" si="207"/>
        <v>0</v>
      </c>
      <c r="M159" s="96">
        <f t="shared" ca="1" si="207"/>
        <v>0</v>
      </c>
      <c r="N159" s="96">
        <f t="shared" ca="1" si="207"/>
        <v>0</v>
      </c>
      <c r="O159" s="96">
        <f t="shared" si="207"/>
        <v>0</v>
      </c>
      <c r="P159" s="96">
        <f ca="1">SUMIF($D$10:$N$10,"&lt;="&amp;rHoldPeriod,$D159:$N159)</f>
        <v>0</v>
      </c>
      <c r="Q159" s="2"/>
      <c r="R159" s="96">
        <f t="shared" ref="R159:AW159" ca="1" si="212">-SUM(R156:R158)*(ROUND(SUM(R$134:R$137),)=0)</f>
        <v>0</v>
      </c>
      <c r="S159" s="96">
        <f t="shared" ca="1" si="212"/>
        <v>0</v>
      </c>
      <c r="T159" s="96">
        <f t="shared" ca="1" si="212"/>
        <v>0</v>
      </c>
      <c r="U159" s="96">
        <f t="shared" ca="1" si="212"/>
        <v>0</v>
      </c>
      <c r="V159" s="96">
        <f t="shared" ca="1" si="212"/>
        <v>0</v>
      </c>
      <c r="W159" s="96">
        <f t="shared" ca="1" si="212"/>
        <v>0</v>
      </c>
      <c r="X159" s="96">
        <f t="shared" ca="1" si="212"/>
        <v>0</v>
      </c>
      <c r="Y159" s="96">
        <f t="shared" ca="1" si="212"/>
        <v>0</v>
      </c>
      <c r="Z159" s="96">
        <f t="shared" ca="1" si="212"/>
        <v>0</v>
      </c>
      <c r="AA159" s="96">
        <f t="shared" ca="1" si="212"/>
        <v>0</v>
      </c>
      <c r="AB159" s="96">
        <f t="shared" ca="1" si="212"/>
        <v>0</v>
      </c>
      <c r="AC159" s="96">
        <f t="shared" ca="1" si="212"/>
        <v>0</v>
      </c>
      <c r="AD159" s="96">
        <f t="shared" ca="1" si="212"/>
        <v>0</v>
      </c>
      <c r="AE159" s="96">
        <f t="shared" ca="1" si="212"/>
        <v>0</v>
      </c>
      <c r="AF159" s="96">
        <f t="shared" ca="1" si="212"/>
        <v>0</v>
      </c>
      <c r="AG159" s="96">
        <f t="shared" ca="1" si="212"/>
        <v>0</v>
      </c>
      <c r="AH159" s="96">
        <f t="shared" ca="1" si="212"/>
        <v>0</v>
      </c>
      <c r="AI159" s="96">
        <f t="shared" ca="1" si="212"/>
        <v>0</v>
      </c>
      <c r="AJ159" s="96">
        <f t="shared" ca="1" si="212"/>
        <v>0</v>
      </c>
      <c r="AK159" s="96">
        <f t="shared" ca="1" si="212"/>
        <v>0</v>
      </c>
      <c r="AL159" s="96">
        <f t="shared" ca="1" si="212"/>
        <v>0</v>
      </c>
      <c r="AM159" s="96">
        <f t="shared" ca="1" si="212"/>
        <v>0</v>
      </c>
      <c r="AN159" s="96">
        <f t="shared" ca="1" si="212"/>
        <v>0</v>
      </c>
      <c r="AO159" s="96">
        <f t="shared" ca="1" si="212"/>
        <v>0</v>
      </c>
      <c r="AP159" s="96">
        <f t="shared" ca="1" si="212"/>
        <v>0</v>
      </c>
      <c r="AQ159" s="96">
        <f t="shared" ca="1" si="212"/>
        <v>0</v>
      </c>
      <c r="AR159" s="96">
        <f t="shared" ca="1" si="212"/>
        <v>0</v>
      </c>
      <c r="AS159" s="96">
        <f t="shared" ca="1" si="212"/>
        <v>0</v>
      </c>
      <c r="AT159" s="96">
        <f t="shared" ca="1" si="212"/>
        <v>0</v>
      </c>
      <c r="AU159" s="96">
        <f t="shared" ca="1" si="212"/>
        <v>0</v>
      </c>
      <c r="AV159" s="96">
        <f t="shared" ca="1" si="212"/>
        <v>0</v>
      </c>
      <c r="AW159" s="96">
        <f t="shared" ca="1" si="212"/>
        <v>0</v>
      </c>
      <c r="AX159" s="96">
        <f t="shared" ref="AX159:CC159" ca="1" si="213">-SUM(AX156:AX158)*(ROUND(SUM(AX$134:AX$137),)=0)</f>
        <v>0</v>
      </c>
      <c r="AY159" s="96">
        <f t="shared" ca="1" si="213"/>
        <v>0</v>
      </c>
      <c r="AZ159" s="96">
        <f t="shared" ca="1" si="213"/>
        <v>0</v>
      </c>
      <c r="BA159" s="96">
        <f t="shared" ca="1" si="213"/>
        <v>0</v>
      </c>
      <c r="BB159" s="96">
        <f t="shared" ca="1" si="213"/>
        <v>0</v>
      </c>
      <c r="BC159" s="96">
        <f t="shared" ca="1" si="213"/>
        <v>0</v>
      </c>
      <c r="BD159" s="96">
        <f t="shared" ca="1" si="213"/>
        <v>0</v>
      </c>
      <c r="BE159" s="96">
        <f t="shared" ca="1" si="213"/>
        <v>0</v>
      </c>
      <c r="BF159" s="96">
        <f t="shared" ca="1" si="213"/>
        <v>0</v>
      </c>
      <c r="BG159" s="96">
        <f t="shared" ca="1" si="213"/>
        <v>0</v>
      </c>
      <c r="BH159" s="96">
        <f t="shared" ca="1" si="213"/>
        <v>0</v>
      </c>
      <c r="BI159" s="96">
        <f t="shared" ca="1" si="213"/>
        <v>0</v>
      </c>
      <c r="BJ159" s="96">
        <f t="shared" ca="1" si="213"/>
        <v>0</v>
      </c>
      <c r="BK159" s="96">
        <f t="shared" ca="1" si="213"/>
        <v>0</v>
      </c>
      <c r="BL159" s="96">
        <f t="shared" ca="1" si="213"/>
        <v>0</v>
      </c>
      <c r="BM159" s="96">
        <f t="shared" ca="1" si="213"/>
        <v>0</v>
      </c>
      <c r="BN159" s="96">
        <f t="shared" ca="1" si="213"/>
        <v>0</v>
      </c>
      <c r="BO159" s="96">
        <f t="shared" ca="1" si="213"/>
        <v>0</v>
      </c>
      <c r="BP159" s="96">
        <f t="shared" ca="1" si="213"/>
        <v>0</v>
      </c>
      <c r="BQ159" s="96">
        <f t="shared" ca="1" si="213"/>
        <v>0</v>
      </c>
      <c r="BR159" s="96">
        <f t="shared" ca="1" si="213"/>
        <v>0</v>
      </c>
      <c r="BS159" s="96">
        <f t="shared" ca="1" si="213"/>
        <v>0</v>
      </c>
      <c r="BT159" s="96">
        <f t="shared" ca="1" si="213"/>
        <v>0</v>
      </c>
      <c r="BU159" s="96">
        <f t="shared" ca="1" si="213"/>
        <v>0</v>
      </c>
      <c r="BV159" s="96">
        <f t="shared" ca="1" si="213"/>
        <v>0</v>
      </c>
      <c r="BW159" s="96">
        <f t="shared" ca="1" si="213"/>
        <v>0</v>
      </c>
      <c r="BX159" s="96">
        <f t="shared" ca="1" si="213"/>
        <v>0</v>
      </c>
      <c r="BY159" s="96">
        <f t="shared" ca="1" si="213"/>
        <v>0</v>
      </c>
      <c r="BZ159" s="96">
        <f t="shared" ca="1" si="213"/>
        <v>0</v>
      </c>
      <c r="CA159" s="96">
        <f t="shared" ca="1" si="213"/>
        <v>0</v>
      </c>
      <c r="CB159" s="96">
        <f t="shared" ca="1" si="213"/>
        <v>0</v>
      </c>
      <c r="CC159" s="96">
        <f t="shared" ca="1" si="213"/>
        <v>0</v>
      </c>
      <c r="CD159" s="96">
        <f t="shared" ref="CD159:DI159" ca="1" si="214">-SUM(CD156:CD158)*(ROUND(SUM(CD$134:CD$137),)=0)</f>
        <v>0</v>
      </c>
      <c r="CE159" s="96">
        <f t="shared" ca="1" si="214"/>
        <v>0</v>
      </c>
      <c r="CF159" s="96">
        <f t="shared" ca="1" si="214"/>
        <v>0</v>
      </c>
      <c r="CG159" s="96">
        <f t="shared" ca="1" si="214"/>
        <v>0</v>
      </c>
      <c r="CH159" s="96">
        <f t="shared" ca="1" si="214"/>
        <v>0</v>
      </c>
      <c r="CI159" s="96">
        <f t="shared" ca="1" si="214"/>
        <v>0</v>
      </c>
      <c r="CJ159" s="96">
        <f t="shared" ca="1" si="214"/>
        <v>0</v>
      </c>
      <c r="CK159" s="96">
        <f t="shared" ca="1" si="214"/>
        <v>0</v>
      </c>
      <c r="CL159" s="96">
        <f t="shared" ca="1" si="214"/>
        <v>0</v>
      </c>
      <c r="CM159" s="96">
        <f t="shared" ca="1" si="214"/>
        <v>0</v>
      </c>
      <c r="CN159" s="96">
        <f t="shared" ca="1" si="214"/>
        <v>0</v>
      </c>
      <c r="CO159" s="96">
        <f t="shared" ca="1" si="214"/>
        <v>0</v>
      </c>
      <c r="CP159" s="96">
        <f t="shared" ca="1" si="214"/>
        <v>0</v>
      </c>
      <c r="CQ159" s="96">
        <f t="shared" ca="1" si="214"/>
        <v>0</v>
      </c>
      <c r="CR159" s="96">
        <f t="shared" ca="1" si="214"/>
        <v>0</v>
      </c>
      <c r="CS159" s="96">
        <f t="shared" ca="1" si="214"/>
        <v>0</v>
      </c>
      <c r="CT159" s="96">
        <f t="shared" ca="1" si="214"/>
        <v>0</v>
      </c>
      <c r="CU159" s="96">
        <f t="shared" ca="1" si="214"/>
        <v>0</v>
      </c>
      <c r="CV159" s="96">
        <f t="shared" ca="1" si="214"/>
        <v>0</v>
      </c>
      <c r="CW159" s="96">
        <f t="shared" ca="1" si="214"/>
        <v>0</v>
      </c>
      <c r="CX159" s="96">
        <f t="shared" ca="1" si="214"/>
        <v>0</v>
      </c>
      <c r="CY159" s="96">
        <f t="shared" ca="1" si="214"/>
        <v>0</v>
      </c>
      <c r="CZ159" s="96">
        <f t="shared" ca="1" si="214"/>
        <v>0</v>
      </c>
      <c r="DA159" s="96">
        <f t="shared" ca="1" si="214"/>
        <v>0</v>
      </c>
      <c r="DB159" s="96">
        <f t="shared" ca="1" si="214"/>
        <v>0</v>
      </c>
      <c r="DC159" s="96">
        <f t="shared" ca="1" si="214"/>
        <v>0</v>
      </c>
      <c r="DD159" s="96">
        <f t="shared" ca="1" si="214"/>
        <v>0</v>
      </c>
      <c r="DE159" s="96">
        <f t="shared" ca="1" si="214"/>
        <v>0</v>
      </c>
      <c r="DF159" s="96">
        <f t="shared" ca="1" si="214"/>
        <v>0</v>
      </c>
      <c r="DG159" s="96">
        <f t="shared" ca="1" si="214"/>
        <v>0</v>
      </c>
      <c r="DH159" s="96">
        <f t="shared" ca="1" si="214"/>
        <v>0</v>
      </c>
      <c r="DI159" s="96">
        <f t="shared" ca="1" si="214"/>
        <v>0</v>
      </c>
      <c r="DJ159" s="96">
        <f t="shared" ref="DJ159:EH159" ca="1" si="215">-SUM(DJ156:DJ158)*(ROUND(SUM(DJ$134:DJ$137),)=0)</f>
        <v>0</v>
      </c>
      <c r="DK159" s="96">
        <f t="shared" ca="1" si="215"/>
        <v>0</v>
      </c>
      <c r="DL159" s="96">
        <f t="shared" ca="1" si="215"/>
        <v>0</v>
      </c>
      <c r="DM159" s="96">
        <f t="shared" ca="1" si="215"/>
        <v>0</v>
      </c>
      <c r="DN159" s="96">
        <f t="shared" ca="1" si="215"/>
        <v>0</v>
      </c>
      <c r="DO159" s="96">
        <f t="shared" ca="1" si="215"/>
        <v>0</v>
      </c>
      <c r="DP159" s="96">
        <f t="shared" ca="1" si="215"/>
        <v>0</v>
      </c>
      <c r="DQ159" s="96">
        <f t="shared" ca="1" si="215"/>
        <v>0</v>
      </c>
      <c r="DR159" s="96">
        <f t="shared" ca="1" si="215"/>
        <v>0</v>
      </c>
      <c r="DS159" s="96">
        <f t="shared" ca="1" si="215"/>
        <v>0</v>
      </c>
      <c r="DT159" s="96">
        <f t="shared" ca="1" si="215"/>
        <v>0</v>
      </c>
      <c r="DU159" s="96">
        <f t="shared" ca="1" si="215"/>
        <v>0</v>
      </c>
      <c r="DV159" s="96">
        <f t="shared" ca="1" si="215"/>
        <v>0</v>
      </c>
      <c r="DW159" s="96">
        <f t="shared" ca="1" si="215"/>
        <v>0</v>
      </c>
      <c r="DX159" s="96">
        <f t="shared" ca="1" si="215"/>
        <v>0</v>
      </c>
      <c r="DY159" s="96">
        <f t="shared" ca="1" si="215"/>
        <v>0</v>
      </c>
      <c r="DZ159" s="96">
        <f t="shared" ca="1" si="215"/>
        <v>0</v>
      </c>
      <c r="EA159" s="96">
        <f t="shared" ca="1" si="215"/>
        <v>0</v>
      </c>
      <c r="EB159" s="96">
        <f t="shared" ca="1" si="215"/>
        <v>0</v>
      </c>
      <c r="EC159" s="96">
        <f t="shared" ca="1" si="215"/>
        <v>0</v>
      </c>
      <c r="ED159" s="96">
        <f t="shared" ca="1" si="215"/>
        <v>0</v>
      </c>
      <c r="EE159" s="96">
        <f t="shared" ca="1" si="215"/>
        <v>0</v>
      </c>
      <c r="EF159" s="96">
        <f t="shared" ca="1" si="215"/>
        <v>0</v>
      </c>
      <c r="EG159" s="96">
        <f t="shared" ca="1" si="215"/>
        <v>0</v>
      </c>
      <c r="EH159" s="96">
        <f t="shared" ca="1" si="215"/>
        <v>0</v>
      </c>
    </row>
    <row r="160" spans="1:138" ht="12.75" thickTop="1" x14ac:dyDescent="0.2">
      <c r="A160" s="2"/>
      <c r="B160" s="183" t="s">
        <v>191</v>
      </c>
      <c r="C160" s="151"/>
      <c r="D160" s="186">
        <f ca="1">SUBTOTAL(9,D156:D159)</f>
        <v>0</v>
      </c>
      <c r="E160" s="186">
        <f ca="1">SUBTOTAL(9,E156:E159)</f>
        <v>0</v>
      </c>
      <c r="F160" s="186">
        <f t="shared" ref="F160:P160" ca="1" si="216">SUBTOTAL(9,F156:F159)</f>
        <v>0</v>
      </c>
      <c r="G160" s="186">
        <f t="shared" ca="1" si="216"/>
        <v>0</v>
      </c>
      <c r="H160" s="186">
        <f t="shared" ca="1" si="216"/>
        <v>0</v>
      </c>
      <c r="I160" s="186">
        <f t="shared" ca="1" si="216"/>
        <v>0</v>
      </c>
      <c r="J160" s="186">
        <f t="shared" ca="1" si="216"/>
        <v>0</v>
      </c>
      <c r="K160" s="186">
        <f t="shared" ca="1" si="216"/>
        <v>0</v>
      </c>
      <c r="L160" s="186">
        <f t="shared" ca="1" si="216"/>
        <v>0</v>
      </c>
      <c r="M160" s="186">
        <f t="shared" ca="1" si="216"/>
        <v>0</v>
      </c>
      <c r="N160" s="186">
        <f t="shared" ca="1" si="216"/>
        <v>0</v>
      </c>
      <c r="O160" s="186">
        <f ca="1">SUBTOTAL(9,O156:O159)</f>
        <v>0</v>
      </c>
      <c r="P160" s="186">
        <f t="shared" ca="1" si="216"/>
        <v>0</v>
      </c>
      <c r="Q160" s="2"/>
      <c r="R160" s="151">
        <f t="shared" ref="R160:AW160" ca="1" si="217">SUBTOTAL(9,R156:R159)*(SUM(R156:R159)&gt;1)</f>
        <v>0</v>
      </c>
      <c r="S160" s="151">
        <f t="shared" ca="1" si="217"/>
        <v>0</v>
      </c>
      <c r="T160" s="151">
        <f t="shared" ca="1" si="217"/>
        <v>0</v>
      </c>
      <c r="U160" s="151">
        <f t="shared" ca="1" si="217"/>
        <v>0</v>
      </c>
      <c r="V160" s="151">
        <f t="shared" ca="1" si="217"/>
        <v>0</v>
      </c>
      <c r="W160" s="151">
        <f t="shared" ca="1" si="217"/>
        <v>0</v>
      </c>
      <c r="X160" s="151">
        <f t="shared" ca="1" si="217"/>
        <v>0</v>
      </c>
      <c r="Y160" s="151">
        <f t="shared" ca="1" si="217"/>
        <v>0</v>
      </c>
      <c r="Z160" s="151">
        <f t="shared" ca="1" si="217"/>
        <v>0</v>
      </c>
      <c r="AA160" s="151">
        <f t="shared" ca="1" si="217"/>
        <v>0</v>
      </c>
      <c r="AB160" s="151">
        <f t="shared" ca="1" si="217"/>
        <v>0</v>
      </c>
      <c r="AC160" s="151">
        <f t="shared" ca="1" si="217"/>
        <v>0</v>
      </c>
      <c r="AD160" s="151">
        <f t="shared" ca="1" si="217"/>
        <v>0</v>
      </c>
      <c r="AE160" s="151">
        <f t="shared" ca="1" si="217"/>
        <v>0</v>
      </c>
      <c r="AF160" s="151">
        <f t="shared" ca="1" si="217"/>
        <v>0</v>
      </c>
      <c r="AG160" s="151">
        <f t="shared" ca="1" si="217"/>
        <v>0</v>
      </c>
      <c r="AH160" s="151">
        <f t="shared" ca="1" si="217"/>
        <v>0</v>
      </c>
      <c r="AI160" s="151">
        <f t="shared" ca="1" si="217"/>
        <v>0</v>
      </c>
      <c r="AJ160" s="151">
        <f t="shared" ca="1" si="217"/>
        <v>0</v>
      </c>
      <c r="AK160" s="151">
        <f t="shared" ca="1" si="217"/>
        <v>0</v>
      </c>
      <c r="AL160" s="151">
        <f t="shared" ca="1" si="217"/>
        <v>0</v>
      </c>
      <c r="AM160" s="151">
        <f t="shared" ca="1" si="217"/>
        <v>0</v>
      </c>
      <c r="AN160" s="151">
        <f t="shared" ca="1" si="217"/>
        <v>0</v>
      </c>
      <c r="AO160" s="151">
        <f t="shared" ca="1" si="217"/>
        <v>0</v>
      </c>
      <c r="AP160" s="151">
        <f t="shared" ca="1" si="217"/>
        <v>0</v>
      </c>
      <c r="AQ160" s="151">
        <f t="shared" ca="1" si="217"/>
        <v>0</v>
      </c>
      <c r="AR160" s="151">
        <f t="shared" ca="1" si="217"/>
        <v>0</v>
      </c>
      <c r="AS160" s="151">
        <f t="shared" ca="1" si="217"/>
        <v>0</v>
      </c>
      <c r="AT160" s="151">
        <f t="shared" ca="1" si="217"/>
        <v>0</v>
      </c>
      <c r="AU160" s="151">
        <f t="shared" ca="1" si="217"/>
        <v>0</v>
      </c>
      <c r="AV160" s="151">
        <f t="shared" ca="1" si="217"/>
        <v>0</v>
      </c>
      <c r="AW160" s="151">
        <f t="shared" ca="1" si="217"/>
        <v>0</v>
      </c>
      <c r="AX160" s="151">
        <f t="shared" ref="AX160:CC160" ca="1" si="218">SUBTOTAL(9,AX156:AX159)*(SUM(AX156:AX159)&gt;1)</f>
        <v>0</v>
      </c>
      <c r="AY160" s="151">
        <f t="shared" ca="1" si="218"/>
        <v>0</v>
      </c>
      <c r="AZ160" s="151">
        <f t="shared" ca="1" si="218"/>
        <v>0</v>
      </c>
      <c r="BA160" s="151">
        <f t="shared" ca="1" si="218"/>
        <v>0</v>
      </c>
      <c r="BB160" s="151">
        <f t="shared" ca="1" si="218"/>
        <v>0</v>
      </c>
      <c r="BC160" s="151">
        <f t="shared" ca="1" si="218"/>
        <v>0</v>
      </c>
      <c r="BD160" s="151">
        <f t="shared" ca="1" si="218"/>
        <v>0</v>
      </c>
      <c r="BE160" s="151">
        <f t="shared" ca="1" si="218"/>
        <v>0</v>
      </c>
      <c r="BF160" s="151">
        <f t="shared" ca="1" si="218"/>
        <v>0</v>
      </c>
      <c r="BG160" s="151">
        <f t="shared" ca="1" si="218"/>
        <v>0</v>
      </c>
      <c r="BH160" s="151">
        <f t="shared" ca="1" si="218"/>
        <v>0</v>
      </c>
      <c r="BI160" s="151">
        <f t="shared" ca="1" si="218"/>
        <v>0</v>
      </c>
      <c r="BJ160" s="151">
        <f t="shared" ca="1" si="218"/>
        <v>0</v>
      </c>
      <c r="BK160" s="151">
        <f t="shared" ca="1" si="218"/>
        <v>0</v>
      </c>
      <c r="BL160" s="151">
        <f t="shared" ca="1" si="218"/>
        <v>0</v>
      </c>
      <c r="BM160" s="151">
        <f t="shared" ca="1" si="218"/>
        <v>0</v>
      </c>
      <c r="BN160" s="151">
        <f t="shared" ca="1" si="218"/>
        <v>0</v>
      </c>
      <c r="BO160" s="151">
        <f t="shared" ca="1" si="218"/>
        <v>0</v>
      </c>
      <c r="BP160" s="151">
        <f t="shared" ca="1" si="218"/>
        <v>0</v>
      </c>
      <c r="BQ160" s="151">
        <f t="shared" ca="1" si="218"/>
        <v>0</v>
      </c>
      <c r="BR160" s="151">
        <f t="shared" ca="1" si="218"/>
        <v>0</v>
      </c>
      <c r="BS160" s="151">
        <f t="shared" ca="1" si="218"/>
        <v>0</v>
      </c>
      <c r="BT160" s="151">
        <f t="shared" ca="1" si="218"/>
        <v>0</v>
      </c>
      <c r="BU160" s="151">
        <f t="shared" ca="1" si="218"/>
        <v>0</v>
      </c>
      <c r="BV160" s="151">
        <f t="shared" ca="1" si="218"/>
        <v>0</v>
      </c>
      <c r="BW160" s="151">
        <f t="shared" ca="1" si="218"/>
        <v>0</v>
      </c>
      <c r="BX160" s="151">
        <f t="shared" ca="1" si="218"/>
        <v>0</v>
      </c>
      <c r="BY160" s="151">
        <f t="shared" ca="1" si="218"/>
        <v>0</v>
      </c>
      <c r="BZ160" s="151">
        <f t="shared" ca="1" si="218"/>
        <v>0</v>
      </c>
      <c r="CA160" s="151">
        <f t="shared" ca="1" si="218"/>
        <v>0</v>
      </c>
      <c r="CB160" s="151">
        <f t="shared" ca="1" si="218"/>
        <v>0</v>
      </c>
      <c r="CC160" s="151">
        <f t="shared" ca="1" si="218"/>
        <v>0</v>
      </c>
      <c r="CD160" s="151">
        <f t="shared" ref="CD160:DI160" ca="1" si="219">SUBTOTAL(9,CD156:CD159)*(SUM(CD156:CD159)&gt;1)</f>
        <v>0</v>
      </c>
      <c r="CE160" s="151">
        <f t="shared" ca="1" si="219"/>
        <v>0</v>
      </c>
      <c r="CF160" s="151">
        <f t="shared" ca="1" si="219"/>
        <v>0</v>
      </c>
      <c r="CG160" s="151">
        <f t="shared" ca="1" si="219"/>
        <v>0</v>
      </c>
      <c r="CH160" s="151">
        <f t="shared" ca="1" si="219"/>
        <v>0</v>
      </c>
      <c r="CI160" s="151">
        <f t="shared" ca="1" si="219"/>
        <v>0</v>
      </c>
      <c r="CJ160" s="151">
        <f t="shared" ca="1" si="219"/>
        <v>0</v>
      </c>
      <c r="CK160" s="151">
        <f t="shared" ca="1" si="219"/>
        <v>0</v>
      </c>
      <c r="CL160" s="151">
        <f t="shared" ca="1" si="219"/>
        <v>0</v>
      </c>
      <c r="CM160" s="151">
        <f t="shared" ca="1" si="219"/>
        <v>0</v>
      </c>
      <c r="CN160" s="151">
        <f t="shared" ca="1" si="219"/>
        <v>0</v>
      </c>
      <c r="CO160" s="151">
        <f t="shared" ca="1" si="219"/>
        <v>0</v>
      </c>
      <c r="CP160" s="151">
        <f t="shared" ca="1" si="219"/>
        <v>0</v>
      </c>
      <c r="CQ160" s="151">
        <f t="shared" ca="1" si="219"/>
        <v>0</v>
      </c>
      <c r="CR160" s="151">
        <f t="shared" ca="1" si="219"/>
        <v>0</v>
      </c>
      <c r="CS160" s="151">
        <f t="shared" ca="1" si="219"/>
        <v>0</v>
      </c>
      <c r="CT160" s="151">
        <f t="shared" ca="1" si="219"/>
        <v>0</v>
      </c>
      <c r="CU160" s="151">
        <f t="shared" ca="1" si="219"/>
        <v>0</v>
      </c>
      <c r="CV160" s="151">
        <f t="shared" ca="1" si="219"/>
        <v>0</v>
      </c>
      <c r="CW160" s="151">
        <f t="shared" ca="1" si="219"/>
        <v>0</v>
      </c>
      <c r="CX160" s="151">
        <f t="shared" ca="1" si="219"/>
        <v>0</v>
      </c>
      <c r="CY160" s="151">
        <f t="shared" ca="1" si="219"/>
        <v>0</v>
      </c>
      <c r="CZ160" s="151">
        <f t="shared" ca="1" si="219"/>
        <v>0</v>
      </c>
      <c r="DA160" s="151">
        <f t="shared" ca="1" si="219"/>
        <v>0</v>
      </c>
      <c r="DB160" s="151">
        <f t="shared" ca="1" si="219"/>
        <v>0</v>
      </c>
      <c r="DC160" s="151">
        <f t="shared" ca="1" si="219"/>
        <v>0</v>
      </c>
      <c r="DD160" s="151">
        <f t="shared" ca="1" si="219"/>
        <v>0</v>
      </c>
      <c r="DE160" s="151">
        <f t="shared" ca="1" si="219"/>
        <v>0</v>
      </c>
      <c r="DF160" s="151">
        <f t="shared" ca="1" si="219"/>
        <v>0</v>
      </c>
      <c r="DG160" s="151">
        <f t="shared" ca="1" si="219"/>
        <v>0</v>
      </c>
      <c r="DH160" s="151">
        <f t="shared" ca="1" si="219"/>
        <v>0</v>
      </c>
      <c r="DI160" s="151">
        <f t="shared" ca="1" si="219"/>
        <v>0</v>
      </c>
      <c r="DJ160" s="151">
        <f t="shared" ref="DJ160:EH160" ca="1" si="220">SUBTOTAL(9,DJ156:DJ159)*(SUM(DJ156:DJ159)&gt;1)</f>
        <v>0</v>
      </c>
      <c r="DK160" s="151">
        <f t="shared" ca="1" si="220"/>
        <v>0</v>
      </c>
      <c r="DL160" s="151">
        <f t="shared" ca="1" si="220"/>
        <v>0</v>
      </c>
      <c r="DM160" s="151">
        <f t="shared" ca="1" si="220"/>
        <v>0</v>
      </c>
      <c r="DN160" s="151">
        <f t="shared" ca="1" si="220"/>
        <v>0</v>
      </c>
      <c r="DO160" s="151">
        <f t="shared" ca="1" si="220"/>
        <v>0</v>
      </c>
      <c r="DP160" s="151">
        <f t="shared" ca="1" si="220"/>
        <v>0</v>
      </c>
      <c r="DQ160" s="151">
        <f t="shared" ca="1" si="220"/>
        <v>0</v>
      </c>
      <c r="DR160" s="151">
        <f t="shared" ca="1" si="220"/>
        <v>0</v>
      </c>
      <c r="DS160" s="151">
        <f t="shared" ca="1" si="220"/>
        <v>0</v>
      </c>
      <c r="DT160" s="151">
        <f t="shared" ca="1" si="220"/>
        <v>0</v>
      </c>
      <c r="DU160" s="151">
        <f t="shared" ca="1" si="220"/>
        <v>0</v>
      </c>
      <c r="DV160" s="151">
        <f t="shared" ca="1" si="220"/>
        <v>0</v>
      </c>
      <c r="DW160" s="151">
        <f t="shared" ca="1" si="220"/>
        <v>0</v>
      </c>
      <c r="DX160" s="151">
        <f t="shared" ca="1" si="220"/>
        <v>0</v>
      </c>
      <c r="DY160" s="151">
        <f t="shared" ca="1" si="220"/>
        <v>0</v>
      </c>
      <c r="DZ160" s="151">
        <f t="shared" ca="1" si="220"/>
        <v>0</v>
      </c>
      <c r="EA160" s="151">
        <f t="shared" ca="1" si="220"/>
        <v>0</v>
      </c>
      <c r="EB160" s="151">
        <f t="shared" ca="1" si="220"/>
        <v>0</v>
      </c>
      <c r="EC160" s="151">
        <f t="shared" ca="1" si="220"/>
        <v>0</v>
      </c>
      <c r="ED160" s="151">
        <f t="shared" ca="1" si="220"/>
        <v>0</v>
      </c>
      <c r="EE160" s="151">
        <f t="shared" ca="1" si="220"/>
        <v>0</v>
      </c>
      <c r="EF160" s="151">
        <f t="shared" ca="1" si="220"/>
        <v>0</v>
      </c>
      <c r="EG160" s="151">
        <f t="shared" ca="1" si="220"/>
        <v>0</v>
      </c>
      <c r="EH160" s="151">
        <f t="shared" ca="1" si="220"/>
        <v>0</v>
      </c>
    </row>
    <row r="161" spans="1:138" x14ac:dyDescent="0.2">
      <c r="A161" s="2"/>
      <c r="B161" s="185"/>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row>
    <row r="162" spans="1:138" x14ac:dyDescent="0.2">
      <c r="A162" s="2"/>
      <c r="B162" s="181" t="s">
        <v>139</v>
      </c>
      <c r="C162" s="120"/>
      <c r="D162" s="120"/>
      <c r="E162" s="120"/>
      <c r="F162" s="120"/>
      <c r="G162" s="120"/>
      <c r="H162" s="120"/>
      <c r="I162" s="120"/>
      <c r="J162" s="120"/>
      <c r="K162" s="120"/>
      <c r="L162" s="120"/>
      <c r="M162" s="120"/>
      <c r="N162" s="120"/>
      <c r="O162" s="120"/>
      <c r="P162" s="120"/>
      <c r="Q162" s="2"/>
      <c r="R162" s="120"/>
      <c r="S162" s="120"/>
      <c r="T162" s="120"/>
      <c r="U162" s="120"/>
      <c r="V162" s="120"/>
      <c r="W162" s="120"/>
      <c r="X162" s="120"/>
      <c r="Y162" s="120"/>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c r="BF162" s="120"/>
      <c r="BG162" s="120"/>
      <c r="BH162" s="120"/>
      <c r="BI162" s="120"/>
      <c r="BJ162" s="120"/>
      <c r="BK162" s="120"/>
      <c r="BL162" s="120"/>
      <c r="BM162" s="120"/>
      <c r="BN162" s="120"/>
      <c r="BO162" s="120"/>
      <c r="BP162" s="120"/>
      <c r="BQ162" s="120"/>
      <c r="BR162" s="120"/>
      <c r="BS162" s="120"/>
      <c r="BT162" s="120"/>
      <c r="BU162" s="120"/>
      <c r="BV162" s="120"/>
      <c r="BW162" s="120"/>
      <c r="BX162" s="120"/>
      <c r="BY162" s="120"/>
      <c r="BZ162" s="120"/>
      <c r="CA162" s="120"/>
      <c r="CB162" s="120"/>
      <c r="CC162" s="120"/>
      <c r="CD162" s="120"/>
      <c r="CE162" s="120"/>
      <c r="CF162" s="120"/>
      <c r="CG162" s="120"/>
      <c r="CH162" s="120"/>
      <c r="CI162" s="120"/>
      <c r="CJ162" s="120"/>
      <c r="CK162" s="120"/>
      <c r="CL162" s="120"/>
      <c r="CM162" s="120"/>
      <c r="CN162" s="120"/>
      <c r="CO162" s="120"/>
      <c r="CP162" s="120"/>
      <c r="CQ162" s="120"/>
      <c r="CR162" s="120"/>
      <c r="CS162" s="120"/>
      <c r="CT162" s="120"/>
      <c r="CU162" s="120"/>
      <c r="CV162" s="120"/>
      <c r="CW162" s="120"/>
      <c r="CX162" s="120"/>
      <c r="CY162" s="120"/>
      <c r="CZ162" s="120"/>
      <c r="DA162" s="120"/>
      <c r="DB162" s="120"/>
      <c r="DC162" s="120"/>
      <c r="DD162" s="120"/>
      <c r="DE162" s="120"/>
      <c r="DF162" s="120"/>
      <c r="DG162" s="120"/>
      <c r="DH162" s="120"/>
      <c r="DI162" s="120"/>
      <c r="DJ162" s="120"/>
      <c r="DK162" s="120"/>
      <c r="DL162" s="120"/>
      <c r="DM162" s="120"/>
      <c r="DN162" s="120"/>
      <c r="DO162" s="120"/>
      <c r="DP162" s="120"/>
      <c r="DQ162" s="120"/>
      <c r="DR162" s="120"/>
      <c r="DS162" s="120"/>
      <c r="DT162" s="120"/>
      <c r="DU162" s="120"/>
      <c r="DV162" s="120"/>
      <c r="DW162" s="120"/>
      <c r="DX162" s="120"/>
      <c r="DY162" s="120"/>
      <c r="DZ162" s="120"/>
      <c r="EA162" s="120"/>
      <c r="EB162" s="120"/>
      <c r="EC162" s="120"/>
      <c r="ED162" s="120"/>
      <c r="EE162" s="120"/>
      <c r="EF162" s="120"/>
      <c r="EG162" s="120"/>
      <c r="EH162" s="120"/>
    </row>
    <row r="163" spans="1:138" x14ac:dyDescent="0.2">
      <c r="A163" s="2"/>
      <c r="B163" s="182" t="s">
        <v>187</v>
      </c>
      <c r="C163" s="96"/>
      <c r="D163" s="96"/>
      <c r="E163" s="96">
        <f ca="1">D167</f>
        <v>0</v>
      </c>
      <c r="F163" s="96">
        <f t="shared" ref="F163:O163" ca="1" si="221">E167</f>
        <v>0</v>
      </c>
      <c r="G163" s="96">
        <f t="shared" ca="1" si="221"/>
        <v>0</v>
      </c>
      <c r="H163" s="96">
        <f t="shared" ca="1" si="221"/>
        <v>0</v>
      </c>
      <c r="I163" s="96">
        <f t="shared" ca="1" si="221"/>
        <v>0</v>
      </c>
      <c r="J163" s="96">
        <f t="shared" ca="1" si="221"/>
        <v>0</v>
      </c>
      <c r="K163" s="96">
        <f t="shared" ca="1" si="221"/>
        <v>0</v>
      </c>
      <c r="L163" s="96">
        <f t="shared" ca="1" si="221"/>
        <v>0</v>
      </c>
      <c r="M163" s="96">
        <f t="shared" ca="1" si="221"/>
        <v>0</v>
      </c>
      <c r="N163" s="96">
        <f t="shared" ca="1" si="221"/>
        <v>0</v>
      </c>
      <c r="O163" s="96">
        <f t="shared" ca="1" si="221"/>
        <v>0</v>
      </c>
      <c r="P163" s="96"/>
      <c r="Q163" s="2"/>
      <c r="R163" s="96"/>
      <c r="S163" s="96">
        <f ca="1">R167</f>
        <v>0</v>
      </c>
      <c r="T163" s="96">
        <f t="shared" ref="T163:CE163" ca="1" si="222">S167</f>
        <v>0</v>
      </c>
      <c r="U163" s="96">
        <f t="shared" ca="1" si="222"/>
        <v>0</v>
      </c>
      <c r="V163" s="96">
        <f t="shared" ca="1" si="222"/>
        <v>0</v>
      </c>
      <c r="W163" s="96">
        <f t="shared" ca="1" si="222"/>
        <v>0</v>
      </c>
      <c r="X163" s="96">
        <f t="shared" ca="1" si="222"/>
        <v>0</v>
      </c>
      <c r="Y163" s="96">
        <f t="shared" ca="1" si="222"/>
        <v>0</v>
      </c>
      <c r="Z163" s="96">
        <f t="shared" ca="1" si="222"/>
        <v>0</v>
      </c>
      <c r="AA163" s="96">
        <f t="shared" ca="1" si="222"/>
        <v>0</v>
      </c>
      <c r="AB163" s="96">
        <f t="shared" ca="1" si="222"/>
        <v>0</v>
      </c>
      <c r="AC163" s="96">
        <f t="shared" ca="1" si="222"/>
        <v>0</v>
      </c>
      <c r="AD163" s="96">
        <f t="shared" ca="1" si="222"/>
        <v>0</v>
      </c>
      <c r="AE163" s="96">
        <f t="shared" ca="1" si="222"/>
        <v>0</v>
      </c>
      <c r="AF163" s="96">
        <f t="shared" ca="1" si="222"/>
        <v>0</v>
      </c>
      <c r="AG163" s="96">
        <f t="shared" ca="1" si="222"/>
        <v>0</v>
      </c>
      <c r="AH163" s="96">
        <f t="shared" ca="1" si="222"/>
        <v>0</v>
      </c>
      <c r="AI163" s="96">
        <f t="shared" ca="1" si="222"/>
        <v>0</v>
      </c>
      <c r="AJ163" s="96">
        <f t="shared" ca="1" si="222"/>
        <v>0</v>
      </c>
      <c r="AK163" s="96">
        <f t="shared" ca="1" si="222"/>
        <v>0</v>
      </c>
      <c r="AL163" s="96">
        <f t="shared" ca="1" si="222"/>
        <v>0</v>
      </c>
      <c r="AM163" s="96">
        <f t="shared" ca="1" si="222"/>
        <v>0</v>
      </c>
      <c r="AN163" s="96">
        <f t="shared" ca="1" si="222"/>
        <v>0</v>
      </c>
      <c r="AO163" s="96">
        <f t="shared" ca="1" si="222"/>
        <v>0</v>
      </c>
      <c r="AP163" s="96">
        <f t="shared" ca="1" si="222"/>
        <v>0</v>
      </c>
      <c r="AQ163" s="96">
        <f t="shared" ca="1" si="222"/>
        <v>0</v>
      </c>
      <c r="AR163" s="96">
        <f t="shared" ca="1" si="222"/>
        <v>0</v>
      </c>
      <c r="AS163" s="96">
        <f t="shared" ca="1" si="222"/>
        <v>0</v>
      </c>
      <c r="AT163" s="96">
        <f t="shared" ca="1" si="222"/>
        <v>0</v>
      </c>
      <c r="AU163" s="96">
        <f t="shared" ca="1" si="222"/>
        <v>0</v>
      </c>
      <c r="AV163" s="96">
        <f t="shared" ca="1" si="222"/>
        <v>0</v>
      </c>
      <c r="AW163" s="96">
        <f t="shared" ca="1" si="222"/>
        <v>0</v>
      </c>
      <c r="AX163" s="96">
        <f t="shared" ca="1" si="222"/>
        <v>0</v>
      </c>
      <c r="AY163" s="96">
        <f t="shared" ca="1" si="222"/>
        <v>0</v>
      </c>
      <c r="AZ163" s="96">
        <f t="shared" ca="1" si="222"/>
        <v>0</v>
      </c>
      <c r="BA163" s="96">
        <f t="shared" ca="1" si="222"/>
        <v>0</v>
      </c>
      <c r="BB163" s="96">
        <f t="shared" ca="1" si="222"/>
        <v>0</v>
      </c>
      <c r="BC163" s="96">
        <f t="shared" ca="1" si="222"/>
        <v>0</v>
      </c>
      <c r="BD163" s="96">
        <f t="shared" ca="1" si="222"/>
        <v>0</v>
      </c>
      <c r="BE163" s="96">
        <f t="shared" ca="1" si="222"/>
        <v>0</v>
      </c>
      <c r="BF163" s="96">
        <f t="shared" ca="1" si="222"/>
        <v>0</v>
      </c>
      <c r="BG163" s="96">
        <f t="shared" ca="1" si="222"/>
        <v>0</v>
      </c>
      <c r="BH163" s="96">
        <f t="shared" ca="1" si="222"/>
        <v>0</v>
      </c>
      <c r="BI163" s="96">
        <f t="shared" ca="1" si="222"/>
        <v>0</v>
      </c>
      <c r="BJ163" s="96">
        <f t="shared" ca="1" si="222"/>
        <v>0</v>
      </c>
      <c r="BK163" s="96">
        <f t="shared" ca="1" si="222"/>
        <v>0</v>
      </c>
      <c r="BL163" s="96">
        <f t="shared" ca="1" si="222"/>
        <v>0</v>
      </c>
      <c r="BM163" s="96">
        <f t="shared" ca="1" si="222"/>
        <v>0</v>
      </c>
      <c r="BN163" s="96">
        <f t="shared" ca="1" si="222"/>
        <v>0</v>
      </c>
      <c r="BO163" s="96">
        <f t="shared" ca="1" si="222"/>
        <v>0</v>
      </c>
      <c r="BP163" s="96">
        <f t="shared" ca="1" si="222"/>
        <v>0</v>
      </c>
      <c r="BQ163" s="96">
        <f t="shared" ca="1" si="222"/>
        <v>0</v>
      </c>
      <c r="BR163" s="96">
        <f t="shared" ca="1" si="222"/>
        <v>0</v>
      </c>
      <c r="BS163" s="96">
        <f t="shared" ca="1" si="222"/>
        <v>0</v>
      </c>
      <c r="BT163" s="96">
        <f t="shared" ca="1" si="222"/>
        <v>0</v>
      </c>
      <c r="BU163" s="96">
        <f t="shared" ca="1" si="222"/>
        <v>0</v>
      </c>
      <c r="BV163" s="96">
        <f t="shared" ca="1" si="222"/>
        <v>0</v>
      </c>
      <c r="BW163" s="96">
        <f t="shared" ca="1" si="222"/>
        <v>0</v>
      </c>
      <c r="BX163" s="96">
        <f t="shared" ca="1" si="222"/>
        <v>0</v>
      </c>
      <c r="BY163" s="96">
        <f t="shared" ca="1" si="222"/>
        <v>0</v>
      </c>
      <c r="BZ163" s="96">
        <f t="shared" ca="1" si="222"/>
        <v>0</v>
      </c>
      <c r="CA163" s="96">
        <f t="shared" ca="1" si="222"/>
        <v>0</v>
      </c>
      <c r="CB163" s="96">
        <f t="shared" ca="1" si="222"/>
        <v>0</v>
      </c>
      <c r="CC163" s="96">
        <f t="shared" ca="1" si="222"/>
        <v>0</v>
      </c>
      <c r="CD163" s="96">
        <f t="shared" ca="1" si="222"/>
        <v>0</v>
      </c>
      <c r="CE163" s="96">
        <f t="shared" ca="1" si="222"/>
        <v>0</v>
      </c>
      <c r="CF163" s="96">
        <f t="shared" ref="CF163:EH163" ca="1" si="223">CE167</f>
        <v>0</v>
      </c>
      <c r="CG163" s="96">
        <f t="shared" ca="1" si="223"/>
        <v>0</v>
      </c>
      <c r="CH163" s="96">
        <f t="shared" ca="1" si="223"/>
        <v>0</v>
      </c>
      <c r="CI163" s="96">
        <f t="shared" ca="1" si="223"/>
        <v>0</v>
      </c>
      <c r="CJ163" s="96">
        <f t="shared" ca="1" si="223"/>
        <v>0</v>
      </c>
      <c r="CK163" s="96">
        <f t="shared" ca="1" si="223"/>
        <v>0</v>
      </c>
      <c r="CL163" s="96">
        <f t="shared" ca="1" si="223"/>
        <v>0</v>
      </c>
      <c r="CM163" s="96">
        <f t="shared" ca="1" si="223"/>
        <v>0</v>
      </c>
      <c r="CN163" s="96">
        <f t="shared" ca="1" si="223"/>
        <v>0</v>
      </c>
      <c r="CO163" s="96">
        <f t="shared" ca="1" si="223"/>
        <v>0</v>
      </c>
      <c r="CP163" s="96">
        <f t="shared" ca="1" si="223"/>
        <v>0</v>
      </c>
      <c r="CQ163" s="96">
        <f t="shared" ca="1" si="223"/>
        <v>0</v>
      </c>
      <c r="CR163" s="96">
        <f t="shared" ca="1" si="223"/>
        <v>0</v>
      </c>
      <c r="CS163" s="96">
        <f t="shared" ca="1" si="223"/>
        <v>0</v>
      </c>
      <c r="CT163" s="96">
        <f t="shared" ca="1" si="223"/>
        <v>0</v>
      </c>
      <c r="CU163" s="96">
        <f t="shared" ca="1" si="223"/>
        <v>0</v>
      </c>
      <c r="CV163" s="96">
        <f t="shared" ca="1" si="223"/>
        <v>0</v>
      </c>
      <c r="CW163" s="96">
        <f t="shared" ca="1" si="223"/>
        <v>0</v>
      </c>
      <c r="CX163" s="96">
        <f t="shared" ca="1" si="223"/>
        <v>0</v>
      </c>
      <c r="CY163" s="96">
        <f t="shared" ca="1" si="223"/>
        <v>0</v>
      </c>
      <c r="CZ163" s="96">
        <f t="shared" ca="1" si="223"/>
        <v>0</v>
      </c>
      <c r="DA163" s="96">
        <f t="shared" ca="1" si="223"/>
        <v>0</v>
      </c>
      <c r="DB163" s="96">
        <f t="shared" ca="1" si="223"/>
        <v>0</v>
      </c>
      <c r="DC163" s="96">
        <f t="shared" ca="1" si="223"/>
        <v>0</v>
      </c>
      <c r="DD163" s="96">
        <f t="shared" ca="1" si="223"/>
        <v>0</v>
      </c>
      <c r="DE163" s="96">
        <f t="shared" ca="1" si="223"/>
        <v>0</v>
      </c>
      <c r="DF163" s="96">
        <f t="shared" ca="1" si="223"/>
        <v>0</v>
      </c>
      <c r="DG163" s="96">
        <f t="shared" ca="1" si="223"/>
        <v>0</v>
      </c>
      <c r="DH163" s="96">
        <f t="shared" ca="1" si="223"/>
        <v>0</v>
      </c>
      <c r="DI163" s="96">
        <f t="shared" ca="1" si="223"/>
        <v>0</v>
      </c>
      <c r="DJ163" s="96">
        <f t="shared" ca="1" si="223"/>
        <v>0</v>
      </c>
      <c r="DK163" s="96">
        <f t="shared" ca="1" si="223"/>
        <v>0</v>
      </c>
      <c r="DL163" s="96">
        <f t="shared" ca="1" si="223"/>
        <v>0</v>
      </c>
      <c r="DM163" s="96">
        <f t="shared" ca="1" si="223"/>
        <v>0</v>
      </c>
      <c r="DN163" s="96">
        <f t="shared" ca="1" si="223"/>
        <v>0</v>
      </c>
      <c r="DO163" s="96">
        <f t="shared" ca="1" si="223"/>
        <v>0</v>
      </c>
      <c r="DP163" s="96">
        <f t="shared" ca="1" si="223"/>
        <v>0</v>
      </c>
      <c r="DQ163" s="96">
        <f t="shared" ca="1" si="223"/>
        <v>0</v>
      </c>
      <c r="DR163" s="96">
        <f t="shared" ca="1" si="223"/>
        <v>0</v>
      </c>
      <c r="DS163" s="96">
        <f t="shared" ca="1" si="223"/>
        <v>0</v>
      </c>
      <c r="DT163" s="96">
        <f t="shared" ca="1" si="223"/>
        <v>0</v>
      </c>
      <c r="DU163" s="96">
        <f t="shared" ca="1" si="223"/>
        <v>0</v>
      </c>
      <c r="DV163" s="96">
        <f t="shared" ca="1" si="223"/>
        <v>0</v>
      </c>
      <c r="DW163" s="96">
        <f t="shared" ca="1" si="223"/>
        <v>0</v>
      </c>
      <c r="DX163" s="96">
        <f t="shared" ca="1" si="223"/>
        <v>0</v>
      </c>
      <c r="DY163" s="96">
        <f t="shared" ca="1" si="223"/>
        <v>0</v>
      </c>
      <c r="DZ163" s="96">
        <f t="shared" ca="1" si="223"/>
        <v>0</v>
      </c>
      <c r="EA163" s="96">
        <f t="shared" ca="1" si="223"/>
        <v>0</v>
      </c>
      <c r="EB163" s="96">
        <f t="shared" ca="1" si="223"/>
        <v>0</v>
      </c>
      <c r="EC163" s="96">
        <f t="shared" ca="1" si="223"/>
        <v>0</v>
      </c>
      <c r="ED163" s="96">
        <f t="shared" ca="1" si="223"/>
        <v>0</v>
      </c>
      <c r="EE163" s="96">
        <f t="shared" ca="1" si="223"/>
        <v>0</v>
      </c>
      <c r="EF163" s="96">
        <f t="shared" ca="1" si="223"/>
        <v>0</v>
      </c>
      <c r="EG163" s="96">
        <f t="shared" ca="1" si="223"/>
        <v>0</v>
      </c>
      <c r="EH163" s="96">
        <f t="shared" ca="1" si="223"/>
        <v>0</v>
      </c>
    </row>
    <row r="164" spans="1:138" x14ac:dyDescent="0.2">
      <c r="A164" s="2"/>
      <c r="B164" s="182" t="s">
        <v>237</v>
      </c>
      <c r="C164" s="96"/>
      <c r="D164" s="96">
        <f t="shared" ref="D164:O164" ca="1" si="224">SUMIF($R$8:$EH$8,D$10,$R164:$EH164)</f>
        <v>0</v>
      </c>
      <c r="E164" s="96">
        <f t="shared" ca="1" si="224"/>
        <v>0</v>
      </c>
      <c r="F164" s="96">
        <f t="shared" ca="1" si="224"/>
        <v>0</v>
      </c>
      <c r="G164" s="96">
        <f t="shared" ca="1" si="224"/>
        <v>0</v>
      </c>
      <c r="H164" s="96">
        <f t="shared" ca="1" si="224"/>
        <v>0</v>
      </c>
      <c r="I164" s="96">
        <f t="shared" ca="1" si="224"/>
        <v>0</v>
      </c>
      <c r="J164" s="96">
        <f t="shared" ca="1" si="224"/>
        <v>0</v>
      </c>
      <c r="K164" s="96">
        <f t="shared" ca="1" si="224"/>
        <v>0</v>
      </c>
      <c r="L164" s="96">
        <f t="shared" ca="1" si="224"/>
        <v>0</v>
      </c>
      <c r="M164" s="96">
        <f t="shared" ca="1" si="224"/>
        <v>0</v>
      </c>
      <c r="N164" s="96">
        <f t="shared" ca="1" si="224"/>
        <v>0</v>
      </c>
      <c r="O164" s="96">
        <f t="shared" si="224"/>
        <v>0</v>
      </c>
      <c r="P164" s="96">
        <f ca="1">SUMIF($D$10:$N$10,"&lt;="&amp;rHoldPeriod,$D164:$N164)</f>
        <v>0</v>
      </c>
      <c r="Q164" s="2"/>
      <c r="R164" s="96">
        <f t="shared" ref="R164:AW164" ca="1" si="225">rRsrvDS*(R$135&gt;0)</f>
        <v>0</v>
      </c>
      <c r="S164" s="96">
        <f t="shared" ca="1" si="225"/>
        <v>0</v>
      </c>
      <c r="T164" s="96">
        <f t="shared" ca="1" si="225"/>
        <v>0</v>
      </c>
      <c r="U164" s="96">
        <f t="shared" ca="1" si="225"/>
        <v>0</v>
      </c>
      <c r="V164" s="96">
        <f t="shared" ca="1" si="225"/>
        <v>0</v>
      </c>
      <c r="W164" s="96">
        <f t="shared" ca="1" si="225"/>
        <v>0</v>
      </c>
      <c r="X164" s="96">
        <f t="shared" ca="1" si="225"/>
        <v>0</v>
      </c>
      <c r="Y164" s="96">
        <f t="shared" ca="1" si="225"/>
        <v>0</v>
      </c>
      <c r="Z164" s="96">
        <f t="shared" ca="1" si="225"/>
        <v>0</v>
      </c>
      <c r="AA164" s="96">
        <f t="shared" ca="1" si="225"/>
        <v>0</v>
      </c>
      <c r="AB164" s="96">
        <f t="shared" ca="1" si="225"/>
        <v>0</v>
      </c>
      <c r="AC164" s="96">
        <f t="shared" ca="1" si="225"/>
        <v>0</v>
      </c>
      <c r="AD164" s="96">
        <f t="shared" ca="1" si="225"/>
        <v>0</v>
      </c>
      <c r="AE164" s="96">
        <f t="shared" ca="1" si="225"/>
        <v>0</v>
      </c>
      <c r="AF164" s="96">
        <f t="shared" ca="1" si="225"/>
        <v>0</v>
      </c>
      <c r="AG164" s="96">
        <f t="shared" ca="1" si="225"/>
        <v>0</v>
      </c>
      <c r="AH164" s="96">
        <f t="shared" ca="1" si="225"/>
        <v>0</v>
      </c>
      <c r="AI164" s="96">
        <f t="shared" ca="1" si="225"/>
        <v>0</v>
      </c>
      <c r="AJ164" s="96">
        <f t="shared" ca="1" si="225"/>
        <v>0</v>
      </c>
      <c r="AK164" s="96">
        <f t="shared" ca="1" si="225"/>
        <v>0</v>
      </c>
      <c r="AL164" s="96">
        <f t="shared" ca="1" si="225"/>
        <v>0</v>
      </c>
      <c r="AM164" s="96">
        <f t="shared" ca="1" si="225"/>
        <v>0</v>
      </c>
      <c r="AN164" s="96">
        <f t="shared" ca="1" si="225"/>
        <v>0</v>
      </c>
      <c r="AO164" s="96">
        <f t="shared" ca="1" si="225"/>
        <v>0</v>
      </c>
      <c r="AP164" s="96">
        <f t="shared" ca="1" si="225"/>
        <v>0</v>
      </c>
      <c r="AQ164" s="96">
        <f t="shared" ca="1" si="225"/>
        <v>0</v>
      </c>
      <c r="AR164" s="96">
        <f t="shared" ca="1" si="225"/>
        <v>0</v>
      </c>
      <c r="AS164" s="96">
        <f t="shared" ca="1" si="225"/>
        <v>0</v>
      </c>
      <c r="AT164" s="96">
        <f t="shared" ca="1" si="225"/>
        <v>0</v>
      </c>
      <c r="AU164" s="96">
        <f t="shared" ca="1" si="225"/>
        <v>0</v>
      </c>
      <c r="AV164" s="96">
        <f t="shared" ca="1" si="225"/>
        <v>0</v>
      </c>
      <c r="AW164" s="96">
        <f t="shared" ca="1" si="225"/>
        <v>0</v>
      </c>
      <c r="AX164" s="96">
        <f t="shared" ref="AX164:CC164" ca="1" si="226">rRsrvDS*(AX$135&gt;0)</f>
        <v>0</v>
      </c>
      <c r="AY164" s="96">
        <f t="shared" ca="1" si="226"/>
        <v>0</v>
      </c>
      <c r="AZ164" s="96">
        <f t="shared" ca="1" si="226"/>
        <v>0</v>
      </c>
      <c r="BA164" s="96">
        <f t="shared" ca="1" si="226"/>
        <v>0</v>
      </c>
      <c r="BB164" s="96">
        <f t="shared" ca="1" si="226"/>
        <v>0</v>
      </c>
      <c r="BC164" s="96">
        <f t="shared" ca="1" si="226"/>
        <v>0</v>
      </c>
      <c r="BD164" s="96">
        <f t="shared" ca="1" si="226"/>
        <v>0</v>
      </c>
      <c r="BE164" s="96">
        <f t="shared" ca="1" si="226"/>
        <v>0</v>
      </c>
      <c r="BF164" s="96">
        <f t="shared" ca="1" si="226"/>
        <v>0</v>
      </c>
      <c r="BG164" s="96">
        <f t="shared" ca="1" si="226"/>
        <v>0</v>
      </c>
      <c r="BH164" s="96">
        <f t="shared" ca="1" si="226"/>
        <v>0</v>
      </c>
      <c r="BI164" s="96">
        <f t="shared" ca="1" si="226"/>
        <v>0</v>
      </c>
      <c r="BJ164" s="96">
        <f t="shared" ca="1" si="226"/>
        <v>0</v>
      </c>
      <c r="BK164" s="96">
        <f t="shared" ca="1" si="226"/>
        <v>0</v>
      </c>
      <c r="BL164" s="96">
        <f t="shared" ca="1" si="226"/>
        <v>0</v>
      </c>
      <c r="BM164" s="96">
        <f t="shared" ca="1" si="226"/>
        <v>0</v>
      </c>
      <c r="BN164" s="96">
        <f t="shared" ca="1" si="226"/>
        <v>0</v>
      </c>
      <c r="BO164" s="96">
        <f t="shared" ca="1" si="226"/>
        <v>0</v>
      </c>
      <c r="BP164" s="96">
        <f t="shared" ca="1" si="226"/>
        <v>0</v>
      </c>
      <c r="BQ164" s="96">
        <f t="shared" ca="1" si="226"/>
        <v>0</v>
      </c>
      <c r="BR164" s="96">
        <f t="shared" ca="1" si="226"/>
        <v>0</v>
      </c>
      <c r="BS164" s="96">
        <f t="shared" ca="1" si="226"/>
        <v>0</v>
      </c>
      <c r="BT164" s="96">
        <f t="shared" ca="1" si="226"/>
        <v>0</v>
      </c>
      <c r="BU164" s="96">
        <f t="shared" ca="1" si="226"/>
        <v>0</v>
      </c>
      <c r="BV164" s="96">
        <f t="shared" ca="1" si="226"/>
        <v>0</v>
      </c>
      <c r="BW164" s="96">
        <f t="shared" ca="1" si="226"/>
        <v>0</v>
      </c>
      <c r="BX164" s="96">
        <f t="shared" ca="1" si="226"/>
        <v>0</v>
      </c>
      <c r="BY164" s="96">
        <f t="shared" ca="1" si="226"/>
        <v>0</v>
      </c>
      <c r="BZ164" s="96">
        <f t="shared" ca="1" si="226"/>
        <v>0</v>
      </c>
      <c r="CA164" s="96">
        <f t="shared" ca="1" si="226"/>
        <v>0</v>
      </c>
      <c r="CB164" s="96">
        <f t="shared" ca="1" si="226"/>
        <v>0</v>
      </c>
      <c r="CC164" s="96">
        <f t="shared" ca="1" si="226"/>
        <v>0</v>
      </c>
      <c r="CD164" s="96">
        <f t="shared" ref="CD164:DI164" ca="1" si="227">rRsrvDS*(CD$135&gt;0)</f>
        <v>0</v>
      </c>
      <c r="CE164" s="96">
        <f t="shared" ca="1" si="227"/>
        <v>0</v>
      </c>
      <c r="CF164" s="96">
        <f t="shared" ca="1" si="227"/>
        <v>0</v>
      </c>
      <c r="CG164" s="96">
        <f t="shared" ca="1" si="227"/>
        <v>0</v>
      </c>
      <c r="CH164" s="96">
        <f t="shared" ca="1" si="227"/>
        <v>0</v>
      </c>
      <c r="CI164" s="96">
        <f t="shared" ca="1" si="227"/>
        <v>0</v>
      </c>
      <c r="CJ164" s="96">
        <f t="shared" ca="1" si="227"/>
        <v>0</v>
      </c>
      <c r="CK164" s="96">
        <f t="shared" ca="1" si="227"/>
        <v>0</v>
      </c>
      <c r="CL164" s="96">
        <f t="shared" ca="1" si="227"/>
        <v>0</v>
      </c>
      <c r="CM164" s="96">
        <f t="shared" ca="1" si="227"/>
        <v>0</v>
      </c>
      <c r="CN164" s="96">
        <f t="shared" ca="1" si="227"/>
        <v>0</v>
      </c>
      <c r="CO164" s="96">
        <f t="shared" ca="1" si="227"/>
        <v>0</v>
      </c>
      <c r="CP164" s="96">
        <f t="shared" ca="1" si="227"/>
        <v>0</v>
      </c>
      <c r="CQ164" s="96">
        <f t="shared" ca="1" si="227"/>
        <v>0</v>
      </c>
      <c r="CR164" s="96">
        <f t="shared" ca="1" si="227"/>
        <v>0</v>
      </c>
      <c r="CS164" s="96">
        <f t="shared" ca="1" si="227"/>
        <v>0</v>
      </c>
      <c r="CT164" s="96">
        <f t="shared" ca="1" si="227"/>
        <v>0</v>
      </c>
      <c r="CU164" s="96">
        <f t="shared" ca="1" si="227"/>
        <v>0</v>
      </c>
      <c r="CV164" s="96">
        <f t="shared" ca="1" si="227"/>
        <v>0</v>
      </c>
      <c r="CW164" s="96">
        <f t="shared" ca="1" si="227"/>
        <v>0</v>
      </c>
      <c r="CX164" s="96">
        <f t="shared" ca="1" si="227"/>
        <v>0</v>
      </c>
      <c r="CY164" s="96">
        <f t="shared" ca="1" si="227"/>
        <v>0</v>
      </c>
      <c r="CZ164" s="96">
        <f t="shared" ca="1" si="227"/>
        <v>0</v>
      </c>
      <c r="DA164" s="96">
        <f t="shared" ca="1" si="227"/>
        <v>0</v>
      </c>
      <c r="DB164" s="96">
        <f t="shared" ca="1" si="227"/>
        <v>0</v>
      </c>
      <c r="DC164" s="96">
        <f t="shared" ca="1" si="227"/>
        <v>0</v>
      </c>
      <c r="DD164" s="96">
        <f t="shared" ca="1" si="227"/>
        <v>0</v>
      </c>
      <c r="DE164" s="96">
        <f t="shared" ca="1" si="227"/>
        <v>0</v>
      </c>
      <c r="DF164" s="96">
        <f t="shared" ca="1" si="227"/>
        <v>0</v>
      </c>
      <c r="DG164" s="96">
        <f t="shared" ca="1" si="227"/>
        <v>0</v>
      </c>
      <c r="DH164" s="96">
        <f t="shared" ca="1" si="227"/>
        <v>0</v>
      </c>
      <c r="DI164" s="96">
        <f t="shared" ca="1" si="227"/>
        <v>0</v>
      </c>
      <c r="DJ164" s="96">
        <f t="shared" ref="DJ164:EH164" ca="1" si="228">rRsrvDS*(DJ$135&gt;0)</f>
        <v>0</v>
      </c>
      <c r="DK164" s="96">
        <f t="shared" ca="1" si="228"/>
        <v>0</v>
      </c>
      <c r="DL164" s="96">
        <f t="shared" ca="1" si="228"/>
        <v>0</v>
      </c>
      <c r="DM164" s="96">
        <f t="shared" ca="1" si="228"/>
        <v>0</v>
      </c>
      <c r="DN164" s="96">
        <f t="shared" ca="1" si="228"/>
        <v>0</v>
      </c>
      <c r="DO164" s="96">
        <f t="shared" ca="1" si="228"/>
        <v>0</v>
      </c>
      <c r="DP164" s="96">
        <f t="shared" ca="1" si="228"/>
        <v>0</v>
      </c>
      <c r="DQ164" s="96">
        <f t="shared" ca="1" si="228"/>
        <v>0</v>
      </c>
      <c r="DR164" s="96">
        <f t="shared" ca="1" si="228"/>
        <v>0</v>
      </c>
      <c r="DS164" s="96">
        <f t="shared" ca="1" si="228"/>
        <v>0</v>
      </c>
      <c r="DT164" s="96">
        <f t="shared" ca="1" si="228"/>
        <v>0</v>
      </c>
      <c r="DU164" s="96">
        <f t="shared" ca="1" si="228"/>
        <v>0</v>
      </c>
      <c r="DV164" s="96">
        <f t="shared" ca="1" si="228"/>
        <v>0</v>
      </c>
      <c r="DW164" s="96">
        <f t="shared" ca="1" si="228"/>
        <v>0</v>
      </c>
      <c r="DX164" s="96">
        <f t="shared" ca="1" si="228"/>
        <v>0</v>
      </c>
      <c r="DY164" s="96">
        <f t="shared" ca="1" si="228"/>
        <v>0</v>
      </c>
      <c r="DZ164" s="96">
        <f t="shared" ca="1" si="228"/>
        <v>0</v>
      </c>
      <c r="EA164" s="96">
        <f t="shared" ca="1" si="228"/>
        <v>0</v>
      </c>
      <c r="EB164" s="96">
        <f t="shared" ca="1" si="228"/>
        <v>0</v>
      </c>
      <c r="EC164" s="96">
        <f t="shared" ca="1" si="228"/>
        <v>0</v>
      </c>
      <c r="ED164" s="96">
        <f t="shared" ca="1" si="228"/>
        <v>0</v>
      </c>
      <c r="EE164" s="96">
        <f t="shared" ca="1" si="228"/>
        <v>0</v>
      </c>
      <c r="EF164" s="96">
        <f t="shared" ca="1" si="228"/>
        <v>0</v>
      </c>
      <c r="EG164" s="96">
        <f t="shared" ca="1" si="228"/>
        <v>0</v>
      </c>
      <c r="EH164" s="96">
        <f t="shared" ca="1" si="228"/>
        <v>0</v>
      </c>
    </row>
    <row r="165" spans="1:138" x14ac:dyDescent="0.2">
      <c r="A165" s="2"/>
      <c r="B165" s="182" t="s">
        <v>240</v>
      </c>
      <c r="C165" s="96"/>
      <c r="D165" s="96"/>
      <c r="E165" s="96">
        <f t="shared" ref="E165:O166" ca="1" si="229">SUMIF($R$8:$EH$8,E$10,$R165:$EH165)</f>
        <v>0</v>
      </c>
      <c r="F165" s="96">
        <f t="shared" ca="1" si="229"/>
        <v>0</v>
      </c>
      <c r="G165" s="96">
        <f t="shared" ca="1" si="229"/>
        <v>0</v>
      </c>
      <c r="H165" s="96">
        <f t="shared" ca="1" si="229"/>
        <v>0</v>
      </c>
      <c r="I165" s="96">
        <f t="shared" ca="1" si="229"/>
        <v>0</v>
      </c>
      <c r="J165" s="96">
        <f t="shared" ca="1" si="229"/>
        <v>0</v>
      </c>
      <c r="K165" s="96">
        <f t="shared" ca="1" si="229"/>
        <v>0</v>
      </c>
      <c r="L165" s="96">
        <f t="shared" ca="1" si="229"/>
        <v>0</v>
      </c>
      <c r="M165" s="96">
        <f t="shared" ca="1" si="229"/>
        <v>0</v>
      </c>
      <c r="N165" s="96">
        <f t="shared" ca="1" si="229"/>
        <v>0</v>
      </c>
      <c r="O165" s="96">
        <f t="shared" si="229"/>
        <v>0</v>
      </c>
      <c r="P165" s="96">
        <f ca="1">SUMIF($D$10:$N$10,"&lt;="&amp;rHoldPeriod,$D165:$N165)</f>
        <v>0</v>
      </c>
      <c r="Q165" s="2"/>
      <c r="R165" s="96"/>
      <c r="S165" s="96">
        <f t="shared" ref="S165:AX165" ca="1" si="230">-MIN(MAX(-(S$74+S$75),),SUM(S163:S164))*(S$10&lt;=rLoan1St+6)</f>
        <v>0</v>
      </c>
      <c r="T165" s="96">
        <f t="shared" ca="1" si="230"/>
        <v>0</v>
      </c>
      <c r="U165" s="96">
        <f t="shared" ca="1" si="230"/>
        <v>0</v>
      </c>
      <c r="V165" s="96">
        <f t="shared" ca="1" si="230"/>
        <v>0</v>
      </c>
      <c r="W165" s="96">
        <f t="shared" ca="1" si="230"/>
        <v>0</v>
      </c>
      <c r="X165" s="96">
        <f t="shared" ca="1" si="230"/>
        <v>0</v>
      </c>
      <c r="Y165" s="96">
        <f t="shared" ca="1" si="230"/>
        <v>0</v>
      </c>
      <c r="Z165" s="96">
        <f t="shared" ca="1" si="230"/>
        <v>0</v>
      </c>
      <c r="AA165" s="96">
        <f t="shared" ca="1" si="230"/>
        <v>0</v>
      </c>
      <c r="AB165" s="96">
        <f t="shared" ca="1" si="230"/>
        <v>0</v>
      </c>
      <c r="AC165" s="96">
        <f t="shared" ca="1" si="230"/>
        <v>0</v>
      </c>
      <c r="AD165" s="96">
        <f t="shared" ca="1" si="230"/>
        <v>0</v>
      </c>
      <c r="AE165" s="96">
        <f t="shared" ca="1" si="230"/>
        <v>0</v>
      </c>
      <c r="AF165" s="96">
        <f t="shared" ca="1" si="230"/>
        <v>0</v>
      </c>
      <c r="AG165" s="96">
        <f t="shared" ca="1" si="230"/>
        <v>0</v>
      </c>
      <c r="AH165" s="96">
        <f t="shared" ca="1" si="230"/>
        <v>0</v>
      </c>
      <c r="AI165" s="96">
        <f t="shared" ca="1" si="230"/>
        <v>0</v>
      </c>
      <c r="AJ165" s="96">
        <f t="shared" ca="1" si="230"/>
        <v>0</v>
      </c>
      <c r="AK165" s="96">
        <f t="shared" ca="1" si="230"/>
        <v>0</v>
      </c>
      <c r="AL165" s="96">
        <f t="shared" ca="1" si="230"/>
        <v>0</v>
      </c>
      <c r="AM165" s="96">
        <f t="shared" ca="1" si="230"/>
        <v>0</v>
      </c>
      <c r="AN165" s="96">
        <f t="shared" ca="1" si="230"/>
        <v>0</v>
      </c>
      <c r="AO165" s="96">
        <f t="shared" ca="1" si="230"/>
        <v>0</v>
      </c>
      <c r="AP165" s="96">
        <f t="shared" ca="1" si="230"/>
        <v>0</v>
      </c>
      <c r="AQ165" s="96">
        <f t="shared" ca="1" si="230"/>
        <v>0</v>
      </c>
      <c r="AR165" s="96">
        <f t="shared" ca="1" si="230"/>
        <v>0</v>
      </c>
      <c r="AS165" s="96">
        <f t="shared" ca="1" si="230"/>
        <v>0</v>
      </c>
      <c r="AT165" s="96">
        <f t="shared" ca="1" si="230"/>
        <v>0</v>
      </c>
      <c r="AU165" s="96">
        <f t="shared" ca="1" si="230"/>
        <v>0</v>
      </c>
      <c r="AV165" s="96">
        <f t="shared" ca="1" si="230"/>
        <v>0</v>
      </c>
      <c r="AW165" s="96">
        <f t="shared" ca="1" si="230"/>
        <v>0</v>
      </c>
      <c r="AX165" s="96">
        <f t="shared" ca="1" si="230"/>
        <v>0</v>
      </c>
      <c r="AY165" s="96">
        <f t="shared" ref="AY165:CD165" ca="1" si="231">-MIN(MAX(-(AY$74+AY$75),),SUM(AY163:AY164))*(AY$10&lt;=rLoan1St+6)</f>
        <v>0</v>
      </c>
      <c r="AZ165" s="96">
        <f t="shared" ca="1" si="231"/>
        <v>0</v>
      </c>
      <c r="BA165" s="96">
        <f t="shared" ca="1" si="231"/>
        <v>0</v>
      </c>
      <c r="BB165" s="96">
        <f t="shared" ca="1" si="231"/>
        <v>0</v>
      </c>
      <c r="BC165" s="96">
        <f t="shared" ca="1" si="231"/>
        <v>0</v>
      </c>
      <c r="BD165" s="96">
        <f t="shared" ca="1" si="231"/>
        <v>0</v>
      </c>
      <c r="BE165" s="96">
        <f t="shared" ca="1" si="231"/>
        <v>0</v>
      </c>
      <c r="BF165" s="96">
        <f t="shared" ca="1" si="231"/>
        <v>0</v>
      </c>
      <c r="BG165" s="96">
        <f t="shared" ca="1" si="231"/>
        <v>0</v>
      </c>
      <c r="BH165" s="96">
        <f t="shared" ca="1" si="231"/>
        <v>0</v>
      </c>
      <c r="BI165" s="96">
        <f t="shared" ca="1" si="231"/>
        <v>0</v>
      </c>
      <c r="BJ165" s="96">
        <f t="shared" ca="1" si="231"/>
        <v>0</v>
      </c>
      <c r="BK165" s="96">
        <f t="shared" ca="1" si="231"/>
        <v>0</v>
      </c>
      <c r="BL165" s="96">
        <f t="shared" ca="1" si="231"/>
        <v>0</v>
      </c>
      <c r="BM165" s="96">
        <f t="shared" ca="1" si="231"/>
        <v>0</v>
      </c>
      <c r="BN165" s="96">
        <f t="shared" ca="1" si="231"/>
        <v>0</v>
      </c>
      <c r="BO165" s="96">
        <f t="shared" ca="1" si="231"/>
        <v>0</v>
      </c>
      <c r="BP165" s="96">
        <f t="shared" ca="1" si="231"/>
        <v>0</v>
      </c>
      <c r="BQ165" s="96">
        <f t="shared" ca="1" si="231"/>
        <v>0</v>
      </c>
      <c r="BR165" s="96">
        <f t="shared" ca="1" si="231"/>
        <v>0</v>
      </c>
      <c r="BS165" s="96">
        <f t="shared" ca="1" si="231"/>
        <v>0</v>
      </c>
      <c r="BT165" s="96">
        <f t="shared" ca="1" si="231"/>
        <v>0</v>
      </c>
      <c r="BU165" s="96">
        <f t="shared" ca="1" si="231"/>
        <v>0</v>
      </c>
      <c r="BV165" s="96">
        <f t="shared" ca="1" si="231"/>
        <v>0</v>
      </c>
      <c r="BW165" s="96">
        <f t="shared" ca="1" si="231"/>
        <v>0</v>
      </c>
      <c r="BX165" s="96">
        <f t="shared" ca="1" si="231"/>
        <v>0</v>
      </c>
      <c r="BY165" s="96">
        <f t="shared" ca="1" si="231"/>
        <v>0</v>
      </c>
      <c r="BZ165" s="96">
        <f t="shared" ca="1" si="231"/>
        <v>0</v>
      </c>
      <c r="CA165" s="96">
        <f t="shared" ca="1" si="231"/>
        <v>0</v>
      </c>
      <c r="CB165" s="96">
        <f t="shared" ca="1" si="231"/>
        <v>0</v>
      </c>
      <c r="CC165" s="96">
        <f t="shared" ca="1" si="231"/>
        <v>0</v>
      </c>
      <c r="CD165" s="96">
        <f t="shared" ca="1" si="231"/>
        <v>0</v>
      </c>
      <c r="CE165" s="96">
        <f t="shared" ref="CE165:DJ165" ca="1" si="232">-MIN(MAX(-(CE$74+CE$75),),SUM(CE163:CE164))*(CE$10&lt;=rLoan1St+6)</f>
        <v>0</v>
      </c>
      <c r="CF165" s="96">
        <f t="shared" ca="1" si="232"/>
        <v>0</v>
      </c>
      <c r="CG165" s="96">
        <f t="shared" ca="1" si="232"/>
        <v>0</v>
      </c>
      <c r="CH165" s="96">
        <f t="shared" ca="1" si="232"/>
        <v>0</v>
      </c>
      <c r="CI165" s="96">
        <f t="shared" ca="1" si="232"/>
        <v>0</v>
      </c>
      <c r="CJ165" s="96">
        <f t="shared" ca="1" si="232"/>
        <v>0</v>
      </c>
      <c r="CK165" s="96">
        <f t="shared" ca="1" si="232"/>
        <v>0</v>
      </c>
      <c r="CL165" s="96">
        <f t="shared" ca="1" si="232"/>
        <v>0</v>
      </c>
      <c r="CM165" s="96">
        <f t="shared" ca="1" si="232"/>
        <v>0</v>
      </c>
      <c r="CN165" s="96">
        <f t="shared" ca="1" si="232"/>
        <v>0</v>
      </c>
      <c r="CO165" s="96">
        <f t="shared" ca="1" si="232"/>
        <v>0</v>
      </c>
      <c r="CP165" s="96">
        <f t="shared" ca="1" si="232"/>
        <v>0</v>
      </c>
      <c r="CQ165" s="96">
        <f t="shared" ca="1" si="232"/>
        <v>0</v>
      </c>
      <c r="CR165" s="96">
        <f t="shared" ca="1" si="232"/>
        <v>0</v>
      </c>
      <c r="CS165" s="96">
        <f t="shared" ca="1" si="232"/>
        <v>0</v>
      </c>
      <c r="CT165" s="96">
        <f t="shared" ca="1" si="232"/>
        <v>0</v>
      </c>
      <c r="CU165" s="96">
        <f t="shared" ca="1" si="232"/>
        <v>0</v>
      </c>
      <c r="CV165" s="96">
        <f t="shared" ca="1" si="232"/>
        <v>0</v>
      </c>
      <c r="CW165" s="96">
        <f t="shared" ca="1" si="232"/>
        <v>0</v>
      </c>
      <c r="CX165" s="96">
        <f t="shared" ca="1" si="232"/>
        <v>0</v>
      </c>
      <c r="CY165" s="96">
        <f t="shared" ca="1" si="232"/>
        <v>0</v>
      </c>
      <c r="CZ165" s="96">
        <f t="shared" ca="1" si="232"/>
        <v>0</v>
      </c>
      <c r="DA165" s="96">
        <f t="shared" ca="1" si="232"/>
        <v>0</v>
      </c>
      <c r="DB165" s="96">
        <f t="shared" ca="1" si="232"/>
        <v>0</v>
      </c>
      <c r="DC165" s="96">
        <f t="shared" ca="1" si="232"/>
        <v>0</v>
      </c>
      <c r="DD165" s="96">
        <f t="shared" ca="1" si="232"/>
        <v>0</v>
      </c>
      <c r="DE165" s="96">
        <f t="shared" ca="1" si="232"/>
        <v>0</v>
      </c>
      <c r="DF165" s="96">
        <f t="shared" ca="1" si="232"/>
        <v>0</v>
      </c>
      <c r="DG165" s="96">
        <f t="shared" ca="1" si="232"/>
        <v>0</v>
      </c>
      <c r="DH165" s="96">
        <f t="shared" ca="1" si="232"/>
        <v>0</v>
      </c>
      <c r="DI165" s="96">
        <f t="shared" ca="1" si="232"/>
        <v>0</v>
      </c>
      <c r="DJ165" s="96">
        <f t="shared" ca="1" si="232"/>
        <v>0</v>
      </c>
      <c r="DK165" s="96">
        <f t="shared" ref="DK165:EH165" ca="1" si="233">-MIN(MAX(-(DK$74+DK$75),),SUM(DK163:DK164))*(DK$10&lt;=rLoan1St+6)</f>
        <v>0</v>
      </c>
      <c r="DL165" s="96">
        <f t="shared" ca="1" si="233"/>
        <v>0</v>
      </c>
      <c r="DM165" s="96">
        <f t="shared" ca="1" si="233"/>
        <v>0</v>
      </c>
      <c r="DN165" s="96">
        <f t="shared" ca="1" si="233"/>
        <v>0</v>
      </c>
      <c r="DO165" s="96">
        <f t="shared" ca="1" si="233"/>
        <v>0</v>
      </c>
      <c r="DP165" s="96">
        <f t="shared" ca="1" si="233"/>
        <v>0</v>
      </c>
      <c r="DQ165" s="96">
        <f t="shared" ca="1" si="233"/>
        <v>0</v>
      </c>
      <c r="DR165" s="96">
        <f t="shared" ca="1" si="233"/>
        <v>0</v>
      </c>
      <c r="DS165" s="96">
        <f t="shared" ca="1" si="233"/>
        <v>0</v>
      </c>
      <c r="DT165" s="96">
        <f t="shared" ca="1" si="233"/>
        <v>0</v>
      </c>
      <c r="DU165" s="96">
        <f t="shared" ca="1" si="233"/>
        <v>0</v>
      </c>
      <c r="DV165" s="96">
        <f t="shared" ca="1" si="233"/>
        <v>0</v>
      </c>
      <c r="DW165" s="96">
        <f t="shared" ca="1" si="233"/>
        <v>0</v>
      </c>
      <c r="DX165" s="96">
        <f t="shared" ca="1" si="233"/>
        <v>0</v>
      </c>
      <c r="DY165" s="96">
        <f t="shared" ca="1" si="233"/>
        <v>0</v>
      </c>
      <c r="DZ165" s="96">
        <f t="shared" ca="1" si="233"/>
        <v>0</v>
      </c>
      <c r="EA165" s="96">
        <f t="shared" ca="1" si="233"/>
        <v>0</v>
      </c>
      <c r="EB165" s="96">
        <f t="shared" ca="1" si="233"/>
        <v>0</v>
      </c>
      <c r="EC165" s="96">
        <f t="shared" ca="1" si="233"/>
        <v>0</v>
      </c>
      <c r="ED165" s="96">
        <f t="shared" ca="1" si="233"/>
        <v>0</v>
      </c>
      <c r="EE165" s="96">
        <f t="shared" ca="1" si="233"/>
        <v>0</v>
      </c>
      <c r="EF165" s="96">
        <f t="shared" ca="1" si="233"/>
        <v>0</v>
      </c>
      <c r="EG165" s="96">
        <f t="shared" ca="1" si="233"/>
        <v>0</v>
      </c>
      <c r="EH165" s="96">
        <f t="shared" ca="1" si="233"/>
        <v>0</v>
      </c>
    </row>
    <row r="166" spans="1:138" ht="12.75" thickBot="1" x14ac:dyDescent="0.25">
      <c r="A166" s="2"/>
      <c r="B166" s="182" t="s">
        <v>239</v>
      </c>
      <c r="C166" s="96"/>
      <c r="D166" s="96">
        <f ca="1">SUMIF($R$8:$EH$8,D$10,$R166:$EH166)</f>
        <v>0</v>
      </c>
      <c r="E166" s="96">
        <f t="shared" ca="1" si="229"/>
        <v>0</v>
      </c>
      <c r="F166" s="96">
        <f t="shared" ca="1" si="229"/>
        <v>0</v>
      </c>
      <c r="G166" s="96">
        <f t="shared" ca="1" si="229"/>
        <v>0</v>
      </c>
      <c r="H166" s="96">
        <f t="shared" ca="1" si="229"/>
        <v>0</v>
      </c>
      <c r="I166" s="96">
        <f t="shared" ca="1" si="229"/>
        <v>0</v>
      </c>
      <c r="J166" s="96">
        <f t="shared" ca="1" si="229"/>
        <v>0</v>
      </c>
      <c r="K166" s="96">
        <f t="shared" ca="1" si="229"/>
        <v>0</v>
      </c>
      <c r="L166" s="96">
        <f t="shared" ca="1" si="229"/>
        <v>0</v>
      </c>
      <c r="M166" s="96">
        <f t="shared" ca="1" si="229"/>
        <v>0</v>
      </c>
      <c r="N166" s="96">
        <f t="shared" ca="1" si="229"/>
        <v>0</v>
      </c>
      <c r="O166" s="96">
        <f t="shared" si="229"/>
        <v>0</v>
      </c>
      <c r="P166" s="96">
        <f ca="1">SUMIF($D$10:$N$10,"&lt;="&amp;rHoldPeriod,$D166:$N166)</f>
        <v>0</v>
      </c>
      <c r="Q166" s="2"/>
      <c r="R166" s="96">
        <f t="shared" ref="R166:AW166" ca="1" si="234">-SUM(R163:R165)*(ROUND(SUM(R$134:R$137),)=0)</f>
        <v>0</v>
      </c>
      <c r="S166" s="96">
        <f t="shared" ca="1" si="234"/>
        <v>0</v>
      </c>
      <c r="T166" s="96">
        <f t="shared" ca="1" si="234"/>
        <v>0</v>
      </c>
      <c r="U166" s="96">
        <f t="shared" ca="1" si="234"/>
        <v>0</v>
      </c>
      <c r="V166" s="96">
        <f t="shared" ca="1" si="234"/>
        <v>0</v>
      </c>
      <c r="W166" s="96">
        <f t="shared" ca="1" si="234"/>
        <v>0</v>
      </c>
      <c r="X166" s="96">
        <f t="shared" ca="1" si="234"/>
        <v>0</v>
      </c>
      <c r="Y166" s="96">
        <f t="shared" ca="1" si="234"/>
        <v>0</v>
      </c>
      <c r="Z166" s="96">
        <f t="shared" ca="1" si="234"/>
        <v>0</v>
      </c>
      <c r="AA166" s="96">
        <f t="shared" ca="1" si="234"/>
        <v>0</v>
      </c>
      <c r="AB166" s="96">
        <f t="shared" ca="1" si="234"/>
        <v>0</v>
      </c>
      <c r="AC166" s="96">
        <f t="shared" ca="1" si="234"/>
        <v>0</v>
      </c>
      <c r="AD166" s="96">
        <f t="shared" ca="1" si="234"/>
        <v>0</v>
      </c>
      <c r="AE166" s="96">
        <f t="shared" ca="1" si="234"/>
        <v>0</v>
      </c>
      <c r="AF166" s="96">
        <f t="shared" ca="1" si="234"/>
        <v>0</v>
      </c>
      <c r="AG166" s="96">
        <f t="shared" ca="1" si="234"/>
        <v>0</v>
      </c>
      <c r="AH166" s="96">
        <f t="shared" ca="1" si="234"/>
        <v>0</v>
      </c>
      <c r="AI166" s="96">
        <f t="shared" ca="1" si="234"/>
        <v>0</v>
      </c>
      <c r="AJ166" s="96">
        <f t="shared" ca="1" si="234"/>
        <v>0</v>
      </c>
      <c r="AK166" s="96">
        <f t="shared" ca="1" si="234"/>
        <v>0</v>
      </c>
      <c r="AL166" s="96">
        <f t="shared" ca="1" si="234"/>
        <v>0</v>
      </c>
      <c r="AM166" s="96">
        <f t="shared" ca="1" si="234"/>
        <v>0</v>
      </c>
      <c r="AN166" s="96">
        <f t="shared" ca="1" si="234"/>
        <v>0</v>
      </c>
      <c r="AO166" s="96">
        <f t="shared" ca="1" si="234"/>
        <v>0</v>
      </c>
      <c r="AP166" s="96">
        <f t="shared" ca="1" si="234"/>
        <v>0</v>
      </c>
      <c r="AQ166" s="96">
        <f t="shared" ca="1" si="234"/>
        <v>0</v>
      </c>
      <c r="AR166" s="96">
        <f t="shared" ca="1" si="234"/>
        <v>0</v>
      </c>
      <c r="AS166" s="96">
        <f t="shared" ca="1" si="234"/>
        <v>0</v>
      </c>
      <c r="AT166" s="96">
        <f t="shared" ca="1" si="234"/>
        <v>0</v>
      </c>
      <c r="AU166" s="96">
        <f t="shared" ca="1" si="234"/>
        <v>0</v>
      </c>
      <c r="AV166" s="96">
        <f t="shared" ca="1" si="234"/>
        <v>0</v>
      </c>
      <c r="AW166" s="96">
        <f t="shared" ca="1" si="234"/>
        <v>0</v>
      </c>
      <c r="AX166" s="96">
        <f t="shared" ref="AX166:CC166" ca="1" si="235">-SUM(AX163:AX165)*(ROUND(SUM(AX$134:AX$137),)=0)</f>
        <v>0</v>
      </c>
      <c r="AY166" s="96">
        <f t="shared" ca="1" si="235"/>
        <v>0</v>
      </c>
      <c r="AZ166" s="96">
        <f t="shared" ca="1" si="235"/>
        <v>0</v>
      </c>
      <c r="BA166" s="96">
        <f t="shared" ca="1" si="235"/>
        <v>0</v>
      </c>
      <c r="BB166" s="96">
        <f t="shared" ca="1" si="235"/>
        <v>0</v>
      </c>
      <c r="BC166" s="96">
        <f t="shared" ca="1" si="235"/>
        <v>0</v>
      </c>
      <c r="BD166" s="96">
        <f t="shared" ca="1" si="235"/>
        <v>0</v>
      </c>
      <c r="BE166" s="96">
        <f t="shared" ca="1" si="235"/>
        <v>0</v>
      </c>
      <c r="BF166" s="96">
        <f t="shared" ca="1" si="235"/>
        <v>0</v>
      </c>
      <c r="BG166" s="96">
        <f t="shared" ca="1" si="235"/>
        <v>0</v>
      </c>
      <c r="BH166" s="96">
        <f t="shared" ca="1" si="235"/>
        <v>0</v>
      </c>
      <c r="BI166" s="96">
        <f t="shared" ca="1" si="235"/>
        <v>0</v>
      </c>
      <c r="BJ166" s="96">
        <f t="shared" ca="1" si="235"/>
        <v>0</v>
      </c>
      <c r="BK166" s="96">
        <f t="shared" ca="1" si="235"/>
        <v>0</v>
      </c>
      <c r="BL166" s="96">
        <f t="shared" ca="1" si="235"/>
        <v>0</v>
      </c>
      <c r="BM166" s="96">
        <f t="shared" ca="1" si="235"/>
        <v>0</v>
      </c>
      <c r="BN166" s="96">
        <f t="shared" ca="1" si="235"/>
        <v>0</v>
      </c>
      <c r="BO166" s="96">
        <f t="shared" ca="1" si="235"/>
        <v>0</v>
      </c>
      <c r="BP166" s="96">
        <f t="shared" ca="1" si="235"/>
        <v>0</v>
      </c>
      <c r="BQ166" s="96">
        <f t="shared" ca="1" si="235"/>
        <v>0</v>
      </c>
      <c r="BR166" s="96">
        <f t="shared" ca="1" si="235"/>
        <v>0</v>
      </c>
      <c r="BS166" s="96">
        <f t="shared" ca="1" si="235"/>
        <v>0</v>
      </c>
      <c r="BT166" s="96">
        <f t="shared" ca="1" si="235"/>
        <v>0</v>
      </c>
      <c r="BU166" s="96">
        <f t="shared" ca="1" si="235"/>
        <v>0</v>
      </c>
      <c r="BV166" s="96">
        <f t="shared" ca="1" si="235"/>
        <v>0</v>
      </c>
      <c r="BW166" s="96">
        <f t="shared" ca="1" si="235"/>
        <v>0</v>
      </c>
      <c r="BX166" s="96">
        <f t="shared" ca="1" si="235"/>
        <v>0</v>
      </c>
      <c r="BY166" s="96">
        <f t="shared" ca="1" si="235"/>
        <v>0</v>
      </c>
      <c r="BZ166" s="96">
        <f t="shared" ca="1" si="235"/>
        <v>0</v>
      </c>
      <c r="CA166" s="96">
        <f t="shared" ca="1" si="235"/>
        <v>0</v>
      </c>
      <c r="CB166" s="96">
        <f t="shared" ca="1" si="235"/>
        <v>0</v>
      </c>
      <c r="CC166" s="96">
        <f t="shared" ca="1" si="235"/>
        <v>0</v>
      </c>
      <c r="CD166" s="96">
        <f t="shared" ref="CD166:DI166" ca="1" si="236">-SUM(CD163:CD165)*(ROUND(SUM(CD$134:CD$137),)=0)</f>
        <v>0</v>
      </c>
      <c r="CE166" s="96">
        <f t="shared" ca="1" si="236"/>
        <v>0</v>
      </c>
      <c r="CF166" s="96">
        <f t="shared" ca="1" si="236"/>
        <v>0</v>
      </c>
      <c r="CG166" s="96">
        <f t="shared" ca="1" si="236"/>
        <v>0</v>
      </c>
      <c r="CH166" s="96">
        <f t="shared" ca="1" si="236"/>
        <v>0</v>
      </c>
      <c r="CI166" s="96">
        <f t="shared" ca="1" si="236"/>
        <v>0</v>
      </c>
      <c r="CJ166" s="96">
        <f t="shared" ca="1" si="236"/>
        <v>0</v>
      </c>
      <c r="CK166" s="96">
        <f t="shared" ca="1" si="236"/>
        <v>0</v>
      </c>
      <c r="CL166" s="96">
        <f t="shared" ca="1" si="236"/>
        <v>0</v>
      </c>
      <c r="CM166" s="96">
        <f t="shared" ca="1" si="236"/>
        <v>0</v>
      </c>
      <c r="CN166" s="96">
        <f t="shared" ca="1" si="236"/>
        <v>0</v>
      </c>
      <c r="CO166" s="96">
        <f t="shared" ca="1" si="236"/>
        <v>0</v>
      </c>
      <c r="CP166" s="96">
        <f t="shared" ca="1" si="236"/>
        <v>0</v>
      </c>
      <c r="CQ166" s="96">
        <f t="shared" ca="1" si="236"/>
        <v>0</v>
      </c>
      <c r="CR166" s="96">
        <f t="shared" ca="1" si="236"/>
        <v>0</v>
      </c>
      <c r="CS166" s="96">
        <f t="shared" ca="1" si="236"/>
        <v>0</v>
      </c>
      <c r="CT166" s="96">
        <f t="shared" ca="1" si="236"/>
        <v>0</v>
      </c>
      <c r="CU166" s="96">
        <f t="shared" ca="1" si="236"/>
        <v>0</v>
      </c>
      <c r="CV166" s="96">
        <f t="shared" ca="1" si="236"/>
        <v>0</v>
      </c>
      <c r="CW166" s="96">
        <f t="shared" ca="1" si="236"/>
        <v>0</v>
      </c>
      <c r="CX166" s="96">
        <f t="shared" ca="1" si="236"/>
        <v>0</v>
      </c>
      <c r="CY166" s="96">
        <f t="shared" ca="1" si="236"/>
        <v>0</v>
      </c>
      <c r="CZ166" s="96">
        <f t="shared" ca="1" si="236"/>
        <v>0</v>
      </c>
      <c r="DA166" s="96">
        <f t="shared" ca="1" si="236"/>
        <v>0</v>
      </c>
      <c r="DB166" s="96">
        <f t="shared" ca="1" si="236"/>
        <v>0</v>
      </c>
      <c r="DC166" s="96">
        <f t="shared" ca="1" si="236"/>
        <v>0</v>
      </c>
      <c r="DD166" s="96">
        <f t="shared" ca="1" si="236"/>
        <v>0</v>
      </c>
      <c r="DE166" s="96">
        <f t="shared" ca="1" si="236"/>
        <v>0</v>
      </c>
      <c r="DF166" s="96">
        <f t="shared" ca="1" si="236"/>
        <v>0</v>
      </c>
      <c r="DG166" s="96">
        <f t="shared" ca="1" si="236"/>
        <v>0</v>
      </c>
      <c r="DH166" s="96">
        <f t="shared" ca="1" si="236"/>
        <v>0</v>
      </c>
      <c r="DI166" s="96">
        <f t="shared" ca="1" si="236"/>
        <v>0</v>
      </c>
      <c r="DJ166" s="96">
        <f t="shared" ref="DJ166:EH166" ca="1" si="237">-SUM(DJ163:DJ165)*(ROUND(SUM(DJ$134:DJ$137),)=0)</f>
        <v>0</v>
      </c>
      <c r="DK166" s="96">
        <f t="shared" ca="1" si="237"/>
        <v>0</v>
      </c>
      <c r="DL166" s="96">
        <f t="shared" ca="1" si="237"/>
        <v>0</v>
      </c>
      <c r="DM166" s="96">
        <f t="shared" ca="1" si="237"/>
        <v>0</v>
      </c>
      <c r="DN166" s="96">
        <f t="shared" ca="1" si="237"/>
        <v>0</v>
      </c>
      <c r="DO166" s="96">
        <f t="shared" ca="1" si="237"/>
        <v>0</v>
      </c>
      <c r="DP166" s="96">
        <f t="shared" ca="1" si="237"/>
        <v>0</v>
      </c>
      <c r="DQ166" s="96">
        <f t="shared" ca="1" si="237"/>
        <v>0</v>
      </c>
      <c r="DR166" s="96">
        <f t="shared" ca="1" si="237"/>
        <v>0</v>
      </c>
      <c r="DS166" s="96">
        <f t="shared" ca="1" si="237"/>
        <v>0</v>
      </c>
      <c r="DT166" s="96">
        <f t="shared" ca="1" si="237"/>
        <v>0</v>
      </c>
      <c r="DU166" s="96">
        <f t="shared" ca="1" si="237"/>
        <v>0</v>
      </c>
      <c r="DV166" s="96">
        <f t="shared" ca="1" si="237"/>
        <v>0</v>
      </c>
      <c r="DW166" s="96">
        <f t="shared" ca="1" si="237"/>
        <v>0</v>
      </c>
      <c r="DX166" s="96">
        <f t="shared" ca="1" si="237"/>
        <v>0</v>
      </c>
      <c r="DY166" s="96">
        <f t="shared" ca="1" si="237"/>
        <v>0</v>
      </c>
      <c r="DZ166" s="96">
        <f t="shared" ca="1" si="237"/>
        <v>0</v>
      </c>
      <c r="EA166" s="96">
        <f t="shared" ca="1" si="237"/>
        <v>0</v>
      </c>
      <c r="EB166" s="96">
        <f t="shared" ca="1" si="237"/>
        <v>0</v>
      </c>
      <c r="EC166" s="96">
        <f t="shared" ca="1" si="237"/>
        <v>0</v>
      </c>
      <c r="ED166" s="96">
        <f t="shared" ca="1" si="237"/>
        <v>0</v>
      </c>
      <c r="EE166" s="96">
        <f t="shared" ca="1" si="237"/>
        <v>0</v>
      </c>
      <c r="EF166" s="96">
        <f t="shared" ca="1" si="237"/>
        <v>0</v>
      </c>
      <c r="EG166" s="96">
        <f t="shared" ca="1" si="237"/>
        <v>0</v>
      </c>
      <c r="EH166" s="96">
        <f t="shared" ca="1" si="237"/>
        <v>0</v>
      </c>
    </row>
    <row r="167" spans="1:138" ht="12.75" thickTop="1" x14ac:dyDescent="0.2">
      <c r="A167" s="2"/>
      <c r="B167" s="183" t="s">
        <v>191</v>
      </c>
      <c r="C167" s="151"/>
      <c r="D167" s="186">
        <f t="shared" ref="D167:P167" ca="1" si="238">SUBTOTAL(9,D163:D166)</f>
        <v>0</v>
      </c>
      <c r="E167" s="186">
        <f t="shared" ca="1" si="238"/>
        <v>0</v>
      </c>
      <c r="F167" s="186">
        <f t="shared" ca="1" si="238"/>
        <v>0</v>
      </c>
      <c r="G167" s="186">
        <f t="shared" ca="1" si="238"/>
        <v>0</v>
      </c>
      <c r="H167" s="186">
        <f t="shared" ca="1" si="238"/>
        <v>0</v>
      </c>
      <c r="I167" s="186">
        <f t="shared" ca="1" si="238"/>
        <v>0</v>
      </c>
      <c r="J167" s="186">
        <f t="shared" ca="1" si="238"/>
        <v>0</v>
      </c>
      <c r="K167" s="186">
        <f t="shared" ca="1" si="238"/>
        <v>0</v>
      </c>
      <c r="L167" s="186">
        <f t="shared" ca="1" si="238"/>
        <v>0</v>
      </c>
      <c r="M167" s="186">
        <f t="shared" ca="1" si="238"/>
        <v>0</v>
      </c>
      <c r="N167" s="186">
        <f t="shared" ca="1" si="238"/>
        <v>0</v>
      </c>
      <c r="O167" s="186">
        <f ca="1">SUBTOTAL(9,O163:O166)</f>
        <v>0</v>
      </c>
      <c r="P167" s="186">
        <f t="shared" ca="1" si="238"/>
        <v>0</v>
      </c>
      <c r="Q167" s="2"/>
      <c r="R167" s="151">
        <f t="shared" ref="R167:AW167" ca="1" si="239">SUBTOTAL(9,R163:R166)*(SUM(R163:R166)&gt;1)</f>
        <v>0</v>
      </c>
      <c r="S167" s="151">
        <f t="shared" ca="1" si="239"/>
        <v>0</v>
      </c>
      <c r="T167" s="151">
        <f t="shared" ca="1" si="239"/>
        <v>0</v>
      </c>
      <c r="U167" s="151">
        <f t="shared" ca="1" si="239"/>
        <v>0</v>
      </c>
      <c r="V167" s="151">
        <f t="shared" ca="1" si="239"/>
        <v>0</v>
      </c>
      <c r="W167" s="151">
        <f t="shared" ca="1" si="239"/>
        <v>0</v>
      </c>
      <c r="X167" s="151">
        <f t="shared" ca="1" si="239"/>
        <v>0</v>
      </c>
      <c r="Y167" s="151">
        <f t="shared" ca="1" si="239"/>
        <v>0</v>
      </c>
      <c r="Z167" s="151">
        <f t="shared" ca="1" si="239"/>
        <v>0</v>
      </c>
      <c r="AA167" s="151">
        <f t="shared" ca="1" si="239"/>
        <v>0</v>
      </c>
      <c r="AB167" s="151">
        <f t="shared" ca="1" si="239"/>
        <v>0</v>
      </c>
      <c r="AC167" s="151">
        <f t="shared" ca="1" si="239"/>
        <v>0</v>
      </c>
      <c r="AD167" s="151">
        <f t="shared" ca="1" si="239"/>
        <v>0</v>
      </c>
      <c r="AE167" s="151">
        <f t="shared" ca="1" si="239"/>
        <v>0</v>
      </c>
      <c r="AF167" s="151">
        <f t="shared" ca="1" si="239"/>
        <v>0</v>
      </c>
      <c r="AG167" s="151">
        <f t="shared" ca="1" si="239"/>
        <v>0</v>
      </c>
      <c r="AH167" s="151">
        <f t="shared" ca="1" si="239"/>
        <v>0</v>
      </c>
      <c r="AI167" s="151">
        <f t="shared" ca="1" si="239"/>
        <v>0</v>
      </c>
      <c r="AJ167" s="151">
        <f t="shared" ca="1" si="239"/>
        <v>0</v>
      </c>
      <c r="AK167" s="151">
        <f t="shared" ca="1" si="239"/>
        <v>0</v>
      </c>
      <c r="AL167" s="151">
        <f t="shared" ca="1" si="239"/>
        <v>0</v>
      </c>
      <c r="AM167" s="151">
        <f t="shared" ca="1" si="239"/>
        <v>0</v>
      </c>
      <c r="AN167" s="151">
        <f t="shared" ca="1" si="239"/>
        <v>0</v>
      </c>
      <c r="AO167" s="151">
        <f t="shared" ca="1" si="239"/>
        <v>0</v>
      </c>
      <c r="AP167" s="151">
        <f t="shared" ca="1" si="239"/>
        <v>0</v>
      </c>
      <c r="AQ167" s="151">
        <f t="shared" ca="1" si="239"/>
        <v>0</v>
      </c>
      <c r="AR167" s="151">
        <f t="shared" ca="1" si="239"/>
        <v>0</v>
      </c>
      <c r="AS167" s="151">
        <f t="shared" ca="1" si="239"/>
        <v>0</v>
      </c>
      <c r="AT167" s="151">
        <f t="shared" ca="1" si="239"/>
        <v>0</v>
      </c>
      <c r="AU167" s="151">
        <f t="shared" ca="1" si="239"/>
        <v>0</v>
      </c>
      <c r="AV167" s="151">
        <f t="shared" ca="1" si="239"/>
        <v>0</v>
      </c>
      <c r="AW167" s="151">
        <f t="shared" ca="1" si="239"/>
        <v>0</v>
      </c>
      <c r="AX167" s="151">
        <f t="shared" ref="AX167:CC167" ca="1" si="240">SUBTOTAL(9,AX163:AX166)*(SUM(AX163:AX166)&gt;1)</f>
        <v>0</v>
      </c>
      <c r="AY167" s="151">
        <f t="shared" ca="1" si="240"/>
        <v>0</v>
      </c>
      <c r="AZ167" s="151">
        <f t="shared" ca="1" si="240"/>
        <v>0</v>
      </c>
      <c r="BA167" s="151">
        <f t="shared" ca="1" si="240"/>
        <v>0</v>
      </c>
      <c r="BB167" s="151">
        <f t="shared" ca="1" si="240"/>
        <v>0</v>
      </c>
      <c r="BC167" s="151">
        <f t="shared" ca="1" si="240"/>
        <v>0</v>
      </c>
      <c r="BD167" s="151">
        <f t="shared" ca="1" si="240"/>
        <v>0</v>
      </c>
      <c r="BE167" s="151">
        <f t="shared" ca="1" si="240"/>
        <v>0</v>
      </c>
      <c r="BF167" s="151">
        <f t="shared" ca="1" si="240"/>
        <v>0</v>
      </c>
      <c r="BG167" s="151">
        <f t="shared" ca="1" si="240"/>
        <v>0</v>
      </c>
      <c r="BH167" s="151">
        <f t="shared" ca="1" si="240"/>
        <v>0</v>
      </c>
      <c r="BI167" s="151">
        <f t="shared" ca="1" si="240"/>
        <v>0</v>
      </c>
      <c r="BJ167" s="151">
        <f t="shared" ca="1" si="240"/>
        <v>0</v>
      </c>
      <c r="BK167" s="151">
        <f t="shared" ca="1" si="240"/>
        <v>0</v>
      </c>
      <c r="BL167" s="151">
        <f t="shared" ca="1" si="240"/>
        <v>0</v>
      </c>
      <c r="BM167" s="151">
        <f t="shared" ca="1" si="240"/>
        <v>0</v>
      </c>
      <c r="BN167" s="151">
        <f t="shared" ca="1" si="240"/>
        <v>0</v>
      </c>
      <c r="BO167" s="151">
        <f t="shared" ca="1" si="240"/>
        <v>0</v>
      </c>
      <c r="BP167" s="151">
        <f t="shared" ca="1" si="240"/>
        <v>0</v>
      </c>
      <c r="BQ167" s="151">
        <f t="shared" ca="1" si="240"/>
        <v>0</v>
      </c>
      <c r="BR167" s="151">
        <f t="shared" ca="1" si="240"/>
        <v>0</v>
      </c>
      <c r="BS167" s="151">
        <f t="shared" ca="1" si="240"/>
        <v>0</v>
      </c>
      <c r="BT167" s="151">
        <f t="shared" ca="1" si="240"/>
        <v>0</v>
      </c>
      <c r="BU167" s="151">
        <f t="shared" ca="1" si="240"/>
        <v>0</v>
      </c>
      <c r="BV167" s="151">
        <f t="shared" ca="1" si="240"/>
        <v>0</v>
      </c>
      <c r="BW167" s="151">
        <f t="shared" ca="1" si="240"/>
        <v>0</v>
      </c>
      <c r="BX167" s="151">
        <f t="shared" ca="1" si="240"/>
        <v>0</v>
      </c>
      <c r="BY167" s="151">
        <f t="shared" ca="1" si="240"/>
        <v>0</v>
      </c>
      <c r="BZ167" s="151">
        <f t="shared" ca="1" si="240"/>
        <v>0</v>
      </c>
      <c r="CA167" s="151">
        <f t="shared" ca="1" si="240"/>
        <v>0</v>
      </c>
      <c r="CB167" s="151">
        <f t="shared" ca="1" si="240"/>
        <v>0</v>
      </c>
      <c r="CC167" s="151">
        <f t="shared" ca="1" si="240"/>
        <v>0</v>
      </c>
      <c r="CD167" s="151">
        <f t="shared" ref="CD167:DI167" ca="1" si="241">SUBTOTAL(9,CD163:CD166)*(SUM(CD163:CD166)&gt;1)</f>
        <v>0</v>
      </c>
      <c r="CE167" s="151">
        <f t="shared" ca="1" si="241"/>
        <v>0</v>
      </c>
      <c r="CF167" s="151">
        <f t="shared" ca="1" si="241"/>
        <v>0</v>
      </c>
      <c r="CG167" s="151">
        <f t="shared" ca="1" si="241"/>
        <v>0</v>
      </c>
      <c r="CH167" s="151">
        <f t="shared" ca="1" si="241"/>
        <v>0</v>
      </c>
      <c r="CI167" s="151">
        <f t="shared" ca="1" si="241"/>
        <v>0</v>
      </c>
      <c r="CJ167" s="151">
        <f t="shared" ca="1" si="241"/>
        <v>0</v>
      </c>
      <c r="CK167" s="151">
        <f t="shared" ca="1" si="241"/>
        <v>0</v>
      </c>
      <c r="CL167" s="151">
        <f t="shared" ca="1" si="241"/>
        <v>0</v>
      </c>
      <c r="CM167" s="151">
        <f t="shared" ca="1" si="241"/>
        <v>0</v>
      </c>
      <c r="CN167" s="151">
        <f t="shared" ca="1" si="241"/>
        <v>0</v>
      </c>
      <c r="CO167" s="151">
        <f t="shared" ca="1" si="241"/>
        <v>0</v>
      </c>
      <c r="CP167" s="151">
        <f t="shared" ca="1" si="241"/>
        <v>0</v>
      </c>
      <c r="CQ167" s="151">
        <f t="shared" ca="1" si="241"/>
        <v>0</v>
      </c>
      <c r="CR167" s="151">
        <f t="shared" ca="1" si="241"/>
        <v>0</v>
      </c>
      <c r="CS167" s="151">
        <f t="shared" ca="1" si="241"/>
        <v>0</v>
      </c>
      <c r="CT167" s="151">
        <f t="shared" ca="1" si="241"/>
        <v>0</v>
      </c>
      <c r="CU167" s="151">
        <f t="shared" ca="1" si="241"/>
        <v>0</v>
      </c>
      <c r="CV167" s="151">
        <f t="shared" ca="1" si="241"/>
        <v>0</v>
      </c>
      <c r="CW167" s="151">
        <f t="shared" ca="1" si="241"/>
        <v>0</v>
      </c>
      <c r="CX167" s="151">
        <f t="shared" ca="1" si="241"/>
        <v>0</v>
      </c>
      <c r="CY167" s="151">
        <f t="shared" ca="1" si="241"/>
        <v>0</v>
      </c>
      <c r="CZ167" s="151">
        <f t="shared" ca="1" si="241"/>
        <v>0</v>
      </c>
      <c r="DA167" s="151">
        <f t="shared" ca="1" si="241"/>
        <v>0</v>
      </c>
      <c r="DB167" s="151">
        <f t="shared" ca="1" si="241"/>
        <v>0</v>
      </c>
      <c r="DC167" s="151">
        <f t="shared" ca="1" si="241"/>
        <v>0</v>
      </c>
      <c r="DD167" s="151">
        <f t="shared" ca="1" si="241"/>
        <v>0</v>
      </c>
      <c r="DE167" s="151">
        <f t="shared" ca="1" si="241"/>
        <v>0</v>
      </c>
      <c r="DF167" s="151">
        <f t="shared" ca="1" si="241"/>
        <v>0</v>
      </c>
      <c r="DG167" s="151">
        <f t="shared" ca="1" si="241"/>
        <v>0</v>
      </c>
      <c r="DH167" s="151">
        <f t="shared" ca="1" si="241"/>
        <v>0</v>
      </c>
      <c r="DI167" s="151">
        <f t="shared" ca="1" si="241"/>
        <v>0</v>
      </c>
      <c r="DJ167" s="151">
        <f t="shared" ref="DJ167:EH167" ca="1" si="242">SUBTOTAL(9,DJ163:DJ166)*(SUM(DJ163:DJ166)&gt;1)</f>
        <v>0</v>
      </c>
      <c r="DK167" s="151">
        <f t="shared" ca="1" si="242"/>
        <v>0</v>
      </c>
      <c r="DL167" s="151">
        <f t="shared" ca="1" si="242"/>
        <v>0</v>
      </c>
      <c r="DM167" s="151">
        <f t="shared" ca="1" si="242"/>
        <v>0</v>
      </c>
      <c r="DN167" s="151">
        <f t="shared" ca="1" si="242"/>
        <v>0</v>
      </c>
      <c r="DO167" s="151">
        <f t="shared" ca="1" si="242"/>
        <v>0</v>
      </c>
      <c r="DP167" s="151">
        <f t="shared" ca="1" si="242"/>
        <v>0</v>
      </c>
      <c r="DQ167" s="151">
        <f t="shared" ca="1" si="242"/>
        <v>0</v>
      </c>
      <c r="DR167" s="151">
        <f t="shared" ca="1" si="242"/>
        <v>0</v>
      </c>
      <c r="DS167" s="151">
        <f t="shared" ca="1" si="242"/>
        <v>0</v>
      </c>
      <c r="DT167" s="151">
        <f t="shared" ca="1" si="242"/>
        <v>0</v>
      </c>
      <c r="DU167" s="151">
        <f t="shared" ca="1" si="242"/>
        <v>0</v>
      </c>
      <c r="DV167" s="151">
        <f t="shared" ca="1" si="242"/>
        <v>0</v>
      </c>
      <c r="DW167" s="151">
        <f t="shared" ca="1" si="242"/>
        <v>0</v>
      </c>
      <c r="DX167" s="151">
        <f t="shared" ca="1" si="242"/>
        <v>0</v>
      </c>
      <c r="DY167" s="151">
        <f t="shared" ca="1" si="242"/>
        <v>0</v>
      </c>
      <c r="DZ167" s="151">
        <f t="shared" ca="1" si="242"/>
        <v>0</v>
      </c>
      <c r="EA167" s="151">
        <f t="shared" ca="1" si="242"/>
        <v>0</v>
      </c>
      <c r="EB167" s="151">
        <f t="shared" ca="1" si="242"/>
        <v>0</v>
      </c>
      <c r="EC167" s="151">
        <f t="shared" ca="1" si="242"/>
        <v>0</v>
      </c>
      <c r="ED167" s="151">
        <f t="shared" ca="1" si="242"/>
        <v>0</v>
      </c>
      <c r="EE167" s="151">
        <f t="shared" ca="1" si="242"/>
        <v>0</v>
      </c>
      <c r="EF167" s="151">
        <f t="shared" ca="1" si="242"/>
        <v>0</v>
      </c>
      <c r="EG167" s="151">
        <f t="shared" ca="1" si="242"/>
        <v>0</v>
      </c>
      <c r="EH167" s="151">
        <f t="shared" ca="1" si="242"/>
        <v>0</v>
      </c>
    </row>
    <row r="168" spans="1:138" x14ac:dyDescent="0.2">
      <c r="A168" s="2"/>
      <c r="B168" s="185"/>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row>
    <row r="169" spans="1:138" x14ac:dyDescent="0.2">
      <c r="A169" s="2"/>
      <c r="B169" s="181" t="s">
        <v>140</v>
      </c>
      <c r="C169" s="120"/>
      <c r="D169" s="120"/>
      <c r="E169" s="120"/>
      <c r="F169" s="120"/>
      <c r="G169" s="120"/>
      <c r="H169" s="120"/>
      <c r="I169" s="120"/>
      <c r="J169" s="120"/>
      <c r="K169" s="120"/>
      <c r="L169" s="120"/>
      <c r="M169" s="120"/>
      <c r="N169" s="120"/>
      <c r="O169" s="120"/>
      <c r="P169" s="120"/>
      <c r="Q169" s="2"/>
      <c r="R169" s="120"/>
      <c r="S169" s="120"/>
      <c r="T169" s="120"/>
      <c r="U169" s="120"/>
      <c r="V169" s="120"/>
      <c r="W169" s="120"/>
      <c r="X169" s="120"/>
      <c r="Y169" s="120"/>
      <c r="Z169" s="120"/>
      <c r="AA169" s="120"/>
      <c r="AB169" s="120"/>
      <c r="AC169" s="120"/>
      <c r="AD169" s="120"/>
      <c r="AE169" s="120"/>
      <c r="AF169" s="120"/>
      <c r="AG169" s="120"/>
      <c r="AH169" s="120"/>
      <c r="AI169" s="120"/>
      <c r="AJ169" s="120"/>
      <c r="AK169" s="120"/>
      <c r="AL169" s="120"/>
      <c r="AM169" s="120"/>
      <c r="AN169" s="120"/>
      <c r="AO169" s="120"/>
      <c r="AP169" s="120"/>
      <c r="AQ169" s="120"/>
      <c r="AR169" s="120"/>
      <c r="AS169" s="120"/>
      <c r="AT169" s="120"/>
      <c r="AU169" s="120"/>
      <c r="AV169" s="120"/>
      <c r="AW169" s="120"/>
      <c r="AX169" s="120"/>
      <c r="AY169" s="120"/>
      <c r="AZ169" s="120"/>
      <c r="BA169" s="120"/>
      <c r="BB169" s="120"/>
      <c r="BC169" s="120"/>
      <c r="BD169" s="120"/>
      <c r="BE169" s="120"/>
      <c r="BF169" s="120"/>
      <c r="BG169" s="120"/>
      <c r="BH169" s="120"/>
      <c r="BI169" s="120"/>
      <c r="BJ169" s="120"/>
      <c r="BK169" s="120"/>
      <c r="BL169" s="120"/>
      <c r="BM169" s="120"/>
      <c r="BN169" s="120"/>
      <c r="BO169" s="120"/>
      <c r="BP169" s="120"/>
      <c r="BQ169" s="120"/>
      <c r="BR169" s="120"/>
      <c r="BS169" s="120"/>
      <c r="BT169" s="120"/>
      <c r="BU169" s="120"/>
      <c r="BV169" s="120"/>
      <c r="BW169" s="120"/>
      <c r="BX169" s="120"/>
      <c r="BY169" s="120"/>
      <c r="BZ169" s="120"/>
      <c r="CA169" s="120"/>
      <c r="CB169" s="120"/>
      <c r="CC169" s="120"/>
      <c r="CD169" s="120"/>
      <c r="CE169" s="120"/>
      <c r="CF169" s="120"/>
      <c r="CG169" s="120"/>
      <c r="CH169" s="120"/>
      <c r="CI169" s="120"/>
      <c r="CJ169" s="120"/>
      <c r="CK169" s="120"/>
      <c r="CL169" s="120"/>
      <c r="CM169" s="120"/>
      <c r="CN169" s="120"/>
      <c r="CO169" s="120"/>
      <c r="CP169" s="120"/>
      <c r="CQ169" s="120"/>
      <c r="CR169" s="120"/>
      <c r="CS169" s="120"/>
      <c r="CT169" s="120"/>
      <c r="CU169" s="120"/>
      <c r="CV169" s="120"/>
      <c r="CW169" s="120"/>
      <c r="CX169" s="120"/>
      <c r="CY169" s="120"/>
      <c r="CZ169" s="120"/>
      <c r="DA169" s="120"/>
      <c r="DB169" s="120"/>
      <c r="DC169" s="120"/>
      <c r="DD169" s="120"/>
      <c r="DE169" s="120"/>
      <c r="DF169" s="120"/>
      <c r="DG169" s="120"/>
      <c r="DH169" s="120"/>
      <c r="DI169" s="120"/>
      <c r="DJ169" s="120"/>
      <c r="DK169" s="120"/>
      <c r="DL169" s="120"/>
      <c r="DM169" s="120"/>
      <c r="DN169" s="120"/>
      <c r="DO169" s="120"/>
      <c r="DP169" s="120"/>
      <c r="DQ169" s="120"/>
      <c r="DR169" s="120"/>
      <c r="DS169" s="120"/>
      <c r="DT169" s="120"/>
      <c r="DU169" s="120"/>
      <c r="DV169" s="120"/>
      <c r="DW169" s="120"/>
      <c r="DX169" s="120"/>
      <c r="DY169" s="120"/>
      <c r="DZ169" s="120"/>
      <c r="EA169" s="120"/>
      <c r="EB169" s="120"/>
      <c r="EC169" s="120"/>
      <c r="ED169" s="120"/>
      <c r="EE169" s="120"/>
      <c r="EF169" s="120"/>
      <c r="EG169" s="120"/>
      <c r="EH169" s="120"/>
    </row>
    <row r="170" spans="1:138" x14ac:dyDescent="0.2">
      <c r="A170" s="2"/>
      <c r="B170" s="182" t="s">
        <v>187</v>
      </c>
      <c r="C170" s="96"/>
      <c r="D170" s="96"/>
      <c r="E170" s="96">
        <f ca="1">D176</f>
        <v>0</v>
      </c>
      <c r="F170" s="96">
        <f t="shared" ref="F170:O170" ca="1" si="243">E176</f>
        <v>0</v>
      </c>
      <c r="G170" s="96">
        <f t="shared" ca="1" si="243"/>
        <v>0</v>
      </c>
      <c r="H170" s="96">
        <f t="shared" ca="1" si="243"/>
        <v>0</v>
      </c>
      <c r="I170" s="96">
        <f t="shared" ca="1" si="243"/>
        <v>0</v>
      </c>
      <c r="J170" s="96">
        <f t="shared" ca="1" si="243"/>
        <v>0</v>
      </c>
      <c r="K170" s="96">
        <f t="shared" ca="1" si="243"/>
        <v>0</v>
      </c>
      <c r="L170" s="96">
        <f t="shared" ca="1" si="243"/>
        <v>0</v>
      </c>
      <c r="M170" s="96">
        <f t="shared" ca="1" si="243"/>
        <v>0</v>
      </c>
      <c r="N170" s="96">
        <f t="shared" ca="1" si="243"/>
        <v>0</v>
      </c>
      <c r="O170" s="96">
        <f t="shared" ca="1" si="243"/>
        <v>0</v>
      </c>
      <c r="P170" s="96"/>
      <c r="Q170" s="2"/>
      <c r="R170" s="96"/>
      <c r="S170" s="96">
        <f ca="1">R176</f>
        <v>0</v>
      </c>
      <c r="T170" s="96">
        <f t="shared" ref="T170:CE170" ca="1" si="244">S176</f>
        <v>0</v>
      </c>
      <c r="U170" s="96">
        <f t="shared" ca="1" si="244"/>
        <v>0</v>
      </c>
      <c r="V170" s="96">
        <f t="shared" ca="1" si="244"/>
        <v>0</v>
      </c>
      <c r="W170" s="96">
        <f t="shared" ca="1" si="244"/>
        <v>0</v>
      </c>
      <c r="X170" s="96">
        <f t="shared" ca="1" si="244"/>
        <v>0</v>
      </c>
      <c r="Y170" s="96">
        <f t="shared" ca="1" si="244"/>
        <v>0</v>
      </c>
      <c r="Z170" s="96">
        <f t="shared" ca="1" si="244"/>
        <v>0</v>
      </c>
      <c r="AA170" s="96">
        <f t="shared" ca="1" si="244"/>
        <v>0</v>
      </c>
      <c r="AB170" s="96">
        <f t="shared" ca="1" si="244"/>
        <v>0</v>
      </c>
      <c r="AC170" s="96">
        <f t="shared" ca="1" si="244"/>
        <v>0</v>
      </c>
      <c r="AD170" s="96">
        <f t="shared" ca="1" si="244"/>
        <v>0</v>
      </c>
      <c r="AE170" s="96">
        <f t="shared" ca="1" si="244"/>
        <v>0</v>
      </c>
      <c r="AF170" s="96">
        <f t="shared" ca="1" si="244"/>
        <v>0</v>
      </c>
      <c r="AG170" s="96">
        <f t="shared" ca="1" si="244"/>
        <v>0</v>
      </c>
      <c r="AH170" s="96">
        <f t="shared" ca="1" si="244"/>
        <v>0</v>
      </c>
      <c r="AI170" s="96">
        <f t="shared" ca="1" si="244"/>
        <v>0</v>
      </c>
      <c r="AJ170" s="96">
        <f t="shared" ca="1" si="244"/>
        <v>0</v>
      </c>
      <c r="AK170" s="96">
        <f t="shared" ca="1" si="244"/>
        <v>0</v>
      </c>
      <c r="AL170" s="96">
        <f t="shared" ca="1" si="244"/>
        <v>0</v>
      </c>
      <c r="AM170" s="96">
        <f t="shared" ca="1" si="244"/>
        <v>0</v>
      </c>
      <c r="AN170" s="96">
        <f t="shared" ca="1" si="244"/>
        <v>0</v>
      </c>
      <c r="AO170" s="96">
        <f t="shared" ca="1" si="244"/>
        <v>0</v>
      </c>
      <c r="AP170" s="96">
        <f t="shared" ca="1" si="244"/>
        <v>0</v>
      </c>
      <c r="AQ170" s="96">
        <f t="shared" ca="1" si="244"/>
        <v>0</v>
      </c>
      <c r="AR170" s="96">
        <f t="shared" ca="1" si="244"/>
        <v>0</v>
      </c>
      <c r="AS170" s="96">
        <f t="shared" ca="1" si="244"/>
        <v>0</v>
      </c>
      <c r="AT170" s="96">
        <f t="shared" ca="1" si="244"/>
        <v>0</v>
      </c>
      <c r="AU170" s="96">
        <f t="shared" ca="1" si="244"/>
        <v>0</v>
      </c>
      <c r="AV170" s="96">
        <f t="shared" ca="1" si="244"/>
        <v>0</v>
      </c>
      <c r="AW170" s="96">
        <f t="shared" ca="1" si="244"/>
        <v>0</v>
      </c>
      <c r="AX170" s="96">
        <f t="shared" ca="1" si="244"/>
        <v>0</v>
      </c>
      <c r="AY170" s="96">
        <f t="shared" ca="1" si="244"/>
        <v>0</v>
      </c>
      <c r="AZ170" s="96">
        <f t="shared" ca="1" si="244"/>
        <v>0</v>
      </c>
      <c r="BA170" s="96">
        <f t="shared" ca="1" si="244"/>
        <v>0</v>
      </c>
      <c r="BB170" s="96">
        <f t="shared" ca="1" si="244"/>
        <v>0</v>
      </c>
      <c r="BC170" s="96">
        <f t="shared" ca="1" si="244"/>
        <v>0</v>
      </c>
      <c r="BD170" s="96">
        <f t="shared" ca="1" si="244"/>
        <v>0</v>
      </c>
      <c r="BE170" s="96">
        <f t="shared" ca="1" si="244"/>
        <v>0</v>
      </c>
      <c r="BF170" s="96">
        <f t="shared" ca="1" si="244"/>
        <v>0</v>
      </c>
      <c r="BG170" s="96">
        <f t="shared" ca="1" si="244"/>
        <v>0</v>
      </c>
      <c r="BH170" s="96">
        <f t="shared" ca="1" si="244"/>
        <v>0</v>
      </c>
      <c r="BI170" s="96">
        <f t="shared" ca="1" si="244"/>
        <v>0</v>
      </c>
      <c r="BJ170" s="96">
        <f t="shared" ca="1" si="244"/>
        <v>0</v>
      </c>
      <c r="BK170" s="96">
        <f t="shared" ca="1" si="244"/>
        <v>0</v>
      </c>
      <c r="BL170" s="96">
        <f t="shared" ca="1" si="244"/>
        <v>0</v>
      </c>
      <c r="BM170" s="96">
        <f t="shared" ca="1" si="244"/>
        <v>0</v>
      </c>
      <c r="BN170" s="96">
        <f t="shared" ca="1" si="244"/>
        <v>0</v>
      </c>
      <c r="BO170" s="96">
        <f t="shared" ca="1" si="244"/>
        <v>0</v>
      </c>
      <c r="BP170" s="96">
        <f t="shared" ca="1" si="244"/>
        <v>0</v>
      </c>
      <c r="BQ170" s="96">
        <f t="shared" ca="1" si="244"/>
        <v>0</v>
      </c>
      <c r="BR170" s="96">
        <f t="shared" ca="1" si="244"/>
        <v>0</v>
      </c>
      <c r="BS170" s="96">
        <f t="shared" ca="1" si="244"/>
        <v>0</v>
      </c>
      <c r="BT170" s="96">
        <f t="shared" ca="1" si="244"/>
        <v>0</v>
      </c>
      <c r="BU170" s="96">
        <f t="shared" ca="1" si="244"/>
        <v>0</v>
      </c>
      <c r="BV170" s="96">
        <f t="shared" ca="1" si="244"/>
        <v>0</v>
      </c>
      <c r="BW170" s="96">
        <f t="shared" ca="1" si="244"/>
        <v>0</v>
      </c>
      <c r="BX170" s="96">
        <f t="shared" ca="1" si="244"/>
        <v>0</v>
      </c>
      <c r="BY170" s="96">
        <f t="shared" ca="1" si="244"/>
        <v>0</v>
      </c>
      <c r="BZ170" s="96">
        <f t="shared" ca="1" si="244"/>
        <v>0</v>
      </c>
      <c r="CA170" s="96">
        <f t="shared" ca="1" si="244"/>
        <v>0</v>
      </c>
      <c r="CB170" s="96">
        <f t="shared" ca="1" si="244"/>
        <v>0</v>
      </c>
      <c r="CC170" s="96">
        <f t="shared" ca="1" si="244"/>
        <v>0</v>
      </c>
      <c r="CD170" s="96">
        <f t="shared" ca="1" si="244"/>
        <v>0</v>
      </c>
      <c r="CE170" s="96">
        <f t="shared" ca="1" si="244"/>
        <v>0</v>
      </c>
      <c r="CF170" s="96">
        <f t="shared" ref="CF170:EH170" ca="1" si="245">CE176</f>
        <v>0</v>
      </c>
      <c r="CG170" s="96">
        <f t="shared" ca="1" si="245"/>
        <v>0</v>
      </c>
      <c r="CH170" s="96">
        <f t="shared" ca="1" si="245"/>
        <v>0</v>
      </c>
      <c r="CI170" s="96">
        <f t="shared" ca="1" si="245"/>
        <v>0</v>
      </c>
      <c r="CJ170" s="96">
        <f t="shared" ca="1" si="245"/>
        <v>0</v>
      </c>
      <c r="CK170" s="96">
        <f t="shared" ca="1" si="245"/>
        <v>0</v>
      </c>
      <c r="CL170" s="96">
        <f t="shared" ca="1" si="245"/>
        <v>0</v>
      </c>
      <c r="CM170" s="96">
        <f t="shared" ca="1" si="245"/>
        <v>0</v>
      </c>
      <c r="CN170" s="96">
        <f t="shared" ca="1" si="245"/>
        <v>0</v>
      </c>
      <c r="CO170" s="96">
        <f t="shared" ca="1" si="245"/>
        <v>0</v>
      </c>
      <c r="CP170" s="96">
        <f t="shared" ca="1" si="245"/>
        <v>0</v>
      </c>
      <c r="CQ170" s="96">
        <f t="shared" ca="1" si="245"/>
        <v>0</v>
      </c>
      <c r="CR170" s="96">
        <f t="shared" ca="1" si="245"/>
        <v>0</v>
      </c>
      <c r="CS170" s="96">
        <f t="shared" ca="1" si="245"/>
        <v>0</v>
      </c>
      <c r="CT170" s="96">
        <f t="shared" ca="1" si="245"/>
        <v>0</v>
      </c>
      <c r="CU170" s="96">
        <f t="shared" ca="1" si="245"/>
        <v>0</v>
      </c>
      <c r="CV170" s="96">
        <f t="shared" ca="1" si="245"/>
        <v>0</v>
      </c>
      <c r="CW170" s="96">
        <f t="shared" ca="1" si="245"/>
        <v>0</v>
      </c>
      <c r="CX170" s="96">
        <f t="shared" ca="1" si="245"/>
        <v>0</v>
      </c>
      <c r="CY170" s="96">
        <f t="shared" ca="1" si="245"/>
        <v>0</v>
      </c>
      <c r="CZ170" s="96">
        <f t="shared" ca="1" si="245"/>
        <v>0</v>
      </c>
      <c r="DA170" s="96">
        <f t="shared" ca="1" si="245"/>
        <v>0</v>
      </c>
      <c r="DB170" s="96">
        <f t="shared" ca="1" si="245"/>
        <v>0</v>
      </c>
      <c r="DC170" s="96">
        <f t="shared" ca="1" si="245"/>
        <v>0</v>
      </c>
      <c r="DD170" s="96">
        <f t="shared" ca="1" si="245"/>
        <v>0</v>
      </c>
      <c r="DE170" s="96">
        <f t="shared" ca="1" si="245"/>
        <v>0</v>
      </c>
      <c r="DF170" s="96">
        <f t="shared" ca="1" si="245"/>
        <v>0</v>
      </c>
      <c r="DG170" s="96">
        <f t="shared" ca="1" si="245"/>
        <v>0</v>
      </c>
      <c r="DH170" s="96">
        <f t="shared" ca="1" si="245"/>
        <v>0</v>
      </c>
      <c r="DI170" s="96">
        <f t="shared" ca="1" si="245"/>
        <v>0</v>
      </c>
      <c r="DJ170" s="96">
        <f t="shared" ca="1" si="245"/>
        <v>0</v>
      </c>
      <c r="DK170" s="96">
        <f t="shared" ca="1" si="245"/>
        <v>0</v>
      </c>
      <c r="DL170" s="96">
        <f t="shared" ca="1" si="245"/>
        <v>0</v>
      </c>
      <c r="DM170" s="96">
        <f t="shared" ca="1" si="245"/>
        <v>0</v>
      </c>
      <c r="DN170" s="96">
        <f t="shared" ca="1" si="245"/>
        <v>0</v>
      </c>
      <c r="DO170" s="96">
        <f t="shared" ca="1" si="245"/>
        <v>0</v>
      </c>
      <c r="DP170" s="96">
        <f t="shared" ca="1" si="245"/>
        <v>0</v>
      </c>
      <c r="DQ170" s="96">
        <f t="shared" ca="1" si="245"/>
        <v>0</v>
      </c>
      <c r="DR170" s="96">
        <f t="shared" ca="1" si="245"/>
        <v>0</v>
      </c>
      <c r="DS170" s="96">
        <f t="shared" ca="1" si="245"/>
        <v>0</v>
      </c>
      <c r="DT170" s="96">
        <f t="shared" ca="1" si="245"/>
        <v>0</v>
      </c>
      <c r="DU170" s="96">
        <f t="shared" ca="1" si="245"/>
        <v>0</v>
      </c>
      <c r="DV170" s="96">
        <f t="shared" ca="1" si="245"/>
        <v>0</v>
      </c>
      <c r="DW170" s="96">
        <f t="shared" ca="1" si="245"/>
        <v>0</v>
      </c>
      <c r="DX170" s="96">
        <f t="shared" ca="1" si="245"/>
        <v>0</v>
      </c>
      <c r="DY170" s="96">
        <f t="shared" ca="1" si="245"/>
        <v>0</v>
      </c>
      <c r="DZ170" s="96">
        <f t="shared" ca="1" si="245"/>
        <v>0</v>
      </c>
      <c r="EA170" s="96">
        <f t="shared" ca="1" si="245"/>
        <v>0</v>
      </c>
      <c r="EB170" s="96">
        <f t="shared" ca="1" si="245"/>
        <v>0</v>
      </c>
      <c r="EC170" s="96">
        <f t="shared" ca="1" si="245"/>
        <v>0</v>
      </c>
      <c r="ED170" s="96">
        <f t="shared" ca="1" si="245"/>
        <v>0</v>
      </c>
      <c r="EE170" s="96">
        <f t="shared" ca="1" si="245"/>
        <v>0</v>
      </c>
      <c r="EF170" s="96">
        <f t="shared" ca="1" si="245"/>
        <v>0</v>
      </c>
      <c r="EG170" s="96">
        <f t="shared" ca="1" si="245"/>
        <v>0</v>
      </c>
      <c r="EH170" s="96">
        <f t="shared" ca="1" si="245"/>
        <v>0</v>
      </c>
    </row>
    <row r="171" spans="1:138" x14ac:dyDescent="0.2">
      <c r="A171" s="2"/>
      <c r="B171" s="182" t="s">
        <v>241</v>
      </c>
      <c r="C171" s="96"/>
      <c r="D171" s="96">
        <f t="shared" ref="D171:O171" ca="1" si="246">SUMIF($R$8:$EH$8,D$10,$R171:$EH171)</f>
        <v>0</v>
      </c>
      <c r="E171" s="96">
        <f t="shared" ca="1" si="246"/>
        <v>0</v>
      </c>
      <c r="F171" s="96">
        <f t="shared" ca="1" si="246"/>
        <v>0</v>
      </c>
      <c r="G171" s="96">
        <f t="shared" ca="1" si="246"/>
        <v>0</v>
      </c>
      <c r="H171" s="96">
        <f t="shared" ca="1" si="246"/>
        <v>0</v>
      </c>
      <c r="I171" s="96">
        <f t="shared" ca="1" si="246"/>
        <v>0</v>
      </c>
      <c r="J171" s="96">
        <f t="shared" ca="1" si="246"/>
        <v>0</v>
      </c>
      <c r="K171" s="96">
        <f t="shared" ca="1" si="246"/>
        <v>0</v>
      </c>
      <c r="L171" s="96">
        <f t="shared" ca="1" si="246"/>
        <v>0</v>
      </c>
      <c r="M171" s="96">
        <f t="shared" ca="1" si="246"/>
        <v>0</v>
      </c>
      <c r="N171" s="96">
        <f t="shared" ca="1" si="246"/>
        <v>0</v>
      </c>
      <c r="O171" s="96">
        <f t="shared" si="246"/>
        <v>0</v>
      </c>
      <c r="P171" s="96">
        <f ca="1">SUMIF($D$10:$N$10,"&lt;="&amp;rHoldPeriod,$D171:$N171)</f>
        <v>0</v>
      </c>
      <c r="Q171" s="2"/>
      <c r="R171" s="96">
        <f ca="1">rRsrvDS*(R$135&gt;0)+MIN(rRsrvDS-R170,MAX(R90+R98,))*AND(R134*1,SUM($R$187:R187)=0)</f>
        <v>0</v>
      </c>
      <c r="S171" s="96">
        <f ca="1">rRsrvDS*(S$135&gt;0)+MIN(rRsrvDS-S170,MAX(S90+S98,))*AND(S134*1,SUM($R$187:S187)=0)</f>
        <v>0</v>
      </c>
      <c r="T171" s="96">
        <f ca="1">rRsrvDS*(T$135&gt;0)+MIN(rRsrvDS-T170,MAX(T90+T98,))*AND(T134*1,SUM($R$187:T187)=0)</f>
        <v>0</v>
      </c>
      <c r="U171" s="96">
        <f ca="1">rRsrvDS*(U$135&gt;0)+MIN(rRsrvDS-U170,MAX(U90+U98,))*AND(U134*1,SUM($R$187:U187)=0)</f>
        <v>0</v>
      </c>
      <c r="V171" s="96">
        <f ca="1">rRsrvDS*(V$135&gt;0)+MIN(rRsrvDS-V170,MAX(V90+V98,))*AND(V134*1,SUM($R$187:V187)=0)</f>
        <v>0</v>
      </c>
      <c r="W171" s="96">
        <f ca="1">rRsrvDS*(W$135&gt;0)+MIN(rRsrvDS-W170,MAX(W90+W98,))*AND(W134*1,SUM($R$187:W187)=0)</f>
        <v>0</v>
      </c>
      <c r="X171" s="96">
        <f ca="1">rRsrvDS*(X$135&gt;0)+MIN(rRsrvDS-X170,MAX(X90+X98,))*AND(X134*1,SUM($R$187:X187)=0)</f>
        <v>0</v>
      </c>
      <c r="Y171" s="96">
        <f ca="1">rRsrvDS*(Y$135&gt;0)+MIN(rRsrvDS-Y170,MAX(Y90+Y98,))*AND(Y134*1,SUM($R$187:Y187)=0)</f>
        <v>0</v>
      </c>
      <c r="Z171" s="96">
        <f ca="1">rRsrvDS*(Z$135&gt;0)+MIN(rRsrvDS-Z170,MAX(Z90+Z98,))*AND(Z134*1,SUM($R$187:Z187)=0)</f>
        <v>0</v>
      </c>
      <c r="AA171" s="96">
        <f ca="1">rRsrvDS*(AA$135&gt;0)+MIN(rRsrvDS-AA170,MAX(AA90+AA98,))*AND(AA134*1,SUM($R$187:AA187)=0)</f>
        <v>0</v>
      </c>
      <c r="AB171" s="96">
        <f ca="1">rRsrvDS*(AB$135&gt;0)+MIN(rRsrvDS-AB170,MAX(AB90+AB98,))*AND(AB134*1,SUM($R$187:AB187)=0)</f>
        <v>0</v>
      </c>
      <c r="AC171" s="96">
        <f ca="1">rRsrvDS*(AC$135&gt;0)+MIN(rRsrvDS-AC170,MAX(AC90+AC98,))*AND(AC134*1,SUM($R$187:AC187)=0)</f>
        <v>0</v>
      </c>
      <c r="AD171" s="96">
        <f ca="1">rRsrvDS*(AD$135&gt;0)+MIN(rRsrvDS-AD170,MAX(AD90+AD98,))*AND(AD134*1,SUM($R$187:AD187)=0)</f>
        <v>0</v>
      </c>
      <c r="AE171" s="96">
        <f ca="1">rRsrvDS*(AE$135&gt;0)+MIN(rRsrvDS-AE170,MAX(AE90+AE98,))*AND(AE134*1,SUM($R$187:AE187)=0)</f>
        <v>0</v>
      </c>
      <c r="AF171" s="96">
        <f ca="1">rRsrvDS*(AF$135&gt;0)+MIN(rRsrvDS-AF170,MAX(AF90+AF98,))*AND(AF134*1,SUM($R$187:AF187)=0)</f>
        <v>0</v>
      </c>
      <c r="AG171" s="96">
        <f ca="1">rRsrvDS*(AG$135&gt;0)+MIN(rRsrvDS-AG170,MAX(AG90+AG98,))*AND(AG134*1,SUM($R$187:AG187)=0)</f>
        <v>0</v>
      </c>
      <c r="AH171" s="96">
        <f ca="1">rRsrvDS*(AH$135&gt;0)+MIN(rRsrvDS-AH170,MAX(AH90+AH98,))*AND(AH134*1,SUM($R$187:AH187)=0)</f>
        <v>0</v>
      </c>
      <c r="AI171" s="96">
        <f ca="1">rRsrvDS*(AI$135&gt;0)+MIN(rRsrvDS-AI170,MAX(AI90+AI98,))*AND(AI134*1,SUM($R$187:AI187)=0)</f>
        <v>0</v>
      </c>
      <c r="AJ171" s="96">
        <f ca="1">rRsrvDS*(AJ$135&gt;0)+MIN(rRsrvDS-AJ170,MAX(AJ90+AJ98,))*AND(AJ134*1,SUM($R$187:AJ187)=0)</f>
        <v>0</v>
      </c>
      <c r="AK171" s="96">
        <f ca="1">rRsrvDS*(AK$135&gt;0)+MIN(rRsrvDS-AK170,MAX(AK90+AK98,))*AND(AK134*1,SUM($R$187:AK187)=0)</f>
        <v>0</v>
      </c>
      <c r="AL171" s="96">
        <f ca="1">rRsrvDS*(AL$135&gt;0)+MIN(rRsrvDS-AL170,MAX(AL90+AL98,))*AND(AL134*1,SUM($R$187:AL187)=0)</f>
        <v>0</v>
      </c>
      <c r="AM171" s="96">
        <f ca="1">rRsrvDS*(AM$135&gt;0)+MIN(rRsrvDS-AM170,MAX(AM90+AM98,))*AND(AM134*1,SUM($R$187:AM187)=0)</f>
        <v>0</v>
      </c>
      <c r="AN171" s="96">
        <f ca="1">rRsrvDS*(AN$135&gt;0)+MIN(rRsrvDS-AN170,MAX(AN90+AN98,))*AND(AN134*1,SUM($R$187:AN187)=0)</f>
        <v>0</v>
      </c>
      <c r="AO171" s="96">
        <f ca="1">rRsrvDS*(AO$135&gt;0)+MIN(rRsrvDS-AO170,MAX(AO90+AO98,))*AND(AO134*1,SUM($R$187:AO187)=0)</f>
        <v>0</v>
      </c>
      <c r="AP171" s="96">
        <f ca="1">rRsrvDS*(AP$135&gt;0)+MIN(rRsrvDS-AP170,MAX(AP90+AP98,))*AND(AP134*1,SUM($R$187:AP187)=0)</f>
        <v>0</v>
      </c>
      <c r="AQ171" s="96">
        <f ca="1">rRsrvDS*(AQ$135&gt;0)+MIN(rRsrvDS-AQ170,MAX(AQ90+AQ98,))*AND(AQ134*1,SUM($R$187:AQ187)=0)</f>
        <v>0</v>
      </c>
      <c r="AR171" s="96">
        <f ca="1">rRsrvDS*(AR$135&gt;0)+MIN(rRsrvDS-AR170,MAX(AR90+AR98,))*AND(AR134*1,SUM($R$187:AR187)=0)</f>
        <v>0</v>
      </c>
      <c r="AS171" s="96">
        <f ca="1">rRsrvDS*(AS$135&gt;0)+MIN(rRsrvDS-AS170,MAX(AS90+AS98,))*AND(AS134*1,SUM($R$187:AS187)=0)</f>
        <v>0</v>
      </c>
      <c r="AT171" s="96">
        <f ca="1">rRsrvDS*(AT$135&gt;0)+MIN(rRsrvDS-AT170,MAX(AT90+AT98,))*AND(AT134*1,SUM($R$187:AT187)=0)</f>
        <v>0</v>
      </c>
      <c r="AU171" s="96">
        <f ca="1">rRsrvDS*(AU$135&gt;0)+MIN(rRsrvDS-AU170,MAX(AU90+AU98,))*AND(AU134*1,SUM($R$187:AU187)=0)</f>
        <v>0</v>
      </c>
      <c r="AV171" s="96">
        <f ca="1">rRsrvDS*(AV$135&gt;0)+MIN(rRsrvDS-AV170,MAX(AV90+AV98,))*AND(AV134*1,SUM($R$187:AV187)=0)</f>
        <v>0</v>
      </c>
      <c r="AW171" s="96">
        <f ca="1">rRsrvDS*(AW$135&gt;0)+MIN(rRsrvDS-AW170,MAX(AW90+AW98,))*AND(AW134*1,SUM($R$187:AW187)=0)</f>
        <v>0</v>
      </c>
      <c r="AX171" s="96">
        <f ca="1">rRsrvDS*(AX$135&gt;0)+MIN(rRsrvDS-AX170,MAX(AX90+AX98,))*AND(AX134*1,SUM($R$187:AX187)=0)</f>
        <v>0</v>
      </c>
      <c r="AY171" s="96">
        <f ca="1">rRsrvDS*(AY$135&gt;0)+MIN(rRsrvDS-AY170,MAX(AY90+AY98,))*AND(AY134*1,SUM($R$187:AY187)=0)</f>
        <v>0</v>
      </c>
      <c r="AZ171" s="96">
        <f ca="1">rRsrvDS*(AZ$135&gt;0)+MIN(rRsrvDS-AZ170,MAX(AZ90+AZ98,))*AND(AZ134*1,SUM($R$187:AZ187)=0)</f>
        <v>0</v>
      </c>
      <c r="BA171" s="96">
        <f ca="1">rRsrvDS*(BA$135&gt;0)+MIN(rRsrvDS-BA170,MAX(BA90+BA98,))*AND(BA134*1,SUM($R$187:BA187)=0)</f>
        <v>0</v>
      </c>
      <c r="BB171" s="96">
        <f ca="1">rRsrvDS*(BB$135&gt;0)+MIN(rRsrvDS-BB170,MAX(BB90+BB98,))*AND(BB134*1,SUM($R$187:BB187)=0)</f>
        <v>0</v>
      </c>
      <c r="BC171" s="96">
        <f ca="1">rRsrvDS*(BC$135&gt;0)+MIN(rRsrvDS-BC170,MAX(BC90+BC98,))*AND(BC134*1,SUM($R$187:BC187)=0)</f>
        <v>0</v>
      </c>
      <c r="BD171" s="96">
        <f ca="1">rRsrvDS*(BD$135&gt;0)+MIN(rRsrvDS-BD170,MAX(BD90+BD98,))*AND(BD134*1,SUM($R$187:BD187)=0)</f>
        <v>0</v>
      </c>
      <c r="BE171" s="96">
        <f ca="1">rRsrvDS*(BE$135&gt;0)+MIN(rRsrvDS-BE170,MAX(BE90+BE98,))*AND(BE134*1,SUM($R$187:BE187)=0)</f>
        <v>0</v>
      </c>
      <c r="BF171" s="96">
        <f ca="1">rRsrvDS*(BF$135&gt;0)+MIN(rRsrvDS-BF170,MAX(BF90+BF98,))*AND(BF134*1,SUM($R$187:BF187)=0)</f>
        <v>0</v>
      </c>
      <c r="BG171" s="96">
        <f ca="1">rRsrvDS*(BG$135&gt;0)+MIN(rRsrvDS-BG170,MAX(BG90+BG98,))*AND(BG134*1,SUM($R$187:BG187)=0)</f>
        <v>0</v>
      </c>
      <c r="BH171" s="96">
        <f ca="1">rRsrvDS*(BH$135&gt;0)+MIN(rRsrvDS-BH170,MAX(BH90+BH98,))*AND(BH134*1,SUM($R$187:BH187)=0)</f>
        <v>0</v>
      </c>
      <c r="BI171" s="96">
        <f ca="1">rRsrvDS*(BI$135&gt;0)+MIN(rRsrvDS-BI170,MAX(BI90+BI98,))*AND(BI134*1,SUM($R$187:BI187)=0)</f>
        <v>0</v>
      </c>
      <c r="BJ171" s="96">
        <f ca="1">rRsrvDS*(BJ$135&gt;0)+MIN(rRsrvDS-BJ170,MAX(BJ90+BJ98,))*AND(BJ134*1,SUM($R$187:BJ187)=0)</f>
        <v>0</v>
      </c>
      <c r="BK171" s="96">
        <f ca="1">rRsrvDS*(BK$135&gt;0)+MIN(rRsrvDS-BK170,MAX(BK90+BK98,))*AND(BK134*1,SUM($R$187:BK187)=0)</f>
        <v>0</v>
      </c>
      <c r="BL171" s="96">
        <f ca="1">rRsrvDS*(BL$135&gt;0)+MIN(rRsrvDS-BL170,MAX(BL90+BL98,))*AND(BL134*1,SUM($R$187:BL187)=0)</f>
        <v>0</v>
      </c>
      <c r="BM171" s="96">
        <f ca="1">rRsrvDS*(BM$135&gt;0)+MIN(rRsrvDS-BM170,MAX(BM90+BM98,))*AND(BM134*1,SUM($R$187:BM187)=0)</f>
        <v>0</v>
      </c>
      <c r="BN171" s="96">
        <f ca="1">rRsrvDS*(BN$135&gt;0)+MIN(rRsrvDS-BN170,MAX(BN90+BN98,))*AND(BN134*1,SUM($R$187:BN187)=0)</f>
        <v>0</v>
      </c>
      <c r="BO171" s="96">
        <f ca="1">rRsrvDS*(BO$135&gt;0)+MIN(rRsrvDS-BO170,MAX(BO90+BO98,))*AND(BO134*1,SUM($R$187:BO187)=0)</f>
        <v>0</v>
      </c>
      <c r="BP171" s="96">
        <f ca="1">rRsrvDS*(BP$135&gt;0)+MIN(rRsrvDS-BP170,MAX(BP90+BP98,))*AND(BP134*1,SUM($R$187:BP187)=0)</f>
        <v>0</v>
      </c>
      <c r="BQ171" s="96">
        <f ca="1">rRsrvDS*(BQ$135&gt;0)+MIN(rRsrvDS-BQ170,MAX(BQ90+BQ98,))*AND(BQ134*1,SUM($R$187:BQ187)=0)</f>
        <v>0</v>
      </c>
      <c r="BR171" s="96">
        <f ca="1">rRsrvDS*(BR$135&gt;0)+MIN(rRsrvDS-BR170,MAX(BR90+BR98,))*AND(BR134*1,SUM($R$187:BR187)=0)</f>
        <v>0</v>
      </c>
      <c r="BS171" s="96">
        <f ca="1">rRsrvDS*(BS$135&gt;0)+MIN(rRsrvDS-BS170,MAX(BS90+BS98,))*AND(BS134*1,SUM($R$187:BS187)=0)</f>
        <v>0</v>
      </c>
      <c r="BT171" s="96">
        <f ca="1">rRsrvDS*(BT$135&gt;0)+MIN(rRsrvDS-BT170,MAX(BT90+BT98,))*AND(BT134*1,SUM($R$187:BT187)=0)</f>
        <v>0</v>
      </c>
      <c r="BU171" s="96">
        <f ca="1">rRsrvDS*(BU$135&gt;0)+MIN(rRsrvDS-BU170,MAX(BU90+BU98,))*AND(BU134*1,SUM($R$187:BU187)=0)</f>
        <v>0</v>
      </c>
      <c r="BV171" s="96">
        <f ca="1">rRsrvDS*(BV$135&gt;0)+MIN(rRsrvDS-BV170,MAX(BV90+BV98,))*AND(BV134*1,SUM($R$187:BV187)=0)</f>
        <v>0</v>
      </c>
      <c r="BW171" s="96">
        <f ca="1">rRsrvDS*(BW$135&gt;0)+MIN(rRsrvDS-BW170,MAX(BW90+BW98,))*AND(BW134*1,SUM($R$187:BW187)=0)</f>
        <v>0</v>
      </c>
      <c r="BX171" s="96">
        <f ca="1">rRsrvDS*(BX$135&gt;0)+MIN(rRsrvDS-BX170,MAX(BX90+BX98,))*AND(BX134*1,SUM($R$187:BX187)=0)</f>
        <v>0</v>
      </c>
      <c r="BY171" s="96">
        <f ca="1">rRsrvDS*(BY$135&gt;0)+MIN(rRsrvDS-BY170,MAX(BY90+BY98,))*AND(BY134*1,SUM($R$187:BY187)=0)</f>
        <v>0</v>
      </c>
      <c r="BZ171" s="96">
        <f ca="1">rRsrvDS*(BZ$135&gt;0)+MIN(rRsrvDS-BZ170,MAX(BZ90+BZ98,))*AND(BZ134*1,SUM($R$187:BZ187)=0)</f>
        <v>0</v>
      </c>
      <c r="CA171" s="96">
        <f ca="1">rRsrvDS*(CA$135&gt;0)+MIN(rRsrvDS-CA170,MAX(CA90+CA98,))*AND(CA134*1,SUM($R$187:CA187)=0)</f>
        <v>0</v>
      </c>
      <c r="CB171" s="96">
        <f ca="1">rRsrvDS*(CB$135&gt;0)+MIN(rRsrvDS-CB170,MAX(CB90+CB98,))*AND(CB134*1,SUM($R$187:CB187)=0)</f>
        <v>0</v>
      </c>
      <c r="CC171" s="96">
        <f ca="1">rRsrvDS*(CC$135&gt;0)+MIN(rRsrvDS-CC170,MAX(CC90+CC98,))*AND(CC134*1,SUM($R$187:CC187)=0)</f>
        <v>0</v>
      </c>
      <c r="CD171" s="96">
        <f ca="1">rRsrvDS*(CD$135&gt;0)+MIN(rRsrvDS-CD170,MAX(CD90+CD98,))*AND(CD134*1,SUM($R$187:CD187)=0)</f>
        <v>0</v>
      </c>
      <c r="CE171" s="96">
        <f ca="1">rRsrvDS*(CE$135&gt;0)+MIN(rRsrvDS-CE170,MAX(CE90+CE98,))*AND(CE134*1,SUM($R$187:CE187)=0)</f>
        <v>0</v>
      </c>
      <c r="CF171" s="96">
        <f ca="1">rRsrvDS*(CF$135&gt;0)+MIN(rRsrvDS-CF170,MAX(CF90+CF98,))*AND(CF134*1,SUM($R$187:CF187)=0)</f>
        <v>0</v>
      </c>
      <c r="CG171" s="96">
        <f ca="1">rRsrvDS*(CG$135&gt;0)+MIN(rRsrvDS-CG170,MAX(CG90+CG98,))*AND(CG134*1,SUM($R$187:CG187)=0)</f>
        <v>0</v>
      </c>
      <c r="CH171" s="96">
        <f ca="1">rRsrvDS*(CH$135&gt;0)+MIN(rRsrvDS-CH170,MAX(CH90+CH98,))*AND(CH134*1,SUM($R$187:CH187)=0)</f>
        <v>0</v>
      </c>
      <c r="CI171" s="96">
        <f ca="1">rRsrvDS*(CI$135&gt;0)+MIN(rRsrvDS-CI170,MAX(CI90+CI98,))*AND(CI134*1,SUM($R$187:CI187)=0)</f>
        <v>0</v>
      </c>
      <c r="CJ171" s="96">
        <f ca="1">rRsrvDS*(CJ$135&gt;0)+MIN(rRsrvDS-CJ170,MAX(CJ90+CJ98,))*AND(CJ134*1,SUM($R$187:CJ187)=0)</f>
        <v>0</v>
      </c>
      <c r="CK171" s="96">
        <f ca="1">rRsrvDS*(CK$135&gt;0)+MIN(rRsrvDS-CK170,MAX(CK90+CK98,))*AND(CK134*1,SUM($R$187:CK187)=0)</f>
        <v>0</v>
      </c>
      <c r="CL171" s="96">
        <f ca="1">rRsrvDS*(CL$135&gt;0)+MIN(rRsrvDS-CL170,MAX(CL90+CL98,))*AND(CL134*1,SUM($R$187:CL187)=0)</f>
        <v>0</v>
      </c>
      <c r="CM171" s="96">
        <f ca="1">rRsrvDS*(CM$135&gt;0)+MIN(rRsrvDS-CM170,MAX(CM90+CM98,))*AND(CM134*1,SUM($R$187:CM187)=0)</f>
        <v>0</v>
      </c>
      <c r="CN171" s="96">
        <f ca="1">rRsrvDS*(CN$135&gt;0)+MIN(rRsrvDS-CN170,MAX(CN90+CN98,))*AND(CN134*1,SUM($R$187:CN187)=0)</f>
        <v>0</v>
      </c>
      <c r="CO171" s="96">
        <f ca="1">rRsrvDS*(CO$135&gt;0)+MIN(rRsrvDS-CO170,MAX(CO90+CO98,))*AND(CO134*1,SUM($R$187:CO187)=0)</f>
        <v>0</v>
      </c>
      <c r="CP171" s="96">
        <f ca="1">rRsrvDS*(CP$135&gt;0)+MIN(rRsrvDS-CP170,MAX(CP90+CP98,))*AND(CP134*1,SUM($R$187:CP187)=0)</f>
        <v>0</v>
      </c>
      <c r="CQ171" s="96">
        <f ca="1">rRsrvDS*(CQ$135&gt;0)+MIN(rRsrvDS-CQ170,MAX(CQ90+CQ98,))*AND(CQ134*1,SUM($R$187:CQ187)=0)</f>
        <v>0</v>
      </c>
      <c r="CR171" s="96">
        <f ca="1">rRsrvDS*(CR$135&gt;0)+MIN(rRsrvDS-CR170,MAX(CR90+CR98,))*AND(CR134*1,SUM($R$187:CR187)=0)</f>
        <v>0</v>
      </c>
      <c r="CS171" s="96">
        <f ca="1">rRsrvDS*(CS$135&gt;0)+MIN(rRsrvDS-CS170,MAX(CS90+CS98,))*AND(CS134*1,SUM($R$187:CS187)=0)</f>
        <v>0</v>
      </c>
      <c r="CT171" s="96">
        <f ca="1">rRsrvDS*(CT$135&gt;0)+MIN(rRsrvDS-CT170,MAX(CT90+CT98,))*AND(CT134*1,SUM($R$187:CT187)=0)</f>
        <v>0</v>
      </c>
      <c r="CU171" s="96">
        <f ca="1">rRsrvDS*(CU$135&gt;0)+MIN(rRsrvDS-CU170,MAX(CU90+CU98,))*AND(CU134*1,SUM($R$187:CU187)=0)</f>
        <v>0</v>
      </c>
      <c r="CV171" s="96">
        <f ca="1">rRsrvDS*(CV$135&gt;0)+MIN(rRsrvDS-CV170,MAX(CV90+CV98,))*AND(CV134*1,SUM($R$187:CV187)=0)</f>
        <v>0</v>
      </c>
      <c r="CW171" s="96">
        <f ca="1">rRsrvDS*(CW$135&gt;0)+MIN(rRsrvDS-CW170,MAX(CW90+CW98,))*AND(CW134*1,SUM($R$187:CW187)=0)</f>
        <v>0</v>
      </c>
      <c r="CX171" s="96">
        <f ca="1">rRsrvDS*(CX$135&gt;0)+MIN(rRsrvDS-CX170,MAX(CX90+CX98,))*AND(CX134*1,SUM($R$187:CX187)=0)</f>
        <v>0</v>
      </c>
      <c r="CY171" s="96">
        <f ca="1">rRsrvDS*(CY$135&gt;0)+MIN(rRsrvDS-CY170,MAX(CY90+CY98,))*AND(CY134*1,SUM($R$187:CY187)=0)</f>
        <v>0</v>
      </c>
      <c r="CZ171" s="96">
        <f ca="1">rRsrvDS*(CZ$135&gt;0)+MIN(rRsrvDS-CZ170,MAX(CZ90+CZ98,))*AND(CZ134*1,SUM($R$187:CZ187)=0)</f>
        <v>0</v>
      </c>
      <c r="DA171" s="96">
        <f ca="1">rRsrvDS*(DA$135&gt;0)+MIN(rRsrvDS-DA170,MAX(DA90+DA98,))*AND(DA134*1,SUM($R$187:DA187)=0)</f>
        <v>0</v>
      </c>
      <c r="DB171" s="96">
        <f ca="1">rRsrvDS*(DB$135&gt;0)+MIN(rRsrvDS-DB170,MAX(DB90+DB98,))*AND(DB134*1,SUM($R$187:DB187)=0)</f>
        <v>0</v>
      </c>
      <c r="DC171" s="96">
        <f ca="1">rRsrvDS*(DC$135&gt;0)+MIN(rRsrvDS-DC170,MAX(DC90+DC98,))*AND(DC134*1,SUM($R$187:DC187)=0)</f>
        <v>0</v>
      </c>
      <c r="DD171" s="96">
        <f ca="1">rRsrvDS*(DD$135&gt;0)+MIN(rRsrvDS-DD170,MAX(DD90+DD98,))*AND(DD134*1,SUM($R$187:DD187)=0)</f>
        <v>0</v>
      </c>
      <c r="DE171" s="96">
        <f ca="1">rRsrvDS*(DE$135&gt;0)+MIN(rRsrvDS-DE170,MAX(DE90+DE98,))*AND(DE134*1,SUM($R$187:DE187)=0)</f>
        <v>0</v>
      </c>
      <c r="DF171" s="96">
        <f ca="1">rRsrvDS*(DF$135&gt;0)+MIN(rRsrvDS-DF170,MAX(DF90+DF98,))*AND(DF134*1,SUM($R$187:DF187)=0)</f>
        <v>0</v>
      </c>
      <c r="DG171" s="96">
        <f ca="1">rRsrvDS*(DG$135&gt;0)+MIN(rRsrvDS-DG170,MAX(DG90+DG98,))*AND(DG134*1,SUM($R$187:DG187)=0)</f>
        <v>0</v>
      </c>
      <c r="DH171" s="96">
        <f ca="1">rRsrvDS*(DH$135&gt;0)+MIN(rRsrvDS-DH170,MAX(DH90+DH98,))*AND(DH134*1,SUM($R$187:DH187)=0)</f>
        <v>0</v>
      </c>
      <c r="DI171" s="96">
        <f ca="1">rRsrvDS*(DI$135&gt;0)+MIN(rRsrvDS-DI170,MAX(DI90+DI98,))*AND(DI134*1,SUM($R$187:DI187)=0)</f>
        <v>0</v>
      </c>
      <c r="DJ171" s="96">
        <f ca="1">rRsrvDS*(DJ$135&gt;0)+MIN(rRsrvDS-DJ170,MAX(DJ90+DJ98,))*AND(DJ134*1,SUM($R$187:DJ187)=0)</f>
        <v>0</v>
      </c>
      <c r="DK171" s="96">
        <f ca="1">rRsrvDS*(DK$135&gt;0)+MIN(rRsrvDS-DK170,MAX(DK90+DK98,))*AND(DK134*1,SUM($R$187:DK187)=0)</f>
        <v>0</v>
      </c>
      <c r="DL171" s="96">
        <f ca="1">rRsrvDS*(DL$135&gt;0)+MIN(rRsrvDS-DL170,MAX(DL90+DL98,))*AND(DL134*1,SUM($R$187:DL187)=0)</f>
        <v>0</v>
      </c>
      <c r="DM171" s="96">
        <f ca="1">rRsrvDS*(DM$135&gt;0)+MIN(rRsrvDS-DM170,MAX(DM90+DM98,))*AND(DM134*1,SUM($R$187:DM187)=0)</f>
        <v>0</v>
      </c>
      <c r="DN171" s="96">
        <f ca="1">rRsrvDS*(DN$135&gt;0)+MIN(rRsrvDS-DN170,MAX(DN90+DN98,))*AND(DN134*1,SUM($R$187:DN187)=0)</f>
        <v>0</v>
      </c>
      <c r="DO171" s="96">
        <f ca="1">rRsrvDS*(DO$135&gt;0)+MIN(rRsrvDS-DO170,MAX(DO90+DO98,))*AND(DO134*1,SUM($R$187:DO187)=0)</f>
        <v>0</v>
      </c>
      <c r="DP171" s="96">
        <f ca="1">rRsrvDS*(DP$135&gt;0)+MIN(rRsrvDS-DP170,MAX(DP90+DP98,))*AND(DP134*1,SUM($R$187:DP187)=0)</f>
        <v>0</v>
      </c>
      <c r="DQ171" s="96">
        <f ca="1">rRsrvDS*(DQ$135&gt;0)+MIN(rRsrvDS-DQ170,MAX(DQ90+DQ98,))*AND(DQ134*1,SUM($R$187:DQ187)=0)</f>
        <v>0</v>
      </c>
      <c r="DR171" s="96">
        <f ca="1">rRsrvDS*(DR$135&gt;0)+MIN(rRsrvDS-DR170,MAX(DR90+DR98,))*AND(DR134*1,SUM($R$187:DR187)=0)</f>
        <v>0</v>
      </c>
      <c r="DS171" s="96">
        <f ca="1">rRsrvDS*(DS$135&gt;0)+MIN(rRsrvDS-DS170,MAX(DS90+DS98,))*AND(DS134*1,SUM($R$187:DS187)=0)</f>
        <v>0</v>
      </c>
      <c r="DT171" s="96">
        <f ca="1">rRsrvDS*(DT$135&gt;0)+MIN(rRsrvDS-DT170,MAX(DT90+DT98,))*AND(DT134*1,SUM($R$187:DT187)=0)</f>
        <v>0</v>
      </c>
      <c r="DU171" s="96">
        <f ca="1">rRsrvDS*(DU$135&gt;0)+MIN(rRsrvDS-DU170,MAX(DU90+DU98,))*AND(DU134*1,SUM($R$187:DU187)=0)</f>
        <v>0</v>
      </c>
      <c r="DV171" s="96">
        <f ca="1">rRsrvDS*(DV$135&gt;0)+MIN(rRsrvDS-DV170,MAX(DV90+DV98,))*AND(DV134*1,SUM($R$187:DV187)=0)</f>
        <v>0</v>
      </c>
      <c r="DW171" s="96">
        <f ca="1">rRsrvDS*(DW$135&gt;0)+MIN(rRsrvDS-DW170,MAX(DW90+DW98,))*AND(DW134*1,SUM($R$187:DW187)=0)</f>
        <v>0</v>
      </c>
      <c r="DX171" s="96">
        <f ca="1">rRsrvDS*(DX$135&gt;0)+MIN(rRsrvDS-DX170,MAX(DX90+DX98,))*AND(DX134*1,SUM($R$187:DX187)=0)</f>
        <v>0</v>
      </c>
      <c r="DY171" s="96">
        <f ca="1">rRsrvDS*(DY$135&gt;0)+MIN(rRsrvDS-DY170,MAX(DY90+DY98,))*AND(DY134*1,SUM($R$187:DY187)=0)</f>
        <v>0</v>
      </c>
      <c r="DZ171" s="96">
        <f ca="1">rRsrvDS*(DZ$135&gt;0)+MIN(rRsrvDS-DZ170,MAX(DZ90+DZ98,))*AND(DZ134*1,SUM($R$187:DZ187)=0)</f>
        <v>0</v>
      </c>
      <c r="EA171" s="96">
        <f ca="1">rRsrvDS*(EA$135&gt;0)+MIN(rRsrvDS-EA170,MAX(EA90+EA98,))*AND(EA134*1,SUM($R$187:EA187)=0)</f>
        <v>0</v>
      </c>
      <c r="EB171" s="96">
        <f ca="1">rRsrvDS*(EB$135&gt;0)+MIN(rRsrvDS-EB170,MAX(EB90+EB98,))*AND(EB134*1,SUM($R$187:EB187)=0)</f>
        <v>0</v>
      </c>
      <c r="EC171" s="96">
        <f ca="1">rRsrvDS*(EC$135&gt;0)+MIN(rRsrvDS-EC170,MAX(EC90+EC98,))*AND(EC134*1,SUM($R$187:EC187)=0)</f>
        <v>0</v>
      </c>
      <c r="ED171" s="96">
        <f ca="1">rRsrvDS*(ED$135&gt;0)+MIN(rRsrvDS-ED170,MAX(ED90+ED98,))*AND(ED134*1,SUM($R$187:ED187)=0)</f>
        <v>0</v>
      </c>
      <c r="EE171" s="96">
        <f ca="1">rRsrvDS*(EE$135&gt;0)+MIN(rRsrvDS-EE170,MAX(EE90+EE98,))*AND(EE134*1,SUM($R$187:EE187)=0)</f>
        <v>0</v>
      </c>
      <c r="EF171" s="96">
        <f ca="1">rRsrvDS*(EF$135&gt;0)+MIN(rRsrvDS-EF170,MAX(EF90+EF98,))*AND(EF134*1,SUM($R$187:EF187)=0)</f>
        <v>0</v>
      </c>
      <c r="EG171" s="96">
        <f ca="1">rRsrvDS*(EG$135&gt;0)+MIN(rRsrvDS-EG170,MAX(EG90+EG98,))*AND(EG134*1,SUM($R$187:EG187)=0)</f>
        <v>0</v>
      </c>
      <c r="EH171" s="96">
        <f ca="1">rRsrvDS*(EH$135&gt;0)+MIN(rRsrvDS-EH170,MAX(EH90+EH98,))*AND(EH134*1,SUM($R$187:EH187)=0)</f>
        <v>0</v>
      </c>
    </row>
    <row r="172" spans="1:138" collapsed="1" x14ac:dyDescent="0.2">
      <c r="A172" s="2"/>
      <c r="B172" s="182" t="s">
        <v>240</v>
      </c>
      <c r="C172" s="96"/>
      <c r="D172" s="96"/>
      <c r="E172" s="96">
        <f ca="1">SUBTOTAL(9,E173:E174)</f>
        <v>0</v>
      </c>
      <c r="F172" s="96">
        <f t="shared" ref="F172:P172" ca="1" si="247">SUBTOTAL(9,F173:F174)</f>
        <v>0</v>
      </c>
      <c r="G172" s="96">
        <f t="shared" ca="1" si="247"/>
        <v>0</v>
      </c>
      <c r="H172" s="96">
        <f t="shared" ca="1" si="247"/>
        <v>0</v>
      </c>
      <c r="I172" s="96">
        <f t="shared" ca="1" si="247"/>
        <v>0</v>
      </c>
      <c r="J172" s="96">
        <f t="shared" ca="1" si="247"/>
        <v>0</v>
      </c>
      <c r="K172" s="96">
        <f t="shared" ca="1" si="247"/>
        <v>0</v>
      </c>
      <c r="L172" s="96">
        <f t="shared" ca="1" si="247"/>
        <v>0</v>
      </c>
      <c r="M172" s="96">
        <f t="shared" ca="1" si="247"/>
        <v>0</v>
      </c>
      <c r="N172" s="96">
        <f t="shared" ca="1" si="247"/>
        <v>0</v>
      </c>
      <c r="O172" s="96">
        <f>SUBTOTAL(9,O173:O174)</f>
        <v>0</v>
      </c>
      <c r="P172" s="96">
        <f t="shared" ca="1" si="247"/>
        <v>0</v>
      </c>
      <c r="Q172" s="2"/>
      <c r="R172" s="96"/>
      <c r="S172" s="96">
        <f ca="1">SUBTOTAL(9,S173:S174)</f>
        <v>0</v>
      </c>
      <c r="T172" s="96">
        <f t="shared" ref="T172:CE172" ca="1" si="248">SUBTOTAL(9,T173:T174)</f>
        <v>0</v>
      </c>
      <c r="U172" s="96">
        <f t="shared" ca="1" si="248"/>
        <v>0</v>
      </c>
      <c r="V172" s="96">
        <f t="shared" ca="1" si="248"/>
        <v>0</v>
      </c>
      <c r="W172" s="96">
        <f t="shared" ca="1" si="248"/>
        <v>0</v>
      </c>
      <c r="X172" s="96">
        <f t="shared" ca="1" si="248"/>
        <v>0</v>
      </c>
      <c r="Y172" s="96">
        <f t="shared" ca="1" si="248"/>
        <v>0</v>
      </c>
      <c r="Z172" s="96">
        <f t="shared" ca="1" si="248"/>
        <v>0</v>
      </c>
      <c r="AA172" s="96">
        <f t="shared" ca="1" si="248"/>
        <v>0</v>
      </c>
      <c r="AB172" s="96">
        <f t="shared" ca="1" si="248"/>
        <v>0</v>
      </c>
      <c r="AC172" s="96">
        <f t="shared" ca="1" si="248"/>
        <v>0</v>
      </c>
      <c r="AD172" s="96">
        <f t="shared" ca="1" si="248"/>
        <v>0</v>
      </c>
      <c r="AE172" s="96">
        <f t="shared" ca="1" si="248"/>
        <v>0</v>
      </c>
      <c r="AF172" s="96">
        <f t="shared" ca="1" si="248"/>
        <v>0</v>
      </c>
      <c r="AG172" s="96">
        <f t="shared" ca="1" si="248"/>
        <v>0</v>
      </c>
      <c r="AH172" s="96">
        <f t="shared" ca="1" si="248"/>
        <v>0</v>
      </c>
      <c r="AI172" s="96">
        <f t="shared" ca="1" si="248"/>
        <v>0</v>
      </c>
      <c r="AJ172" s="96">
        <f t="shared" ca="1" si="248"/>
        <v>0</v>
      </c>
      <c r="AK172" s="96">
        <f t="shared" ca="1" si="248"/>
        <v>0</v>
      </c>
      <c r="AL172" s="96">
        <f t="shared" ca="1" si="248"/>
        <v>0</v>
      </c>
      <c r="AM172" s="96">
        <f t="shared" ca="1" si="248"/>
        <v>0</v>
      </c>
      <c r="AN172" s="96">
        <f t="shared" ca="1" si="248"/>
        <v>0</v>
      </c>
      <c r="AO172" s="96">
        <f t="shared" ca="1" si="248"/>
        <v>0</v>
      </c>
      <c r="AP172" s="96">
        <f t="shared" ca="1" si="248"/>
        <v>0</v>
      </c>
      <c r="AQ172" s="96">
        <f t="shared" ca="1" si="248"/>
        <v>0</v>
      </c>
      <c r="AR172" s="96">
        <f t="shared" ca="1" si="248"/>
        <v>0</v>
      </c>
      <c r="AS172" s="96">
        <f t="shared" ca="1" si="248"/>
        <v>0</v>
      </c>
      <c r="AT172" s="96">
        <f t="shared" ca="1" si="248"/>
        <v>0</v>
      </c>
      <c r="AU172" s="96">
        <f t="shared" ca="1" si="248"/>
        <v>0</v>
      </c>
      <c r="AV172" s="96">
        <f t="shared" ca="1" si="248"/>
        <v>0</v>
      </c>
      <c r="AW172" s="96">
        <f t="shared" ca="1" si="248"/>
        <v>0</v>
      </c>
      <c r="AX172" s="96">
        <f t="shared" ca="1" si="248"/>
        <v>0</v>
      </c>
      <c r="AY172" s="96">
        <f t="shared" ca="1" si="248"/>
        <v>0</v>
      </c>
      <c r="AZ172" s="96">
        <f t="shared" ca="1" si="248"/>
        <v>0</v>
      </c>
      <c r="BA172" s="96">
        <f t="shared" ca="1" si="248"/>
        <v>0</v>
      </c>
      <c r="BB172" s="96">
        <f t="shared" ca="1" si="248"/>
        <v>0</v>
      </c>
      <c r="BC172" s="96">
        <f t="shared" ca="1" si="248"/>
        <v>0</v>
      </c>
      <c r="BD172" s="96">
        <f t="shared" ca="1" si="248"/>
        <v>0</v>
      </c>
      <c r="BE172" s="96">
        <f t="shared" ca="1" si="248"/>
        <v>0</v>
      </c>
      <c r="BF172" s="96">
        <f t="shared" ca="1" si="248"/>
        <v>0</v>
      </c>
      <c r="BG172" s="96">
        <f t="shared" ca="1" si="248"/>
        <v>0</v>
      </c>
      <c r="BH172" s="96">
        <f t="shared" ca="1" si="248"/>
        <v>0</v>
      </c>
      <c r="BI172" s="96">
        <f t="shared" ca="1" si="248"/>
        <v>0</v>
      </c>
      <c r="BJ172" s="96">
        <f t="shared" ca="1" si="248"/>
        <v>0</v>
      </c>
      <c r="BK172" s="96">
        <f t="shared" ca="1" si="248"/>
        <v>0</v>
      </c>
      <c r="BL172" s="96">
        <f t="shared" ca="1" si="248"/>
        <v>0</v>
      </c>
      <c r="BM172" s="96">
        <f t="shared" ca="1" si="248"/>
        <v>0</v>
      </c>
      <c r="BN172" s="96">
        <f t="shared" ca="1" si="248"/>
        <v>0</v>
      </c>
      <c r="BO172" s="96">
        <f t="shared" ca="1" si="248"/>
        <v>0</v>
      </c>
      <c r="BP172" s="96">
        <f t="shared" ca="1" si="248"/>
        <v>0</v>
      </c>
      <c r="BQ172" s="96">
        <f t="shared" ca="1" si="248"/>
        <v>0</v>
      </c>
      <c r="BR172" s="96">
        <f t="shared" ca="1" si="248"/>
        <v>0</v>
      </c>
      <c r="BS172" s="96">
        <f t="shared" ca="1" si="248"/>
        <v>0</v>
      </c>
      <c r="BT172" s="96">
        <f t="shared" ca="1" si="248"/>
        <v>0</v>
      </c>
      <c r="BU172" s="96">
        <f t="shared" ca="1" si="248"/>
        <v>0</v>
      </c>
      <c r="BV172" s="96">
        <f t="shared" ca="1" si="248"/>
        <v>0</v>
      </c>
      <c r="BW172" s="96">
        <f t="shared" ca="1" si="248"/>
        <v>0</v>
      </c>
      <c r="BX172" s="96">
        <f t="shared" ca="1" si="248"/>
        <v>0</v>
      </c>
      <c r="BY172" s="96">
        <f t="shared" ca="1" si="248"/>
        <v>0</v>
      </c>
      <c r="BZ172" s="96">
        <f t="shared" ca="1" si="248"/>
        <v>0</v>
      </c>
      <c r="CA172" s="96">
        <f t="shared" ca="1" si="248"/>
        <v>0</v>
      </c>
      <c r="CB172" s="96">
        <f t="shared" ca="1" si="248"/>
        <v>0</v>
      </c>
      <c r="CC172" s="96">
        <f t="shared" ca="1" si="248"/>
        <v>0</v>
      </c>
      <c r="CD172" s="96">
        <f t="shared" ca="1" si="248"/>
        <v>0</v>
      </c>
      <c r="CE172" s="96">
        <f t="shared" ca="1" si="248"/>
        <v>0</v>
      </c>
      <c r="CF172" s="96">
        <f t="shared" ref="CF172:EH172" ca="1" si="249">SUBTOTAL(9,CF173:CF174)</f>
        <v>0</v>
      </c>
      <c r="CG172" s="96">
        <f t="shared" ca="1" si="249"/>
        <v>0</v>
      </c>
      <c r="CH172" s="96">
        <f t="shared" ca="1" si="249"/>
        <v>0</v>
      </c>
      <c r="CI172" s="96">
        <f t="shared" ca="1" si="249"/>
        <v>0</v>
      </c>
      <c r="CJ172" s="96">
        <f t="shared" ca="1" si="249"/>
        <v>0</v>
      </c>
      <c r="CK172" s="96">
        <f t="shared" ca="1" si="249"/>
        <v>0</v>
      </c>
      <c r="CL172" s="96">
        <f t="shared" ca="1" si="249"/>
        <v>0</v>
      </c>
      <c r="CM172" s="96">
        <f t="shared" ca="1" si="249"/>
        <v>0</v>
      </c>
      <c r="CN172" s="96">
        <f t="shared" ca="1" si="249"/>
        <v>0</v>
      </c>
      <c r="CO172" s="96">
        <f t="shared" ca="1" si="249"/>
        <v>0</v>
      </c>
      <c r="CP172" s="96">
        <f t="shared" ca="1" si="249"/>
        <v>0</v>
      </c>
      <c r="CQ172" s="96">
        <f t="shared" ca="1" si="249"/>
        <v>0</v>
      </c>
      <c r="CR172" s="96">
        <f t="shared" ca="1" si="249"/>
        <v>0</v>
      </c>
      <c r="CS172" s="96">
        <f t="shared" ca="1" si="249"/>
        <v>0</v>
      </c>
      <c r="CT172" s="96">
        <f t="shared" ca="1" si="249"/>
        <v>0</v>
      </c>
      <c r="CU172" s="96">
        <f t="shared" ca="1" si="249"/>
        <v>0</v>
      </c>
      <c r="CV172" s="96">
        <f t="shared" ca="1" si="249"/>
        <v>0</v>
      </c>
      <c r="CW172" s="96">
        <f t="shared" ca="1" si="249"/>
        <v>0</v>
      </c>
      <c r="CX172" s="96">
        <f t="shared" ca="1" si="249"/>
        <v>0</v>
      </c>
      <c r="CY172" s="96">
        <f t="shared" ca="1" si="249"/>
        <v>0</v>
      </c>
      <c r="CZ172" s="96">
        <f t="shared" ca="1" si="249"/>
        <v>0</v>
      </c>
      <c r="DA172" s="96">
        <f t="shared" ca="1" si="249"/>
        <v>0</v>
      </c>
      <c r="DB172" s="96">
        <f t="shared" ca="1" si="249"/>
        <v>0</v>
      </c>
      <c r="DC172" s="96">
        <f t="shared" ca="1" si="249"/>
        <v>0</v>
      </c>
      <c r="DD172" s="96">
        <f t="shared" ca="1" si="249"/>
        <v>0</v>
      </c>
      <c r="DE172" s="96">
        <f t="shared" ca="1" si="249"/>
        <v>0</v>
      </c>
      <c r="DF172" s="96">
        <f t="shared" ca="1" si="249"/>
        <v>0</v>
      </c>
      <c r="DG172" s="96">
        <f t="shared" ca="1" si="249"/>
        <v>0</v>
      </c>
      <c r="DH172" s="96">
        <f t="shared" ca="1" si="249"/>
        <v>0</v>
      </c>
      <c r="DI172" s="96">
        <f t="shared" ca="1" si="249"/>
        <v>0</v>
      </c>
      <c r="DJ172" s="96">
        <f t="shared" ca="1" si="249"/>
        <v>0</v>
      </c>
      <c r="DK172" s="96">
        <f t="shared" ca="1" si="249"/>
        <v>0</v>
      </c>
      <c r="DL172" s="96">
        <f t="shared" ca="1" si="249"/>
        <v>0</v>
      </c>
      <c r="DM172" s="96">
        <f t="shared" ca="1" si="249"/>
        <v>0</v>
      </c>
      <c r="DN172" s="96">
        <f t="shared" ca="1" si="249"/>
        <v>0</v>
      </c>
      <c r="DO172" s="96">
        <f t="shared" ca="1" si="249"/>
        <v>0</v>
      </c>
      <c r="DP172" s="96">
        <f t="shared" ca="1" si="249"/>
        <v>0</v>
      </c>
      <c r="DQ172" s="96">
        <f t="shared" ca="1" si="249"/>
        <v>0</v>
      </c>
      <c r="DR172" s="96">
        <f t="shared" ca="1" si="249"/>
        <v>0</v>
      </c>
      <c r="DS172" s="96">
        <f t="shared" ca="1" si="249"/>
        <v>0</v>
      </c>
      <c r="DT172" s="96">
        <f t="shared" ca="1" si="249"/>
        <v>0</v>
      </c>
      <c r="DU172" s="96">
        <f t="shared" ca="1" si="249"/>
        <v>0</v>
      </c>
      <c r="DV172" s="96">
        <f t="shared" ca="1" si="249"/>
        <v>0</v>
      </c>
      <c r="DW172" s="96">
        <f t="shared" ca="1" si="249"/>
        <v>0</v>
      </c>
      <c r="DX172" s="96">
        <f t="shared" ca="1" si="249"/>
        <v>0</v>
      </c>
      <c r="DY172" s="96">
        <f t="shared" ca="1" si="249"/>
        <v>0</v>
      </c>
      <c r="DZ172" s="96">
        <f t="shared" ca="1" si="249"/>
        <v>0</v>
      </c>
      <c r="EA172" s="96">
        <f t="shared" ca="1" si="249"/>
        <v>0</v>
      </c>
      <c r="EB172" s="96">
        <f t="shared" ca="1" si="249"/>
        <v>0</v>
      </c>
      <c r="EC172" s="96">
        <f t="shared" ca="1" si="249"/>
        <v>0</v>
      </c>
      <c r="ED172" s="96">
        <f t="shared" ca="1" si="249"/>
        <v>0</v>
      </c>
      <c r="EE172" s="96">
        <f t="shared" ca="1" si="249"/>
        <v>0</v>
      </c>
      <c r="EF172" s="96">
        <f t="shared" ca="1" si="249"/>
        <v>0</v>
      </c>
      <c r="EG172" s="96">
        <f t="shared" ca="1" si="249"/>
        <v>0</v>
      </c>
      <c r="EH172" s="96">
        <f t="shared" ca="1" si="249"/>
        <v>0</v>
      </c>
    </row>
    <row r="173" spans="1:138" hidden="1" outlineLevel="1" x14ac:dyDescent="0.2">
      <c r="A173" s="2"/>
      <c r="B173" s="187" t="s">
        <v>242</v>
      </c>
      <c r="C173" s="96"/>
      <c r="D173" s="96"/>
      <c r="E173" s="96">
        <f t="shared" ref="E173:O175" ca="1" si="250">SUMIF($R$8:$EH$8,E$10,$R173:$EH173)</f>
        <v>0</v>
      </c>
      <c r="F173" s="96">
        <f t="shared" ca="1" si="250"/>
        <v>0</v>
      </c>
      <c r="G173" s="96">
        <f t="shared" ca="1" si="250"/>
        <v>0</v>
      </c>
      <c r="H173" s="96">
        <f t="shared" ca="1" si="250"/>
        <v>0</v>
      </c>
      <c r="I173" s="96">
        <f t="shared" ca="1" si="250"/>
        <v>0</v>
      </c>
      <c r="J173" s="96">
        <f t="shared" ca="1" si="250"/>
        <v>0</v>
      </c>
      <c r="K173" s="96">
        <f t="shared" ca="1" si="250"/>
        <v>0</v>
      </c>
      <c r="L173" s="96">
        <f t="shared" ca="1" si="250"/>
        <v>0</v>
      </c>
      <c r="M173" s="96">
        <f t="shared" ca="1" si="250"/>
        <v>0</v>
      </c>
      <c r="N173" s="96">
        <f t="shared" ca="1" si="250"/>
        <v>0</v>
      </c>
      <c r="O173" s="96">
        <f t="shared" si="250"/>
        <v>0</v>
      </c>
      <c r="P173" s="96">
        <f ca="1">SUMIF($D$10:$N$10,"&lt;="&amp;rHoldPeriod,$D173:$N173)</f>
        <v>0</v>
      </c>
      <c r="Q173" s="2"/>
      <c r="R173" s="96"/>
      <c r="S173" s="96">
        <f ca="1">MAX(MIN(S69-S151,),-SUM(S170:S171))</f>
        <v>0</v>
      </c>
      <c r="T173" s="96">
        <f t="shared" ref="T173:CE173" ca="1" si="251">MAX(MIN(T69-T151,),-SUM(T170:T171))</f>
        <v>0</v>
      </c>
      <c r="U173" s="96">
        <f t="shared" ca="1" si="251"/>
        <v>0</v>
      </c>
      <c r="V173" s="96">
        <f t="shared" ca="1" si="251"/>
        <v>0</v>
      </c>
      <c r="W173" s="96">
        <f t="shared" ca="1" si="251"/>
        <v>0</v>
      </c>
      <c r="X173" s="96">
        <f t="shared" ca="1" si="251"/>
        <v>0</v>
      </c>
      <c r="Y173" s="96">
        <f t="shared" ca="1" si="251"/>
        <v>0</v>
      </c>
      <c r="Z173" s="96">
        <f t="shared" ca="1" si="251"/>
        <v>0</v>
      </c>
      <c r="AA173" s="96">
        <f t="shared" ca="1" si="251"/>
        <v>0</v>
      </c>
      <c r="AB173" s="96">
        <f t="shared" ca="1" si="251"/>
        <v>0</v>
      </c>
      <c r="AC173" s="96">
        <f t="shared" ca="1" si="251"/>
        <v>0</v>
      </c>
      <c r="AD173" s="96">
        <f t="shared" ca="1" si="251"/>
        <v>0</v>
      </c>
      <c r="AE173" s="96">
        <f t="shared" ca="1" si="251"/>
        <v>0</v>
      </c>
      <c r="AF173" s="96">
        <f t="shared" ca="1" si="251"/>
        <v>0</v>
      </c>
      <c r="AG173" s="96">
        <f t="shared" ca="1" si="251"/>
        <v>0</v>
      </c>
      <c r="AH173" s="96">
        <f t="shared" ca="1" si="251"/>
        <v>0</v>
      </c>
      <c r="AI173" s="96">
        <f t="shared" ca="1" si="251"/>
        <v>0</v>
      </c>
      <c r="AJ173" s="96">
        <f t="shared" ca="1" si="251"/>
        <v>0</v>
      </c>
      <c r="AK173" s="96">
        <f t="shared" ca="1" si="251"/>
        <v>0</v>
      </c>
      <c r="AL173" s="96">
        <f t="shared" ca="1" si="251"/>
        <v>0</v>
      </c>
      <c r="AM173" s="96">
        <f t="shared" ca="1" si="251"/>
        <v>0</v>
      </c>
      <c r="AN173" s="96">
        <f t="shared" ca="1" si="251"/>
        <v>0</v>
      </c>
      <c r="AO173" s="96">
        <f t="shared" ca="1" si="251"/>
        <v>0</v>
      </c>
      <c r="AP173" s="96">
        <f t="shared" ca="1" si="251"/>
        <v>0</v>
      </c>
      <c r="AQ173" s="96">
        <f t="shared" ca="1" si="251"/>
        <v>0</v>
      </c>
      <c r="AR173" s="96">
        <f t="shared" ca="1" si="251"/>
        <v>0</v>
      </c>
      <c r="AS173" s="96">
        <f t="shared" ca="1" si="251"/>
        <v>0</v>
      </c>
      <c r="AT173" s="96">
        <f t="shared" ca="1" si="251"/>
        <v>0</v>
      </c>
      <c r="AU173" s="96">
        <f t="shared" ca="1" si="251"/>
        <v>0</v>
      </c>
      <c r="AV173" s="96">
        <f t="shared" ca="1" si="251"/>
        <v>0</v>
      </c>
      <c r="AW173" s="96">
        <f t="shared" ca="1" si="251"/>
        <v>0</v>
      </c>
      <c r="AX173" s="96">
        <f t="shared" ca="1" si="251"/>
        <v>0</v>
      </c>
      <c r="AY173" s="96">
        <f t="shared" ca="1" si="251"/>
        <v>0</v>
      </c>
      <c r="AZ173" s="96">
        <f t="shared" ca="1" si="251"/>
        <v>0</v>
      </c>
      <c r="BA173" s="96">
        <f t="shared" ca="1" si="251"/>
        <v>0</v>
      </c>
      <c r="BB173" s="96">
        <f t="shared" ca="1" si="251"/>
        <v>0</v>
      </c>
      <c r="BC173" s="96">
        <f t="shared" ca="1" si="251"/>
        <v>0</v>
      </c>
      <c r="BD173" s="96">
        <f t="shared" ca="1" si="251"/>
        <v>0</v>
      </c>
      <c r="BE173" s="96">
        <f t="shared" ca="1" si="251"/>
        <v>0</v>
      </c>
      <c r="BF173" s="96">
        <f t="shared" ca="1" si="251"/>
        <v>0</v>
      </c>
      <c r="BG173" s="96">
        <f t="shared" ca="1" si="251"/>
        <v>0</v>
      </c>
      <c r="BH173" s="96">
        <f t="shared" ca="1" si="251"/>
        <v>0</v>
      </c>
      <c r="BI173" s="96">
        <f t="shared" ca="1" si="251"/>
        <v>0</v>
      </c>
      <c r="BJ173" s="96">
        <f t="shared" ca="1" si="251"/>
        <v>0</v>
      </c>
      <c r="BK173" s="96">
        <f t="shared" ca="1" si="251"/>
        <v>0</v>
      </c>
      <c r="BL173" s="96">
        <f t="shared" ca="1" si="251"/>
        <v>0</v>
      </c>
      <c r="BM173" s="96">
        <f t="shared" ca="1" si="251"/>
        <v>0</v>
      </c>
      <c r="BN173" s="96">
        <f t="shared" ca="1" si="251"/>
        <v>0</v>
      </c>
      <c r="BO173" s="96">
        <f t="shared" ca="1" si="251"/>
        <v>0</v>
      </c>
      <c r="BP173" s="96">
        <f t="shared" ca="1" si="251"/>
        <v>0</v>
      </c>
      <c r="BQ173" s="96">
        <f t="shared" ca="1" si="251"/>
        <v>0</v>
      </c>
      <c r="BR173" s="96">
        <f t="shared" ca="1" si="251"/>
        <v>0</v>
      </c>
      <c r="BS173" s="96">
        <f t="shared" ca="1" si="251"/>
        <v>0</v>
      </c>
      <c r="BT173" s="96">
        <f t="shared" ca="1" si="251"/>
        <v>0</v>
      </c>
      <c r="BU173" s="96">
        <f t="shared" ca="1" si="251"/>
        <v>0</v>
      </c>
      <c r="BV173" s="96">
        <f t="shared" ca="1" si="251"/>
        <v>0</v>
      </c>
      <c r="BW173" s="96">
        <f t="shared" ca="1" si="251"/>
        <v>0</v>
      </c>
      <c r="BX173" s="96">
        <f t="shared" ca="1" si="251"/>
        <v>0</v>
      </c>
      <c r="BY173" s="96">
        <f t="shared" ca="1" si="251"/>
        <v>0</v>
      </c>
      <c r="BZ173" s="96">
        <f t="shared" ca="1" si="251"/>
        <v>0</v>
      </c>
      <c r="CA173" s="96">
        <f t="shared" ca="1" si="251"/>
        <v>0</v>
      </c>
      <c r="CB173" s="96">
        <f t="shared" ca="1" si="251"/>
        <v>0</v>
      </c>
      <c r="CC173" s="96">
        <f t="shared" ca="1" si="251"/>
        <v>0</v>
      </c>
      <c r="CD173" s="96">
        <f t="shared" ca="1" si="251"/>
        <v>0</v>
      </c>
      <c r="CE173" s="96">
        <f t="shared" ca="1" si="251"/>
        <v>0</v>
      </c>
      <c r="CF173" s="96">
        <f t="shared" ref="CF173:EH173" ca="1" si="252">MAX(MIN(CF69-CF151,),-SUM(CF170:CF171))</f>
        <v>0</v>
      </c>
      <c r="CG173" s="96">
        <f t="shared" ca="1" si="252"/>
        <v>0</v>
      </c>
      <c r="CH173" s="96">
        <f t="shared" ca="1" si="252"/>
        <v>0</v>
      </c>
      <c r="CI173" s="96">
        <f t="shared" ca="1" si="252"/>
        <v>0</v>
      </c>
      <c r="CJ173" s="96">
        <f t="shared" ca="1" si="252"/>
        <v>0</v>
      </c>
      <c r="CK173" s="96">
        <f t="shared" ca="1" si="252"/>
        <v>0</v>
      </c>
      <c r="CL173" s="96">
        <f t="shared" ca="1" si="252"/>
        <v>0</v>
      </c>
      <c r="CM173" s="96">
        <f t="shared" ca="1" si="252"/>
        <v>0</v>
      </c>
      <c r="CN173" s="96">
        <f t="shared" ca="1" si="252"/>
        <v>0</v>
      </c>
      <c r="CO173" s="96">
        <f t="shared" ca="1" si="252"/>
        <v>0</v>
      </c>
      <c r="CP173" s="96">
        <f t="shared" ca="1" si="252"/>
        <v>0</v>
      </c>
      <c r="CQ173" s="96">
        <f t="shared" ca="1" si="252"/>
        <v>0</v>
      </c>
      <c r="CR173" s="96">
        <f t="shared" ca="1" si="252"/>
        <v>0</v>
      </c>
      <c r="CS173" s="96">
        <f t="shared" ca="1" si="252"/>
        <v>0</v>
      </c>
      <c r="CT173" s="96">
        <f t="shared" ca="1" si="252"/>
        <v>0</v>
      </c>
      <c r="CU173" s="96">
        <f t="shared" ca="1" si="252"/>
        <v>0</v>
      </c>
      <c r="CV173" s="96">
        <f t="shared" ca="1" si="252"/>
        <v>0</v>
      </c>
      <c r="CW173" s="96">
        <f t="shared" ca="1" si="252"/>
        <v>0</v>
      </c>
      <c r="CX173" s="96">
        <f t="shared" ca="1" si="252"/>
        <v>0</v>
      </c>
      <c r="CY173" s="96">
        <f t="shared" ca="1" si="252"/>
        <v>0</v>
      </c>
      <c r="CZ173" s="96">
        <f t="shared" ca="1" si="252"/>
        <v>0</v>
      </c>
      <c r="DA173" s="96">
        <f t="shared" ca="1" si="252"/>
        <v>0</v>
      </c>
      <c r="DB173" s="96">
        <f t="shared" ca="1" si="252"/>
        <v>0</v>
      </c>
      <c r="DC173" s="96">
        <f t="shared" ca="1" si="252"/>
        <v>0</v>
      </c>
      <c r="DD173" s="96">
        <f t="shared" ca="1" si="252"/>
        <v>0</v>
      </c>
      <c r="DE173" s="96">
        <f t="shared" ca="1" si="252"/>
        <v>0</v>
      </c>
      <c r="DF173" s="96">
        <f t="shared" ca="1" si="252"/>
        <v>0</v>
      </c>
      <c r="DG173" s="96">
        <f t="shared" ca="1" si="252"/>
        <v>0</v>
      </c>
      <c r="DH173" s="96">
        <f t="shared" ca="1" si="252"/>
        <v>0</v>
      </c>
      <c r="DI173" s="96">
        <f t="shared" ca="1" si="252"/>
        <v>0</v>
      </c>
      <c r="DJ173" s="96">
        <f t="shared" ca="1" si="252"/>
        <v>0</v>
      </c>
      <c r="DK173" s="96">
        <f t="shared" ca="1" si="252"/>
        <v>0</v>
      </c>
      <c r="DL173" s="96">
        <f t="shared" ca="1" si="252"/>
        <v>0</v>
      </c>
      <c r="DM173" s="96">
        <f t="shared" ca="1" si="252"/>
        <v>0</v>
      </c>
      <c r="DN173" s="96">
        <f t="shared" ca="1" si="252"/>
        <v>0</v>
      </c>
      <c r="DO173" s="96">
        <f t="shared" ca="1" si="252"/>
        <v>0</v>
      </c>
      <c r="DP173" s="96">
        <f t="shared" ca="1" si="252"/>
        <v>0</v>
      </c>
      <c r="DQ173" s="96">
        <f t="shared" ca="1" si="252"/>
        <v>0</v>
      </c>
      <c r="DR173" s="96">
        <f t="shared" ca="1" si="252"/>
        <v>0</v>
      </c>
      <c r="DS173" s="96">
        <f t="shared" ca="1" si="252"/>
        <v>0</v>
      </c>
      <c r="DT173" s="96">
        <f t="shared" ca="1" si="252"/>
        <v>0</v>
      </c>
      <c r="DU173" s="96">
        <f t="shared" ca="1" si="252"/>
        <v>0</v>
      </c>
      <c r="DV173" s="96">
        <f t="shared" ca="1" si="252"/>
        <v>0</v>
      </c>
      <c r="DW173" s="96">
        <f t="shared" ca="1" si="252"/>
        <v>0</v>
      </c>
      <c r="DX173" s="96">
        <f t="shared" ca="1" si="252"/>
        <v>0</v>
      </c>
      <c r="DY173" s="96">
        <f t="shared" ca="1" si="252"/>
        <v>0</v>
      </c>
      <c r="DZ173" s="96">
        <f t="shared" ca="1" si="252"/>
        <v>0</v>
      </c>
      <c r="EA173" s="96">
        <f t="shared" ca="1" si="252"/>
        <v>0</v>
      </c>
      <c r="EB173" s="96">
        <f t="shared" ca="1" si="252"/>
        <v>0</v>
      </c>
      <c r="EC173" s="96">
        <f t="shared" ca="1" si="252"/>
        <v>0</v>
      </c>
      <c r="ED173" s="96">
        <f t="shared" ca="1" si="252"/>
        <v>0</v>
      </c>
      <c r="EE173" s="96">
        <f t="shared" ca="1" si="252"/>
        <v>0</v>
      </c>
      <c r="EF173" s="96">
        <f t="shared" ca="1" si="252"/>
        <v>0</v>
      </c>
      <c r="EG173" s="96">
        <f t="shared" ca="1" si="252"/>
        <v>0</v>
      </c>
      <c r="EH173" s="96">
        <f t="shared" ca="1" si="252"/>
        <v>0</v>
      </c>
    </row>
    <row r="174" spans="1:138" hidden="1" outlineLevel="1" x14ac:dyDescent="0.2">
      <c r="A174" s="2"/>
      <c r="B174" s="187" t="s">
        <v>243</v>
      </c>
      <c r="C174" s="96"/>
      <c r="D174" s="96"/>
      <c r="E174" s="96">
        <f t="shared" ca="1" si="250"/>
        <v>0</v>
      </c>
      <c r="F174" s="96">
        <f t="shared" ca="1" si="250"/>
        <v>0</v>
      </c>
      <c r="G174" s="96">
        <f t="shared" ca="1" si="250"/>
        <v>0</v>
      </c>
      <c r="H174" s="96">
        <f t="shared" ca="1" si="250"/>
        <v>0</v>
      </c>
      <c r="I174" s="96">
        <f t="shared" ca="1" si="250"/>
        <v>0</v>
      </c>
      <c r="J174" s="96">
        <f t="shared" ca="1" si="250"/>
        <v>0</v>
      </c>
      <c r="K174" s="96">
        <f t="shared" ca="1" si="250"/>
        <v>0</v>
      </c>
      <c r="L174" s="96">
        <f t="shared" ca="1" si="250"/>
        <v>0</v>
      </c>
      <c r="M174" s="96">
        <f t="shared" ca="1" si="250"/>
        <v>0</v>
      </c>
      <c r="N174" s="96">
        <f t="shared" ca="1" si="250"/>
        <v>0</v>
      </c>
      <c r="O174" s="96">
        <f t="shared" si="250"/>
        <v>0</v>
      </c>
      <c r="P174" s="96">
        <f ca="1">SUMIF($D$10:$N$10,"&lt;="&amp;rHoldPeriod,$D174:$N174)</f>
        <v>0</v>
      </c>
      <c r="Q174" s="2"/>
      <c r="R174" s="96"/>
      <c r="S174" s="96">
        <f ca="1">MAX(MIN((S130+S136-S165)+MAX(S81+S96-(S130+S136)-S151-S158-S165,),),-SUM(S170:S171,S173))</f>
        <v>0</v>
      </c>
      <c r="T174" s="96">
        <f t="shared" ref="T174:CE174" ca="1" si="253">MAX(MIN((T130+T136-T165)+MAX(T81+T96-(T130+T136)-T151-T165-T173,),),-SUM(T170:T171,T173))</f>
        <v>0</v>
      </c>
      <c r="U174" s="96">
        <f t="shared" ca="1" si="253"/>
        <v>0</v>
      </c>
      <c r="V174" s="96">
        <f t="shared" ca="1" si="253"/>
        <v>0</v>
      </c>
      <c r="W174" s="96">
        <f t="shared" ca="1" si="253"/>
        <v>0</v>
      </c>
      <c r="X174" s="96">
        <f t="shared" ca="1" si="253"/>
        <v>0</v>
      </c>
      <c r="Y174" s="96">
        <f t="shared" ca="1" si="253"/>
        <v>0</v>
      </c>
      <c r="Z174" s="96">
        <f t="shared" ca="1" si="253"/>
        <v>0</v>
      </c>
      <c r="AA174" s="96">
        <f t="shared" ca="1" si="253"/>
        <v>0</v>
      </c>
      <c r="AB174" s="96">
        <f t="shared" ca="1" si="253"/>
        <v>0</v>
      </c>
      <c r="AC174" s="96">
        <f t="shared" ca="1" si="253"/>
        <v>0</v>
      </c>
      <c r="AD174" s="96">
        <f t="shared" ca="1" si="253"/>
        <v>0</v>
      </c>
      <c r="AE174" s="96">
        <f t="shared" ca="1" si="253"/>
        <v>0</v>
      </c>
      <c r="AF174" s="96">
        <f t="shared" ca="1" si="253"/>
        <v>0</v>
      </c>
      <c r="AG174" s="96">
        <f t="shared" ca="1" si="253"/>
        <v>0</v>
      </c>
      <c r="AH174" s="96">
        <f t="shared" ca="1" si="253"/>
        <v>0</v>
      </c>
      <c r="AI174" s="96">
        <f t="shared" ca="1" si="253"/>
        <v>0</v>
      </c>
      <c r="AJ174" s="96">
        <f t="shared" ca="1" si="253"/>
        <v>0</v>
      </c>
      <c r="AK174" s="96">
        <f t="shared" ca="1" si="253"/>
        <v>0</v>
      </c>
      <c r="AL174" s="96">
        <f t="shared" ca="1" si="253"/>
        <v>0</v>
      </c>
      <c r="AM174" s="96">
        <f t="shared" ca="1" si="253"/>
        <v>0</v>
      </c>
      <c r="AN174" s="96">
        <f t="shared" ca="1" si="253"/>
        <v>0</v>
      </c>
      <c r="AO174" s="96">
        <f t="shared" ca="1" si="253"/>
        <v>0</v>
      </c>
      <c r="AP174" s="96">
        <f t="shared" ca="1" si="253"/>
        <v>0</v>
      </c>
      <c r="AQ174" s="96">
        <f t="shared" ca="1" si="253"/>
        <v>0</v>
      </c>
      <c r="AR174" s="96">
        <f t="shared" ca="1" si="253"/>
        <v>0</v>
      </c>
      <c r="AS174" s="96">
        <f t="shared" ca="1" si="253"/>
        <v>0</v>
      </c>
      <c r="AT174" s="96">
        <f t="shared" ca="1" si="253"/>
        <v>0</v>
      </c>
      <c r="AU174" s="96">
        <f t="shared" ca="1" si="253"/>
        <v>0</v>
      </c>
      <c r="AV174" s="96">
        <f t="shared" ca="1" si="253"/>
        <v>0</v>
      </c>
      <c r="AW174" s="96">
        <f t="shared" ca="1" si="253"/>
        <v>0</v>
      </c>
      <c r="AX174" s="96">
        <f t="shared" ca="1" si="253"/>
        <v>0</v>
      </c>
      <c r="AY174" s="96">
        <f t="shared" ca="1" si="253"/>
        <v>0</v>
      </c>
      <c r="AZ174" s="96">
        <f t="shared" ca="1" si="253"/>
        <v>0</v>
      </c>
      <c r="BA174" s="96">
        <f t="shared" ca="1" si="253"/>
        <v>0</v>
      </c>
      <c r="BB174" s="96">
        <f t="shared" ca="1" si="253"/>
        <v>0</v>
      </c>
      <c r="BC174" s="96">
        <f t="shared" ca="1" si="253"/>
        <v>0</v>
      </c>
      <c r="BD174" s="96">
        <f t="shared" ca="1" si="253"/>
        <v>0</v>
      </c>
      <c r="BE174" s="96">
        <f t="shared" ca="1" si="253"/>
        <v>0</v>
      </c>
      <c r="BF174" s="96">
        <f t="shared" ca="1" si="253"/>
        <v>0</v>
      </c>
      <c r="BG174" s="96">
        <f t="shared" ca="1" si="253"/>
        <v>0</v>
      </c>
      <c r="BH174" s="96">
        <f t="shared" ca="1" si="253"/>
        <v>0</v>
      </c>
      <c r="BI174" s="96">
        <f t="shared" ca="1" si="253"/>
        <v>0</v>
      </c>
      <c r="BJ174" s="96">
        <f t="shared" ca="1" si="253"/>
        <v>0</v>
      </c>
      <c r="BK174" s="96">
        <f t="shared" ca="1" si="253"/>
        <v>0</v>
      </c>
      <c r="BL174" s="96">
        <f t="shared" ca="1" si="253"/>
        <v>0</v>
      </c>
      <c r="BM174" s="96">
        <f t="shared" ca="1" si="253"/>
        <v>0</v>
      </c>
      <c r="BN174" s="96">
        <f t="shared" ca="1" si="253"/>
        <v>0</v>
      </c>
      <c r="BO174" s="96">
        <f t="shared" ca="1" si="253"/>
        <v>0</v>
      </c>
      <c r="BP174" s="96">
        <f t="shared" ca="1" si="253"/>
        <v>0</v>
      </c>
      <c r="BQ174" s="96">
        <f t="shared" ca="1" si="253"/>
        <v>0</v>
      </c>
      <c r="BR174" s="96">
        <f t="shared" ca="1" si="253"/>
        <v>0</v>
      </c>
      <c r="BS174" s="96">
        <f t="shared" ca="1" si="253"/>
        <v>0</v>
      </c>
      <c r="BT174" s="96">
        <f t="shared" ca="1" si="253"/>
        <v>0</v>
      </c>
      <c r="BU174" s="96">
        <f t="shared" ca="1" si="253"/>
        <v>0</v>
      </c>
      <c r="BV174" s="96">
        <f t="shared" ca="1" si="253"/>
        <v>0</v>
      </c>
      <c r="BW174" s="96">
        <f t="shared" ca="1" si="253"/>
        <v>0</v>
      </c>
      <c r="BX174" s="96">
        <f t="shared" ca="1" si="253"/>
        <v>0</v>
      </c>
      <c r="BY174" s="96">
        <f t="shared" ca="1" si="253"/>
        <v>0</v>
      </c>
      <c r="BZ174" s="96">
        <f t="shared" ca="1" si="253"/>
        <v>0</v>
      </c>
      <c r="CA174" s="96">
        <f t="shared" ca="1" si="253"/>
        <v>0</v>
      </c>
      <c r="CB174" s="96">
        <f t="shared" ca="1" si="253"/>
        <v>0</v>
      </c>
      <c r="CC174" s="96">
        <f t="shared" ca="1" si="253"/>
        <v>0</v>
      </c>
      <c r="CD174" s="96">
        <f t="shared" ca="1" si="253"/>
        <v>0</v>
      </c>
      <c r="CE174" s="96">
        <f t="shared" ca="1" si="253"/>
        <v>0</v>
      </c>
      <c r="CF174" s="96">
        <f t="shared" ref="CF174:EH174" ca="1" si="254">MAX(MIN((CF130+CF136-CF165)+MAX(CF81+CF96-(CF130+CF136)-CF151-CF165-CF173,),),-SUM(CF170:CF171,CF173))</f>
        <v>0</v>
      </c>
      <c r="CG174" s="96">
        <f t="shared" ca="1" si="254"/>
        <v>0</v>
      </c>
      <c r="CH174" s="96">
        <f t="shared" ca="1" si="254"/>
        <v>0</v>
      </c>
      <c r="CI174" s="96">
        <f t="shared" ca="1" si="254"/>
        <v>0</v>
      </c>
      <c r="CJ174" s="96">
        <f t="shared" ca="1" si="254"/>
        <v>0</v>
      </c>
      <c r="CK174" s="96">
        <f t="shared" ca="1" si="254"/>
        <v>0</v>
      </c>
      <c r="CL174" s="96">
        <f t="shared" ca="1" si="254"/>
        <v>0</v>
      </c>
      <c r="CM174" s="96">
        <f t="shared" ca="1" si="254"/>
        <v>0</v>
      </c>
      <c r="CN174" s="96">
        <f t="shared" ca="1" si="254"/>
        <v>0</v>
      </c>
      <c r="CO174" s="96">
        <f t="shared" ca="1" si="254"/>
        <v>0</v>
      </c>
      <c r="CP174" s="96">
        <f t="shared" ca="1" si="254"/>
        <v>0</v>
      </c>
      <c r="CQ174" s="96">
        <f t="shared" ca="1" si="254"/>
        <v>0</v>
      </c>
      <c r="CR174" s="96">
        <f t="shared" ca="1" si="254"/>
        <v>0</v>
      </c>
      <c r="CS174" s="96">
        <f t="shared" ca="1" si="254"/>
        <v>0</v>
      </c>
      <c r="CT174" s="96">
        <f t="shared" ca="1" si="254"/>
        <v>0</v>
      </c>
      <c r="CU174" s="96">
        <f t="shared" ca="1" si="254"/>
        <v>0</v>
      </c>
      <c r="CV174" s="96">
        <f t="shared" ca="1" si="254"/>
        <v>0</v>
      </c>
      <c r="CW174" s="96">
        <f t="shared" ca="1" si="254"/>
        <v>0</v>
      </c>
      <c r="CX174" s="96">
        <f t="shared" ca="1" si="254"/>
        <v>0</v>
      </c>
      <c r="CY174" s="96">
        <f t="shared" ca="1" si="254"/>
        <v>0</v>
      </c>
      <c r="CZ174" s="96">
        <f t="shared" ca="1" si="254"/>
        <v>0</v>
      </c>
      <c r="DA174" s="96">
        <f t="shared" ca="1" si="254"/>
        <v>0</v>
      </c>
      <c r="DB174" s="96">
        <f t="shared" ca="1" si="254"/>
        <v>0</v>
      </c>
      <c r="DC174" s="96">
        <f t="shared" ca="1" si="254"/>
        <v>0</v>
      </c>
      <c r="DD174" s="96">
        <f t="shared" ca="1" si="254"/>
        <v>0</v>
      </c>
      <c r="DE174" s="96">
        <f t="shared" ca="1" si="254"/>
        <v>0</v>
      </c>
      <c r="DF174" s="96">
        <f t="shared" ca="1" si="254"/>
        <v>0</v>
      </c>
      <c r="DG174" s="96">
        <f t="shared" ca="1" si="254"/>
        <v>0</v>
      </c>
      <c r="DH174" s="96">
        <f t="shared" ca="1" si="254"/>
        <v>0</v>
      </c>
      <c r="DI174" s="96">
        <f t="shared" ca="1" si="254"/>
        <v>0</v>
      </c>
      <c r="DJ174" s="96">
        <f t="shared" ca="1" si="254"/>
        <v>0</v>
      </c>
      <c r="DK174" s="96">
        <f t="shared" ca="1" si="254"/>
        <v>0</v>
      </c>
      <c r="DL174" s="96">
        <f t="shared" ca="1" si="254"/>
        <v>0</v>
      </c>
      <c r="DM174" s="96">
        <f t="shared" ca="1" si="254"/>
        <v>0</v>
      </c>
      <c r="DN174" s="96">
        <f t="shared" ca="1" si="254"/>
        <v>0</v>
      </c>
      <c r="DO174" s="96">
        <f t="shared" ca="1" si="254"/>
        <v>0</v>
      </c>
      <c r="DP174" s="96">
        <f t="shared" ca="1" si="254"/>
        <v>0</v>
      </c>
      <c r="DQ174" s="96">
        <f t="shared" ca="1" si="254"/>
        <v>0</v>
      </c>
      <c r="DR174" s="96">
        <f t="shared" ca="1" si="254"/>
        <v>0</v>
      </c>
      <c r="DS174" s="96">
        <f t="shared" ca="1" si="254"/>
        <v>0</v>
      </c>
      <c r="DT174" s="96">
        <f t="shared" ca="1" si="254"/>
        <v>0</v>
      </c>
      <c r="DU174" s="96">
        <f t="shared" ca="1" si="254"/>
        <v>0</v>
      </c>
      <c r="DV174" s="96">
        <f t="shared" ca="1" si="254"/>
        <v>0</v>
      </c>
      <c r="DW174" s="96">
        <f t="shared" ca="1" si="254"/>
        <v>0</v>
      </c>
      <c r="DX174" s="96">
        <f t="shared" ca="1" si="254"/>
        <v>0</v>
      </c>
      <c r="DY174" s="96">
        <f t="shared" ca="1" si="254"/>
        <v>0</v>
      </c>
      <c r="DZ174" s="96">
        <f t="shared" ca="1" si="254"/>
        <v>0</v>
      </c>
      <c r="EA174" s="96">
        <f t="shared" ca="1" si="254"/>
        <v>0</v>
      </c>
      <c r="EB174" s="96">
        <f t="shared" ca="1" si="254"/>
        <v>0</v>
      </c>
      <c r="EC174" s="96">
        <f t="shared" ca="1" si="254"/>
        <v>0</v>
      </c>
      <c r="ED174" s="96">
        <f t="shared" ca="1" si="254"/>
        <v>0</v>
      </c>
      <c r="EE174" s="96">
        <f t="shared" ca="1" si="254"/>
        <v>0</v>
      </c>
      <c r="EF174" s="96">
        <f t="shared" ca="1" si="254"/>
        <v>0</v>
      </c>
      <c r="EG174" s="96">
        <f t="shared" ca="1" si="254"/>
        <v>0</v>
      </c>
      <c r="EH174" s="96">
        <f t="shared" ca="1" si="254"/>
        <v>0</v>
      </c>
    </row>
    <row r="175" spans="1:138" ht="12.75" thickBot="1" x14ac:dyDescent="0.25">
      <c r="A175" s="2"/>
      <c r="B175" s="182" t="s">
        <v>239</v>
      </c>
      <c r="C175" s="96"/>
      <c r="D175" s="96">
        <f ca="1">SUMIF($R$8:$EH$8,D$10,$R175:$EH175)</f>
        <v>0</v>
      </c>
      <c r="E175" s="96">
        <f t="shared" ca="1" si="250"/>
        <v>0</v>
      </c>
      <c r="F175" s="96">
        <f t="shared" ca="1" si="250"/>
        <v>0</v>
      </c>
      <c r="G175" s="96">
        <f t="shared" ca="1" si="250"/>
        <v>0</v>
      </c>
      <c r="H175" s="96">
        <f t="shared" ca="1" si="250"/>
        <v>0</v>
      </c>
      <c r="I175" s="96">
        <f t="shared" ca="1" si="250"/>
        <v>0</v>
      </c>
      <c r="J175" s="96">
        <f t="shared" ca="1" si="250"/>
        <v>0</v>
      </c>
      <c r="K175" s="96">
        <f t="shared" ca="1" si="250"/>
        <v>0</v>
      </c>
      <c r="L175" s="96">
        <f t="shared" ca="1" si="250"/>
        <v>0</v>
      </c>
      <c r="M175" s="96">
        <f t="shared" ca="1" si="250"/>
        <v>0</v>
      </c>
      <c r="N175" s="96">
        <f t="shared" ca="1" si="250"/>
        <v>0</v>
      </c>
      <c r="O175" s="96">
        <f t="shared" si="250"/>
        <v>0</v>
      </c>
      <c r="P175" s="96">
        <f ca="1">SUMIF($D$10:$N$10,"&lt;="&amp;rHoldPeriod,$D175:$N175)</f>
        <v>0</v>
      </c>
      <c r="Q175" s="2"/>
      <c r="R175" s="96">
        <f ca="1">-SUM(R170:R172)*R187</f>
        <v>0</v>
      </c>
      <c r="S175" s="96">
        <f t="shared" ref="S175:CD175" ca="1" si="255">-SUM(S170:S172)*S187</f>
        <v>0</v>
      </c>
      <c r="T175" s="96">
        <f t="shared" ca="1" si="255"/>
        <v>0</v>
      </c>
      <c r="U175" s="96">
        <f t="shared" ca="1" si="255"/>
        <v>0</v>
      </c>
      <c r="V175" s="96">
        <f t="shared" ca="1" si="255"/>
        <v>0</v>
      </c>
      <c r="W175" s="96">
        <f t="shared" ca="1" si="255"/>
        <v>0</v>
      </c>
      <c r="X175" s="96">
        <f t="shared" ca="1" si="255"/>
        <v>0</v>
      </c>
      <c r="Y175" s="96">
        <f t="shared" ca="1" si="255"/>
        <v>0</v>
      </c>
      <c r="Z175" s="96">
        <f t="shared" ca="1" si="255"/>
        <v>0</v>
      </c>
      <c r="AA175" s="96">
        <f t="shared" ca="1" si="255"/>
        <v>0</v>
      </c>
      <c r="AB175" s="96">
        <f t="shared" ca="1" si="255"/>
        <v>0</v>
      </c>
      <c r="AC175" s="96">
        <f t="shared" ca="1" si="255"/>
        <v>0</v>
      </c>
      <c r="AD175" s="96">
        <f t="shared" ca="1" si="255"/>
        <v>0</v>
      </c>
      <c r="AE175" s="96">
        <f t="shared" ca="1" si="255"/>
        <v>0</v>
      </c>
      <c r="AF175" s="96">
        <f t="shared" ca="1" si="255"/>
        <v>0</v>
      </c>
      <c r="AG175" s="96">
        <f t="shared" ca="1" si="255"/>
        <v>0</v>
      </c>
      <c r="AH175" s="96">
        <f t="shared" ca="1" si="255"/>
        <v>0</v>
      </c>
      <c r="AI175" s="96">
        <f t="shared" ca="1" si="255"/>
        <v>0</v>
      </c>
      <c r="AJ175" s="96">
        <f t="shared" ca="1" si="255"/>
        <v>0</v>
      </c>
      <c r="AK175" s="96">
        <f t="shared" ca="1" si="255"/>
        <v>0</v>
      </c>
      <c r="AL175" s="96">
        <f t="shared" ca="1" si="255"/>
        <v>0</v>
      </c>
      <c r="AM175" s="96">
        <f t="shared" ca="1" si="255"/>
        <v>0</v>
      </c>
      <c r="AN175" s="96">
        <f t="shared" ca="1" si="255"/>
        <v>0</v>
      </c>
      <c r="AO175" s="96">
        <f t="shared" ca="1" si="255"/>
        <v>0</v>
      </c>
      <c r="AP175" s="96">
        <f t="shared" ca="1" si="255"/>
        <v>0</v>
      </c>
      <c r="AQ175" s="96">
        <f t="shared" ca="1" si="255"/>
        <v>0</v>
      </c>
      <c r="AR175" s="96">
        <f t="shared" ca="1" si="255"/>
        <v>0</v>
      </c>
      <c r="AS175" s="96">
        <f t="shared" ca="1" si="255"/>
        <v>0</v>
      </c>
      <c r="AT175" s="96">
        <f t="shared" ca="1" si="255"/>
        <v>0</v>
      </c>
      <c r="AU175" s="96">
        <f t="shared" ca="1" si="255"/>
        <v>0</v>
      </c>
      <c r="AV175" s="96">
        <f t="shared" ca="1" si="255"/>
        <v>0</v>
      </c>
      <c r="AW175" s="96">
        <f t="shared" ca="1" si="255"/>
        <v>0</v>
      </c>
      <c r="AX175" s="96">
        <f t="shared" ca="1" si="255"/>
        <v>0</v>
      </c>
      <c r="AY175" s="96">
        <f t="shared" ca="1" si="255"/>
        <v>0</v>
      </c>
      <c r="AZ175" s="96">
        <f t="shared" ca="1" si="255"/>
        <v>0</v>
      </c>
      <c r="BA175" s="96">
        <f t="shared" ca="1" si="255"/>
        <v>0</v>
      </c>
      <c r="BB175" s="96">
        <f t="shared" ca="1" si="255"/>
        <v>0</v>
      </c>
      <c r="BC175" s="96">
        <f t="shared" ca="1" si="255"/>
        <v>0</v>
      </c>
      <c r="BD175" s="96">
        <f t="shared" ca="1" si="255"/>
        <v>0</v>
      </c>
      <c r="BE175" s="96">
        <f t="shared" ca="1" si="255"/>
        <v>0</v>
      </c>
      <c r="BF175" s="96">
        <f t="shared" ca="1" si="255"/>
        <v>0</v>
      </c>
      <c r="BG175" s="96">
        <f t="shared" ca="1" si="255"/>
        <v>0</v>
      </c>
      <c r="BH175" s="96">
        <f t="shared" ca="1" si="255"/>
        <v>0</v>
      </c>
      <c r="BI175" s="96">
        <f t="shared" ca="1" si="255"/>
        <v>0</v>
      </c>
      <c r="BJ175" s="96">
        <f t="shared" ca="1" si="255"/>
        <v>0</v>
      </c>
      <c r="BK175" s="96">
        <f t="shared" ca="1" si="255"/>
        <v>0</v>
      </c>
      <c r="BL175" s="96">
        <f t="shared" ca="1" si="255"/>
        <v>0</v>
      </c>
      <c r="BM175" s="96">
        <f t="shared" ca="1" si="255"/>
        <v>0</v>
      </c>
      <c r="BN175" s="96">
        <f t="shared" ca="1" si="255"/>
        <v>0</v>
      </c>
      <c r="BO175" s="96">
        <f t="shared" ca="1" si="255"/>
        <v>0</v>
      </c>
      <c r="BP175" s="96">
        <f t="shared" ca="1" si="255"/>
        <v>0</v>
      </c>
      <c r="BQ175" s="96">
        <f t="shared" ca="1" si="255"/>
        <v>0</v>
      </c>
      <c r="BR175" s="96">
        <f t="shared" ca="1" si="255"/>
        <v>0</v>
      </c>
      <c r="BS175" s="96">
        <f t="shared" ca="1" si="255"/>
        <v>0</v>
      </c>
      <c r="BT175" s="96">
        <f t="shared" ca="1" si="255"/>
        <v>0</v>
      </c>
      <c r="BU175" s="96">
        <f t="shared" ca="1" si="255"/>
        <v>0</v>
      </c>
      <c r="BV175" s="96">
        <f t="shared" ca="1" si="255"/>
        <v>0</v>
      </c>
      <c r="BW175" s="96">
        <f t="shared" ca="1" si="255"/>
        <v>0</v>
      </c>
      <c r="BX175" s="96">
        <f t="shared" ca="1" si="255"/>
        <v>0</v>
      </c>
      <c r="BY175" s="96">
        <f t="shared" ca="1" si="255"/>
        <v>0</v>
      </c>
      <c r="BZ175" s="96">
        <f t="shared" ca="1" si="255"/>
        <v>0</v>
      </c>
      <c r="CA175" s="96">
        <f t="shared" ca="1" si="255"/>
        <v>0</v>
      </c>
      <c r="CB175" s="96">
        <f t="shared" ca="1" si="255"/>
        <v>0</v>
      </c>
      <c r="CC175" s="96">
        <f t="shared" ca="1" si="255"/>
        <v>0</v>
      </c>
      <c r="CD175" s="96">
        <f t="shared" ca="1" si="255"/>
        <v>0</v>
      </c>
      <c r="CE175" s="96">
        <f t="shared" ref="CE175:EH175" ca="1" si="256">-SUM(CE170:CE172)*CE187</f>
        <v>0</v>
      </c>
      <c r="CF175" s="96">
        <f t="shared" ca="1" si="256"/>
        <v>0</v>
      </c>
      <c r="CG175" s="96">
        <f t="shared" ca="1" si="256"/>
        <v>0</v>
      </c>
      <c r="CH175" s="96">
        <f t="shared" ca="1" si="256"/>
        <v>0</v>
      </c>
      <c r="CI175" s="96">
        <f t="shared" ca="1" si="256"/>
        <v>0</v>
      </c>
      <c r="CJ175" s="96">
        <f t="shared" ca="1" si="256"/>
        <v>0</v>
      </c>
      <c r="CK175" s="96">
        <f t="shared" ca="1" si="256"/>
        <v>0</v>
      </c>
      <c r="CL175" s="96">
        <f t="shared" ca="1" si="256"/>
        <v>0</v>
      </c>
      <c r="CM175" s="96">
        <f t="shared" ca="1" si="256"/>
        <v>0</v>
      </c>
      <c r="CN175" s="96">
        <f t="shared" ca="1" si="256"/>
        <v>0</v>
      </c>
      <c r="CO175" s="96">
        <f t="shared" ca="1" si="256"/>
        <v>0</v>
      </c>
      <c r="CP175" s="96">
        <f t="shared" ca="1" si="256"/>
        <v>0</v>
      </c>
      <c r="CQ175" s="96">
        <f t="shared" ca="1" si="256"/>
        <v>0</v>
      </c>
      <c r="CR175" s="96">
        <f t="shared" ca="1" si="256"/>
        <v>0</v>
      </c>
      <c r="CS175" s="96">
        <f t="shared" ca="1" si="256"/>
        <v>0</v>
      </c>
      <c r="CT175" s="96">
        <f t="shared" ca="1" si="256"/>
        <v>0</v>
      </c>
      <c r="CU175" s="96">
        <f t="shared" ca="1" si="256"/>
        <v>0</v>
      </c>
      <c r="CV175" s="96">
        <f t="shared" ca="1" si="256"/>
        <v>0</v>
      </c>
      <c r="CW175" s="96">
        <f t="shared" ca="1" si="256"/>
        <v>0</v>
      </c>
      <c r="CX175" s="96">
        <f t="shared" ca="1" si="256"/>
        <v>0</v>
      </c>
      <c r="CY175" s="96">
        <f t="shared" ca="1" si="256"/>
        <v>0</v>
      </c>
      <c r="CZ175" s="96">
        <f t="shared" ca="1" si="256"/>
        <v>0</v>
      </c>
      <c r="DA175" s="96">
        <f t="shared" ca="1" si="256"/>
        <v>0</v>
      </c>
      <c r="DB175" s="96">
        <f t="shared" ca="1" si="256"/>
        <v>0</v>
      </c>
      <c r="DC175" s="96">
        <f t="shared" ca="1" si="256"/>
        <v>0</v>
      </c>
      <c r="DD175" s="96">
        <f t="shared" ca="1" si="256"/>
        <v>0</v>
      </c>
      <c r="DE175" s="96">
        <f t="shared" ca="1" si="256"/>
        <v>0</v>
      </c>
      <c r="DF175" s="96">
        <f t="shared" ca="1" si="256"/>
        <v>0</v>
      </c>
      <c r="DG175" s="96">
        <f t="shared" ca="1" si="256"/>
        <v>0</v>
      </c>
      <c r="DH175" s="96">
        <f t="shared" ca="1" si="256"/>
        <v>0</v>
      </c>
      <c r="DI175" s="96">
        <f t="shared" ca="1" si="256"/>
        <v>0</v>
      </c>
      <c r="DJ175" s="96">
        <f t="shared" ca="1" si="256"/>
        <v>0</v>
      </c>
      <c r="DK175" s="96">
        <f t="shared" ca="1" si="256"/>
        <v>0</v>
      </c>
      <c r="DL175" s="96">
        <f t="shared" ca="1" si="256"/>
        <v>0</v>
      </c>
      <c r="DM175" s="96">
        <f t="shared" ca="1" si="256"/>
        <v>0</v>
      </c>
      <c r="DN175" s="96">
        <f t="shared" ca="1" si="256"/>
        <v>0</v>
      </c>
      <c r="DO175" s="96">
        <f t="shared" ca="1" si="256"/>
        <v>0</v>
      </c>
      <c r="DP175" s="96">
        <f t="shared" ca="1" si="256"/>
        <v>0</v>
      </c>
      <c r="DQ175" s="96">
        <f t="shared" ca="1" si="256"/>
        <v>0</v>
      </c>
      <c r="DR175" s="96">
        <f t="shared" ca="1" si="256"/>
        <v>0</v>
      </c>
      <c r="DS175" s="96">
        <f t="shared" ca="1" si="256"/>
        <v>0</v>
      </c>
      <c r="DT175" s="96">
        <f t="shared" ca="1" si="256"/>
        <v>0</v>
      </c>
      <c r="DU175" s="96">
        <f t="shared" ca="1" si="256"/>
        <v>0</v>
      </c>
      <c r="DV175" s="96">
        <f t="shared" ca="1" si="256"/>
        <v>0</v>
      </c>
      <c r="DW175" s="96">
        <f t="shared" ca="1" si="256"/>
        <v>0</v>
      </c>
      <c r="DX175" s="96">
        <f t="shared" ca="1" si="256"/>
        <v>0</v>
      </c>
      <c r="DY175" s="96">
        <f t="shared" ca="1" si="256"/>
        <v>0</v>
      </c>
      <c r="DZ175" s="96">
        <f t="shared" ca="1" si="256"/>
        <v>0</v>
      </c>
      <c r="EA175" s="96">
        <f t="shared" ca="1" si="256"/>
        <v>0</v>
      </c>
      <c r="EB175" s="96">
        <f t="shared" ca="1" si="256"/>
        <v>0</v>
      </c>
      <c r="EC175" s="96">
        <f t="shared" ca="1" si="256"/>
        <v>0</v>
      </c>
      <c r="ED175" s="96">
        <f t="shared" ca="1" si="256"/>
        <v>0</v>
      </c>
      <c r="EE175" s="96">
        <f t="shared" ca="1" si="256"/>
        <v>0</v>
      </c>
      <c r="EF175" s="96">
        <f t="shared" ca="1" si="256"/>
        <v>0</v>
      </c>
      <c r="EG175" s="96">
        <f t="shared" ca="1" si="256"/>
        <v>0</v>
      </c>
      <c r="EH175" s="96">
        <f t="shared" ca="1" si="256"/>
        <v>0</v>
      </c>
    </row>
    <row r="176" spans="1:138" ht="12.75" thickTop="1" x14ac:dyDescent="0.2">
      <c r="A176" s="2"/>
      <c r="B176" s="183" t="s">
        <v>191</v>
      </c>
      <c r="C176" s="151"/>
      <c r="D176" s="186">
        <f ca="1">SUBTOTAL(9,D170:D175)</f>
        <v>0</v>
      </c>
      <c r="E176" s="186">
        <f t="shared" ref="E176:P176" ca="1" si="257">SUBTOTAL(9,E170:E175)</f>
        <v>0</v>
      </c>
      <c r="F176" s="186">
        <f t="shared" ca="1" si="257"/>
        <v>0</v>
      </c>
      <c r="G176" s="186">
        <f t="shared" ca="1" si="257"/>
        <v>0</v>
      </c>
      <c r="H176" s="186">
        <f t="shared" ca="1" si="257"/>
        <v>0</v>
      </c>
      <c r="I176" s="186">
        <f t="shared" ca="1" si="257"/>
        <v>0</v>
      </c>
      <c r="J176" s="186">
        <f t="shared" ca="1" si="257"/>
        <v>0</v>
      </c>
      <c r="K176" s="186">
        <f t="shared" ca="1" si="257"/>
        <v>0</v>
      </c>
      <c r="L176" s="186">
        <f t="shared" ca="1" si="257"/>
        <v>0</v>
      </c>
      <c r="M176" s="186">
        <f t="shared" ca="1" si="257"/>
        <v>0</v>
      </c>
      <c r="N176" s="186">
        <f t="shared" ca="1" si="257"/>
        <v>0</v>
      </c>
      <c r="O176" s="186">
        <f ca="1">SUBTOTAL(9,O170:O175)</f>
        <v>0</v>
      </c>
      <c r="P176" s="186">
        <f t="shared" ca="1" si="257"/>
        <v>0</v>
      </c>
      <c r="Q176" s="2"/>
      <c r="R176" s="151">
        <f t="shared" ref="R176:CC176" ca="1" si="258">SUBTOTAL(9,R170:R175)</f>
        <v>0</v>
      </c>
      <c r="S176" s="151">
        <f t="shared" ca="1" si="258"/>
        <v>0</v>
      </c>
      <c r="T176" s="151">
        <f t="shared" ca="1" si="258"/>
        <v>0</v>
      </c>
      <c r="U176" s="151">
        <f t="shared" ca="1" si="258"/>
        <v>0</v>
      </c>
      <c r="V176" s="151">
        <f t="shared" ca="1" si="258"/>
        <v>0</v>
      </c>
      <c r="W176" s="151">
        <f t="shared" ca="1" si="258"/>
        <v>0</v>
      </c>
      <c r="X176" s="151">
        <f t="shared" ca="1" si="258"/>
        <v>0</v>
      </c>
      <c r="Y176" s="151">
        <f t="shared" ca="1" si="258"/>
        <v>0</v>
      </c>
      <c r="Z176" s="151">
        <f t="shared" ca="1" si="258"/>
        <v>0</v>
      </c>
      <c r="AA176" s="151">
        <f t="shared" ca="1" si="258"/>
        <v>0</v>
      </c>
      <c r="AB176" s="151">
        <f t="shared" ca="1" si="258"/>
        <v>0</v>
      </c>
      <c r="AC176" s="151">
        <f t="shared" ca="1" si="258"/>
        <v>0</v>
      </c>
      <c r="AD176" s="151">
        <f t="shared" ca="1" si="258"/>
        <v>0</v>
      </c>
      <c r="AE176" s="151">
        <f t="shared" ca="1" si="258"/>
        <v>0</v>
      </c>
      <c r="AF176" s="151">
        <f t="shared" ca="1" si="258"/>
        <v>0</v>
      </c>
      <c r="AG176" s="151">
        <f t="shared" ca="1" si="258"/>
        <v>0</v>
      </c>
      <c r="AH176" s="151">
        <f t="shared" ca="1" si="258"/>
        <v>0</v>
      </c>
      <c r="AI176" s="151">
        <f t="shared" ca="1" si="258"/>
        <v>0</v>
      </c>
      <c r="AJ176" s="151">
        <f t="shared" ca="1" si="258"/>
        <v>0</v>
      </c>
      <c r="AK176" s="151">
        <f t="shared" ca="1" si="258"/>
        <v>0</v>
      </c>
      <c r="AL176" s="151">
        <f t="shared" ca="1" si="258"/>
        <v>0</v>
      </c>
      <c r="AM176" s="151">
        <f t="shared" ca="1" si="258"/>
        <v>0</v>
      </c>
      <c r="AN176" s="151">
        <f t="shared" ca="1" si="258"/>
        <v>0</v>
      </c>
      <c r="AO176" s="151">
        <f t="shared" ca="1" si="258"/>
        <v>0</v>
      </c>
      <c r="AP176" s="151">
        <f t="shared" ca="1" si="258"/>
        <v>0</v>
      </c>
      <c r="AQ176" s="151">
        <f t="shared" ca="1" si="258"/>
        <v>0</v>
      </c>
      <c r="AR176" s="151">
        <f t="shared" ca="1" si="258"/>
        <v>0</v>
      </c>
      <c r="AS176" s="151">
        <f t="shared" ca="1" si="258"/>
        <v>0</v>
      </c>
      <c r="AT176" s="151">
        <f t="shared" ca="1" si="258"/>
        <v>0</v>
      </c>
      <c r="AU176" s="151">
        <f t="shared" ca="1" si="258"/>
        <v>0</v>
      </c>
      <c r="AV176" s="151">
        <f t="shared" ca="1" si="258"/>
        <v>0</v>
      </c>
      <c r="AW176" s="151">
        <f t="shared" ca="1" si="258"/>
        <v>0</v>
      </c>
      <c r="AX176" s="151">
        <f t="shared" ca="1" si="258"/>
        <v>0</v>
      </c>
      <c r="AY176" s="151">
        <f t="shared" ca="1" si="258"/>
        <v>0</v>
      </c>
      <c r="AZ176" s="151">
        <f t="shared" ca="1" si="258"/>
        <v>0</v>
      </c>
      <c r="BA176" s="151">
        <f t="shared" ca="1" si="258"/>
        <v>0</v>
      </c>
      <c r="BB176" s="151">
        <f t="shared" ca="1" si="258"/>
        <v>0</v>
      </c>
      <c r="BC176" s="151">
        <f t="shared" ca="1" si="258"/>
        <v>0</v>
      </c>
      <c r="BD176" s="151">
        <f t="shared" ca="1" si="258"/>
        <v>0</v>
      </c>
      <c r="BE176" s="151">
        <f t="shared" ca="1" si="258"/>
        <v>0</v>
      </c>
      <c r="BF176" s="151">
        <f t="shared" ca="1" si="258"/>
        <v>0</v>
      </c>
      <c r="BG176" s="151">
        <f t="shared" ca="1" si="258"/>
        <v>0</v>
      </c>
      <c r="BH176" s="151">
        <f t="shared" ca="1" si="258"/>
        <v>0</v>
      </c>
      <c r="BI176" s="151">
        <f t="shared" ca="1" si="258"/>
        <v>0</v>
      </c>
      <c r="BJ176" s="151">
        <f t="shared" ca="1" si="258"/>
        <v>0</v>
      </c>
      <c r="BK176" s="151">
        <f t="shared" ca="1" si="258"/>
        <v>0</v>
      </c>
      <c r="BL176" s="151">
        <f t="shared" ca="1" si="258"/>
        <v>0</v>
      </c>
      <c r="BM176" s="151">
        <f t="shared" ca="1" si="258"/>
        <v>0</v>
      </c>
      <c r="BN176" s="151">
        <f t="shared" ca="1" si="258"/>
        <v>0</v>
      </c>
      <c r="BO176" s="151">
        <f t="shared" ca="1" si="258"/>
        <v>0</v>
      </c>
      <c r="BP176" s="151">
        <f t="shared" ca="1" si="258"/>
        <v>0</v>
      </c>
      <c r="BQ176" s="151">
        <f t="shared" ca="1" si="258"/>
        <v>0</v>
      </c>
      <c r="BR176" s="151">
        <f t="shared" ca="1" si="258"/>
        <v>0</v>
      </c>
      <c r="BS176" s="151">
        <f t="shared" ca="1" si="258"/>
        <v>0</v>
      </c>
      <c r="BT176" s="151">
        <f t="shared" ca="1" si="258"/>
        <v>0</v>
      </c>
      <c r="BU176" s="151">
        <f t="shared" ca="1" si="258"/>
        <v>0</v>
      </c>
      <c r="BV176" s="151">
        <f t="shared" ca="1" si="258"/>
        <v>0</v>
      </c>
      <c r="BW176" s="151">
        <f t="shared" ca="1" si="258"/>
        <v>0</v>
      </c>
      <c r="BX176" s="151">
        <f t="shared" ca="1" si="258"/>
        <v>0</v>
      </c>
      <c r="BY176" s="151">
        <f t="shared" ca="1" si="258"/>
        <v>0</v>
      </c>
      <c r="BZ176" s="151">
        <f t="shared" ca="1" si="258"/>
        <v>0</v>
      </c>
      <c r="CA176" s="151">
        <f t="shared" ca="1" si="258"/>
        <v>0</v>
      </c>
      <c r="CB176" s="151">
        <f t="shared" ca="1" si="258"/>
        <v>0</v>
      </c>
      <c r="CC176" s="151">
        <f t="shared" ca="1" si="258"/>
        <v>0</v>
      </c>
      <c r="CD176" s="151">
        <f t="shared" ref="CD176:EH176" ca="1" si="259">SUBTOTAL(9,CD170:CD175)</f>
        <v>0</v>
      </c>
      <c r="CE176" s="151">
        <f t="shared" ca="1" si="259"/>
        <v>0</v>
      </c>
      <c r="CF176" s="151">
        <f t="shared" ca="1" si="259"/>
        <v>0</v>
      </c>
      <c r="CG176" s="151">
        <f t="shared" ca="1" si="259"/>
        <v>0</v>
      </c>
      <c r="CH176" s="151">
        <f t="shared" ca="1" si="259"/>
        <v>0</v>
      </c>
      <c r="CI176" s="151">
        <f t="shared" ca="1" si="259"/>
        <v>0</v>
      </c>
      <c r="CJ176" s="151">
        <f t="shared" ca="1" si="259"/>
        <v>0</v>
      </c>
      <c r="CK176" s="151">
        <f t="shared" ca="1" si="259"/>
        <v>0</v>
      </c>
      <c r="CL176" s="151">
        <f t="shared" ca="1" si="259"/>
        <v>0</v>
      </c>
      <c r="CM176" s="151">
        <f t="shared" ca="1" si="259"/>
        <v>0</v>
      </c>
      <c r="CN176" s="151">
        <f t="shared" ca="1" si="259"/>
        <v>0</v>
      </c>
      <c r="CO176" s="151">
        <f t="shared" ca="1" si="259"/>
        <v>0</v>
      </c>
      <c r="CP176" s="151">
        <f t="shared" ca="1" si="259"/>
        <v>0</v>
      </c>
      <c r="CQ176" s="151">
        <f t="shared" ca="1" si="259"/>
        <v>0</v>
      </c>
      <c r="CR176" s="151">
        <f t="shared" ca="1" si="259"/>
        <v>0</v>
      </c>
      <c r="CS176" s="151">
        <f t="shared" ca="1" si="259"/>
        <v>0</v>
      </c>
      <c r="CT176" s="151">
        <f t="shared" ca="1" si="259"/>
        <v>0</v>
      </c>
      <c r="CU176" s="151">
        <f t="shared" ca="1" si="259"/>
        <v>0</v>
      </c>
      <c r="CV176" s="151">
        <f t="shared" ca="1" si="259"/>
        <v>0</v>
      </c>
      <c r="CW176" s="151">
        <f t="shared" ca="1" si="259"/>
        <v>0</v>
      </c>
      <c r="CX176" s="151">
        <f t="shared" ca="1" si="259"/>
        <v>0</v>
      </c>
      <c r="CY176" s="151">
        <f t="shared" ca="1" si="259"/>
        <v>0</v>
      </c>
      <c r="CZ176" s="151">
        <f t="shared" ca="1" si="259"/>
        <v>0</v>
      </c>
      <c r="DA176" s="151">
        <f t="shared" ca="1" si="259"/>
        <v>0</v>
      </c>
      <c r="DB176" s="151">
        <f t="shared" ca="1" si="259"/>
        <v>0</v>
      </c>
      <c r="DC176" s="151">
        <f t="shared" ca="1" si="259"/>
        <v>0</v>
      </c>
      <c r="DD176" s="151">
        <f t="shared" ca="1" si="259"/>
        <v>0</v>
      </c>
      <c r="DE176" s="151">
        <f t="shared" ca="1" si="259"/>
        <v>0</v>
      </c>
      <c r="DF176" s="151">
        <f t="shared" ca="1" si="259"/>
        <v>0</v>
      </c>
      <c r="DG176" s="151">
        <f t="shared" ca="1" si="259"/>
        <v>0</v>
      </c>
      <c r="DH176" s="151">
        <f t="shared" ca="1" si="259"/>
        <v>0</v>
      </c>
      <c r="DI176" s="151">
        <f t="shared" ca="1" si="259"/>
        <v>0</v>
      </c>
      <c r="DJ176" s="151">
        <f t="shared" ca="1" si="259"/>
        <v>0</v>
      </c>
      <c r="DK176" s="151">
        <f t="shared" ca="1" si="259"/>
        <v>0</v>
      </c>
      <c r="DL176" s="151">
        <f t="shared" ca="1" si="259"/>
        <v>0</v>
      </c>
      <c r="DM176" s="151">
        <f t="shared" ca="1" si="259"/>
        <v>0</v>
      </c>
      <c r="DN176" s="151">
        <f t="shared" ca="1" si="259"/>
        <v>0</v>
      </c>
      <c r="DO176" s="151">
        <f t="shared" ca="1" si="259"/>
        <v>0</v>
      </c>
      <c r="DP176" s="151">
        <f t="shared" ca="1" si="259"/>
        <v>0</v>
      </c>
      <c r="DQ176" s="151">
        <f t="shared" ca="1" si="259"/>
        <v>0</v>
      </c>
      <c r="DR176" s="151">
        <f t="shared" ca="1" si="259"/>
        <v>0</v>
      </c>
      <c r="DS176" s="151">
        <f t="shared" ca="1" si="259"/>
        <v>0</v>
      </c>
      <c r="DT176" s="151">
        <f t="shared" ca="1" si="259"/>
        <v>0</v>
      </c>
      <c r="DU176" s="151">
        <f t="shared" ca="1" si="259"/>
        <v>0</v>
      </c>
      <c r="DV176" s="151">
        <f t="shared" ca="1" si="259"/>
        <v>0</v>
      </c>
      <c r="DW176" s="151">
        <f t="shared" ca="1" si="259"/>
        <v>0</v>
      </c>
      <c r="DX176" s="151">
        <f t="shared" ca="1" si="259"/>
        <v>0</v>
      </c>
      <c r="DY176" s="151">
        <f t="shared" ca="1" si="259"/>
        <v>0</v>
      </c>
      <c r="DZ176" s="151">
        <f t="shared" ca="1" si="259"/>
        <v>0</v>
      </c>
      <c r="EA176" s="151">
        <f t="shared" ca="1" si="259"/>
        <v>0</v>
      </c>
      <c r="EB176" s="151">
        <f t="shared" ca="1" si="259"/>
        <v>0</v>
      </c>
      <c r="EC176" s="151">
        <f t="shared" ca="1" si="259"/>
        <v>0</v>
      </c>
      <c r="ED176" s="151">
        <f t="shared" ca="1" si="259"/>
        <v>0</v>
      </c>
      <c r="EE176" s="151">
        <f t="shared" ca="1" si="259"/>
        <v>0</v>
      </c>
      <c r="EF176" s="151">
        <f t="shared" ca="1" si="259"/>
        <v>0</v>
      </c>
      <c r="EG176" s="151">
        <f t="shared" ca="1" si="259"/>
        <v>0</v>
      </c>
      <c r="EH176" s="151">
        <f t="shared" ca="1" si="259"/>
        <v>0</v>
      </c>
    </row>
    <row r="177" spans="1:138" x14ac:dyDescent="0.2">
      <c r="A177" s="2"/>
      <c r="B177" s="185"/>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row>
    <row r="178" spans="1:138" x14ac:dyDescent="0.2">
      <c r="A178" s="2"/>
      <c r="B178" s="181" t="s">
        <v>244</v>
      </c>
      <c r="C178" s="120"/>
      <c r="D178" s="120"/>
      <c r="E178" s="120"/>
      <c r="F178" s="120"/>
      <c r="G178" s="120"/>
      <c r="H178" s="120"/>
      <c r="I178" s="120"/>
      <c r="J178" s="120"/>
      <c r="K178" s="120"/>
      <c r="L178" s="120"/>
      <c r="M178" s="120"/>
      <c r="N178" s="120"/>
      <c r="O178" s="120"/>
      <c r="P178" s="120"/>
      <c r="Q178" s="2"/>
      <c r="R178" s="120"/>
      <c r="S178" s="120"/>
      <c r="T178" s="120"/>
      <c r="U178" s="120"/>
      <c r="V178" s="120"/>
      <c r="W178" s="120"/>
      <c r="X178" s="120"/>
      <c r="Y178" s="120"/>
      <c r="Z178" s="120"/>
      <c r="AA178" s="120"/>
      <c r="AB178" s="120"/>
      <c r="AC178" s="120"/>
      <c r="AD178" s="120"/>
      <c r="AE178" s="120"/>
      <c r="AF178" s="120"/>
      <c r="AG178" s="120"/>
      <c r="AH178" s="120"/>
      <c r="AI178" s="120"/>
      <c r="AJ178" s="120"/>
      <c r="AK178" s="120"/>
      <c r="AL178" s="120"/>
      <c r="AM178" s="120"/>
      <c r="AN178" s="120"/>
      <c r="AO178" s="120"/>
      <c r="AP178" s="120"/>
      <c r="AQ178" s="120"/>
      <c r="AR178" s="120"/>
      <c r="AS178" s="120"/>
      <c r="AT178" s="120"/>
      <c r="AU178" s="120"/>
      <c r="AV178" s="120"/>
      <c r="AW178" s="120"/>
      <c r="AX178" s="120"/>
      <c r="AY178" s="120"/>
      <c r="AZ178" s="120"/>
      <c r="BA178" s="120"/>
      <c r="BB178" s="120"/>
      <c r="BC178" s="120"/>
      <c r="BD178" s="120"/>
      <c r="BE178" s="120"/>
      <c r="BF178" s="120"/>
      <c r="BG178" s="120"/>
      <c r="BH178" s="120"/>
      <c r="BI178" s="120"/>
      <c r="BJ178" s="120"/>
      <c r="BK178" s="120"/>
      <c r="BL178" s="120"/>
      <c r="BM178" s="120"/>
      <c r="BN178" s="120"/>
      <c r="BO178" s="120"/>
      <c r="BP178" s="120"/>
      <c r="BQ178" s="120"/>
      <c r="BR178" s="120"/>
      <c r="BS178" s="120"/>
      <c r="BT178" s="120"/>
      <c r="BU178" s="120"/>
      <c r="BV178" s="120"/>
      <c r="BW178" s="120"/>
      <c r="BX178" s="120"/>
      <c r="BY178" s="120"/>
      <c r="BZ178" s="120"/>
      <c r="CA178" s="120"/>
      <c r="CB178" s="120"/>
      <c r="CC178" s="120"/>
      <c r="CD178" s="120"/>
      <c r="CE178" s="120"/>
      <c r="CF178" s="120"/>
      <c r="CG178" s="120"/>
      <c r="CH178" s="120"/>
      <c r="CI178" s="120"/>
      <c r="CJ178" s="120"/>
      <c r="CK178" s="120"/>
      <c r="CL178" s="120"/>
      <c r="CM178" s="120"/>
      <c r="CN178" s="120"/>
      <c r="CO178" s="120"/>
      <c r="CP178" s="120"/>
      <c r="CQ178" s="120"/>
      <c r="CR178" s="120"/>
      <c r="CS178" s="120"/>
      <c r="CT178" s="120"/>
      <c r="CU178" s="120"/>
      <c r="CV178" s="120"/>
      <c r="CW178" s="120"/>
      <c r="CX178" s="120"/>
      <c r="CY178" s="120"/>
      <c r="CZ178" s="120"/>
      <c r="DA178" s="120"/>
      <c r="DB178" s="120"/>
      <c r="DC178" s="120"/>
      <c r="DD178" s="120"/>
      <c r="DE178" s="120"/>
      <c r="DF178" s="120"/>
      <c r="DG178" s="120"/>
      <c r="DH178" s="120"/>
      <c r="DI178" s="120"/>
      <c r="DJ178" s="120"/>
      <c r="DK178" s="120"/>
      <c r="DL178" s="120"/>
      <c r="DM178" s="120"/>
      <c r="DN178" s="120"/>
      <c r="DO178" s="120"/>
      <c r="DP178" s="120"/>
      <c r="DQ178" s="120"/>
      <c r="DR178" s="120"/>
      <c r="DS178" s="120"/>
      <c r="DT178" s="120"/>
      <c r="DU178" s="120"/>
      <c r="DV178" s="120"/>
      <c r="DW178" s="120"/>
      <c r="DX178" s="120"/>
      <c r="DY178" s="120"/>
      <c r="DZ178" s="120"/>
      <c r="EA178" s="120"/>
      <c r="EB178" s="120"/>
      <c r="EC178" s="120"/>
      <c r="ED178" s="120"/>
      <c r="EE178" s="120"/>
      <c r="EF178" s="120"/>
      <c r="EG178" s="120"/>
      <c r="EH178" s="120"/>
    </row>
    <row r="179" spans="1:138" x14ac:dyDescent="0.2">
      <c r="A179" s="2"/>
      <c r="B179" s="188" t="s">
        <v>245</v>
      </c>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row>
    <row r="180" spans="1:138" x14ac:dyDescent="0.2">
      <c r="A180" s="2"/>
      <c r="B180" s="189" t="s">
        <v>246</v>
      </c>
      <c r="C180" s="190"/>
      <c r="D180" s="190"/>
      <c r="E180" s="190">
        <f ca="1">SUM(D180:D182)*(E134&gt;0)</f>
        <v>53730000</v>
      </c>
      <c r="F180" s="190">
        <f t="shared" ref="F180:O180" ca="1" si="260">SUM(E180:E182)*(F134&gt;0)</f>
        <v>51939000</v>
      </c>
      <c r="G180" s="190">
        <f t="shared" ca="1" si="260"/>
        <v>50148000</v>
      </c>
      <c r="H180" s="190">
        <f t="shared" ca="1" si="260"/>
        <v>48357000</v>
      </c>
      <c r="I180" s="190">
        <f t="shared" ca="1" si="260"/>
        <v>46566000</v>
      </c>
      <c r="J180" s="190">
        <f t="shared" ca="1" si="260"/>
        <v>44775000</v>
      </c>
      <c r="K180" s="190">
        <f t="shared" ca="1" si="260"/>
        <v>42984000</v>
      </c>
      <c r="L180" s="190">
        <f t="shared" ca="1" si="260"/>
        <v>41193000</v>
      </c>
      <c r="M180" s="190">
        <f t="shared" ca="1" si="260"/>
        <v>39402000</v>
      </c>
      <c r="N180" s="190">
        <f t="shared" ca="1" si="260"/>
        <v>37611000</v>
      </c>
      <c r="O180" s="190">
        <f t="shared" ca="1" si="260"/>
        <v>0</v>
      </c>
      <c r="P180" s="190"/>
      <c r="Q180" s="2"/>
      <c r="R180" s="156"/>
      <c r="S180" s="156">
        <f ca="1">SUM(R180:R182)*(S134&gt;0)</f>
        <v>53730000</v>
      </c>
      <c r="T180" s="156">
        <f t="shared" ref="T180:CE180" ca="1" si="261">SUM(S180:S182)*(T134&gt;0)</f>
        <v>53580750</v>
      </c>
      <c r="U180" s="156">
        <f t="shared" ca="1" si="261"/>
        <v>53431500</v>
      </c>
      <c r="V180" s="156">
        <f t="shared" ca="1" si="261"/>
        <v>53282250</v>
      </c>
      <c r="W180" s="156">
        <f t="shared" ca="1" si="261"/>
        <v>53133000</v>
      </c>
      <c r="X180" s="156">
        <f t="shared" ca="1" si="261"/>
        <v>52983750</v>
      </c>
      <c r="Y180" s="156">
        <f t="shared" ca="1" si="261"/>
        <v>52834500</v>
      </c>
      <c r="Z180" s="156">
        <f t="shared" ca="1" si="261"/>
        <v>52685250</v>
      </c>
      <c r="AA180" s="156">
        <f t="shared" ca="1" si="261"/>
        <v>52536000</v>
      </c>
      <c r="AB180" s="156">
        <f t="shared" ca="1" si="261"/>
        <v>52386750</v>
      </c>
      <c r="AC180" s="156">
        <f t="shared" ca="1" si="261"/>
        <v>52237500</v>
      </c>
      <c r="AD180" s="156">
        <f t="shared" ca="1" si="261"/>
        <v>52088250</v>
      </c>
      <c r="AE180" s="156">
        <f t="shared" ca="1" si="261"/>
        <v>51939000</v>
      </c>
      <c r="AF180" s="156">
        <f t="shared" ca="1" si="261"/>
        <v>51789750</v>
      </c>
      <c r="AG180" s="156">
        <f t="shared" ca="1" si="261"/>
        <v>51640500</v>
      </c>
      <c r="AH180" s="156">
        <f t="shared" ca="1" si="261"/>
        <v>51491250</v>
      </c>
      <c r="AI180" s="156">
        <f t="shared" ca="1" si="261"/>
        <v>51342000</v>
      </c>
      <c r="AJ180" s="156">
        <f t="shared" ca="1" si="261"/>
        <v>51192750</v>
      </c>
      <c r="AK180" s="156">
        <f t="shared" ca="1" si="261"/>
        <v>51043500</v>
      </c>
      <c r="AL180" s="156">
        <f t="shared" ca="1" si="261"/>
        <v>50894250</v>
      </c>
      <c r="AM180" s="156">
        <f t="shared" ca="1" si="261"/>
        <v>50745000</v>
      </c>
      <c r="AN180" s="156">
        <f t="shared" ca="1" si="261"/>
        <v>50595750</v>
      </c>
      <c r="AO180" s="156">
        <f t="shared" ca="1" si="261"/>
        <v>50446500</v>
      </c>
      <c r="AP180" s="156">
        <f t="shared" ca="1" si="261"/>
        <v>50297250</v>
      </c>
      <c r="AQ180" s="156">
        <f t="shared" ca="1" si="261"/>
        <v>50148000</v>
      </c>
      <c r="AR180" s="156">
        <f t="shared" ca="1" si="261"/>
        <v>49998750</v>
      </c>
      <c r="AS180" s="156">
        <f t="shared" ca="1" si="261"/>
        <v>49849500</v>
      </c>
      <c r="AT180" s="156">
        <f t="shared" ca="1" si="261"/>
        <v>49700250</v>
      </c>
      <c r="AU180" s="156">
        <f t="shared" ca="1" si="261"/>
        <v>49551000</v>
      </c>
      <c r="AV180" s="156">
        <f t="shared" ca="1" si="261"/>
        <v>49401750</v>
      </c>
      <c r="AW180" s="156">
        <f t="shared" ca="1" si="261"/>
        <v>49252500</v>
      </c>
      <c r="AX180" s="156">
        <f t="shared" ca="1" si="261"/>
        <v>49103250</v>
      </c>
      <c r="AY180" s="156">
        <f t="shared" ca="1" si="261"/>
        <v>48954000</v>
      </c>
      <c r="AZ180" s="156">
        <f t="shared" ca="1" si="261"/>
        <v>48804750</v>
      </c>
      <c r="BA180" s="156">
        <f t="shared" ca="1" si="261"/>
        <v>48655500</v>
      </c>
      <c r="BB180" s="156">
        <f t="shared" ca="1" si="261"/>
        <v>48506250</v>
      </c>
      <c r="BC180" s="156">
        <f t="shared" ca="1" si="261"/>
        <v>48357000</v>
      </c>
      <c r="BD180" s="156">
        <f t="shared" ca="1" si="261"/>
        <v>48207750</v>
      </c>
      <c r="BE180" s="156">
        <f t="shared" ca="1" si="261"/>
        <v>48058500</v>
      </c>
      <c r="BF180" s="156">
        <f t="shared" ca="1" si="261"/>
        <v>47909250</v>
      </c>
      <c r="BG180" s="156">
        <f t="shared" ca="1" si="261"/>
        <v>47760000</v>
      </c>
      <c r="BH180" s="156">
        <f t="shared" ca="1" si="261"/>
        <v>47610750</v>
      </c>
      <c r="BI180" s="156">
        <f t="shared" ca="1" si="261"/>
        <v>47461500</v>
      </c>
      <c r="BJ180" s="156">
        <f t="shared" ca="1" si="261"/>
        <v>47312250</v>
      </c>
      <c r="BK180" s="156">
        <f t="shared" ca="1" si="261"/>
        <v>47163000</v>
      </c>
      <c r="BL180" s="156">
        <f t="shared" ca="1" si="261"/>
        <v>47013750</v>
      </c>
      <c r="BM180" s="156">
        <f t="shared" ca="1" si="261"/>
        <v>46864500</v>
      </c>
      <c r="BN180" s="156">
        <f t="shared" ca="1" si="261"/>
        <v>46715250</v>
      </c>
      <c r="BO180" s="156">
        <f t="shared" ca="1" si="261"/>
        <v>46566000</v>
      </c>
      <c r="BP180" s="156">
        <f t="shared" ca="1" si="261"/>
        <v>46416750</v>
      </c>
      <c r="BQ180" s="156">
        <f t="shared" ca="1" si="261"/>
        <v>46267500</v>
      </c>
      <c r="BR180" s="156">
        <f t="shared" ca="1" si="261"/>
        <v>46118250</v>
      </c>
      <c r="BS180" s="156">
        <f t="shared" ca="1" si="261"/>
        <v>45969000</v>
      </c>
      <c r="BT180" s="156">
        <f t="shared" ca="1" si="261"/>
        <v>45819750</v>
      </c>
      <c r="BU180" s="156">
        <f t="shared" ca="1" si="261"/>
        <v>45670500</v>
      </c>
      <c r="BV180" s="156">
        <f t="shared" ca="1" si="261"/>
        <v>45521250</v>
      </c>
      <c r="BW180" s="156">
        <f t="shared" ca="1" si="261"/>
        <v>45372000</v>
      </c>
      <c r="BX180" s="156">
        <f t="shared" ca="1" si="261"/>
        <v>45222750</v>
      </c>
      <c r="BY180" s="156">
        <f t="shared" ca="1" si="261"/>
        <v>45073500</v>
      </c>
      <c r="BZ180" s="156">
        <f t="shared" ca="1" si="261"/>
        <v>44924250</v>
      </c>
      <c r="CA180" s="156">
        <f t="shared" ca="1" si="261"/>
        <v>44775000</v>
      </c>
      <c r="CB180" s="156">
        <f t="shared" ca="1" si="261"/>
        <v>44625750</v>
      </c>
      <c r="CC180" s="156">
        <f t="shared" ca="1" si="261"/>
        <v>44476500</v>
      </c>
      <c r="CD180" s="156">
        <f t="shared" ca="1" si="261"/>
        <v>44327250</v>
      </c>
      <c r="CE180" s="156">
        <f t="shared" ca="1" si="261"/>
        <v>44178000</v>
      </c>
      <c r="CF180" s="156">
        <f t="shared" ref="CF180:EH180" ca="1" si="262">SUM(CE180:CE182)*(CF134&gt;0)</f>
        <v>44028750</v>
      </c>
      <c r="CG180" s="156">
        <f t="shared" ca="1" si="262"/>
        <v>43879500</v>
      </c>
      <c r="CH180" s="156">
        <f t="shared" ca="1" si="262"/>
        <v>43730250</v>
      </c>
      <c r="CI180" s="156">
        <f t="shared" ca="1" si="262"/>
        <v>43581000</v>
      </c>
      <c r="CJ180" s="156">
        <f t="shared" ca="1" si="262"/>
        <v>43431750</v>
      </c>
      <c r="CK180" s="156">
        <f t="shared" ca="1" si="262"/>
        <v>43282500</v>
      </c>
      <c r="CL180" s="156">
        <f t="shared" ca="1" si="262"/>
        <v>43133250</v>
      </c>
      <c r="CM180" s="156">
        <f t="shared" ca="1" si="262"/>
        <v>42984000</v>
      </c>
      <c r="CN180" s="156">
        <f t="shared" ca="1" si="262"/>
        <v>42834750</v>
      </c>
      <c r="CO180" s="156">
        <f t="shared" ca="1" si="262"/>
        <v>42685500</v>
      </c>
      <c r="CP180" s="156">
        <f t="shared" ca="1" si="262"/>
        <v>42536250</v>
      </c>
      <c r="CQ180" s="156">
        <f t="shared" ca="1" si="262"/>
        <v>42387000</v>
      </c>
      <c r="CR180" s="156">
        <f t="shared" ca="1" si="262"/>
        <v>42237750</v>
      </c>
      <c r="CS180" s="156">
        <f t="shared" ca="1" si="262"/>
        <v>42088500</v>
      </c>
      <c r="CT180" s="156">
        <f t="shared" ca="1" si="262"/>
        <v>41939250</v>
      </c>
      <c r="CU180" s="156">
        <f t="shared" ca="1" si="262"/>
        <v>41790000</v>
      </c>
      <c r="CV180" s="156">
        <f t="shared" ca="1" si="262"/>
        <v>41640750</v>
      </c>
      <c r="CW180" s="156">
        <f t="shared" ca="1" si="262"/>
        <v>41491500</v>
      </c>
      <c r="CX180" s="156">
        <f t="shared" ca="1" si="262"/>
        <v>41342250</v>
      </c>
      <c r="CY180" s="156">
        <f t="shared" ca="1" si="262"/>
        <v>41193000</v>
      </c>
      <c r="CZ180" s="156">
        <f t="shared" ca="1" si="262"/>
        <v>41043750</v>
      </c>
      <c r="DA180" s="156">
        <f t="shared" ca="1" si="262"/>
        <v>40894500</v>
      </c>
      <c r="DB180" s="156">
        <f t="shared" ca="1" si="262"/>
        <v>40745250</v>
      </c>
      <c r="DC180" s="156">
        <f t="shared" ca="1" si="262"/>
        <v>40596000</v>
      </c>
      <c r="DD180" s="156">
        <f t="shared" ca="1" si="262"/>
        <v>40446750</v>
      </c>
      <c r="DE180" s="156">
        <f t="shared" ca="1" si="262"/>
        <v>40297500</v>
      </c>
      <c r="DF180" s="156">
        <f t="shared" ca="1" si="262"/>
        <v>40148250</v>
      </c>
      <c r="DG180" s="156">
        <f t="shared" ca="1" si="262"/>
        <v>39999000</v>
      </c>
      <c r="DH180" s="156">
        <f t="shared" ca="1" si="262"/>
        <v>39849750</v>
      </c>
      <c r="DI180" s="156">
        <f t="shared" ca="1" si="262"/>
        <v>39700500</v>
      </c>
      <c r="DJ180" s="156">
        <f t="shared" ca="1" si="262"/>
        <v>39551250</v>
      </c>
      <c r="DK180" s="156">
        <f t="shared" ca="1" si="262"/>
        <v>39402000</v>
      </c>
      <c r="DL180" s="156">
        <f t="shared" ca="1" si="262"/>
        <v>39252750</v>
      </c>
      <c r="DM180" s="156">
        <f t="shared" ca="1" si="262"/>
        <v>39103500</v>
      </c>
      <c r="DN180" s="156">
        <f t="shared" ca="1" si="262"/>
        <v>38954250</v>
      </c>
      <c r="DO180" s="156">
        <f t="shared" ca="1" si="262"/>
        <v>38805000</v>
      </c>
      <c r="DP180" s="156">
        <f t="shared" ca="1" si="262"/>
        <v>38655750</v>
      </c>
      <c r="DQ180" s="156">
        <f t="shared" ca="1" si="262"/>
        <v>38506500</v>
      </c>
      <c r="DR180" s="156">
        <f t="shared" ca="1" si="262"/>
        <v>38357250</v>
      </c>
      <c r="DS180" s="156">
        <f t="shared" ca="1" si="262"/>
        <v>38208000</v>
      </c>
      <c r="DT180" s="156">
        <f t="shared" ca="1" si="262"/>
        <v>38058750</v>
      </c>
      <c r="DU180" s="156">
        <f t="shared" ca="1" si="262"/>
        <v>37909500</v>
      </c>
      <c r="DV180" s="156">
        <f t="shared" ca="1" si="262"/>
        <v>37760250</v>
      </c>
      <c r="DW180" s="156">
        <f t="shared" ca="1" si="262"/>
        <v>37611000</v>
      </c>
      <c r="DX180" s="156">
        <f t="shared" ca="1" si="262"/>
        <v>37461750</v>
      </c>
      <c r="DY180" s="156">
        <f t="shared" ca="1" si="262"/>
        <v>37312500</v>
      </c>
      <c r="DZ180" s="156">
        <f t="shared" ca="1" si="262"/>
        <v>37163250</v>
      </c>
      <c r="EA180" s="156">
        <f t="shared" ca="1" si="262"/>
        <v>37014000</v>
      </c>
      <c r="EB180" s="156">
        <f t="shared" ca="1" si="262"/>
        <v>36864750</v>
      </c>
      <c r="EC180" s="156">
        <f t="shared" ca="1" si="262"/>
        <v>36715500</v>
      </c>
      <c r="ED180" s="156">
        <f t="shared" ca="1" si="262"/>
        <v>36566250</v>
      </c>
      <c r="EE180" s="156">
        <f t="shared" ca="1" si="262"/>
        <v>36417000</v>
      </c>
      <c r="EF180" s="156">
        <f t="shared" ca="1" si="262"/>
        <v>36267750</v>
      </c>
      <c r="EG180" s="156">
        <f t="shared" ca="1" si="262"/>
        <v>36118500</v>
      </c>
      <c r="EH180" s="156">
        <f t="shared" ca="1" si="262"/>
        <v>35969250</v>
      </c>
    </row>
    <row r="181" spans="1:138" x14ac:dyDescent="0.2">
      <c r="A181" s="2"/>
      <c r="B181" s="182" t="s">
        <v>247</v>
      </c>
      <c r="C181" s="96"/>
      <c r="D181" s="96">
        <f t="shared" ref="D181:O181" ca="1" si="263">SUMIF($R$8:$EH$8,D$10,$R181:$EH181)</f>
        <v>53730000</v>
      </c>
      <c r="E181" s="96">
        <f t="shared" ca="1" si="263"/>
        <v>0</v>
      </c>
      <c r="F181" s="96">
        <f t="shared" ca="1" si="263"/>
        <v>0</v>
      </c>
      <c r="G181" s="96">
        <f t="shared" ca="1" si="263"/>
        <v>0</v>
      </c>
      <c r="H181" s="96">
        <f t="shared" ca="1" si="263"/>
        <v>0</v>
      </c>
      <c r="I181" s="96">
        <f t="shared" ca="1" si="263"/>
        <v>0</v>
      </c>
      <c r="J181" s="96">
        <f t="shared" ca="1" si="263"/>
        <v>0</v>
      </c>
      <c r="K181" s="96">
        <f t="shared" ca="1" si="263"/>
        <v>0</v>
      </c>
      <c r="L181" s="96">
        <f t="shared" ca="1" si="263"/>
        <v>0</v>
      </c>
      <c r="M181" s="96">
        <f t="shared" ca="1" si="263"/>
        <v>0</v>
      </c>
      <c r="N181" s="96">
        <f t="shared" ca="1" si="263"/>
        <v>0</v>
      </c>
      <c r="O181" s="96">
        <f t="shared" si="263"/>
        <v>0</v>
      </c>
      <c r="P181" s="96">
        <f ca="1">SUMIF($D$10:$N$10,"&lt;="&amp;rHoldPeriod,$D181:$N181)</f>
        <v>53730000</v>
      </c>
      <c r="Q181" s="2"/>
      <c r="R181" s="96">
        <f ca="1">R135</f>
        <v>53730000</v>
      </c>
      <c r="S181" s="96">
        <f t="shared" ref="S181:CD181" ca="1" si="264">S135</f>
        <v>0</v>
      </c>
      <c r="T181" s="96">
        <f t="shared" ca="1" si="264"/>
        <v>0</v>
      </c>
      <c r="U181" s="96">
        <f t="shared" ca="1" si="264"/>
        <v>0</v>
      </c>
      <c r="V181" s="96">
        <f t="shared" ca="1" si="264"/>
        <v>0</v>
      </c>
      <c r="W181" s="96">
        <f t="shared" ca="1" si="264"/>
        <v>0</v>
      </c>
      <c r="X181" s="96">
        <f t="shared" ca="1" si="264"/>
        <v>0</v>
      </c>
      <c r="Y181" s="96">
        <f t="shared" ca="1" si="264"/>
        <v>0</v>
      </c>
      <c r="Z181" s="96">
        <f t="shared" ca="1" si="264"/>
        <v>0</v>
      </c>
      <c r="AA181" s="96">
        <f t="shared" ca="1" si="264"/>
        <v>0</v>
      </c>
      <c r="AB181" s="96">
        <f t="shared" ca="1" si="264"/>
        <v>0</v>
      </c>
      <c r="AC181" s="96">
        <f t="shared" ca="1" si="264"/>
        <v>0</v>
      </c>
      <c r="AD181" s="96">
        <f t="shared" ca="1" si="264"/>
        <v>0</v>
      </c>
      <c r="AE181" s="96">
        <f t="shared" ca="1" si="264"/>
        <v>0</v>
      </c>
      <c r="AF181" s="96">
        <f t="shared" ca="1" si="264"/>
        <v>0</v>
      </c>
      <c r="AG181" s="96">
        <f t="shared" ca="1" si="264"/>
        <v>0</v>
      </c>
      <c r="AH181" s="96">
        <f t="shared" ca="1" si="264"/>
        <v>0</v>
      </c>
      <c r="AI181" s="96">
        <f t="shared" ca="1" si="264"/>
        <v>0</v>
      </c>
      <c r="AJ181" s="96">
        <f t="shared" ca="1" si="264"/>
        <v>0</v>
      </c>
      <c r="AK181" s="96">
        <f t="shared" ca="1" si="264"/>
        <v>0</v>
      </c>
      <c r="AL181" s="96">
        <f t="shared" ca="1" si="264"/>
        <v>0</v>
      </c>
      <c r="AM181" s="96">
        <f t="shared" ca="1" si="264"/>
        <v>0</v>
      </c>
      <c r="AN181" s="96">
        <f t="shared" ca="1" si="264"/>
        <v>0</v>
      </c>
      <c r="AO181" s="96">
        <f t="shared" ca="1" si="264"/>
        <v>0</v>
      </c>
      <c r="AP181" s="96">
        <f t="shared" ca="1" si="264"/>
        <v>0</v>
      </c>
      <c r="AQ181" s="96">
        <f t="shared" ca="1" si="264"/>
        <v>0</v>
      </c>
      <c r="AR181" s="96">
        <f t="shared" ca="1" si="264"/>
        <v>0</v>
      </c>
      <c r="AS181" s="96">
        <f t="shared" ca="1" si="264"/>
        <v>0</v>
      </c>
      <c r="AT181" s="96">
        <f t="shared" ca="1" si="264"/>
        <v>0</v>
      </c>
      <c r="AU181" s="96">
        <f t="shared" ca="1" si="264"/>
        <v>0</v>
      </c>
      <c r="AV181" s="96">
        <f t="shared" ca="1" si="264"/>
        <v>0</v>
      </c>
      <c r="AW181" s="96">
        <f t="shared" ca="1" si="264"/>
        <v>0</v>
      </c>
      <c r="AX181" s="96">
        <f t="shared" ca="1" si="264"/>
        <v>0</v>
      </c>
      <c r="AY181" s="96">
        <f t="shared" ca="1" si="264"/>
        <v>0</v>
      </c>
      <c r="AZ181" s="96">
        <f t="shared" ca="1" si="264"/>
        <v>0</v>
      </c>
      <c r="BA181" s="96">
        <f t="shared" ca="1" si="264"/>
        <v>0</v>
      </c>
      <c r="BB181" s="96">
        <f t="shared" ca="1" si="264"/>
        <v>0</v>
      </c>
      <c r="BC181" s="96">
        <f t="shared" ca="1" si="264"/>
        <v>0</v>
      </c>
      <c r="BD181" s="96">
        <f t="shared" ca="1" si="264"/>
        <v>0</v>
      </c>
      <c r="BE181" s="96">
        <f t="shared" ca="1" si="264"/>
        <v>0</v>
      </c>
      <c r="BF181" s="96">
        <f t="shared" ca="1" si="264"/>
        <v>0</v>
      </c>
      <c r="BG181" s="96">
        <f t="shared" ca="1" si="264"/>
        <v>0</v>
      </c>
      <c r="BH181" s="96">
        <f t="shared" ca="1" si="264"/>
        <v>0</v>
      </c>
      <c r="BI181" s="96">
        <f t="shared" ca="1" si="264"/>
        <v>0</v>
      </c>
      <c r="BJ181" s="96">
        <f t="shared" ca="1" si="264"/>
        <v>0</v>
      </c>
      <c r="BK181" s="96">
        <f t="shared" ca="1" si="264"/>
        <v>0</v>
      </c>
      <c r="BL181" s="96">
        <f t="shared" ca="1" si="264"/>
        <v>0</v>
      </c>
      <c r="BM181" s="96">
        <f t="shared" ca="1" si="264"/>
        <v>0</v>
      </c>
      <c r="BN181" s="96">
        <f t="shared" ca="1" si="264"/>
        <v>0</v>
      </c>
      <c r="BO181" s="96">
        <f t="shared" ca="1" si="264"/>
        <v>0</v>
      </c>
      <c r="BP181" s="96">
        <f t="shared" ca="1" si="264"/>
        <v>0</v>
      </c>
      <c r="BQ181" s="96">
        <f t="shared" ca="1" si="264"/>
        <v>0</v>
      </c>
      <c r="BR181" s="96">
        <f t="shared" ca="1" si="264"/>
        <v>0</v>
      </c>
      <c r="BS181" s="96">
        <f t="shared" ca="1" si="264"/>
        <v>0</v>
      </c>
      <c r="BT181" s="96">
        <f t="shared" ca="1" si="264"/>
        <v>0</v>
      </c>
      <c r="BU181" s="96">
        <f t="shared" ca="1" si="264"/>
        <v>0</v>
      </c>
      <c r="BV181" s="96">
        <f t="shared" ca="1" si="264"/>
        <v>0</v>
      </c>
      <c r="BW181" s="96">
        <f t="shared" ca="1" si="264"/>
        <v>0</v>
      </c>
      <c r="BX181" s="96">
        <f t="shared" ca="1" si="264"/>
        <v>0</v>
      </c>
      <c r="BY181" s="96">
        <f t="shared" ca="1" si="264"/>
        <v>0</v>
      </c>
      <c r="BZ181" s="96">
        <f t="shared" ca="1" si="264"/>
        <v>0</v>
      </c>
      <c r="CA181" s="96">
        <f t="shared" ca="1" si="264"/>
        <v>0</v>
      </c>
      <c r="CB181" s="96">
        <f t="shared" ca="1" si="264"/>
        <v>0</v>
      </c>
      <c r="CC181" s="96">
        <f t="shared" ca="1" si="264"/>
        <v>0</v>
      </c>
      <c r="CD181" s="96">
        <f t="shared" ca="1" si="264"/>
        <v>0</v>
      </c>
      <c r="CE181" s="96">
        <f t="shared" ref="CE181:EH181" ca="1" si="265">CE135</f>
        <v>0</v>
      </c>
      <c r="CF181" s="96">
        <f t="shared" ca="1" si="265"/>
        <v>0</v>
      </c>
      <c r="CG181" s="96">
        <f t="shared" ca="1" si="265"/>
        <v>0</v>
      </c>
      <c r="CH181" s="96">
        <f t="shared" ca="1" si="265"/>
        <v>0</v>
      </c>
      <c r="CI181" s="96">
        <f t="shared" ca="1" si="265"/>
        <v>0</v>
      </c>
      <c r="CJ181" s="96">
        <f t="shared" ca="1" si="265"/>
        <v>0</v>
      </c>
      <c r="CK181" s="96">
        <f t="shared" ca="1" si="265"/>
        <v>0</v>
      </c>
      <c r="CL181" s="96">
        <f t="shared" ca="1" si="265"/>
        <v>0</v>
      </c>
      <c r="CM181" s="96">
        <f t="shared" ca="1" si="265"/>
        <v>0</v>
      </c>
      <c r="CN181" s="96">
        <f t="shared" ca="1" si="265"/>
        <v>0</v>
      </c>
      <c r="CO181" s="96">
        <f t="shared" ca="1" si="265"/>
        <v>0</v>
      </c>
      <c r="CP181" s="96">
        <f t="shared" ca="1" si="265"/>
        <v>0</v>
      </c>
      <c r="CQ181" s="96">
        <f t="shared" ca="1" si="265"/>
        <v>0</v>
      </c>
      <c r="CR181" s="96">
        <f t="shared" ca="1" si="265"/>
        <v>0</v>
      </c>
      <c r="CS181" s="96">
        <f t="shared" ca="1" si="265"/>
        <v>0</v>
      </c>
      <c r="CT181" s="96">
        <f t="shared" ca="1" si="265"/>
        <v>0</v>
      </c>
      <c r="CU181" s="96">
        <f t="shared" ca="1" si="265"/>
        <v>0</v>
      </c>
      <c r="CV181" s="96">
        <f t="shared" ca="1" si="265"/>
        <v>0</v>
      </c>
      <c r="CW181" s="96">
        <f t="shared" ca="1" si="265"/>
        <v>0</v>
      </c>
      <c r="CX181" s="96">
        <f t="shared" ca="1" si="265"/>
        <v>0</v>
      </c>
      <c r="CY181" s="96">
        <f t="shared" ca="1" si="265"/>
        <v>0</v>
      </c>
      <c r="CZ181" s="96">
        <f t="shared" ca="1" si="265"/>
        <v>0</v>
      </c>
      <c r="DA181" s="96">
        <f t="shared" ca="1" si="265"/>
        <v>0</v>
      </c>
      <c r="DB181" s="96">
        <f t="shared" ca="1" si="265"/>
        <v>0</v>
      </c>
      <c r="DC181" s="96">
        <f t="shared" ca="1" si="265"/>
        <v>0</v>
      </c>
      <c r="DD181" s="96">
        <f t="shared" ca="1" si="265"/>
        <v>0</v>
      </c>
      <c r="DE181" s="96">
        <f t="shared" ca="1" si="265"/>
        <v>0</v>
      </c>
      <c r="DF181" s="96">
        <f t="shared" ca="1" si="265"/>
        <v>0</v>
      </c>
      <c r="DG181" s="96">
        <f t="shared" ca="1" si="265"/>
        <v>0</v>
      </c>
      <c r="DH181" s="96">
        <f t="shared" ca="1" si="265"/>
        <v>0</v>
      </c>
      <c r="DI181" s="96">
        <f t="shared" ca="1" si="265"/>
        <v>0</v>
      </c>
      <c r="DJ181" s="96">
        <f t="shared" ca="1" si="265"/>
        <v>0</v>
      </c>
      <c r="DK181" s="96">
        <f t="shared" ca="1" si="265"/>
        <v>0</v>
      </c>
      <c r="DL181" s="96">
        <f t="shared" ca="1" si="265"/>
        <v>0</v>
      </c>
      <c r="DM181" s="96">
        <f t="shared" ca="1" si="265"/>
        <v>0</v>
      </c>
      <c r="DN181" s="96">
        <f t="shared" ca="1" si="265"/>
        <v>0</v>
      </c>
      <c r="DO181" s="96">
        <f t="shared" ca="1" si="265"/>
        <v>0</v>
      </c>
      <c r="DP181" s="96">
        <f t="shared" ca="1" si="265"/>
        <v>0</v>
      </c>
      <c r="DQ181" s="96">
        <f t="shared" ca="1" si="265"/>
        <v>0</v>
      </c>
      <c r="DR181" s="96">
        <f t="shared" ca="1" si="265"/>
        <v>0</v>
      </c>
      <c r="DS181" s="96">
        <f t="shared" ca="1" si="265"/>
        <v>0</v>
      </c>
      <c r="DT181" s="96">
        <f t="shared" ca="1" si="265"/>
        <v>0</v>
      </c>
      <c r="DU181" s="96">
        <f t="shared" ca="1" si="265"/>
        <v>0</v>
      </c>
      <c r="DV181" s="96">
        <f t="shared" ca="1" si="265"/>
        <v>0</v>
      </c>
      <c r="DW181" s="96">
        <f t="shared" ca="1" si="265"/>
        <v>0</v>
      </c>
      <c r="DX181" s="96">
        <f t="shared" ca="1" si="265"/>
        <v>0</v>
      </c>
      <c r="DY181" s="96">
        <f t="shared" ca="1" si="265"/>
        <v>0</v>
      </c>
      <c r="DZ181" s="96">
        <f t="shared" ca="1" si="265"/>
        <v>0</v>
      </c>
      <c r="EA181" s="96">
        <f t="shared" ca="1" si="265"/>
        <v>0</v>
      </c>
      <c r="EB181" s="96">
        <f t="shared" ca="1" si="265"/>
        <v>0</v>
      </c>
      <c r="EC181" s="96">
        <f t="shared" ca="1" si="265"/>
        <v>0</v>
      </c>
      <c r="ED181" s="96">
        <f t="shared" ca="1" si="265"/>
        <v>0</v>
      </c>
      <c r="EE181" s="96">
        <f t="shared" ca="1" si="265"/>
        <v>0</v>
      </c>
      <c r="EF181" s="96">
        <f t="shared" ca="1" si="265"/>
        <v>0</v>
      </c>
      <c r="EG181" s="96">
        <f t="shared" ca="1" si="265"/>
        <v>0</v>
      </c>
      <c r="EH181" s="96">
        <f t="shared" ca="1" si="265"/>
        <v>0</v>
      </c>
    </row>
    <row r="182" spans="1:138" x14ac:dyDescent="0.2">
      <c r="A182" s="2"/>
      <c r="B182" s="182" t="s">
        <v>248</v>
      </c>
      <c r="C182" s="96"/>
      <c r="D182" s="96"/>
      <c r="E182" s="96">
        <f t="shared" ref="E182:O183" ca="1" si="266">SUMIF($R$8:$EH$8,E$10,$R182:$EH182)</f>
        <v>-1791000</v>
      </c>
      <c r="F182" s="96">
        <f t="shared" ca="1" si="266"/>
        <v>-1791000</v>
      </c>
      <c r="G182" s="96">
        <f t="shared" ca="1" si="266"/>
        <v>-1791000</v>
      </c>
      <c r="H182" s="96">
        <f t="shared" ca="1" si="266"/>
        <v>-1791000</v>
      </c>
      <c r="I182" s="96">
        <f t="shared" ca="1" si="266"/>
        <v>-1791000</v>
      </c>
      <c r="J182" s="96">
        <f t="shared" ca="1" si="266"/>
        <v>-1791000</v>
      </c>
      <c r="K182" s="96">
        <f t="shared" ca="1" si="266"/>
        <v>-1791000</v>
      </c>
      <c r="L182" s="96">
        <f t="shared" ca="1" si="266"/>
        <v>-1791000</v>
      </c>
      <c r="M182" s="96">
        <f t="shared" ca="1" si="266"/>
        <v>-1791000</v>
      </c>
      <c r="N182" s="96">
        <f t="shared" ca="1" si="266"/>
        <v>-1791000</v>
      </c>
      <c r="O182" s="96">
        <f t="shared" si="266"/>
        <v>0</v>
      </c>
      <c r="P182" s="96">
        <f ca="1">SUMIF($D$10:$N$10,"&lt;="&amp;rHoldPeriod,$D182:$N182)</f>
        <v>-17910000</v>
      </c>
      <c r="Q182" s="2"/>
      <c r="R182" s="96"/>
      <c r="S182" s="96">
        <f t="shared" ref="S182:AX182" ca="1" si="267">IFERROR(IF(rLoan1IRType=iIRTypeFloat,PPMT(S143,S10-rLoan1St,rLoan1Amort*12,rLoan1Amt),MIN(S180,PMT(S143,rLoan1Amort*12,rLoan1Amt)+S183))*(S180&gt;0),)</f>
        <v>-149250</v>
      </c>
      <c r="T182" s="96">
        <f t="shared" ca="1" si="267"/>
        <v>-149250</v>
      </c>
      <c r="U182" s="96">
        <f t="shared" ca="1" si="267"/>
        <v>-149250</v>
      </c>
      <c r="V182" s="96">
        <f t="shared" ca="1" si="267"/>
        <v>-149250</v>
      </c>
      <c r="W182" s="96">
        <f t="shared" ca="1" si="267"/>
        <v>-149250</v>
      </c>
      <c r="X182" s="96">
        <f t="shared" ca="1" si="267"/>
        <v>-149250</v>
      </c>
      <c r="Y182" s="96">
        <f t="shared" ca="1" si="267"/>
        <v>-149250</v>
      </c>
      <c r="Z182" s="96">
        <f t="shared" ca="1" si="267"/>
        <v>-149250</v>
      </c>
      <c r="AA182" s="96">
        <f t="shared" ca="1" si="267"/>
        <v>-149250</v>
      </c>
      <c r="AB182" s="96">
        <f t="shared" ca="1" si="267"/>
        <v>-149250</v>
      </c>
      <c r="AC182" s="96">
        <f t="shared" ca="1" si="267"/>
        <v>-149250</v>
      </c>
      <c r="AD182" s="96">
        <f t="shared" ca="1" si="267"/>
        <v>-149250</v>
      </c>
      <c r="AE182" s="96">
        <f t="shared" ca="1" si="267"/>
        <v>-149250</v>
      </c>
      <c r="AF182" s="96">
        <f t="shared" ca="1" si="267"/>
        <v>-149250</v>
      </c>
      <c r="AG182" s="96">
        <f t="shared" ca="1" si="267"/>
        <v>-149250</v>
      </c>
      <c r="AH182" s="96">
        <f t="shared" ca="1" si="267"/>
        <v>-149250</v>
      </c>
      <c r="AI182" s="96">
        <f t="shared" ca="1" si="267"/>
        <v>-149250</v>
      </c>
      <c r="AJ182" s="96">
        <f t="shared" ca="1" si="267"/>
        <v>-149250</v>
      </c>
      <c r="AK182" s="96">
        <f t="shared" ca="1" si="267"/>
        <v>-149250</v>
      </c>
      <c r="AL182" s="96">
        <f t="shared" ca="1" si="267"/>
        <v>-149250</v>
      </c>
      <c r="AM182" s="96">
        <f t="shared" ca="1" si="267"/>
        <v>-149250</v>
      </c>
      <c r="AN182" s="96">
        <f t="shared" ca="1" si="267"/>
        <v>-149250</v>
      </c>
      <c r="AO182" s="96">
        <f t="shared" ca="1" si="267"/>
        <v>-149250</v>
      </c>
      <c r="AP182" s="96">
        <f t="shared" ca="1" si="267"/>
        <v>-149250</v>
      </c>
      <c r="AQ182" s="96">
        <f t="shared" ca="1" si="267"/>
        <v>-149250</v>
      </c>
      <c r="AR182" s="96">
        <f t="shared" ca="1" si="267"/>
        <v>-149250</v>
      </c>
      <c r="AS182" s="96">
        <f t="shared" ca="1" si="267"/>
        <v>-149250</v>
      </c>
      <c r="AT182" s="96">
        <f t="shared" ca="1" si="267"/>
        <v>-149250</v>
      </c>
      <c r="AU182" s="96">
        <f t="shared" ca="1" si="267"/>
        <v>-149250</v>
      </c>
      <c r="AV182" s="96">
        <f t="shared" ca="1" si="267"/>
        <v>-149250</v>
      </c>
      <c r="AW182" s="96">
        <f t="shared" ca="1" si="267"/>
        <v>-149250</v>
      </c>
      <c r="AX182" s="96">
        <f t="shared" ca="1" si="267"/>
        <v>-149250</v>
      </c>
      <c r="AY182" s="96">
        <f t="shared" ref="AY182:CD182" ca="1" si="268">IFERROR(IF(rLoan1IRType=iIRTypeFloat,PPMT(AY143,AY10-rLoan1St,rLoan1Amort*12,rLoan1Amt),MIN(AY180,PMT(AY143,rLoan1Amort*12,rLoan1Amt)+AY183))*(AY180&gt;0),)</f>
        <v>-149250</v>
      </c>
      <c r="AZ182" s="96">
        <f t="shared" ca="1" si="268"/>
        <v>-149250</v>
      </c>
      <c r="BA182" s="96">
        <f t="shared" ca="1" si="268"/>
        <v>-149250</v>
      </c>
      <c r="BB182" s="96">
        <f t="shared" ca="1" si="268"/>
        <v>-149250</v>
      </c>
      <c r="BC182" s="96">
        <f t="shared" ca="1" si="268"/>
        <v>-149250</v>
      </c>
      <c r="BD182" s="96">
        <f t="shared" ca="1" si="268"/>
        <v>-149250</v>
      </c>
      <c r="BE182" s="96">
        <f t="shared" ca="1" si="268"/>
        <v>-149250</v>
      </c>
      <c r="BF182" s="96">
        <f t="shared" ca="1" si="268"/>
        <v>-149250</v>
      </c>
      <c r="BG182" s="96">
        <f t="shared" ca="1" si="268"/>
        <v>-149250</v>
      </c>
      <c r="BH182" s="96">
        <f t="shared" ca="1" si="268"/>
        <v>-149250</v>
      </c>
      <c r="BI182" s="96">
        <f t="shared" ca="1" si="268"/>
        <v>-149250</v>
      </c>
      <c r="BJ182" s="96">
        <f t="shared" ca="1" si="268"/>
        <v>-149250</v>
      </c>
      <c r="BK182" s="96">
        <f t="shared" ca="1" si="268"/>
        <v>-149250</v>
      </c>
      <c r="BL182" s="96">
        <f t="shared" ca="1" si="268"/>
        <v>-149250</v>
      </c>
      <c r="BM182" s="96">
        <f t="shared" ca="1" si="268"/>
        <v>-149250</v>
      </c>
      <c r="BN182" s="96">
        <f t="shared" ca="1" si="268"/>
        <v>-149250</v>
      </c>
      <c r="BO182" s="96">
        <f t="shared" ca="1" si="268"/>
        <v>-149250</v>
      </c>
      <c r="BP182" s="96">
        <f t="shared" ca="1" si="268"/>
        <v>-149250</v>
      </c>
      <c r="BQ182" s="96">
        <f t="shared" ca="1" si="268"/>
        <v>-149250</v>
      </c>
      <c r="BR182" s="96">
        <f t="shared" ca="1" si="268"/>
        <v>-149250</v>
      </c>
      <c r="BS182" s="96">
        <f t="shared" ca="1" si="268"/>
        <v>-149250</v>
      </c>
      <c r="BT182" s="96">
        <f t="shared" ca="1" si="268"/>
        <v>-149250</v>
      </c>
      <c r="BU182" s="96">
        <f t="shared" ca="1" si="268"/>
        <v>-149250</v>
      </c>
      <c r="BV182" s="96">
        <f t="shared" ca="1" si="268"/>
        <v>-149250</v>
      </c>
      <c r="BW182" s="96">
        <f t="shared" ca="1" si="268"/>
        <v>-149250</v>
      </c>
      <c r="BX182" s="96">
        <f t="shared" ca="1" si="268"/>
        <v>-149250</v>
      </c>
      <c r="BY182" s="96">
        <f t="shared" ca="1" si="268"/>
        <v>-149250</v>
      </c>
      <c r="BZ182" s="96">
        <f t="shared" ca="1" si="268"/>
        <v>-149250</v>
      </c>
      <c r="CA182" s="96">
        <f t="shared" ca="1" si="268"/>
        <v>-149250</v>
      </c>
      <c r="CB182" s="96">
        <f t="shared" ca="1" si="268"/>
        <v>-149250</v>
      </c>
      <c r="CC182" s="96">
        <f t="shared" ca="1" si="268"/>
        <v>-149250</v>
      </c>
      <c r="CD182" s="96">
        <f t="shared" ca="1" si="268"/>
        <v>-149250</v>
      </c>
      <c r="CE182" s="96">
        <f t="shared" ref="CE182:DJ182" ca="1" si="269">IFERROR(IF(rLoan1IRType=iIRTypeFloat,PPMT(CE143,CE10-rLoan1St,rLoan1Amort*12,rLoan1Amt),MIN(CE180,PMT(CE143,rLoan1Amort*12,rLoan1Amt)+CE183))*(CE180&gt;0),)</f>
        <v>-149250</v>
      </c>
      <c r="CF182" s="96">
        <f t="shared" ca="1" si="269"/>
        <v>-149250</v>
      </c>
      <c r="CG182" s="96">
        <f t="shared" ca="1" si="269"/>
        <v>-149250</v>
      </c>
      <c r="CH182" s="96">
        <f t="shared" ca="1" si="269"/>
        <v>-149250</v>
      </c>
      <c r="CI182" s="96">
        <f t="shared" ca="1" si="269"/>
        <v>-149250</v>
      </c>
      <c r="CJ182" s="96">
        <f t="shared" ca="1" si="269"/>
        <v>-149250</v>
      </c>
      <c r="CK182" s="96">
        <f t="shared" ca="1" si="269"/>
        <v>-149250</v>
      </c>
      <c r="CL182" s="96">
        <f t="shared" ca="1" si="269"/>
        <v>-149250</v>
      </c>
      <c r="CM182" s="96">
        <f t="shared" ca="1" si="269"/>
        <v>-149250</v>
      </c>
      <c r="CN182" s="96">
        <f t="shared" ca="1" si="269"/>
        <v>-149250</v>
      </c>
      <c r="CO182" s="96">
        <f t="shared" ca="1" si="269"/>
        <v>-149250</v>
      </c>
      <c r="CP182" s="96">
        <f t="shared" ca="1" si="269"/>
        <v>-149250</v>
      </c>
      <c r="CQ182" s="96">
        <f t="shared" ca="1" si="269"/>
        <v>-149250</v>
      </c>
      <c r="CR182" s="96">
        <f t="shared" ca="1" si="269"/>
        <v>-149250</v>
      </c>
      <c r="CS182" s="96">
        <f t="shared" ca="1" si="269"/>
        <v>-149250</v>
      </c>
      <c r="CT182" s="96">
        <f t="shared" ca="1" si="269"/>
        <v>-149250</v>
      </c>
      <c r="CU182" s="96">
        <f t="shared" ca="1" si="269"/>
        <v>-149250</v>
      </c>
      <c r="CV182" s="96">
        <f t="shared" ca="1" si="269"/>
        <v>-149250</v>
      </c>
      <c r="CW182" s="96">
        <f t="shared" ca="1" si="269"/>
        <v>-149250</v>
      </c>
      <c r="CX182" s="96">
        <f t="shared" ca="1" si="269"/>
        <v>-149250</v>
      </c>
      <c r="CY182" s="96">
        <f t="shared" ca="1" si="269"/>
        <v>-149250</v>
      </c>
      <c r="CZ182" s="96">
        <f t="shared" ca="1" si="269"/>
        <v>-149250</v>
      </c>
      <c r="DA182" s="96">
        <f t="shared" ca="1" si="269"/>
        <v>-149250</v>
      </c>
      <c r="DB182" s="96">
        <f t="shared" ca="1" si="269"/>
        <v>-149250</v>
      </c>
      <c r="DC182" s="96">
        <f t="shared" ca="1" si="269"/>
        <v>-149250</v>
      </c>
      <c r="DD182" s="96">
        <f t="shared" ca="1" si="269"/>
        <v>-149250</v>
      </c>
      <c r="DE182" s="96">
        <f t="shared" ca="1" si="269"/>
        <v>-149250</v>
      </c>
      <c r="DF182" s="96">
        <f t="shared" ca="1" si="269"/>
        <v>-149250</v>
      </c>
      <c r="DG182" s="96">
        <f t="shared" ca="1" si="269"/>
        <v>-149250</v>
      </c>
      <c r="DH182" s="96">
        <f t="shared" ca="1" si="269"/>
        <v>-149250</v>
      </c>
      <c r="DI182" s="96">
        <f t="shared" ca="1" si="269"/>
        <v>-149250</v>
      </c>
      <c r="DJ182" s="96">
        <f t="shared" ca="1" si="269"/>
        <v>-149250</v>
      </c>
      <c r="DK182" s="96">
        <f t="shared" ref="DK182:EH182" ca="1" si="270">IFERROR(IF(rLoan1IRType=iIRTypeFloat,PPMT(DK143,DK10-rLoan1St,rLoan1Amort*12,rLoan1Amt),MIN(DK180,PMT(DK143,rLoan1Amort*12,rLoan1Amt)+DK183))*(DK180&gt;0),)</f>
        <v>-149250</v>
      </c>
      <c r="DL182" s="96">
        <f t="shared" ca="1" si="270"/>
        <v>-149250</v>
      </c>
      <c r="DM182" s="96">
        <f t="shared" ca="1" si="270"/>
        <v>-149250</v>
      </c>
      <c r="DN182" s="96">
        <f t="shared" ca="1" si="270"/>
        <v>-149250</v>
      </c>
      <c r="DO182" s="96">
        <f t="shared" ca="1" si="270"/>
        <v>-149250</v>
      </c>
      <c r="DP182" s="96">
        <f t="shared" ca="1" si="270"/>
        <v>-149250</v>
      </c>
      <c r="DQ182" s="96">
        <f t="shared" ca="1" si="270"/>
        <v>-149250</v>
      </c>
      <c r="DR182" s="96">
        <f t="shared" ca="1" si="270"/>
        <v>-149250</v>
      </c>
      <c r="DS182" s="96">
        <f t="shared" ca="1" si="270"/>
        <v>-149250</v>
      </c>
      <c r="DT182" s="96">
        <f t="shared" ca="1" si="270"/>
        <v>-149250</v>
      </c>
      <c r="DU182" s="96">
        <f t="shared" ca="1" si="270"/>
        <v>-149250</v>
      </c>
      <c r="DV182" s="96">
        <f t="shared" ca="1" si="270"/>
        <v>-149250</v>
      </c>
      <c r="DW182" s="96">
        <f t="shared" ca="1" si="270"/>
        <v>-149250</v>
      </c>
      <c r="DX182" s="96">
        <f t="shared" ca="1" si="270"/>
        <v>-149250</v>
      </c>
      <c r="DY182" s="96">
        <f t="shared" ca="1" si="270"/>
        <v>-149250</v>
      </c>
      <c r="DZ182" s="96">
        <f t="shared" ca="1" si="270"/>
        <v>-149250</v>
      </c>
      <c r="EA182" s="96">
        <f t="shared" ca="1" si="270"/>
        <v>-149250</v>
      </c>
      <c r="EB182" s="96">
        <f t="shared" ca="1" si="270"/>
        <v>-149250</v>
      </c>
      <c r="EC182" s="96">
        <f t="shared" ca="1" si="270"/>
        <v>-149250</v>
      </c>
      <c r="ED182" s="96">
        <f t="shared" ca="1" si="270"/>
        <v>-149250</v>
      </c>
      <c r="EE182" s="96">
        <f t="shared" ca="1" si="270"/>
        <v>-149250</v>
      </c>
      <c r="EF182" s="96">
        <f t="shared" ca="1" si="270"/>
        <v>-149250</v>
      </c>
      <c r="EG182" s="96">
        <f t="shared" ca="1" si="270"/>
        <v>-149250</v>
      </c>
      <c r="EH182" s="96">
        <f t="shared" ca="1" si="270"/>
        <v>-149250</v>
      </c>
    </row>
    <row r="183" spans="1:138" x14ac:dyDescent="0.2">
      <c r="A183" s="2"/>
      <c r="B183" s="191" t="s">
        <v>249</v>
      </c>
      <c r="C183" s="192"/>
      <c r="D183" s="192"/>
      <c r="E183" s="192">
        <f t="shared" ca="1" si="266"/>
        <v>0</v>
      </c>
      <c r="F183" s="192">
        <f t="shared" ca="1" si="266"/>
        <v>0</v>
      </c>
      <c r="G183" s="192">
        <f t="shared" ca="1" si="266"/>
        <v>0</v>
      </c>
      <c r="H183" s="192">
        <f t="shared" ca="1" si="266"/>
        <v>0</v>
      </c>
      <c r="I183" s="192">
        <f t="shared" ca="1" si="266"/>
        <v>0</v>
      </c>
      <c r="J183" s="192">
        <f t="shared" ca="1" si="266"/>
        <v>0</v>
      </c>
      <c r="K183" s="192">
        <f t="shared" ca="1" si="266"/>
        <v>0</v>
      </c>
      <c r="L183" s="192">
        <f t="shared" ca="1" si="266"/>
        <v>0</v>
      </c>
      <c r="M183" s="192">
        <f t="shared" ca="1" si="266"/>
        <v>0</v>
      </c>
      <c r="N183" s="192">
        <f t="shared" ca="1" si="266"/>
        <v>0</v>
      </c>
      <c r="O183" s="192">
        <f t="shared" si="266"/>
        <v>0</v>
      </c>
      <c r="P183" s="192">
        <f ca="1">SUMIF($D$10:$N$10,"&lt;="&amp;rHoldPeriod,$D183:$N183)</f>
        <v>0</v>
      </c>
      <c r="Q183" s="2"/>
      <c r="R183" s="192"/>
      <c r="S183" s="192">
        <f ca="1">-S180*S143</f>
        <v>0</v>
      </c>
      <c r="T183" s="192">
        <f t="shared" ref="T183:CE183" ca="1" si="271">-T180*T143</f>
        <v>0</v>
      </c>
      <c r="U183" s="192">
        <f t="shared" ca="1" si="271"/>
        <v>0</v>
      </c>
      <c r="V183" s="192">
        <f t="shared" ca="1" si="271"/>
        <v>0</v>
      </c>
      <c r="W183" s="192">
        <f t="shared" ca="1" si="271"/>
        <v>0</v>
      </c>
      <c r="X183" s="192">
        <f t="shared" ca="1" si="271"/>
        <v>0</v>
      </c>
      <c r="Y183" s="192">
        <f t="shared" ca="1" si="271"/>
        <v>0</v>
      </c>
      <c r="Z183" s="192">
        <f t="shared" ca="1" si="271"/>
        <v>0</v>
      </c>
      <c r="AA183" s="192">
        <f t="shared" ca="1" si="271"/>
        <v>0</v>
      </c>
      <c r="AB183" s="192">
        <f t="shared" ca="1" si="271"/>
        <v>0</v>
      </c>
      <c r="AC183" s="192">
        <f t="shared" ca="1" si="271"/>
        <v>0</v>
      </c>
      <c r="AD183" s="192">
        <f t="shared" ca="1" si="271"/>
        <v>0</v>
      </c>
      <c r="AE183" s="192">
        <f t="shared" ca="1" si="271"/>
        <v>0</v>
      </c>
      <c r="AF183" s="192">
        <f t="shared" ca="1" si="271"/>
        <v>0</v>
      </c>
      <c r="AG183" s="192">
        <f t="shared" ca="1" si="271"/>
        <v>0</v>
      </c>
      <c r="AH183" s="192">
        <f t="shared" ca="1" si="271"/>
        <v>0</v>
      </c>
      <c r="AI183" s="192">
        <f t="shared" ca="1" si="271"/>
        <v>0</v>
      </c>
      <c r="AJ183" s="192">
        <f t="shared" ca="1" si="271"/>
        <v>0</v>
      </c>
      <c r="AK183" s="192">
        <f t="shared" ca="1" si="271"/>
        <v>0</v>
      </c>
      <c r="AL183" s="192">
        <f t="shared" ca="1" si="271"/>
        <v>0</v>
      </c>
      <c r="AM183" s="192">
        <f t="shared" ca="1" si="271"/>
        <v>0</v>
      </c>
      <c r="AN183" s="192">
        <f t="shared" ca="1" si="271"/>
        <v>0</v>
      </c>
      <c r="AO183" s="192">
        <f t="shared" ca="1" si="271"/>
        <v>0</v>
      </c>
      <c r="AP183" s="192">
        <f t="shared" ca="1" si="271"/>
        <v>0</v>
      </c>
      <c r="AQ183" s="192">
        <f t="shared" ca="1" si="271"/>
        <v>0</v>
      </c>
      <c r="AR183" s="192">
        <f t="shared" ca="1" si="271"/>
        <v>0</v>
      </c>
      <c r="AS183" s="192">
        <f t="shared" ca="1" si="271"/>
        <v>0</v>
      </c>
      <c r="AT183" s="192">
        <f t="shared" ca="1" si="271"/>
        <v>0</v>
      </c>
      <c r="AU183" s="192">
        <f t="shared" ca="1" si="271"/>
        <v>0</v>
      </c>
      <c r="AV183" s="192">
        <f t="shared" ca="1" si="271"/>
        <v>0</v>
      </c>
      <c r="AW183" s="192">
        <f t="shared" ca="1" si="271"/>
        <v>0</v>
      </c>
      <c r="AX183" s="192">
        <f t="shared" ca="1" si="271"/>
        <v>0</v>
      </c>
      <c r="AY183" s="192">
        <f t="shared" ca="1" si="271"/>
        <v>0</v>
      </c>
      <c r="AZ183" s="192">
        <f t="shared" ca="1" si="271"/>
        <v>0</v>
      </c>
      <c r="BA183" s="192">
        <f t="shared" ca="1" si="271"/>
        <v>0</v>
      </c>
      <c r="BB183" s="192">
        <f t="shared" ca="1" si="271"/>
        <v>0</v>
      </c>
      <c r="BC183" s="192">
        <f t="shared" ca="1" si="271"/>
        <v>0</v>
      </c>
      <c r="BD183" s="192">
        <f t="shared" ca="1" si="271"/>
        <v>0</v>
      </c>
      <c r="BE183" s="192">
        <f t="shared" ca="1" si="271"/>
        <v>0</v>
      </c>
      <c r="BF183" s="192">
        <f t="shared" ca="1" si="271"/>
        <v>0</v>
      </c>
      <c r="BG183" s="192">
        <f t="shared" ca="1" si="271"/>
        <v>0</v>
      </c>
      <c r="BH183" s="192">
        <f t="shared" ca="1" si="271"/>
        <v>0</v>
      </c>
      <c r="BI183" s="192">
        <f t="shared" ca="1" si="271"/>
        <v>0</v>
      </c>
      <c r="BJ183" s="192">
        <f t="shared" ca="1" si="271"/>
        <v>0</v>
      </c>
      <c r="BK183" s="192">
        <f t="shared" ca="1" si="271"/>
        <v>0</v>
      </c>
      <c r="BL183" s="192">
        <f t="shared" ca="1" si="271"/>
        <v>0</v>
      </c>
      <c r="BM183" s="192">
        <f t="shared" ca="1" si="271"/>
        <v>0</v>
      </c>
      <c r="BN183" s="192">
        <f t="shared" ca="1" si="271"/>
        <v>0</v>
      </c>
      <c r="BO183" s="192">
        <f t="shared" ca="1" si="271"/>
        <v>0</v>
      </c>
      <c r="BP183" s="192">
        <f t="shared" ca="1" si="271"/>
        <v>0</v>
      </c>
      <c r="BQ183" s="192">
        <f t="shared" ca="1" si="271"/>
        <v>0</v>
      </c>
      <c r="BR183" s="192">
        <f t="shared" ca="1" si="271"/>
        <v>0</v>
      </c>
      <c r="BS183" s="192">
        <f t="shared" ca="1" si="271"/>
        <v>0</v>
      </c>
      <c r="BT183" s="192">
        <f t="shared" ca="1" si="271"/>
        <v>0</v>
      </c>
      <c r="BU183" s="192">
        <f t="shared" ca="1" si="271"/>
        <v>0</v>
      </c>
      <c r="BV183" s="192">
        <f t="shared" ca="1" si="271"/>
        <v>0</v>
      </c>
      <c r="BW183" s="192">
        <f t="shared" ca="1" si="271"/>
        <v>0</v>
      </c>
      <c r="BX183" s="192">
        <f t="shared" ca="1" si="271"/>
        <v>0</v>
      </c>
      <c r="BY183" s="192">
        <f t="shared" ca="1" si="271"/>
        <v>0</v>
      </c>
      <c r="BZ183" s="192">
        <f t="shared" ca="1" si="271"/>
        <v>0</v>
      </c>
      <c r="CA183" s="192">
        <f t="shared" ca="1" si="271"/>
        <v>0</v>
      </c>
      <c r="CB183" s="192">
        <f t="shared" ca="1" si="271"/>
        <v>0</v>
      </c>
      <c r="CC183" s="192">
        <f t="shared" ca="1" si="271"/>
        <v>0</v>
      </c>
      <c r="CD183" s="192">
        <f t="shared" ca="1" si="271"/>
        <v>0</v>
      </c>
      <c r="CE183" s="192">
        <f t="shared" ca="1" si="271"/>
        <v>0</v>
      </c>
      <c r="CF183" s="192">
        <f t="shared" ref="CF183:EH183" ca="1" si="272">-CF180*CF143</f>
        <v>0</v>
      </c>
      <c r="CG183" s="192">
        <f t="shared" ca="1" si="272"/>
        <v>0</v>
      </c>
      <c r="CH183" s="192">
        <f t="shared" ca="1" si="272"/>
        <v>0</v>
      </c>
      <c r="CI183" s="192">
        <f t="shared" ca="1" si="272"/>
        <v>0</v>
      </c>
      <c r="CJ183" s="192">
        <f t="shared" ca="1" si="272"/>
        <v>0</v>
      </c>
      <c r="CK183" s="192">
        <f t="shared" ca="1" si="272"/>
        <v>0</v>
      </c>
      <c r="CL183" s="192">
        <f t="shared" ca="1" si="272"/>
        <v>0</v>
      </c>
      <c r="CM183" s="192">
        <f t="shared" ca="1" si="272"/>
        <v>0</v>
      </c>
      <c r="CN183" s="192">
        <f t="shared" ca="1" si="272"/>
        <v>0</v>
      </c>
      <c r="CO183" s="192">
        <f t="shared" ca="1" si="272"/>
        <v>0</v>
      </c>
      <c r="CP183" s="192">
        <f t="shared" ca="1" si="272"/>
        <v>0</v>
      </c>
      <c r="CQ183" s="192">
        <f t="shared" ca="1" si="272"/>
        <v>0</v>
      </c>
      <c r="CR183" s="192">
        <f t="shared" ca="1" si="272"/>
        <v>0</v>
      </c>
      <c r="CS183" s="192">
        <f t="shared" ca="1" si="272"/>
        <v>0</v>
      </c>
      <c r="CT183" s="192">
        <f t="shared" ca="1" si="272"/>
        <v>0</v>
      </c>
      <c r="CU183" s="192">
        <f t="shared" ca="1" si="272"/>
        <v>0</v>
      </c>
      <c r="CV183" s="192">
        <f t="shared" ca="1" si="272"/>
        <v>0</v>
      </c>
      <c r="CW183" s="192">
        <f t="shared" ca="1" si="272"/>
        <v>0</v>
      </c>
      <c r="CX183" s="192">
        <f t="shared" ca="1" si="272"/>
        <v>0</v>
      </c>
      <c r="CY183" s="192">
        <f t="shared" ca="1" si="272"/>
        <v>0</v>
      </c>
      <c r="CZ183" s="192">
        <f t="shared" ca="1" si="272"/>
        <v>0</v>
      </c>
      <c r="DA183" s="192">
        <f t="shared" ca="1" si="272"/>
        <v>0</v>
      </c>
      <c r="DB183" s="192">
        <f t="shared" ca="1" si="272"/>
        <v>0</v>
      </c>
      <c r="DC183" s="192">
        <f t="shared" ca="1" si="272"/>
        <v>0</v>
      </c>
      <c r="DD183" s="192">
        <f t="shared" ca="1" si="272"/>
        <v>0</v>
      </c>
      <c r="DE183" s="192">
        <f t="shared" ca="1" si="272"/>
        <v>0</v>
      </c>
      <c r="DF183" s="192">
        <f t="shared" ca="1" si="272"/>
        <v>0</v>
      </c>
      <c r="DG183" s="192">
        <f t="shared" ca="1" si="272"/>
        <v>0</v>
      </c>
      <c r="DH183" s="192">
        <f t="shared" ca="1" si="272"/>
        <v>0</v>
      </c>
      <c r="DI183" s="192">
        <f t="shared" ca="1" si="272"/>
        <v>0</v>
      </c>
      <c r="DJ183" s="192">
        <f t="shared" ca="1" si="272"/>
        <v>0</v>
      </c>
      <c r="DK183" s="192">
        <f t="shared" ca="1" si="272"/>
        <v>0</v>
      </c>
      <c r="DL183" s="192">
        <f t="shared" ca="1" si="272"/>
        <v>0</v>
      </c>
      <c r="DM183" s="192">
        <f t="shared" ca="1" si="272"/>
        <v>0</v>
      </c>
      <c r="DN183" s="192">
        <f t="shared" ca="1" si="272"/>
        <v>0</v>
      </c>
      <c r="DO183" s="192">
        <f t="shared" ca="1" si="272"/>
        <v>0</v>
      </c>
      <c r="DP183" s="192">
        <f t="shared" ca="1" si="272"/>
        <v>0</v>
      </c>
      <c r="DQ183" s="192">
        <f t="shared" ca="1" si="272"/>
        <v>0</v>
      </c>
      <c r="DR183" s="192">
        <f t="shared" ca="1" si="272"/>
        <v>0</v>
      </c>
      <c r="DS183" s="192">
        <f t="shared" ca="1" si="272"/>
        <v>0</v>
      </c>
      <c r="DT183" s="192">
        <f t="shared" ca="1" si="272"/>
        <v>0</v>
      </c>
      <c r="DU183" s="192">
        <f t="shared" ca="1" si="272"/>
        <v>0</v>
      </c>
      <c r="DV183" s="192">
        <f t="shared" ca="1" si="272"/>
        <v>0</v>
      </c>
      <c r="DW183" s="192">
        <f t="shared" ca="1" si="272"/>
        <v>0</v>
      </c>
      <c r="DX183" s="192">
        <f t="shared" ca="1" si="272"/>
        <v>0</v>
      </c>
      <c r="DY183" s="192">
        <f t="shared" ca="1" si="272"/>
        <v>0</v>
      </c>
      <c r="DZ183" s="192">
        <f t="shared" ca="1" si="272"/>
        <v>0</v>
      </c>
      <c r="EA183" s="192">
        <f t="shared" ca="1" si="272"/>
        <v>0</v>
      </c>
      <c r="EB183" s="192">
        <f t="shared" ca="1" si="272"/>
        <v>0</v>
      </c>
      <c r="EC183" s="192">
        <f t="shared" ca="1" si="272"/>
        <v>0</v>
      </c>
      <c r="ED183" s="192">
        <f t="shared" ca="1" si="272"/>
        <v>0</v>
      </c>
      <c r="EE183" s="192">
        <f t="shared" ca="1" si="272"/>
        <v>0</v>
      </c>
      <c r="EF183" s="192">
        <f t="shared" ca="1" si="272"/>
        <v>0</v>
      </c>
      <c r="EG183" s="192">
        <f t="shared" ca="1" si="272"/>
        <v>0</v>
      </c>
      <c r="EH183" s="192">
        <f t="shared" ca="1" si="272"/>
        <v>0</v>
      </c>
    </row>
    <row r="184" spans="1:138" x14ac:dyDescent="0.2">
      <c r="A184" s="2"/>
      <c r="B184" s="185"/>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row>
    <row r="185" spans="1:138" x14ac:dyDescent="0.2">
      <c r="A185" s="2"/>
      <c r="B185" s="189" t="s">
        <v>250</v>
      </c>
      <c r="C185" s="190"/>
      <c r="D185" s="190"/>
      <c r="E185" s="190">
        <f t="shared" ref="E185:O185" ca="1" si="273">SUMIF($R$8:$EH$8,E$10,$R185:$EH185)</f>
        <v>-1791000</v>
      </c>
      <c r="F185" s="190">
        <f t="shared" ca="1" si="273"/>
        <v>-1791000</v>
      </c>
      <c r="G185" s="190">
        <f t="shared" ca="1" si="273"/>
        <v>-1791000</v>
      </c>
      <c r="H185" s="190">
        <f t="shared" ca="1" si="273"/>
        <v>-1791000</v>
      </c>
      <c r="I185" s="190">
        <f t="shared" ca="1" si="273"/>
        <v>-1791000</v>
      </c>
      <c r="J185" s="190">
        <f t="shared" ca="1" si="273"/>
        <v>-1791000</v>
      </c>
      <c r="K185" s="190">
        <f t="shared" ca="1" si="273"/>
        <v>-1791000</v>
      </c>
      <c r="L185" s="190">
        <f t="shared" ca="1" si="273"/>
        <v>-1791000</v>
      </c>
      <c r="M185" s="190">
        <f t="shared" ca="1" si="273"/>
        <v>-1791000</v>
      </c>
      <c r="N185" s="190">
        <f t="shared" ca="1" si="273"/>
        <v>-1791000</v>
      </c>
      <c r="O185" s="190">
        <f t="shared" si="273"/>
        <v>0</v>
      </c>
      <c r="P185" s="190">
        <f ca="1">SUMIF($D$10:$N$10,"&lt;="&amp;rHoldPeriod,$D185:$N185)</f>
        <v>-17910000</v>
      </c>
      <c r="Q185" s="2"/>
      <c r="R185" s="190"/>
      <c r="S185" s="190">
        <f ca="1">-MAX(-SUM(S182:S183),-SUM(S136,S130))</f>
        <v>-149250</v>
      </c>
      <c r="T185" s="190">
        <f t="shared" ref="T185:CE185" ca="1" si="274">-MAX(-SUM(T182:T183),-SUM(T136,T130))</f>
        <v>-149250</v>
      </c>
      <c r="U185" s="190">
        <f t="shared" ca="1" si="274"/>
        <v>-149250</v>
      </c>
      <c r="V185" s="190">
        <f t="shared" ca="1" si="274"/>
        <v>-149250</v>
      </c>
      <c r="W185" s="190">
        <f t="shared" ca="1" si="274"/>
        <v>-149250</v>
      </c>
      <c r="X185" s="190">
        <f t="shared" ca="1" si="274"/>
        <v>-149250</v>
      </c>
      <c r="Y185" s="190">
        <f t="shared" ca="1" si="274"/>
        <v>-149250</v>
      </c>
      <c r="Z185" s="190">
        <f t="shared" ca="1" si="274"/>
        <v>-149250</v>
      </c>
      <c r="AA185" s="190">
        <f t="shared" ca="1" si="274"/>
        <v>-149250</v>
      </c>
      <c r="AB185" s="190">
        <f t="shared" ca="1" si="274"/>
        <v>-149250</v>
      </c>
      <c r="AC185" s="190">
        <f t="shared" ca="1" si="274"/>
        <v>-149250</v>
      </c>
      <c r="AD185" s="190">
        <f t="shared" ca="1" si="274"/>
        <v>-149250</v>
      </c>
      <c r="AE185" s="190">
        <f t="shared" ca="1" si="274"/>
        <v>-149250</v>
      </c>
      <c r="AF185" s="190">
        <f t="shared" ca="1" si="274"/>
        <v>-149250</v>
      </c>
      <c r="AG185" s="190">
        <f t="shared" ca="1" si="274"/>
        <v>-149250</v>
      </c>
      <c r="AH185" s="190">
        <f t="shared" ca="1" si="274"/>
        <v>-149250</v>
      </c>
      <c r="AI185" s="190">
        <f t="shared" ca="1" si="274"/>
        <v>-149250</v>
      </c>
      <c r="AJ185" s="190">
        <f t="shared" ca="1" si="274"/>
        <v>-149250</v>
      </c>
      <c r="AK185" s="190">
        <f t="shared" ca="1" si="274"/>
        <v>-149250</v>
      </c>
      <c r="AL185" s="190">
        <f t="shared" ca="1" si="274"/>
        <v>-149250</v>
      </c>
      <c r="AM185" s="190">
        <f t="shared" ca="1" si="274"/>
        <v>-149250</v>
      </c>
      <c r="AN185" s="190">
        <f t="shared" ca="1" si="274"/>
        <v>-149250</v>
      </c>
      <c r="AO185" s="190">
        <f t="shared" ca="1" si="274"/>
        <v>-149250</v>
      </c>
      <c r="AP185" s="190">
        <f t="shared" ca="1" si="274"/>
        <v>-149250</v>
      </c>
      <c r="AQ185" s="190">
        <f t="shared" ca="1" si="274"/>
        <v>-149250</v>
      </c>
      <c r="AR185" s="190">
        <f t="shared" ca="1" si="274"/>
        <v>-149250</v>
      </c>
      <c r="AS185" s="190">
        <f t="shared" ca="1" si="274"/>
        <v>-149250</v>
      </c>
      <c r="AT185" s="190">
        <f t="shared" ca="1" si="274"/>
        <v>-149250</v>
      </c>
      <c r="AU185" s="190">
        <f t="shared" ca="1" si="274"/>
        <v>-149250</v>
      </c>
      <c r="AV185" s="190">
        <f t="shared" ca="1" si="274"/>
        <v>-149250</v>
      </c>
      <c r="AW185" s="190">
        <f t="shared" ca="1" si="274"/>
        <v>-149250</v>
      </c>
      <c r="AX185" s="190">
        <f t="shared" ca="1" si="274"/>
        <v>-149250</v>
      </c>
      <c r="AY185" s="190">
        <f t="shared" ca="1" si="274"/>
        <v>-149250</v>
      </c>
      <c r="AZ185" s="190">
        <f t="shared" ca="1" si="274"/>
        <v>-149250</v>
      </c>
      <c r="BA185" s="190">
        <f t="shared" ca="1" si="274"/>
        <v>-149250</v>
      </c>
      <c r="BB185" s="190">
        <f t="shared" ca="1" si="274"/>
        <v>-149250</v>
      </c>
      <c r="BC185" s="190">
        <f t="shared" ca="1" si="274"/>
        <v>-149250</v>
      </c>
      <c r="BD185" s="190">
        <f t="shared" ca="1" si="274"/>
        <v>-149250</v>
      </c>
      <c r="BE185" s="190">
        <f t="shared" ca="1" si="274"/>
        <v>-149250</v>
      </c>
      <c r="BF185" s="190">
        <f t="shared" ca="1" si="274"/>
        <v>-149250</v>
      </c>
      <c r="BG185" s="190">
        <f t="shared" ca="1" si="274"/>
        <v>-149250</v>
      </c>
      <c r="BH185" s="190">
        <f t="shared" ca="1" si="274"/>
        <v>-149250</v>
      </c>
      <c r="BI185" s="190">
        <f t="shared" ca="1" si="274"/>
        <v>-149250</v>
      </c>
      <c r="BJ185" s="190">
        <f t="shared" ca="1" si="274"/>
        <v>-149250</v>
      </c>
      <c r="BK185" s="190">
        <f t="shared" ca="1" si="274"/>
        <v>-149250</v>
      </c>
      <c r="BL185" s="190">
        <f t="shared" ca="1" si="274"/>
        <v>-149250</v>
      </c>
      <c r="BM185" s="190">
        <f t="shared" ca="1" si="274"/>
        <v>-149250</v>
      </c>
      <c r="BN185" s="190">
        <f t="shared" ca="1" si="274"/>
        <v>-149250</v>
      </c>
      <c r="BO185" s="190">
        <f t="shared" ca="1" si="274"/>
        <v>-149250</v>
      </c>
      <c r="BP185" s="190">
        <f t="shared" ca="1" si="274"/>
        <v>-149250</v>
      </c>
      <c r="BQ185" s="190">
        <f t="shared" ca="1" si="274"/>
        <v>-149250</v>
      </c>
      <c r="BR185" s="190">
        <f t="shared" ca="1" si="274"/>
        <v>-149250</v>
      </c>
      <c r="BS185" s="190">
        <f t="shared" ca="1" si="274"/>
        <v>-149250</v>
      </c>
      <c r="BT185" s="190">
        <f t="shared" ca="1" si="274"/>
        <v>-149250</v>
      </c>
      <c r="BU185" s="190">
        <f t="shared" ca="1" si="274"/>
        <v>-149250</v>
      </c>
      <c r="BV185" s="190">
        <f t="shared" ca="1" si="274"/>
        <v>-149250</v>
      </c>
      <c r="BW185" s="190">
        <f t="shared" ca="1" si="274"/>
        <v>-149250</v>
      </c>
      <c r="BX185" s="190">
        <f t="shared" ca="1" si="274"/>
        <v>-149250</v>
      </c>
      <c r="BY185" s="190">
        <f t="shared" ca="1" si="274"/>
        <v>-149250</v>
      </c>
      <c r="BZ185" s="190">
        <f t="shared" ca="1" si="274"/>
        <v>-149250</v>
      </c>
      <c r="CA185" s="190">
        <f t="shared" ca="1" si="274"/>
        <v>-149250</v>
      </c>
      <c r="CB185" s="190">
        <f t="shared" ca="1" si="274"/>
        <v>-149250</v>
      </c>
      <c r="CC185" s="190">
        <f t="shared" ca="1" si="274"/>
        <v>-149250</v>
      </c>
      <c r="CD185" s="190">
        <f t="shared" ca="1" si="274"/>
        <v>-149250</v>
      </c>
      <c r="CE185" s="190">
        <f t="shared" ca="1" si="274"/>
        <v>-149250</v>
      </c>
      <c r="CF185" s="190">
        <f t="shared" ref="CF185:EH185" ca="1" si="275">-MAX(-SUM(CF182:CF183),-SUM(CF136,CF130))</f>
        <v>-149250</v>
      </c>
      <c r="CG185" s="190">
        <f t="shared" ca="1" si="275"/>
        <v>-149250</v>
      </c>
      <c r="CH185" s="190">
        <f t="shared" ca="1" si="275"/>
        <v>-149250</v>
      </c>
      <c r="CI185" s="190">
        <f t="shared" ca="1" si="275"/>
        <v>-149250</v>
      </c>
      <c r="CJ185" s="190">
        <f t="shared" ca="1" si="275"/>
        <v>-149250</v>
      </c>
      <c r="CK185" s="190">
        <f t="shared" ca="1" si="275"/>
        <v>-149250</v>
      </c>
      <c r="CL185" s="190">
        <f t="shared" ca="1" si="275"/>
        <v>-149250</v>
      </c>
      <c r="CM185" s="190">
        <f t="shared" ca="1" si="275"/>
        <v>-149250</v>
      </c>
      <c r="CN185" s="190">
        <f t="shared" ca="1" si="275"/>
        <v>-149250</v>
      </c>
      <c r="CO185" s="190">
        <f t="shared" ca="1" si="275"/>
        <v>-149250</v>
      </c>
      <c r="CP185" s="190">
        <f t="shared" ca="1" si="275"/>
        <v>-149250</v>
      </c>
      <c r="CQ185" s="190">
        <f t="shared" ca="1" si="275"/>
        <v>-149250</v>
      </c>
      <c r="CR185" s="190">
        <f t="shared" ca="1" si="275"/>
        <v>-149250</v>
      </c>
      <c r="CS185" s="190">
        <f t="shared" ca="1" si="275"/>
        <v>-149250</v>
      </c>
      <c r="CT185" s="190">
        <f t="shared" ca="1" si="275"/>
        <v>-149250</v>
      </c>
      <c r="CU185" s="190">
        <f t="shared" ca="1" si="275"/>
        <v>-149250</v>
      </c>
      <c r="CV185" s="190">
        <f t="shared" ca="1" si="275"/>
        <v>-149250</v>
      </c>
      <c r="CW185" s="190">
        <f t="shared" ca="1" si="275"/>
        <v>-149250</v>
      </c>
      <c r="CX185" s="190">
        <f t="shared" ca="1" si="275"/>
        <v>-149250</v>
      </c>
      <c r="CY185" s="190">
        <f t="shared" ca="1" si="275"/>
        <v>-149250</v>
      </c>
      <c r="CZ185" s="190">
        <f t="shared" ca="1" si="275"/>
        <v>-149250</v>
      </c>
      <c r="DA185" s="190">
        <f t="shared" ca="1" si="275"/>
        <v>-149250</v>
      </c>
      <c r="DB185" s="190">
        <f t="shared" ca="1" si="275"/>
        <v>-149250</v>
      </c>
      <c r="DC185" s="190">
        <f t="shared" ca="1" si="275"/>
        <v>-149250</v>
      </c>
      <c r="DD185" s="190">
        <f t="shared" ca="1" si="275"/>
        <v>-149250</v>
      </c>
      <c r="DE185" s="190">
        <f t="shared" ca="1" si="275"/>
        <v>-149250</v>
      </c>
      <c r="DF185" s="190">
        <f t="shared" ca="1" si="275"/>
        <v>-149250</v>
      </c>
      <c r="DG185" s="190">
        <f t="shared" ca="1" si="275"/>
        <v>-149250</v>
      </c>
      <c r="DH185" s="190">
        <f t="shared" ca="1" si="275"/>
        <v>-149250</v>
      </c>
      <c r="DI185" s="190">
        <f t="shared" ca="1" si="275"/>
        <v>-149250</v>
      </c>
      <c r="DJ185" s="190">
        <f t="shared" ca="1" si="275"/>
        <v>-149250</v>
      </c>
      <c r="DK185" s="190">
        <f t="shared" ca="1" si="275"/>
        <v>-149250</v>
      </c>
      <c r="DL185" s="190">
        <f t="shared" ca="1" si="275"/>
        <v>-149250</v>
      </c>
      <c r="DM185" s="190">
        <f t="shared" ca="1" si="275"/>
        <v>-149250</v>
      </c>
      <c r="DN185" s="190">
        <f t="shared" ca="1" si="275"/>
        <v>-149250</v>
      </c>
      <c r="DO185" s="190">
        <f t="shared" ca="1" si="275"/>
        <v>-149250</v>
      </c>
      <c r="DP185" s="190">
        <f t="shared" ca="1" si="275"/>
        <v>-149250</v>
      </c>
      <c r="DQ185" s="190">
        <f t="shared" ca="1" si="275"/>
        <v>-149250</v>
      </c>
      <c r="DR185" s="190">
        <f t="shared" ca="1" si="275"/>
        <v>-149250</v>
      </c>
      <c r="DS185" s="190">
        <f t="shared" ca="1" si="275"/>
        <v>-149250</v>
      </c>
      <c r="DT185" s="190">
        <f t="shared" ca="1" si="275"/>
        <v>-149250</v>
      </c>
      <c r="DU185" s="190">
        <f t="shared" ca="1" si="275"/>
        <v>-149250</v>
      </c>
      <c r="DV185" s="190">
        <f t="shared" ca="1" si="275"/>
        <v>-149250</v>
      </c>
      <c r="DW185" s="190">
        <f t="shared" ca="1" si="275"/>
        <v>-149250</v>
      </c>
      <c r="DX185" s="190">
        <f t="shared" ca="1" si="275"/>
        <v>-149250</v>
      </c>
      <c r="DY185" s="190">
        <f t="shared" ca="1" si="275"/>
        <v>-149250</v>
      </c>
      <c r="DZ185" s="190">
        <f t="shared" ca="1" si="275"/>
        <v>-149250</v>
      </c>
      <c r="EA185" s="190">
        <f t="shared" ca="1" si="275"/>
        <v>-149250</v>
      </c>
      <c r="EB185" s="190">
        <f t="shared" ca="1" si="275"/>
        <v>-149250</v>
      </c>
      <c r="EC185" s="190">
        <f t="shared" ca="1" si="275"/>
        <v>-149250</v>
      </c>
      <c r="ED185" s="190">
        <f t="shared" ca="1" si="275"/>
        <v>-149250</v>
      </c>
      <c r="EE185" s="190">
        <f t="shared" ca="1" si="275"/>
        <v>-149250</v>
      </c>
      <c r="EF185" s="190">
        <f t="shared" ca="1" si="275"/>
        <v>-149250</v>
      </c>
      <c r="EG185" s="190">
        <f t="shared" ca="1" si="275"/>
        <v>-149250</v>
      </c>
      <c r="EH185" s="190">
        <f t="shared" ca="1" si="275"/>
        <v>-149250</v>
      </c>
    </row>
    <row r="186" spans="1:138" x14ac:dyDescent="0.2">
      <c r="A186" s="2"/>
      <c r="B186" s="182" t="s">
        <v>251</v>
      </c>
      <c r="C186" s="96"/>
      <c r="D186" s="193"/>
      <c r="E186" s="193">
        <f ca="1">IF(AND(E69&gt;0,E185),E69/-E185,)*(E134+E135&gt;0)</f>
        <v>2.7730280754178058</v>
      </c>
      <c r="F186" s="193">
        <f t="shared" ref="F186:N186" ca="1" si="276">IF(AND(F69&gt;0,F185),F69/-F185,)*(F134+F135&gt;0)</f>
        <v>2.8605440632824544</v>
      </c>
      <c r="G186" s="193">
        <f t="shared" ca="1" si="276"/>
        <v>2.9507936594230979</v>
      </c>
      <c r="H186" s="193">
        <f t="shared" ca="1" si="276"/>
        <v>3.0438615753040099</v>
      </c>
      <c r="I186" s="193">
        <f t="shared" ca="1" si="276"/>
        <v>3.1398351313138093</v>
      </c>
      <c r="J186" s="193">
        <f t="shared" ca="1" si="276"/>
        <v>3.2388043367226698</v>
      </c>
      <c r="K186" s="193">
        <f t="shared" ca="1" si="276"/>
        <v>3.3408619720805284</v>
      </c>
      <c r="L186" s="193">
        <f t="shared" ca="1" si="276"/>
        <v>3.44610367413053</v>
      </c>
      <c r="M186" s="193">
        <f t="shared" ca="1" si="276"/>
        <v>3.5546280233142205</v>
      </c>
      <c r="N186" s="193">
        <f t="shared" ca="1" si="276"/>
        <v>3.6665366339474175</v>
      </c>
      <c r="O186" s="193">
        <f ca="1">IF(AND(O69&gt;0,O185),O69/-O185,)*(O134+O135&gt;0)</f>
        <v>0</v>
      </c>
      <c r="P186" s="193"/>
      <c r="Q186" s="2"/>
      <c r="R186" s="96"/>
      <c r="S186" s="193">
        <f ca="1">IF(AND(S69&gt;0,S185),S69/-S185,)*(S134+S135&gt;0)</f>
        <v>2.7730280754178054</v>
      </c>
      <c r="T186" s="193">
        <f t="shared" ref="T186:CE186" ca="1" si="277">IF(AND(T69&gt;0,T185),T69/-T185,)*(T134+T135&gt;0)</f>
        <v>2.7730280754178054</v>
      </c>
      <c r="U186" s="193">
        <f t="shared" ca="1" si="277"/>
        <v>2.7730280754178054</v>
      </c>
      <c r="V186" s="193">
        <f t="shared" ca="1" si="277"/>
        <v>2.7730280754178054</v>
      </c>
      <c r="W186" s="193">
        <f t="shared" ca="1" si="277"/>
        <v>2.7730280754178054</v>
      </c>
      <c r="X186" s="193">
        <f t="shared" ca="1" si="277"/>
        <v>2.7730280754178054</v>
      </c>
      <c r="Y186" s="193">
        <f t="shared" ca="1" si="277"/>
        <v>2.7730280754178054</v>
      </c>
      <c r="Z186" s="193">
        <f t="shared" ca="1" si="277"/>
        <v>2.7730280754178054</v>
      </c>
      <c r="AA186" s="193">
        <f t="shared" ca="1" si="277"/>
        <v>2.7730280754178054</v>
      </c>
      <c r="AB186" s="193">
        <f t="shared" ca="1" si="277"/>
        <v>2.7730280754178054</v>
      </c>
      <c r="AC186" s="193">
        <f t="shared" ca="1" si="277"/>
        <v>2.7730280754178054</v>
      </c>
      <c r="AD186" s="193">
        <f t="shared" ca="1" si="277"/>
        <v>2.7730280754178054</v>
      </c>
      <c r="AE186" s="193">
        <f t="shared" ca="1" si="277"/>
        <v>2.8605440632824548</v>
      </c>
      <c r="AF186" s="193">
        <f t="shared" ca="1" si="277"/>
        <v>2.8605440632824548</v>
      </c>
      <c r="AG186" s="193">
        <f t="shared" ca="1" si="277"/>
        <v>2.8605440632824548</v>
      </c>
      <c r="AH186" s="193">
        <f t="shared" ca="1" si="277"/>
        <v>2.8605440632824548</v>
      </c>
      <c r="AI186" s="193">
        <f t="shared" ca="1" si="277"/>
        <v>2.8605440632824548</v>
      </c>
      <c r="AJ186" s="193">
        <f t="shared" ca="1" si="277"/>
        <v>2.8605440632824548</v>
      </c>
      <c r="AK186" s="193">
        <f t="shared" ca="1" si="277"/>
        <v>2.8605440632824548</v>
      </c>
      <c r="AL186" s="193">
        <f t="shared" ca="1" si="277"/>
        <v>2.8605440632824548</v>
      </c>
      <c r="AM186" s="193">
        <f t="shared" ca="1" si="277"/>
        <v>2.8605440632824548</v>
      </c>
      <c r="AN186" s="193">
        <f t="shared" ca="1" si="277"/>
        <v>2.8605440632824548</v>
      </c>
      <c r="AO186" s="193">
        <f t="shared" ca="1" si="277"/>
        <v>2.8605440632824548</v>
      </c>
      <c r="AP186" s="193">
        <f t="shared" ca="1" si="277"/>
        <v>2.8605440632824548</v>
      </c>
      <c r="AQ186" s="193">
        <f t="shared" ca="1" si="277"/>
        <v>2.9507936594230975</v>
      </c>
      <c r="AR186" s="193">
        <f t="shared" ca="1" si="277"/>
        <v>2.9507936594230975</v>
      </c>
      <c r="AS186" s="193">
        <f t="shared" ca="1" si="277"/>
        <v>2.9507936594230975</v>
      </c>
      <c r="AT186" s="193">
        <f t="shared" ca="1" si="277"/>
        <v>2.9507936594230975</v>
      </c>
      <c r="AU186" s="193">
        <f t="shared" ca="1" si="277"/>
        <v>2.9507936594230975</v>
      </c>
      <c r="AV186" s="193">
        <f t="shared" ca="1" si="277"/>
        <v>2.9507936594230975</v>
      </c>
      <c r="AW186" s="193">
        <f t="shared" ca="1" si="277"/>
        <v>2.9507936594230975</v>
      </c>
      <c r="AX186" s="193">
        <f t="shared" ca="1" si="277"/>
        <v>2.9507936594230975</v>
      </c>
      <c r="AY186" s="193">
        <f t="shared" ca="1" si="277"/>
        <v>2.9507936594230975</v>
      </c>
      <c r="AZ186" s="193">
        <f t="shared" ca="1" si="277"/>
        <v>2.9507936594230975</v>
      </c>
      <c r="BA186" s="193">
        <f t="shared" ca="1" si="277"/>
        <v>2.9507936594230975</v>
      </c>
      <c r="BB186" s="193">
        <f t="shared" ca="1" si="277"/>
        <v>2.9507936594230975</v>
      </c>
      <c r="BC186" s="193">
        <f t="shared" ca="1" si="277"/>
        <v>3.0438615753040117</v>
      </c>
      <c r="BD186" s="193">
        <f t="shared" ca="1" si="277"/>
        <v>3.0438615753040117</v>
      </c>
      <c r="BE186" s="193">
        <f t="shared" ca="1" si="277"/>
        <v>3.0438615753040117</v>
      </c>
      <c r="BF186" s="193">
        <f t="shared" ca="1" si="277"/>
        <v>3.0438615753040117</v>
      </c>
      <c r="BG186" s="193">
        <f t="shared" ca="1" si="277"/>
        <v>3.0438615753040117</v>
      </c>
      <c r="BH186" s="193">
        <f t="shared" ca="1" si="277"/>
        <v>3.0438615753040117</v>
      </c>
      <c r="BI186" s="193">
        <f t="shared" ca="1" si="277"/>
        <v>3.0438615753040117</v>
      </c>
      <c r="BJ186" s="193">
        <f t="shared" ca="1" si="277"/>
        <v>3.0438615753040117</v>
      </c>
      <c r="BK186" s="193">
        <f t="shared" ca="1" si="277"/>
        <v>3.0438615753040117</v>
      </c>
      <c r="BL186" s="193">
        <f t="shared" ca="1" si="277"/>
        <v>3.0438615753040117</v>
      </c>
      <c r="BM186" s="193">
        <f t="shared" ca="1" si="277"/>
        <v>3.0438615753040117</v>
      </c>
      <c r="BN186" s="193">
        <f t="shared" ca="1" si="277"/>
        <v>3.0438615753040117</v>
      </c>
      <c r="BO186" s="193">
        <f t="shared" ca="1" si="277"/>
        <v>3.1398351313138084</v>
      </c>
      <c r="BP186" s="193">
        <f t="shared" ca="1" si="277"/>
        <v>3.1398351313138084</v>
      </c>
      <c r="BQ186" s="193">
        <f t="shared" ca="1" si="277"/>
        <v>3.1398351313138084</v>
      </c>
      <c r="BR186" s="193">
        <f t="shared" ca="1" si="277"/>
        <v>3.1398351313138084</v>
      </c>
      <c r="BS186" s="193">
        <f t="shared" ca="1" si="277"/>
        <v>3.1398351313138084</v>
      </c>
      <c r="BT186" s="193">
        <f t="shared" ca="1" si="277"/>
        <v>3.1398351313138084</v>
      </c>
      <c r="BU186" s="193">
        <f t="shared" ca="1" si="277"/>
        <v>3.1398351313138084</v>
      </c>
      <c r="BV186" s="193">
        <f t="shared" ca="1" si="277"/>
        <v>3.1398351313138084</v>
      </c>
      <c r="BW186" s="193">
        <f t="shared" ca="1" si="277"/>
        <v>3.1398351313138084</v>
      </c>
      <c r="BX186" s="193">
        <f t="shared" ca="1" si="277"/>
        <v>3.1398351313138084</v>
      </c>
      <c r="BY186" s="193">
        <f t="shared" ca="1" si="277"/>
        <v>3.1398351313138084</v>
      </c>
      <c r="BZ186" s="193">
        <f t="shared" ca="1" si="277"/>
        <v>3.1398351313138084</v>
      </c>
      <c r="CA186" s="193">
        <f t="shared" ca="1" si="277"/>
        <v>3.2388043367226671</v>
      </c>
      <c r="CB186" s="193">
        <f t="shared" ca="1" si="277"/>
        <v>3.2388043367226671</v>
      </c>
      <c r="CC186" s="193">
        <f t="shared" ca="1" si="277"/>
        <v>3.2388043367226671</v>
      </c>
      <c r="CD186" s="193">
        <f t="shared" ca="1" si="277"/>
        <v>3.2388043367226671</v>
      </c>
      <c r="CE186" s="193">
        <f t="shared" ca="1" si="277"/>
        <v>3.2388043367226671</v>
      </c>
      <c r="CF186" s="193">
        <f t="shared" ref="CF186:EH186" ca="1" si="278">IF(AND(CF69&gt;0,CF185),CF69/-CF185,)*(CF134+CF135&gt;0)</f>
        <v>3.2388043367226671</v>
      </c>
      <c r="CG186" s="193">
        <f t="shared" ca="1" si="278"/>
        <v>3.2388043367226671</v>
      </c>
      <c r="CH186" s="193">
        <f t="shared" ca="1" si="278"/>
        <v>3.2388043367226671</v>
      </c>
      <c r="CI186" s="193">
        <f t="shared" ca="1" si="278"/>
        <v>3.2388043367226671</v>
      </c>
      <c r="CJ186" s="193">
        <f t="shared" ca="1" si="278"/>
        <v>3.2388043367226671</v>
      </c>
      <c r="CK186" s="193">
        <f t="shared" ca="1" si="278"/>
        <v>3.2388043367226671</v>
      </c>
      <c r="CL186" s="193">
        <f t="shared" ca="1" si="278"/>
        <v>3.2388043367226671</v>
      </c>
      <c r="CM186" s="193">
        <f t="shared" ca="1" si="278"/>
        <v>3.3408619720805302</v>
      </c>
      <c r="CN186" s="193">
        <f t="shared" ca="1" si="278"/>
        <v>3.3408619720805302</v>
      </c>
      <c r="CO186" s="193">
        <f t="shared" ca="1" si="278"/>
        <v>3.3408619720805302</v>
      </c>
      <c r="CP186" s="193">
        <f t="shared" ca="1" si="278"/>
        <v>3.3408619720805302</v>
      </c>
      <c r="CQ186" s="193">
        <f t="shared" ca="1" si="278"/>
        <v>3.3408619720805302</v>
      </c>
      <c r="CR186" s="193">
        <f t="shared" ca="1" si="278"/>
        <v>3.3408619720805302</v>
      </c>
      <c r="CS186" s="193">
        <f t="shared" ca="1" si="278"/>
        <v>3.3408619720805302</v>
      </c>
      <c r="CT186" s="193">
        <f t="shared" ca="1" si="278"/>
        <v>3.3408619720805302</v>
      </c>
      <c r="CU186" s="193">
        <f t="shared" ca="1" si="278"/>
        <v>3.3408619720805302</v>
      </c>
      <c r="CV186" s="193">
        <f t="shared" ca="1" si="278"/>
        <v>3.3408619720805302</v>
      </c>
      <c r="CW186" s="193">
        <f t="shared" ca="1" si="278"/>
        <v>3.3408619720805302</v>
      </c>
      <c r="CX186" s="193">
        <f t="shared" ca="1" si="278"/>
        <v>3.3408619720805302</v>
      </c>
      <c r="CY186" s="193">
        <f t="shared" ca="1" si="278"/>
        <v>3.4461036741305291</v>
      </c>
      <c r="CZ186" s="193">
        <f t="shared" ca="1" si="278"/>
        <v>3.4461036741305291</v>
      </c>
      <c r="DA186" s="193">
        <f t="shared" ca="1" si="278"/>
        <v>3.4461036741305291</v>
      </c>
      <c r="DB186" s="193">
        <f t="shared" ca="1" si="278"/>
        <v>3.4461036741305291</v>
      </c>
      <c r="DC186" s="193">
        <f t="shared" ca="1" si="278"/>
        <v>3.4461036741305291</v>
      </c>
      <c r="DD186" s="193">
        <f t="shared" ca="1" si="278"/>
        <v>3.4461036741305291</v>
      </c>
      <c r="DE186" s="193">
        <f t="shared" ca="1" si="278"/>
        <v>3.4461036741305291</v>
      </c>
      <c r="DF186" s="193">
        <f t="shared" ca="1" si="278"/>
        <v>3.4461036741305291</v>
      </c>
      <c r="DG186" s="193">
        <f t="shared" ca="1" si="278"/>
        <v>3.4461036741305291</v>
      </c>
      <c r="DH186" s="193">
        <f t="shared" ca="1" si="278"/>
        <v>3.4461036741305291</v>
      </c>
      <c r="DI186" s="193">
        <f t="shared" ca="1" si="278"/>
        <v>3.4461036741305291</v>
      </c>
      <c r="DJ186" s="193">
        <f t="shared" ca="1" si="278"/>
        <v>3.4461036741305291</v>
      </c>
      <c r="DK186" s="193">
        <f t="shared" ca="1" si="278"/>
        <v>3.5546280233142205</v>
      </c>
      <c r="DL186" s="193">
        <f t="shared" ca="1" si="278"/>
        <v>3.5546280233142205</v>
      </c>
      <c r="DM186" s="193">
        <f t="shared" ca="1" si="278"/>
        <v>3.5546280233142205</v>
      </c>
      <c r="DN186" s="193">
        <f t="shared" ca="1" si="278"/>
        <v>3.5546280233142205</v>
      </c>
      <c r="DO186" s="193">
        <f t="shared" ca="1" si="278"/>
        <v>3.5546280233142205</v>
      </c>
      <c r="DP186" s="193">
        <f t="shared" ca="1" si="278"/>
        <v>3.5546280233142205</v>
      </c>
      <c r="DQ186" s="193">
        <f t="shared" ca="1" si="278"/>
        <v>3.5546280233142205</v>
      </c>
      <c r="DR186" s="193">
        <f t="shared" ca="1" si="278"/>
        <v>3.5546280233142205</v>
      </c>
      <c r="DS186" s="193">
        <f t="shared" ca="1" si="278"/>
        <v>3.5546280233142205</v>
      </c>
      <c r="DT186" s="193">
        <f t="shared" ca="1" si="278"/>
        <v>3.5546280233142205</v>
      </c>
      <c r="DU186" s="193">
        <f t="shared" ca="1" si="278"/>
        <v>3.5546280233142205</v>
      </c>
      <c r="DV186" s="193">
        <f t="shared" ca="1" si="278"/>
        <v>3.5546280233142205</v>
      </c>
      <c r="DW186" s="193">
        <f t="shared" ca="1" si="278"/>
        <v>3.6665366339474148</v>
      </c>
      <c r="DX186" s="193">
        <f t="shared" ca="1" si="278"/>
        <v>3.6665366339474148</v>
      </c>
      <c r="DY186" s="193">
        <f t="shared" ca="1" si="278"/>
        <v>3.6665366339474148</v>
      </c>
      <c r="DZ186" s="193">
        <f t="shared" ca="1" si="278"/>
        <v>3.6665366339474148</v>
      </c>
      <c r="EA186" s="193">
        <f t="shared" ca="1" si="278"/>
        <v>3.6665366339474148</v>
      </c>
      <c r="EB186" s="193">
        <f t="shared" ca="1" si="278"/>
        <v>3.6665366339474148</v>
      </c>
      <c r="EC186" s="193">
        <f t="shared" ca="1" si="278"/>
        <v>3.6665366339474148</v>
      </c>
      <c r="ED186" s="193">
        <f t="shared" ca="1" si="278"/>
        <v>3.6665366339474148</v>
      </c>
      <c r="EE186" s="193">
        <f t="shared" ca="1" si="278"/>
        <v>3.6665366339474148</v>
      </c>
      <c r="EF186" s="193">
        <f t="shared" ca="1" si="278"/>
        <v>3.6665366339474148</v>
      </c>
      <c r="EG186" s="193">
        <f t="shared" ca="1" si="278"/>
        <v>3.6665366339474148</v>
      </c>
      <c r="EH186" s="193">
        <f t="shared" ca="1" si="278"/>
        <v>3.6665366339474148</v>
      </c>
    </row>
    <row r="187" spans="1:138" x14ac:dyDescent="0.2">
      <c r="A187" s="2"/>
      <c r="B187" s="191" t="s">
        <v>252</v>
      </c>
      <c r="C187" s="192"/>
      <c r="D187" s="340" cm="1">
        <f t="array" aca="1" ref="D187" ca="1">SUMPRODUCT($R$9:$EH$9*($R$8:$EH$8=D$10)*($R187:$EH187=1))</f>
        <v>0</v>
      </c>
      <c r="E187" s="340" cm="1">
        <f t="array" aca="1" ref="E187" ca="1">SUMPRODUCT($R$9:$EH$9*($R$8:$EH$8=E$10)*($R187:$EH187=1))</f>
        <v>0</v>
      </c>
      <c r="F187" s="340" cm="1">
        <f t="array" aca="1" ref="F187" ca="1">SUMPRODUCT($R$9:$EH$9*($R$8:$EH$8=F$10)*($R187:$EH187=1))</f>
        <v>0</v>
      </c>
      <c r="G187" s="340" cm="1">
        <f t="array" aca="1" ref="G187" ca="1">SUMPRODUCT($R$9:$EH$9*($R$8:$EH$8=G$10)*($R187:$EH187=1))</f>
        <v>0</v>
      </c>
      <c r="H187" s="340" cm="1">
        <f t="array" aca="1" ref="H187" ca="1">SUMPRODUCT($R$9:$EH$9*($R$8:$EH$8=H$10)*($R187:$EH187=1))</f>
        <v>0</v>
      </c>
      <c r="I187" s="340" cm="1">
        <f t="array" aca="1" ref="I187" ca="1">SUMPRODUCT($R$9:$EH$9*($R$8:$EH$8=I$10)*($R187:$EH187=1))</f>
        <v>0</v>
      </c>
      <c r="J187" s="340" cm="1">
        <f t="array" aca="1" ref="J187" ca="1">SUMPRODUCT($R$9:$EH$9*($R$8:$EH$8=J$10)*($R187:$EH187=1))</f>
        <v>0</v>
      </c>
      <c r="K187" s="340" cm="1">
        <f t="array" aca="1" ref="K187" ca="1">SUMPRODUCT($R$9:$EH$9*($R$8:$EH$8=K$10)*($R187:$EH187=1))</f>
        <v>0</v>
      </c>
      <c r="L187" s="340" cm="1">
        <f t="array" aca="1" ref="L187" ca="1">SUMPRODUCT($R$9:$EH$9*($R$8:$EH$8=L$10)*($R187:$EH187=1))</f>
        <v>0</v>
      </c>
      <c r="M187" s="340" cm="1">
        <f t="array" aca="1" ref="M187" ca="1">SUMPRODUCT($R$9:$EH$9*($R$8:$EH$8=M$10)*($R187:$EH187=1))</f>
        <v>0</v>
      </c>
      <c r="N187" s="340" cm="1">
        <f t="array" aca="1" ref="N187" ca="1">SUMPRODUCT($R$9:$EH$9*($R$8:$EH$8=N$10)*($R187:$EH187=1))</f>
        <v>48579</v>
      </c>
      <c r="O187" s="340" cm="1">
        <f t="array" aca="1" ref="O187" ca="1">SUMPRODUCT($R$9:$EH$9*($R$8:$EH$8=O$10)*($R187:$EH187=1))</f>
        <v>0</v>
      </c>
      <c r="P187" s="194"/>
      <c r="Q187" s="2"/>
      <c r="R187" s="192">
        <f ca="1">AND(R137,R135)*1</f>
        <v>0</v>
      </c>
      <c r="S187" s="192">
        <f ca="1">IF(rRsrvRlsMnth=S$10,1,MIN(rLoan1St+rLoan1Term,MAX(rHoldPeriod,1)*12)=S$10)*(SUM($R$187:R187)=0)*(SUM(S134:S135)&gt;0)*1</f>
        <v>0</v>
      </c>
      <c r="T187" s="192">
        <f ca="1">IF(rRsrvRlsMnth=T$10,1,MIN(rLoan1St+rLoan1Term,MAX(rHoldPeriod,1)*12)=T$10)*(SUM($R$187:S187)=0)*(SUM(T134:T135)&gt;0)*1</f>
        <v>0</v>
      </c>
      <c r="U187" s="192">
        <f ca="1">IF(rRsrvRlsMnth=U$10,1,MIN(rLoan1St+rLoan1Term,MAX(rHoldPeriod,1)*12)=U$10)*(SUM($R$187:T187)=0)*(SUM(U134:U135)&gt;0)*1</f>
        <v>0</v>
      </c>
      <c r="V187" s="192">
        <f ca="1">IF(rRsrvRlsMnth=V$10,1,MIN(rLoan1St+rLoan1Term,MAX(rHoldPeriod,1)*12)=V$10)*(SUM($R$187:U187)=0)*(SUM(V134:V135)&gt;0)*1</f>
        <v>0</v>
      </c>
      <c r="W187" s="192">
        <f ca="1">IF(rRsrvRlsMnth=W$10,1,MIN(rLoan1St+rLoan1Term,MAX(rHoldPeriod,1)*12)=W$10)*(SUM($R$187:V187)=0)*(SUM(W134:W135)&gt;0)*1</f>
        <v>0</v>
      </c>
      <c r="X187" s="192">
        <f ca="1">IF(rRsrvRlsMnth=X$10,1,MIN(rLoan1St+rLoan1Term,MAX(rHoldPeriod,1)*12)=X$10)*(SUM($R$187:W187)=0)*(SUM(X134:X135)&gt;0)*1</f>
        <v>0</v>
      </c>
      <c r="Y187" s="192">
        <f ca="1">IF(rRsrvRlsMnth=Y$10,1,MIN(rLoan1St+rLoan1Term,MAX(rHoldPeriod,1)*12)=Y$10)*(SUM($R$187:X187)=0)*(SUM(Y134:Y135)&gt;0)*1</f>
        <v>0</v>
      </c>
      <c r="Z187" s="192">
        <f ca="1">IF(rRsrvRlsMnth=Z$10,1,MIN(rLoan1St+rLoan1Term,MAX(rHoldPeriod,1)*12)=Z$10)*(SUM($R$187:Y187)=0)*(SUM(Z134:Z135)&gt;0)*1</f>
        <v>0</v>
      </c>
      <c r="AA187" s="192">
        <f ca="1">IF(rRsrvRlsMnth=AA$10,1,MIN(rLoan1St+rLoan1Term,MAX(rHoldPeriod,1)*12)=AA$10)*(SUM($R$187:Z187)=0)*(SUM(AA134:AA135)&gt;0)*1</f>
        <v>0</v>
      </c>
      <c r="AB187" s="192">
        <f ca="1">IF(rRsrvRlsMnth=AB$10,1,MIN(rLoan1St+rLoan1Term,MAX(rHoldPeriod,1)*12)=AB$10)*(SUM($R$187:AA187)=0)*(SUM(AB134:AB135)&gt;0)*1</f>
        <v>0</v>
      </c>
      <c r="AC187" s="192">
        <f ca="1">IF(rRsrvRlsMnth=AC$10,1,MIN(rLoan1St+rLoan1Term,MAX(rHoldPeriod,1)*12)=AC$10)*(SUM($R$187:AB187)=0)*(SUM(AC134:AC135)&gt;0)*1</f>
        <v>0</v>
      </c>
      <c r="AD187" s="192">
        <f ca="1">IF(rRsrvRlsMnth=AD$10,1,MIN(rLoan1St+rLoan1Term,MAX(rHoldPeriod,1)*12)=AD$10)*(SUM($R$187:AC187)=0)*(SUM(AD134:AD135)&gt;0)*1</f>
        <v>0</v>
      </c>
      <c r="AE187" s="192">
        <f ca="1">IF(rRsrvRlsMnth=AE$10,1,MIN(rLoan1St+rLoan1Term,MAX(rHoldPeriod,1)*12)=AE$10)*(SUM($R$187:AD187)=0)*(SUM(AE134:AE135)&gt;0)*1</f>
        <v>0</v>
      </c>
      <c r="AF187" s="192">
        <f ca="1">IF(rRsrvRlsMnth=AF$10,1,MIN(rLoan1St+rLoan1Term,MAX(rHoldPeriod,1)*12)=AF$10)*(SUM($R$187:AE187)=0)*(SUM(AF134:AF135)&gt;0)*1</f>
        <v>0</v>
      </c>
      <c r="AG187" s="192">
        <f ca="1">IF(rRsrvRlsMnth=AG$10,1,MIN(rLoan1St+rLoan1Term,MAX(rHoldPeriod,1)*12)=AG$10)*(SUM($R$187:AF187)=0)*(SUM(AG134:AG135)&gt;0)*1</f>
        <v>0</v>
      </c>
      <c r="AH187" s="192">
        <f ca="1">IF(rRsrvRlsMnth=AH$10,1,MIN(rLoan1St+rLoan1Term,MAX(rHoldPeriod,1)*12)=AH$10)*(SUM($R$187:AG187)=0)*(SUM(AH134:AH135)&gt;0)*1</f>
        <v>0</v>
      </c>
      <c r="AI187" s="192">
        <f ca="1">IF(rRsrvRlsMnth=AI$10,1,MIN(rLoan1St+rLoan1Term,MAX(rHoldPeriod,1)*12)=AI$10)*(SUM($R$187:AH187)=0)*(SUM(AI134:AI135)&gt;0)*1</f>
        <v>0</v>
      </c>
      <c r="AJ187" s="192">
        <f ca="1">IF(rRsrvRlsMnth=AJ$10,1,MIN(rLoan1St+rLoan1Term,MAX(rHoldPeriod,1)*12)=AJ$10)*(SUM($R$187:AI187)=0)*(SUM(AJ134:AJ135)&gt;0)*1</f>
        <v>0</v>
      </c>
      <c r="AK187" s="192">
        <f ca="1">IF(rRsrvRlsMnth=AK$10,1,MIN(rLoan1St+rLoan1Term,MAX(rHoldPeriod,1)*12)=AK$10)*(SUM($R$187:AJ187)=0)*(SUM(AK134:AK135)&gt;0)*1</f>
        <v>0</v>
      </c>
      <c r="AL187" s="192">
        <f ca="1">IF(rRsrvRlsMnth=AL$10,1,MIN(rLoan1St+rLoan1Term,MAX(rHoldPeriod,1)*12)=AL$10)*(SUM($R$187:AK187)=0)*(SUM(AL134:AL135)&gt;0)*1</f>
        <v>0</v>
      </c>
      <c r="AM187" s="192">
        <f ca="1">IF(rRsrvRlsMnth=AM$10,1,MIN(rLoan1St+rLoan1Term,MAX(rHoldPeriod,1)*12)=AM$10)*(SUM($R$187:AL187)=0)*(SUM(AM134:AM135)&gt;0)*1</f>
        <v>0</v>
      </c>
      <c r="AN187" s="192">
        <f ca="1">IF(rRsrvRlsMnth=AN$10,1,MIN(rLoan1St+rLoan1Term,MAX(rHoldPeriod,1)*12)=AN$10)*(SUM($R$187:AM187)=0)*(SUM(AN134:AN135)&gt;0)*1</f>
        <v>0</v>
      </c>
      <c r="AO187" s="192">
        <f ca="1">IF(rRsrvRlsMnth=AO$10,1,MIN(rLoan1St+rLoan1Term,MAX(rHoldPeriod,1)*12)=AO$10)*(SUM($R$187:AN187)=0)*(SUM(AO134:AO135)&gt;0)*1</f>
        <v>0</v>
      </c>
      <c r="AP187" s="192">
        <f ca="1">IF(rRsrvRlsMnth=AP$10,1,MIN(rLoan1St+rLoan1Term,MAX(rHoldPeriod,1)*12)=AP$10)*(SUM($R$187:AO187)=0)*(SUM(AP134:AP135)&gt;0)*1</f>
        <v>0</v>
      </c>
      <c r="AQ187" s="192">
        <f ca="1">IF(rRsrvRlsMnth=AQ$10,1,MIN(rLoan1St+rLoan1Term,MAX(rHoldPeriod,1)*12)=AQ$10)*(SUM($R$187:AP187)=0)*(SUM(AQ134:AQ135)&gt;0)*1</f>
        <v>0</v>
      </c>
      <c r="AR187" s="192">
        <f ca="1">IF(rRsrvRlsMnth=AR$10,1,MIN(rLoan1St+rLoan1Term,MAX(rHoldPeriod,1)*12)=AR$10)*(SUM($R$187:AQ187)=0)*(SUM(AR134:AR135)&gt;0)*1</f>
        <v>0</v>
      </c>
      <c r="AS187" s="192">
        <f ca="1">IF(rRsrvRlsMnth=AS$10,1,MIN(rLoan1St+rLoan1Term,MAX(rHoldPeriod,1)*12)=AS$10)*(SUM($R$187:AR187)=0)*(SUM(AS134:AS135)&gt;0)*1</f>
        <v>0</v>
      </c>
      <c r="AT187" s="192">
        <f ca="1">IF(rRsrvRlsMnth=AT$10,1,MIN(rLoan1St+rLoan1Term,MAX(rHoldPeriod,1)*12)=AT$10)*(SUM($R$187:AS187)=0)*(SUM(AT134:AT135)&gt;0)*1</f>
        <v>0</v>
      </c>
      <c r="AU187" s="192">
        <f ca="1">IF(rRsrvRlsMnth=AU$10,1,MIN(rLoan1St+rLoan1Term,MAX(rHoldPeriod,1)*12)=AU$10)*(SUM($R$187:AT187)=0)*(SUM(AU134:AU135)&gt;0)*1</f>
        <v>0</v>
      </c>
      <c r="AV187" s="192">
        <f ca="1">IF(rRsrvRlsMnth=AV$10,1,MIN(rLoan1St+rLoan1Term,MAX(rHoldPeriod,1)*12)=AV$10)*(SUM($R$187:AU187)=0)*(SUM(AV134:AV135)&gt;0)*1</f>
        <v>0</v>
      </c>
      <c r="AW187" s="192">
        <f ca="1">IF(rRsrvRlsMnth=AW$10,1,MIN(rLoan1St+rLoan1Term,MAX(rHoldPeriod,1)*12)=AW$10)*(SUM($R$187:AV187)=0)*(SUM(AW134:AW135)&gt;0)*1</f>
        <v>0</v>
      </c>
      <c r="AX187" s="192">
        <f ca="1">IF(rRsrvRlsMnth=AX$10,1,MIN(rLoan1St+rLoan1Term,MAX(rHoldPeriod,1)*12)=AX$10)*(SUM($R$187:AW187)=0)*(SUM(AX134:AX135)&gt;0)*1</f>
        <v>0</v>
      </c>
      <c r="AY187" s="192">
        <f ca="1">IF(rRsrvRlsMnth=AY$10,1,MIN(rLoan1St+rLoan1Term,MAX(rHoldPeriod,1)*12)=AY$10)*(SUM($R$187:AX187)=0)*(SUM(AY134:AY135)&gt;0)*1</f>
        <v>0</v>
      </c>
      <c r="AZ187" s="192">
        <f ca="1">IF(rRsrvRlsMnth=AZ$10,1,MIN(rLoan1St+rLoan1Term,MAX(rHoldPeriod,1)*12)=AZ$10)*(SUM($R$187:AY187)=0)*(SUM(AZ134:AZ135)&gt;0)*1</f>
        <v>0</v>
      </c>
      <c r="BA187" s="192">
        <f ca="1">IF(rRsrvRlsMnth=BA$10,1,MIN(rLoan1St+rLoan1Term,MAX(rHoldPeriod,1)*12)=BA$10)*(SUM($R$187:AZ187)=0)*(SUM(BA134:BA135)&gt;0)*1</f>
        <v>0</v>
      </c>
      <c r="BB187" s="192">
        <f ca="1">IF(rRsrvRlsMnth=BB$10,1,MIN(rLoan1St+rLoan1Term,MAX(rHoldPeriod,1)*12)=BB$10)*(SUM($R$187:BA187)=0)*(SUM(BB134:BB135)&gt;0)*1</f>
        <v>0</v>
      </c>
      <c r="BC187" s="192">
        <f ca="1">IF(rRsrvRlsMnth=BC$10,1,MIN(rLoan1St+rLoan1Term,MAX(rHoldPeriod,1)*12)=BC$10)*(SUM($R$187:BB187)=0)*(SUM(BC134:BC135)&gt;0)*1</f>
        <v>0</v>
      </c>
      <c r="BD187" s="192">
        <f ca="1">IF(rRsrvRlsMnth=BD$10,1,MIN(rLoan1St+rLoan1Term,MAX(rHoldPeriod,1)*12)=BD$10)*(SUM($R$187:BC187)=0)*(SUM(BD134:BD135)&gt;0)*1</f>
        <v>0</v>
      </c>
      <c r="BE187" s="192">
        <f ca="1">IF(rRsrvRlsMnth=BE$10,1,MIN(rLoan1St+rLoan1Term,MAX(rHoldPeriod,1)*12)=BE$10)*(SUM($R$187:BD187)=0)*(SUM(BE134:BE135)&gt;0)*1</f>
        <v>0</v>
      </c>
      <c r="BF187" s="192">
        <f ca="1">IF(rRsrvRlsMnth=BF$10,1,MIN(rLoan1St+rLoan1Term,MAX(rHoldPeriod,1)*12)=BF$10)*(SUM($R$187:BE187)=0)*(SUM(BF134:BF135)&gt;0)*1</f>
        <v>0</v>
      </c>
      <c r="BG187" s="192">
        <f ca="1">IF(rRsrvRlsMnth=BG$10,1,MIN(rLoan1St+rLoan1Term,MAX(rHoldPeriod,1)*12)=BG$10)*(SUM($R$187:BF187)=0)*(SUM(BG134:BG135)&gt;0)*1</f>
        <v>0</v>
      </c>
      <c r="BH187" s="192">
        <f ca="1">IF(rRsrvRlsMnth=BH$10,1,MIN(rLoan1St+rLoan1Term,MAX(rHoldPeriod,1)*12)=BH$10)*(SUM($R$187:BG187)=0)*(SUM(BH134:BH135)&gt;0)*1</f>
        <v>0</v>
      </c>
      <c r="BI187" s="192">
        <f ca="1">IF(rRsrvRlsMnth=BI$10,1,MIN(rLoan1St+rLoan1Term,MAX(rHoldPeriod,1)*12)=BI$10)*(SUM($R$187:BH187)=0)*(SUM(BI134:BI135)&gt;0)*1</f>
        <v>0</v>
      </c>
      <c r="BJ187" s="192">
        <f ca="1">IF(rRsrvRlsMnth=BJ$10,1,MIN(rLoan1St+rLoan1Term,MAX(rHoldPeriod,1)*12)=BJ$10)*(SUM($R$187:BI187)=0)*(SUM(BJ134:BJ135)&gt;0)*1</f>
        <v>0</v>
      </c>
      <c r="BK187" s="192">
        <f ca="1">IF(rRsrvRlsMnth=BK$10,1,MIN(rLoan1St+rLoan1Term,MAX(rHoldPeriod,1)*12)=BK$10)*(SUM($R$187:BJ187)=0)*(SUM(BK134:BK135)&gt;0)*1</f>
        <v>0</v>
      </c>
      <c r="BL187" s="192">
        <f ca="1">IF(rRsrvRlsMnth=BL$10,1,MIN(rLoan1St+rLoan1Term,MAX(rHoldPeriod,1)*12)=BL$10)*(SUM($R$187:BK187)=0)*(SUM(BL134:BL135)&gt;0)*1</f>
        <v>0</v>
      </c>
      <c r="BM187" s="192">
        <f ca="1">IF(rRsrvRlsMnth=BM$10,1,MIN(rLoan1St+rLoan1Term,MAX(rHoldPeriod,1)*12)=BM$10)*(SUM($R$187:BL187)=0)*(SUM(BM134:BM135)&gt;0)*1</f>
        <v>0</v>
      </c>
      <c r="BN187" s="192">
        <f ca="1">IF(rRsrvRlsMnth=BN$10,1,MIN(rLoan1St+rLoan1Term,MAX(rHoldPeriod,1)*12)=BN$10)*(SUM($R$187:BM187)=0)*(SUM(BN134:BN135)&gt;0)*1</f>
        <v>0</v>
      </c>
      <c r="BO187" s="192">
        <f ca="1">IF(rRsrvRlsMnth=BO$10,1,MIN(rLoan1St+rLoan1Term,MAX(rHoldPeriod,1)*12)=BO$10)*(SUM($R$187:BN187)=0)*(SUM(BO134:BO135)&gt;0)*1</f>
        <v>0</v>
      </c>
      <c r="BP187" s="192">
        <f ca="1">IF(rRsrvRlsMnth=BP$10,1,MIN(rLoan1St+rLoan1Term,MAX(rHoldPeriod,1)*12)=BP$10)*(SUM($R$187:BO187)=0)*(SUM(BP134:BP135)&gt;0)*1</f>
        <v>0</v>
      </c>
      <c r="BQ187" s="192">
        <f ca="1">IF(rRsrvRlsMnth=BQ$10,1,MIN(rLoan1St+rLoan1Term,MAX(rHoldPeriod,1)*12)=BQ$10)*(SUM($R$187:BP187)=0)*(SUM(BQ134:BQ135)&gt;0)*1</f>
        <v>0</v>
      </c>
      <c r="BR187" s="192">
        <f ca="1">IF(rRsrvRlsMnth=BR$10,1,MIN(rLoan1St+rLoan1Term,MAX(rHoldPeriod,1)*12)=BR$10)*(SUM($R$187:BQ187)=0)*(SUM(BR134:BR135)&gt;0)*1</f>
        <v>0</v>
      </c>
      <c r="BS187" s="192">
        <f ca="1">IF(rRsrvRlsMnth=BS$10,1,MIN(rLoan1St+rLoan1Term,MAX(rHoldPeriod,1)*12)=BS$10)*(SUM($R$187:BR187)=0)*(SUM(BS134:BS135)&gt;0)*1</f>
        <v>0</v>
      </c>
      <c r="BT187" s="192">
        <f ca="1">IF(rRsrvRlsMnth=BT$10,1,MIN(rLoan1St+rLoan1Term,MAX(rHoldPeriod,1)*12)=BT$10)*(SUM($R$187:BS187)=0)*(SUM(BT134:BT135)&gt;0)*1</f>
        <v>0</v>
      </c>
      <c r="BU187" s="192">
        <f ca="1">IF(rRsrvRlsMnth=BU$10,1,MIN(rLoan1St+rLoan1Term,MAX(rHoldPeriod,1)*12)=BU$10)*(SUM($R$187:BT187)=0)*(SUM(BU134:BU135)&gt;0)*1</f>
        <v>0</v>
      </c>
      <c r="BV187" s="192">
        <f ca="1">IF(rRsrvRlsMnth=BV$10,1,MIN(rLoan1St+rLoan1Term,MAX(rHoldPeriod,1)*12)=BV$10)*(SUM($R$187:BU187)=0)*(SUM(BV134:BV135)&gt;0)*1</f>
        <v>0</v>
      </c>
      <c r="BW187" s="192">
        <f ca="1">IF(rRsrvRlsMnth=BW$10,1,MIN(rLoan1St+rLoan1Term,MAX(rHoldPeriod,1)*12)=BW$10)*(SUM($R$187:BV187)=0)*(SUM(BW134:BW135)&gt;0)*1</f>
        <v>0</v>
      </c>
      <c r="BX187" s="192">
        <f ca="1">IF(rRsrvRlsMnth=BX$10,1,MIN(rLoan1St+rLoan1Term,MAX(rHoldPeriod,1)*12)=BX$10)*(SUM($R$187:BW187)=0)*(SUM(BX134:BX135)&gt;0)*1</f>
        <v>0</v>
      </c>
      <c r="BY187" s="192">
        <f ca="1">IF(rRsrvRlsMnth=BY$10,1,MIN(rLoan1St+rLoan1Term,MAX(rHoldPeriod,1)*12)=BY$10)*(SUM($R$187:BX187)=0)*(SUM(BY134:BY135)&gt;0)*1</f>
        <v>0</v>
      </c>
      <c r="BZ187" s="192">
        <f ca="1">IF(rRsrvRlsMnth=BZ$10,1,MIN(rLoan1St+rLoan1Term,MAX(rHoldPeriod,1)*12)=BZ$10)*(SUM($R$187:BY187)=0)*(SUM(BZ134:BZ135)&gt;0)*1</f>
        <v>0</v>
      </c>
      <c r="CA187" s="192">
        <f ca="1">IF(rRsrvRlsMnth=CA$10,1,MIN(rLoan1St+rLoan1Term,MAX(rHoldPeriod,1)*12)=CA$10)*(SUM($R$187:BZ187)=0)*(SUM(CA134:CA135)&gt;0)*1</f>
        <v>0</v>
      </c>
      <c r="CB187" s="192">
        <f ca="1">IF(rRsrvRlsMnth=CB$10,1,MIN(rLoan1St+rLoan1Term,MAX(rHoldPeriod,1)*12)=CB$10)*(SUM($R$187:CA187)=0)*(SUM(CB134:CB135)&gt;0)*1</f>
        <v>0</v>
      </c>
      <c r="CC187" s="192">
        <f ca="1">IF(rRsrvRlsMnth=CC$10,1,MIN(rLoan1St+rLoan1Term,MAX(rHoldPeriod,1)*12)=CC$10)*(SUM($R$187:CB187)=0)*(SUM(CC134:CC135)&gt;0)*1</f>
        <v>0</v>
      </c>
      <c r="CD187" s="192">
        <f ca="1">IF(rRsrvRlsMnth=CD$10,1,MIN(rLoan1St+rLoan1Term,MAX(rHoldPeriod,1)*12)=CD$10)*(SUM($R$187:CC187)=0)*(SUM(CD134:CD135)&gt;0)*1</f>
        <v>0</v>
      </c>
      <c r="CE187" s="192">
        <f ca="1">IF(rRsrvRlsMnth=CE$10,1,MIN(rLoan1St+rLoan1Term,MAX(rHoldPeriod,1)*12)=CE$10)*(SUM($R$187:CD187)=0)*(SUM(CE134:CE135)&gt;0)*1</f>
        <v>0</v>
      </c>
      <c r="CF187" s="192">
        <f ca="1">IF(rRsrvRlsMnth=CF$10,1,MIN(rLoan1St+rLoan1Term,MAX(rHoldPeriod,1)*12)=CF$10)*(SUM($R$187:CE187)=0)*(SUM(CF134:CF135)&gt;0)*1</f>
        <v>0</v>
      </c>
      <c r="CG187" s="192">
        <f ca="1">IF(rRsrvRlsMnth=CG$10,1,MIN(rLoan1St+rLoan1Term,MAX(rHoldPeriod,1)*12)=CG$10)*(SUM($R$187:CF187)=0)*(SUM(CG134:CG135)&gt;0)*1</f>
        <v>0</v>
      </c>
      <c r="CH187" s="192">
        <f ca="1">IF(rRsrvRlsMnth=CH$10,1,MIN(rLoan1St+rLoan1Term,MAX(rHoldPeriod,1)*12)=CH$10)*(SUM($R$187:CG187)=0)*(SUM(CH134:CH135)&gt;0)*1</f>
        <v>0</v>
      </c>
      <c r="CI187" s="192">
        <f ca="1">IF(rRsrvRlsMnth=CI$10,1,MIN(rLoan1St+rLoan1Term,MAX(rHoldPeriod,1)*12)=CI$10)*(SUM($R$187:CH187)=0)*(SUM(CI134:CI135)&gt;0)*1</f>
        <v>0</v>
      </c>
      <c r="CJ187" s="192">
        <f ca="1">IF(rRsrvRlsMnth=CJ$10,1,MIN(rLoan1St+rLoan1Term,MAX(rHoldPeriod,1)*12)=CJ$10)*(SUM($R$187:CI187)=0)*(SUM(CJ134:CJ135)&gt;0)*1</f>
        <v>0</v>
      </c>
      <c r="CK187" s="192">
        <f ca="1">IF(rRsrvRlsMnth=CK$10,1,MIN(rLoan1St+rLoan1Term,MAX(rHoldPeriod,1)*12)=CK$10)*(SUM($R$187:CJ187)=0)*(SUM(CK134:CK135)&gt;0)*1</f>
        <v>0</v>
      </c>
      <c r="CL187" s="192">
        <f ca="1">IF(rRsrvRlsMnth=CL$10,1,MIN(rLoan1St+rLoan1Term,MAX(rHoldPeriod,1)*12)=CL$10)*(SUM($R$187:CK187)=0)*(SUM(CL134:CL135)&gt;0)*1</f>
        <v>0</v>
      </c>
      <c r="CM187" s="192">
        <f ca="1">IF(rRsrvRlsMnth=CM$10,1,MIN(rLoan1St+rLoan1Term,MAX(rHoldPeriod,1)*12)=CM$10)*(SUM($R$187:CL187)=0)*(SUM(CM134:CM135)&gt;0)*1</f>
        <v>0</v>
      </c>
      <c r="CN187" s="192">
        <f ca="1">IF(rRsrvRlsMnth=CN$10,1,MIN(rLoan1St+rLoan1Term,MAX(rHoldPeriod,1)*12)=CN$10)*(SUM($R$187:CM187)=0)*(SUM(CN134:CN135)&gt;0)*1</f>
        <v>0</v>
      </c>
      <c r="CO187" s="192">
        <f ca="1">IF(rRsrvRlsMnth=CO$10,1,MIN(rLoan1St+rLoan1Term,MAX(rHoldPeriod,1)*12)=CO$10)*(SUM($R$187:CN187)=0)*(SUM(CO134:CO135)&gt;0)*1</f>
        <v>0</v>
      </c>
      <c r="CP187" s="192">
        <f ca="1">IF(rRsrvRlsMnth=CP$10,1,MIN(rLoan1St+rLoan1Term,MAX(rHoldPeriod,1)*12)=CP$10)*(SUM($R$187:CO187)=0)*(SUM(CP134:CP135)&gt;0)*1</f>
        <v>0</v>
      </c>
      <c r="CQ187" s="192">
        <f ca="1">IF(rRsrvRlsMnth=CQ$10,1,MIN(rLoan1St+rLoan1Term,MAX(rHoldPeriod,1)*12)=CQ$10)*(SUM($R$187:CP187)=0)*(SUM(CQ134:CQ135)&gt;0)*1</f>
        <v>0</v>
      </c>
      <c r="CR187" s="192">
        <f ca="1">IF(rRsrvRlsMnth=CR$10,1,MIN(rLoan1St+rLoan1Term,MAX(rHoldPeriod,1)*12)=CR$10)*(SUM($R$187:CQ187)=0)*(SUM(CR134:CR135)&gt;0)*1</f>
        <v>0</v>
      </c>
      <c r="CS187" s="192">
        <f ca="1">IF(rRsrvRlsMnth=CS$10,1,MIN(rLoan1St+rLoan1Term,MAX(rHoldPeriod,1)*12)=CS$10)*(SUM($R$187:CR187)=0)*(SUM(CS134:CS135)&gt;0)*1</f>
        <v>0</v>
      </c>
      <c r="CT187" s="192">
        <f ca="1">IF(rRsrvRlsMnth=CT$10,1,MIN(rLoan1St+rLoan1Term,MAX(rHoldPeriod,1)*12)=CT$10)*(SUM($R$187:CS187)=0)*(SUM(CT134:CT135)&gt;0)*1</f>
        <v>0</v>
      </c>
      <c r="CU187" s="192">
        <f ca="1">IF(rRsrvRlsMnth=CU$10,1,MIN(rLoan1St+rLoan1Term,MAX(rHoldPeriod,1)*12)=CU$10)*(SUM($R$187:CT187)=0)*(SUM(CU134:CU135)&gt;0)*1</f>
        <v>0</v>
      </c>
      <c r="CV187" s="192">
        <f ca="1">IF(rRsrvRlsMnth=CV$10,1,MIN(rLoan1St+rLoan1Term,MAX(rHoldPeriod,1)*12)=CV$10)*(SUM($R$187:CU187)=0)*(SUM(CV134:CV135)&gt;0)*1</f>
        <v>0</v>
      </c>
      <c r="CW187" s="192">
        <f ca="1">IF(rRsrvRlsMnth=CW$10,1,MIN(rLoan1St+rLoan1Term,MAX(rHoldPeriod,1)*12)=CW$10)*(SUM($R$187:CV187)=0)*(SUM(CW134:CW135)&gt;0)*1</f>
        <v>0</v>
      </c>
      <c r="CX187" s="192">
        <f ca="1">IF(rRsrvRlsMnth=CX$10,1,MIN(rLoan1St+rLoan1Term,MAX(rHoldPeriod,1)*12)=CX$10)*(SUM($R$187:CW187)=0)*(SUM(CX134:CX135)&gt;0)*1</f>
        <v>0</v>
      </c>
      <c r="CY187" s="192">
        <f ca="1">IF(rRsrvRlsMnth=CY$10,1,MIN(rLoan1St+rLoan1Term,MAX(rHoldPeriod,1)*12)=CY$10)*(SUM($R$187:CX187)=0)*(SUM(CY134:CY135)&gt;0)*1</f>
        <v>0</v>
      </c>
      <c r="CZ187" s="192">
        <f ca="1">IF(rRsrvRlsMnth=CZ$10,1,MIN(rLoan1St+rLoan1Term,MAX(rHoldPeriod,1)*12)=CZ$10)*(SUM($R$187:CY187)=0)*(SUM(CZ134:CZ135)&gt;0)*1</f>
        <v>0</v>
      </c>
      <c r="DA187" s="192">
        <f ca="1">IF(rRsrvRlsMnth=DA$10,1,MIN(rLoan1St+rLoan1Term,MAX(rHoldPeriod,1)*12)=DA$10)*(SUM($R$187:CZ187)=0)*(SUM(DA134:DA135)&gt;0)*1</f>
        <v>0</v>
      </c>
      <c r="DB187" s="192">
        <f ca="1">IF(rRsrvRlsMnth=DB$10,1,MIN(rLoan1St+rLoan1Term,MAX(rHoldPeriod,1)*12)=DB$10)*(SUM($R$187:DA187)=0)*(SUM(DB134:DB135)&gt;0)*1</f>
        <v>0</v>
      </c>
      <c r="DC187" s="192">
        <f ca="1">IF(rRsrvRlsMnth=DC$10,1,MIN(rLoan1St+rLoan1Term,MAX(rHoldPeriod,1)*12)=DC$10)*(SUM($R$187:DB187)=0)*(SUM(DC134:DC135)&gt;0)*1</f>
        <v>0</v>
      </c>
      <c r="DD187" s="192">
        <f ca="1">IF(rRsrvRlsMnth=DD$10,1,MIN(rLoan1St+rLoan1Term,MAX(rHoldPeriod,1)*12)=DD$10)*(SUM($R$187:DC187)=0)*(SUM(DD134:DD135)&gt;0)*1</f>
        <v>0</v>
      </c>
      <c r="DE187" s="192">
        <f ca="1">IF(rRsrvRlsMnth=DE$10,1,MIN(rLoan1St+rLoan1Term,MAX(rHoldPeriod,1)*12)=DE$10)*(SUM($R$187:DD187)=0)*(SUM(DE134:DE135)&gt;0)*1</f>
        <v>0</v>
      </c>
      <c r="DF187" s="192">
        <f ca="1">IF(rRsrvRlsMnth=DF$10,1,MIN(rLoan1St+rLoan1Term,MAX(rHoldPeriod,1)*12)=DF$10)*(SUM($R$187:DE187)=0)*(SUM(DF134:DF135)&gt;0)*1</f>
        <v>0</v>
      </c>
      <c r="DG187" s="192">
        <f ca="1">IF(rRsrvRlsMnth=DG$10,1,MIN(rLoan1St+rLoan1Term,MAX(rHoldPeriod,1)*12)=DG$10)*(SUM($R$187:DF187)=0)*(SUM(DG134:DG135)&gt;0)*1</f>
        <v>0</v>
      </c>
      <c r="DH187" s="192">
        <f ca="1">IF(rRsrvRlsMnth=DH$10,1,MIN(rLoan1St+rLoan1Term,MAX(rHoldPeriod,1)*12)=DH$10)*(SUM($R$187:DG187)=0)*(SUM(DH134:DH135)&gt;0)*1</f>
        <v>0</v>
      </c>
      <c r="DI187" s="192">
        <f ca="1">IF(rRsrvRlsMnth=DI$10,1,MIN(rLoan1St+rLoan1Term,MAX(rHoldPeriod,1)*12)=DI$10)*(SUM($R$187:DH187)=0)*(SUM(DI134:DI135)&gt;0)*1</f>
        <v>0</v>
      </c>
      <c r="DJ187" s="192">
        <f ca="1">IF(rRsrvRlsMnth=DJ$10,1,MIN(rLoan1St+rLoan1Term,MAX(rHoldPeriod,1)*12)=DJ$10)*(SUM($R$187:DI187)=0)*(SUM(DJ134:DJ135)&gt;0)*1</f>
        <v>0</v>
      </c>
      <c r="DK187" s="192">
        <f ca="1">IF(rRsrvRlsMnth=DK$10,1,MIN(rLoan1St+rLoan1Term,MAX(rHoldPeriod,1)*12)=DK$10)*(SUM($R$187:DJ187)=0)*(SUM(DK134:DK135)&gt;0)*1</f>
        <v>0</v>
      </c>
      <c r="DL187" s="192">
        <f ca="1">IF(rRsrvRlsMnth=DL$10,1,MIN(rLoan1St+rLoan1Term,MAX(rHoldPeriod,1)*12)=DL$10)*(SUM($R$187:DK187)=0)*(SUM(DL134:DL135)&gt;0)*1</f>
        <v>0</v>
      </c>
      <c r="DM187" s="192">
        <f ca="1">IF(rRsrvRlsMnth=DM$10,1,MIN(rLoan1St+rLoan1Term,MAX(rHoldPeriod,1)*12)=DM$10)*(SUM($R$187:DL187)=0)*(SUM(DM134:DM135)&gt;0)*1</f>
        <v>0</v>
      </c>
      <c r="DN187" s="192">
        <f ca="1">IF(rRsrvRlsMnth=DN$10,1,MIN(rLoan1St+rLoan1Term,MAX(rHoldPeriod,1)*12)=DN$10)*(SUM($R$187:DM187)=0)*(SUM(DN134:DN135)&gt;0)*1</f>
        <v>0</v>
      </c>
      <c r="DO187" s="192">
        <f ca="1">IF(rRsrvRlsMnth=DO$10,1,MIN(rLoan1St+rLoan1Term,MAX(rHoldPeriod,1)*12)=DO$10)*(SUM($R$187:DN187)=0)*(SUM(DO134:DO135)&gt;0)*1</f>
        <v>0</v>
      </c>
      <c r="DP187" s="192">
        <f ca="1">IF(rRsrvRlsMnth=DP$10,1,MIN(rLoan1St+rLoan1Term,MAX(rHoldPeriod,1)*12)=DP$10)*(SUM($R$187:DO187)=0)*(SUM(DP134:DP135)&gt;0)*1</f>
        <v>0</v>
      </c>
      <c r="DQ187" s="192">
        <f ca="1">IF(rRsrvRlsMnth=DQ$10,1,MIN(rLoan1St+rLoan1Term,MAX(rHoldPeriod,1)*12)=DQ$10)*(SUM($R$187:DP187)=0)*(SUM(DQ134:DQ135)&gt;0)*1</f>
        <v>0</v>
      </c>
      <c r="DR187" s="192">
        <f ca="1">IF(rRsrvRlsMnth=DR$10,1,MIN(rLoan1St+rLoan1Term,MAX(rHoldPeriod,1)*12)=DR$10)*(SUM($R$187:DQ187)=0)*(SUM(DR134:DR135)&gt;0)*1</f>
        <v>0</v>
      </c>
      <c r="DS187" s="192">
        <f ca="1">IF(rRsrvRlsMnth=DS$10,1,MIN(rLoan1St+rLoan1Term,MAX(rHoldPeriod,1)*12)=DS$10)*(SUM($R$187:DR187)=0)*(SUM(DS134:DS135)&gt;0)*1</f>
        <v>0</v>
      </c>
      <c r="DT187" s="192">
        <f ca="1">IF(rRsrvRlsMnth=DT$10,1,MIN(rLoan1St+rLoan1Term,MAX(rHoldPeriod,1)*12)=DT$10)*(SUM($R$187:DS187)=0)*(SUM(DT134:DT135)&gt;0)*1</f>
        <v>0</v>
      </c>
      <c r="DU187" s="192">
        <f ca="1">IF(rRsrvRlsMnth=DU$10,1,MIN(rLoan1St+rLoan1Term,MAX(rHoldPeriod,1)*12)=DU$10)*(SUM($R$187:DT187)=0)*(SUM(DU134:DU135)&gt;0)*1</f>
        <v>0</v>
      </c>
      <c r="DV187" s="192">
        <f ca="1">IF(rRsrvRlsMnth=DV$10,1,MIN(rLoan1St+rLoan1Term,MAX(rHoldPeriod,1)*12)=DV$10)*(SUM($R$187:DU187)=0)*(SUM(DV134:DV135)&gt;0)*1</f>
        <v>0</v>
      </c>
      <c r="DW187" s="192">
        <f ca="1">IF(rRsrvRlsMnth=DW$10,1,MIN(rLoan1St+rLoan1Term,MAX(rHoldPeriod,1)*12)=DW$10)*(SUM($R$187:DV187)=0)*(SUM(DW134:DW135)&gt;0)*1</f>
        <v>0</v>
      </c>
      <c r="DX187" s="192">
        <f ca="1">IF(rRsrvRlsMnth=DX$10,1,MIN(rLoan1St+rLoan1Term,MAX(rHoldPeriod,1)*12)=DX$10)*(SUM($R$187:DW187)=0)*(SUM(DX134:DX135)&gt;0)*1</f>
        <v>0</v>
      </c>
      <c r="DY187" s="192">
        <f ca="1">IF(rRsrvRlsMnth=DY$10,1,MIN(rLoan1St+rLoan1Term,MAX(rHoldPeriod,1)*12)=DY$10)*(SUM($R$187:DX187)=0)*(SUM(DY134:DY135)&gt;0)*1</f>
        <v>0</v>
      </c>
      <c r="DZ187" s="192">
        <f ca="1">IF(rRsrvRlsMnth=DZ$10,1,MIN(rLoan1St+rLoan1Term,MAX(rHoldPeriod,1)*12)=DZ$10)*(SUM($R$187:DY187)=0)*(SUM(DZ134:DZ135)&gt;0)*1</f>
        <v>0</v>
      </c>
      <c r="EA187" s="192">
        <f ca="1">IF(rRsrvRlsMnth=EA$10,1,MIN(rLoan1St+rLoan1Term,MAX(rHoldPeriod,1)*12)=EA$10)*(SUM($R$187:DZ187)=0)*(SUM(EA134:EA135)&gt;0)*1</f>
        <v>0</v>
      </c>
      <c r="EB187" s="192">
        <f ca="1">IF(rRsrvRlsMnth=EB$10,1,MIN(rLoan1St+rLoan1Term,MAX(rHoldPeriod,1)*12)=EB$10)*(SUM($R$187:EA187)=0)*(SUM(EB134:EB135)&gt;0)*1</f>
        <v>0</v>
      </c>
      <c r="EC187" s="192">
        <f ca="1">IF(rRsrvRlsMnth=EC$10,1,MIN(rLoan1St+rLoan1Term,MAX(rHoldPeriod,1)*12)=EC$10)*(SUM($R$187:EB187)=0)*(SUM(EC134:EC135)&gt;0)*1</f>
        <v>0</v>
      </c>
      <c r="ED187" s="192">
        <f ca="1">IF(rRsrvRlsMnth=ED$10,1,MIN(rLoan1St+rLoan1Term,MAX(rHoldPeriod,1)*12)=ED$10)*(SUM($R$187:EC187)=0)*(SUM(ED134:ED135)&gt;0)*1</f>
        <v>0</v>
      </c>
      <c r="EE187" s="192">
        <f ca="1">IF(rRsrvRlsMnth=EE$10,1,MIN(rLoan1St+rLoan1Term,MAX(rHoldPeriod,1)*12)=EE$10)*(SUM($R$187:ED187)=0)*(SUM(EE134:EE135)&gt;0)*1</f>
        <v>0</v>
      </c>
      <c r="EF187" s="192">
        <f ca="1">IF(rRsrvRlsMnth=EF$10,1,MIN(rLoan1St+rLoan1Term,MAX(rHoldPeriod,1)*12)=EF$10)*(SUM($R$187:EE187)=0)*(SUM(EF134:EF135)&gt;0)*1</f>
        <v>0</v>
      </c>
      <c r="EG187" s="192">
        <f ca="1">IF(rRsrvRlsMnth=EG$10,1,MIN(rLoan1St+rLoan1Term,MAX(rHoldPeriod,1)*12)=EG$10)*(SUM($R$187:EF187)=0)*(SUM(EG134:EG135)&gt;0)*1</f>
        <v>0</v>
      </c>
      <c r="EH187" s="192">
        <f ca="1">IF(rRsrvRlsMnth=EH$10,1,MIN(rLoan1St+rLoan1Term,MAX(rHoldPeriod,1)*12)=EH$10)*(SUM($R$187:EG187)=0)*(SUM(EH134:EH135)&gt;0)*1</f>
        <v>1</v>
      </c>
    </row>
    <row r="188" spans="1:138"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row>
    <row r="189" spans="1:138"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row>
    <row r="190" spans="1:138" x14ac:dyDescent="0.2">
      <c r="A190" s="2"/>
      <c r="B190" s="168" t="s">
        <v>154</v>
      </c>
      <c r="C190" s="168"/>
      <c r="D190" s="168"/>
      <c r="E190" s="168"/>
      <c r="F190" s="168"/>
      <c r="G190" s="168"/>
      <c r="H190" s="168"/>
      <c r="I190" s="168"/>
      <c r="J190" s="168"/>
      <c r="K190" s="168"/>
      <c r="L190" s="168"/>
      <c r="M190" s="168"/>
      <c r="N190" s="168"/>
      <c r="O190" s="168"/>
      <c r="P190" s="168"/>
      <c r="Q190" s="2"/>
      <c r="R190" s="168"/>
      <c r="S190" s="168"/>
      <c r="T190" s="168"/>
      <c r="U190" s="168"/>
      <c r="V190" s="168"/>
      <c r="W190" s="168"/>
      <c r="X190" s="168"/>
      <c r="Y190" s="168"/>
      <c r="Z190" s="168"/>
      <c r="AA190" s="168"/>
      <c r="AB190" s="168"/>
      <c r="AC190" s="168"/>
      <c r="AD190" s="168"/>
      <c r="AE190" s="168"/>
      <c r="AF190" s="168"/>
      <c r="AG190" s="168"/>
      <c r="AH190" s="168"/>
      <c r="AI190" s="168"/>
      <c r="AJ190" s="168"/>
      <c r="AK190" s="168"/>
      <c r="AL190" s="168"/>
      <c r="AM190" s="168"/>
      <c r="AN190" s="168"/>
      <c r="AO190" s="168"/>
      <c r="AP190" s="168"/>
      <c r="AQ190" s="168"/>
      <c r="AR190" s="168"/>
      <c r="AS190" s="168"/>
      <c r="AT190" s="168"/>
      <c r="AU190" s="168"/>
      <c r="AV190" s="168"/>
      <c r="AW190" s="168"/>
      <c r="AX190" s="168"/>
      <c r="AY190" s="168"/>
      <c r="AZ190" s="168"/>
      <c r="BA190" s="168"/>
      <c r="BB190" s="168"/>
      <c r="BC190" s="168"/>
      <c r="BD190" s="168"/>
      <c r="BE190" s="168"/>
      <c r="BF190" s="168"/>
      <c r="BG190" s="168"/>
      <c r="BH190" s="168"/>
      <c r="BI190" s="168"/>
      <c r="BJ190" s="168"/>
      <c r="BK190" s="168"/>
      <c r="BL190" s="168"/>
      <c r="BM190" s="168"/>
      <c r="BN190" s="168"/>
      <c r="BO190" s="168"/>
      <c r="BP190" s="168"/>
      <c r="BQ190" s="168"/>
      <c r="BR190" s="168"/>
      <c r="BS190" s="168"/>
      <c r="BT190" s="168"/>
      <c r="BU190" s="168"/>
      <c r="BV190" s="168"/>
      <c r="BW190" s="168"/>
      <c r="BX190" s="168"/>
      <c r="BY190" s="168"/>
      <c r="BZ190" s="168"/>
      <c r="CA190" s="168"/>
      <c r="CB190" s="168"/>
      <c r="CC190" s="168"/>
      <c r="CD190" s="168"/>
      <c r="CE190" s="168"/>
      <c r="CF190" s="168"/>
      <c r="CG190" s="168"/>
      <c r="CH190" s="168"/>
      <c r="CI190" s="168"/>
      <c r="CJ190" s="168"/>
      <c r="CK190" s="168"/>
      <c r="CL190" s="168"/>
      <c r="CM190" s="168"/>
      <c r="CN190" s="168"/>
      <c r="CO190" s="168"/>
      <c r="CP190" s="168"/>
      <c r="CQ190" s="168"/>
      <c r="CR190" s="168"/>
      <c r="CS190" s="168"/>
      <c r="CT190" s="168"/>
      <c r="CU190" s="168"/>
      <c r="CV190" s="168"/>
      <c r="CW190" s="168"/>
      <c r="CX190" s="168"/>
      <c r="CY190" s="168"/>
      <c r="CZ190" s="168"/>
      <c r="DA190" s="168"/>
      <c r="DB190" s="168"/>
      <c r="DC190" s="168"/>
      <c r="DD190" s="168"/>
      <c r="DE190" s="168"/>
      <c r="DF190" s="168"/>
      <c r="DG190" s="168"/>
      <c r="DH190" s="168"/>
      <c r="DI190" s="168"/>
      <c r="DJ190" s="168"/>
      <c r="DK190" s="168"/>
      <c r="DL190" s="168"/>
      <c r="DM190" s="168"/>
      <c r="DN190" s="168"/>
      <c r="DO190" s="168"/>
      <c r="DP190" s="168"/>
      <c r="DQ190" s="168"/>
      <c r="DR190" s="168"/>
      <c r="DS190" s="168"/>
      <c r="DT190" s="168"/>
      <c r="DU190" s="168"/>
      <c r="DV190" s="168"/>
      <c r="DW190" s="168"/>
      <c r="DX190" s="168"/>
      <c r="DY190" s="168"/>
      <c r="DZ190" s="168"/>
      <c r="EA190" s="168"/>
      <c r="EB190" s="168"/>
      <c r="EC190" s="168"/>
      <c r="ED190" s="168"/>
      <c r="EE190" s="168"/>
      <c r="EF190" s="168"/>
      <c r="EG190" s="168"/>
      <c r="EH190" s="168"/>
    </row>
    <row r="191" spans="1:138" x14ac:dyDescent="0.2">
      <c r="A191" s="2"/>
      <c r="B191" s="181" t="s">
        <v>182</v>
      </c>
      <c r="C191" s="120"/>
      <c r="D191" s="120"/>
      <c r="E191" s="120"/>
      <c r="F191" s="120"/>
      <c r="G191" s="120"/>
      <c r="H191" s="120"/>
      <c r="I191" s="120"/>
      <c r="J191" s="120"/>
      <c r="K191" s="120"/>
      <c r="L191" s="120"/>
      <c r="M191" s="120"/>
      <c r="N191" s="120"/>
      <c r="O191" s="120"/>
      <c r="P191" s="120"/>
      <c r="Q191" s="2"/>
      <c r="R191" s="120"/>
      <c r="S191" s="120"/>
      <c r="T191" s="120"/>
      <c r="U191" s="120"/>
      <c r="V191" s="120"/>
      <c r="W191" s="120"/>
      <c r="X191" s="120"/>
      <c r="Y191" s="120"/>
      <c r="Z191" s="120"/>
      <c r="AA191" s="120"/>
      <c r="AB191" s="120"/>
      <c r="AC191" s="120"/>
      <c r="AD191" s="120"/>
      <c r="AE191" s="120"/>
      <c r="AF191" s="120"/>
      <c r="AG191" s="120"/>
      <c r="AH191" s="120"/>
      <c r="AI191" s="120"/>
      <c r="AJ191" s="120"/>
      <c r="AK191" s="120"/>
      <c r="AL191" s="120"/>
      <c r="AM191" s="120"/>
      <c r="AN191" s="120"/>
      <c r="AO191" s="120"/>
      <c r="AP191" s="120"/>
      <c r="AQ191" s="120"/>
      <c r="AR191" s="120"/>
      <c r="AS191" s="120"/>
      <c r="AT191" s="120"/>
      <c r="AU191" s="120"/>
      <c r="AV191" s="120"/>
      <c r="AW191" s="120"/>
      <c r="AX191" s="120"/>
      <c r="AY191" s="120"/>
      <c r="AZ191" s="120"/>
      <c r="BA191" s="120"/>
      <c r="BB191" s="120"/>
      <c r="BC191" s="120"/>
      <c r="BD191" s="120"/>
      <c r="BE191" s="120"/>
      <c r="BF191" s="120"/>
      <c r="BG191" s="120"/>
      <c r="BH191" s="120"/>
      <c r="BI191" s="120"/>
      <c r="BJ191" s="120"/>
      <c r="BK191" s="120"/>
      <c r="BL191" s="120"/>
      <c r="BM191" s="120"/>
      <c r="BN191" s="120"/>
      <c r="BO191" s="120"/>
      <c r="BP191" s="120"/>
      <c r="BQ191" s="120"/>
      <c r="BR191" s="120"/>
      <c r="BS191" s="120"/>
      <c r="BT191" s="120"/>
      <c r="BU191" s="120"/>
      <c r="BV191" s="120"/>
      <c r="BW191" s="120"/>
      <c r="BX191" s="120"/>
      <c r="BY191" s="120"/>
      <c r="BZ191" s="120"/>
      <c r="CA191" s="120"/>
      <c r="CB191" s="120"/>
      <c r="CC191" s="120"/>
      <c r="CD191" s="120"/>
      <c r="CE191" s="120"/>
      <c r="CF191" s="120"/>
      <c r="CG191" s="120"/>
      <c r="CH191" s="120"/>
      <c r="CI191" s="120"/>
      <c r="CJ191" s="120"/>
      <c r="CK191" s="120"/>
      <c r="CL191" s="120"/>
      <c r="CM191" s="120"/>
      <c r="CN191" s="120"/>
      <c r="CO191" s="120"/>
      <c r="CP191" s="120"/>
      <c r="CQ191" s="120"/>
      <c r="CR191" s="120"/>
      <c r="CS191" s="120"/>
      <c r="CT191" s="120"/>
      <c r="CU191" s="120"/>
      <c r="CV191" s="120"/>
      <c r="CW191" s="120"/>
      <c r="CX191" s="120"/>
      <c r="CY191" s="120"/>
      <c r="CZ191" s="120"/>
      <c r="DA191" s="120"/>
      <c r="DB191" s="120"/>
      <c r="DC191" s="120"/>
      <c r="DD191" s="120"/>
      <c r="DE191" s="120"/>
      <c r="DF191" s="120"/>
      <c r="DG191" s="120"/>
      <c r="DH191" s="120"/>
      <c r="DI191" s="120"/>
      <c r="DJ191" s="120"/>
      <c r="DK191" s="120"/>
      <c r="DL191" s="120"/>
      <c r="DM191" s="120"/>
      <c r="DN191" s="120"/>
      <c r="DO191" s="120"/>
      <c r="DP191" s="120"/>
      <c r="DQ191" s="120"/>
      <c r="DR191" s="120"/>
      <c r="DS191" s="120"/>
      <c r="DT191" s="120"/>
      <c r="DU191" s="120"/>
      <c r="DV191" s="120"/>
      <c r="DW191" s="120"/>
      <c r="DX191" s="120"/>
      <c r="DY191" s="120"/>
      <c r="DZ191" s="120"/>
      <c r="EA191" s="120"/>
      <c r="EB191" s="120"/>
      <c r="EC191" s="120"/>
      <c r="ED191" s="120"/>
      <c r="EE191" s="120"/>
      <c r="EF191" s="120"/>
      <c r="EG191" s="120"/>
      <c r="EH191" s="120"/>
    </row>
    <row r="192" spans="1:138" x14ac:dyDescent="0.2">
      <c r="A192" s="2"/>
      <c r="B192" s="182" t="s">
        <v>183</v>
      </c>
      <c r="C192" s="96"/>
      <c r="D192" s="96">
        <f t="shared" ref="D192:O192" si="279">SUMIF($R$8:$EH$8,D$10,$R192:$EH192)</f>
        <v>0</v>
      </c>
      <c r="E192" s="96">
        <f t="shared" si="279"/>
        <v>0</v>
      </c>
      <c r="F192" s="96">
        <f t="shared" si="279"/>
        <v>0</v>
      </c>
      <c r="G192" s="96">
        <f t="shared" si="279"/>
        <v>0</v>
      </c>
      <c r="H192" s="96">
        <f t="shared" si="279"/>
        <v>0</v>
      </c>
      <c r="I192" s="96">
        <f t="shared" si="279"/>
        <v>0</v>
      </c>
      <c r="J192" s="96">
        <f t="shared" si="279"/>
        <v>0</v>
      </c>
      <c r="K192" s="96">
        <f t="shared" si="279"/>
        <v>0</v>
      </c>
      <c r="L192" s="96">
        <f t="shared" si="279"/>
        <v>0</v>
      </c>
      <c r="M192" s="96">
        <f t="shared" si="279"/>
        <v>0</v>
      </c>
      <c r="N192" s="96">
        <f t="shared" si="279"/>
        <v>0</v>
      </c>
      <c r="O192" s="96">
        <f t="shared" si="279"/>
        <v>0</v>
      </c>
      <c r="P192" s="96">
        <f>SUMIF($D$10:$N$10,"&lt;="&amp;rHoldPeriod,$D192:$N192)</f>
        <v>0</v>
      </c>
      <c r="Q192" s="2"/>
      <c r="R192" s="96">
        <f t="shared" ref="R192:AW192" si="280">-(rLoan2Pts*R198+rLoan2Cost)*(R198&gt;0)</f>
        <v>0</v>
      </c>
      <c r="S192" s="96">
        <f t="shared" si="280"/>
        <v>0</v>
      </c>
      <c r="T192" s="96">
        <f t="shared" si="280"/>
        <v>0</v>
      </c>
      <c r="U192" s="96">
        <f t="shared" si="280"/>
        <v>0</v>
      </c>
      <c r="V192" s="96">
        <f t="shared" si="280"/>
        <v>0</v>
      </c>
      <c r="W192" s="96">
        <f t="shared" si="280"/>
        <v>0</v>
      </c>
      <c r="X192" s="96">
        <f t="shared" si="280"/>
        <v>0</v>
      </c>
      <c r="Y192" s="96">
        <f t="shared" si="280"/>
        <v>0</v>
      </c>
      <c r="Z192" s="96">
        <f t="shared" si="280"/>
        <v>0</v>
      </c>
      <c r="AA192" s="96">
        <f t="shared" si="280"/>
        <v>0</v>
      </c>
      <c r="AB192" s="96">
        <f t="shared" si="280"/>
        <v>0</v>
      </c>
      <c r="AC192" s="96">
        <f t="shared" si="280"/>
        <v>0</v>
      </c>
      <c r="AD192" s="96">
        <f t="shared" si="280"/>
        <v>0</v>
      </c>
      <c r="AE192" s="96">
        <f t="shared" si="280"/>
        <v>0</v>
      </c>
      <c r="AF192" s="96">
        <f t="shared" si="280"/>
        <v>0</v>
      </c>
      <c r="AG192" s="96">
        <f t="shared" si="280"/>
        <v>0</v>
      </c>
      <c r="AH192" s="96">
        <f t="shared" si="280"/>
        <v>0</v>
      </c>
      <c r="AI192" s="96">
        <f t="shared" si="280"/>
        <v>0</v>
      </c>
      <c r="AJ192" s="96">
        <f t="shared" si="280"/>
        <v>0</v>
      </c>
      <c r="AK192" s="96">
        <f t="shared" si="280"/>
        <v>0</v>
      </c>
      <c r="AL192" s="96">
        <f t="shared" si="280"/>
        <v>0</v>
      </c>
      <c r="AM192" s="96">
        <f t="shared" si="280"/>
        <v>0</v>
      </c>
      <c r="AN192" s="96">
        <f t="shared" si="280"/>
        <v>0</v>
      </c>
      <c r="AO192" s="96">
        <f t="shared" si="280"/>
        <v>0</v>
      </c>
      <c r="AP192" s="96">
        <f t="shared" si="280"/>
        <v>0</v>
      </c>
      <c r="AQ192" s="96">
        <f t="shared" si="280"/>
        <v>0</v>
      </c>
      <c r="AR192" s="96">
        <f t="shared" si="280"/>
        <v>0</v>
      </c>
      <c r="AS192" s="96">
        <f t="shared" si="280"/>
        <v>0</v>
      </c>
      <c r="AT192" s="96">
        <f t="shared" si="280"/>
        <v>0</v>
      </c>
      <c r="AU192" s="96">
        <f t="shared" si="280"/>
        <v>0</v>
      </c>
      <c r="AV192" s="96">
        <f t="shared" si="280"/>
        <v>0</v>
      </c>
      <c r="AW192" s="96">
        <f t="shared" si="280"/>
        <v>0</v>
      </c>
      <c r="AX192" s="96">
        <f t="shared" ref="AX192:CC192" si="281">-(rLoan2Pts*AX198+rLoan2Cost)*(AX198&gt;0)</f>
        <v>0</v>
      </c>
      <c r="AY192" s="96">
        <f t="shared" si="281"/>
        <v>0</v>
      </c>
      <c r="AZ192" s="96">
        <f t="shared" si="281"/>
        <v>0</v>
      </c>
      <c r="BA192" s="96">
        <f t="shared" si="281"/>
        <v>0</v>
      </c>
      <c r="BB192" s="96">
        <f t="shared" si="281"/>
        <v>0</v>
      </c>
      <c r="BC192" s="96">
        <f t="shared" si="281"/>
        <v>0</v>
      </c>
      <c r="BD192" s="96">
        <f t="shared" si="281"/>
        <v>0</v>
      </c>
      <c r="BE192" s="96">
        <f t="shared" si="281"/>
        <v>0</v>
      </c>
      <c r="BF192" s="96">
        <f t="shared" si="281"/>
        <v>0</v>
      </c>
      <c r="BG192" s="96">
        <f t="shared" si="281"/>
        <v>0</v>
      </c>
      <c r="BH192" s="96">
        <f t="shared" si="281"/>
        <v>0</v>
      </c>
      <c r="BI192" s="96">
        <f t="shared" si="281"/>
        <v>0</v>
      </c>
      <c r="BJ192" s="96">
        <f t="shared" si="281"/>
        <v>0</v>
      </c>
      <c r="BK192" s="96">
        <f t="shared" si="281"/>
        <v>0</v>
      </c>
      <c r="BL192" s="96">
        <f t="shared" si="281"/>
        <v>0</v>
      </c>
      <c r="BM192" s="96">
        <f t="shared" si="281"/>
        <v>0</v>
      </c>
      <c r="BN192" s="96">
        <f t="shared" si="281"/>
        <v>0</v>
      </c>
      <c r="BO192" s="96">
        <f t="shared" si="281"/>
        <v>0</v>
      </c>
      <c r="BP192" s="96">
        <f t="shared" si="281"/>
        <v>0</v>
      </c>
      <c r="BQ192" s="96">
        <f t="shared" si="281"/>
        <v>0</v>
      </c>
      <c r="BR192" s="96">
        <f t="shared" si="281"/>
        <v>0</v>
      </c>
      <c r="BS192" s="96">
        <f t="shared" si="281"/>
        <v>0</v>
      </c>
      <c r="BT192" s="96">
        <f t="shared" si="281"/>
        <v>0</v>
      </c>
      <c r="BU192" s="96">
        <f t="shared" si="281"/>
        <v>0</v>
      </c>
      <c r="BV192" s="96">
        <f t="shared" si="281"/>
        <v>0</v>
      </c>
      <c r="BW192" s="96">
        <f t="shared" si="281"/>
        <v>0</v>
      </c>
      <c r="BX192" s="96">
        <f t="shared" si="281"/>
        <v>0</v>
      </c>
      <c r="BY192" s="96">
        <f t="shared" si="281"/>
        <v>0</v>
      </c>
      <c r="BZ192" s="96">
        <f t="shared" si="281"/>
        <v>0</v>
      </c>
      <c r="CA192" s="96">
        <f t="shared" si="281"/>
        <v>0</v>
      </c>
      <c r="CB192" s="96">
        <f t="shared" si="281"/>
        <v>0</v>
      </c>
      <c r="CC192" s="96">
        <f t="shared" si="281"/>
        <v>0</v>
      </c>
      <c r="CD192" s="96">
        <f t="shared" ref="CD192:DI192" si="282">-(rLoan2Pts*CD198+rLoan2Cost)*(CD198&gt;0)</f>
        <v>0</v>
      </c>
      <c r="CE192" s="96">
        <f t="shared" si="282"/>
        <v>0</v>
      </c>
      <c r="CF192" s="96">
        <f t="shared" si="282"/>
        <v>0</v>
      </c>
      <c r="CG192" s="96">
        <f t="shared" si="282"/>
        <v>0</v>
      </c>
      <c r="CH192" s="96">
        <f t="shared" si="282"/>
        <v>0</v>
      </c>
      <c r="CI192" s="96">
        <f t="shared" si="282"/>
        <v>0</v>
      </c>
      <c r="CJ192" s="96">
        <f t="shared" si="282"/>
        <v>0</v>
      </c>
      <c r="CK192" s="96">
        <f t="shared" si="282"/>
        <v>0</v>
      </c>
      <c r="CL192" s="96">
        <f t="shared" si="282"/>
        <v>0</v>
      </c>
      <c r="CM192" s="96">
        <f t="shared" si="282"/>
        <v>0</v>
      </c>
      <c r="CN192" s="96">
        <f t="shared" si="282"/>
        <v>0</v>
      </c>
      <c r="CO192" s="96">
        <f t="shared" si="282"/>
        <v>0</v>
      </c>
      <c r="CP192" s="96">
        <f t="shared" si="282"/>
        <v>0</v>
      </c>
      <c r="CQ192" s="96">
        <f t="shared" si="282"/>
        <v>0</v>
      </c>
      <c r="CR192" s="96">
        <f t="shared" si="282"/>
        <v>0</v>
      </c>
      <c r="CS192" s="96">
        <f t="shared" si="282"/>
        <v>0</v>
      </c>
      <c r="CT192" s="96">
        <f t="shared" si="282"/>
        <v>0</v>
      </c>
      <c r="CU192" s="96">
        <f t="shared" si="282"/>
        <v>0</v>
      </c>
      <c r="CV192" s="96">
        <f t="shared" si="282"/>
        <v>0</v>
      </c>
      <c r="CW192" s="96">
        <f t="shared" si="282"/>
        <v>0</v>
      </c>
      <c r="CX192" s="96">
        <f t="shared" si="282"/>
        <v>0</v>
      </c>
      <c r="CY192" s="96">
        <f t="shared" si="282"/>
        <v>0</v>
      </c>
      <c r="CZ192" s="96">
        <f t="shared" si="282"/>
        <v>0</v>
      </c>
      <c r="DA192" s="96">
        <f t="shared" si="282"/>
        <v>0</v>
      </c>
      <c r="DB192" s="96">
        <f t="shared" si="282"/>
        <v>0</v>
      </c>
      <c r="DC192" s="96">
        <f t="shared" si="282"/>
        <v>0</v>
      </c>
      <c r="DD192" s="96">
        <f t="shared" si="282"/>
        <v>0</v>
      </c>
      <c r="DE192" s="96">
        <f t="shared" si="282"/>
        <v>0</v>
      </c>
      <c r="DF192" s="96">
        <f t="shared" si="282"/>
        <v>0</v>
      </c>
      <c r="DG192" s="96">
        <f t="shared" si="282"/>
        <v>0</v>
      </c>
      <c r="DH192" s="96">
        <f t="shared" si="282"/>
        <v>0</v>
      </c>
      <c r="DI192" s="96">
        <f t="shared" si="282"/>
        <v>0</v>
      </c>
      <c r="DJ192" s="96">
        <f t="shared" ref="DJ192:EH192" si="283">-(rLoan2Pts*DJ198+rLoan2Cost)*(DJ198&gt;0)</f>
        <v>0</v>
      </c>
      <c r="DK192" s="96">
        <f t="shared" si="283"/>
        <v>0</v>
      </c>
      <c r="DL192" s="96">
        <f t="shared" si="283"/>
        <v>0</v>
      </c>
      <c r="DM192" s="96">
        <f t="shared" si="283"/>
        <v>0</v>
      </c>
      <c r="DN192" s="96">
        <f t="shared" si="283"/>
        <v>0</v>
      </c>
      <c r="DO192" s="96">
        <f t="shared" si="283"/>
        <v>0</v>
      </c>
      <c r="DP192" s="96">
        <f t="shared" si="283"/>
        <v>0</v>
      </c>
      <c r="DQ192" s="96">
        <f t="shared" si="283"/>
        <v>0</v>
      </c>
      <c r="DR192" s="96">
        <f t="shared" si="283"/>
        <v>0</v>
      </c>
      <c r="DS192" s="96">
        <f t="shared" si="283"/>
        <v>0</v>
      </c>
      <c r="DT192" s="96">
        <f t="shared" si="283"/>
        <v>0</v>
      </c>
      <c r="DU192" s="96">
        <f t="shared" si="283"/>
        <v>0</v>
      </c>
      <c r="DV192" s="96">
        <f t="shared" si="283"/>
        <v>0</v>
      </c>
      <c r="DW192" s="96">
        <f t="shared" si="283"/>
        <v>0</v>
      </c>
      <c r="DX192" s="96">
        <f t="shared" si="283"/>
        <v>0</v>
      </c>
      <c r="DY192" s="96">
        <f t="shared" si="283"/>
        <v>0</v>
      </c>
      <c r="DZ192" s="96">
        <f t="shared" si="283"/>
        <v>0</v>
      </c>
      <c r="EA192" s="96">
        <f t="shared" si="283"/>
        <v>0</v>
      </c>
      <c r="EB192" s="96">
        <f t="shared" si="283"/>
        <v>0</v>
      </c>
      <c r="EC192" s="96">
        <f t="shared" si="283"/>
        <v>0</v>
      </c>
      <c r="ED192" s="96">
        <f t="shared" si="283"/>
        <v>0</v>
      </c>
      <c r="EE192" s="96">
        <f t="shared" si="283"/>
        <v>0</v>
      </c>
      <c r="EF192" s="96">
        <f t="shared" si="283"/>
        <v>0</v>
      </c>
      <c r="EG192" s="96">
        <f t="shared" si="283"/>
        <v>0</v>
      </c>
      <c r="EH192" s="96">
        <f t="shared" si="283"/>
        <v>0</v>
      </c>
    </row>
    <row r="193" spans="1:138" ht="12.75" thickBot="1" x14ac:dyDescent="0.25">
      <c r="A193" s="2"/>
      <c r="B193" s="182" t="s">
        <v>184</v>
      </c>
      <c r="C193" s="96"/>
      <c r="D193" s="96"/>
      <c r="E193" s="96">
        <f t="shared" ref="E193:O193" si="284">SUMIF($R$8:$EH$8,E$10,$R193:$EH193)</f>
        <v>0</v>
      </c>
      <c r="F193" s="96">
        <f t="shared" si="284"/>
        <v>0</v>
      </c>
      <c r="G193" s="96">
        <f t="shared" si="284"/>
        <v>0</v>
      </c>
      <c r="H193" s="96">
        <f t="shared" si="284"/>
        <v>0</v>
      </c>
      <c r="I193" s="96">
        <f t="shared" si="284"/>
        <v>0</v>
      </c>
      <c r="J193" s="96">
        <f t="shared" si="284"/>
        <v>0</v>
      </c>
      <c r="K193" s="96">
        <f t="shared" si="284"/>
        <v>0</v>
      </c>
      <c r="L193" s="96">
        <f t="shared" si="284"/>
        <v>0</v>
      </c>
      <c r="M193" s="96">
        <f t="shared" si="284"/>
        <v>0</v>
      </c>
      <c r="N193" s="96">
        <f t="shared" si="284"/>
        <v>0</v>
      </c>
      <c r="O193" s="96">
        <f t="shared" si="284"/>
        <v>0</v>
      </c>
      <c r="P193" s="96">
        <f>SUMIF($D$10:$N$10,"&lt;="&amp;rHoldPeriod,$D193:$N193)</f>
        <v>0</v>
      </c>
      <c r="Q193" s="2"/>
      <c r="R193" s="96"/>
      <c r="S193" s="96">
        <f t="shared" ref="S193:AX193" si="285">-S197*S206</f>
        <v>0</v>
      </c>
      <c r="T193" s="96">
        <f t="shared" si="285"/>
        <v>0</v>
      </c>
      <c r="U193" s="96">
        <f t="shared" si="285"/>
        <v>0</v>
      </c>
      <c r="V193" s="96">
        <f t="shared" si="285"/>
        <v>0</v>
      </c>
      <c r="W193" s="96">
        <f t="shared" si="285"/>
        <v>0</v>
      </c>
      <c r="X193" s="96">
        <f t="shared" si="285"/>
        <v>0</v>
      </c>
      <c r="Y193" s="96">
        <f t="shared" si="285"/>
        <v>0</v>
      </c>
      <c r="Z193" s="96">
        <f t="shared" si="285"/>
        <v>0</v>
      </c>
      <c r="AA193" s="96">
        <f t="shared" si="285"/>
        <v>0</v>
      </c>
      <c r="AB193" s="96">
        <f t="shared" si="285"/>
        <v>0</v>
      </c>
      <c r="AC193" s="96">
        <f t="shared" si="285"/>
        <v>0</v>
      </c>
      <c r="AD193" s="96">
        <f t="shared" si="285"/>
        <v>0</v>
      </c>
      <c r="AE193" s="96">
        <f t="shared" si="285"/>
        <v>0</v>
      </c>
      <c r="AF193" s="96">
        <f t="shared" si="285"/>
        <v>0</v>
      </c>
      <c r="AG193" s="96">
        <f t="shared" si="285"/>
        <v>0</v>
      </c>
      <c r="AH193" s="96">
        <f t="shared" si="285"/>
        <v>0</v>
      </c>
      <c r="AI193" s="96">
        <f t="shared" si="285"/>
        <v>0</v>
      </c>
      <c r="AJ193" s="96">
        <f t="shared" si="285"/>
        <v>0</v>
      </c>
      <c r="AK193" s="96">
        <f t="shared" si="285"/>
        <v>0</v>
      </c>
      <c r="AL193" s="96">
        <f t="shared" si="285"/>
        <v>0</v>
      </c>
      <c r="AM193" s="96">
        <f t="shared" si="285"/>
        <v>0</v>
      </c>
      <c r="AN193" s="96">
        <f t="shared" si="285"/>
        <v>0</v>
      </c>
      <c r="AO193" s="96">
        <f t="shared" si="285"/>
        <v>0</v>
      </c>
      <c r="AP193" s="96">
        <f t="shared" si="285"/>
        <v>0</v>
      </c>
      <c r="AQ193" s="96">
        <f t="shared" si="285"/>
        <v>0</v>
      </c>
      <c r="AR193" s="96">
        <f t="shared" si="285"/>
        <v>0</v>
      </c>
      <c r="AS193" s="96">
        <f t="shared" si="285"/>
        <v>0</v>
      </c>
      <c r="AT193" s="96">
        <f t="shared" si="285"/>
        <v>0</v>
      </c>
      <c r="AU193" s="96">
        <f t="shared" si="285"/>
        <v>0</v>
      </c>
      <c r="AV193" s="96">
        <f t="shared" si="285"/>
        <v>0</v>
      </c>
      <c r="AW193" s="96">
        <f t="shared" si="285"/>
        <v>0</v>
      </c>
      <c r="AX193" s="96">
        <f t="shared" si="285"/>
        <v>0</v>
      </c>
      <c r="AY193" s="96">
        <f t="shared" ref="AY193:CD193" si="286">-AY197*AY206</f>
        <v>0</v>
      </c>
      <c r="AZ193" s="96">
        <f t="shared" si="286"/>
        <v>0</v>
      </c>
      <c r="BA193" s="96">
        <f t="shared" si="286"/>
        <v>0</v>
      </c>
      <c r="BB193" s="96">
        <f t="shared" si="286"/>
        <v>0</v>
      </c>
      <c r="BC193" s="96">
        <f t="shared" si="286"/>
        <v>0</v>
      </c>
      <c r="BD193" s="96">
        <f t="shared" si="286"/>
        <v>0</v>
      </c>
      <c r="BE193" s="96">
        <f t="shared" si="286"/>
        <v>0</v>
      </c>
      <c r="BF193" s="96">
        <f t="shared" si="286"/>
        <v>0</v>
      </c>
      <c r="BG193" s="96">
        <f t="shared" si="286"/>
        <v>0</v>
      </c>
      <c r="BH193" s="96">
        <f t="shared" si="286"/>
        <v>0</v>
      </c>
      <c r="BI193" s="96">
        <f t="shared" si="286"/>
        <v>0</v>
      </c>
      <c r="BJ193" s="96">
        <f t="shared" si="286"/>
        <v>0</v>
      </c>
      <c r="BK193" s="96">
        <f t="shared" si="286"/>
        <v>0</v>
      </c>
      <c r="BL193" s="96">
        <f t="shared" si="286"/>
        <v>0</v>
      </c>
      <c r="BM193" s="96">
        <f t="shared" si="286"/>
        <v>0</v>
      </c>
      <c r="BN193" s="96">
        <f t="shared" si="286"/>
        <v>0</v>
      </c>
      <c r="BO193" s="96">
        <f t="shared" si="286"/>
        <v>0</v>
      </c>
      <c r="BP193" s="96">
        <f t="shared" si="286"/>
        <v>0</v>
      </c>
      <c r="BQ193" s="96">
        <f t="shared" si="286"/>
        <v>0</v>
      </c>
      <c r="BR193" s="96">
        <f t="shared" si="286"/>
        <v>0</v>
      </c>
      <c r="BS193" s="96">
        <f t="shared" si="286"/>
        <v>0</v>
      </c>
      <c r="BT193" s="96">
        <f t="shared" si="286"/>
        <v>0</v>
      </c>
      <c r="BU193" s="96">
        <f t="shared" si="286"/>
        <v>0</v>
      </c>
      <c r="BV193" s="96">
        <f t="shared" si="286"/>
        <v>0</v>
      </c>
      <c r="BW193" s="96">
        <f t="shared" si="286"/>
        <v>0</v>
      </c>
      <c r="BX193" s="96">
        <f t="shared" si="286"/>
        <v>0</v>
      </c>
      <c r="BY193" s="96">
        <f t="shared" si="286"/>
        <v>0</v>
      </c>
      <c r="BZ193" s="96">
        <f t="shared" si="286"/>
        <v>0</v>
      </c>
      <c r="CA193" s="96">
        <f t="shared" si="286"/>
        <v>0</v>
      </c>
      <c r="CB193" s="96">
        <f t="shared" si="286"/>
        <v>0</v>
      </c>
      <c r="CC193" s="96">
        <f t="shared" si="286"/>
        <v>0</v>
      </c>
      <c r="CD193" s="96">
        <f t="shared" si="286"/>
        <v>0</v>
      </c>
      <c r="CE193" s="96">
        <f t="shared" ref="CE193:DJ193" si="287">-CE197*CE206</f>
        <v>0</v>
      </c>
      <c r="CF193" s="96">
        <f t="shared" si="287"/>
        <v>0</v>
      </c>
      <c r="CG193" s="96">
        <f t="shared" si="287"/>
        <v>0</v>
      </c>
      <c r="CH193" s="96">
        <f t="shared" si="287"/>
        <v>0</v>
      </c>
      <c r="CI193" s="96">
        <f t="shared" si="287"/>
        <v>0</v>
      </c>
      <c r="CJ193" s="96">
        <f t="shared" si="287"/>
        <v>0</v>
      </c>
      <c r="CK193" s="96">
        <f t="shared" si="287"/>
        <v>0</v>
      </c>
      <c r="CL193" s="96">
        <f t="shared" si="287"/>
        <v>0</v>
      </c>
      <c r="CM193" s="96">
        <f t="shared" si="287"/>
        <v>0</v>
      </c>
      <c r="CN193" s="96">
        <f t="shared" si="287"/>
        <v>0</v>
      </c>
      <c r="CO193" s="96">
        <f t="shared" si="287"/>
        <v>0</v>
      </c>
      <c r="CP193" s="96">
        <f t="shared" si="287"/>
        <v>0</v>
      </c>
      <c r="CQ193" s="96">
        <f t="shared" si="287"/>
        <v>0</v>
      </c>
      <c r="CR193" s="96">
        <f t="shared" si="287"/>
        <v>0</v>
      </c>
      <c r="CS193" s="96">
        <f t="shared" si="287"/>
        <v>0</v>
      </c>
      <c r="CT193" s="96">
        <f t="shared" si="287"/>
        <v>0</v>
      </c>
      <c r="CU193" s="96">
        <f t="shared" si="287"/>
        <v>0</v>
      </c>
      <c r="CV193" s="96">
        <f t="shared" si="287"/>
        <v>0</v>
      </c>
      <c r="CW193" s="96">
        <f t="shared" si="287"/>
        <v>0</v>
      </c>
      <c r="CX193" s="96">
        <f t="shared" si="287"/>
        <v>0</v>
      </c>
      <c r="CY193" s="96">
        <f t="shared" si="287"/>
        <v>0</v>
      </c>
      <c r="CZ193" s="96">
        <f t="shared" si="287"/>
        <v>0</v>
      </c>
      <c r="DA193" s="96">
        <f t="shared" si="287"/>
        <v>0</v>
      </c>
      <c r="DB193" s="96">
        <f t="shared" si="287"/>
        <v>0</v>
      </c>
      <c r="DC193" s="96">
        <f t="shared" si="287"/>
        <v>0</v>
      </c>
      <c r="DD193" s="96">
        <f t="shared" si="287"/>
        <v>0</v>
      </c>
      <c r="DE193" s="96">
        <f t="shared" si="287"/>
        <v>0</v>
      </c>
      <c r="DF193" s="96">
        <f t="shared" si="287"/>
        <v>0</v>
      </c>
      <c r="DG193" s="96">
        <f t="shared" si="287"/>
        <v>0</v>
      </c>
      <c r="DH193" s="96">
        <f t="shared" si="287"/>
        <v>0</v>
      </c>
      <c r="DI193" s="96">
        <f t="shared" si="287"/>
        <v>0</v>
      </c>
      <c r="DJ193" s="96">
        <f t="shared" si="287"/>
        <v>0</v>
      </c>
      <c r="DK193" s="96">
        <f t="shared" ref="DK193:EH193" si="288">-DK197*DK206</f>
        <v>0</v>
      </c>
      <c r="DL193" s="96">
        <f t="shared" si="288"/>
        <v>0</v>
      </c>
      <c r="DM193" s="96">
        <f t="shared" si="288"/>
        <v>0</v>
      </c>
      <c r="DN193" s="96">
        <f t="shared" si="288"/>
        <v>0</v>
      </c>
      <c r="DO193" s="96">
        <f t="shared" si="288"/>
        <v>0</v>
      </c>
      <c r="DP193" s="96">
        <f t="shared" si="288"/>
        <v>0</v>
      </c>
      <c r="DQ193" s="96">
        <f t="shared" si="288"/>
        <v>0</v>
      </c>
      <c r="DR193" s="96">
        <f t="shared" si="288"/>
        <v>0</v>
      </c>
      <c r="DS193" s="96">
        <f t="shared" si="288"/>
        <v>0</v>
      </c>
      <c r="DT193" s="96">
        <f t="shared" si="288"/>
        <v>0</v>
      </c>
      <c r="DU193" s="96">
        <f t="shared" si="288"/>
        <v>0</v>
      </c>
      <c r="DV193" s="96">
        <f t="shared" si="288"/>
        <v>0</v>
      </c>
      <c r="DW193" s="96">
        <f t="shared" si="288"/>
        <v>0</v>
      </c>
      <c r="DX193" s="96">
        <f t="shared" si="288"/>
        <v>0</v>
      </c>
      <c r="DY193" s="96">
        <f t="shared" si="288"/>
        <v>0</v>
      </c>
      <c r="DZ193" s="96">
        <f t="shared" si="288"/>
        <v>0</v>
      </c>
      <c r="EA193" s="96">
        <f t="shared" si="288"/>
        <v>0</v>
      </c>
      <c r="EB193" s="96">
        <f t="shared" si="288"/>
        <v>0</v>
      </c>
      <c r="EC193" s="96">
        <f t="shared" si="288"/>
        <v>0</v>
      </c>
      <c r="ED193" s="96">
        <f t="shared" si="288"/>
        <v>0</v>
      </c>
      <c r="EE193" s="96">
        <f t="shared" si="288"/>
        <v>0</v>
      </c>
      <c r="EF193" s="96">
        <f t="shared" si="288"/>
        <v>0</v>
      </c>
      <c r="EG193" s="96">
        <f t="shared" si="288"/>
        <v>0</v>
      </c>
      <c r="EH193" s="96">
        <f t="shared" si="288"/>
        <v>0</v>
      </c>
    </row>
    <row r="194" spans="1:138" ht="12.75" thickTop="1" x14ac:dyDescent="0.2">
      <c r="A194" s="2"/>
      <c r="B194" s="183" t="s">
        <v>185</v>
      </c>
      <c r="C194" s="151"/>
      <c r="D194" s="151">
        <v>0</v>
      </c>
      <c r="E194" s="151">
        <v>0</v>
      </c>
      <c r="F194" s="151">
        <v>0</v>
      </c>
      <c r="G194" s="151">
        <v>0</v>
      </c>
      <c r="H194" s="151">
        <v>0</v>
      </c>
      <c r="I194" s="151">
        <v>0</v>
      </c>
      <c r="J194" s="151">
        <v>0</v>
      </c>
      <c r="K194" s="151">
        <v>0</v>
      </c>
      <c r="L194" s="151">
        <v>0</v>
      </c>
      <c r="M194" s="151">
        <v>0</v>
      </c>
      <c r="N194" s="151">
        <v>0</v>
      </c>
      <c r="O194" s="151">
        <v>0</v>
      </c>
      <c r="P194" s="151">
        <f>SUBTOTAL(9,P192:P193)</f>
        <v>0</v>
      </c>
      <c r="Q194" s="2"/>
      <c r="R194" s="151">
        <f t="shared" ref="R194:AW194" si="289">SUBTOTAL(9,R192:R193)</f>
        <v>0</v>
      </c>
      <c r="S194" s="151">
        <f t="shared" si="289"/>
        <v>0</v>
      </c>
      <c r="T194" s="151">
        <f t="shared" si="289"/>
        <v>0</v>
      </c>
      <c r="U194" s="151">
        <f t="shared" si="289"/>
        <v>0</v>
      </c>
      <c r="V194" s="151">
        <f t="shared" si="289"/>
        <v>0</v>
      </c>
      <c r="W194" s="151">
        <f t="shared" si="289"/>
        <v>0</v>
      </c>
      <c r="X194" s="151">
        <f t="shared" si="289"/>
        <v>0</v>
      </c>
      <c r="Y194" s="151">
        <f t="shared" si="289"/>
        <v>0</v>
      </c>
      <c r="Z194" s="151">
        <f t="shared" si="289"/>
        <v>0</v>
      </c>
      <c r="AA194" s="151">
        <f t="shared" si="289"/>
        <v>0</v>
      </c>
      <c r="AB194" s="151">
        <f t="shared" si="289"/>
        <v>0</v>
      </c>
      <c r="AC194" s="151">
        <f t="shared" si="289"/>
        <v>0</v>
      </c>
      <c r="AD194" s="151">
        <f t="shared" si="289"/>
        <v>0</v>
      </c>
      <c r="AE194" s="151">
        <f t="shared" si="289"/>
        <v>0</v>
      </c>
      <c r="AF194" s="151">
        <f t="shared" si="289"/>
        <v>0</v>
      </c>
      <c r="AG194" s="151">
        <f t="shared" si="289"/>
        <v>0</v>
      </c>
      <c r="AH194" s="151">
        <f t="shared" si="289"/>
        <v>0</v>
      </c>
      <c r="AI194" s="151">
        <f t="shared" si="289"/>
        <v>0</v>
      </c>
      <c r="AJ194" s="151">
        <f t="shared" si="289"/>
        <v>0</v>
      </c>
      <c r="AK194" s="151">
        <f t="shared" si="289"/>
        <v>0</v>
      </c>
      <c r="AL194" s="151">
        <f t="shared" si="289"/>
        <v>0</v>
      </c>
      <c r="AM194" s="151">
        <f t="shared" si="289"/>
        <v>0</v>
      </c>
      <c r="AN194" s="151">
        <f t="shared" si="289"/>
        <v>0</v>
      </c>
      <c r="AO194" s="151">
        <f t="shared" si="289"/>
        <v>0</v>
      </c>
      <c r="AP194" s="151">
        <f t="shared" si="289"/>
        <v>0</v>
      </c>
      <c r="AQ194" s="151">
        <f t="shared" si="289"/>
        <v>0</v>
      </c>
      <c r="AR194" s="151">
        <f t="shared" si="289"/>
        <v>0</v>
      </c>
      <c r="AS194" s="151">
        <f t="shared" si="289"/>
        <v>0</v>
      </c>
      <c r="AT194" s="151">
        <f t="shared" si="289"/>
        <v>0</v>
      </c>
      <c r="AU194" s="151">
        <f t="shared" si="289"/>
        <v>0</v>
      </c>
      <c r="AV194" s="151">
        <f t="shared" si="289"/>
        <v>0</v>
      </c>
      <c r="AW194" s="151">
        <f t="shared" si="289"/>
        <v>0</v>
      </c>
      <c r="AX194" s="151">
        <f t="shared" ref="AX194:CC194" si="290">SUBTOTAL(9,AX192:AX193)</f>
        <v>0</v>
      </c>
      <c r="AY194" s="151">
        <f t="shared" si="290"/>
        <v>0</v>
      </c>
      <c r="AZ194" s="151">
        <f t="shared" si="290"/>
        <v>0</v>
      </c>
      <c r="BA194" s="151">
        <f t="shared" si="290"/>
        <v>0</v>
      </c>
      <c r="BB194" s="151">
        <f t="shared" si="290"/>
        <v>0</v>
      </c>
      <c r="BC194" s="151">
        <f t="shared" si="290"/>
        <v>0</v>
      </c>
      <c r="BD194" s="151">
        <f t="shared" si="290"/>
        <v>0</v>
      </c>
      <c r="BE194" s="151">
        <f t="shared" si="290"/>
        <v>0</v>
      </c>
      <c r="BF194" s="151">
        <f t="shared" si="290"/>
        <v>0</v>
      </c>
      <c r="BG194" s="151">
        <f t="shared" si="290"/>
        <v>0</v>
      </c>
      <c r="BH194" s="151">
        <f t="shared" si="290"/>
        <v>0</v>
      </c>
      <c r="BI194" s="151">
        <f t="shared" si="290"/>
        <v>0</v>
      </c>
      <c r="BJ194" s="151">
        <f t="shared" si="290"/>
        <v>0</v>
      </c>
      <c r="BK194" s="151">
        <f t="shared" si="290"/>
        <v>0</v>
      </c>
      <c r="BL194" s="151">
        <f t="shared" si="290"/>
        <v>0</v>
      </c>
      <c r="BM194" s="151">
        <f t="shared" si="290"/>
        <v>0</v>
      </c>
      <c r="BN194" s="151">
        <f t="shared" si="290"/>
        <v>0</v>
      </c>
      <c r="BO194" s="151">
        <f t="shared" si="290"/>
        <v>0</v>
      </c>
      <c r="BP194" s="151">
        <f t="shared" si="290"/>
        <v>0</v>
      </c>
      <c r="BQ194" s="151">
        <f t="shared" si="290"/>
        <v>0</v>
      </c>
      <c r="BR194" s="151">
        <f t="shared" si="290"/>
        <v>0</v>
      </c>
      <c r="BS194" s="151">
        <f t="shared" si="290"/>
        <v>0</v>
      </c>
      <c r="BT194" s="151">
        <f t="shared" si="290"/>
        <v>0</v>
      </c>
      <c r="BU194" s="151">
        <f t="shared" si="290"/>
        <v>0</v>
      </c>
      <c r="BV194" s="151">
        <f t="shared" si="290"/>
        <v>0</v>
      </c>
      <c r="BW194" s="151">
        <f t="shared" si="290"/>
        <v>0</v>
      </c>
      <c r="BX194" s="151">
        <f t="shared" si="290"/>
        <v>0</v>
      </c>
      <c r="BY194" s="151">
        <f t="shared" si="290"/>
        <v>0</v>
      </c>
      <c r="BZ194" s="151">
        <f t="shared" si="290"/>
        <v>0</v>
      </c>
      <c r="CA194" s="151">
        <f t="shared" si="290"/>
        <v>0</v>
      </c>
      <c r="CB194" s="151">
        <f t="shared" si="290"/>
        <v>0</v>
      </c>
      <c r="CC194" s="151">
        <f t="shared" si="290"/>
        <v>0</v>
      </c>
      <c r="CD194" s="151">
        <f t="shared" ref="CD194:DI194" si="291">SUBTOTAL(9,CD192:CD193)</f>
        <v>0</v>
      </c>
      <c r="CE194" s="151">
        <f t="shared" si="291"/>
        <v>0</v>
      </c>
      <c r="CF194" s="151">
        <f t="shared" si="291"/>
        <v>0</v>
      </c>
      <c r="CG194" s="151">
        <f t="shared" si="291"/>
        <v>0</v>
      </c>
      <c r="CH194" s="151">
        <f t="shared" si="291"/>
        <v>0</v>
      </c>
      <c r="CI194" s="151">
        <f t="shared" si="291"/>
        <v>0</v>
      </c>
      <c r="CJ194" s="151">
        <f t="shared" si="291"/>
        <v>0</v>
      </c>
      <c r="CK194" s="151">
        <f t="shared" si="291"/>
        <v>0</v>
      </c>
      <c r="CL194" s="151">
        <f t="shared" si="291"/>
        <v>0</v>
      </c>
      <c r="CM194" s="151">
        <f t="shared" si="291"/>
        <v>0</v>
      </c>
      <c r="CN194" s="151">
        <f t="shared" si="291"/>
        <v>0</v>
      </c>
      <c r="CO194" s="151">
        <f t="shared" si="291"/>
        <v>0</v>
      </c>
      <c r="CP194" s="151">
        <f t="shared" si="291"/>
        <v>0</v>
      </c>
      <c r="CQ194" s="151">
        <f t="shared" si="291"/>
        <v>0</v>
      </c>
      <c r="CR194" s="151">
        <f t="shared" si="291"/>
        <v>0</v>
      </c>
      <c r="CS194" s="151">
        <f t="shared" si="291"/>
        <v>0</v>
      </c>
      <c r="CT194" s="151">
        <f t="shared" si="291"/>
        <v>0</v>
      </c>
      <c r="CU194" s="151">
        <f t="shared" si="291"/>
        <v>0</v>
      </c>
      <c r="CV194" s="151">
        <f t="shared" si="291"/>
        <v>0</v>
      </c>
      <c r="CW194" s="151">
        <f t="shared" si="291"/>
        <v>0</v>
      </c>
      <c r="CX194" s="151">
        <f t="shared" si="291"/>
        <v>0</v>
      </c>
      <c r="CY194" s="151">
        <f t="shared" si="291"/>
        <v>0</v>
      </c>
      <c r="CZ194" s="151">
        <f t="shared" si="291"/>
        <v>0</v>
      </c>
      <c r="DA194" s="151">
        <f t="shared" si="291"/>
        <v>0</v>
      </c>
      <c r="DB194" s="151">
        <f t="shared" si="291"/>
        <v>0</v>
      </c>
      <c r="DC194" s="151">
        <f t="shared" si="291"/>
        <v>0</v>
      </c>
      <c r="DD194" s="151">
        <f t="shared" si="291"/>
        <v>0</v>
      </c>
      <c r="DE194" s="151">
        <f t="shared" si="291"/>
        <v>0</v>
      </c>
      <c r="DF194" s="151">
        <f t="shared" si="291"/>
        <v>0</v>
      </c>
      <c r="DG194" s="151">
        <f t="shared" si="291"/>
        <v>0</v>
      </c>
      <c r="DH194" s="151">
        <f t="shared" si="291"/>
        <v>0</v>
      </c>
      <c r="DI194" s="151">
        <f t="shared" si="291"/>
        <v>0</v>
      </c>
      <c r="DJ194" s="151">
        <f t="shared" ref="DJ194:EH194" si="292">SUBTOTAL(9,DJ192:DJ193)</f>
        <v>0</v>
      </c>
      <c r="DK194" s="151">
        <f t="shared" si="292"/>
        <v>0</v>
      </c>
      <c r="DL194" s="151">
        <f t="shared" si="292"/>
        <v>0</v>
      </c>
      <c r="DM194" s="151">
        <f t="shared" si="292"/>
        <v>0</v>
      </c>
      <c r="DN194" s="151">
        <f t="shared" si="292"/>
        <v>0</v>
      </c>
      <c r="DO194" s="151">
        <f t="shared" si="292"/>
        <v>0</v>
      </c>
      <c r="DP194" s="151">
        <f t="shared" si="292"/>
        <v>0</v>
      </c>
      <c r="DQ194" s="151">
        <f t="shared" si="292"/>
        <v>0</v>
      </c>
      <c r="DR194" s="151">
        <f t="shared" si="292"/>
        <v>0</v>
      </c>
      <c r="DS194" s="151">
        <f t="shared" si="292"/>
        <v>0</v>
      </c>
      <c r="DT194" s="151">
        <f t="shared" si="292"/>
        <v>0</v>
      </c>
      <c r="DU194" s="151">
        <f t="shared" si="292"/>
        <v>0</v>
      </c>
      <c r="DV194" s="151">
        <f t="shared" si="292"/>
        <v>0</v>
      </c>
      <c r="DW194" s="151">
        <f t="shared" si="292"/>
        <v>0</v>
      </c>
      <c r="DX194" s="151">
        <f t="shared" si="292"/>
        <v>0</v>
      </c>
      <c r="DY194" s="151">
        <f t="shared" si="292"/>
        <v>0</v>
      </c>
      <c r="DZ194" s="151">
        <f t="shared" si="292"/>
        <v>0</v>
      </c>
      <c r="EA194" s="151">
        <f t="shared" si="292"/>
        <v>0</v>
      </c>
      <c r="EB194" s="151">
        <f t="shared" si="292"/>
        <v>0</v>
      </c>
      <c r="EC194" s="151">
        <f t="shared" si="292"/>
        <v>0</v>
      </c>
      <c r="ED194" s="151">
        <f t="shared" si="292"/>
        <v>0</v>
      </c>
      <c r="EE194" s="151">
        <f t="shared" si="292"/>
        <v>0</v>
      </c>
      <c r="EF194" s="151">
        <f t="shared" si="292"/>
        <v>0</v>
      </c>
      <c r="EG194" s="151">
        <f t="shared" si="292"/>
        <v>0</v>
      </c>
      <c r="EH194" s="151">
        <f t="shared" si="292"/>
        <v>0</v>
      </c>
    </row>
    <row r="195" spans="1:138" x14ac:dyDescent="0.2">
      <c r="A195" s="2"/>
      <c r="B195" s="185"/>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row>
    <row r="196" spans="1:138" x14ac:dyDescent="0.2">
      <c r="A196" s="2"/>
      <c r="B196" s="181" t="s">
        <v>186</v>
      </c>
      <c r="C196" s="120"/>
      <c r="D196" s="120"/>
      <c r="E196" s="120"/>
      <c r="F196" s="120"/>
      <c r="G196" s="120"/>
      <c r="H196" s="120"/>
      <c r="I196" s="120"/>
      <c r="J196" s="120"/>
      <c r="K196" s="120"/>
      <c r="L196" s="120"/>
      <c r="M196" s="120"/>
      <c r="N196" s="120"/>
      <c r="O196" s="120"/>
      <c r="P196" s="120"/>
      <c r="Q196" s="2"/>
      <c r="R196" s="120"/>
      <c r="S196" s="120"/>
      <c r="T196" s="120"/>
      <c r="U196" s="120"/>
      <c r="V196" s="120"/>
      <c r="W196" s="120"/>
      <c r="X196" s="120"/>
      <c r="Y196" s="120"/>
      <c r="Z196" s="120"/>
      <c r="AA196" s="120"/>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c r="AZ196" s="120"/>
      <c r="BA196" s="120"/>
      <c r="BB196" s="120"/>
      <c r="BC196" s="120"/>
      <c r="BD196" s="120"/>
      <c r="BE196" s="120"/>
      <c r="BF196" s="120"/>
      <c r="BG196" s="120"/>
      <c r="BH196" s="120"/>
      <c r="BI196" s="120"/>
      <c r="BJ196" s="120"/>
      <c r="BK196" s="120"/>
      <c r="BL196" s="120"/>
      <c r="BM196" s="120"/>
      <c r="BN196" s="120"/>
      <c r="BO196" s="120"/>
      <c r="BP196" s="120"/>
      <c r="BQ196" s="120"/>
      <c r="BR196" s="120"/>
      <c r="BS196" s="120"/>
      <c r="BT196" s="120"/>
      <c r="BU196" s="120"/>
      <c r="BV196" s="120"/>
      <c r="BW196" s="120"/>
      <c r="BX196" s="120"/>
      <c r="BY196" s="120"/>
      <c r="BZ196" s="120"/>
      <c r="CA196" s="120"/>
      <c r="CB196" s="120"/>
      <c r="CC196" s="120"/>
      <c r="CD196" s="120"/>
      <c r="CE196" s="120"/>
      <c r="CF196" s="120"/>
      <c r="CG196" s="120"/>
      <c r="CH196" s="120"/>
      <c r="CI196" s="120"/>
      <c r="CJ196" s="120"/>
      <c r="CK196" s="120"/>
      <c r="CL196" s="120"/>
      <c r="CM196" s="120"/>
      <c r="CN196" s="120"/>
      <c r="CO196" s="120"/>
      <c r="CP196" s="120"/>
      <c r="CQ196" s="120"/>
      <c r="CR196" s="120"/>
      <c r="CS196" s="120"/>
      <c r="CT196" s="120"/>
      <c r="CU196" s="120"/>
      <c r="CV196" s="120"/>
      <c r="CW196" s="120"/>
      <c r="CX196" s="120"/>
      <c r="CY196" s="120"/>
      <c r="CZ196" s="120"/>
      <c r="DA196" s="120"/>
      <c r="DB196" s="120"/>
      <c r="DC196" s="120"/>
      <c r="DD196" s="120"/>
      <c r="DE196" s="120"/>
      <c r="DF196" s="120"/>
      <c r="DG196" s="120"/>
      <c r="DH196" s="120"/>
      <c r="DI196" s="120"/>
      <c r="DJ196" s="120"/>
      <c r="DK196" s="120"/>
      <c r="DL196" s="120"/>
      <c r="DM196" s="120"/>
      <c r="DN196" s="120"/>
      <c r="DO196" s="120"/>
      <c r="DP196" s="120"/>
      <c r="DQ196" s="120"/>
      <c r="DR196" s="120"/>
      <c r="DS196" s="120"/>
      <c r="DT196" s="120"/>
      <c r="DU196" s="120"/>
      <c r="DV196" s="120"/>
      <c r="DW196" s="120"/>
      <c r="DX196" s="120"/>
      <c r="DY196" s="120"/>
      <c r="DZ196" s="120"/>
      <c r="EA196" s="120"/>
      <c r="EB196" s="120"/>
      <c r="EC196" s="120"/>
      <c r="ED196" s="120"/>
      <c r="EE196" s="120"/>
      <c r="EF196" s="120"/>
      <c r="EG196" s="120"/>
      <c r="EH196" s="120"/>
    </row>
    <row r="197" spans="1:138" x14ac:dyDescent="0.2">
      <c r="A197" s="2"/>
      <c r="B197" s="182" t="s">
        <v>187</v>
      </c>
      <c r="C197" s="96"/>
      <c r="D197" s="96"/>
      <c r="E197" s="96">
        <f>D201</f>
        <v>0</v>
      </c>
      <c r="F197" s="96">
        <f t="shared" ref="F197:O197" si="293">E201</f>
        <v>0</v>
      </c>
      <c r="G197" s="96">
        <f t="shared" si="293"/>
        <v>0</v>
      </c>
      <c r="H197" s="96">
        <f t="shared" si="293"/>
        <v>0</v>
      </c>
      <c r="I197" s="96">
        <f t="shared" si="293"/>
        <v>0</v>
      </c>
      <c r="J197" s="96">
        <f t="shared" si="293"/>
        <v>0</v>
      </c>
      <c r="K197" s="96">
        <f t="shared" si="293"/>
        <v>0</v>
      </c>
      <c r="L197" s="96">
        <f t="shared" si="293"/>
        <v>0</v>
      </c>
      <c r="M197" s="96">
        <f t="shared" si="293"/>
        <v>0</v>
      </c>
      <c r="N197" s="96">
        <f t="shared" si="293"/>
        <v>0</v>
      </c>
      <c r="O197" s="96">
        <f t="shared" si="293"/>
        <v>0</v>
      </c>
      <c r="P197" s="96"/>
      <c r="Q197" s="2"/>
      <c r="R197" s="96"/>
      <c r="S197" s="96">
        <f>R201</f>
        <v>0</v>
      </c>
      <c r="T197" s="96">
        <f t="shared" ref="T197:CE197" si="294">S201</f>
        <v>0</v>
      </c>
      <c r="U197" s="96">
        <f t="shared" si="294"/>
        <v>0</v>
      </c>
      <c r="V197" s="96">
        <f t="shared" si="294"/>
        <v>0</v>
      </c>
      <c r="W197" s="96">
        <f t="shared" si="294"/>
        <v>0</v>
      </c>
      <c r="X197" s="96">
        <f t="shared" si="294"/>
        <v>0</v>
      </c>
      <c r="Y197" s="96">
        <f t="shared" si="294"/>
        <v>0</v>
      </c>
      <c r="Z197" s="96">
        <f t="shared" si="294"/>
        <v>0</v>
      </c>
      <c r="AA197" s="96">
        <f t="shared" si="294"/>
        <v>0</v>
      </c>
      <c r="AB197" s="96">
        <f t="shared" si="294"/>
        <v>0</v>
      </c>
      <c r="AC197" s="96">
        <f t="shared" si="294"/>
        <v>0</v>
      </c>
      <c r="AD197" s="96">
        <f t="shared" si="294"/>
        <v>0</v>
      </c>
      <c r="AE197" s="96">
        <f t="shared" si="294"/>
        <v>0</v>
      </c>
      <c r="AF197" s="96">
        <f t="shared" si="294"/>
        <v>0</v>
      </c>
      <c r="AG197" s="96">
        <f t="shared" si="294"/>
        <v>0</v>
      </c>
      <c r="AH197" s="96">
        <f t="shared" si="294"/>
        <v>0</v>
      </c>
      <c r="AI197" s="96">
        <f t="shared" si="294"/>
        <v>0</v>
      </c>
      <c r="AJ197" s="96">
        <f t="shared" si="294"/>
        <v>0</v>
      </c>
      <c r="AK197" s="96">
        <f t="shared" si="294"/>
        <v>0</v>
      </c>
      <c r="AL197" s="96">
        <f t="shared" si="294"/>
        <v>0</v>
      </c>
      <c r="AM197" s="96">
        <f t="shared" si="294"/>
        <v>0</v>
      </c>
      <c r="AN197" s="96">
        <f t="shared" si="294"/>
        <v>0</v>
      </c>
      <c r="AO197" s="96">
        <f t="shared" si="294"/>
        <v>0</v>
      </c>
      <c r="AP197" s="96">
        <f t="shared" si="294"/>
        <v>0</v>
      </c>
      <c r="AQ197" s="96">
        <f t="shared" si="294"/>
        <v>0</v>
      </c>
      <c r="AR197" s="96">
        <f t="shared" si="294"/>
        <v>0</v>
      </c>
      <c r="AS197" s="96">
        <f t="shared" si="294"/>
        <v>0</v>
      </c>
      <c r="AT197" s="96">
        <f t="shared" si="294"/>
        <v>0</v>
      </c>
      <c r="AU197" s="96">
        <f t="shared" si="294"/>
        <v>0</v>
      </c>
      <c r="AV197" s="96">
        <f t="shared" si="294"/>
        <v>0</v>
      </c>
      <c r="AW197" s="96">
        <f t="shared" si="294"/>
        <v>0</v>
      </c>
      <c r="AX197" s="96">
        <f t="shared" si="294"/>
        <v>0</v>
      </c>
      <c r="AY197" s="96">
        <f t="shared" si="294"/>
        <v>0</v>
      </c>
      <c r="AZ197" s="96">
        <f t="shared" si="294"/>
        <v>0</v>
      </c>
      <c r="BA197" s="96">
        <f t="shared" si="294"/>
        <v>0</v>
      </c>
      <c r="BB197" s="96">
        <f t="shared" si="294"/>
        <v>0</v>
      </c>
      <c r="BC197" s="96">
        <f t="shared" si="294"/>
        <v>0</v>
      </c>
      <c r="BD197" s="96">
        <f t="shared" si="294"/>
        <v>0</v>
      </c>
      <c r="BE197" s="96">
        <f t="shared" si="294"/>
        <v>0</v>
      </c>
      <c r="BF197" s="96">
        <f t="shared" si="294"/>
        <v>0</v>
      </c>
      <c r="BG197" s="96">
        <f t="shared" si="294"/>
        <v>0</v>
      </c>
      <c r="BH197" s="96">
        <f t="shared" si="294"/>
        <v>0</v>
      </c>
      <c r="BI197" s="96">
        <f t="shared" si="294"/>
        <v>0</v>
      </c>
      <c r="BJ197" s="96">
        <f t="shared" si="294"/>
        <v>0</v>
      </c>
      <c r="BK197" s="96">
        <f t="shared" si="294"/>
        <v>0</v>
      </c>
      <c r="BL197" s="96">
        <f t="shared" si="294"/>
        <v>0</v>
      </c>
      <c r="BM197" s="96">
        <f t="shared" si="294"/>
        <v>0</v>
      </c>
      <c r="BN197" s="96">
        <f t="shared" si="294"/>
        <v>0</v>
      </c>
      <c r="BO197" s="96">
        <f t="shared" si="294"/>
        <v>0</v>
      </c>
      <c r="BP197" s="96">
        <f t="shared" si="294"/>
        <v>0</v>
      </c>
      <c r="BQ197" s="96">
        <f t="shared" si="294"/>
        <v>0</v>
      </c>
      <c r="BR197" s="96">
        <f t="shared" si="294"/>
        <v>0</v>
      </c>
      <c r="BS197" s="96">
        <f t="shared" si="294"/>
        <v>0</v>
      </c>
      <c r="BT197" s="96">
        <f t="shared" si="294"/>
        <v>0</v>
      </c>
      <c r="BU197" s="96">
        <f t="shared" si="294"/>
        <v>0</v>
      </c>
      <c r="BV197" s="96">
        <f t="shared" si="294"/>
        <v>0</v>
      </c>
      <c r="BW197" s="96">
        <f t="shared" si="294"/>
        <v>0</v>
      </c>
      <c r="BX197" s="96">
        <f t="shared" si="294"/>
        <v>0</v>
      </c>
      <c r="BY197" s="96">
        <f t="shared" si="294"/>
        <v>0</v>
      </c>
      <c r="BZ197" s="96">
        <f t="shared" si="294"/>
        <v>0</v>
      </c>
      <c r="CA197" s="96">
        <f t="shared" si="294"/>
        <v>0</v>
      </c>
      <c r="CB197" s="96">
        <f t="shared" si="294"/>
        <v>0</v>
      </c>
      <c r="CC197" s="96">
        <f t="shared" si="294"/>
        <v>0</v>
      </c>
      <c r="CD197" s="96">
        <f t="shared" si="294"/>
        <v>0</v>
      </c>
      <c r="CE197" s="96">
        <f t="shared" si="294"/>
        <v>0</v>
      </c>
      <c r="CF197" s="96">
        <f t="shared" ref="CF197:EH197" si="295">CE201</f>
        <v>0</v>
      </c>
      <c r="CG197" s="96">
        <f t="shared" si="295"/>
        <v>0</v>
      </c>
      <c r="CH197" s="96">
        <f t="shared" si="295"/>
        <v>0</v>
      </c>
      <c r="CI197" s="96">
        <f t="shared" si="295"/>
        <v>0</v>
      </c>
      <c r="CJ197" s="96">
        <f t="shared" si="295"/>
        <v>0</v>
      </c>
      <c r="CK197" s="96">
        <f t="shared" si="295"/>
        <v>0</v>
      </c>
      <c r="CL197" s="96">
        <f t="shared" si="295"/>
        <v>0</v>
      </c>
      <c r="CM197" s="96">
        <f t="shared" si="295"/>
        <v>0</v>
      </c>
      <c r="CN197" s="96">
        <f t="shared" si="295"/>
        <v>0</v>
      </c>
      <c r="CO197" s="96">
        <f t="shared" si="295"/>
        <v>0</v>
      </c>
      <c r="CP197" s="96">
        <f t="shared" si="295"/>
        <v>0</v>
      </c>
      <c r="CQ197" s="96">
        <f t="shared" si="295"/>
        <v>0</v>
      </c>
      <c r="CR197" s="96">
        <f t="shared" si="295"/>
        <v>0</v>
      </c>
      <c r="CS197" s="96">
        <f t="shared" si="295"/>
        <v>0</v>
      </c>
      <c r="CT197" s="96">
        <f t="shared" si="295"/>
        <v>0</v>
      </c>
      <c r="CU197" s="96">
        <f t="shared" si="295"/>
        <v>0</v>
      </c>
      <c r="CV197" s="96">
        <f t="shared" si="295"/>
        <v>0</v>
      </c>
      <c r="CW197" s="96">
        <f t="shared" si="295"/>
        <v>0</v>
      </c>
      <c r="CX197" s="96">
        <f t="shared" si="295"/>
        <v>0</v>
      </c>
      <c r="CY197" s="96">
        <f t="shared" si="295"/>
        <v>0</v>
      </c>
      <c r="CZ197" s="96">
        <f t="shared" si="295"/>
        <v>0</v>
      </c>
      <c r="DA197" s="96">
        <f t="shared" si="295"/>
        <v>0</v>
      </c>
      <c r="DB197" s="96">
        <f t="shared" si="295"/>
        <v>0</v>
      </c>
      <c r="DC197" s="96">
        <f t="shared" si="295"/>
        <v>0</v>
      </c>
      <c r="DD197" s="96">
        <f t="shared" si="295"/>
        <v>0</v>
      </c>
      <c r="DE197" s="96">
        <f t="shared" si="295"/>
        <v>0</v>
      </c>
      <c r="DF197" s="96">
        <f t="shared" si="295"/>
        <v>0</v>
      </c>
      <c r="DG197" s="96">
        <f t="shared" si="295"/>
        <v>0</v>
      </c>
      <c r="DH197" s="96">
        <f t="shared" si="295"/>
        <v>0</v>
      </c>
      <c r="DI197" s="96">
        <f t="shared" si="295"/>
        <v>0</v>
      </c>
      <c r="DJ197" s="96">
        <f t="shared" si="295"/>
        <v>0</v>
      </c>
      <c r="DK197" s="96">
        <f t="shared" si="295"/>
        <v>0</v>
      </c>
      <c r="DL197" s="96">
        <f t="shared" si="295"/>
        <v>0</v>
      </c>
      <c r="DM197" s="96">
        <f t="shared" si="295"/>
        <v>0</v>
      </c>
      <c r="DN197" s="96">
        <f t="shared" si="295"/>
        <v>0</v>
      </c>
      <c r="DO197" s="96">
        <f t="shared" si="295"/>
        <v>0</v>
      </c>
      <c r="DP197" s="96">
        <f t="shared" si="295"/>
        <v>0</v>
      </c>
      <c r="DQ197" s="96">
        <f t="shared" si="295"/>
        <v>0</v>
      </c>
      <c r="DR197" s="96">
        <f t="shared" si="295"/>
        <v>0</v>
      </c>
      <c r="DS197" s="96">
        <f t="shared" si="295"/>
        <v>0</v>
      </c>
      <c r="DT197" s="96">
        <f t="shared" si="295"/>
        <v>0</v>
      </c>
      <c r="DU197" s="96">
        <f t="shared" si="295"/>
        <v>0</v>
      </c>
      <c r="DV197" s="96">
        <f t="shared" si="295"/>
        <v>0</v>
      </c>
      <c r="DW197" s="96">
        <f t="shared" si="295"/>
        <v>0</v>
      </c>
      <c r="DX197" s="96">
        <f t="shared" si="295"/>
        <v>0</v>
      </c>
      <c r="DY197" s="96">
        <f t="shared" si="295"/>
        <v>0</v>
      </c>
      <c r="DZ197" s="96">
        <f t="shared" si="295"/>
        <v>0</v>
      </c>
      <c r="EA197" s="96">
        <f t="shared" si="295"/>
        <v>0</v>
      </c>
      <c r="EB197" s="96">
        <f t="shared" si="295"/>
        <v>0</v>
      </c>
      <c r="EC197" s="96">
        <f t="shared" si="295"/>
        <v>0</v>
      </c>
      <c r="ED197" s="96">
        <f t="shared" si="295"/>
        <v>0</v>
      </c>
      <c r="EE197" s="96">
        <f t="shared" si="295"/>
        <v>0</v>
      </c>
      <c r="EF197" s="96">
        <f t="shared" si="295"/>
        <v>0</v>
      </c>
      <c r="EG197" s="96">
        <f t="shared" si="295"/>
        <v>0</v>
      </c>
      <c r="EH197" s="96">
        <f t="shared" si="295"/>
        <v>0</v>
      </c>
    </row>
    <row r="198" spans="1:138" x14ac:dyDescent="0.2">
      <c r="A198" s="2"/>
      <c r="B198" s="182" t="s">
        <v>188</v>
      </c>
      <c r="C198" s="96"/>
      <c r="D198" s="96">
        <f t="shared" ref="D198:O198" si="296">SUMIF($R$8:$EH$8,D$10,$R198:$EH198)</f>
        <v>0</v>
      </c>
      <c r="E198" s="96">
        <f t="shared" si="296"/>
        <v>0</v>
      </c>
      <c r="F198" s="96">
        <f t="shared" si="296"/>
        <v>0</v>
      </c>
      <c r="G198" s="96">
        <f t="shared" si="296"/>
        <v>0</v>
      </c>
      <c r="H198" s="96">
        <f t="shared" si="296"/>
        <v>0</v>
      </c>
      <c r="I198" s="96">
        <f t="shared" si="296"/>
        <v>0</v>
      </c>
      <c r="J198" s="96">
        <f t="shared" si="296"/>
        <v>0</v>
      </c>
      <c r="K198" s="96">
        <f t="shared" si="296"/>
        <v>0</v>
      </c>
      <c r="L198" s="96">
        <f t="shared" si="296"/>
        <v>0</v>
      </c>
      <c r="M198" s="96">
        <f t="shared" si="296"/>
        <v>0</v>
      </c>
      <c r="N198" s="96">
        <f t="shared" si="296"/>
        <v>0</v>
      </c>
      <c r="O198" s="96">
        <f t="shared" si="296"/>
        <v>0</v>
      </c>
      <c r="P198" s="96">
        <f>SUMIF($D$10:$N$10,"&lt;="&amp;rHoldPeriod,$D198:$N198)</f>
        <v>0</v>
      </c>
      <c r="Q198" s="2"/>
      <c r="R198" s="96">
        <f t="shared" ref="R198:AW198" si="297">rLoan2Amt*(rLoan2St&lt;&gt;"")*(rLoan2St=R$10)</f>
        <v>0</v>
      </c>
      <c r="S198" s="96">
        <f t="shared" si="297"/>
        <v>0</v>
      </c>
      <c r="T198" s="96">
        <f t="shared" si="297"/>
        <v>0</v>
      </c>
      <c r="U198" s="96">
        <f t="shared" si="297"/>
        <v>0</v>
      </c>
      <c r="V198" s="96">
        <f t="shared" si="297"/>
        <v>0</v>
      </c>
      <c r="W198" s="96">
        <f t="shared" si="297"/>
        <v>0</v>
      </c>
      <c r="X198" s="96">
        <f t="shared" si="297"/>
        <v>0</v>
      </c>
      <c r="Y198" s="96">
        <f t="shared" si="297"/>
        <v>0</v>
      </c>
      <c r="Z198" s="96">
        <f t="shared" si="297"/>
        <v>0</v>
      </c>
      <c r="AA198" s="96">
        <f t="shared" si="297"/>
        <v>0</v>
      </c>
      <c r="AB198" s="96">
        <f t="shared" si="297"/>
        <v>0</v>
      </c>
      <c r="AC198" s="96">
        <f t="shared" si="297"/>
        <v>0</v>
      </c>
      <c r="AD198" s="96">
        <f t="shared" si="297"/>
        <v>0</v>
      </c>
      <c r="AE198" s="96">
        <f t="shared" si="297"/>
        <v>0</v>
      </c>
      <c r="AF198" s="96">
        <f t="shared" si="297"/>
        <v>0</v>
      </c>
      <c r="AG198" s="96">
        <f t="shared" si="297"/>
        <v>0</v>
      </c>
      <c r="AH198" s="96">
        <f t="shared" si="297"/>
        <v>0</v>
      </c>
      <c r="AI198" s="96">
        <f t="shared" si="297"/>
        <v>0</v>
      </c>
      <c r="AJ198" s="96">
        <f t="shared" si="297"/>
        <v>0</v>
      </c>
      <c r="AK198" s="96">
        <f t="shared" si="297"/>
        <v>0</v>
      </c>
      <c r="AL198" s="96">
        <f t="shared" si="297"/>
        <v>0</v>
      </c>
      <c r="AM198" s="96">
        <f t="shared" si="297"/>
        <v>0</v>
      </c>
      <c r="AN198" s="96">
        <f t="shared" si="297"/>
        <v>0</v>
      </c>
      <c r="AO198" s="96">
        <f t="shared" si="297"/>
        <v>0</v>
      </c>
      <c r="AP198" s="96">
        <f t="shared" si="297"/>
        <v>0</v>
      </c>
      <c r="AQ198" s="96">
        <f t="shared" si="297"/>
        <v>0</v>
      </c>
      <c r="AR198" s="96">
        <f t="shared" si="297"/>
        <v>0</v>
      </c>
      <c r="AS198" s="96">
        <f t="shared" si="297"/>
        <v>0</v>
      </c>
      <c r="AT198" s="96">
        <f t="shared" si="297"/>
        <v>0</v>
      </c>
      <c r="AU198" s="96">
        <f t="shared" si="297"/>
        <v>0</v>
      </c>
      <c r="AV198" s="96">
        <f t="shared" si="297"/>
        <v>0</v>
      </c>
      <c r="AW198" s="96">
        <f t="shared" si="297"/>
        <v>0</v>
      </c>
      <c r="AX198" s="96">
        <f t="shared" ref="AX198:CC198" si="298">rLoan2Amt*(rLoan2St&lt;&gt;"")*(rLoan2St=AX$10)</f>
        <v>0</v>
      </c>
      <c r="AY198" s="96">
        <f t="shared" si="298"/>
        <v>0</v>
      </c>
      <c r="AZ198" s="96">
        <f t="shared" si="298"/>
        <v>0</v>
      </c>
      <c r="BA198" s="96">
        <f t="shared" si="298"/>
        <v>0</v>
      </c>
      <c r="BB198" s="96">
        <f t="shared" si="298"/>
        <v>0</v>
      </c>
      <c r="BC198" s="96">
        <f t="shared" si="298"/>
        <v>0</v>
      </c>
      <c r="BD198" s="96">
        <f t="shared" si="298"/>
        <v>0</v>
      </c>
      <c r="BE198" s="96">
        <f t="shared" si="298"/>
        <v>0</v>
      </c>
      <c r="BF198" s="96">
        <f t="shared" si="298"/>
        <v>0</v>
      </c>
      <c r="BG198" s="96">
        <f t="shared" si="298"/>
        <v>0</v>
      </c>
      <c r="BH198" s="96">
        <f t="shared" si="298"/>
        <v>0</v>
      </c>
      <c r="BI198" s="96">
        <f t="shared" si="298"/>
        <v>0</v>
      </c>
      <c r="BJ198" s="96">
        <f t="shared" si="298"/>
        <v>0</v>
      </c>
      <c r="BK198" s="96">
        <f t="shared" si="298"/>
        <v>0</v>
      </c>
      <c r="BL198" s="96">
        <f t="shared" si="298"/>
        <v>0</v>
      </c>
      <c r="BM198" s="96">
        <f t="shared" si="298"/>
        <v>0</v>
      </c>
      <c r="BN198" s="96">
        <f t="shared" si="298"/>
        <v>0</v>
      </c>
      <c r="BO198" s="96">
        <f t="shared" si="298"/>
        <v>0</v>
      </c>
      <c r="BP198" s="96">
        <f t="shared" si="298"/>
        <v>0</v>
      </c>
      <c r="BQ198" s="96">
        <f t="shared" si="298"/>
        <v>0</v>
      </c>
      <c r="BR198" s="96">
        <f t="shared" si="298"/>
        <v>0</v>
      </c>
      <c r="BS198" s="96">
        <f t="shared" si="298"/>
        <v>0</v>
      </c>
      <c r="BT198" s="96">
        <f t="shared" si="298"/>
        <v>0</v>
      </c>
      <c r="BU198" s="96">
        <f t="shared" si="298"/>
        <v>0</v>
      </c>
      <c r="BV198" s="96">
        <f t="shared" si="298"/>
        <v>0</v>
      </c>
      <c r="BW198" s="96">
        <f t="shared" si="298"/>
        <v>0</v>
      </c>
      <c r="BX198" s="96">
        <f t="shared" si="298"/>
        <v>0</v>
      </c>
      <c r="BY198" s="96">
        <f t="shared" si="298"/>
        <v>0</v>
      </c>
      <c r="BZ198" s="96">
        <f t="shared" si="298"/>
        <v>0</v>
      </c>
      <c r="CA198" s="96">
        <f t="shared" si="298"/>
        <v>0</v>
      </c>
      <c r="CB198" s="96">
        <f t="shared" si="298"/>
        <v>0</v>
      </c>
      <c r="CC198" s="96">
        <f t="shared" si="298"/>
        <v>0</v>
      </c>
      <c r="CD198" s="96">
        <f t="shared" ref="CD198:DI198" si="299">rLoan2Amt*(rLoan2St&lt;&gt;"")*(rLoan2St=CD$10)</f>
        <v>0</v>
      </c>
      <c r="CE198" s="96">
        <f t="shared" si="299"/>
        <v>0</v>
      </c>
      <c r="CF198" s="96">
        <f t="shared" si="299"/>
        <v>0</v>
      </c>
      <c r="CG198" s="96">
        <f t="shared" si="299"/>
        <v>0</v>
      </c>
      <c r="CH198" s="96">
        <f t="shared" si="299"/>
        <v>0</v>
      </c>
      <c r="CI198" s="96">
        <f t="shared" si="299"/>
        <v>0</v>
      </c>
      <c r="CJ198" s="96">
        <f t="shared" si="299"/>
        <v>0</v>
      </c>
      <c r="CK198" s="96">
        <f t="shared" si="299"/>
        <v>0</v>
      </c>
      <c r="CL198" s="96">
        <f t="shared" si="299"/>
        <v>0</v>
      </c>
      <c r="CM198" s="96">
        <f t="shared" si="299"/>
        <v>0</v>
      </c>
      <c r="CN198" s="96">
        <f t="shared" si="299"/>
        <v>0</v>
      </c>
      <c r="CO198" s="96">
        <f t="shared" si="299"/>
        <v>0</v>
      </c>
      <c r="CP198" s="96">
        <f t="shared" si="299"/>
        <v>0</v>
      </c>
      <c r="CQ198" s="96">
        <f t="shared" si="299"/>
        <v>0</v>
      </c>
      <c r="CR198" s="96">
        <f t="shared" si="299"/>
        <v>0</v>
      </c>
      <c r="CS198" s="96">
        <f t="shared" si="299"/>
        <v>0</v>
      </c>
      <c r="CT198" s="96">
        <f t="shared" si="299"/>
        <v>0</v>
      </c>
      <c r="CU198" s="96">
        <f t="shared" si="299"/>
        <v>0</v>
      </c>
      <c r="CV198" s="96">
        <f t="shared" si="299"/>
        <v>0</v>
      </c>
      <c r="CW198" s="96">
        <f t="shared" si="299"/>
        <v>0</v>
      </c>
      <c r="CX198" s="96">
        <f t="shared" si="299"/>
        <v>0</v>
      </c>
      <c r="CY198" s="96">
        <f t="shared" si="299"/>
        <v>0</v>
      </c>
      <c r="CZ198" s="96">
        <f t="shared" si="299"/>
        <v>0</v>
      </c>
      <c r="DA198" s="96">
        <f t="shared" si="299"/>
        <v>0</v>
      </c>
      <c r="DB198" s="96">
        <f t="shared" si="299"/>
        <v>0</v>
      </c>
      <c r="DC198" s="96">
        <f t="shared" si="299"/>
        <v>0</v>
      </c>
      <c r="DD198" s="96">
        <f t="shared" si="299"/>
        <v>0</v>
      </c>
      <c r="DE198" s="96">
        <f t="shared" si="299"/>
        <v>0</v>
      </c>
      <c r="DF198" s="96">
        <f t="shared" si="299"/>
        <v>0</v>
      </c>
      <c r="DG198" s="96">
        <f t="shared" si="299"/>
        <v>0</v>
      </c>
      <c r="DH198" s="96">
        <f t="shared" si="299"/>
        <v>0</v>
      </c>
      <c r="DI198" s="96">
        <f t="shared" si="299"/>
        <v>0</v>
      </c>
      <c r="DJ198" s="96">
        <f t="shared" ref="DJ198:EH198" si="300">rLoan2Amt*(rLoan2St&lt;&gt;"")*(rLoan2St=DJ$10)</f>
        <v>0</v>
      </c>
      <c r="DK198" s="96">
        <f t="shared" si="300"/>
        <v>0</v>
      </c>
      <c r="DL198" s="96">
        <f t="shared" si="300"/>
        <v>0</v>
      </c>
      <c r="DM198" s="96">
        <f t="shared" si="300"/>
        <v>0</v>
      </c>
      <c r="DN198" s="96">
        <f t="shared" si="300"/>
        <v>0</v>
      </c>
      <c r="DO198" s="96">
        <f t="shared" si="300"/>
        <v>0</v>
      </c>
      <c r="DP198" s="96">
        <f t="shared" si="300"/>
        <v>0</v>
      </c>
      <c r="DQ198" s="96">
        <f t="shared" si="300"/>
        <v>0</v>
      </c>
      <c r="DR198" s="96">
        <f t="shared" si="300"/>
        <v>0</v>
      </c>
      <c r="DS198" s="96">
        <f t="shared" si="300"/>
        <v>0</v>
      </c>
      <c r="DT198" s="96">
        <f t="shared" si="300"/>
        <v>0</v>
      </c>
      <c r="DU198" s="96">
        <f t="shared" si="300"/>
        <v>0</v>
      </c>
      <c r="DV198" s="96">
        <f t="shared" si="300"/>
        <v>0</v>
      </c>
      <c r="DW198" s="96">
        <f t="shared" si="300"/>
        <v>0</v>
      </c>
      <c r="DX198" s="96">
        <f t="shared" si="300"/>
        <v>0</v>
      </c>
      <c r="DY198" s="96">
        <f t="shared" si="300"/>
        <v>0</v>
      </c>
      <c r="DZ198" s="96">
        <f t="shared" si="300"/>
        <v>0</v>
      </c>
      <c r="EA198" s="96">
        <f t="shared" si="300"/>
        <v>0</v>
      </c>
      <c r="EB198" s="96">
        <f t="shared" si="300"/>
        <v>0</v>
      </c>
      <c r="EC198" s="96">
        <f t="shared" si="300"/>
        <v>0</v>
      </c>
      <c r="ED198" s="96">
        <f t="shared" si="300"/>
        <v>0</v>
      </c>
      <c r="EE198" s="96">
        <f t="shared" si="300"/>
        <v>0</v>
      </c>
      <c r="EF198" s="96">
        <f t="shared" si="300"/>
        <v>0</v>
      </c>
      <c r="EG198" s="96">
        <f t="shared" si="300"/>
        <v>0</v>
      </c>
      <c r="EH198" s="96">
        <f t="shared" si="300"/>
        <v>0</v>
      </c>
    </row>
    <row r="199" spans="1:138" x14ac:dyDescent="0.2">
      <c r="A199" s="2"/>
      <c r="B199" s="182" t="s">
        <v>189</v>
      </c>
      <c r="C199" s="96"/>
      <c r="D199" s="96"/>
      <c r="E199" s="96">
        <f t="shared" ref="E199:O200" si="301">SUMIF($R$8:$EH$8,E$10,$R199:$EH199)</f>
        <v>0</v>
      </c>
      <c r="F199" s="96">
        <f t="shared" si="301"/>
        <v>0</v>
      </c>
      <c r="G199" s="96">
        <f t="shared" si="301"/>
        <v>0</v>
      </c>
      <c r="H199" s="96">
        <f t="shared" si="301"/>
        <v>0</v>
      </c>
      <c r="I199" s="96">
        <f t="shared" si="301"/>
        <v>0</v>
      </c>
      <c r="J199" s="96">
        <f t="shared" si="301"/>
        <v>0</v>
      </c>
      <c r="K199" s="96">
        <f t="shared" si="301"/>
        <v>0</v>
      </c>
      <c r="L199" s="96">
        <f t="shared" si="301"/>
        <v>0</v>
      </c>
      <c r="M199" s="96">
        <f t="shared" si="301"/>
        <v>0</v>
      </c>
      <c r="N199" s="96">
        <f t="shared" si="301"/>
        <v>0</v>
      </c>
      <c r="O199" s="96">
        <f t="shared" si="301"/>
        <v>0</v>
      </c>
      <c r="P199" s="96">
        <f>SUMIF($D$10:$N$10,"&lt;="&amp;rHoldPeriod,$D199:$N199)</f>
        <v>0</v>
      </c>
      <c r="Q199" s="2"/>
      <c r="R199" s="96"/>
      <c r="S199" s="96">
        <f t="shared" ref="S199:AX199" si="302">IFERROR(IF(rLoan2IRType=iIRTypeFloat,PPMT(S206,S$10-rLoan2St-rLoan2IO,rLoan2Amort*12,rLoan2Amt),MIN(S197,PMT(S206,rLoan2Amort*12,rLoan2Amt)-S193))*(S$10&gt;rLoan2St+rLoan2IO)*(S197&lt;&gt;0),)</f>
        <v>0</v>
      </c>
      <c r="T199" s="96">
        <f t="shared" si="302"/>
        <v>0</v>
      </c>
      <c r="U199" s="96">
        <f t="shared" si="302"/>
        <v>0</v>
      </c>
      <c r="V199" s="96">
        <f t="shared" si="302"/>
        <v>0</v>
      </c>
      <c r="W199" s="96">
        <f t="shared" si="302"/>
        <v>0</v>
      </c>
      <c r="X199" s="96">
        <f t="shared" si="302"/>
        <v>0</v>
      </c>
      <c r="Y199" s="96">
        <f t="shared" si="302"/>
        <v>0</v>
      </c>
      <c r="Z199" s="96">
        <f t="shared" si="302"/>
        <v>0</v>
      </c>
      <c r="AA199" s="96">
        <f t="shared" si="302"/>
        <v>0</v>
      </c>
      <c r="AB199" s="96">
        <f t="shared" si="302"/>
        <v>0</v>
      </c>
      <c r="AC199" s="96">
        <f t="shared" si="302"/>
        <v>0</v>
      </c>
      <c r="AD199" s="96">
        <f t="shared" si="302"/>
        <v>0</v>
      </c>
      <c r="AE199" s="96">
        <f t="shared" si="302"/>
        <v>0</v>
      </c>
      <c r="AF199" s="96">
        <f t="shared" si="302"/>
        <v>0</v>
      </c>
      <c r="AG199" s="96">
        <f t="shared" si="302"/>
        <v>0</v>
      </c>
      <c r="AH199" s="96">
        <f t="shared" si="302"/>
        <v>0</v>
      </c>
      <c r="AI199" s="96">
        <f t="shared" si="302"/>
        <v>0</v>
      </c>
      <c r="AJ199" s="96">
        <f t="shared" si="302"/>
        <v>0</v>
      </c>
      <c r="AK199" s="96">
        <f t="shared" si="302"/>
        <v>0</v>
      </c>
      <c r="AL199" s="96">
        <f t="shared" si="302"/>
        <v>0</v>
      </c>
      <c r="AM199" s="96">
        <f t="shared" si="302"/>
        <v>0</v>
      </c>
      <c r="AN199" s="96">
        <f t="shared" si="302"/>
        <v>0</v>
      </c>
      <c r="AO199" s="96">
        <f t="shared" si="302"/>
        <v>0</v>
      </c>
      <c r="AP199" s="96">
        <f t="shared" si="302"/>
        <v>0</v>
      </c>
      <c r="AQ199" s="96">
        <f t="shared" si="302"/>
        <v>0</v>
      </c>
      <c r="AR199" s="96">
        <f t="shared" si="302"/>
        <v>0</v>
      </c>
      <c r="AS199" s="96">
        <f t="shared" si="302"/>
        <v>0</v>
      </c>
      <c r="AT199" s="96">
        <f t="shared" si="302"/>
        <v>0</v>
      </c>
      <c r="AU199" s="96">
        <f t="shared" si="302"/>
        <v>0</v>
      </c>
      <c r="AV199" s="96">
        <f t="shared" si="302"/>
        <v>0</v>
      </c>
      <c r="AW199" s="96">
        <f t="shared" si="302"/>
        <v>0</v>
      </c>
      <c r="AX199" s="96">
        <f t="shared" si="302"/>
        <v>0</v>
      </c>
      <c r="AY199" s="96">
        <f t="shared" ref="AY199:CD199" si="303">IFERROR(IF(rLoan2IRType=iIRTypeFloat,PPMT(AY206,AY$10-rLoan2St-rLoan2IO,rLoan2Amort*12,rLoan2Amt),MIN(AY197,PMT(AY206,rLoan2Amort*12,rLoan2Amt)-AY193))*(AY$10&gt;rLoan2St+rLoan2IO)*(AY197&lt;&gt;0),)</f>
        <v>0</v>
      </c>
      <c r="AZ199" s="96">
        <f t="shared" si="303"/>
        <v>0</v>
      </c>
      <c r="BA199" s="96">
        <f t="shared" si="303"/>
        <v>0</v>
      </c>
      <c r="BB199" s="96">
        <f t="shared" si="303"/>
        <v>0</v>
      </c>
      <c r="BC199" s="96">
        <f t="shared" si="303"/>
        <v>0</v>
      </c>
      <c r="BD199" s="96">
        <f t="shared" si="303"/>
        <v>0</v>
      </c>
      <c r="BE199" s="96">
        <f t="shared" si="303"/>
        <v>0</v>
      </c>
      <c r="BF199" s="96">
        <f t="shared" si="303"/>
        <v>0</v>
      </c>
      <c r="BG199" s="96">
        <f t="shared" si="303"/>
        <v>0</v>
      </c>
      <c r="BH199" s="96">
        <f t="shared" si="303"/>
        <v>0</v>
      </c>
      <c r="BI199" s="96">
        <f t="shared" si="303"/>
        <v>0</v>
      </c>
      <c r="BJ199" s="96">
        <f t="shared" si="303"/>
        <v>0</v>
      </c>
      <c r="BK199" s="96">
        <f t="shared" si="303"/>
        <v>0</v>
      </c>
      <c r="BL199" s="96">
        <f t="shared" si="303"/>
        <v>0</v>
      </c>
      <c r="BM199" s="96">
        <f t="shared" si="303"/>
        <v>0</v>
      </c>
      <c r="BN199" s="96">
        <f t="shared" si="303"/>
        <v>0</v>
      </c>
      <c r="BO199" s="96">
        <f t="shared" si="303"/>
        <v>0</v>
      </c>
      <c r="BP199" s="96">
        <f t="shared" si="303"/>
        <v>0</v>
      </c>
      <c r="BQ199" s="96">
        <f t="shared" si="303"/>
        <v>0</v>
      </c>
      <c r="BR199" s="96">
        <f t="shared" si="303"/>
        <v>0</v>
      </c>
      <c r="BS199" s="96">
        <f t="shared" si="303"/>
        <v>0</v>
      </c>
      <c r="BT199" s="96">
        <f t="shared" si="303"/>
        <v>0</v>
      </c>
      <c r="BU199" s="96">
        <f t="shared" si="303"/>
        <v>0</v>
      </c>
      <c r="BV199" s="96">
        <f t="shared" si="303"/>
        <v>0</v>
      </c>
      <c r="BW199" s="96">
        <f t="shared" si="303"/>
        <v>0</v>
      </c>
      <c r="BX199" s="96">
        <f t="shared" si="303"/>
        <v>0</v>
      </c>
      <c r="BY199" s="96">
        <f t="shared" si="303"/>
        <v>0</v>
      </c>
      <c r="BZ199" s="96">
        <f t="shared" si="303"/>
        <v>0</v>
      </c>
      <c r="CA199" s="96">
        <f t="shared" si="303"/>
        <v>0</v>
      </c>
      <c r="CB199" s="96">
        <f t="shared" si="303"/>
        <v>0</v>
      </c>
      <c r="CC199" s="96">
        <f t="shared" si="303"/>
        <v>0</v>
      </c>
      <c r="CD199" s="96">
        <f t="shared" si="303"/>
        <v>0</v>
      </c>
      <c r="CE199" s="96">
        <f t="shared" ref="CE199:DJ199" si="304">IFERROR(IF(rLoan2IRType=iIRTypeFloat,PPMT(CE206,CE$10-rLoan2St-rLoan2IO,rLoan2Amort*12,rLoan2Amt),MIN(CE197,PMT(CE206,rLoan2Amort*12,rLoan2Amt)-CE193))*(CE$10&gt;rLoan2St+rLoan2IO)*(CE197&lt;&gt;0),)</f>
        <v>0</v>
      </c>
      <c r="CF199" s="96">
        <f t="shared" si="304"/>
        <v>0</v>
      </c>
      <c r="CG199" s="96">
        <f t="shared" si="304"/>
        <v>0</v>
      </c>
      <c r="CH199" s="96">
        <f t="shared" si="304"/>
        <v>0</v>
      </c>
      <c r="CI199" s="96">
        <f t="shared" si="304"/>
        <v>0</v>
      </c>
      <c r="CJ199" s="96">
        <f t="shared" si="304"/>
        <v>0</v>
      </c>
      <c r="CK199" s="96">
        <f t="shared" si="304"/>
        <v>0</v>
      </c>
      <c r="CL199" s="96">
        <f t="shared" si="304"/>
        <v>0</v>
      </c>
      <c r="CM199" s="96">
        <f t="shared" si="304"/>
        <v>0</v>
      </c>
      <c r="CN199" s="96">
        <f t="shared" si="304"/>
        <v>0</v>
      </c>
      <c r="CO199" s="96">
        <f t="shared" si="304"/>
        <v>0</v>
      </c>
      <c r="CP199" s="96">
        <f t="shared" si="304"/>
        <v>0</v>
      </c>
      <c r="CQ199" s="96">
        <f t="shared" si="304"/>
        <v>0</v>
      </c>
      <c r="CR199" s="96">
        <f t="shared" si="304"/>
        <v>0</v>
      </c>
      <c r="CS199" s="96">
        <f t="shared" si="304"/>
        <v>0</v>
      </c>
      <c r="CT199" s="96">
        <f t="shared" si="304"/>
        <v>0</v>
      </c>
      <c r="CU199" s="96">
        <f t="shared" si="304"/>
        <v>0</v>
      </c>
      <c r="CV199" s="96">
        <f t="shared" si="304"/>
        <v>0</v>
      </c>
      <c r="CW199" s="96">
        <f t="shared" si="304"/>
        <v>0</v>
      </c>
      <c r="CX199" s="96">
        <f t="shared" si="304"/>
        <v>0</v>
      </c>
      <c r="CY199" s="96">
        <f t="shared" si="304"/>
        <v>0</v>
      </c>
      <c r="CZ199" s="96">
        <f t="shared" si="304"/>
        <v>0</v>
      </c>
      <c r="DA199" s="96">
        <f t="shared" si="304"/>
        <v>0</v>
      </c>
      <c r="DB199" s="96">
        <f t="shared" si="304"/>
        <v>0</v>
      </c>
      <c r="DC199" s="96">
        <f t="shared" si="304"/>
        <v>0</v>
      </c>
      <c r="DD199" s="96">
        <f t="shared" si="304"/>
        <v>0</v>
      </c>
      <c r="DE199" s="96">
        <f t="shared" si="304"/>
        <v>0</v>
      </c>
      <c r="DF199" s="96">
        <f t="shared" si="304"/>
        <v>0</v>
      </c>
      <c r="DG199" s="96">
        <f t="shared" si="304"/>
        <v>0</v>
      </c>
      <c r="DH199" s="96">
        <f t="shared" si="304"/>
        <v>0</v>
      </c>
      <c r="DI199" s="96">
        <f t="shared" si="304"/>
        <v>0</v>
      </c>
      <c r="DJ199" s="96">
        <f t="shared" si="304"/>
        <v>0</v>
      </c>
      <c r="DK199" s="96">
        <f t="shared" ref="DK199:EH199" si="305">IFERROR(IF(rLoan2IRType=iIRTypeFloat,PPMT(DK206,DK$10-rLoan2St-rLoan2IO,rLoan2Amort*12,rLoan2Amt),MIN(DK197,PMT(DK206,rLoan2Amort*12,rLoan2Amt)-DK193))*(DK$10&gt;rLoan2St+rLoan2IO)*(DK197&lt;&gt;0),)</f>
        <v>0</v>
      </c>
      <c r="DL199" s="96">
        <f t="shared" si="305"/>
        <v>0</v>
      </c>
      <c r="DM199" s="96">
        <f t="shared" si="305"/>
        <v>0</v>
      </c>
      <c r="DN199" s="96">
        <f t="shared" si="305"/>
        <v>0</v>
      </c>
      <c r="DO199" s="96">
        <f t="shared" si="305"/>
        <v>0</v>
      </c>
      <c r="DP199" s="96">
        <f t="shared" si="305"/>
        <v>0</v>
      </c>
      <c r="DQ199" s="96">
        <f t="shared" si="305"/>
        <v>0</v>
      </c>
      <c r="DR199" s="96">
        <f t="shared" si="305"/>
        <v>0</v>
      </c>
      <c r="DS199" s="96">
        <f t="shared" si="305"/>
        <v>0</v>
      </c>
      <c r="DT199" s="96">
        <f t="shared" si="305"/>
        <v>0</v>
      </c>
      <c r="DU199" s="96">
        <f t="shared" si="305"/>
        <v>0</v>
      </c>
      <c r="DV199" s="96">
        <f t="shared" si="305"/>
        <v>0</v>
      </c>
      <c r="DW199" s="96">
        <f t="shared" si="305"/>
        <v>0</v>
      </c>
      <c r="DX199" s="96">
        <f t="shared" si="305"/>
        <v>0</v>
      </c>
      <c r="DY199" s="96">
        <f t="shared" si="305"/>
        <v>0</v>
      </c>
      <c r="DZ199" s="96">
        <f t="shared" si="305"/>
        <v>0</v>
      </c>
      <c r="EA199" s="96">
        <f t="shared" si="305"/>
        <v>0</v>
      </c>
      <c r="EB199" s="96">
        <f t="shared" si="305"/>
        <v>0</v>
      </c>
      <c r="EC199" s="96">
        <f t="shared" si="305"/>
        <v>0</v>
      </c>
      <c r="ED199" s="96">
        <f t="shared" si="305"/>
        <v>0</v>
      </c>
      <c r="EE199" s="96">
        <f t="shared" si="305"/>
        <v>0</v>
      </c>
      <c r="EF199" s="96">
        <f t="shared" si="305"/>
        <v>0</v>
      </c>
      <c r="EG199" s="96">
        <f t="shared" si="305"/>
        <v>0</v>
      </c>
      <c r="EH199" s="96">
        <f t="shared" si="305"/>
        <v>0</v>
      </c>
    </row>
    <row r="200" spans="1:138" ht="12.75" thickBot="1" x14ac:dyDescent="0.25">
      <c r="A200" s="2"/>
      <c r="B200" s="182" t="s">
        <v>190</v>
      </c>
      <c r="C200" s="96"/>
      <c r="D200" s="96">
        <f>SUMIF($R$8:$EH$8,D$10,$R200:$EH200)</f>
        <v>0</v>
      </c>
      <c r="E200" s="96">
        <f t="shared" si="301"/>
        <v>0</v>
      </c>
      <c r="F200" s="96">
        <f t="shared" si="301"/>
        <v>0</v>
      </c>
      <c r="G200" s="96">
        <f t="shared" si="301"/>
        <v>0</v>
      </c>
      <c r="H200" s="96">
        <f t="shared" si="301"/>
        <v>0</v>
      </c>
      <c r="I200" s="96">
        <f t="shared" si="301"/>
        <v>0</v>
      </c>
      <c r="J200" s="96">
        <f t="shared" si="301"/>
        <v>0</v>
      </c>
      <c r="K200" s="96">
        <f t="shared" si="301"/>
        <v>0</v>
      </c>
      <c r="L200" s="96">
        <f t="shared" si="301"/>
        <v>0</v>
      </c>
      <c r="M200" s="96">
        <f t="shared" si="301"/>
        <v>0</v>
      </c>
      <c r="N200" s="96">
        <f t="shared" si="301"/>
        <v>0</v>
      </c>
      <c r="O200" s="96">
        <f t="shared" si="301"/>
        <v>0</v>
      </c>
      <c r="P200" s="96">
        <f>SUMIF($D$10:$N$10,"&lt;="&amp;rHoldPeriod,$D200:$N200)</f>
        <v>0</v>
      </c>
      <c r="Q200" s="2"/>
      <c r="R200" s="96">
        <f t="shared" ref="R200:AW200" si="306">-SUM(R197:R199)*(R$10=MIN(IF(rLoan2St&gt;0,rLoan2St-1,0)+rLoan2Term,MAX(rHoldPeriod*12,1)))</f>
        <v>0</v>
      </c>
      <c r="S200" s="96">
        <f t="shared" si="306"/>
        <v>0</v>
      </c>
      <c r="T200" s="96">
        <f t="shared" si="306"/>
        <v>0</v>
      </c>
      <c r="U200" s="96">
        <f t="shared" si="306"/>
        <v>0</v>
      </c>
      <c r="V200" s="96">
        <f t="shared" si="306"/>
        <v>0</v>
      </c>
      <c r="W200" s="96">
        <f t="shared" si="306"/>
        <v>0</v>
      </c>
      <c r="X200" s="96">
        <f t="shared" si="306"/>
        <v>0</v>
      </c>
      <c r="Y200" s="96">
        <f t="shared" si="306"/>
        <v>0</v>
      </c>
      <c r="Z200" s="96">
        <f t="shared" si="306"/>
        <v>0</v>
      </c>
      <c r="AA200" s="96">
        <f t="shared" si="306"/>
        <v>0</v>
      </c>
      <c r="AB200" s="96">
        <f t="shared" si="306"/>
        <v>0</v>
      </c>
      <c r="AC200" s="96">
        <f t="shared" si="306"/>
        <v>0</v>
      </c>
      <c r="AD200" s="96">
        <f t="shared" si="306"/>
        <v>0</v>
      </c>
      <c r="AE200" s="96">
        <f t="shared" si="306"/>
        <v>0</v>
      </c>
      <c r="AF200" s="96">
        <f t="shared" si="306"/>
        <v>0</v>
      </c>
      <c r="AG200" s="96">
        <f t="shared" si="306"/>
        <v>0</v>
      </c>
      <c r="AH200" s="96">
        <f t="shared" si="306"/>
        <v>0</v>
      </c>
      <c r="AI200" s="96">
        <f t="shared" si="306"/>
        <v>0</v>
      </c>
      <c r="AJ200" s="96">
        <f t="shared" si="306"/>
        <v>0</v>
      </c>
      <c r="AK200" s="96">
        <f t="shared" si="306"/>
        <v>0</v>
      </c>
      <c r="AL200" s="96">
        <f t="shared" si="306"/>
        <v>0</v>
      </c>
      <c r="AM200" s="96">
        <f t="shared" si="306"/>
        <v>0</v>
      </c>
      <c r="AN200" s="96">
        <f t="shared" si="306"/>
        <v>0</v>
      </c>
      <c r="AO200" s="96">
        <f t="shared" si="306"/>
        <v>0</v>
      </c>
      <c r="AP200" s="96">
        <f t="shared" si="306"/>
        <v>0</v>
      </c>
      <c r="AQ200" s="96">
        <f t="shared" si="306"/>
        <v>0</v>
      </c>
      <c r="AR200" s="96">
        <f t="shared" si="306"/>
        <v>0</v>
      </c>
      <c r="AS200" s="96">
        <f t="shared" si="306"/>
        <v>0</v>
      </c>
      <c r="AT200" s="96">
        <f t="shared" si="306"/>
        <v>0</v>
      </c>
      <c r="AU200" s="96">
        <f t="shared" si="306"/>
        <v>0</v>
      </c>
      <c r="AV200" s="96">
        <f t="shared" si="306"/>
        <v>0</v>
      </c>
      <c r="AW200" s="96">
        <f t="shared" si="306"/>
        <v>0</v>
      </c>
      <c r="AX200" s="96">
        <f t="shared" ref="AX200:CC200" si="307">-SUM(AX197:AX199)*(AX$10=MIN(IF(rLoan2St&gt;0,rLoan2St-1,0)+rLoan2Term,MAX(rHoldPeriod*12,1)))</f>
        <v>0</v>
      </c>
      <c r="AY200" s="96">
        <f t="shared" si="307"/>
        <v>0</v>
      </c>
      <c r="AZ200" s="96">
        <f t="shared" si="307"/>
        <v>0</v>
      </c>
      <c r="BA200" s="96">
        <f t="shared" si="307"/>
        <v>0</v>
      </c>
      <c r="BB200" s="96">
        <f t="shared" si="307"/>
        <v>0</v>
      </c>
      <c r="BC200" s="96">
        <f t="shared" si="307"/>
        <v>0</v>
      </c>
      <c r="BD200" s="96">
        <f t="shared" si="307"/>
        <v>0</v>
      </c>
      <c r="BE200" s="96">
        <f t="shared" si="307"/>
        <v>0</v>
      </c>
      <c r="BF200" s="96">
        <f t="shared" si="307"/>
        <v>0</v>
      </c>
      <c r="BG200" s="96">
        <f t="shared" si="307"/>
        <v>0</v>
      </c>
      <c r="BH200" s="96">
        <f t="shared" si="307"/>
        <v>0</v>
      </c>
      <c r="BI200" s="96">
        <f t="shared" si="307"/>
        <v>0</v>
      </c>
      <c r="BJ200" s="96">
        <f t="shared" si="307"/>
        <v>0</v>
      </c>
      <c r="BK200" s="96">
        <f t="shared" si="307"/>
        <v>0</v>
      </c>
      <c r="BL200" s="96">
        <f t="shared" si="307"/>
        <v>0</v>
      </c>
      <c r="BM200" s="96">
        <f t="shared" si="307"/>
        <v>0</v>
      </c>
      <c r="BN200" s="96">
        <f t="shared" si="307"/>
        <v>0</v>
      </c>
      <c r="BO200" s="96">
        <f t="shared" si="307"/>
        <v>0</v>
      </c>
      <c r="BP200" s="96">
        <f t="shared" si="307"/>
        <v>0</v>
      </c>
      <c r="BQ200" s="96">
        <f t="shared" si="307"/>
        <v>0</v>
      </c>
      <c r="BR200" s="96">
        <f t="shared" si="307"/>
        <v>0</v>
      </c>
      <c r="BS200" s="96">
        <f t="shared" si="307"/>
        <v>0</v>
      </c>
      <c r="BT200" s="96">
        <f t="shared" si="307"/>
        <v>0</v>
      </c>
      <c r="BU200" s="96">
        <f t="shared" si="307"/>
        <v>0</v>
      </c>
      <c r="BV200" s="96">
        <f t="shared" si="307"/>
        <v>0</v>
      </c>
      <c r="BW200" s="96">
        <f t="shared" si="307"/>
        <v>0</v>
      </c>
      <c r="BX200" s="96">
        <f t="shared" si="307"/>
        <v>0</v>
      </c>
      <c r="BY200" s="96">
        <f t="shared" si="307"/>
        <v>0</v>
      </c>
      <c r="BZ200" s="96">
        <f t="shared" si="307"/>
        <v>0</v>
      </c>
      <c r="CA200" s="96">
        <f t="shared" si="307"/>
        <v>0</v>
      </c>
      <c r="CB200" s="96">
        <f t="shared" si="307"/>
        <v>0</v>
      </c>
      <c r="CC200" s="96">
        <f t="shared" si="307"/>
        <v>0</v>
      </c>
      <c r="CD200" s="96">
        <f t="shared" ref="CD200:DI200" si="308">-SUM(CD197:CD199)*(CD$10=MIN(IF(rLoan2St&gt;0,rLoan2St-1,0)+rLoan2Term,MAX(rHoldPeriod*12,1)))</f>
        <v>0</v>
      </c>
      <c r="CE200" s="96">
        <f t="shared" si="308"/>
        <v>0</v>
      </c>
      <c r="CF200" s="96">
        <f t="shared" si="308"/>
        <v>0</v>
      </c>
      <c r="CG200" s="96">
        <f t="shared" si="308"/>
        <v>0</v>
      </c>
      <c r="CH200" s="96">
        <f t="shared" si="308"/>
        <v>0</v>
      </c>
      <c r="CI200" s="96">
        <f t="shared" si="308"/>
        <v>0</v>
      </c>
      <c r="CJ200" s="96">
        <f t="shared" si="308"/>
        <v>0</v>
      </c>
      <c r="CK200" s="96">
        <f t="shared" si="308"/>
        <v>0</v>
      </c>
      <c r="CL200" s="96">
        <f t="shared" si="308"/>
        <v>0</v>
      </c>
      <c r="CM200" s="96">
        <f t="shared" si="308"/>
        <v>0</v>
      </c>
      <c r="CN200" s="96">
        <f t="shared" si="308"/>
        <v>0</v>
      </c>
      <c r="CO200" s="96">
        <f t="shared" si="308"/>
        <v>0</v>
      </c>
      <c r="CP200" s="96">
        <f t="shared" si="308"/>
        <v>0</v>
      </c>
      <c r="CQ200" s="96">
        <f t="shared" si="308"/>
        <v>0</v>
      </c>
      <c r="CR200" s="96">
        <f t="shared" si="308"/>
        <v>0</v>
      </c>
      <c r="CS200" s="96">
        <f t="shared" si="308"/>
        <v>0</v>
      </c>
      <c r="CT200" s="96">
        <f t="shared" si="308"/>
        <v>0</v>
      </c>
      <c r="CU200" s="96">
        <f t="shared" si="308"/>
        <v>0</v>
      </c>
      <c r="CV200" s="96">
        <f t="shared" si="308"/>
        <v>0</v>
      </c>
      <c r="CW200" s="96">
        <f t="shared" si="308"/>
        <v>0</v>
      </c>
      <c r="CX200" s="96">
        <f t="shared" si="308"/>
        <v>0</v>
      </c>
      <c r="CY200" s="96">
        <f t="shared" si="308"/>
        <v>0</v>
      </c>
      <c r="CZ200" s="96">
        <f t="shared" si="308"/>
        <v>0</v>
      </c>
      <c r="DA200" s="96">
        <f t="shared" si="308"/>
        <v>0</v>
      </c>
      <c r="DB200" s="96">
        <f t="shared" si="308"/>
        <v>0</v>
      </c>
      <c r="DC200" s="96">
        <f t="shared" si="308"/>
        <v>0</v>
      </c>
      <c r="DD200" s="96">
        <f t="shared" si="308"/>
        <v>0</v>
      </c>
      <c r="DE200" s="96">
        <f t="shared" si="308"/>
        <v>0</v>
      </c>
      <c r="DF200" s="96">
        <f t="shared" si="308"/>
        <v>0</v>
      </c>
      <c r="DG200" s="96">
        <f t="shared" si="308"/>
        <v>0</v>
      </c>
      <c r="DH200" s="96">
        <f t="shared" si="308"/>
        <v>0</v>
      </c>
      <c r="DI200" s="96">
        <f t="shared" si="308"/>
        <v>0</v>
      </c>
      <c r="DJ200" s="96">
        <f t="shared" ref="DJ200:EH200" si="309">-SUM(DJ197:DJ199)*(DJ$10=MIN(IF(rLoan2St&gt;0,rLoan2St-1,0)+rLoan2Term,MAX(rHoldPeriod*12,1)))</f>
        <v>0</v>
      </c>
      <c r="DK200" s="96">
        <f t="shared" si="309"/>
        <v>0</v>
      </c>
      <c r="DL200" s="96">
        <f t="shared" si="309"/>
        <v>0</v>
      </c>
      <c r="DM200" s="96">
        <f t="shared" si="309"/>
        <v>0</v>
      </c>
      <c r="DN200" s="96">
        <f t="shared" si="309"/>
        <v>0</v>
      </c>
      <c r="DO200" s="96">
        <f t="shared" si="309"/>
        <v>0</v>
      </c>
      <c r="DP200" s="96">
        <f t="shared" si="309"/>
        <v>0</v>
      </c>
      <c r="DQ200" s="96">
        <f t="shared" si="309"/>
        <v>0</v>
      </c>
      <c r="DR200" s="96">
        <f t="shared" si="309"/>
        <v>0</v>
      </c>
      <c r="DS200" s="96">
        <f t="shared" si="309"/>
        <v>0</v>
      </c>
      <c r="DT200" s="96">
        <f t="shared" si="309"/>
        <v>0</v>
      </c>
      <c r="DU200" s="96">
        <f t="shared" si="309"/>
        <v>0</v>
      </c>
      <c r="DV200" s="96">
        <f t="shared" si="309"/>
        <v>0</v>
      </c>
      <c r="DW200" s="96">
        <f t="shared" si="309"/>
        <v>0</v>
      </c>
      <c r="DX200" s="96">
        <f t="shared" si="309"/>
        <v>0</v>
      </c>
      <c r="DY200" s="96">
        <f t="shared" si="309"/>
        <v>0</v>
      </c>
      <c r="DZ200" s="96">
        <f t="shared" si="309"/>
        <v>0</v>
      </c>
      <c r="EA200" s="96">
        <f t="shared" si="309"/>
        <v>0</v>
      </c>
      <c r="EB200" s="96">
        <f t="shared" si="309"/>
        <v>0</v>
      </c>
      <c r="EC200" s="96">
        <f t="shared" si="309"/>
        <v>0</v>
      </c>
      <c r="ED200" s="96">
        <f t="shared" si="309"/>
        <v>0</v>
      </c>
      <c r="EE200" s="96">
        <f t="shared" si="309"/>
        <v>0</v>
      </c>
      <c r="EF200" s="96">
        <f t="shared" si="309"/>
        <v>0</v>
      </c>
      <c r="EG200" s="96">
        <f t="shared" si="309"/>
        <v>0</v>
      </c>
      <c r="EH200" s="96">
        <f t="shared" si="309"/>
        <v>0</v>
      </c>
    </row>
    <row r="201" spans="1:138" ht="12.75" thickTop="1" x14ac:dyDescent="0.2">
      <c r="A201" s="2"/>
      <c r="B201" s="183" t="s">
        <v>191</v>
      </c>
      <c r="C201" s="151"/>
      <c r="D201" s="151">
        <f t="shared" ref="D201:P201" si="310">SUBTOTAL(9,D197:D200)*(SUM(D197:D200)&gt;1)</f>
        <v>0</v>
      </c>
      <c r="E201" s="151">
        <f t="shared" si="310"/>
        <v>0</v>
      </c>
      <c r="F201" s="151">
        <f t="shared" si="310"/>
        <v>0</v>
      </c>
      <c r="G201" s="151">
        <f t="shared" si="310"/>
        <v>0</v>
      </c>
      <c r="H201" s="151">
        <f t="shared" si="310"/>
        <v>0</v>
      </c>
      <c r="I201" s="151">
        <f t="shared" si="310"/>
        <v>0</v>
      </c>
      <c r="J201" s="151">
        <f t="shared" si="310"/>
        <v>0</v>
      </c>
      <c r="K201" s="151">
        <f t="shared" si="310"/>
        <v>0</v>
      </c>
      <c r="L201" s="151">
        <f t="shared" si="310"/>
        <v>0</v>
      </c>
      <c r="M201" s="151">
        <f t="shared" si="310"/>
        <v>0</v>
      </c>
      <c r="N201" s="151">
        <f t="shared" si="310"/>
        <v>0</v>
      </c>
      <c r="O201" s="151">
        <f>SUBTOTAL(9,O197:O200)*(SUM(O197:O200)&gt;1)</f>
        <v>0</v>
      </c>
      <c r="P201" s="151">
        <f t="shared" si="310"/>
        <v>0</v>
      </c>
      <c r="Q201" s="2"/>
      <c r="R201" s="151">
        <f t="shared" ref="R201:AW201" si="311">SUBTOTAL(9,R197:R200)*(SUM(R197:R200)&gt;1)</f>
        <v>0</v>
      </c>
      <c r="S201" s="151">
        <f t="shared" si="311"/>
        <v>0</v>
      </c>
      <c r="T201" s="151">
        <f t="shared" si="311"/>
        <v>0</v>
      </c>
      <c r="U201" s="151">
        <f t="shared" si="311"/>
        <v>0</v>
      </c>
      <c r="V201" s="151">
        <f t="shared" si="311"/>
        <v>0</v>
      </c>
      <c r="W201" s="151">
        <f t="shared" si="311"/>
        <v>0</v>
      </c>
      <c r="X201" s="151">
        <f t="shared" si="311"/>
        <v>0</v>
      </c>
      <c r="Y201" s="151">
        <f t="shared" si="311"/>
        <v>0</v>
      </c>
      <c r="Z201" s="151">
        <f t="shared" si="311"/>
        <v>0</v>
      </c>
      <c r="AA201" s="151">
        <f t="shared" si="311"/>
        <v>0</v>
      </c>
      <c r="AB201" s="151">
        <f t="shared" si="311"/>
        <v>0</v>
      </c>
      <c r="AC201" s="151">
        <f t="shared" si="311"/>
        <v>0</v>
      </c>
      <c r="AD201" s="151">
        <f t="shared" si="311"/>
        <v>0</v>
      </c>
      <c r="AE201" s="151">
        <f t="shared" si="311"/>
        <v>0</v>
      </c>
      <c r="AF201" s="151">
        <f t="shared" si="311"/>
        <v>0</v>
      </c>
      <c r="AG201" s="151">
        <f t="shared" si="311"/>
        <v>0</v>
      </c>
      <c r="AH201" s="151">
        <f t="shared" si="311"/>
        <v>0</v>
      </c>
      <c r="AI201" s="151">
        <f t="shared" si="311"/>
        <v>0</v>
      </c>
      <c r="AJ201" s="151">
        <f t="shared" si="311"/>
        <v>0</v>
      </c>
      <c r="AK201" s="151">
        <f t="shared" si="311"/>
        <v>0</v>
      </c>
      <c r="AL201" s="151">
        <f t="shared" si="311"/>
        <v>0</v>
      </c>
      <c r="AM201" s="151">
        <f t="shared" si="311"/>
        <v>0</v>
      </c>
      <c r="AN201" s="151">
        <f t="shared" si="311"/>
        <v>0</v>
      </c>
      <c r="AO201" s="151">
        <f t="shared" si="311"/>
        <v>0</v>
      </c>
      <c r="AP201" s="151">
        <f t="shared" si="311"/>
        <v>0</v>
      </c>
      <c r="AQ201" s="151">
        <f t="shared" si="311"/>
        <v>0</v>
      </c>
      <c r="AR201" s="151">
        <f t="shared" si="311"/>
        <v>0</v>
      </c>
      <c r="AS201" s="151">
        <f t="shared" si="311"/>
        <v>0</v>
      </c>
      <c r="AT201" s="151">
        <f t="shared" si="311"/>
        <v>0</v>
      </c>
      <c r="AU201" s="151">
        <f t="shared" si="311"/>
        <v>0</v>
      </c>
      <c r="AV201" s="151">
        <f t="shared" si="311"/>
        <v>0</v>
      </c>
      <c r="AW201" s="151">
        <f t="shared" si="311"/>
        <v>0</v>
      </c>
      <c r="AX201" s="151">
        <f t="shared" ref="AX201:CC201" si="312">SUBTOTAL(9,AX197:AX200)*(SUM(AX197:AX200)&gt;1)</f>
        <v>0</v>
      </c>
      <c r="AY201" s="151">
        <f t="shared" si="312"/>
        <v>0</v>
      </c>
      <c r="AZ201" s="151">
        <f t="shared" si="312"/>
        <v>0</v>
      </c>
      <c r="BA201" s="151">
        <f t="shared" si="312"/>
        <v>0</v>
      </c>
      <c r="BB201" s="151">
        <f t="shared" si="312"/>
        <v>0</v>
      </c>
      <c r="BC201" s="151">
        <f t="shared" si="312"/>
        <v>0</v>
      </c>
      <c r="BD201" s="151">
        <f t="shared" si="312"/>
        <v>0</v>
      </c>
      <c r="BE201" s="151">
        <f t="shared" si="312"/>
        <v>0</v>
      </c>
      <c r="BF201" s="151">
        <f t="shared" si="312"/>
        <v>0</v>
      </c>
      <c r="BG201" s="151">
        <f t="shared" si="312"/>
        <v>0</v>
      </c>
      <c r="BH201" s="151">
        <f t="shared" si="312"/>
        <v>0</v>
      </c>
      <c r="BI201" s="151">
        <f t="shared" si="312"/>
        <v>0</v>
      </c>
      <c r="BJ201" s="151">
        <f t="shared" si="312"/>
        <v>0</v>
      </c>
      <c r="BK201" s="151">
        <f t="shared" si="312"/>
        <v>0</v>
      </c>
      <c r="BL201" s="151">
        <f t="shared" si="312"/>
        <v>0</v>
      </c>
      <c r="BM201" s="151">
        <f t="shared" si="312"/>
        <v>0</v>
      </c>
      <c r="BN201" s="151">
        <f t="shared" si="312"/>
        <v>0</v>
      </c>
      <c r="BO201" s="151">
        <f t="shared" si="312"/>
        <v>0</v>
      </c>
      <c r="BP201" s="151">
        <f t="shared" si="312"/>
        <v>0</v>
      </c>
      <c r="BQ201" s="151">
        <f t="shared" si="312"/>
        <v>0</v>
      </c>
      <c r="BR201" s="151">
        <f t="shared" si="312"/>
        <v>0</v>
      </c>
      <c r="BS201" s="151">
        <f t="shared" si="312"/>
        <v>0</v>
      </c>
      <c r="BT201" s="151">
        <f t="shared" si="312"/>
        <v>0</v>
      </c>
      <c r="BU201" s="151">
        <f t="shared" si="312"/>
        <v>0</v>
      </c>
      <c r="BV201" s="151">
        <f t="shared" si="312"/>
        <v>0</v>
      </c>
      <c r="BW201" s="151">
        <f t="shared" si="312"/>
        <v>0</v>
      </c>
      <c r="BX201" s="151">
        <f t="shared" si="312"/>
        <v>0</v>
      </c>
      <c r="BY201" s="151">
        <f t="shared" si="312"/>
        <v>0</v>
      </c>
      <c r="BZ201" s="151">
        <f t="shared" si="312"/>
        <v>0</v>
      </c>
      <c r="CA201" s="151">
        <f t="shared" si="312"/>
        <v>0</v>
      </c>
      <c r="CB201" s="151">
        <f t="shared" si="312"/>
        <v>0</v>
      </c>
      <c r="CC201" s="151">
        <f t="shared" si="312"/>
        <v>0</v>
      </c>
      <c r="CD201" s="151">
        <f t="shared" ref="CD201:DI201" si="313">SUBTOTAL(9,CD197:CD200)*(SUM(CD197:CD200)&gt;1)</f>
        <v>0</v>
      </c>
      <c r="CE201" s="151">
        <f t="shared" si="313"/>
        <v>0</v>
      </c>
      <c r="CF201" s="151">
        <f t="shared" si="313"/>
        <v>0</v>
      </c>
      <c r="CG201" s="151">
        <f t="shared" si="313"/>
        <v>0</v>
      </c>
      <c r="CH201" s="151">
        <f t="shared" si="313"/>
        <v>0</v>
      </c>
      <c r="CI201" s="151">
        <f t="shared" si="313"/>
        <v>0</v>
      </c>
      <c r="CJ201" s="151">
        <f t="shared" si="313"/>
        <v>0</v>
      </c>
      <c r="CK201" s="151">
        <f t="shared" si="313"/>
        <v>0</v>
      </c>
      <c r="CL201" s="151">
        <f t="shared" si="313"/>
        <v>0</v>
      </c>
      <c r="CM201" s="151">
        <f t="shared" si="313"/>
        <v>0</v>
      </c>
      <c r="CN201" s="151">
        <f t="shared" si="313"/>
        <v>0</v>
      </c>
      <c r="CO201" s="151">
        <f t="shared" si="313"/>
        <v>0</v>
      </c>
      <c r="CP201" s="151">
        <f t="shared" si="313"/>
        <v>0</v>
      </c>
      <c r="CQ201" s="151">
        <f t="shared" si="313"/>
        <v>0</v>
      </c>
      <c r="CR201" s="151">
        <f t="shared" si="313"/>
        <v>0</v>
      </c>
      <c r="CS201" s="151">
        <f t="shared" si="313"/>
        <v>0</v>
      </c>
      <c r="CT201" s="151">
        <f t="shared" si="313"/>
        <v>0</v>
      </c>
      <c r="CU201" s="151">
        <f t="shared" si="313"/>
        <v>0</v>
      </c>
      <c r="CV201" s="151">
        <f t="shared" si="313"/>
        <v>0</v>
      </c>
      <c r="CW201" s="151">
        <f t="shared" si="313"/>
        <v>0</v>
      </c>
      <c r="CX201" s="151">
        <f t="shared" si="313"/>
        <v>0</v>
      </c>
      <c r="CY201" s="151">
        <f t="shared" si="313"/>
        <v>0</v>
      </c>
      <c r="CZ201" s="151">
        <f t="shared" si="313"/>
        <v>0</v>
      </c>
      <c r="DA201" s="151">
        <f t="shared" si="313"/>
        <v>0</v>
      </c>
      <c r="DB201" s="151">
        <f t="shared" si="313"/>
        <v>0</v>
      </c>
      <c r="DC201" s="151">
        <f t="shared" si="313"/>
        <v>0</v>
      </c>
      <c r="DD201" s="151">
        <f t="shared" si="313"/>
        <v>0</v>
      </c>
      <c r="DE201" s="151">
        <f t="shared" si="313"/>
        <v>0</v>
      </c>
      <c r="DF201" s="151">
        <f t="shared" si="313"/>
        <v>0</v>
      </c>
      <c r="DG201" s="151">
        <f t="shared" si="313"/>
        <v>0</v>
      </c>
      <c r="DH201" s="151">
        <f t="shared" si="313"/>
        <v>0</v>
      </c>
      <c r="DI201" s="151">
        <f t="shared" si="313"/>
        <v>0</v>
      </c>
      <c r="DJ201" s="151">
        <f t="shared" ref="DJ201:EH201" si="314">SUBTOTAL(9,DJ197:DJ200)*(SUM(DJ197:DJ200)&gt;1)</f>
        <v>0</v>
      </c>
      <c r="DK201" s="151">
        <f t="shared" si="314"/>
        <v>0</v>
      </c>
      <c r="DL201" s="151">
        <f t="shared" si="314"/>
        <v>0</v>
      </c>
      <c r="DM201" s="151">
        <f t="shared" si="314"/>
        <v>0</v>
      </c>
      <c r="DN201" s="151">
        <f t="shared" si="314"/>
        <v>0</v>
      </c>
      <c r="DO201" s="151">
        <f t="shared" si="314"/>
        <v>0</v>
      </c>
      <c r="DP201" s="151">
        <f t="shared" si="314"/>
        <v>0</v>
      </c>
      <c r="DQ201" s="151">
        <f t="shared" si="314"/>
        <v>0</v>
      </c>
      <c r="DR201" s="151">
        <f t="shared" si="314"/>
        <v>0</v>
      </c>
      <c r="DS201" s="151">
        <f t="shared" si="314"/>
        <v>0</v>
      </c>
      <c r="DT201" s="151">
        <f t="shared" si="314"/>
        <v>0</v>
      </c>
      <c r="DU201" s="151">
        <f t="shared" si="314"/>
        <v>0</v>
      </c>
      <c r="DV201" s="151">
        <f t="shared" si="314"/>
        <v>0</v>
      </c>
      <c r="DW201" s="151">
        <f t="shared" si="314"/>
        <v>0</v>
      </c>
      <c r="DX201" s="151">
        <f t="shared" si="314"/>
        <v>0</v>
      </c>
      <c r="DY201" s="151">
        <f t="shared" si="314"/>
        <v>0</v>
      </c>
      <c r="DZ201" s="151">
        <f t="shared" si="314"/>
        <v>0</v>
      </c>
      <c r="EA201" s="151">
        <f t="shared" si="314"/>
        <v>0</v>
      </c>
      <c r="EB201" s="151">
        <f t="shared" si="314"/>
        <v>0</v>
      </c>
      <c r="EC201" s="151">
        <f t="shared" si="314"/>
        <v>0</v>
      </c>
      <c r="ED201" s="151">
        <f t="shared" si="314"/>
        <v>0</v>
      </c>
      <c r="EE201" s="151">
        <f t="shared" si="314"/>
        <v>0</v>
      </c>
      <c r="EF201" s="151">
        <f t="shared" si="314"/>
        <v>0</v>
      </c>
      <c r="EG201" s="151">
        <f t="shared" si="314"/>
        <v>0</v>
      </c>
      <c r="EH201" s="151">
        <f t="shared" si="314"/>
        <v>0</v>
      </c>
    </row>
    <row r="202" spans="1:138" x14ac:dyDescent="0.2">
      <c r="A202" s="2"/>
      <c r="B202" s="185"/>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row>
    <row r="203" spans="1:138" x14ac:dyDescent="0.2">
      <c r="A203" s="2"/>
      <c r="B203" s="181" t="s">
        <v>179</v>
      </c>
      <c r="C203" s="120"/>
      <c r="D203" s="120"/>
      <c r="E203" s="120"/>
      <c r="F203" s="120"/>
      <c r="G203" s="120"/>
      <c r="H203" s="120"/>
      <c r="I203" s="120"/>
      <c r="J203" s="120"/>
      <c r="K203" s="120"/>
      <c r="L203" s="120"/>
      <c r="M203" s="120"/>
      <c r="N203" s="120"/>
      <c r="O203" s="120"/>
      <c r="P203" s="120"/>
      <c r="Q203" s="2"/>
      <c r="R203" s="120"/>
      <c r="S203" s="120"/>
      <c r="T203" s="120"/>
      <c r="U203" s="120"/>
      <c r="V203" s="120"/>
      <c r="W203" s="120"/>
      <c r="X203" s="120"/>
      <c r="Y203" s="120"/>
      <c r="Z203" s="120"/>
      <c r="AA203" s="120"/>
      <c r="AB203" s="120"/>
      <c r="AC203" s="120"/>
      <c r="AD203" s="120"/>
      <c r="AE203" s="120"/>
      <c r="AF203" s="120"/>
      <c r="AG203" s="120"/>
      <c r="AH203" s="120"/>
      <c r="AI203" s="120"/>
      <c r="AJ203" s="120"/>
      <c r="AK203" s="120"/>
      <c r="AL203" s="120"/>
      <c r="AM203" s="120"/>
      <c r="AN203" s="120"/>
      <c r="AO203" s="120"/>
      <c r="AP203" s="120"/>
      <c r="AQ203" s="120"/>
      <c r="AR203" s="120"/>
      <c r="AS203" s="120"/>
      <c r="AT203" s="120"/>
      <c r="AU203" s="120"/>
      <c r="AV203" s="120"/>
      <c r="AW203" s="120"/>
      <c r="AX203" s="120"/>
      <c r="AY203" s="120"/>
      <c r="AZ203" s="120"/>
      <c r="BA203" s="120"/>
      <c r="BB203" s="120"/>
      <c r="BC203" s="120"/>
      <c r="BD203" s="120"/>
      <c r="BE203" s="120"/>
      <c r="BF203" s="120"/>
      <c r="BG203" s="120"/>
      <c r="BH203" s="120"/>
      <c r="BI203" s="120"/>
      <c r="BJ203" s="120"/>
      <c r="BK203" s="120"/>
      <c r="BL203" s="120"/>
      <c r="BM203" s="120"/>
      <c r="BN203" s="120"/>
      <c r="BO203" s="120"/>
      <c r="BP203" s="120"/>
      <c r="BQ203" s="120"/>
      <c r="BR203" s="120"/>
      <c r="BS203" s="120"/>
      <c r="BT203" s="120"/>
      <c r="BU203" s="120"/>
      <c r="BV203" s="120"/>
      <c r="BW203" s="120"/>
      <c r="BX203" s="120"/>
      <c r="BY203" s="120"/>
      <c r="BZ203" s="120"/>
      <c r="CA203" s="120"/>
      <c r="CB203" s="120"/>
      <c r="CC203" s="120"/>
      <c r="CD203" s="120"/>
      <c r="CE203" s="120"/>
      <c r="CF203" s="120"/>
      <c r="CG203" s="120"/>
      <c r="CH203" s="120"/>
      <c r="CI203" s="120"/>
      <c r="CJ203" s="120"/>
      <c r="CK203" s="120"/>
      <c r="CL203" s="120"/>
      <c r="CM203" s="120"/>
      <c r="CN203" s="120"/>
      <c r="CO203" s="120"/>
      <c r="CP203" s="120"/>
      <c r="CQ203" s="120"/>
      <c r="CR203" s="120"/>
      <c r="CS203" s="120"/>
      <c r="CT203" s="120"/>
      <c r="CU203" s="120"/>
      <c r="CV203" s="120"/>
      <c r="CW203" s="120"/>
      <c r="CX203" s="120"/>
      <c r="CY203" s="120"/>
      <c r="CZ203" s="120"/>
      <c r="DA203" s="120"/>
      <c r="DB203" s="120"/>
      <c r="DC203" s="120"/>
      <c r="DD203" s="120"/>
      <c r="DE203" s="120"/>
      <c r="DF203" s="120"/>
      <c r="DG203" s="120"/>
      <c r="DH203" s="120"/>
      <c r="DI203" s="120"/>
      <c r="DJ203" s="120"/>
      <c r="DK203" s="120"/>
      <c r="DL203" s="120"/>
      <c r="DM203" s="120"/>
      <c r="DN203" s="120"/>
      <c r="DO203" s="120"/>
      <c r="DP203" s="120"/>
      <c r="DQ203" s="120"/>
      <c r="DR203" s="120"/>
      <c r="DS203" s="120"/>
      <c r="DT203" s="120"/>
      <c r="DU203" s="120"/>
      <c r="DV203" s="120"/>
      <c r="DW203" s="120"/>
      <c r="DX203" s="120"/>
      <c r="DY203" s="120"/>
      <c r="DZ203" s="120"/>
      <c r="EA203" s="120"/>
      <c r="EB203" s="120"/>
      <c r="EC203" s="120"/>
      <c r="ED203" s="120"/>
      <c r="EE203" s="120"/>
      <c r="EF203" s="120"/>
      <c r="EG203" s="120"/>
      <c r="EH203" s="120"/>
    </row>
    <row r="204" spans="1:138" x14ac:dyDescent="0.2">
      <c r="A204" s="2"/>
      <c r="B204" s="182" t="s">
        <v>179</v>
      </c>
      <c r="C204" s="96"/>
      <c r="D204" s="77"/>
      <c r="E204" s="77">
        <f t="shared" ref="E204:O204" si="315">SUMIF($R$8:$EH$8,E$10,$R204:$EH204)</f>
        <v>0</v>
      </c>
      <c r="F204" s="77">
        <f t="shared" si="315"/>
        <v>0</v>
      </c>
      <c r="G204" s="77">
        <f t="shared" si="315"/>
        <v>0</v>
      </c>
      <c r="H204" s="77">
        <f t="shared" si="315"/>
        <v>0</v>
      </c>
      <c r="I204" s="77">
        <f t="shared" si="315"/>
        <v>0</v>
      </c>
      <c r="J204" s="77">
        <f t="shared" si="315"/>
        <v>0</v>
      </c>
      <c r="K204" s="77">
        <f t="shared" si="315"/>
        <v>0</v>
      </c>
      <c r="L204" s="77">
        <f t="shared" si="315"/>
        <v>0</v>
      </c>
      <c r="M204" s="77">
        <f t="shared" si="315"/>
        <v>0</v>
      </c>
      <c r="N204" s="77">
        <f t="shared" si="315"/>
        <v>0</v>
      </c>
      <c r="O204" s="77">
        <f t="shared" si="315"/>
        <v>0</v>
      </c>
      <c r="P204" s="77"/>
      <c r="Q204" s="2"/>
      <c r="R204" s="77"/>
      <c r="S204" s="77" cm="1">
        <f t="array" ref="S204">(IF(rLoan2IRType=iIRTypeFloat,IFERROR(fLoan2VarRateMnth,HLOOKUP(ROUNDUP(S$10/12,),Assumptions!$B$166:$L$169,4,)),rLoan2Rate)+rLoan2Spread%%)/12*(S197+S198&gt;0)</f>
        <v>0</v>
      </c>
      <c r="T204" s="77" cm="1">
        <f t="array" ref="T204">(IF(rLoan2IRType=iIRTypeFloat,IFERROR(fLoan2VarRateMnth,HLOOKUP(ROUNDUP(T$10/12,),Assumptions!$B$166:$L$169,4,)),rLoan2Rate)+rLoan2Spread%%)/12*(T197+T198&gt;0)</f>
        <v>0</v>
      </c>
      <c r="U204" s="77" cm="1">
        <f t="array" ref="U204">(IF(rLoan2IRType=iIRTypeFloat,IFERROR(fLoan2VarRateMnth,HLOOKUP(ROUNDUP(U$10/12,),Assumptions!$B$166:$L$169,4,)),rLoan2Rate)+rLoan2Spread%%)/12*(U197+U198&gt;0)</f>
        <v>0</v>
      </c>
      <c r="V204" s="77" cm="1">
        <f t="array" ref="V204">(IF(rLoan2IRType=iIRTypeFloat,IFERROR(fLoan2VarRateMnth,HLOOKUP(ROUNDUP(V$10/12,),Assumptions!$B$166:$L$169,4,)),rLoan2Rate)+rLoan2Spread%%)/12*(V197+V198&gt;0)</f>
        <v>0</v>
      </c>
      <c r="W204" s="77" cm="1">
        <f t="array" ref="W204">(IF(rLoan2IRType=iIRTypeFloat,IFERROR(fLoan2VarRateMnth,HLOOKUP(ROUNDUP(W$10/12,),Assumptions!$B$166:$L$169,4,)),rLoan2Rate)+rLoan2Spread%%)/12*(W197+W198&gt;0)</f>
        <v>0</v>
      </c>
      <c r="X204" s="77" cm="1">
        <f t="array" ref="X204">(IF(rLoan2IRType=iIRTypeFloat,IFERROR(fLoan2VarRateMnth,HLOOKUP(ROUNDUP(X$10/12,),Assumptions!$B$166:$L$169,4,)),rLoan2Rate)+rLoan2Spread%%)/12*(X197+X198&gt;0)</f>
        <v>0</v>
      </c>
      <c r="Y204" s="77" cm="1">
        <f t="array" ref="Y204">(IF(rLoan2IRType=iIRTypeFloat,IFERROR(fLoan2VarRateMnth,HLOOKUP(ROUNDUP(Y$10/12,),Assumptions!$B$166:$L$169,4,)),rLoan2Rate)+rLoan2Spread%%)/12*(Y197+Y198&gt;0)</f>
        <v>0</v>
      </c>
      <c r="Z204" s="77" cm="1">
        <f t="array" ref="Z204">(IF(rLoan2IRType=iIRTypeFloat,IFERROR(fLoan2VarRateMnth,HLOOKUP(ROUNDUP(Z$10/12,),Assumptions!$B$166:$L$169,4,)),rLoan2Rate)+rLoan2Spread%%)/12*(Z197+Z198&gt;0)</f>
        <v>0</v>
      </c>
      <c r="AA204" s="77" cm="1">
        <f t="array" ref="AA204">(IF(rLoan2IRType=iIRTypeFloat,IFERROR(fLoan2VarRateMnth,HLOOKUP(ROUNDUP(AA$10/12,),Assumptions!$B$166:$L$169,4,)),rLoan2Rate)+rLoan2Spread%%)/12*(AA197+AA198&gt;0)</f>
        <v>0</v>
      </c>
      <c r="AB204" s="77" cm="1">
        <f t="array" ref="AB204">(IF(rLoan2IRType=iIRTypeFloat,IFERROR(fLoan2VarRateMnth,HLOOKUP(ROUNDUP(AB$10/12,),Assumptions!$B$166:$L$169,4,)),rLoan2Rate)+rLoan2Spread%%)/12*(AB197+AB198&gt;0)</f>
        <v>0</v>
      </c>
      <c r="AC204" s="77" cm="1">
        <f t="array" ref="AC204">(IF(rLoan2IRType=iIRTypeFloat,IFERROR(fLoan2VarRateMnth,HLOOKUP(ROUNDUP(AC$10/12,),Assumptions!$B$166:$L$169,4,)),rLoan2Rate)+rLoan2Spread%%)/12*(AC197+AC198&gt;0)</f>
        <v>0</v>
      </c>
      <c r="AD204" s="77" cm="1">
        <f t="array" ref="AD204">(IF(rLoan2IRType=iIRTypeFloat,IFERROR(fLoan2VarRateMnth,HLOOKUP(ROUNDUP(AD$10/12,),Assumptions!$B$166:$L$169,4,)),rLoan2Rate)+rLoan2Spread%%)/12*(AD197+AD198&gt;0)</f>
        <v>0</v>
      </c>
      <c r="AE204" s="77" cm="1">
        <f t="array" ref="AE204">(IF(rLoan2IRType=iIRTypeFloat,IFERROR(fLoan2VarRateMnth,HLOOKUP(ROUNDUP(AE$10/12,),Assumptions!$B$166:$L$169,4,)),rLoan2Rate)+rLoan2Spread%%)/12*(AE197+AE198&gt;0)</f>
        <v>0</v>
      </c>
      <c r="AF204" s="77" cm="1">
        <f t="array" ref="AF204">(IF(rLoan2IRType=iIRTypeFloat,IFERROR(fLoan2VarRateMnth,HLOOKUP(ROUNDUP(AF$10/12,),Assumptions!$B$166:$L$169,4,)),rLoan2Rate)+rLoan2Spread%%)/12*(AF197+AF198&gt;0)</f>
        <v>0</v>
      </c>
      <c r="AG204" s="77" cm="1">
        <f t="array" ref="AG204">(IF(rLoan2IRType=iIRTypeFloat,IFERROR(fLoan2VarRateMnth,HLOOKUP(ROUNDUP(AG$10/12,),Assumptions!$B$166:$L$169,4,)),rLoan2Rate)+rLoan2Spread%%)/12*(AG197+AG198&gt;0)</f>
        <v>0</v>
      </c>
      <c r="AH204" s="77" cm="1">
        <f t="array" ref="AH204">(IF(rLoan2IRType=iIRTypeFloat,IFERROR(fLoan2VarRateMnth,HLOOKUP(ROUNDUP(AH$10/12,),Assumptions!$B$166:$L$169,4,)),rLoan2Rate)+rLoan2Spread%%)/12*(AH197+AH198&gt;0)</f>
        <v>0</v>
      </c>
      <c r="AI204" s="77" cm="1">
        <f t="array" ref="AI204">(IF(rLoan2IRType=iIRTypeFloat,IFERROR(fLoan2VarRateMnth,HLOOKUP(ROUNDUP(AI$10/12,),Assumptions!$B$166:$L$169,4,)),rLoan2Rate)+rLoan2Spread%%)/12*(AI197+AI198&gt;0)</f>
        <v>0</v>
      </c>
      <c r="AJ204" s="77" cm="1">
        <f t="array" ref="AJ204">(IF(rLoan2IRType=iIRTypeFloat,IFERROR(fLoan2VarRateMnth,HLOOKUP(ROUNDUP(AJ$10/12,),Assumptions!$B$166:$L$169,4,)),rLoan2Rate)+rLoan2Spread%%)/12*(AJ197+AJ198&gt;0)</f>
        <v>0</v>
      </c>
      <c r="AK204" s="77" cm="1">
        <f t="array" ref="AK204">(IF(rLoan2IRType=iIRTypeFloat,IFERROR(fLoan2VarRateMnth,HLOOKUP(ROUNDUP(AK$10/12,),Assumptions!$B$166:$L$169,4,)),rLoan2Rate)+rLoan2Spread%%)/12*(AK197+AK198&gt;0)</f>
        <v>0</v>
      </c>
      <c r="AL204" s="77" cm="1">
        <f t="array" ref="AL204">(IF(rLoan2IRType=iIRTypeFloat,IFERROR(fLoan2VarRateMnth,HLOOKUP(ROUNDUP(AL$10/12,),Assumptions!$B$166:$L$169,4,)),rLoan2Rate)+rLoan2Spread%%)/12*(AL197+AL198&gt;0)</f>
        <v>0</v>
      </c>
      <c r="AM204" s="77" cm="1">
        <f t="array" ref="AM204">(IF(rLoan2IRType=iIRTypeFloat,IFERROR(fLoan2VarRateMnth,HLOOKUP(ROUNDUP(AM$10/12,),Assumptions!$B$166:$L$169,4,)),rLoan2Rate)+rLoan2Spread%%)/12*(AM197+AM198&gt;0)</f>
        <v>0</v>
      </c>
      <c r="AN204" s="77" cm="1">
        <f t="array" ref="AN204">(IF(rLoan2IRType=iIRTypeFloat,IFERROR(fLoan2VarRateMnth,HLOOKUP(ROUNDUP(AN$10/12,),Assumptions!$B$166:$L$169,4,)),rLoan2Rate)+rLoan2Spread%%)/12*(AN197+AN198&gt;0)</f>
        <v>0</v>
      </c>
      <c r="AO204" s="77" cm="1">
        <f t="array" ref="AO204">(IF(rLoan2IRType=iIRTypeFloat,IFERROR(fLoan2VarRateMnth,HLOOKUP(ROUNDUP(AO$10/12,),Assumptions!$B$166:$L$169,4,)),rLoan2Rate)+rLoan2Spread%%)/12*(AO197+AO198&gt;0)</f>
        <v>0</v>
      </c>
      <c r="AP204" s="77" cm="1">
        <f t="array" ref="AP204">(IF(rLoan2IRType=iIRTypeFloat,IFERROR(fLoan2VarRateMnth,HLOOKUP(ROUNDUP(AP$10/12,),Assumptions!$B$166:$L$169,4,)),rLoan2Rate)+rLoan2Spread%%)/12*(AP197+AP198&gt;0)</f>
        <v>0</v>
      </c>
      <c r="AQ204" s="77" cm="1">
        <f t="array" ref="AQ204">(IF(rLoan2IRType=iIRTypeFloat,IFERROR(fLoan2VarRateMnth,HLOOKUP(ROUNDUP(AQ$10/12,),Assumptions!$B$166:$L$169,4,)),rLoan2Rate)+rLoan2Spread%%)/12*(AQ197+AQ198&gt;0)</f>
        <v>0</v>
      </c>
      <c r="AR204" s="77" cm="1">
        <f t="array" ref="AR204">(IF(rLoan2IRType=iIRTypeFloat,IFERROR(fLoan2VarRateMnth,HLOOKUP(ROUNDUP(AR$10/12,),Assumptions!$B$166:$L$169,4,)),rLoan2Rate)+rLoan2Spread%%)/12*(AR197+AR198&gt;0)</f>
        <v>0</v>
      </c>
      <c r="AS204" s="77" cm="1">
        <f t="array" ref="AS204">(IF(rLoan2IRType=iIRTypeFloat,IFERROR(fLoan2VarRateMnth,HLOOKUP(ROUNDUP(AS$10/12,),Assumptions!$B$166:$L$169,4,)),rLoan2Rate)+rLoan2Spread%%)/12*(AS197+AS198&gt;0)</f>
        <v>0</v>
      </c>
      <c r="AT204" s="77" cm="1">
        <f t="array" ref="AT204">(IF(rLoan2IRType=iIRTypeFloat,IFERROR(fLoan2VarRateMnth,HLOOKUP(ROUNDUP(AT$10/12,),Assumptions!$B$166:$L$169,4,)),rLoan2Rate)+rLoan2Spread%%)/12*(AT197+AT198&gt;0)</f>
        <v>0</v>
      </c>
      <c r="AU204" s="77" cm="1">
        <f t="array" ref="AU204">(IF(rLoan2IRType=iIRTypeFloat,IFERROR(fLoan2VarRateMnth,HLOOKUP(ROUNDUP(AU$10/12,),Assumptions!$B$166:$L$169,4,)),rLoan2Rate)+rLoan2Spread%%)/12*(AU197+AU198&gt;0)</f>
        <v>0</v>
      </c>
      <c r="AV204" s="77" cm="1">
        <f t="array" ref="AV204">(IF(rLoan2IRType=iIRTypeFloat,IFERROR(fLoan2VarRateMnth,HLOOKUP(ROUNDUP(AV$10/12,),Assumptions!$B$166:$L$169,4,)),rLoan2Rate)+rLoan2Spread%%)/12*(AV197+AV198&gt;0)</f>
        <v>0</v>
      </c>
      <c r="AW204" s="77" cm="1">
        <f t="array" ref="AW204">(IF(rLoan2IRType=iIRTypeFloat,IFERROR(fLoan2VarRateMnth,HLOOKUP(ROUNDUP(AW$10/12,),Assumptions!$B$166:$L$169,4,)),rLoan2Rate)+rLoan2Spread%%)/12*(AW197+AW198&gt;0)</f>
        <v>0</v>
      </c>
      <c r="AX204" s="77" cm="1">
        <f t="array" ref="AX204">(IF(rLoan2IRType=iIRTypeFloat,IFERROR(fLoan2VarRateMnth,HLOOKUP(ROUNDUP(AX$10/12,),Assumptions!$B$166:$L$169,4,)),rLoan2Rate)+rLoan2Spread%%)/12*(AX197+AX198&gt;0)</f>
        <v>0</v>
      </c>
      <c r="AY204" s="77" cm="1">
        <f t="array" ref="AY204">(IF(rLoan2IRType=iIRTypeFloat,IFERROR(fLoan2VarRateMnth,HLOOKUP(ROUNDUP(AY$10/12,),Assumptions!$B$166:$L$169,4,)),rLoan2Rate)+rLoan2Spread%%)/12*(AY197+AY198&gt;0)</f>
        <v>0</v>
      </c>
      <c r="AZ204" s="77" cm="1">
        <f t="array" ref="AZ204">(IF(rLoan2IRType=iIRTypeFloat,IFERROR(fLoan2VarRateMnth,HLOOKUP(ROUNDUP(AZ$10/12,),Assumptions!$B$166:$L$169,4,)),rLoan2Rate)+rLoan2Spread%%)/12*(AZ197+AZ198&gt;0)</f>
        <v>0</v>
      </c>
      <c r="BA204" s="77" cm="1">
        <f t="array" ref="BA204">(IF(rLoan2IRType=iIRTypeFloat,IFERROR(fLoan2VarRateMnth,HLOOKUP(ROUNDUP(BA$10/12,),Assumptions!$B$166:$L$169,4,)),rLoan2Rate)+rLoan2Spread%%)/12*(BA197+BA198&gt;0)</f>
        <v>0</v>
      </c>
      <c r="BB204" s="77" cm="1">
        <f t="array" ref="BB204">(IF(rLoan2IRType=iIRTypeFloat,IFERROR(fLoan2VarRateMnth,HLOOKUP(ROUNDUP(BB$10/12,),Assumptions!$B$166:$L$169,4,)),rLoan2Rate)+rLoan2Spread%%)/12*(BB197+BB198&gt;0)</f>
        <v>0</v>
      </c>
      <c r="BC204" s="77" cm="1">
        <f t="array" ref="BC204">(IF(rLoan2IRType=iIRTypeFloat,IFERROR(fLoan2VarRateMnth,HLOOKUP(ROUNDUP(BC$10/12,),Assumptions!$B$166:$L$169,4,)),rLoan2Rate)+rLoan2Spread%%)/12*(BC197+BC198&gt;0)</f>
        <v>0</v>
      </c>
      <c r="BD204" s="77" cm="1">
        <f t="array" ref="BD204">(IF(rLoan2IRType=iIRTypeFloat,IFERROR(fLoan2VarRateMnth,HLOOKUP(ROUNDUP(BD$10/12,),Assumptions!$B$166:$L$169,4,)),rLoan2Rate)+rLoan2Spread%%)/12*(BD197+BD198&gt;0)</f>
        <v>0</v>
      </c>
      <c r="BE204" s="77" cm="1">
        <f t="array" ref="BE204">(IF(rLoan2IRType=iIRTypeFloat,IFERROR(fLoan2VarRateMnth,HLOOKUP(ROUNDUP(BE$10/12,),Assumptions!$B$166:$L$169,4,)),rLoan2Rate)+rLoan2Spread%%)/12*(BE197+BE198&gt;0)</f>
        <v>0</v>
      </c>
      <c r="BF204" s="77" cm="1">
        <f t="array" ref="BF204">(IF(rLoan2IRType=iIRTypeFloat,IFERROR(fLoan2VarRateMnth,HLOOKUP(ROUNDUP(BF$10/12,),Assumptions!$B$166:$L$169,4,)),rLoan2Rate)+rLoan2Spread%%)/12*(BF197+BF198&gt;0)</f>
        <v>0</v>
      </c>
      <c r="BG204" s="77" cm="1">
        <f t="array" ref="BG204">(IF(rLoan2IRType=iIRTypeFloat,IFERROR(fLoan2VarRateMnth,HLOOKUP(ROUNDUP(BG$10/12,),Assumptions!$B$166:$L$169,4,)),rLoan2Rate)+rLoan2Spread%%)/12*(BG197+BG198&gt;0)</f>
        <v>0</v>
      </c>
      <c r="BH204" s="77" cm="1">
        <f t="array" ref="BH204">(IF(rLoan2IRType=iIRTypeFloat,IFERROR(fLoan2VarRateMnth,HLOOKUP(ROUNDUP(BH$10/12,),Assumptions!$B$166:$L$169,4,)),rLoan2Rate)+rLoan2Spread%%)/12*(BH197+BH198&gt;0)</f>
        <v>0</v>
      </c>
      <c r="BI204" s="77" cm="1">
        <f t="array" ref="BI204">(IF(rLoan2IRType=iIRTypeFloat,IFERROR(fLoan2VarRateMnth,HLOOKUP(ROUNDUP(BI$10/12,),Assumptions!$B$166:$L$169,4,)),rLoan2Rate)+rLoan2Spread%%)/12*(BI197+BI198&gt;0)</f>
        <v>0</v>
      </c>
      <c r="BJ204" s="77" cm="1">
        <f t="array" ref="BJ204">(IF(rLoan2IRType=iIRTypeFloat,IFERROR(fLoan2VarRateMnth,HLOOKUP(ROUNDUP(BJ$10/12,),Assumptions!$B$166:$L$169,4,)),rLoan2Rate)+rLoan2Spread%%)/12*(BJ197+BJ198&gt;0)</f>
        <v>0</v>
      </c>
      <c r="BK204" s="77" cm="1">
        <f t="array" ref="BK204">(IF(rLoan2IRType=iIRTypeFloat,IFERROR(fLoan2VarRateMnth,HLOOKUP(ROUNDUP(BK$10/12,),Assumptions!$B$166:$L$169,4,)),rLoan2Rate)+rLoan2Spread%%)/12*(BK197+BK198&gt;0)</f>
        <v>0</v>
      </c>
      <c r="BL204" s="77" cm="1">
        <f t="array" ref="BL204">(IF(rLoan2IRType=iIRTypeFloat,IFERROR(fLoan2VarRateMnth,HLOOKUP(ROUNDUP(BL$10/12,),Assumptions!$B$166:$L$169,4,)),rLoan2Rate)+rLoan2Spread%%)/12*(BL197+BL198&gt;0)</f>
        <v>0</v>
      </c>
      <c r="BM204" s="77" cm="1">
        <f t="array" ref="BM204">(IF(rLoan2IRType=iIRTypeFloat,IFERROR(fLoan2VarRateMnth,HLOOKUP(ROUNDUP(BM$10/12,),Assumptions!$B$166:$L$169,4,)),rLoan2Rate)+rLoan2Spread%%)/12*(BM197+BM198&gt;0)</f>
        <v>0</v>
      </c>
      <c r="BN204" s="77" cm="1">
        <f t="array" ref="BN204">(IF(rLoan2IRType=iIRTypeFloat,IFERROR(fLoan2VarRateMnth,HLOOKUP(ROUNDUP(BN$10/12,),Assumptions!$B$166:$L$169,4,)),rLoan2Rate)+rLoan2Spread%%)/12*(BN197+BN198&gt;0)</f>
        <v>0</v>
      </c>
      <c r="BO204" s="77" cm="1">
        <f t="array" ref="BO204">(IF(rLoan2IRType=iIRTypeFloat,IFERROR(fLoan2VarRateMnth,HLOOKUP(ROUNDUP(BO$10/12,),Assumptions!$B$166:$L$169,4,)),rLoan2Rate)+rLoan2Spread%%)/12*(BO197+BO198&gt;0)</f>
        <v>0</v>
      </c>
      <c r="BP204" s="77" cm="1">
        <f t="array" ref="BP204">(IF(rLoan2IRType=iIRTypeFloat,IFERROR(fLoan2VarRateMnth,HLOOKUP(ROUNDUP(BP$10/12,),Assumptions!$B$166:$L$169,4,)),rLoan2Rate)+rLoan2Spread%%)/12*(BP197+BP198&gt;0)</f>
        <v>0</v>
      </c>
      <c r="BQ204" s="77" cm="1">
        <f t="array" ref="BQ204">(IF(rLoan2IRType=iIRTypeFloat,IFERROR(fLoan2VarRateMnth,HLOOKUP(ROUNDUP(BQ$10/12,),Assumptions!$B$166:$L$169,4,)),rLoan2Rate)+rLoan2Spread%%)/12*(BQ197+BQ198&gt;0)</f>
        <v>0</v>
      </c>
      <c r="BR204" s="77" cm="1">
        <f t="array" ref="BR204">(IF(rLoan2IRType=iIRTypeFloat,IFERROR(fLoan2VarRateMnth,HLOOKUP(ROUNDUP(BR$10/12,),Assumptions!$B$166:$L$169,4,)),rLoan2Rate)+rLoan2Spread%%)/12*(BR197+BR198&gt;0)</f>
        <v>0</v>
      </c>
      <c r="BS204" s="77" cm="1">
        <f t="array" ref="BS204">(IF(rLoan2IRType=iIRTypeFloat,IFERROR(fLoan2VarRateMnth,HLOOKUP(ROUNDUP(BS$10/12,),Assumptions!$B$166:$L$169,4,)),rLoan2Rate)+rLoan2Spread%%)/12*(BS197+BS198&gt;0)</f>
        <v>0</v>
      </c>
      <c r="BT204" s="77" cm="1">
        <f t="array" ref="BT204">(IF(rLoan2IRType=iIRTypeFloat,IFERROR(fLoan2VarRateMnth,HLOOKUP(ROUNDUP(BT$10/12,),Assumptions!$B$166:$L$169,4,)),rLoan2Rate)+rLoan2Spread%%)/12*(BT197+BT198&gt;0)</f>
        <v>0</v>
      </c>
      <c r="BU204" s="77" cm="1">
        <f t="array" ref="BU204">(IF(rLoan2IRType=iIRTypeFloat,IFERROR(fLoan2VarRateMnth,HLOOKUP(ROUNDUP(BU$10/12,),Assumptions!$B$166:$L$169,4,)),rLoan2Rate)+rLoan2Spread%%)/12*(BU197+BU198&gt;0)</f>
        <v>0</v>
      </c>
      <c r="BV204" s="77" cm="1">
        <f t="array" ref="BV204">(IF(rLoan2IRType=iIRTypeFloat,IFERROR(fLoan2VarRateMnth,HLOOKUP(ROUNDUP(BV$10/12,),Assumptions!$B$166:$L$169,4,)),rLoan2Rate)+rLoan2Spread%%)/12*(BV197+BV198&gt;0)</f>
        <v>0</v>
      </c>
      <c r="BW204" s="77" cm="1">
        <f t="array" ref="BW204">(IF(rLoan2IRType=iIRTypeFloat,IFERROR(fLoan2VarRateMnth,HLOOKUP(ROUNDUP(BW$10/12,),Assumptions!$B$166:$L$169,4,)),rLoan2Rate)+rLoan2Spread%%)/12*(BW197+BW198&gt;0)</f>
        <v>0</v>
      </c>
      <c r="BX204" s="77" cm="1">
        <f t="array" ref="BX204">(IF(rLoan2IRType=iIRTypeFloat,IFERROR(fLoan2VarRateMnth,HLOOKUP(ROUNDUP(BX$10/12,),Assumptions!$B$166:$L$169,4,)),rLoan2Rate)+rLoan2Spread%%)/12*(BX197+BX198&gt;0)</f>
        <v>0</v>
      </c>
      <c r="BY204" s="77" cm="1">
        <f t="array" ref="BY204">(IF(rLoan2IRType=iIRTypeFloat,IFERROR(fLoan2VarRateMnth,HLOOKUP(ROUNDUP(BY$10/12,),Assumptions!$B$166:$L$169,4,)),rLoan2Rate)+rLoan2Spread%%)/12*(BY197+BY198&gt;0)</f>
        <v>0</v>
      </c>
      <c r="BZ204" s="77" cm="1">
        <f t="array" ref="BZ204">(IF(rLoan2IRType=iIRTypeFloat,IFERROR(fLoan2VarRateMnth,HLOOKUP(ROUNDUP(BZ$10/12,),Assumptions!$B$166:$L$169,4,)),rLoan2Rate)+rLoan2Spread%%)/12*(BZ197+BZ198&gt;0)</f>
        <v>0</v>
      </c>
      <c r="CA204" s="77" cm="1">
        <f t="array" ref="CA204">(IF(rLoan2IRType=iIRTypeFloat,IFERROR(fLoan2VarRateMnth,HLOOKUP(ROUNDUP(CA$10/12,),Assumptions!$B$166:$L$169,4,)),rLoan2Rate)+rLoan2Spread%%)/12*(CA197+CA198&gt;0)</f>
        <v>0</v>
      </c>
      <c r="CB204" s="77" cm="1">
        <f t="array" ref="CB204">(IF(rLoan2IRType=iIRTypeFloat,IFERROR(fLoan2VarRateMnth,HLOOKUP(ROUNDUP(CB$10/12,),Assumptions!$B$166:$L$169,4,)),rLoan2Rate)+rLoan2Spread%%)/12*(CB197+CB198&gt;0)</f>
        <v>0</v>
      </c>
      <c r="CC204" s="77" cm="1">
        <f t="array" ref="CC204">(IF(rLoan2IRType=iIRTypeFloat,IFERROR(fLoan2VarRateMnth,HLOOKUP(ROUNDUP(CC$10/12,),Assumptions!$B$166:$L$169,4,)),rLoan2Rate)+rLoan2Spread%%)/12*(CC197+CC198&gt;0)</f>
        <v>0</v>
      </c>
      <c r="CD204" s="77" cm="1">
        <f t="array" ref="CD204">(IF(rLoan2IRType=iIRTypeFloat,IFERROR(fLoan2VarRateMnth,HLOOKUP(ROUNDUP(CD$10/12,),Assumptions!$B$166:$L$169,4,)),rLoan2Rate)+rLoan2Spread%%)/12*(CD197+CD198&gt;0)</f>
        <v>0</v>
      </c>
      <c r="CE204" s="77" cm="1">
        <f t="array" ref="CE204">(IF(rLoan2IRType=iIRTypeFloat,IFERROR(fLoan2VarRateMnth,HLOOKUP(ROUNDUP(CE$10/12,),Assumptions!$B$166:$L$169,4,)),rLoan2Rate)+rLoan2Spread%%)/12*(CE197+CE198&gt;0)</f>
        <v>0</v>
      </c>
      <c r="CF204" s="77" cm="1">
        <f t="array" ref="CF204">(IF(rLoan2IRType=iIRTypeFloat,IFERROR(fLoan2VarRateMnth,HLOOKUP(ROUNDUP(CF$10/12,),Assumptions!$B$166:$L$169,4,)),rLoan2Rate)+rLoan2Spread%%)/12*(CF197+CF198&gt;0)</f>
        <v>0</v>
      </c>
      <c r="CG204" s="77" cm="1">
        <f t="array" ref="CG204">(IF(rLoan2IRType=iIRTypeFloat,IFERROR(fLoan2VarRateMnth,HLOOKUP(ROUNDUP(CG$10/12,),Assumptions!$B$166:$L$169,4,)),rLoan2Rate)+rLoan2Spread%%)/12*(CG197+CG198&gt;0)</f>
        <v>0</v>
      </c>
      <c r="CH204" s="77" cm="1">
        <f t="array" ref="CH204">(IF(rLoan2IRType=iIRTypeFloat,IFERROR(fLoan2VarRateMnth,HLOOKUP(ROUNDUP(CH$10/12,),Assumptions!$B$166:$L$169,4,)),rLoan2Rate)+rLoan2Spread%%)/12*(CH197+CH198&gt;0)</f>
        <v>0</v>
      </c>
      <c r="CI204" s="77" cm="1">
        <f t="array" ref="CI204">(IF(rLoan2IRType=iIRTypeFloat,IFERROR(fLoan2VarRateMnth,HLOOKUP(ROUNDUP(CI$10/12,),Assumptions!$B$166:$L$169,4,)),rLoan2Rate)+rLoan2Spread%%)/12*(CI197+CI198&gt;0)</f>
        <v>0</v>
      </c>
      <c r="CJ204" s="77" cm="1">
        <f t="array" ref="CJ204">(IF(rLoan2IRType=iIRTypeFloat,IFERROR(fLoan2VarRateMnth,HLOOKUP(ROUNDUP(CJ$10/12,),Assumptions!$B$166:$L$169,4,)),rLoan2Rate)+rLoan2Spread%%)/12*(CJ197+CJ198&gt;0)</f>
        <v>0</v>
      </c>
      <c r="CK204" s="77" cm="1">
        <f t="array" ref="CK204">(IF(rLoan2IRType=iIRTypeFloat,IFERROR(fLoan2VarRateMnth,HLOOKUP(ROUNDUP(CK$10/12,),Assumptions!$B$166:$L$169,4,)),rLoan2Rate)+rLoan2Spread%%)/12*(CK197+CK198&gt;0)</f>
        <v>0</v>
      </c>
      <c r="CL204" s="77" cm="1">
        <f t="array" ref="CL204">(IF(rLoan2IRType=iIRTypeFloat,IFERROR(fLoan2VarRateMnth,HLOOKUP(ROUNDUP(CL$10/12,),Assumptions!$B$166:$L$169,4,)),rLoan2Rate)+rLoan2Spread%%)/12*(CL197+CL198&gt;0)</f>
        <v>0</v>
      </c>
      <c r="CM204" s="77" cm="1">
        <f t="array" ref="CM204">(IF(rLoan2IRType=iIRTypeFloat,IFERROR(fLoan2VarRateMnth,HLOOKUP(ROUNDUP(CM$10/12,),Assumptions!$B$166:$L$169,4,)),rLoan2Rate)+rLoan2Spread%%)/12*(CM197+CM198&gt;0)</f>
        <v>0</v>
      </c>
      <c r="CN204" s="77" cm="1">
        <f t="array" ref="CN204">(IF(rLoan2IRType=iIRTypeFloat,IFERROR(fLoan2VarRateMnth,HLOOKUP(ROUNDUP(CN$10/12,),Assumptions!$B$166:$L$169,4,)),rLoan2Rate)+rLoan2Spread%%)/12*(CN197+CN198&gt;0)</f>
        <v>0</v>
      </c>
      <c r="CO204" s="77" cm="1">
        <f t="array" ref="CO204">(IF(rLoan2IRType=iIRTypeFloat,IFERROR(fLoan2VarRateMnth,HLOOKUP(ROUNDUP(CO$10/12,),Assumptions!$B$166:$L$169,4,)),rLoan2Rate)+rLoan2Spread%%)/12*(CO197+CO198&gt;0)</f>
        <v>0</v>
      </c>
      <c r="CP204" s="77" cm="1">
        <f t="array" ref="CP204">(IF(rLoan2IRType=iIRTypeFloat,IFERROR(fLoan2VarRateMnth,HLOOKUP(ROUNDUP(CP$10/12,),Assumptions!$B$166:$L$169,4,)),rLoan2Rate)+rLoan2Spread%%)/12*(CP197+CP198&gt;0)</f>
        <v>0</v>
      </c>
      <c r="CQ204" s="77" cm="1">
        <f t="array" ref="CQ204">(IF(rLoan2IRType=iIRTypeFloat,IFERROR(fLoan2VarRateMnth,HLOOKUP(ROUNDUP(CQ$10/12,),Assumptions!$B$166:$L$169,4,)),rLoan2Rate)+rLoan2Spread%%)/12*(CQ197+CQ198&gt;0)</f>
        <v>0</v>
      </c>
      <c r="CR204" s="77" cm="1">
        <f t="array" ref="CR204">(IF(rLoan2IRType=iIRTypeFloat,IFERROR(fLoan2VarRateMnth,HLOOKUP(ROUNDUP(CR$10/12,),Assumptions!$B$166:$L$169,4,)),rLoan2Rate)+rLoan2Spread%%)/12*(CR197+CR198&gt;0)</f>
        <v>0</v>
      </c>
      <c r="CS204" s="77" cm="1">
        <f t="array" ref="CS204">(IF(rLoan2IRType=iIRTypeFloat,IFERROR(fLoan2VarRateMnth,HLOOKUP(ROUNDUP(CS$10/12,),Assumptions!$B$166:$L$169,4,)),rLoan2Rate)+rLoan2Spread%%)/12*(CS197+CS198&gt;0)</f>
        <v>0</v>
      </c>
      <c r="CT204" s="77" cm="1">
        <f t="array" ref="CT204">(IF(rLoan2IRType=iIRTypeFloat,IFERROR(fLoan2VarRateMnth,HLOOKUP(ROUNDUP(CT$10/12,),Assumptions!$B$166:$L$169,4,)),rLoan2Rate)+rLoan2Spread%%)/12*(CT197+CT198&gt;0)</f>
        <v>0</v>
      </c>
      <c r="CU204" s="77" cm="1">
        <f t="array" ref="CU204">(IF(rLoan2IRType=iIRTypeFloat,IFERROR(fLoan2VarRateMnth,HLOOKUP(ROUNDUP(CU$10/12,),Assumptions!$B$166:$L$169,4,)),rLoan2Rate)+rLoan2Spread%%)/12*(CU197+CU198&gt;0)</f>
        <v>0</v>
      </c>
      <c r="CV204" s="77" cm="1">
        <f t="array" ref="CV204">(IF(rLoan2IRType=iIRTypeFloat,IFERROR(fLoan2VarRateMnth,HLOOKUP(ROUNDUP(CV$10/12,),Assumptions!$B$166:$L$169,4,)),rLoan2Rate)+rLoan2Spread%%)/12*(CV197+CV198&gt;0)</f>
        <v>0</v>
      </c>
      <c r="CW204" s="77" cm="1">
        <f t="array" ref="CW204">(IF(rLoan2IRType=iIRTypeFloat,IFERROR(fLoan2VarRateMnth,HLOOKUP(ROUNDUP(CW$10/12,),Assumptions!$B$166:$L$169,4,)),rLoan2Rate)+rLoan2Spread%%)/12*(CW197+CW198&gt;0)</f>
        <v>0</v>
      </c>
      <c r="CX204" s="77" cm="1">
        <f t="array" ref="CX204">(IF(rLoan2IRType=iIRTypeFloat,IFERROR(fLoan2VarRateMnth,HLOOKUP(ROUNDUP(CX$10/12,),Assumptions!$B$166:$L$169,4,)),rLoan2Rate)+rLoan2Spread%%)/12*(CX197+CX198&gt;0)</f>
        <v>0</v>
      </c>
      <c r="CY204" s="77" cm="1">
        <f t="array" ref="CY204">(IF(rLoan2IRType=iIRTypeFloat,IFERROR(fLoan2VarRateMnth,HLOOKUP(ROUNDUP(CY$10/12,),Assumptions!$B$166:$L$169,4,)),rLoan2Rate)+rLoan2Spread%%)/12*(CY197+CY198&gt;0)</f>
        <v>0</v>
      </c>
      <c r="CZ204" s="77" cm="1">
        <f t="array" ref="CZ204">(IF(rLoan2IRType=iIRTypeFloat,IFERROR(fLoan2VarRateMnth,HLOOKUP(ROUNDUP(CZ$10/12,),Assumptions!$B$166:$L$169,4,)),rLoan2Rate)+rLoan2Spread%%)/12*(CZ197+CZ198&gt;0)</f>
        <v>0</v>
      </c>
      <c r="DA204" s="77" cm="1">
        <f t="array" ref="DA204">(IF(rLoan2IRType=iIRTypeFloat,IFERROR(fLoan2VarRateMnth,HLOOKUP(ROUNDUP(DA$10/12,),Assumptions!$B$166:$L$169,4,)),rLoan2Rate)+rLoan2Spread%%)/12*(DA197+DA198&gt;0)</f>
        <v>0</v>
      </c>
      <c r="DB204" s="77" cm="1">
        <f t="array" ref="DB204">(IF(rLoan2IRType=iIRTypeFloat,IFERROR(fLoan2VarRateMnth,HLOOKUP(ROUNDUP(DB$10/12,),Assumptions!$B$166:$L$169,4,)),rLoan2Rate)+rLoan2Spread%%)/12*(DB197+DB198&gt;0)</f>
        <v>0</v>
      </c>
      <c r="DC204" s="77" cm="1">
        <f t="array" ref="DC204">(IF(rLoan2IRType=iIRTypeFloat,IFERROR(fLoan2VarRateMnth,HLOOKUP(ROUNDUP(DC$10/12,),Assumptions!$B$166:$L$169,4,)),rLoan2Rate)+rLoan2Spread%%)/12*(DC197+DC198&gt;0)</f>
        <v>0</v>
      </c>
      <c r="DD204" s="77" cm="1">
        <f t="array" ref="DD204">(IF(rLoan2IRType=iIRTypeFloat,IFERROR(fLoan2VarRateMnth,HLOOKUP(ROUNDUP(DD$10/12,),Assumptions!$B$166:$L$169,4,)),rLoan2Rate)+rLoan2Spread%%)/12*(DD197+DD198&gt;0)</f>
        <v>0</v>
      </c>
      <c r="DE204" s="77" cm="1">
        <f t="array" ref="DE204">(IF(rLoan2IRType=iIRTypeFloat,IFERROR(fLoan2VarRateMnth,HLOOKUP(ROUNDUP(DE$10/12,),Assumptions!$B$166:$L$169,4,)),rLoan2Rate)+rLoan2Spread%%)/12*(DE197+DE198&gt;0)</f>
        <v>0</v>
      </c>
      <c r="DF204" s="77" cm="1">
        <f t="array" ref="DF204">(IF(rLoan2IRType=iIRTypeFloat,IFERROR(fLoan2VarRateMnth,HLOOKUP(ROUNDUP(DF$10/12,),Assumptions!$B$166:$L$169,4,)),rLoan2Rate)+rLoan2Spread%%)/12*(DF197+DF198&gt;0)</f>
        <v>0</v>
      </c>
      <c r="DG204" s="77" cm="1">
        <f t="array" ref="DG204">(IF(rLoan2IRType=iIRTypeFloat,IFERROR(fLoan2VarRateMnth,HLOOKUP(ROUNDUP(DG$10/12,),Assumptions!$B$166:$L$169,4,)),rLoan2Rate)+rLoan2Spread%%)/12*(DG197+DG198&gt;0)</f>
        <v>0</v>
      </c>
      <c r="DH204" s="77" cm="1">
        <f t="array" ref="DH204">(IF(rLoan2IRType=iIRTypeFloat,IFERROR(fLoan2VarRateMnth,HLOOKUP(ROUNDUP(DH$10/12,),Assumptions!$B$166:$L$169,4,)),rLoan2Rate)+rLoan2Spread%%)/12*(DH197+DH198&gt;0)</f>
        <v>0</v>
      </c>
      <c r="DI204" s="77" cm="1">
        <f t="array" ref="DI204">(IF(rLoan2IRType=iIRTypeFloat,IFERROR(fLoan2VarRateMnth,HLOOKUP(ROUNDUP(DI$10/12,),Assumptions!$B$166:$L$169,4,)),rLoan2Rate)+rLoan2Spread%%)/12*(DI197+DI198&gt;0)</f>
        <v>0</v>
      </c>
      <c r="DJ204" s="77" cm="1">
        <f t="array" ref="DJ204">(IF(rLoan2IRType=iIRTypeFloat,IFERROR(fLoan2VarRateMnth,HLOOKUP(ROUNDUP(DJ$10/12,),Assumptions!$B$166:$L$169,4,)),rLoan2Rate)+rLoan2Spread%%)/12*(DJ197+DJ198&gt;0)</f>
        <v>0</v>
      </c>
      <c r="DK204" s="77" cm="1">
        <f t="array" ref="DK204">(IF(rLoan2IRType=iIRTypeFloat,IFERROR(fLoan2VarRateMnth,HLOOKUP(ROUNDUP(DK$10/12,),Assumptions!$B$166:$L$169,4,)),rLoan2Rate)+rLoan2Spread%%)/12*(DK197+DK198&gt;0)</f>
        <v>0</v>
      </c>
      <c r="DL204" s="77" cm="1">
        <f t="array" ref="DL204">(IF(rLoan2IRType=iIRTypeFloat,IFERROR(fLoan2VarRateMnth,HLOOKUP(ROUNDUP(DL$10/12,),Assumptions!$B$166:$L$169,4,)),rLoan2Rate)+rLoan2Spread%%)/12*(DL197+DL198&gt;0)</f>
        <v>0</v>
      </c>
      <c r="DM204" s="77" cm="1">
        <f t="array" ref="DM204">(IF(rLoan2IRType=iIRTypeFloat,IFERROR(fLoan2VarRateMnth,HLOOKUP(ROUNDUP(DM$10/12,),Assumptions!$B$166:$L$169,4,)),rLoan2Rate)+rLoan2Spread%%)/12*(DM197+DM198&gt;0)</f>
        <v>0</v>
      </c>
      <c r="DN204" s="77" cm="1">
        <f t="array" ref="DN204">(IF(rLoan2IRType=iIRTypeFloat,IFERROR(fLoan2VarRateMnth,HLOOKUP(ROUNDUP(DN$10/12,),Assumptions!$B$166:$L$169,4,)),rLoan2Rate)+rLoan2Spread%%)/12*(DN197+DN198&gt;0)</f>
        <v>0</v>
      </c>
      <c r="DO204" s="77" cm="1">
        <f t="array" ref="DO204">(IF(rLoan2IRType=iIRTypeFloat,IFERROR(fLoan2VarRateMnth,HLOOKUP(ROUNDUP(DO$10/12,),Assumptions!$B$166:$L$169,4,)),rLoan2Rate)+rLoan2Spread%%)/12*(DO197+DO198&gt;0)</f>
        <v>0</v>
      </c>
      <c r="DP204" s="77" cm="1">
        <f t="array" ref="DP204">(IF(rLoan2IRType=iIRTypeFloat,IFERROR(fLoan2VarRateMnth,HLOOKUP(ROUNDUP(DP$10/12,),Assumptions!$B$166:$L$169,4,)),rLoan2Rate)+rLoan2Spread%%)/12*(DP197+DP198&gt;0)</f>
        <v>0</v>
      </c>
      <c r="DQ204" s="77" cm="1">
        <f t="array" ref="DQ204">(IF(rLoan2IRType=iIRTypeFloat,IFERROR(fLoan2VarRateMnth,HLOOKUP(ROUNDUP(DQ$10/12,),Assumptions!$B$166:$L$169,4,)),rLoan2Rate)+rLoan2Spread%%)/12*(DQ197+DQ198&gt;0)</f>
        <v>0</v>
      </c>
      <c r="DR204" s="77" cm="1">
        <f t="array" ref="DR204">(IF(rLoan2IRType=iIRTypeFloat,IFERROR(fLoan2VarRateMnth,HLOOKUP(ROUNDUP(DR$10/12,),Assumptions!$B$166:$L$169,4,)),rLoan2Rate)+rLoan2Spread%%)/12*(DR197+DR198&gt;0)</f>
        <v>0</v>
      </c>
      <c r="DS204" s="77" cm="1">
        <f t="array" ref="DS204">(IF(rLoan2IRType=iIRTypeFloat,IFERROR(fLoan2VarRateMnth,HLOOKUP(ROUNDUP(DS$10/12,),Assumptions!$B$166:$L$169,4,)),rLoan2Rate)+rLoan2Spread%%)/12*(DS197+DS198&gt;0)</f>
        <v>0</v>
      </c>
      <c r="DT204" s="77" cm="1">
        <f t="array" ref="DT204">(IF(rLoan2IRType=iIRTypeFloat,IFERROR(fLoan2VarRateMnth,HLOOKUP(ROUNDUP(DT$10/12,),Assumptions!$B$166:$L$169,4,)),rLoan2Rate)+rLoan2Spread%%)/12*(DT197+DT198&gt;0)</f>
        <v>0</v>
      </c>
      <c r="DU204" s="77" cm="1">
        <f t="array" ref="DU204">(IF(rLoan2IRType=iIRTypeFloat,IFERROR(fLoan2VarRateMnth,HLOOKUP(ROUNDUP(DU$10/12,),Assumptions!$B$166:$L$169,4,)),rLoan2Rate)+rLoan2Spread%%)/12*(DU197+DU198&gt;0)</f>
        <v>0</v>
      </c>
      <c r="DV204" s="77" cm="1">
        <f t="array" ref="DV204">(IF(rLoan2IRType=iIRTypeFloat,IFERROR(fLoan2VarRateMnth,HLOOKUP(ROUNDUP(DV$10/12,),Assumptions!$B$166:$L$169,4,)),rLoan2Rate)+rLoan2Spread%%)/12*(DV197+DV198&gt;0)</f>
        <v>0</v>
      </c>
      <c r="DW204" s="77" cm="1">
        <f t="array" ref="DW204">(IF(rLoan2IRType=iIRTypeFloat,IFERROR(fLoan2VarRateMnth,HLOOKUP(ROUNDUP(DW$10/12,),Assumptions!$B$166:$L$169,4,)),rLoan2Rate)+rLoan2Spread%%)/12*(DW197+DW198&gt;0)</f>
        <v>0</v>
      </c>
      <c r="DX204" s="77" cm="1">
        <f t="array" ref="DX204">(IF(rLoan2IRType=iIRTypeFloat,IFERROR(fLoan2VarRateMnth,HLOOKUP(ROUNDUP(DX$10/12,),Assumptions!$B$166:$L$169,4,)),rLoan2Rate)+rLoan2Spread%%)/12*(DX197+DX198&gt;0)</f>
        <v>0</v>
      </c>
      <c r="DY204" s="77" cm="1">
        <f t="array" ref="DY204">(IF(rLoan2IRType=iIRTypeFloat,IFERROR(fLoan2VarRateMnth,HLOOKUP(ROUNDUP(DY$10/12,),Assumptions!$B$166:$L$169,4,)),rLoan2Rate)+rLoan2Spread%%)/12*(DY197+DY198&gt;0)</f>
        <v>0</v>
      </c>
      <c r="DZ204" s="77" cm="1">
        <f t="array" ref="DZ204">(IF(rLoan2IRType=iIRTypeFloat,IFERROR(fLoan2VarRateMnth,HLOOKUP(ROUNDUP(DZ$10/12,),Assumptions!$B$166:$L$169,4,)),rLoan2Rate)+rLoan2Spread%%)/12*(DZ197+DZ198&gt;0)</f>
        <v>0</v>
      </c>
      <c r="EA204" s="77" cm="1">
        <f t="array" ref="EA204">(IF(rLoan2IRType=iIRTypeFloat,IFERROR(fLoan2VarRateMnth,HLOOKUP(ROUNDUP(EA$10/12,),Assumptions!$B$166:$L$169,4,)),rLoan2Rate)+rLoan2Spread%%)/12*(EA197+EA198&gt;0)</f>
        <v>0</v>
      </c>
      <c r="EB204" s="77" cm="1">
        <f t="array" ref="EB204">(IF(rLoan2IRType=iIRTypeFloat,IFERROR(fLoan2VarRateMnth,HLOOKUP(ROUNDUP(EB$10/12,),Assumptions!$B$166:$L$169,4,)),rLoan2Rate)+rLoan2Spread%%)/12*(EB197+EB198&gt;0)</f>
        <v>0</v>
      </c>
      <c r="EC204" s="77" cm="1">
        <f t="array" ref="EC204">(IF(rLoan2IRType=iIRTypeFloat,IFERROR(fLoan2VarRateMnth,HLOOKUP(ROUNDUP(EC$10/12,),Assumptions!$B$166:$L$169,4,)),rLoan2Rate)+rLoan2Spread%%)/12*(EC197+EC198&gt;0)</f>
        <v>0</v>
      </c>
      <c r="ED204" s="77" cm="1">
        <f t="array" ref="ED204">(IF(rLoan2IRType=iIRTypeFloat,IFERROR(fLoan2VarRateMnth,HLOOKUP(ROUNDUP(ED$10/12,),Assumptions!$B$166:$L$169,4,)),rLoan2Rate)+rLoan2Spread%%)/12*(ED197+ED198&gt;0)</f>
        <v>0</v>
      </c>
      <c r="EE204" s="77" cm="1">
        <f t="array" ref="EE204">(IF(rLoan2IRType=iIRTypeFloat,IFERROR(fLoan2VarRateMnth,HLOOKUP(ROUNDUP(EE$10/12,),Assumptions!$B$166:$L$169,4,)),rLoan2Rate)+rLoan2Spread%%)/12*(EE197+EE198&gt;0)</f>
        <v>0</v>
      </c>
      <c r="EF204" s="77" cm="1">
        <f t="array" ref="EF204">(IF(rLoan2IRType=iIRTypeFloat,IFERROR(fLoan2VarRateMnth,HLOOKUP(ROUNDUP(EF$10/12,),Assumptions!$B$166:$L$169,4,)),rLoan2Rate)+rLoan2Spread%%)/12*(EF197+EF198&gt;0)</f>
        <v>0</v>
      </c>
      <c r="EG204" s="77" cm="1">
        <f t="array" ref="EG204">(IF(rLoan2IRType=iIRTypeFloat,IFERROR(fLoan2VarRateMnth,HLOOKUP(ROUNDUP(EG$10/12,),Assumptions!$B$166:$L$169,4,)),rLoan2Rate)+rLoan2Spread%%)/12*(EG197+EG198&gt;0)</f>
        <v>0</v>
      </c>
      <c r="EH204" s="77" cm="1">
        <f t="array" ref="EH204">(IF(rLoan2IRType=iIRTypeFloat,IFERROR(fLoan2VarRateMnth,HLOOKUP(ROUNDUP(EH$10/12,),Assumptions!$B$166:$L$169,4,)),rLoan2Rate)+rLoan2Spread%%)/12*(EH197+EH198&gt;0)</f>
        <v>0</v>
      </c>
    </row>
    <row r="205" spans="1:138" ht="12.75" thickBot="1" x14ac:dyDescent="0.25">
      <c r="A205" s="2"/>
      <c r="B205" s="182" t="s">
        <v>192</v>
      </c>
      <c r="C205" s="96"/>
      <c r="D205" s="77"/>
      <c r="E205" s="77">
        <f t="shared" ref="E205:N205" si="316">E204-E206</f>
        <v>0</v>
      </c>
      <c r="F205" s="77">
        <f t="shared" si="316"/>
        <v>0</v>
      </c>
      <c r="G205" s="77">
        <f t="shared" si="316"/>
        <v>0</v>
      </c>
      <c r="H205" s="77">
        <f t="shared" si="316"/>
        <v>0</v>
      </c>
      <c r="I205" s="77">
        <f t="shared" si="316"/>
        <v>0</v>
      </c>
      <c r="J205" s="77">
        <f t="shared" si="316"/>
        <v>0</v>
      </c>
      <c r="K205" s="77">
        <f t="shared" si="316"/>
        <v>0</v>
      </c>
      <c r="L205" s="77">
        <f t="shared" si="316"/>
        <v>0</v>
      </c>
      <c r="M205" s="77">
        <f t="shared" si="316"/>
        <v>0</v>
      </c>
      <c r="N205" s="77">
        <f t="shared" si="316"/>
        <v>0</v>
      </c>
      <c r="O205" s="77">
        <f>O204-O206</f>
        <v>0</v>
      </c>
      <c r="P205" s="77"/>
      <c r="Q205" s="2"/>
      <c r="R205" s="77"/>
      <c r="S205" s="77">
        <f t="shared" ref="S205:AX205" si="317">S204-S206</f>
        <v>0</v>
      </c>
      <c r="T205" s="77">
        <f t="shared" si="317"/>
        <v>0</v>
      </c>
      <c r="U205" s="77">
        <f t="shared" si="317"/>
        <v>0</v>
      </c>
      <c r="V205" s="77">
        <f t="shared" si="317"/>
        <v>0</v>
      </c>
      <c r="W205" s="77">
        <f t="shared" si="317"/>
        <v>0</v>
      </c>
      <c r="X205" s="77">
        <f t="shared" si="317"/>
        <v>0</v>
      </c>
      <c r="Y205" s="77">
        <f t="shared" si="317"/>
        <v>0</v>
      </c>
      <c r="Z205" s="77">
        <f t="shared" si="317"/>
        <v>0</v>
      </c>
      <c r="AA205" s="77">
        <f t="shared" si="317"/>
        <v>0</v>
      </c>
      <c r="AB205" s="77">
        <f t="shared" si="317"/>
        <v>0</v>
      </c>
      <c r="AC205" s="77">
        <f t="shared" si="317"/>
        <v>0</v>
      </c>
      <c r="AD205" s="77">
        <f t="shared" si="317"/>
        <v>0</v>
      </c>
      <c r="AE205" s="77">
        <f t="shared" si="317"/>
        <v>0</v>
      </c>
      <c r="AF205" s="77">
        <f t="shared" si="317"/>
        <v>0</v>
      </c>
      <c r="AG205" s="77">
        <f t="shared" si="317"/>
        <v>0</v>
      </c>
      <c r="AH205" s="77">
        <f t="shared" si="317"/>
        <v>0</v>
      </c>
      <c r="AI205" s="77">
        <f t="shared" si="317"/>
        <v>0</v>
      </c>
      <c r="AJ205" s="77">
        <f t="shared" si="317"/>
        <v>0</v>
      </c>
      <c r="AK205" s="77">
        <f t="shared" si="317"/>
        <v>0</v>
      </c>
      <c r="AL205" s="77">
        <f t="shared" si="317"/>
        <v>0</v>
      </c>
      <c r="AM205" s="77">
        <f t="shared" si="317"/>
        <v>0</v>
      </c>
      <c r="AN205" s="77">
        <f t="shared" si="317"/>
        <v>0</v>
      </c>
      <c r="AO205" s="77">
        <f t="shared" si="317"/>
        <v>0</v>
      </c>
      <c r="AP205" s="77">
        <f t="shared" si="317"/>
        <v>0</v>
      </c>
      <c r="AQ205" s="77">
        <f t="shared" si="317"/>
        <v>0</v>
      </c>
      <c r="AR205" s="77">
        <f t="shared" si="317"/>
        <v>0</v>
      </c>
      <c r="AS205" s="77">
        <f t="shared" si="317"/>
        <v>0</v>
      </c>
      <c r="AT205" s="77">
        <f t="shared" si="317"/>
        <v>0</v>
      </c>
      <c r="AU205" s="77">
        <f t="shared" si="317"/>
        <v>0</v>
      </c>
      <c r="AV205" s="77">
        <f t="shared" si="317"/>
        <v>0</v>
      </c>
      <c r="AW205" s="77">
        <f t="shared" si="317"/>
        <v>0</v>
      </c>
      <c r="AX205" s="77">
        <f t="shared" si="317"/>
        <v>0</v>
      </c>
      <c r="AY205" s="77">
        <f t="shared" ref="AY205:CD205" si="318">AY204-AY206</f>
        <v>0</v>
      </c>
      <c r="AZ205" s="77">
        <f t="shared" si="318"/>
        <v>0</v>
      </c>
      <c r="BA205" s="77">
        <f t="shared" si="318"/>
        <v>0</v>
      </c>
      <c r="BB205" s="77">
        <f t="shared" si="318"/>
        <v>0</v>
      </c>
      <c r="BC205" s="77">
        <f t="shared" si="318"/>
        <v>0</v>
      </c>
      <c r="BD205" s="77">
        <f t="shared" si="318"/>
        <v>0</v>
      </c>
      <c r="BE205" s="77">
        <f t="shared" si="318"/>
        <v>0</v>
      </c>
      <c r="BF205" s="77">
        <f t="shared" si="318"/>
        <v>0</v>
      </c>
      <c r="BG205" s="77">
        <f t="shared" si="318"/>
        <v>0</v>
      </c>
      <c r="BH205" s="77">
        <f t="shared" si="318"/>
        <v>0</v>
      </c>
      <c r="BI205" s="77">
        <f t="shared" si="318"/>
        <v>0</v>
      </c>
      <c r="BJ205" s="77">
        <f t="shared" si="318"/>
        <v>0</v>
      </c>
      <c r="BK205" s="77">
        <f t="shared" si="318"/>
        <v>0</v>
      </c>
      <c r="BL205" s="77">
        <f t="shared" si="318"/>
        <v>0</v>
      </c>
      <c r="BM205" s="77">
        <f t="shared" si="318"/>
        <v>0</v>
      </c>
      <c r="BN205" s="77">
        <f t="shared" si="318"/>
        <v>0</v>
      </c>
      <c r="BO205" s="77">
        <f t="shared" si="318"/>
        <v>0</v>
      </c>
      <c r="BP205" s="77">
        <f t="shared" si="318"/>
        <v>0</v>
      </c>
      <c r="BQ205" s="77">
        <f t="shared" si="318"/>
        <v>0</v>
      </c>
      <c r="BR205" s="77">
        <f t="shared" si="318"/>
        <v>0</v>
      </c>
      <c r="BS205" s="77">
        <f t="shared" si="318"/>
        <v>0</v>
      </c>
      <c r="BT205" s="77">
        <f t="shared" si="318"/>
        <v>0</v>
      </c>
      <c r="BU205" s="77">
        <f t="shared" si="318"/>
        <v>0</v>
      </c>
      <c r="BV205" s="77">
        <f t="shared" si="318"/>
        <v>0</v>
      </c>
      <c r="BW205" s="77">
        <f t="shared" si="318"/>
        <v>0</v>
      </c>
      <c r="BX205" s="77">
        <f t="shared" si="318"/>
        <v>0</v>
      </c>
      <c r="BY205" s="77">
        <f t="shared" si="318"/>
        <v>0</v>
      </c>
      <c r="BZ205" s="77">
        <f t="shared" si="318"/>
        <v>0</v>
      </c>
      <c r="CA205" s="77">
        <f t="shared" si="318"/>
        <v>0</v>
      </c>
      <c r="CB205" s="77">
        <f t="shared" si="318"/>
        <v>0</v>
      </c>
      <c r="CC205" s="77">
        <f t="shared" si="318"/>
        <v>0</v>
      </c>
      <c r="CD205" s="77">
        <f t="shared" si="318"/>
        <v>0</v>
      </c>
      <c r="CE205" s="77">
        <f t="shared" ref="CE205:DJ205" si="319">CE204-CE206</f>
        <v>0</v>
      </c>
      <c r="CF205" s="77">
        <f t="shared" si="319"/>
        <v>0</v>
      </c>
      <c r="CG205" s="77">
        <f t="shared" si="319"/>
        <v>0</v>
      </c>
      <c r="CH205" s="77">
        <f t="shared" si="319"/>
        <v>0</v>
      </c>
      <c r="CI205" s="77">
        <f t="shared" si="319"/>
        <v>0</v>
      </c>
      <c r="CJ205" s="77">
        <f t="shared" si="319"/>
        <v>0</v>
      </c>
      <c r="CK205" s="77">
        <f t="shared" si="319"/>
        <v>0</v>
      </c>
      <c r="CL205" s="77">
        <f t="shared" si="319"/>
        <v>0</v>
      </c>
      <c r="CM205" s="77">
        <f t="shared" si="319"/>
        <v>0</v>
      </c>
      <c r="CN205" s="77">
        <f t="shared" si="319"/>
        <v>0</v>
      </c>
      <c r="CO205" s="77">
        <f t="shared" si="319"/>
        <v>0</v>
      </c>
      <c r="CP205" s="77">
        <f t="shared" si="319"/>
        <v>0</v>
      </c>
      <c r="CQ205" s="77">
        <f t="shared" si="319"/>
        <v>0</v>
      </c>
      <c r="CR205" s="77">
        <f t="shared" si="319"/>
        <v>0</v>
      </c>
      <c r="CS205" s="77">
        <f t="shared" si="319"/>
        <v>0</v>
      </c>
      <c r="CT205" s="77">
        <f t="shared" si="319"/>
        <v>0</v>
      </c>
      <c r="CU205" s="77">
        <f t="shared" si="319"/>
        <v>0</v>
      </c>
      <c r="CV205" s="77">
        <f t="shared" si="319"/>
        <v>0</v>
      </c>
      <c r="CW205" s="77">
        <f t="shared" si="319"/>
        <v>0</v>
      </c>
      <c r="CX205" s="77">
        <f t="shared" si="319"/>
        <v>0</v>
      </c>
      <c r="CY205" s="77">
        <f t="shared" si="319"/>
        <v>0</v>
      </c>
      <c r="CZ205" s="77">
        <f t="shared" si="319"/>
        <v>0</v>
      </c>
      <c r="DA205" s="77">
        <f t="shared" si="319"/>
        <v>0</v>
      </c>
      <c r="DB205" s="77">
        <f t="shared" si="319"/>
        <v>0</v>
      </c>
      <c r="DC205" s="77">
        <f t="shared" si="319"/>
        <v>0</v>
      </c>
      <c r="DD205" s="77">
        <f t="shared" si="319"/>
        <v>0</v>
      </c>
      <c r="DE205" s="77">
        <f t="shared" si="319"/>
        <v>0</v>
      </c>
      <c r="DF205" s="77">
        <f t="shared" si="319"/>
        <v>0</v>
      </c>
      <c r="DG205" s="77">
        <f t="shared" si="319"/>
        <v>0</v>
      </c>
      <c r="DH205" s="77">
        <f t="shared" si="319"/>
        <v>0</v>
      </c>
      <c r="DI205" s="77">
        <f t="shared" si="319"/>
        <v>0</v>
      </c>
      <c r="DJ205" s="77">
        <f t="shared" si="319"/>
        <v>0</v>
      </c>
      <c r="DK205" s="77">
        <f t="shared" ref="DK205:EH205" si="320">DK204-DK206</f>
        <v>0</v>
      </c>
      <c r="DL205" s="77">
        <f t="shared" si="320"/>
        <v>0</v>
      </c>
      <c r="DM205" s="77">
        <f t="shared" si="320"/>
        <v>0</v>
      </c>
      <c r="DN205" s="77">
        <f t="shared" si="320"/>
        <v>0</v>
      </c>
      <c r="DO205" s="77">
        <f t="shared" si="320"/>
        <v>0</v>
      </c>
      <c r="DP205" s="77">
        <f t="shared" si="320"/>
        <v>0</v>
      </c>
      <c r="DQ205" s="77">
        <f t="shared" si="320"/>
        <v>0</v>
      </c>
      <c r="DR205" s="77">
        <f t="shared" si="320"/>
        <v>0</v>
      </c>
      <c r="DS205" s="77">
        <f t="shared" si="320"/>
        <v>0</v>
      </c>
      <c r="DT205" s="77">
        <f t="shared" si="320"/>
        <v>0</v>
      </c>
      <c r="DU205" s="77">
        <f t="shared" si="320"/>
        <v>0</v>
      </c>
      <c r="DV205" s="77">
        <f t="shared" si="320"/>
        <v>0</v>
      </c>
      <c r="DW205" s="77">
        <f t="shared" si="320"/>
        <v>0</v>
      </c>
      <c r="DX205" s="77">
        <f t="shared" si="320"/>
        <v>0</v>
      </c>
      <c r="DY205" s="77">
        <f t="shared" si="320"/>
        <v>0</v>
      </c>
      <c r="DZ205" s="77">
        <f t="shared" si="320"/>
        <v>0</v>
      </c>
      <c r="EA205" s="77">
        <f t="shared" si="320"/>
        <v>0</v>
      </c>
      <c r="EB205" s="77">
        <f t="shared" si="320"/>
        <v>0</v>
      </c>
      <c r="EC205" s="77">
        <f t="shared" si="320"/>
        <v>0</v>
      </c>
      <c r="ED205" s="77">
        <f t="shared" si="320"/>
        <v>0</v>
      </c>
      <c r="EE205" s="77">
        <f t="shared" si="320"/>
        <v>0</v>
      </c>
      <c r="EF205" s="77">
        <f t="shared" si="320"/>
        <v>0</v>
      </c>
      <c r="EG205" s="77">
        <f t="shared" si="320"/>
        <v>0</v>
      </c>
      <c r="EH205" s="77">
        <f t="shared" si="320"/>
        <v>0</v>
      </c>
    </row>
    <row r="206" spans="1:138" ht="12.75" thickTop="1" x14ac:dyDescent="0.2">
      <c r="A206" s="2"/>
      <c r="B206" s="183" t="s">
        <v>543</v>
      </c>
      <c r="C206" s="151"/>
      <c r="D206" s="184"/>
      <c r="E206" s="184">
        <f t="shared" ref="E206:O206" si="321">SUMIF($R$8:$EH$8,E$10,$R206:$EH206)</f>
        <v>0</v>
      </c>
      <c r="F206" s="184">
        <f t="shared" si="321"/>
        <v>0</v>
      </c>
      <c r="G206" s="184">
        <f t="shared" si="321"/>
        <v>0</v>
      </c>
      <c r="H206" s="184">
        <f t="shared" si="321"/>
        <v>0</v>
      </c>
      <c r="I206" s="184">
        <f t="shared" si="321"/>
        <v>0</v>
      </c>
      <c r="J206" s="184">
        <f t="shared" si="321"/>
        <v>0</v>
      </c>
      <c r="K206" s="184">
        <f t="shared" si="321"/>
        <v>0</v>
      </c>
      <c r="L206" s="184">
        <f t="shared" si="321"/>
        <v>0</v>
      </c>
      <c r="M206" s="184">
        <f t="shared" si="321"/>
        <v>0</v>
      </c>
      <c r="N206" s="184">
        <f t="shared" si="321"/>
        <v>0</v>
      </c>
      <c r="O206" s="184">
        <f t="shared" si="321"/>
        <v>0</v>
      </c>
      <c r="P206" s="184"/>
      <c r="Q206" s="2"/>
      <c r="R206" s="184"/>
      <c r="S206" s="184">
        <f t="shared" ref="S206:AX206" si="322">IF(rLoan2IRType=iIRTypeFix,S204,MIN(MAX(S204,rLoan2Floor/12),rLoan2Cap/12))*(rLoan2Term&lt;&gt;0)*(S$9&gt;rClosingDate)*(S197+S198&gt;0)</f>
        <v>0</v>
      </c>
      <c r="T206" s="184">
        <f t="shared" si="322"/>
        <v>0</v>
      </c>
      <c r="U206" s="184">
        <f t="shared" si="322"/>
        <v>0</v>
      </c>
      <c r="V206" s="184">
        <f t="shared" si="322"/>
        <v>0</v>
      </c>
      <c r="W206" s="184">
        <f t="shared" si="322"/>
        <v>0</v>
      </c>
      <c r="X206" s="184">
        <f t="shared" si="322"/>
        <v>0</v>
      </c>
      <c r="Y206" s="184">
        <f t="shared" si="322"/>
        <v>0</v>
      </c>
      <c r="Z206" s="184">
        <f t="shared" si="322"/>
        <v>0</v>
      </c>
      <c r="AA206" s="184">
        <f t="shared" si="322"/>
        <v>0</v>
      </c>
      <c r="AB206" s="184">
        <f t="shared" si="322"/>
        <v>0</v>
      </c>
      <c r="AC206" s="184">
        <f t="shared" si="322"/>
        <v>0</v>
      </c>
      <c r="AD206" s="184">
        <f t="shared" si="322"/>
        <v>0</v>
      </c>
      <c r="AE206" s="184">
        <f t="shared" si="322"/>
        <v>0</v>
      </c>
      <c r="AF206" s="184">
        <f t="shared" si="322"/>
        <v>0</v>
      </c>
      <c r="AG206" s="184">
        <f t="shared" si="322"/>
        <v>0</v>
      </c>
      <c r="AH206" s="184">
        <f t="shared" si="322"/>
        <v>0</v>
      </c>
      <c r="AI206" s="184">
        <f t="shared" si="322"/>
        <v>0</v>
      </c>
      <c r="AJ206" s="184">
        <f t="shared" si="322"/>
        <v>0</v>
      </c>
      <c r="AK206" s="184">
        <f t="shared" si="322"/>
        <v>0</v>
      </c>
      <c r="AL206" s="184">
        <f t="shared" si="322"/>
        <v>0</v>
      </c>
      <c r="AM206" s="184">
        <f t="shared" si="322"/>
        <v>0</v>
      </c>
      <c r="AN206" s="184">
        <f t="shared" si="322"/>
        <v>0</v>
      </c>
      <c r="AO206" s="184">
        <f t="shared" si="322"/>
        <v>0</v>
      </c>
      <c r="AP206" s="184">
        <f t="shared" si="322"/>
        <v>0</v>
      </c>
      <c r="AQ206" s="184">
        <f t="shared" si="322"/>
        <v>0</v>
      </c>
      <c r="AR206" s="184">
        <f t="shared" si="322"/>
        <v>0</v>
      </c>
      <c r="AS206" s="184">
        <f t="shared" si="322"/>
        <v>0</v>
      </c>
      <c r="AT206" s="184">
        <f t="shared" si="322"/>
        <v>0</v>
      </c>
      <c r="AU206" s="184">
        <f t="shared" si="322"/>
        <v>0</v>
      </c>
      <c r="AV206" s="184">
        <f t="shared" si="322"/>
        <v>0</v>
      </c>
      <c r="AW206" s="184">
        <f t="shared" si="322"/>
        <v>0</v>
      </c>
      <c r="AX206" s="184">
        <f t="shared" si="322"/>
        <v>0</v>
      </c>
      <c r="AY206" s="184">
        <f t="shared" ref="AY206:CD206" si="323">IF(rLoan2IRType=iIRTypeFix,AY204,MIN(MAX(AY204,rLoan2Floor/12),rLoan2Cap/12))*(rLoan2Term&lt;&gt;0)*(AY$9&gt;rClosingDate)*(AY197+AY198&gt;0)</f>
        <v>0</v>
      </c>
      <c r="AZ206" s="184">
        <f t="shared" si="323"/>
        <v>0</v>
      </c>
      <c r="BA206" s="184">
        <f t="shared" si="323"/>
        <v>0</v>
      </c>
      <c r="BB206" s="184">
        <f t="shared" si="323"/>
        <v>0</v>
      </c>
      <c r="BC206" s="184">
        <f t="shared" si="323"/>
        <v>0</v>
      </c>
      <c r="BD206" s="184">
        <f t="shared" si="323"/>
        <v>0</v>
      </c>
      <c r="BE206" s="184">
        <f t="shared" si="323"/>
        <v>0</v>
      </c>
      <c r="BF206" s="184">
        <f t="shared" si="323"/>
        <v>0</v>
      </c>
      <c r="BG206" s="184">
        <f t="shared" si="323"/>
        <v>0</v>
      </c>
      <c r="BH206" s="184">
        <f t="shared" si="323"/>
        <v>0</v>
      </c>
      <c r="BI206" s="184">
        <f t="shared" si="323"/>
        <v>0</v>
      </c>
      <c r="BJ206" s="184">
        <f t="shared" si="323"/>
        <v>0</v>
      </c>
      <c r="BK206" s="184">
        <f t="shared" si="323"/>
        <v>0</v>
      </c>
      <c r="BL206" s="184">
        <f t="shared" si="323"/>
        <v>0</v>
      </c>
      <c r="BM206" s="184">
        <f t="shared" si="323"/>
        <v>0</v>
      </c>
      <c r="BN206" s="184">
        <f t="shared" si="323"/>
        <v>0</v>
      </c>
      <c r="BO206" s="184">
        <f t="shared" si="323"/>
        <v>0</v>
      </c>
      <c r="BP206" s="184">
        <f t="shared" si="323"/>
        <v>0</v>
      </c>
      <c r="BQ206" s="184">
        <f t="shared" si="323"/>
        <v>0</v>
      </c>
      <c r="BR206" s="184">
        <f t="shared" si="323"/>
        <v>0</v>
      </c>
      <c r="BS206" s="184">
        <f t="shared" si="323"/>
        <v>0</v>
      </c>
      <c r="BT206" s="184">
        <f t="shared" si="323"/>
        <v>0</v>
      </c>
      <c r="BU206" s="184">
        <f t="shared" si="323"/>
        <v>0</v>
      </c>
      <c r="BV206" s="184">
        <f t="shared" si="323"/>
        <v>0</v>
      </c>
      <c r="BW206" s="184">
        <f t="shared" si="323"/>
        <v>0</v>
      </c>
      <c r="BX206" s="184">
        <f t="shared" si="323"/>
        <v>0</v>
      </c>
      <c r="BY206" s="184">
        <f t="shared" si="323"/>
        <v>0</v>
      </c>
      <c r="BZ206" s="184">
        <f t="shared" si="323"/>
        <v>0</v>
      </c>
      <c r="CA206" s="184">
        <f t="shared" si="323"/>
        <v>0</v>
      </c>
      <c r="CB206" s="184">
        <f t="shared" si="323"/>
        <v>0</v>
      </c>
      <c r="CC206" s="184">
        <f t="shared" si="323"/>
        <v>0</v>
      </c>
      <c r="CD206" s="184">
        <f t="shared" si="323"/>
        <v>0</v>
      </c>
      <c r="CE206" s="184">
        <f t="shared" ref="CE206:DJ206" si="324">IF(rLoan2IRType=iIRTypeFix,CE204,MIN(MAX(CE204,rLoan2Floor/12),rLoan2Cap/12))*(rLoan2Term&lt;&gt;0)*(CE$9&gt;rClosingDate)*(CE197+CE198&gt;0)</f>
        <v>0</v>
      </c>
      <c r="CF206" s="184">
        <f t="shared" si="324"/>
        <v>0</v>
      </c>
      <c r="CG206" s="184">
        <f t="shared" si="324"/>
        <v>0</v>
      </c>
      <c r="CH206" s="184">
        <f t="shared" si="324"/>
        <v>0</v>
      </c>
      <c r="CI206" s="184">
        <f t="shared" si="324"/>
        <v>0</v>
      </c>
      <c r="CJ206" s="184">
        <f t="shared" si="324"/>
        <v>0</v>
      </c>
      <c r="CK206" s="184">
        <f t="shared" si="324"/>
        <v>0</v>
      </c>
      <c r="CL206" s="184">
        <f t="shared" si="324"/>
        <v>0</v>
      </c>
      <c r="CM206" s="184">
        <f t="shared" si="324"/>
        <v>0</v>
      </c>
      <c r="CN206" s="184">
        <f t="shared" si="324"/>
        <v>0</v>
      </c>
      <c r="CO206" s="184">
        <f t="shared" si="324"/>
        <v>0</v>
      </c>
      <c r="CP206" s="184">
        <f t="shared" si="324"/>
        <v>0</v>
      </c>
      <c r="CQ206" s="184">
        <f t="shared" si="324"/>
        <v>0</v>
      </c>
      <c r="CR206" s="184">
        <f t="shared" si="324"/>
        <v>0</v>
      </c>
      <c r="CS206" s="184">
        <f t="shared" si="324"/>
        <v>0</v>
      </c>
      <c r="CT206" s="184">
        <f t="shared" si="324"/>
        <v>0</v>
      </c>
      <c r="CU206" s="184">
        <f t="shared" si="324"/>
        <v>0</v>
      </c>
      <c r="CV206" s="184">
        <f t="shared" si="324"/>
        <v>0</v>
      </c>
      <c r="CW206" s="184">
        <f t="shared" si="324"/>
        <v>0</v>
      </c>
      <c r="CX206" s="184">
        <f t="shared" si="324"/>
        <v>0</v>
      </c>
      <c r="CY206" s="184">
        <f t="shared" si="324"/>
        <v>0</v>
      </c>
      <c r="CZ206" s="184">
        <f t="shared" si="324"/>
        <v>0</v>
      </c>
      <c r="DA206" s="184">
        <f t="shared" si="324"/>
        <v>0</v>
      </c>
      <c r="DB206" s="184">
        <f t="shared" si="324"/>
        <v>0</v>
      </c>
      <c r="DC206" s="184">
        <f t="shared" si="324"/>
        <v>0</v>
      </c>
      <c r="DD206" s="184">
        <f t="shared" si="324"/>
        <v>0</v>
      </c>
      <c r="DE206" s="184">
        <f t="shared" si="324"/>
        <v>0</v>
      </c>
      <c r="DF206" s="184">
        <f t="shared" si="324"/>
        <v>0</v>
      </c>
      <c r="DG206" s="184">
        <f t="shared" si="324"/>
        <v>0</v>
      </c>
      <c r="DH206" s="184">
        <f t="shared" si="324"/>
        <v>0</v>
      </c>
      <c r="DI206" s="184">
        <f t="shared" si="324"/>
        <v>0</v>
      </c>
      <c r="DJ206" s="184">
        <f t="shared" si="324"/>
        <v>0</v>
      </c>
      <c r="DK206" s="184">
        <f t="shared" ref="DK206:EH206" si="325">IF(rLoan2IRType=iIRTypeFix,DK204,MIN(MAX(DK204,rLoan2Floor/12),rLoan2Cap/12))*(rLoan2Term&lt;&gt;0)*(DK$9&gt;rClosingDate)*(DK197+DK198&gt;0)</f>
        <v>0</v>
      </c>
      <c r="DL206" s="184">
        <f t="shared" si="325"/>
        <v>0</v>
      </c>
      <c r="DM206" s="184">
        <f t="shared" si="325"/>
        <v>0</v>
      </c>
      <c r="DN206" s="184">
        <f t="shared" si="325"/>
        <v>0</v>
      </c>
      <c r="DO206" s="184">
        <f t="shared" si="325"/>
        <v>0</v>
      </c>
      <c r="DP206" s="184">
        <f t="shared" si="325"/>
        <v>0</v>
      </c>
      <c r="DQ206" s="184">
        <f t="shared" si="325"/>
        <v>0</v>
      </c>
      <c r="DR206" s="184">
        <f t="shared" si="325"/>
        <v>0</v>
      </c>
      <c r="DS206" s="184">
        <f t="shared" si="325"/>
        <v>0</v>
      </c>
      <c r="DT206" s="184">
        <f t="shared" si="325"/>
        <v>0</v>
      </c>
      <c r="DU206" s="184">
        <f t="shared" si="325"/>
        <v>0</v>
      </c>
      <c r="DV206" s="184">
        <f t="shared" si="325"/>
        <v>0</v>
      </c>
      <c r="DW206" s="184">
        <f t="shared" si="325"/>
        <v>0</v>
      </c>
      <c r="DX206" s="184">
        <f t="shared" si="325"/>
        <v>0</v>
      </c>
      <c r="DY206" s="184">
        <f t="shared" si="325"/>
        <v>0</v>
      </c>
      <c r="DZ206" s="184">
        <f t="shared" si="325"/>
        <v>0</v>
      </c>
      <c r="EA206" s="184">
        <f t="shared" si="325"/>
        <v>0</v>
      </c>
      <c r="EB206" s="184">
        <f t="shared" si="325"/>
        <v>0</v>
      </c>
      <c r="EC206" s="184">
        <f t="shared" si="325"/>
        <v>0</v>
      </c>
      <c r="ED206" s="184">
        <f t="shared" si="325"/>
        <v>0</v>
      </c>
      <c r="EE206" s="184">
        <f t="shared" si="325"/>
        <v>0</v>
      </c>
      <c r="EF206" s="184">
        <f t="shared" si="325"/>
        <v>0</v>
      </c>
      <c r="EG206" s="184">
        <f t="shared" si="325"/>
        <v>0</v>
      </c>
      <c r="EH206" s="184">
        <f t="shared" si="325"/>
        <v>0</v>
      </c>
    </row>
    <row r="207" spans="1:138" x14ac:dyDescent="0.2">
      <c r="A207" s="2"/>
      <c r="B207" s="185"/>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row>
    <row r="208" spans="1:138" x14ac:dyDescent="0.2">
      <c r="A208" s="2"/>
      <c r="B208" s="181" t="s">
        <v>193</v>
      </c>
      <c r="C208" s="120"/>
      <c r="D208" s="120"/>
      <c r="E208" s="120" cm="1">
        <f t="array" aca="1" ref="E208" ca="1">SUMPRODUCT($R$9:$EH$9*($R$8:$EH$8=E$10)*($R208:$EH208=1))</f>
        <v>0</v>
      </c>
      <c r="F208" s="120" cm="1">
        <f t="array" aca="1" ref="F208" ca="1">SUMPRODUCT($R$9:$EH$9*($R$8:$EH$8=F$10)*($R208:$EH208=1))</f>
        <v>0</v>
      </c>
      <c r="G208" s="120" cm="1">
        <f t="array" aca="1" ref="G208" ca="1">SUMPRODUCT($R$9:$EH$9*($R$8:$EH$8=G$10)*($R208:$EH208=1))</f>
        <v>0</v>
      </c>
      <c r="H208" s="120" cm="1">
        <f t="array" aca="1" ref="H208" ca="1">SUMPRODUCT($R$9:$EH$9*($R$8:$EH$8=H$10)*($R208:$EH208=1))</f>
        <v>0</v>
      </c>
      <c r="I208" s="120" cm="1">
        <f t="array" aca="1" ref="I208" ca="1">SUMPRODUCT($R$9:$EH$9*($R$8:$EH$8=I$10)*($R208:$EH208=1))</f>
        <v>0</v>
      </c>
      <c r="J208" s="120" cm="1">
        <f t="array" aca="1" ref="J208" ca="1">SUMPRODUCT($R$9:$EH$9*($R$8:$EH$8=J$10)*($R208:$EH208=1))</f>
        <v>0</v>
      </c>
      <c r="K208" s="120" cm="1">
        <f t="array" aca="1" ref="K208" ca="1">SUMPRODUCT($R$9:$EH$9*($R$8:$EH$8=K$10)*($R208:$EH208=1))</f>
        <v>0</v>
      </c>
      <c r="L208" s="120" cm="1">
        <f t="array" aca="1" ref="L208" ca="1">SUMPRODUCT($R$9:$EH$9*($R$8:$EH$8=L$10)*($R208:$EH208=1))</f>
        <v>0</v>
      </c>
      <c r="M208" s="120" cm="1">
        <f t="array" aca="1" ref="M208" ca="1">SUMPRODUCT($R$9:$EH$9*($R$8:$EH$8=M$10)*($R208:$EH208=1))</f>
        <v>0</v>
      </c>
      <c r="N208" s="120" cm="1">
        <f t="array" aca="1" ref="N208" ca="1">SUMPRODUCT($R$9:$EH$9*($R$8:$EH$8=N$10)*($R208:$EH208=1))</f>
        <v>0</v>
      </c>
      <c r="O208" s="120" cm="1">
        <f t="array" aca="1" ref="O208" ca="1">SUMPRODUCT($R$9:$EH$9*($R$8:$EH$8=O$10)*($R208:$EH208=1))</f>
        <v>0</v>
      </c>
      <c r="P208" s="120"/>
      <c r="Q208" s="2"/>
      <c r="R208" s="120"/>
      <c r="S208" s="120">
        <f ca="1">AND(S200,OR(S135,S219))*1</f>
        <v>0</v>
      </c>
      <c r="T208" s="120">
        <f t="shared" ref="T208:CE208" ca="1" si="326">AND(T200,OR(T135,T219))*1</f>
        <v>0</v>
      </c>
      <c r="U208" s="120">
        <f t="shared" ca="1" si="326"/>
        <v>0</v>
      </c>
      <c r="V208" s="120">
        <f t="shared" ca="1" si="326"/>
        <v>0</v>
      </c>
      <c r="W208" s="120">
        <f t="shared" ca="1" si="326"/>
        <v>0</v>
      </c>
      <c r="X208" s="120">
        <f t="shared" ca="1" si="326"/>
        <v>0</v>
      </c>
      <c r="Y208" s="120">
        <f t="shared" ca="1" si="326"/>
        <v>0</v>
      </c>
      <c r="Z208" s="120">
        <f t="shared" ca="1" si="326"/>
        <v>0</v>
      </c>
      <c r="AA208" s="120">
        <f t="shared" ca="1" si="326"/>
        <v>0</v>
      </c>
      <c r="AB208" s="120">
        <f t="shared" ca="1" si="326"/>
        <v>0</v>
      </c>
      <c r="AC208" s="120">
        <f t="shared" ca="1" si="326"/>
        <v>0</v>
      </c>
      <c r="AD208" s="120">
        <f t="shared" ca="1" si="326"/>
        <v>0</v>
      </c>
      <c r="AE208" s="120">
        <f t="shared" ca="1" si="326"/>
        <v>0</v>
      </c>
      <c r="AF208" s="120">
        <f t="shared" ca="1" si="326"/>
        <v>0</v>
      </c>
      <c r="AG208" s="120">
        <f t="shared" ca="1" si="326"/>
        <v>0</v>
      </c>
      <c r="AH208" s="120">
        <f t="shared" ca="1" si="326"/>
        <v>0</v>
      </c>
      <c r="AI208" s="120">
        <f t="shared" ca="1" si="326"/>
        <v>0</v>
      </c>
      <c r="AJ208" s="120">
        <f t="shared" ca="1" si="326"/>
        <v>0</v>
      </c>
      <c r="AK208" s="120">
        <f t="shared" ca="1" si="326"/>
        <v>0</v>
      </c>
      <c r="AL208" s="120">
        <f t="shared" ca="1" si="326"/>
        <v>0</v>
      </c>
      <c r="AM208" s="120">
        <f t="shared" ca="1" si="326"/>
        <v>0</v>
      </c>
      <c r="AN208" s="120">
        <f t="shared" ca="1" si="326"/>
        <v>0</v>
      </c>
      <c r="AO208" s="120">
        <f t="shared" ca="1" si="326"/>
        <v>0</v>
      </c>
      <c r="AP208" s="120">
        <f t="shared" ca="1" si="326"/>
        <v>0</v>
      </c>
      <c r="AQ208" s="120">
        <f t="shared" ca="1" si="326"/>
        <v>0</v>
      </c>
      <c r="AR208" s="120">
        <f t="shared" ca="1" si="326"/>
        <v>0</v>
      </c>
      <c r="AS208" s="120">
        <f t="shared" ca="1" si="326"/>
        <v>0</v>
      </c>
      <c r="AT208" s="120">
        <f t="shared" ca="1" si="326"/>
        <v>0</v>
      </c>
      <c r="AU208" s="120">
        <f t="shared" ca="1" si="326"/>
        <v>0</v>
      </c>
      <c r="AV208" s="120">
        <f t="shared" ca="1" si="326"/>
        <v>0</v>
      </c>
      <c r="AW208" s="120">
        <f t="shared" ca="1" si="326"/>
        <v>0</v>
      </c>
      <c r="AX208" s="120">
        <f t="shared" ca="1" si="326"/>
        <v>0</v>
      </c>
      <c r="AY208" s="120">
        <f t="shared" ca="1" si="326"/>
        <v>0</v>
      </c>
      <c r="AZ208" s="120">
        <f t="shared" ca="1" si="326"/>
        <v>0</v>
      </c>
      <c r="BA208" s="120">
        <f t="shared" ca="1" si="326"/>
        <v>0</v>
      </c>
      <c r="BB208" s="120">
        <f t="shared" ca="1" si="326"/>
        <v>0</v>
      </c>
      <c r="BC208" s="120">
        <f t="shared" ca="1" si="326"/>
        <v>0</v>
      </c>
      <c r="BD208" s="120">
        <f t="shared" ca="1" si="326"/>
        <v>0</v>
      </c>
      <c r="BE208" s="120">
        <f t="shared" ca="1" si="326"/>
        <v>0</v>
      </c>
      <c r="BF208" s="120">
        <f t="shared" ca="1" si="326"/>
        <v>0</v>
      </c>
      <c r="BG208" s="120">
        <f t="shared" ca="1" si="326"/>
        <v>0</v>
      </c>
      <c r="BH208" s="120">
        <f t="shared" ca="1" si="326"/>
        <v>0</v>
      </c>
      <c r="BI208" s="120">
        <f t="shared" ca="1" si="326"/>
        <v>0</v>
      </c>
      <c r="BJ208" s="120">
        <f t="shared" ca="1" si="326"/>
        <v>0</v>
      </c>
      <c r="BK208" s="120">
        <f t="shared" ca="1" si="326"/>
        <v>0</v>
      </c>
      <c r="BL208" s="120">
        <f t="shared" ca="1" si="326"/>
        <v>0</v>
      </c>
      <c r="BM208" s="120">
        <f t="shared" ca="1" si="326"/>
        <v>0</v>
      </c>
      <c r="BN208" s="120">
        <f t="shared" ca="1" si="326"/>
        <v>0</v>
      </c>
      <c r="BO208" s="120">
        <f t="shared" ca="1" si="326"/>
        <v>0</v>
      </c>
      <c r="BP208" s="120">
        <f t="shared" ca="1" si="326"/>
        <v>0</v>
      </c>
      <c r="BQ208" s="120">
        <f t="shared" ca="1" si="326"/>
        <v>0</v>
      </c>
      <c r="BR208" s="120">
        <f t="shared" ca="1" si="326"/>
        <v>0</v>
      </c>
      <c r="BS208" s="120">
        <f t="shared" ca="1" si="326"/>
        <v>0</v>
      </c>
      <c r="BT208" s="120">
        <f t="shared" ca="1" si="326"/>
        <v>0</v>
      </c>
      <c r="BU208" s="120">
        <f t="shared" ca="1" si="326"/>
        <v>0</v>
      </c>
      <c r="BV208" s="120">
        <f t="shared" ca="1" si="326"/>
        <v>0</v>
      </c>
      <c r="BW208" s="120">
        <f t="shared" ca="1" si="326"/>
        <v>0</v>
      </c>
      <c r="BX208" s="120">
        <f t="shared" ca="1" si="326"/>
        <v>0</v>
      </c>
      <c r="BY208" s="120">
        <f t="shared" ca="1" si="326"/>
        <v>0</v>
      </c>
      <c r="BZ208" s="120">
        <f t="shared" ca="1" si="326"/>
        <v>0</v>
      </c>
      <c r="CA208" s="120">
        <f t="shared" ca="1" si="326"/>
        <v>0</v>
      </c>
      <c r="CB208" s="120">
        <f t="shared" ca="1" si="326"/>
        <v>0</v>
      </c>
      <c r="CC208" s="120">
        <f t="shared" ca="1" si="326"/>
        <v>0</v>
      </c>
      <c r="CD208" s="120">
        <f t="shared" ca="1" si="326"/>
        <v>0</v>
      </c>
      <c r="CE208" s="120">
        <f t="shared" ca="1" si="326"/>
        <v>0</v>
      </c>
      <c r="CF208" s="120">
        <f t="shared" ref="CF208:EH208" ca="1" si="327">AND(CF200,OR(CF135,CF219))*1</f>
        <v>0</v>
      </c>
      <c r="CG208" s="120">
        <f t="shared" ca="1" si="327"/>
        <v>0</v>
      </c>
      <c r="CH208" s="120">
        <f t="shared" ca="1" si="327"/>
        <v>0</v>
      </c>
      <c r="CI208" s="120">
        <f t="shared" ca="1" si="327"/>
        <v>0</v>
      </c>
      <c r="CJ208" s="120">
        <f t="shared" ca="1" si="327"/>
        <v>0</v>
      </c>
      <c r="CK208" s="120">
        <f t="shared" ca="1" si="327"/>
        <v>0</v>
      </c>
      <c r="CL208" s="120">
        <f t="shared" ca="1" si="327"/>
        <v>0</v>
      </c>
      <c r="CM208" s="120">
        <f t="shared" ca="1" si="327"/>
        <v>0</v>
      </c>
      <c r="CN208" s="120">
        <f t="shared" ca="1" si="327"/>
        <v>0</v>
      </c>
      <c r="CO208" s="120">
        <f t="shared" ca="1" si="327"/>
        <v>0</v>
      </c>
      <c r="CP208" s="120">
        <f t="shared" ca="1" si="327"/>
        <v>0</v>
      </c>
      <c r="CQ208" s="120">
        <f t="shared" ca="1" si="327"/>
        <v>0</v>
      </c>
      <c r="CR208" s="120">
        <f t="shared" ca="1" si="327"/>
        <v>0</v>
      </c>
      <c r="CS208" s="120">
        <f t="shared" ca="1" si="327"/>
        <v>0</v>
      </c>
      <c r="CT208" s="120">
        <f t="shared" ca="1" si="327"/>
        <v>0</v>
      </c>
      <c r="CU208" s="120">
        <f t="shared" ca="1" si="327"/>
        <v>0</v>
      </c>
      <c r="CV208" s="120">
        <f t="shared" ca="1" si="327"/>
        <v>0</v>
      </c>
      <c r="CW208" s="120">
        <f t="shared" ca="1" si="327"/>
        <v>0</v>
      </c>
      <c r="CX208" s="120">
        <f t="shared" ca="1" si="327"/>
        <v>0</v>
      </c>
      <c r="CY208" s="120">
        <f t="shared" ca="1" si="327"/>
        <v>0</v>
      </c>
      <c r="CZ208" s="120">
        <f t="shared" ca="1" si="327"/>
        <v>0</v>
      </c>
      <c r="DA208" s="120">
        <f t="shared" ca="1" si="327"/>
        <v>0</v>
      </c>
      <c r="DB208" s="120">
        <f t="shared" ca="1" si="327"/>
        <v>0</v>
      </c>
      <c r="DC208" s="120">
        <f t="shared" ca="1" si="327"/>
        <v>0</v>
      </c>
      <c r="DD208" s="120">
        <f t="shared" ca="1" si="327"/>
        <v>0</v>
      </c>
      <c r="DE208" s="120">
        <f t="shared" ca="1" si="327"/>
        <v>0</v>
      </c>
      <c r="DF208" s="120">
        <f t="shared" ca="1" si="327"/>
        <v>0</v>
      </c>
      <c r="DG208" s="120">
        <f t="shared" ca="1" si="327"/>
        <v>0</v>
      </c>
      <c r="DH208" s="120">
        <f t="shared" ca="1" si="327"/>
        <v>0</v>
      </c>
      <c r="DI208" s="120">
        <f t="shared" ca="1" si="327"/>
        <v>0</v>
      </c>
      <c r="DJ208" s="120">
        <f t="shared" ca="1" si="327"/>
        <v>0</v>
      </c>
      <c r="DK208" s="120">
        <f t="shared" ca="1" si="327"/>
        <v>0</v>
      </c>
      <c r="DL208" s="120">
        <f t="shared" ca="1" si="327"/>
        <v>0</v>
      </c>
      <c r="DM208" s="120">
        <f t="shared" ca="1" si="327"/>
        <v>0</v>
      </c>
      <c r="DN208" s="120">
        <f t="shared" ca="1" si="327"/>
        <v>0</v>
      </c>
      <c r="DO208" s="120">
        <f t="shared" ca="1" si="327"/>
        <v>0</v>
      </c>
      <c r="DP208" s="120">
        <f t="shared" ca="1" si="327"/>
        <v>0</v>
      </c>
      <c r="DQ208" s="120">
        <f t="shared" ca="1" si="327"/>
        <v>0</v>
      </c>
      <c r="DR208" s="120">
        <f t="shared" ca="1" si="327"/>
        <v>0</v>
      </c>
      <c r="DS208" s="120">
        <f t="shared" ca="1" si="327"/>
        <v>0</v>
      </c>
      <c r="DT208" s="120">
        <f t="shared" ca="1" si="327"/>
        <v>0</v>
      </c>
      <c r="DU208" s="120">
        <f t="shared" ca="1" si="327"/>
        <v>0</v>
      </c>
      <c r="DV208" s="120">
        <f t="shared" ca="1" si="327"/>
        <v>0</v>
      </c>
      <c r="DW208" s="120">
        <f t="shared" ca="1" si="327"/>
        <v>0</v>
      </c>
      <c r="DX208" s="120">
        <f t="shared" ca="1" si="327"/>
        <v>0</v>
      </c>
      <c r="DY208" s="120">
        <f t="shared" ca="1" si="327"/>
        <v>0</v>
      </c>
      <c r="DZ208" s="120">
        <f t="shared" ca="1" si="327"/>
        <v>0</v>
      </c>
      <c r="EA208" s="120">
        <f t="shared" ca="1" si="327"/>
        <v>0</v>
      </c>
      <c r="EB208" s="120">
        <f t="shared" ca="1" si="327"/>
        <v>0</v>
      </c>
      <c r="EC208" s="120">
        <f t="shared" ca="1" si="327"/>
        <v>0</v>
      </c>
      <c r="ED208" s="120">
        <f t="shared" ca="1" si="327"/>
        <v>0</v>
      </c>
      <c r="EE208" s="120">
        <f t="shared" ca="1" si="327"/>
        <v>0</v>
      </c>
      <c r="EF208" s="120">
        <f t="shared" ca="1" si="327"/>
        <v>0</v>
      </c>
      <c r="EG208" s="120">
        <f t="shared" ca="1" si="327"/>
        <v>0</v>
      </c>
      <c r="EH208" s="120">
        <f t="shared" ca="1" si="327"/>
        <v>0</v>
      </c>
    </row>
    <row r="209" spans="1:138"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row>
    <row r="210" spans="1:138"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row>
    <row r="211" spans="1:138" x14ac:dyDescent="0.2">
      <c r="A211" s="2"/>
      <c r="B211" s="168" t="s">
        <v>544</v>
      </c>
      <c r="C211" s="168"/>
      <c r="D211" s="168"/>
      <c r="E211" s="168"/>
      <c r="F211" s="168"/>
      <c r="G211" s="168"/>
      <c r="H211" s="168"/>
      <c r="I211" s="168"/>
      <c r="J211" s="168"/>
      <c r="K211" s="168"/>
      <c r="L211" s="168"/>
      <c r="M211" s="168"/>
      <c r="N211" s="168"/>
      <c r="O211" s="168"/>
      <c r="P211" s="168"/>
      <c r="Q211" s="2"/>
      <c r="R211" s="168"/>
      <c r="S211" s="168"/>
      <c r="T211" s="168"/>
      <c r="U211" s="168"/>
      <c r="V211" s="168"/>
      <c r="W211" s="168"/>
      <c r="X211" s="168"/>
      <c r="Y211" s="168"/>
      <c r="Z211" s="168"/>
      <c r="AA211" s="168"/>
      <c r="AB211" s="168"/>
      <c r="AC211" s="168"/>
      <c r="AD211" s="168"/>
      <c r="AE211" s="168"/>
      <c r="AF211" s="168"/>
      <c r="AG211" s="168"/>
      <c r="AH211" s="168"/>
      <c r="AI211" s="168"/>
      <c r="AJ211" s="168"/>
      <c r="AK211" s="168"/>
      <c r="AL211" s="168"/>
      <c r="AM211" s="168"/>
      <c r="AN211" s="168"/>
      <c r="AO211" s="168"/>
      <c r="AP211" s="168"/>
      <c r="AQ211" s="168"/>
      <c r="AR211" s="168"/>
      <c r="AS211" s="168"/>
      <c r="AT211" s="168"/>
      <c r="AU211" s="168"/>
      <c r="AV211" s="168"/>
      <c r="AW211" s="168"/>
      <c r="AX211" s="168"/>
      <c r="AY211" s="168"/>
      <c r="AZ211" s="168"/>
      <c r="BA211" s="168"/>
      <c r="BB211" s="168"/>
      <c r="BC211" s="168"/>
      <c r="BD211" s="168"/>
      <c r="BE211" s="168"/>
      <c r="BF211" s="168"/>
      <c r="BG211" s="168"/>
      <c r="BH211" s="168"/>
      <c r="BI211" s="168"/>
      <c r="BJ211" s="168"/>
      <c r="BK211" s="168"/>
      <c r="BL211" s="168"/>
      <c r="BM211" s="168"/>
      <c r="BN211" s="168"/>
      <c r="BO211" s="168"/>
      <c r="BP211" s="168"/>
      <c r="BQ211" s="168"/>
      <c r="BR211" s="168"/>
      <c r="BS211" s="168"/>
      <c r="BT211" s="168"/>
      <c r="BU211" s="168"/>
      <c r="BV211" s="168"/>
      <c r="BW211" s="168"/>
      <c r="BX211" s="168"/>
      <c r="BY211" s="168"/>
      <c r="BZ211" s="168"/>
      <c r="CA211" s="168"/>
      <c r="CB211" s="168"/>
      <c r="CC211" s="168"/>
      <c r="CD211" s="168"/>
      <c r="CE211" s="168"/>
      <c r="CF211" s="168"/>
      <c r="CG211" s="168"/>
      <c r="CH211" s="168"/>
      <c r="CI211" s="168"/>
      <c r="CJ211" s="168"/>
      <c r="CK211" s="168"/>
      <c r="CL211" s="168"/>
      <c r="CM211" s="168"/>
      <c r="CN211" s="168"/>
      <c r="CO211" s="168"/>
      <c r="CP211" s="168"/>
      <c r="CQ211" s="168"/>
      <c r="CR211" s="168"/>
      <c r="CS211" s="168"/>
      <c r="CT211" s="168"/>
      <c r="CU211" s="168"/>
      <c r="CV211" s="168"/>
      <c r="CW211" s="168"/>
      <c r="CX211" s="168"/>
      <c r="CY211" s="168"/>
      <c r="CZ211" s="168"/>
      <c r="DA211" s="168"/>
      <c r="DB211" s="168"/>
      <c r="DC211" s="168"/>
      <c r="DD211" s="168"/>
      <c r="DE211" s="168"/>
      <c r="DF211" s="168"/>
      <c r="DG211" s="168"/>
      <c r="DH211" s="168"/>
      <c r="DI211" s="168"/>
      <c r="DJ211" s="168"/>
      <c r="DK211" s="168"/>
      <c r="DL211" s="168"/>
      <c r="DM211" s="168"/>
      <c r="DN211" s="168"/>
      <c r="DO211" s="168"/>
      <c r="DP211" s="168"/>
      <c r="DQ211" s="168"/>
      <c r="DR211" s="168"/>
      <c r="DS211" s="168"/>
      <c r="DT211" s="168"/>
      <c r="DU211" s="168"/>
      <c r="DV211" s="168"/>
      <c r="DW211" s="168"/>
      <c r="DX211" s="168"/>
      <c r="DY211" s="168"/>
      <c r="DZ211" s="168"/>
      <c r="EA211" s="168"/>
      <c r="EB211" s="168"/>
      <c r="EC211" s="168"/>
      <c r="ED211" s="168"/>
      <c r="EE211" s="168"/>
      <c r="EF211" s="168"/>
      <c r="EG211" s="168"/>
      <c r="EH211" s="168"/>
    </row>
    <row r="212" spans="1:138" x14ac:dyDescent="0.2">
      <c r="A212" s="2"/>
      <c r="B212" s="181" t="s">
        <v>182</v>
      </c>
      <c r="C212" s="120"/>
      <c r="D212" s="120"/>
      <c r="E212" s="120"/>
      <c r="F212" s="120"/>
      <c r="G212" s="120"/>
      <c r="H212" s="120"/>
      <c r="I212" s="120"/>
      <c r="J212" s="120"/>
      <c r="K212" s="120"/>
      <c r="L212" s="120"/>
      <c r="M212" s="120"/>
      <c r="N212" s="120"/>
      <c r="O212" s="120"/>
      <c r="P212" s="120"/>
      <c r="Q212" s="2"/>
      <c r="R212" s="120"/>
      <c r="S212" s="120"/>
      <c r="T212" s="120"/>
      <c r="U212" s="120"/>
      <c r="V212" s="120"/>
      <c r="W212" s="120"/>
      <c r="X212" s="120"/>
      <c r="Y212" s="120"/>
      <c r="Z212" s="120"/>
      <c r="AA212" s="120"/>
      <c r="AB212" s="120"/>
      <c r="AC212" s="120"/>
      <c r="AD212" s="120"/>
      <c r="AE212" s="120"/>
      <c r="AF212" s="120"/>
      <c r="AG212" s="120"/>
      <c r="AH212" s="120"/>
      <c r="AI212" s="120"/>
      <c r="AJ212" s="120"/>
      <c r="AK212" s="120"/>
      <c r="AL212" s="120"/>
      <c r="AM212" s="120"/>
      <c r="AN212" s="120"/>
      <c r="AO212" s="120"/>
      <c r="AP212" s="120"/>
      <c r="AQ212" s="120"/>
      <c r="AR212" s="120"/>
      <c r="AS212" s="120"/>
      <c r="AT212" s="120"/>
      <c r="AU212" s="120"/>
      <c r="AV212" s="120"/>
      <c r="AW212" s="120"/>
      <c r="AX212" s="120"/>
      <c r="AY212" s="120"/>
      <c r="AZ212" s="120"/>
      <c r="BA212" s="120"/>
      <c r="BB212" s="120"/>
      <c r="BC212" s="120"/>
      <c r="BD212" s="120"/>
      <c r="BE212" s="120"/>
      <c r="BF212" s="120"/>
      <c r="BG212" s="120"/>
      <c r="BH212" s="120"/>
      <c r="BI212" s="120"/>
      <c r="BJ212" s="120"/>
      <c r="BK212" s="120"/>
      <c r="BL212" s="120"/>
      <c r="BM212" s="120"/>
      <c r="BN212" s="120"/>
      <c r="BO212" s="120"/>
      <c r="BP212" s="120"/>
      <c r="BQ212" s="120"/>
      <c r="BR212" s="120"/>
      <c r="BS212" s="120"/>
      <c r="BT212" s="120"/>
      <c r="BU212" s="120"/>
      <c r="BV212" s="120"/>
      <c r="BW212" s="120"/>
      <c r="BX212" s="120"/>
      <c r="BY212" s="120"/>
      <c r="BZ212" s="120"/>
      <c r="CA212" s="120"/>
      <c r="CB212" s="120"/>
      <c r="CC212" s="120"/>
      <c r="CD212" s="120"/>
      <c r="CE212" s="120"/>
      <c r="CF212" s="120"/>
      <c r="CG212" s="120"/>
      <c r="CH212" s="120"/>
      <c r="CI212" s="120"/>
      <c r="CJ212" s="120"/>
      <c r="CK212" s="120"/>
      <c r="CL212" s="120"/>
      <c r="CM212" s="120"/>
      <c r="CN212" s="120"/>
      <c r="CO212" s="120"/>
      <c r="CP212" s="120"/>
      <c r="CQ212" s="120"/>
      <c r="CR212" s="120"/>
      <c r="CS212" s="120"/>
      <c r="CT212" s="120"/>
      <c r="CU212" s="120"/>
      <c r="CV212" s="120"/>
      <c r="CW212" s="120"/>
      <c r="CX212" s="120"/>
      <c r="CY212" s="120"/>
      <c r="CZ212" s="120"/>
      <c r="DA212" s="120"/>
      <c r="DB212" s="120"/>
      <c r="DC212" s="120"/>
      <c r="DD212" s="120"/>
      <c r="DE212" s="120"/>
      <c r="DF212" s="120"/>
      <c r="DG212" s="120"/>
      <c r="DH212" s="120"/>
      <c r="DI212" s="120"/>
      <c r="DJ212" s="120"/>
      <c r="DK212" s="120"/>
      <c r="DL212" s="120"/>
      <c r="DM212" s="120"/>
      <c r="DN212" s="120"/>
      <c r="DO212" s="120"/>
      <c r="DP212" s="120"/>
      <c r="DQ212" s="120"/>
      <c r="DR212" s="120"/>
      <c r="DS212" s="120"/>
      <c r="DT212" s="120"/>
      <c r="DU212" s="120"/>
      <c r="DV212" s="120"/>
      <c r="DW212" s="120"/>
      <c r="DX212" s="120"/>
      <c r="DY212" s="120"/>
      <c r="DZ212" s="120"/>
      <c r="EA212" s="120"/>
      <c r="EB212" s="120"/>
      <c r="EC212" s="120"/>
      <c r="ED212" s="120"/>
      <c r="EE212" s="120"/>
      <c r="EF212" s="120"/>
      <c r="EG212" s="120"/>
      <c r="EH212" s="120"/>
    </row>
    <row r="213" spans="1:138" x14ac:dyDescent="0.2">
      <c r="A213" s="2"/>
      <c r="B213" s="182" t="s">
        <v>183</v>
      </c>
      <c r="C213" s="96"/>
      <c r="D213" s="96">
        <f t="shared" ref="D213:O213" si="328">SUMIF($R$8:$EH$8,D$10,$R213:$EH213)</f>
        <v>0</v>
      </c>
      <c r="E213" s="96">
        <f t="shared" si="328"/>
        <v>0</v>
      </c>
      <c r="F213" s="96">
        <f t="shared" si="328"/>
        <v>0</v>
      </c>
      <c r="G213" s="96">
        <f t="shared" si="328"/>
        <v>0</v>
      </c>
      <c r="H213" s="96">
        <f t="shared" si="328"/>
        <v>0</v>
      </c>
      <c r="I213" s="96">
        <f t="shared" si="328"/>
        <v>0</v>
      </c>
      <c r="J213" s="96">
        <f t="shared" si="328"/>
        <v>0</v>
      </c>
      <c r="K213" s="96">
        <f t="shared" si="328"/>
        <v>0</v>
      </c>
      <c r="L213" s="96">
        <f t="shared" si="328"/>
        <v>0</v>
      </c>
      <c r="M213" s="96">
        <f t="shared" si="328"/>
        <v>0</v>
      </c>
      <c r="N213" s="96">
        <f t="shared" si="328"/>
        <v>0</v>
      </c>
      <c r="O213" s="96">
        <f t="shared" si="328"/>
        <v>0</v>
      </c>
      <c r="P213" s="96">
        <f>SUMIF($D$10:$N$10,"&lt;="&amp;MAX(rHoldPeriod,1),$D213:$N213)</f>
        <v>0</v>
      </c>
      <c r="Q213" s="2"/>
      <c r="R213" s="96">
        <f t="shared" ref="R213:AW213" si="329">-(rLoan3Pts*R219+rLoan3Cost)*(R219&gt;0)</f>
        <v>0</v>
      </c>
      <c r="S213" s="96">
        <f t="shared" si="329"/>
        <v>0</v>
      </c>
      <c r="T213" s="96">
        <f t="shared" si="329"/>
        <v>0</v>
      </c>
      <c r="U213" s="96">
        <f t="shared" si="329"/>
        <v>0</v>
      </c>
      <c r="V213" s="96">
        <f t="shared" si="329"/>
        <v>0</v>
      </c>
      <c r="W213" s="96">
        <f t="shared" si="329"/>
        <v>0</v>
      </c>
      <c r="X213" s="96">
        <f t="shared" si="329"/>
        <v>0</v>
      </c>
      <c r="Y213" s="96">
        <f t="shared" si="329"/>
        <v>0</v>
      </c>
      <c r="Z213" s="96">
        <f t="shared" si="329"/>
        <v>0</v>
      </c>
      <c r="AA213" s="96">
        <f t="shared" si="329"/>
        <v>0</v>
      </c>
      <c r="AB213" s="96">
        <f t="shared" si="329"/>
        <v>0</v>
      </c>
      <c r="AC213" s="96">
        <f t="shared" si="329"/>
        <v>0</v>
      </c>
      <c r="AD213" s="96">
        <f t="shared" si="329"/>
        <v>0</v>
      </c>
      <c r="AE213" s="96">
        <f t="shared" si="329"/>
        <v>0</v>
      </c>
      <c r="AF213" s="96">
        <f t="shared" si="329"/>
        <v>0</v>
      </c>
      <c r="AG213" s="96">
        <f t="shared" si="329"/>
        <v>0</v>
      </c>
      <c r="AH213" s="96">
        <f t="shared" si="329"/>
        <v>0</v>
      </c>
      <c r="AI213" s="96">
        <f t="shared" si="329"/>
        <v>0</v>
      </c>
      <c r="AJ213" s="96">
        <f t="shared" si="329"/>
        <v>0</v>
      </c>
      <c r="AK213" s="96">
        <f t="shared" si="329"/>
        <v>0</v>
      </c>
      <c r="AL213" s="96">
        <f t="shared" si="329"/>
        <v>0</v>
      </c>
      <c r="AM213" s="96">
        <f t="shared" si="329"/>
        <v>0</v>
      </c>
      <c r="AN213" s="96">
        <f t="shared" si="329"/>
        <v>0</v>
      </c>
      <c r="AO213" s="96">
        <f t="shared" si="329"/>
        <v>0</v>
      </c>
      <c r="AP213" s="96">
        <f t="shared" si="329"/>
        <v>0</v>
      </c>
      <c r="AQ213" s="96">
        <f t="shared" si="329"/>
        <v>0</v>
      </c>
      <c r="AR213" s="96">
        <f t="shared" si="329"/>
        <v>0</v>
      </c>
      <c r="AS213" s="96">
        <f t="shared" si="329"/>
        <v>0</v>
      </c>
      <c r="AT213" s="96">
        <f t="shared" si="329"/>
        <v>0</v>
      </c>
      <c r="AU213" s="96">
        <f t="shared" si="329"/>
        <v>0</v>
      </c>
      <c r="AV213" s="96">
        <f t="shared" si="329"/>
        <v>0</v>
      </c>
      <c r="AW213" s="96">
        <f t="shared" si="329"/>
        <v>0</v>
      </c>
      <c r="AX213" s="96">
        <f t="shared" ref="AX213:CC213" si="330">-(rLoan3Pts*AX219+rLoan3Cost)*(AX219&gt;0)</f>
        <v>0</v>
      </c>
      <c r="AY213" s="96">
        <f t="shared" si="330"/>
        <v>0</v>
      </c>
      <c r="AZ213" s="96">
        <f t="shared" si="330"/>
        <v>0</v>
      </c>
      <c r="BA213" s="96">
        <f t="shared" si="330"/>
        <v>0</v>
      </c>
      <c r="BB213" s="96">
        <f t="shared" si="330"/>
        <v>0</v>
      </c>
      <c r="BC213" s="96">
        <f t="shared" si="330"/>
        <v>0</v>
      </c>
      <c r="BD213" s="96">
        <f t="shared" si="330"/>
        <v>0</v>
      </c>
      <c r="BE213" s="96">
        <f t="shared" si="330"/>
        <v>0</v>
      </c>
      <c r="BF213" s="96">
        <f t="shared" si="330"/>
        <v>0</v>
      </c>
      <c r="BG213" s="96">
        <f t="shared" si="330"/>
        <v>0</v>
      </c>
      <c r="BH213" s="96">
        <f t="shared" si="330"/>
        <v>0</v>
      </c>
      <c r="BI213" s="96">
        <f t="shared" si="330"/>
        <v>0</v>
      </c>
      <c r="BJ213" s="96">
        <f t="shared" si="330"/>
        <v>0</v>
      </c>
      <c r="BK213" s="96">
        <f t="shared" si="330"/>
        <v>0</v>
      </c>
      <c r="BL213" s="96">
        <f t="shared" si="330"/>
        <v>0</v>
      </c>
      <c r="BM213" s="96">
        <f t="shared" si="330"/>
        <v>0</v>
      </c>
      <c r="BN213" s="96">
        <f t="shared" si="330"/>
        <v>0</v>
      </c>
      <c r="BO213" s="96">
        <f t="shared" si="330"/>
        <v>0</v>
      </c>
      <c r="BP213" s="96">
        <f t="shared" si="330"/>
        <v>0</v>
      </c>
      <c r="BQ213" s="96">
        <f t="shared" si="330"/>
        <v>0</v>
      </c>
      <c r="BR213" s="96">
        <f t="shared" si="330"/>
        <v>0</v>
      </c>
      <c r="BS213" s="96">
        <f t="shared" si="330"/>
        <v>0</v>
      </c>
      <c r="BT213" s="96">
        <f t="shared" si="330"/>
        <v>0</v>
      </c>
      <c r="BU213" s="96">
        <f t="shared" si="330"/>
        <v>0</v>
      </c>
      <c r="BV213" s="96">
        <f t="shared" si="330"/>
        <v>0</v>
      </c>
      <c r="BW213" s="96">
        <f t="shared" si="330"/>
        <v>0</v>
      </c>
      <c r="BX213" s="96">
        <f t="shared" si="330"/>
        <v>0</v>
      </c>
      <c r="BY213" s="96">
        <f t="shared" si="330"/>
        <v>0</v>
      </c>
      <c r="BZ213" s="96">
        <f t="shared" si="330"/>
        <v>0</v>
      </c>
      <c r="CA213" s="96">
        <f t="shared" si="330"/>
        <v>0</v>
      </c>
      <c r="CB213" s="96">
        <f t="shared" si="330"/>
        <v>0</v>
      </c>
      <c r="CC213" s="96">
        <f t="shared" si="330"/>
        <v>0</v>
      </c>
      <c r="CD213" s="96">
        <f t="shared" ref="CD213:DI213" si="331">-(rLoan3Pts*CD219+rLoan3Cost)*(CD219&gt;0)</f>
        <v>0</v>
      </c>
      <c r="CE213" s="96">
        <f t="shared" si="331"/>
        <v>0</v>
      </c>
      <c r="CF213" s="96">
        <f t="shared" si="331"/>
        <v>0</v>
      </c>
      <c r="CG213" s="96">
        <f t="shared" si="331"/>
        <v>0</v>
      </c>
      <c r="CH213" s="96">
        <f t="shared" si="331"/>
        <v>0</v>
      </c>
      <c r="CI213" s="96">
        <f t="shared" si="331"/>
        <v>0</v>
      </c>
      <c r="CJ213" s="96">
        <f t="shared" si="331"/>
        <v>0</v>
      </c>
      <c r="CK213" s="96">
        <f t="shared" si="331"/>
        <v>0</v>
      </c>
      <c r="CL213" s="96">
        <f t="shared" si="331"/>
        <v>0</v>
      </c>
      <c r="CM213" s="96">
        <f t="shared" si="331"/>
        <v>0</v>
      </c>
      <c r="CN213" s="96">
        <f t="shared" si="331"/>
        <v>0</v>
      </c>
      <c r="CO213" s="96">
        <f t="shared" si="331"/>
        <v>0</v>
      </c>
      <c r="CP213" s="96">
        <f t="shared" si="331"/>
        <v>0</v>
      </c>
      <c r="CQ213" s="96">
        <f t="shared" si="331"/>
        <v>0</v>
      </c>
      <c r="CR213" s="96">
        <f t="shared" si="331"/>
        <v>0</v>
      </c>
      <c r="CS213" s="96">
        <f t="shared" si="331"/>
        <v>0</v>
      </c>
      <c r="CT213" s="96">
        <f t="shared" si="331"/>
        <v>0</v>
      </c>
      <c r="CU213" s="96">
        <f t="shared" si="331"/>
        <v>0</v>
      </c>
      <c r="CV213" s="96">
        <f t="shared" si="331"/>
        <v>0</v>
      </c>
      <c r="CW213" s="96">
        <f t="shared" si="331"/>
        <v>0</v>
      </c>
      <c r="CX213" s="96">
        <f t="shared" si="331"/>
        <v>0</v>
      </c>
      <c r="CY213" s="96">
        <f t="shared" si="331"/>
        <v>0</v>
      </c>
      <c r="CZ213" s="96">
        <f t="shared" si="331"/>
        <v>0</v>
      </c>
      <c r="DA213" s="96">
        <f t="shared" si="331"/>
        <v>0</v>
      </c>
      <c r="DB213" s="96">
        <f t="shared" si="331"/>
        <v>0</v>
      </c>
      <c r="DC213" s="96">
        <f t="shared" si="331"/>
        <v>0</v>
      </c>
      <c r="DD213" s="96">
        <f t="shared" si="331"/>
        <v>0</v>
      </c>
      <c r="DE213" s="96">
        <f t="shared" si="331"/>
        <v>0</v>
      </c>
      <c r="DF213" s="96">
        <f t="shared" si="331"/>
        <v>0</v>
      </c>
      <c r="DG213" s="96">
        <f t="shared" si="331"/>
        <v>0</v>
      </c>
      <c r="DH213" s="96">
        <f t="shared" si="331"/>
        <v>0</v>
      </c>
      <c r="DI213" s="96">
        <f t="shared" si="331"/>
        <v>0</v>
      </c>
      <c r="DJ213" s="96">
        <f t="shared" ref="DJ213:EH213" si="332">-(rLoan3Pts*DJ219+rLoan3Cost)*(DJ219&gt;0)</f>
        <v>0</v>
      </c>
      <c r="DK213" s="96">
        <f t="shared" si="332"/>
        <v>0</v>
      </c>
      <c r="DL213" s="96">
        <f t="shared" si="332"/>
        <v>0</v>
      </c>
      <c r="DM213" s="96">
        <f t="shared" si="332"/>
        <v>0</v>
      </c>
      <c r="DN213" s="96">
        <f t="shared" si="332"/>
        <v>0</v>
      </c>
      <c r="DO213" s="96">
        <f t="shared" si="332"/>
        <v>0</v>
      </c>
      <c r="DP213" s="96">
        <f t="shared" si="332"/>
        <v>0</v>
      </c>
      <c r="DQ213" s="96">
        <f t="shared" si="332"/>
        <v>0</v>
      </c>
      <c r="DR213" s="96">
        <f t="shared" si="332"/>
        <v>0</v>
      </c>
      <c r="DS213" s="96">
        <f t="shared" si="332"/>
        <v>0</v>
      </c>
      <c r="DT213" s="96">
        <f t="shared" si="332"/>
        <v>0</v>
      </c>
      <c r="DU213" s="96">
        <f t="shared" si="332"/>
        <v>0</v>
      </c>
      <c r="DV213" s="96">
        <f t="shared" si="332"/>
        <v>0</v>
      </c>
      <c r="DW213" s="96">
        <f t="shared" si="332"/>
        <v>0</v>
      </c>
      <c r="DX213" s="96">
        <f t="shared" si="332"/>
        <v>0</v>
      </c>
      <c r="DY213" s="96">
        <f t="shared" si="332"/>
        <v>0</v>
      </c>
      <c r="DZ213" s="96">
        <f t="shared" si="332"/>
        <v>0</v>
      </c>
      <c r="EA213" s="96">
        <f t="shared" si="332"/>
        <v>0</v>
      </c>
      <c r="EB213" s="96">
        <f t="shared" si="332"/>
        <v>0</v>
      </c>
      <c r="EC213" s="96">
        <f t="shared" si="332"/>
        <v>0</v>
      </c>
      <c r="ED213" s="96">
        <f t="shared" si="332"/>
        <v>0</v>
      </c>
      <c r="EE213" s="96">
        <f t="shared" si="332"/>
        <v>0</v>
      </c>
      <c r="EF213" s="96">
        <f t="shared" si="332"/>
        <v>0</v>
      </c>
      <c r="EG213" s="96">
        <f t="shared" si="332"/>
        <v>0</v>
      </c>
      <c r="EH213" s="96">
        <f t="shared" si="332"/>
        <v>0</v>
      </c>
    </row>
    <row r="214" spans="1:138" ht="12.75" thickBot="1" x14ac:dyDescent="0.25">
      <c r="A214" s="2"/>
      <c r="B214" s="182" t="s">
        <v>184</v>
      </c>
      <c r="C214" s="96"/>
      <c r="D214" s="96"/>
      <c r="E214" s="96">
        <f t="shared" ref="E214:O214" si="333">SUMIF($R$8:$EH$8,E$10,$R214:$EH214)</f>
        <v>0</v>
      </c>
      <c r="F214" s="96">
        <f t="shared" si="333"/>
        <v>0</v>
      </c>
      <c r="G214" s="96">
        <f t="shared" si="333"/>
        <v>0</v>
      </c>
      <c r="H214" s="96">
        <f t="shared" si="333"/>
        <v>0</v>
      </c>
      <c r="I214" s="96">
        <f t="shared" si="333"/>
        <v>0</v>
      </c>
      <c r="J214" s="96">
        <f t="shared" si="333"/>
        <v>0</v>
      </c>
      <c r="K214" s="96">
        <f t="shared" si="333"/>
        <v>0</v>
      </c>
      <c r="L214" s="96">
        <f t="shared" si="333"/>
        <v>0</v>
      </c>
      <c r="M214" s="96">
        <f t="shared" si="333"/>
        <v>0</v>
      </c>
      <c r="N214" s="96">
        <f t="shared" si="333"/>
        <v>0</v>
      </c>
      <c r="O214" s="96">
        <f t="shared" si="333"/>
        <v>0</v>
      </c>
      <c r="P214" s="96">
        <f>SUMIF($D$10:$N$10,"&lt;="&amp;MAX(rHoldPeriod,1),$D214:$N214)</f>
        <v>0</v>
      </c>
      <c r="Q214" s="2"/>
      <c r="R214" s="96"/>
      <c r="S214" s="96">
        <f t="shared" ref="S214:AX214" si="334">-S218*S227</f>
        <v>0</v>
      </c>
      <c r="T214" s="96">
        <f t="shared" si="334"/>
        <v>0</v>
      </c>
      <c r="U214" s="96">
        <f t="shared" si="334"/>
        <v>0</v>
      </c>
      <c r="V214" s="96">
        <f t="shared" si="334"/>
        <v>0</v>
      </c>
      <c r="W214" s="96">
        <f t="shared" si="334"/>
        <v>0</v>
      </c>
      <c r="X214" s="96">
        <f t="shared" si="334"/>
        <v>0</v>
      </c>
      <c r="Y214" s="96">
        <f t="shared" si="334"/>
        <v>0</v>
      </c>
      <c r="Z214" s="96">
        <f t="shared" si="334"/>
        <v>0</v>
      </c>
      <c r="AA214" s="96">
        <f t="shared" si="334"/>
        <v>0</v>
      </c>
      <c r="AB214" s="96">
        <f t="shared" si="334"/>
        <v>0</v>
      </c>
      <c r="AC214" s="96">
        <f t="shared" si="334"/>
        <v>0</v>
      </c>
      <c r="AD214" s="96">
        <f t="shared" si="334"/>
        <v>0</v>
      </c>
      <c r="AE214" s="96">
        <f t="shared" si="334"/>
        <v>0</v>
      </c>
      <c r="AF214" s="96">
        <f t="shared" si="334"/>
        <v>0</v>
      </c>
      <c r="AG214" s="96">
        <f t="shared" si="334"/>
        <v>0</v>
      </c>
      <c r="AH214" s="96">
        <f t="shared" si="334"/>
        <v>0</v>
      </c>
      <c r="AI214" s="96">
        <f t="shared" si="334"/>
        <v>0</v>
      </c>
      <c r="AJ214" s="96">
        <f t="shared" si="334"/>
        <v>0</v>
      </c>
      <c r="AK214" s="96">
        <f t="shared" si="334"/>
        <v>0</v>
      </c>
      <c r="AL214" s="96">
        <f t="shared" si="334"/>
        <v>0</v>
      </c>
      <c r="AM214" s="96">
        <f t="shared" si="334"/>
        <v>0</v>
      </c>
      <c r="AN214" s="96">
        <f t="shared" si="334"/>
        <v>0</v>
      </c>
      <c r="AO214" s="96">
        <f t="shared" si="334"/>
        <v>0</v>
      </c>
      <c r="AP214" s="96">
        <f t="shared" si="334"/>
        <v>0</v>
      </c>
      <c r="AQ214" s="96">
        <f t="shared" si="334"/>
        <v>0</v>
      </c>
      <c r="AR214" s="96">
        <f t="shared" si="334"/>
        <v>0</v>
      </c>
      <c r="AS214" s="96">
        <f t="shared" si="334"/>
        <v>0</v>
      </c>
      <c r="AT214" s="96">
        <f t="shared" si="334"/>
        <v>0</v>
      </c>
      <c r="AU214" s="96">
        <f t="shared" si="334"/>
        <v>0</v>
      </c>
      <c r="AV214" s="96">
        <f t="shared" si="334"/>
        <v>0</v>
      </c>
      <c r="AW214" s="96">
        <f t="shared" si="334"/>
        <v>0</v>
      </c>
      <c r="AX214" s="96">
        <f t="shared" si="334"/>
        <v>0</v>
      </c>
      <c r="AY214" s="96">
        <f t="shared" ref="AY214:CD214" si="335">-AY218*AY227</f>
        <v>0</v>
      </c>
      <c r="AZ214" s="96">
        <f t="shared" si="335"/>
        <v>0</v>
      </c>
      <c r="BA214" s="96">
        <f t="shared" si="335"/>
        <v>0</v>
      </c>
      <c r="BB214" s="96">
        <f t="shared" si="335"/>
        <v>0</v>
      </c>
      <c r="BC214" s="96">
        <f t="shared" si="335"/>
        <v>0</v>
      </c>
      <c r="BD214" s="96">
        <f t="shared" si="335"/>
        <v>0</v>
      </c>
      <c r="BE214" s="96">
        <f t="shared" si="335"/>
        <v>0</v>
      </c>
      <c r="BF214" s="96">
        <f t="shared" si="335"/>
        <v>0</v>
      </c>
      <c r="BG214" s="96">
        <f t="shared" si="335"/>
        <v>0</v>
      </c>
      <c r="BH214" s="96">
        <f t="shared" si="335"/>
        <v>0</v>
      </c>
      <c r="BI214" s="96">
        <f t="shared" si="335"/>
        <v>0</v>
      </c>
      <c r="BJ214" s="96">
        <f t="shared" si="335"/>
        <v>0</v>
      </c>
      <c r="BK214" s="96">
        <f t="shared" si="335"/>
        <v>0</v>
      </c>
      <c r="BL214" s="96">
        <f t="shared" si="335"/>
        <v>0</v>
      </c>
      <c r="BM214" s="96">
        <f t="shared" si="335"/>
        <v>0</v>
      </c>
      <c r="BN214" s="96">
        <f t="shared" si="335"/>
        <v>0</v>
      </c>
      <c r="BO214" s="96">
        <f t="shared" si="335"/>
        <v>0</v>
      </c>
      <c r="BP214" s="96">
        <f t="shared" si="335"/>
        <v>0</v>
      </c>
      <c r="BQ214" s="96">
        <f t="shared" si="335"/>
        <v>0</v>
      </c>
      <c r="BR214" s="96">
        <f t="shared" si="335"/>
        <v>0</v>
      </c>
      <c r="BS214" s="96">
        <f t="shared" si="335"/>
        <v>0</v>
      </c>
      <c r="BT214" s="96">
        <f t="shared" si="335"/>
        <v>0</v>
      </c>
      <c r="BU214" s="96">
        <f t="shared" si="335"/>
        <v>0</v>
      </c>
      <c r="BV214" s="96">
        <f t="shared" si="335"/>
        <v>0</v>
      </c>
      <c r="BW214" s="96">
        <f t="shared" si="335"/>
        <v>0</v>
      </c>
      <c r="BX214" s="96">
        <f t="shared" si="335"/>
        <v>0</v>
      </c>
      <c r="BY214" s="96">
        <f t="shared" si="335"/>
        <v>0</v>
      </c>
      <c r="BZ214" s="96">
        <f t="shared" si="335"/>
        <v>0</v>
      </c>
      <c r="CA214" s="96">
        <f t="shared" si="335"/>
        <v>0</v>
      </c>
      <c r="CB214" s="96">
        <f t="shared" si="335"/>
        <v>0</v>
      </c>
      <c r="CC214" s="96">
        <f t="shared" si="335"/>
        <v>0</v>
      </c>
      <c r="CD214" s="96">
        <f t="shared" si="335"/>
        <v>0</v>
      </c>
      <c r="CE214" s="96">
        <f t="shared" ref="CE214:DJ214" si="336">-CE218*CE227</f>
        <v>0</v>
      </c>
      <c r="CF214" s="96">
        <f t="shared" si="336"/>
        <v>0</v>
      </c>
      <c r="CG214" s="96">
        <f t="shared" si="336"/>
        <v>0</v>
      </c>
      <c r="CH214" s="96">
        <f t="shared" si="336"/>
        <v>0</v>
      </c>
      <c r="CI214" s="96">
        <f t="shared" si="336"/>
        <v>0</v>
      </c>
      <c r="CJ214" s="96">
        <f t="shared" si="336"/>
        <v>0</v>
      </c>
      <c r="CK214" s="96">
        <f t="shared" si="336"/>
        <v>0</v>
      </c>
      <c r="CL214" s="96">
        <f t="shared" si="336"/>
        <v>0</v>
      </c>
      <c r="CM214" s="96">
        <f t="shared" si="336"/>
        <v>0</v>
      </c>
      <c r="CN214" s="96">
        <f t="shared" si="336"/>
        <v>0</v>
      </c>
      <c r="CO214" s="96">
        <f t="shared" si="336"/>
        <v>0</v>
      </c>
      <c r="CP214" s="96">
        <f t="shared" si="336"/>
        <v>0</v>
      </c>
      <c r="CQ214" s="96">
        <f t="shared" si="336"/>
        <v>0</v>
      </c>
      <c r="CR214" s="96">
        <f t="shared" si="336"/>
        <v>0</v>
      </c>
      <c r="CS214" s="96">
        <f t="shared" si="336"/>
        <v>0</v>
      </c>
      <c r="CT214" s="96">
        <f t="shared" si="336"/>
        <v>0</v>
      </c>
      <c r="CU214" s="96">
        <f t="shared" si="336"/>
        <v>0</v>
      </c>
      <c r="CV214" s="96">
        <f t="shared" si="336"/>
        <v>0</v>
      </c>
      <c r="CW214" s="96">
        <f t="shared" si="336"/>
        <v>0</v>
      </c>
      <c r="CX214" s="96">
        <f t="shared" si="336"/>
        <v>0</v>
      </c>
      <c r="CY214" s="96">
        <f t="shared" si="336"/>
        <v>0</v>
      </c>
      <c r="CZ214" s="96">
        <f t="shared" si="336"/>
        <v>0</v>
      </c>
      <c r="DA214" s="96">
        <f t="shared" si="336"/>
        <v>0</v>
      </c>
      <c r="DB214" s="96">
        <f t="shared" si="336"/>
        <v>0</v>
      </c>
      <c r="DC214" s="96">
        <f t="shared" si="336"/>
        <v>0</v>
      </c>
      <c r="DD214" s="96">
        <f t="shared" si="336"/>
        <v>0</v>
      </c>
      <c r="DE214" s="96">
        <f t="shared" si="336"/>
        <v>0</v>
      </c>
      <c r="DF214" s="96">
        <f t="shared" si="336"/>
        <v>0</v>
      </c>
      <c r="DG214" s="96">
        <f t="shared" si="336"/>
        <v>0</v>
      </c>
      <c r="DH214" s="96">
        <f t="shared" si="336"/>
        <v>0</v>
      </c>
      <c r="DI214" s="96">
        <f t="shared" si="336"/>
        <v>0</v>
      </c>
      <c r="DJ214" s="96">
        <f t="shared" si="336"/>
        <v>0</v>
      </c>
      <c r="DK214" s="96">
        <f t="shared" ref="DK214:EH214" si="337">-DK218*DK227</f>
        <v>0</v>
      </c>
      <c r="DL214" s="96">
        <f t="shared" si="337"/>
        <v>0</v>
      </c>
      <c r="DM214" s="96">
        <f t="shared" si="337"/>
        <v>0</v>
      </c>
      <c r="DN214" s="96">
        <f t="shared" si="337"/>
        <v>0</v>
      </c>
      <c r="DO214" s="96">
        <f t="shared" si="337"/>
        <v>0</v>
      </c>
      <c r="DP214" s="96">
        <f t="shared" si="337"/>
        <v>0</v>
      </c>
      <c r="DQ214" s="96">
        <f t="shared" si="337"/>
        <v>0</v>
      </c>
      <c r="DR214" s="96">
        <f t="shared" si="337"/>
        <v>0</v>
      </c>
      <c r="DS214" s="96">
        <f t="shared" si="337"/>
        <v>0</v>
      </c>
      <c r="DT214" s="96">
        <f t="shared" si="337"/>
        <v>0</v>
      </c>
      <c r="DU214" s="96">
        <f t="shared" si="337"/>
        <v>0</v>
      </c>
      <c r="DV214" s="96">
        <f t="shared" si="337"/>
        <v>0</v>
      </c>
      <c r="DW214" s="96">
        <f t="shared" si="337"/>
        <v>0</v>
      </c>
      <c r="DX214" s="96">
        <f t="shared" si="337"/>
        <v>0</v>
      </c>
      <c r="DY214" s="96">
        <f t="shared" si="337"/>
        <v>0</v>
      </c>
      <c r="DZ214" s="96">
        <f t="shared" si="337"/>
        <v>0</v>
      </c>
      <c r="EA214" s="96">
        <f t="shared" si="337"/>
        <v>0</v>
      </c>
      <c r="EB214" s="96">
        <f t="shared" si="337"/>
        <v>0</v>
      </c>
      <c r="EC214" s="96">
        <f t="shared" si="337"/>
        <v>0</v>
      </c>
      <c r="ED214" s="96">
        <f t="shared" si="337"/>
        <v>0</v>
      </c>
      <c r="EE214" s="96">
        <f t="shared" si="337"/>
        <v>0</v>
      </c>
      <c r="EF214" s="96">
        <f t="shared" si="337"/>
        <v>0</v>
      </c>
      <c r="EG214" s="96">
        <f t="shared" si="337"/>
        <v>0</v>
      </c>
      <c r="EH214" s="96">
        <f t="shared" si="337"/>
        <v>0</v>
      </c>
    </row>
    <row r="215" spans="1:138" ht="12.75" thickTop="1" x14ac:dyDescent="0.2">
      <c r="A215" s="2"/>
      <c r="B215" s="183" t="s">
        <v>185</v>
      </c>
      <c r="C215" s="151"/>
      <c r="D215" s="151">
        <v>0</v>
      </c>
      <c r="E215" s="151">
        <v>0</v>
      </c>
      <c r="F215" s="151">
        <v>0</v>
      </c>
      <c r="G215" s="151">
        <v>0</v>
      </c>
      <c r="H215" s="151">
        <v>0</v>
      </c>
      <c r="I215" s="151">
        <v>0</v>
      </c>
      <c r="J215" s="151">
        <v>0</v>
      </c>
      <c r="K215" s="151">
        <v>0</v>
      </c>
      <c r="L215" s="151">
        <v>0</v>
      </c>
      <c r="M215" s="151">
        <v>0</v>
      </c>
      <c r="N215" s="151">
        <v>0</v>
      </c>
      <c r="O215" s="151">
        <v>0</v>
      </c>
      <c r="P215" s="151">
        <f>SUBTOTAL(9,P213:P214)</f>
        <v>0</v>
      </c>
      <c r="Q215" s="2"/>
      <c r="R215" s="151">
        <f t="shared" ref="R215:AW215" si="338">SUBTOTAL(9,R213:R214)</f>
        <v>0</v>
      </c>
      <c r="S215" s="151">
        <f t="shared" si="338"/>
        <v>0</v>
      </c>
      <c r="T215" s="151">
        <f t="shared" si="338"/>
        <v>0</v>
      </c>
      <c r="U215" s="151">
        <f t="shared" si="338"/>
        <v>0</v>
      </c>
      <c r="V215" s="151">
        <f t="shared" si="338"/>
        <v>0</v>
      </c>
      <c r="W215" s="151">
        <f t="shared" si="338"/>
        <v>0</v>
      </c>
      <c r="X215" s="151">
        <f t="shared" si="338"/>
        <v>0</v>
      </c>
      <c r="Y215" s="151">
        <f t="shared" si="338"/>
        <v>0</v>
      </c>
      <c r="Z215" s="151">
        <f t="shared" si="338"/>
        <v>0</v>
      </c>
      <c r="AA215" s="151">
        <f t="shared" si="338"/>
        <v>0</v>
      </c>
      <c r="AB215" s="151">
        <f t="shared" si="338"/>
        <v>0</v>
      </c>
      <c r="AC215" s="151">
        <f t="shared" si="338"/>
        <v>0</v>
      </c>
      <c r="AD215" s="151">
        <f t="shared" si="338"/>
        <v>0</v>
      </c>
      <c r="AE215" s="151">
        <f t="shared" si="338"/>
        <v>0</v>
      </c>
      <c r="AF215" s="151">
        <f t="shared" si="338"/>
        <v>0</v>
      </c>
      <c r="AG215" s="151">
        <f t="shared" si="338"/>
        <v>0</v>
      </c>
      <c r="AH215" s="151">
        <f t="shared" si="338"/>
        <v>0</v>
      </c>
      <c r="AI215" s="151">
        <f t="shared" si="338"/>
        <v>0</v>
      </c>
      <c r="AJ215" s="151">
        <f t="shared" si="338"/>
        <v>0</v>
      </c>
      <c r="AK215" s="151">
        <f t="shared" si="338"/>
        <v>0</v>
      </c>
      <c r="AL215" s="151">
        <f t="shared" si="338"/>
        <v>0</v>
      </c>
      <c r="AM215" s="151">
        <f t="shared" si="338"/>
        <v>0</v>
      </c>
      <c r="AN215" s="151">
        <f t="shared" si="338"/>
        <v>0</v>
      </c>
      <c r="AO215" s="151">
        <f t="shared" si="338"/>
        <v>0</v>
      </c>
      <c r="AP215" s="151">
        <f t="shared" si="338"/>
        <v>0</v>
      </c>
      <c r="AQ215" s="151">
        <f t="shared" si="338"/>
        <v>0</v>
      </c>
      <c r="AR215" s="151">
        <f t="shared" si="338"/>
        <v>0</v>
      </c>
      <c r="AS215" s="151">
        <f t="shared" si="338"/>
        <v>0</v>
      </c>
      <c r="AT215" s="151">
        <f t="shared" si="338"/>
        <v>0</v>
      </c>
      <c r="AU215" s="151">
        <f t="shared" si="338"/>
        <v>0</v>
      </c>
      <c r="AV215" s="151">
        <f t="shared" si="338"/>
        <v>0</v>
      </c>
      <c r="AW215" s="151">
        <f t="shared" si="338"/>
        <v>0</v>
      </c>
      <c r="AX215" s="151">
        <f t="shared" ref="AX215:CC215" si="339">SUBTOTAL(9,AX213:AX214)</f>
        <v>0</v>
      </c>
      <c r="AY215" s="151">
        <f t="shared" si="339"/>
        <v>0</v>
      </c>
      <c r="AZ215" s="151">
        <f t="shared" si="339"/>
        <v>0</v>
      </c>
      <c r="BA215" s="151">
        <f t="shared" si="339"/>
        <v>0</v>
      </c>
      <c r="BB215" s="151">
        <f t="shared" si="339"/>
        <v>0</v>
      </c>
      <c r="BC215" s="151">
        <f t="shared" si="339"/>
        <v>0</v>
      </c>
      <c r="BD215" s="151">
        <f t="shared" si="339"/>
        <v>0</v>
      </c>
      <c r="BE215" s="151">
        <f t="shared" si="339"/>
        <v>0</v>
      </c>
      <c r="BF215" s="151">
        <f t="shared" si="339"/>
        <v>0</v>
      </c>
      <c r="BG215" s="151">
        <f t="shared" si="339"/>
        <v>0</v>
      </c>
      <c r="BH215" s="151">
        <f t="shared" si="339"/>
        <v>0</v>
      </c>
      <c r="BI215" s="151">
        <f t="shared" si="339"/>
        <v>0</v>
      </c>
      <c r="BJ215" s="151">
        <f t="shared" si="339"/>
        <v>0</v>
      </c>
      <c r="BK215" s="151">
        <f t="shared" si="339"/>
        <v>0</v>
      </c>
      <c r="BL215" s="151">
        <f t="shared" si="339"/>
        <v>0</v>
      </c>
      <c r="BM215" s="151">
        <f t="shared" si="339"/>
        <v>0</v>
      </c>
      <c r="BN215" s="151">
        <f t="shared" si="339"/>
        <v>0</v>
      </c>
      <c r="BO215" s="151">
        <f t="shared" si="339"/>
        <v>0</v>
      </c>
      <c r="BP215" s="151">
        <f t="shared" si="339"/>
        <v>0</v>
      </c>
      <c r="BQ215" s="151">
        <f t="shared" si="339"/>
        <v>0</v>
      </c>
      <c r="BR215" s="151">
        <f t="shared" si="339"/>
        <v>0</v>
      </c>
      <c r="BS215" s="151">
        <f t="shared" si="339"/>
        <v>0</v>
      </c>
      <c r="BT215" s="151">
        <f t="shared" si="339"/>
        <v>0</v>
      </c>
      <c r="BU215" s="151">
        <f t="shared" si="339"/>
        <v>0</v>
      </c>
      <c r="BV215" s="151">
        <f t="shared" si="339"/>
        <v>0</v>
      </c>
      <c r="BW215" s="151">
        <f t="shared" si="339"/>
        <v>0</v>
      </c>
      <c r="BX215" s="151">
        <f t="shared" si="339"/>
        <v>0</v>
      </c>
      <c r="BY215" s="151">
        <f t="shared" si="339"/>
        <v>0</v>
      </c>
      <c r="BZ215" s="151">
        <f t="shared" si="339"/>
        <v>0</v>
      </c>
      <c r="CA215" s="151">
        <f t="shared" si="339"/>
        <v>0</v>
      </c>
      <c r="CB215" s="151">
        <f t="shared" si="339"/>
        <v>0</v>
      </c>
      <c r="CC215" s="151">
        <f t="shared" si="339"/>
        <v>0</v>
      </c>
      <c r="CD215" s="151">
        <f t="shared" ref="CD215:DI215" si="340">SUBTOTAL(9,CD213:CD214)</f>
        <v>0</v>
      </c>
      <c r="CE215" s="151">
        <f t="shared" si="340"/>
        <v>0</v>
      </c>
      <c r="CF215" s="151">
        <f t="shared" si="340"/>
        <v>0</v>
      </c>
      <c r="CG215" s="151">
        <f t="shared" si="340"/>
        <v>0</v>
      </c>
      <c r="CH215" s="151">
        <f t="shared" si="340"/>
        <v>0</v>
      </c>
      <c r="CI215" s="151">
        <f t="shared" si="340"/>
        <v>0</v>
      </c>
      <c r="CJ215" s="151">
        <f t="shared" si="340"/>
        <v>0</v>
      </c>
      <c r="CK215" s="151">
        <f t="shared" si="340"/>
        <v>0</v>
      </c>
      <c r="CL215" s="151">
        <f t="shared" si="340"/>
        <v>0</v>
      </c>
      <c r="CM215" s="151">
        <f t="shared" si="340"/>
        <v>0</v>
      </c>
      <c r="CN215" s="151">
        <f t="shared" si="340"/>
        <v>0</v>
      </c>
      <c r="CO215" s="151">
        <f t="shared" si="340"/>
        <v>0</v>
      </c>
      <c r="CP215" s="151">
        <f t="shared" si="340"/>
        <v>0</v>
      </c>
      <c r="CQ215" s="151">
        <f t="shared" si="340"/>
        <v>0</v>
      </c>
      <c r="CR215" s="151">
        <f t="shared" si="340"/>
        <v>0</v>
      </c>
      <c r="CS215" s="151">
        <f t="shared" si="340"/>
        <v>0</v>
      </c>
      <c r="CT215" s="151">
        <f t="shared" si="340"/>
        <v>0</v>
      </c>
      <c r="CU215" s="151">
        <f t="shared" si="340"/>
        <v>0</v>
      </c>
      <c r="CV215" s="151">
        <f t="shared" si="340"/>
        <v>0</v>
      </c>
      <c r="CW215" s="151">
        <f t="shared" si="340"/>
        <v>0</v>
      </c>
      <c r="CX215" s="151">
        <f t="shared" si="340"/>
        <v>0</v>
      </c>
      <c r="CY215" s="151">
        <f t="shared" si="340"/>
        <v>0</v>
      </c>
      <c r="CZ215" s="151">
        <f t="shared" si="340"/>
        <v>0</v>
      </c>
      <c r="DA215" s="151">
        <f t="shared" si="340"/>
        <v>0</v>
      </c>
      <c r="DB215" s="151">
        <f t="shared" si="340"/>
        <v>0</v>
      </c>
      <c r="DC215" s="151">
        <f t="shared" si="340"/>
        <v>0</v>
      </c>
      <c r="DD215" s="151">
        <f t="shared" si="340"/>
        <v>0</v>
      </c>
      <c r="DE215" s="151">
        <f t="shared" si="340"/>
        <v>0</v>
      </c>
      <c r="DF215" s="151">
        <f t="shared" si="340"/>
        <v>0</v>
      </c>
      <c r="DG215" s="151">
        <f t="shared" si="340"/>
        <v>0</v>
      </c>
      <c r="DH215" s="151">
        <f t="shared" si="340"/>
        <v>0</v>
      </c>
      <c r="DI215" s="151">
        <f t="shared" si="340"/>
        <v>0</v>
      </c>
      <c r="DJ215" s="151">
        <f t="shared" ref="DJ215:EH215" si="341">SUBTOTAL(9,DJ213:DJ214)</f>
        <v>0</v>
      </c>
      <c r="DK215" s="151">
        <f t="shared" si="341"/>
        <v>0</v>
      </c>
      <c r="DL215" s="151">
        <f t="shared" si="341"/>
        <v>0</v>
      </c>
      <c r="DM215" s="151">
        <f t="shared" si="341"/>
        <v>0</v>
      </c>
      <c r="DN215" s="151">
        <f t="shared" si="341"/>
        <v>0</v>
      </c>
      <c r="DO215" s="151">
        <f t="shared" si="341"/>
        <v>0</v>
      </c>
      <c r="DP215" s="151">
        <f t="shared" si="341"/>
        <v>0</v>
      </c>
      <c r="DQ215" s="151">
        <f t="shared" si="341"/>
        <v>0</v>
      </c>
      <c r="DR215" s="151">
        <f t="shared" si="341"/>
        <v>0</v>
      </c>
      <c r="DS215" s="151">
        <f t="shared" si="341"/>
        <v>0</v>
      </c>
      <c r="DT215" s="151">
        <f t="shared" si="341"/>
        <v>0</v>
      </c>
      <c r="DU215" s="151">
        <f t="shared" si="341"/>
        <v>0</v>
      </c>
      <c r="DV215" s="151">
        <f t="shared" si="341"/>
        <v>0</v>
      </c>
      <c r="DW215" s="151">
        <f t="shared" si="341"/>
        <v>0</v>
      </c>
      <c r="DX215" s="151">
        <f t="shared" si="341"/>
        <v>0</v>
      </c>
      <c r="DY215" s="151">
        <f t="shared" si="341"/>
        <v>0</v>
      </c>
      <c r="DZ215" s="151">
        <f t="shared" si="341"/>
        <v>0</v>
      </c>
      <c r="EA215" s="151">
        <f t="shared" si="341"/>
        <v>0</v>
      </c>
      <c r="EB215" s="151">
        <f t="shared" si="341"/>
        <v>0</v>
      </c>
      <c r="EC215" s="151">
        <f t="shared" si="341"/>
        <v>0</v>
      </c>
      <c r="ED215" s="151">
        <f t="shared" si="341"/>
        <v>0</v>
      </c>
      <c r="EE215" s="151">
        <f t="shared" si="341"/>
        <v>0</v>
      </c>
      <c r="EF215" s="151">
        <f t="shared" si="341"/>
        <v>0</v>
      </c>
      <c r="EG215" s="151">
        <f t="shared" si="341"/>
        <v>0</v>
      </c>
      <c r="EH215" s="151">
        <f t="shared" si="341"/>
        <v>0</v>
      </c>
    </row>
    <row r="216" spans="1:138" x14ac:dyDescent="0.2">
      <c r="A216" s="2"/>
      <c r="B216" s="185"/>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row>
    <row r="217" spans="1:138" x14ac:dyDescent="0.2">
      <c r="A217" s="2"/>
      <c r="B217" s="181" t="s">
        <v>186</v>
      </c>
      <c r="C217" s="120"/>
      <c r="D217" s="120"/>
      <c r="E217" s="120"/>
      <c r="F217" s="120"/>
      <c r="G217" s="120"/>
      <c r="H217" s="120"/>
      <c r="I217" s="120"/>
      <c r="J217" s="120"/>
      <c r="K217" s="120"/>
      <c r="L217" s="120"/>
      <c r="M217" s="120"/>
      <c r="N217" s="120"/>
      <c r="O217" s="120"/>
      <c r="P217" s="120"/>
      <c r="Q217" s="2"/>
      <c r="R217" s="120"/>
      <c r="S217" s="120"/>
      <c r="T217" s="120"/>
      <c r="U217" s="120"/>
      <c r="V217" s="120"/>
      <c r="W217" s="120"/>
      <c r="X217" s="120"/>
      <c r="Y217" s="120"/>
      <c r="Z217" s="120"/>
      <c r="AA217" s="120"/>
      <c r="AB217" s="120"/>
      <c r="AC217" s="120"/>
      <c r="AD217" s="120"/>
      <c r="AE217" s="120"/>
      <c r="AF217" s="120"/>
      <c r="AG217" s="120"/>
      <c r="AH217" s="120"/>
      <c r="AI217" s="120"/>
      <c r="AJ217" s="120"/>
      <c r="AK217" s="120"/>
      <c r="AL217" s="120"/>
      <c r="AM217" s="120"/>
      <c r="AN217" s="120"/>
      <c r="AO217" s="120"/>
      <c r="AP217" s="120"/>
      <c r="AQ217" s="120"/>
      <c r="AR217" s="120"/>
      <c r="AS217" s="120"/>
      <c r="AT217" s="120"/>
      <c r="AU217" s="120"/>
      <c r="AV217" s="120"/>
      <c r="AW217" s="120"/>
      <c r="AX217" s="120"/>
      <c r="AY217" s="120"/>
      <c r="AZ217" s="120"/>
      <c r="BA217" s="120"/>
      <c r="BB217" s="120"/>
      <c r="BC217" s="120"/>
      <c r="BD217" s="120"/>
      <c r="BE217" s="120"/>
      <c r="BF217" s="120"/>
      <c r="BG217" s="120"/>
      <c r="BH217" s="120"/>
      <c r="BI217" s="120"/>
      <c r="BJ217" s="120"/>
      <c r="BK217" s="120"/>
      <c r="BL217" s="120"/>
      <c r="BM217" s="120"/>
      <c r="BN217" s="120"/>
      <c r="BO217" s="120"/>
      <c r="BP217" s="120"/>
      <c r="BQ217" s="120"/>
      <c r="BR217" s="120"/>
      <c r="BS217" s="120"/>
      <c r="BT217" s="120"/>
      <c r="BU217" s="120"/>
      <c r="BV217" s="120"/>
      <c r="BW217" s="120"/>
      <c r="BX217" s="120"/>
      <c r="BY217" s="120"/>
      <c r="BZ217" s="120"/>
      <c r="CA217" s="120"/>
      <c r="CB217" s="120"/>
      <c r="CC217" s="120"/>
      <c r="CD217" s="120"/>
      <c r="CE217" s="120"/>
      <c r="CF217" s="120"/>
      <c r="CG217" s="120"/>
      <c r="CH217" s="120"/>
      <c r="CI217" s="120"/>
      <c r="CJ217" s="120"/>
      <c r="CK217" s="120"/>
      <c r="CL217" s="120"/>
      <c r="CM217" s="120"/>
      <c r="CN217" s="120"/>
      <c r="CO217" s="120"/>
      <c r="CP217" s="120"/>
      <c r="CQ217" s="120"/>
      <c r="CR217" s="120"/>
      <c r="CS217" s="120"/>
      <c r="CT217" s="120"/>
      <c r="CU217" s="120"/>
      <c r="CV217" s="120"/>
      <c r="CW217" s="120"/>
      <c r="CX217" s="120"/>
      <c r="CY217" s="120"/>
      <c r="CZ217" s="120"/>
      <c r="DA217" s="120"/>
      <c r="DB217" s="120"/>
      <c r="DC217" s="120"/>
      <c r="DD217" s="120"/>
      <c r="DE217" s="120"/>
      <c r="DF217" s="120"/>
      <c r="DG217" s="120"/>
      <c r="DH217" s="120"/>
      <c r="DI217" s="120"/>
      <c r="DJ217" s="120"/>
      <c r="DK217" s="120"/>
      <c r="DL217" s="120"/>
      <c r="DM217" s="120"/>
      <c r="DN217" s="120"/>
      <c r="DO217" s="120"/>
      <c r="DP217" s="120"/>
      <c r="DQ217" s="120"/>
      <c r="DR217" s="120"/>
      <c r="DS217" s="120"/>
      <c r="DT217" s="120"/>
      <c r="DU217" s="120"/>
      <c r="DV217" s="120"/>
      <c r="DW217" s="120"/>
      <c r="DX217" s="120"/>
      <c r="DY217" s="120"/>
      <c r="DZ217" s="120"/>
      <c r="EA217" s="120"/>
      <c r="EB217" s="120"/>
      <c r="EC217" s="120"/>
      <c r="ED217" s="120"/>
      <c r="EE217" s="120"/>
      <c r="EF217" s="120"/>
      <c r="EG217" s="120"/>
      <c r="EH217" s="120"/>
    </row>
    <row r="218" spans="1:138" x14ac:dyDescent="0.2">
      <c r="A218" s="2"/>
      <c r="B218" s="182" t="s">
        <v>187</v>
      </c>
      <c r="C218" s="96"/>
      <c r="D218" s="96"/>
      <c r="E218" s="96">
        <f>D222</f>
        <v>0</v>
      </c>
      <c r="F218" s="96">
        <f t="shared" ref="F218:O218" si="342">E222</f>
        <v>0</v>
      </c>
      <c r="G218" s="96">
        <f t="shared" si="342"/>
        <v>0</v>
      </c>
      <c r="H218" s="96">
        <f t="shared" si="342"/>
        <v>0</v>
      </c>
      <c r="I218" s="96">
        <f t="shared" si="342"/>
        <v>0</v>
      </c>
      <c r="J218" s="96">
        <f t="shared" si="342"/>
        <v>0</v>
      </c>
      <c r="K218" s="96">
        <f t="shared" si="342"/>
        <v>0</v>
      </c>
      <c r="L218" s="96">
        <f t="shared" si="342"/>
        <v>0</v>
      </c>
      <c r="M218" s="96">
        <f t="shared" si="342"/>
        <v>0</v>
      </c>
      <c r="N218" s="96">
        <f t="shared" si="342"/>
        <v>0</v>
      </c>
      <c r="O218" s="96">
        <f t="shared" si="342"/>
        <v>0</v>
      </c>
      <c r="P218" s="96"/>
      <c r="Q218" s="2"/>
      <c r="R218" s="96"/>
      <c r="S218" s="96">
        <f>R222</f>
        <v>0</v>
      </c>
      <c r="T218" s="96">
        <f t="shared" ref="T218:CE218" si="343">S222</f>
        <v>0</v>
      </c>
      <c r="U218" s="96">
        <f t="shared" si="343"/>
        <v>0</v>
      </c>
      <c r="V218" s="96">
        <f t="shared" si="343"/>
        <v>0</v>
      </c>
      <c r="W218" s="96">
        <f t="shared" si="343"/>
        <v>0</v>
      </c>
      <c r="X218" s="96">
        <f t="shared" si="343"/>
        <v>0</v>
      </c>
      <c r="Y218" s="96">
        <f t="shared" si="343"/>
        <v>0</v>
      </c>
      <c r="Z218" s="96">
        <f t="shared" si="343"/>
        <v>0</v>
      </c>
      <c r="AA218" s="96">
        <f t="shared" si="343"/>
        <v>0</v>
      </c>
      <c r="AB218" s="96">
        <f t="shared" si="343"/>
        <v>0</v>
      </c>
      <c r="AC218" s="96">
        <f t="shared" si="343"/>
        <v>0</v>
      </c>
      <c r="AD218" s="96">
        <f t="shared" si="343"/>
        <v>0</v>
      </c>
      <c r="AE218" s="96">
        <f t="shared" si="343"/>
        <v>0</v>
      </c>
      <c r="AF218" s="96">
        <f t="shared" si="343"/>
        <v>0</v>
      </c>
      <c r="AG218" s="96">
        <f t="shared" si="343"/>
        <v>0</v>
      </c>
      <c r="AH218" s="96">
        <f t="shared" si="343"/>
        <v>0</v>
      </c>
      <c r="AI218" s="96">
        <f t="shared" si="343"/>
        <v>0</v>
      </c>
      <c r="AJ218" s="96">
        <f t="shared" si="343"/>
        <v>0</v>
      </c>
      <c r="AK218" s="96">
        <f t="shared" si="343"/>
        <v>0</v>
      </c>
      <c r="AL218" s="96">
        <f t="shared" si="343"/>
        <v>0</v>
      </c>
      <c r="AM218" s="96">
        <f t="shared" si="343"/>
        <v>0</v>
      </c>
      <c r="AN218" s="96">
        <f t="shared" si="343"/>
        <v>0</v>
      </c>
      <c r="AO218" s="96">
        <f t="shared" si="343"/>
        <v>0</v>
      </c>
      <c r="AP218" s="96">
        <f t="shared" si="343"/>
        <v>0</v>
      </c>
      <c r="AQ218" s="96">
        <f t="shared" si="343"/>
        <v>0</v>
      </c>
      <c r="AR218" s="96">
        <f t="shared" si="343"/>
        <v>0</v>
      </c>
      <c r="AS218" s="96">
        <f t="shared" si="343"/>
        <v>0</v>
      </c>
      <c r="AT218" s="96">
        <f t="shared" si="343"/>
        <v>0</v>
      </c>
      <c r="AU218" s="96">
        <f t="shared" si="343"/>
        <v>0</v>
      </c>
      <c r="AV218" s="96">
        <f t="shared" si="343"/>
        <v>0</v>
      </c>
      <c r="AW218" s="96">
        <f t="shared" si="343"/>
        <v>0</v>
      </c>
      <c r="AX218" s="96">
        <f t="shared" si="343"/>
        <v>0</v>
      </c>
      <c r="AY218" s="96">
        <f t="shared" si="343"/>
        <v>0</v>
      </c>
      <c r="AZ218" s="96">
        <f t="shared" si="343"/>
        <v>0</v>
      </c>
      <c r="BA218" s="96">
        <f t="shared" si="343"/>
        <v>0</v>
      </c>
      <c r="BB218" s="96">
        <f t="shared" si="343"/>
        <v>0</v>
      </c>
      <c r="BC218" s="96">
        <f t="shared" si="343"/>
        <v>0</v>
      </c>
      <c r="BD218" s="96">
        <f t="shared" si="343"/>
        <v>0</v>
      </c>
      <c r="BE218" s="96">
        <f t="shared" si="343"/>
        <v>0</v>
      </c>
      <c r="BF218" s="96">
        <f t="shared" si="343"/>
        <v>0</v>
      </c>
      <c r="BG218" s="96">
        <f t="shared" si="343"/>
        <v>0</v>
      </c>
      <c r="BH218" s="96">
        <f t="shared" si="343"/>
        <v>0</v>
      </c>
      <c r="BI218" s="96">
        <f t="shared" si="343"/>
        <v>0</v>
      </c>
      <c r="BJ218" s="96">
        <f t="shared" si="343"/>
        <v>0</v>
      </c>
      <c r="BK218" s="96">
        <f t="shared" si="343"/>
        <v>0</v>
      </c>
      <c r="BL218" s="96">
        <f t="shared" si="343"/>
        <v>0</v>
      </c>
      <c r="BM218" s="96">
        <f t="shared" si="343"/>
        <v>0</v>
      </c>
      <c r="BN218" s="96">
        <f t="shared" si="343"/>
        <v>0</v>
      </c>
      <c r="BO218" s="96">
        <f t="shared" si="343"/>
        <v>0</v>
      </c>
      <c r="BP218" s="96">
        <f t="shared" si="343"/>
        <v>0</v>
      </c>
      <c r="BQ218" s="96">
        <f t="shared" si="343"/>
        <v>0</v>
      </c>
      <c r="BR218" s="96">
        <f t="shared" si="343"/>
        <v>0</v>
      </c>
      <c r="BS218" s="96">
        <f t="shared" si="343"/>
        <v>0</v>
      </c>
      <c r="BT218" s="96">
        <f t="shared" si="343"/>
        <v>0</v>
      </c>
      <c r="BU218" s="96">
        <f t="shared" si="343"/>
        <v>0</v>
      </c>
      <c r="BV218" s="96">
        <f t="shared" si="343"/>
        <v>0</v>
      </c>
      <c r="BW218" s="96">
        <f t="shared" si="343"/>
        <v>0</v>
      </c>
      <c r="BX218" s="96">
        <f t="shared" si="343"/>
        <v>0</v>
      </c>
      <c r="BY218" s="96">
        <f t="shared" si="343"/>
        <v>0</v>
      </c>
      <c r="BZ218" s="96">
        <f t="shared" si="343"/>
        <v>0</v>
      </c>
      <c r="CA218" s="96">
        <f t="shared" si="343"/>
        <v>0</v>
      </c>
      <c r="CB218" s="96">
        <f t="shared" si="343"/>
        <v>0</v>
      </c>
      <c r="CC218" s="96">
        <f t="shared" si="343"/>
        <v>0</v>
      </c>
      <c r="CD218" s="96">
        <f t="shared" si="343"/>
        <v>0</v>
      </c>
      <c r="CE218" s="96">
        <f t="shared" si="343"/>
        <v>0</v>
      </c>
      <c r="CF218" s="96">
        <f t="shared" ref="CF218:EH218" si="344">CE222</f>
        <v>0</v>
      </c>
      <c r="CG218" s="96">
        <f t="shared" si="344"/>
        <v>0</v>
      </c>
      <c r="CH218" s="96">
        <f t="shared" si="344"/>
        <v>0</v>
      </c>
      <c r="CI218" s="96">
        <f t="shared" si="344"/>
        <v>0</v>
      </c>
      <c r="CJ218" s="96">
        <f t="shared" si="344"/>
        <v>0</v>
      </c>
      <c r="CK218" s="96">
        <f t="shared" si="344"/>
        <v>0</v>
      </c>
      <c r="CL218" s="96">
        <f t="shared" si="344"/>
        <v>0</v>
      </c>
      <c r="CM218" s="96">
        <f t="shared" si="344"/>
        <v>0</v>
      </c>
      <c r="CN218" s="96">
        <f t="shared" si="344"/>
        <v>0</v>
      </c>
      <c r="CO218" s="96">
        <f t="shared" si="344"/>
        <v>0</v>
      </c>
      <c r="CP218" s="96">
        <f t="shared" si="344"/>
        <v>0</v>
      </c>
      <c r="CQ218" s="96">
        <f t="shared" si="344"/>
        <v>0</v>
      </c>
      <c r="CR218" s="96">
        <f t="shared" si="344"/>
        <v>0</v>
      </c>
      <c r="CS218" s="96">
        <f t="shared" si="344"/>
        <v>0</v>
      </c>
      <c r="CT218" s="96">
        <f t="shared" si="344"/>
        <v>0</v>
      </c>
      <c r="CU218" s="96">
        <f t="shared" si="344"/>
        <v>0</v>
      </c>
      <c r="CV218" s="96">
        <f t="shared" si="344"/>
        <v>0</v>
      </c>
      <c r="CW218" s="96">
        <f t="shared" si="344"/>
        <v>0</v>
      </c>
      <c r="CX218" s="96">
        <f t="shared" si="344"/>
        <v>0</v>
      </c>
      <c r="CY218" s="96">
        <f t="shared" si="344"/>
        <v>0</v>
      </c>
      <c r="CZ218" s="96">
        <f t="shared" si="344"/>
        <v>0</v>
      </c>
      <c r="DA218" s="96">
        <f t="shared" si="344"/>
        <v>0</v>
      </c>
      <c r="DB218" s="96">
        <f t="shared" si="344"/>
        <v>0</v>
      </c>
      <c r="DC218" s="96">
        <f t="shared" si="344"/>
        <v>0</v>
      </c>
      <c r="DD218" s="96">
        <f t="shared" si="344"/>
        <v>0</v>
      </c>
      <c r="DE218" s="96">
        <f t="shared" si="344"/>
        <v>0</v>
      </c>
      <c r="DF218" s="96">
        <f t="shared" si="344"/>
        <v>0</v>
      </c>
      <c r="DG218" s="96">
        <f t="shared" si="344"/>
        <v>0</v>
      </c>
      <c r="DH218" s="96">
        <f t="shared" si="344"/>
        <v>0</v>
      </c>
      <c r="DI218" s="96">
        <f t="shared" si="344"/>
        <v>0</v>
      </c>
      <c r="DJ218" s="96">
        <f t="shared" si="344"/>
        <v>0</v>
      </c>
      <c r="DK218" s="96">
        <f t="shared" si="344"/>
        <v>0</v>
      </c>
      <c r="DL218" s="96">
        <f t="shared" si="344"/>
        <v>0</v>
      </c>
      <c r="DM218" s="96">
        <f t="shared" si="344"/>
        <v>0</v>
      </c>
      <c r="DN218" s="96">
        <f t="shared" si="344"/>
        <v>0</v>
      </c>
      <c r="DO218" s="96">
        <f t="shared" si="344"/>
        <v>0</v>
      </c>
      <c r="DP218" s="96">
        <f t="shared" si="344"/>
        <v>0</v>
      </c>
      <c r="DQ218" s="96">
        <f t="shared" si="344"/>
        <v>0</v>
      </c>
      <c r="DR218" s="96">
        <f t="shared" si="344"/>
        <v>0</v>
      </c>
      <c r="DS218" s="96">
        <f t="shared" si="344"/>
        <v>0</v>
      </c>
      <c r="DT218" s="96">
        <f t="shared" si="344"/>
        <v>0</v>
      </c>
      <c r="DU218" s="96">
        <f t="shared" si="344"/>
        <v>0</v>
      </c>
      <c r="DV218" s="96">
        <f t="shared" si="344"/>
        <v>0</v>
      </c>
      <c r="DW218" s="96">
        <f t="shared" si="344"/>
        <v>0</v>
      </c>
      <c r="DX218" s="96">
        <f t="shared" si="344"/>
        <v>0</v>
      </c>
      <c r="DY218" s="96">
        <f t="shared" si="344"/>
        <v>0</v>
      </c>
      <c r="DZ218" s="96">
        <f t="shared" si="344"/>
        <v>0</v>
      </c>
      <c r="EA218" s="96">
        <f t="shared" si="344"/>
        <v>0</v>
      </c>
      <c r="EB218" s="96">
        <f t="shared" si="344"/>
        <v>0</v>
      </c>
      <c r="EC218" s="96">
        <f t="shared" si="344"/>
        <v>0</v>
      </c>
      <c r="ED218" s="96">
        <f t="shared" si="344"/>
        <v>0</v>
      </c>
      <c r="EE218" s="96">
        <f t="shared" si="344"/>
        <v>0</v>
      </c>
      <c r="EF218" s="96">
        <f t="shared" si="344"/>
        <v>0</v>
      </c>
      <c r="EG218" s="96">
        <f t="shared" si="344"/>
        <v>0</v>
      </c>
      <c r="EH218" s="96">
        <f t="shared" si="344"/>
        <v>0</v>
      </c>
    </row>
    <row r="219" spans="1:138" x14ac:dyDescent="0.2">
      <c r="A219" s="2"/>
      <c r="B219" s="182" t="s">
        <v>188</v>
      </c>
      <c r="C219" s="96"/>
      <c r="D219" s="96">
        <f t="shared" ref="D219:O219" si="345">SUMIF($R$8:$EH$8,D$10,$R219:$EH219)</f>
        <v>0</v>
      </c>
      <c r="E219" s="96">
        <f t="shared" si="345"/>
        <v>0</v>
      </c>
      <c r="F219" s="96">
        <f t="shared" si="345"/>
        <v>0</v>
      </c>
      <c r="G219" s="96">
        <f t="shared" si="345"/>
        <v>0</v>
      </c>
      <c r="H219" s="96">
        <f t="shared" si="345"/>
        <v>0</v>
      </c>
      <c r="I219" s="96">
        <f t="shared" si="345"/>
        <v>0</v>
      </c>
      <c r="J219" s="96">
        <f t="shared" si="345"/>
        <v>0</v>
      </c>
      <c r="K219" s="96">
        <f t="shared" si="345"/>
        <v>0</v>
      </c>
      <c r="L219" s="96">
        <f t="shared" si="345"/>
        <v>0</v>
      </c>
      <c r="M219" s="96">
        <f t="shared" si="345"/>
        <v>0</v>
      </c>
      <c r="N219" s="96">
        <f t="shared" si="345"/>
        <v>0</v>
      </c>
      <c r="O219" s="96">
        <f t="shared" si="345"/>
        <v>0</v>
      </c>
      <c r="P219" s="96">
        <f>SUMIF($D$10:$N$10,"&lt;="&amp;MAX(rHoldPeriod,1),$D219:$N219)</f>
        <v>0</v>
      </c>
      <c r="Q219" s="2"/>
      <c r="R219" s="96">
        <f t="shared" ref="R219:AW219" si="346">rLoan3Amt*(rLoan3St&lt;&gt;"")*(rLoan3St=R$10)</f>
        <v>0</v>
      </c>
      <c r="S219" s="96">
        <f t="shared" si="346"/>
        <v>0</v>
      </c>
      <c r="T219" s="96">
        <f t="shared" si="346"/>
        <v>0</v>
      </c>
      <c r="U219" s="96">
        <f t="shared" si="346"/>
        <v>0</v>
      </c>
      <c r="V219" s="96">
        <f t="shared" si="346"/>
        <v>0</v>
      </c>
      <c r="W219" s="96">
        <f t="shared" si="346"/>
        <v>0</v>
      </c>
      <c r="X219" s="96">
        <f t="shared" si="346"/>
        <v>0</v>
      </c>
      <c r="Y219" s="96">
        <f t="shared" si="346"/>
        <v>0</v>
      </c>
      <c r="Z219" s="96">
        <f t="shared" si="346"/>
        <v>0</v>
      </c>
      <c r="AA219" s="96">
        <f t="shared" si="346"/>
        <v>0</v>
      </c>
      <c r="AB219" s="96">
        <f t="shared" si="346"/>
        <v>0</v>
      </c>
      <c r="AC219" s="96">
        <f t="shared" si="346"/>
        <v>0</v>
      </c>
      <c r="AD219" s="96">
        <f t="shared" si="346"/>
        <v>0</v>
      </c>
      <c r="AE219" s="96">
        <f t="shared" si="346"/>
        <v>0</v>
      </c>
      <c r="AF219" s="96">
        <f t="shared" si="346"/>
        <v>0</v>
      </c>
      <c r="AG219" s="96">
        <f t="shared" si="346"/>
        <v>0</v>
      </c>
      <c r="AH219" s="96">
        <f t="shared" si="346"/>
        <v>0</v>
      </c>
      <c r="AI219" s="96">
        <f t="shared" si="346"/>
        <v>0</v>
      </c>
      <c r="AJ219" s="96">
        <f t="shared" si="346"/>
        <v>0</v>
      </c>
      <c r="AK219" s="96">
        <f t="shared" si="346"/>
        <v>0</v>
      </c>
      <c r="AL219" s="96">
        <f t="shared" si="346"/>
        <v>0</v>
      </c>
      <c r="AM219" s="96">
        <f t="shared" si="346"/>
        <v>0</v>
      </c>
      <c r="AN219" s="96">
        <f t="shared" si="346"/>
        <v>0</v>
      </c>
      <c r="AO219" s="96">
        <f t="shared" si="346"/>
        <v>0</v>
      </c>
      <c r="AP219" s="96">
        <f t="shared" si="346"/>
        <v>0</v>
      </c>
      <c r="AQ219" s="96">
        <f t="shared" si="346"/>
        <v>0</v>
      </c>
      <c r="AR219" s="96">
        <f t="shared" si="346"/>
        <v>0</v>
      </c>
      <c r="AS219" s="96">
        <f t="shared" si="346"/>
        <v>0</v>
      </c>
      <c r="AT219" s="96">
        <f t="shared" si="346"/>
        <v>0</v>
      </c>
      <c r="AU219" s="96">
        <f t="shared" si="346"/>
        <v>0</v>
      </c>
      <c r="AV219" s="96">
        <f t="shared" si="346"/>
        <v>0</v>
      </c>
      <c r="AW219" s="96">
        <f t="shared" si="346"/>
        <v>0</v>
      </c>
      <c r="AX219" s="96">
        <f t="shared" ref="AX219:CC219" si="347">rLoan3Amt*(rLoan3St&lt;&gt;"")*(rLoan3St=AX$10)</f>
        <v>0</v>
      </c>
      <c r="AY219" s="96">
        <f t="shared" si="347"/>
        <v>0</v>
      </c>
      <c r="AZ219" s="96">
        <f t="shared" si="347"/>
        <v>0</v>
      </c>
      <c r="BA219" s="96">
        <f t="shared" si="347"/>
        <v>0</v>
      </c>
      <c r="BB219" s="96">
        <f t="shared" si="347"/>
        <v>0</v>
      </c>
      <c r="BC219" s="96">
        <f t="shared" si="347"/>
        <v>0</v>
      </c>
      <c r="BD219" s="96">
        <f t="shared" si="347"/>
        <v>0</v>
      </c>
      <c r="BE219" s="96">
        <f t="shared" si="347"/>
        <v>0</v>
      </c>
      <c r="BF219" s="96">
        <f t="shared" si="347"/>
        <v>0</v>
      </c>
      <c r="BG219" s="96">
        <f t="shared" si="347"/>
        <v>0</v>
      </c>
      <c r="BH219" s="96">
        <f t="shared" si="347"/>
        <v>0</v>
      </c>
      <c r="BI219" s="96">
        <f t="shared" si="347"/>
        <v>0</v>
      </c>
      <c r="BJ219" s="96">
        <f t="shared" si="347"/>
        <v>0</v>
      </c>
      <c r="BK219" s="96">
        <f t="shared" si="347"/>
        <v>0</v>
      </c>
      <c r="BL219" s="96">
        <f t="shared" si="347"/>
        <v>0</v>
      </c>
      <c r="BM219" s="96">
        <f t="shared" si="347"/>
        <v>0</v>
      </c>
      <c r="BN219" s="96">
        <f t="shared" si="347"/>
        <v>0</v>
      </c>
      <c r="BO219" s="96">
        <f t="shared" si="347"/>
        <v>0</v>
      </c>
      <c r="BP219" s="96">
        <f t="shared" si="347"/>
        <v>0</v>
      </c>
      <c r="BQ219" s="96">
        <f t="shared" si="347"/>
        <v>0</v>
      </c>
      <c r="BR219" s="96">
        <f t="shared" si="347"/>
        <v>0</v>
      </c>
      <c r="BS219" s="96">
        <f t="shared" si="347"/>
        <v>0</v>
      </c>
      <c r="BT219" s="96">
        <f t="shared" si="347"/>
        <v>0</v>
      </c>
      <c r="BU219" s="96">
        <f t="shared" si="347"/>
        <v>0</v>
      </c>
      <c r="BV219" s="96">
        <f t="shared" si="347"/>
        <v>0</v>
      </c>
      <c r="BW219" s="96">
        <f t="shared" si="347"/>
        <v>0</v>
      </c>
      <c r="BX219" s="96">
        <f t="shared" si="347"/>
        <v>0</v>
      </c>
      <c r="BY219" s="96">
        <f t="shared" si="347"/>
        <v>0</v>
      </c>
      <c r="BZ219" s="96">
        <f t="shared" si="347"/>
        <v>0</v>
      </c>
      <c r="CA219" s="96">
        <f t="shared" si="347"/>
        <v>0</v>
      </c>
      <c r="CB219" s="96">
        <f t="shared" si="347"/>
        <v>0</v>
      </c>
      <c r="CC219" s="96">
        <f t="shared" si="347"/>
        <v>0</v>
      </c>
      <c r="CD219" s="96">
        <f t="shared" ref="CD219:DI219" si="348">rLoan3Amt*(rLoan3St&lt;&gt;"")*(rLoan3St=CD$10)</f>
        <v>0</v>
      </c>
      <c r="CE219" s="96">
        <f t="shared" si="348"/>
        <v>0</v>
      </c>
      <c r="CF219" s="96">
        <f t="shared" si="348"/>
        <v>0</v>
      </c>
      <c r="CG219" s="96">
        <f t="shared" si="348"/>
        <v>0</v>
      </c>
      <c r="CH219" s="96">
        <f t="shared" si="348"/>
        <v>0</v>
      </c>
      <c r="CI219" s="96">
        <f t="shared" si="348"/>
        <v>0</v>
      </c>
      <c r="CJ219" s="96">
        <f t="shared" si="348"/>
        <v>0</v>
      </c>
      <c r="CK219" s="96">
        <f t="shared" si="348"/>
        <v>0</v>
      </c>
      <c r="CL219" s="96">
        <f t="shared" si="348"/>
        <v>0</v>
      </c>
      <c r="CM219" s="96">
        <f t="shared" si="348"/>
        <v>0</v>
      </c>
      <c r="CN219" s="96">
        <f t="shared" si="348"/>
        <v>0</v>
      </c>
      <c r="CO219" s="96">
        <f t="shared" si="348"/>
        <v>0</v>
      </c>
      <c r="CP219" s="96">
        <f t="shared" si="348"/>
        <v>0</v>
      </c>
      <c r="CQ219" s="96">
        <f t="shared" si="348"/>
        <v>0</v>
      </c>
      <c r="CR219" s="96">
        <f t="shared" si="348"/>
        <v>0</v>
      </c>
      <c r="CS219" s="96">
        <f t="shared" si="348"/>
        <v>0</v>
      </c>
      <c r="CT219" s="96">
        <f t="shared" si="348"/>
        <v>0</v>
      </c>
      <c r="CU219" s="96">
        <f t="shared" si="348"/>
        <v>0</v>
      </c>
      <c r="CV219" s="96">
        <f t="shared" si="348"/>
        <v>0</v>
      </c>
      <c r="CW219" s="96">
        <f t="shared" si="348"/>
        <v>0</v>
      </c>
      <c r="CX219" s="96">
        <f t="shared" si="348"/>
        <v>0</v>
      </c>
      <c r="CY219" s="96">
        <f t="shared" si="348"/>
        <v>0</v>
      </c>
      <c r="CZ219" s="96">
        <f t="shared" si="348"/>
        <v>0</v>
      </c>
      <c r="DA219" s="96">
        <f t="shared" si="348"/>
        <v>0</v>
      </c>
      <c r="DB219" s="96">
        <f t="shared" si="348"/>
        <v>0</v>
      </c>
      <c r="DC219" s="96">
        <f t="shared" si="348"/>
        <v>0</v>
      </c>
      <c r="DD219" s="96">
        <f t="shared" si="348"/>
        <v>0</v>
      </c>
      <c r="DE219" s="96">
        <f t="shared" si="348"/>
        <v>0</v>
      </c>
      <c r="DF219" s="96">
        <f t="shared" si="348"/>
        <v>0</v>
      </c>
      <c r="DG219" s="96">
        <f t="shared" si="348"/>
        <v>0</v>
      </c>
      <c r="DH219" s="96">
        <f t="shared" si="348"/>
        <v>0</v>
      </c>
      <c r="DI219" s="96">
        <f t="shared" si="348"/>
        <v>0</v>
      </c>
      <c r="DJ219" s="96">
        <f t="shared" ref="DJ219:EH219" si="349">rLoan3Amt*(rLoan3St&lt;&gt;"")*(rLoan3St=DJ$10)</f>
        <v>0</v>
      </c>
      <c r="DK219" s="96">
        <f t="shared" si="349"/>
        <v>0</v>
      </c>
      <c r="DL219" s="96">
        <f t="shared" si="349"/>
        <v>0</v>
      </c>
      <c r="DM219" s="96">
        <f t="shared" si="349"/>
        <v>0</v>
      </c>
      <c r="DN219" s="96">
        <f t="shared" si="349"/>
        <v>0</v>
      </c>
      <c r="DO219" s="96">
        <f t="shared" si="349"/>
        <v>0</v>
      </c>
      <c r="DP219" s="96">
        <f t="shared" si="349"/>
        <v>0</v>
      </c>
      <c r="DQ219" s="96">
        <f t="shared" si="349"/>
        <v>0</v>
      </c>
      <c r="DR219" s="96">
        <f t="shared" si="349"/>
        <v>0</v>
      </c>
      <c r="DS219" s="96">
        <f t="shared" si="349"/>
        <v>0</v>
      </c>
      <c r="DT219" s="96">
        <f t="shared" si="349"/>
        <v>0</v>
      </c>
      <c r="DU219" s="96">
        <f t="shared" si="349"/>
        <v>0</v>
      </c>
      <c r="DV219" s="96">
        <f t="shared" si="349"/>
        <v>0</v>
      </c>
      <c r="DW219" s="96">
        <f t="shared" si="349"/>
        <v>0</v>
      </c>
      <c r="DX219" s="96">
        <f t="shared" si="349"/>
        <v>0</v>
      </c>
      <c r="DY219" s="96">
        <f t="shared" si="349"/>
        <v>0</v>
      </c>
      <c r="DZ219" s="96">
        <f t="shared" si="349"/>
        <v>0</v>
      </c>
      <c r="EA219" s="96">
        <f t="shared" si="349"/>
        <v>0</v>
      </c>
      <c r="EB219" s="96">
        <f t="shared" si="349"/>
        <v>0</v>
      </c>
      <c r="EC219" s="96">
        <f t="shared" si="349"/>
        <v>0</v>
      </c>
      <c r="ED219" s="96">
        <f t="shared" si="349"/>
        <v>0</v>
      </c>
      <c r="EE219" s="96">
        <f t="shared" si="349"/>
        <v>0</v>
      </c>
      <c r="EF219" s="96">
        <f t="shared" si="349"/>
        <v>0</v>
      </c>
      <c r="EG219" s="96">
        <f t="shared" si="349"/>
        <v>0</v>
      </c>
      <c r="EH219" s="96">
        <f t="shared" si="349"/>
        <v>0</v>
      </c>
    </row>
    <row r="220" spans="1:138" x14ac:dyDescent="0.2">
      <c r="A220" s="2"/>
      <c r="B220" s="182" t="s">
        <v>189</v>
      </c>
      <c r="C220" s="96"/>
      <c r="D220" s="96"/>
      <c r="E220" s="96">
        <f t="shared" ref="E220:O221" si="350">SUMIF($R$8:$EH$8,E$10,$R220:$EH220)</f>
        <v>0</v>
      </c>
      <c r="F220" s="96">
        <f t="shared" si="350"/>
        <v>0</v>
      </c>
      <c r="G220" s="96">
        <f t="shared" si="350"/>
        <v>0</v>
      </c>
      <c r="H220" s="96">
        <f t="shared" si="350"/>
        <v>0</v>
      </c>
      <c r="I220" s="96">
        <f t="shared" si="350"/>
        <v>0</v>
      </c>
      <c r="J220" s="96">
        <f t="shared" si="350"/>
        <v>0</v>
      </c>
      <c r="K220" s="96">
        <f t="shared" si="350"/>
        <v>0</v>
      </c>
      <c r="L220" s="96">
        <f t="shared" si="350"/>
        <v>0</v>
      </c>
      <c r="M220" s="96">
        <f t="shared" si="350"/>
        <v>0</v>
      </c>
      <c r="N220" s="96">
        <f t="shared" si="350"/>
        <v>0</v>
      </c>
      <c r="O220" s="96">
        <f t="shared" si="350"/>
        <v>0</v>
      </c>
      <c r="P220" s="96">
        <f>SUMIF($D$10:$N$10,"&lt;="&amp;MAX(rHoldPeriod,1),$D220:$N220)</f>
        <v>0</v>
      </c>
      <c r="Q220" s="2"/>
      <c r="R220" s="96"/>
      <c r="S220" s="96">
        <f t="shared" ref="S220:AX220" si="351">IFERROR(IF(rLoan3IRType=iIRTypeFloat,PPMT(S227,S$10-rLoan3St-rLoan3IO,rLoan3Amort*12,rLoan3Amt),MIN(S218,PMT(S227,rLoan3Amort*12,rLoan3Amt)-S214))*(S$10&gt;rLoan3St+rLoan3IO)*(S218&lt;&gt;0),)</f>
        <v>0</v>
      </c>
      <c r="T220" s="96">
        <f t="shared" si="351"/>
        <v>0</v>
      </c>
      <c r="U220" s="96">
        <f t="shared" si="351"/>
        <v>0</v>
      </c>
      <c r="V220" s="96">
        <f t="shared" si="351"/>
        <v>0</v>
      </c>
      <c r="W220" s="96">
        <f t="shared" si="351"/>
        <v>0</v>
      </c>
      <c r="X220" s="96">
        <f t="shared" si="351"/>
        <v>0</v>
      </c>
      <c r="Y220" s="96">
        <f t="shared" si="351"/>
        <v>0</v>
      </c>
      <c r="Z220" s="96">
        <f t="shared" si="351"/>
        <v>0</v>
      </c>
      <c r="AA220" s="96">
        <f t="shared" si="351"/>
        <v>0</v>
      </c>
      <c r="AB220" s="96">
        <f t="shared" si="351"/>
        <v>0</v>
      </c>
      <c r="AC220" s="96">
        <f t="shared" si="351"/>
        <v>0</v>
      </c>
      <c r="AD220" s="96">
        <f t="shared" si="351"/>
        <v>0</v>
      </c>
      <c r="AE220" s="96">
        <f t="shared" si="351"/>
        <v>0</v>
      </c>
      <c r="AF220" s="96">
        <f t="shared" si="351"/>
        <v>0</v>
      </c>
      <c r="AG220" s="96">
        <f t="shared" si="351"/>
        <v>0</v>
      </c>
      <c r="AH220" s="96">
        <f t="shared" si="351"/>
        <v>0</v>
      </c>
      <c r="AI220" s="96">
        <f t="shared" si="351"/>
        <v>0</v>
      </c>
      <c r="AJ220" s="96">
        <f t="shared" si="351"/>
        <v>0</v>
      </c>
      <c r="AK220" s="96">
        <f t="shared" si="351"/>
        <v>0</v>
      </c>
      <c r="AL220" s="96">
        <f t="shared" si="351"/>
        <v>0</v>
      </c>
      <c r="AM220" s="96">
        <f t="shared" si="351"/>
        <v>0</v>
      </c>
      <c r="AN220" s="96">
        <f t="shared" si="351"/>
        <v>0</v>
      </c>
      <c r="AO220" s="96">
        <f t="shared" si="351"/>
        <v>0</v>
      </c>
      <c r="AP220" s="96">
        <f t="shared" si="351"/>
        <v>0</v>
      </c>
      <c r="AQ220" s="96">
        <f t="shared" si="351"/>
        <v>0</v>
      </c>
      <c r="AR220" s="96">
        <f t="shared" si="351"/>
        <v>0</v>
      </c>
      <c r="AS220" s="96">
        <f t="shared" si="351"/>
        <v>0</v>
      </c>
      <c r="AT220" s="96">
        <f t="shared" si="351"/>
        <v>0</v>
      </c>
      <c r="AU220" s="96">
        <f t="shared" si="351"/>
        <v>0</v>
      </c>
      <c r="AV220" s="96">
        <f t="shared" si="351"/>
        <v>0</v>
      </c>
      <c r="AW220" s="96">
        <f t="shared" si="351"/>
        <v>0</v>
      </c>
      <c r="AX220" s="96">
        <f t="shared" si="351"/>
        <v>0</v>
      </c>
      <c r="AY220" s="96">
        <f t="shared" ref="AY220:CD220" si="352">IFERROR(IF(rLoan3IRType=iIRTypeFloat,PPMT(AY227,AY$10-rLoan3St-rLoan3IO,rLoan3Amort*12,rLoan3Amt),MIN(AY218,PMT(AY227,rLoan3Amort*12,rLoan3Amt)-AY214))*(AY$10&gt;rLoan3St+rLoan3IO)*(AY218&lt;&gt;0),)</f>
        <v>0</v>
      </c>
      <c r="AZ220" s="96">
        <f t="shared" si="352"/>
        <v>0</v>
      </c>
      <c r="BA220" s="96">
        <f t="shared" si="352"/>
        <v>0</v>
      </c>
      <c r="BB220" s="96">
        <f t="shared" si="352"/>
        <v>0</v>
      </c>
      <c r="BC220" s="96">
        <f t="shared" si="352"/>
        <v>0</v>
      </c>
      <c r="BD220" s="96">
        <f t="shared" si="352"/>
        <v>0</v>
      </c>
      <c r="BE220" s="96">
        <f t="shared" si="352"/>
        <v>0</v>
      </c>
      <c r="BF220" s="96">
        <f t="shared" si="352"/>
        <v>0</v>
      </c>
      <c r="BG220" s="96">
        <f t="shared" si="352"/>
        <v>0</v>
      </c>
      <c r="BH220" s="96">
        <f t="shared" si="352"/>
        <v>0</v>
      </c>
      <c r="BI220" s="96">
        <f t="shared" si="352"/>
        <v>0</v>
      </c>
      <c r="BJ220" s="96">
        <f t="shared" si="352"/>
        <v>0</v>
      </c>
      <c r="BK220" s="96">
        <f t="shared" si="352"/>
        <v>0</v>
      </c>
      <c r="BL220" s="96">
        <f t="shared" si="352"/>
        <v>0</v>
      </c>
      <c r="BM220" s="96">
        <f t="shared" si="352"/>
        <v>0</v>
      </c>
      <c r="BN220" s="96">
        <f t="shared" si="352"/>
        <v>0</v>
      </c>
      <c r="BO220" s="96">
        <f t="shared" si="352"/>
        <v>0</v>
      </c>
      <c r="BP220" s="96">
        <f t="shared" si="352"/>
        <v>0</v>
      </c>
      <c r="BQ220" s="96">
        <f t="shared" si="352"/>
        <v>0</v>
      </c>
      <c r="BR220" s="96">
        <f t="shared" si="352"/>
        <v>0</v>
      </c>
      <c r="BS220" s="96">
        <f t="shared" si="352"/>
        <v>0</v>
      </c>
      <c r="BT220" s="96">
        <f t="shared" si="352"/>
        <v>0</v>
      </c>
      <c r="BU220" s="96">
        <f t="shared" si="352"/>
        <v>0</v>
      </c>
      <c r="BV220" s="96">
        <f t="shared" si="352"/>
        <v>0</v>
      </c>
      <c r="BW220" s="96">
        <f t="shared" si="352"/>
        <v>0</v>
      </c>
      <c r="BX220" s="96">
        <f t="shared" si="352"/>
        <v>0</v>
      </c>
      <c r="BY220" s="96">
        <f t="shared" si="352"/>
        <v>0</v>
      </c>
      <c r="BZ220" s="96">
        <f t="shared" si="352"/>
        <v>0</v>
      </c>
      <c r="CA220" s="96">
        <f t="shared" si="352"/>
        <v>0</v>
      </c>
      <c r="CB220" s="96">
        <f t="shared" si="352"/>
        <v>0</v>
      </c>
      <c r="CC220" s="96">
        <f t="shared" si="352"/>
        <v>0</v>
      </c>
      <c r="CD220" s="96">
        <f t="shared" si="352"/>
        <v>0</v>
      </c>
      <c r="CE220" s="96">
        <f t="shared" ref="CE220:DJ220" si="353">IFERROR(IF(rLoan3IRType=iIRTypeFloat,PPMT(CE227,CE$10-rLoan3St-rLoan3IO,rLoan3Amort*12,rLoan3Amt),MIN(CE218,PMT(CE227,rLoan3Amort*12,rLoan3Amt)-CE214))*(CE$10&gt;rLoan3St+rLoan3IO)*(CE218&lt;&gt;0),)</f>
        <v>0</v>
      </c>
      <c r="CF220" s="96">
        <f t="shared" si="353"/>
        <v>0</v>
      </c>
      <c r="CG220" s="96">
        <f t="shared" si="353"/>
        <v>0</v>
      </c>
      <c r="CH220" s="96">
        <f t="shared" si="353"/>
        <v>0</v>
      </c>
      <c r="CI220" s="96">
        <f t="shared" si="353"/>
        <v>0</v>
      </c>
      <c r="CJ220" s="96">
        <f t="shared" si="353"/>
        <v>0</v>
      </c>
      <c r="CK220" s="96">
        <f t="shared" si="353"/>
        <v>0</v>
      </c>
      <c r="CL220" s="96">
        <f t="shared" si="353"/>
        <v>0</v>
      </c>
      <c r="CM220" s="96">
        <f t="shared" si="353"/>
        <v>0</v>
      </c>
      <c r="CN220" s="96">
        <f t="shared" si="353"/>
        <v>0</v>
      </c>
      <c r="CO220" s="96">
        <f t="shared" si="353"/>
        <v>0</v>
      </c>
      <c r="CP220" s="96">
        <f t="shared" si="353"/>
        <v>0</v>
      </c>
      <c r="CQ220" s="96">
        <f t="shared" si="353"/>
        <v>0</v>
      </c>
      <c r="CR220" s="96">
        <f t="shared" si="353"/>
        <v>0</v>
      </c>
      <c r="CS220" s="96">
        <f t="shared" si="353"/>
        <v>0</v>
      </c>
      <c r="CT220" s="96">
        <f t="shared" si="353"/>
        <v>0</v>
      </c>
      <c r="CU220" s="96">
        <f t="shared" si="353"/>
        <v>0</v>
      </c>
      <c r="CV220" s="96">
        <f t="shared" si="353"/>
        <v>0</v>
      </c>
      <c r="CW220" s="96">
        <f t="shared" si="353"/>
        <v>0</v>
      </c>
      <c r="CX220" s="96">
        <f t="shared" si="353"/>
        <v>0</v>
      </c>
      <c r="CY220" s="96">
        <f t="shared" si="353"/>
        <v>0</v>
      </c>
      <c r="CZ220" s="96">
        <f t="shared" si="353"/>
        <v>0</v>
      </c>
      <c r="DA220" s="96">
        <f t="shared" si="353"/>
        <v>0</v>
      </c>
      <c r="DB220" s="96">
        <f t="shared" si="353"/>
        <v>0</v>
      </c>
      <c r="DC220" s="96">
        <f t="shared" si="353"/>
        <v>0</v>
      </c>
      <c r="DD220" s="96">
        <f t="shared" si="353"/>
        <v>0</v>
      </c>
      <c r="DE220" s="96">
        <f t="shared" si="353"/>
        <v>0</v>
      </c>
      <c r="DF220" s="96">
        <f t="shared" si="353"/>
        <v>0</v>
      </c>
      <c r="DG220" s="96">
        <f t="shared" si="353"/>
        <v>0</v>
      </c>
      <c r="DH220" s="96">
        <f t="shared" si="353"/>
        <v>0</v>
      </c>
      <c r="DI220" s="96">
        <f t="shared" si="353"/>
        <v>0</v>
      </c>
      <c r="DJ220" s="96">
        <f t="shared" si="353"/>
        <v>0</v>
      </c>
      <c r="DK220" s="96">
        <f t="shared" ref="DK220:EH220" si="354">IFERROR(IF(rLoan3IRType=iIRTypeFloat,PPMT(DK227,DK$10-rLoan3St-rLoan3IO,rLoan3Amort*12,rLoan3Amt),MIN(DK218,PMT(DK227,rLoan3Amort*12,rLoan3Amt)-DK214))*(DK$10&gt;rLoan3St+rLoan3IO)*(DK218&lt;&gt;0),)</f>
        <v>0</v>
      </c>
      <c r="DL220" s="96">
        <f t="shared" si="354"/>
        <v>0</v>
      </c>
      <c r="DM220" s="96">
        <f t="shared" si="354"/>
        <v>0</v>
      </c>
      <c r="DN220" s="96">
        <f t="shared" si="354"/>
        <v>0</v>
      </c>
      <c r="DO220" s="96">
        <f t="shared" si="354"/>
        <v>0</v>
      </c>
      <c r="DP220" s="96">
        <f t="shared" si="354"/>
        <v>0</v>
      </c>
      <c r="DQ220" s="96">
        <f t="shared" si="354"/>
        <v>0</v>
      </c>
      <c r="DR220" s="96">
        <f t="shared" si="354"/>
        <v>0</v>
      </c>
      <c r="DS220" s="96">
        <f t="shared" si="354"/>
        <v>0</v>
      </c>
      <c r="DT220" s="96">
        <f t="shared" si="354"/>
        <v>0</v>
      </c>
      <c r="DU220" s="96">
        <f t="shared" si="354"/>
        <v>0</v>
      </c>
      <c r="DV220" s="96">
        <f t="shared" si="354"/>
        <v>0</v>
      </c>
      <c r="DW220" s="96">
        <f t="shared" si="354"/>
        <v>0</v>
      </c>
      <c r="DX220" s="96">
        <f t="shared" si="354"/>
        <v>0</v>
      </c>
      <c r="DY220" s="96">
        <f t="shared" si="354"/>
        <v>0</v>
      </c>
      <c r="DZ220" s="96">
        <f t="shared" si="354"/>
        <v>0</v>
      </c>
      <c r="EA220" s="96">
        <f t="shared" si="354"/>
        <v>0</v>
      </c>
      <c r="EB220" s="96">
        <f t="shared" si="354"/>
        <v>0</v>
      </c>
      <c r="EC220" s="96">
        <f t="shared" si="354"/>
        <v>0</v>
      </c>
      <c r="ED220" s="96">
        <f t="shared" si="354"/>
        <v>0</v>
      </c>
      <c r="EE220" s="96">
        <f t="shared" si="354"/>
        <v>0</v>
      </c>
      <c r="EF220" s="96">
        <f t="shared" si="354"/>
        <v>0</v>
      </c>
      <c r="EG220" s="96">
        <f t="shared" si="354"/>
        <v>0</v>
      </c>
      <c r="EH220" s="96">
        <f t="shared" si="354"/>
        <v>0</v>
      </c>
    </row>
    <row r="221" spans="1:138" ht="12.75" thickBot="1" x14ac:dyDescent="0.25">
      <c r="A221" s="2"/>
      <c r="B221" s="182" t="s">
        <v>190</v>
      </c>
      <c r="C221" s="96"/>
      <c r="D221" s="96">
        <f>SUMIF($R$8:$EH$8,D$10,$R221:$EH221)</f>
        <v>0</v>
      </c>
      <c r="E221" s="96">
        <f t="shared" si="350"/>
        <v>0</v>
      </c>
      <c r="F221" s="96">
        <f t="shared" si="350"/>
        <v>0</v>
      </c>
      <c r="G221" s="96">
        <f t="shared" si="350"/>
        <v>0</v>
      </c>
      <c r="H221" s="96">
        <f t="shared" si="350"/>
        <v>0</v>
      </c>
      <c r="I221" s="96">
        <f t="shared" si="350"/>
        <v>0</v>
      </c>
      <c r="J221" s="96">
        <f t="shared" si="350"/>
        <v>0</v>
      </c>
      <c r="K221" s="96">
        <f t="shared" si="350"/>
        <v>0</v>
      </c>
      <c r="L221" s="96">
        <f t="shared" si="350"/>
        <v>0</v>
      </c>
      <c r="M221" s="96">
        <f t="shared" si="350"/>
        <v>0</v>
      </c>
      <c r="N221" s="96">
        <f t="shared" si="350"/>
        <v>0</v>
      </c>
      <c r="O221" s="96">
        <f t="shared" si="350"/>
        <v>0</v>
      </c>
      <c r="P221" s="96">
        <f>SUMIF($D$10:$N$10,"&lt;="&amp;MAX(rHoldPeriod,1),$D221:$N221)</f>
        <v>0</v>
      </c>
      <c r="Q221" s="2"/>
      <c r="R221" s="96">
        <f t="shared" ref="R221:AW221" si="355">-SUM(R218:R220)*(R$10=MIN(IF(rLoan3St,rLoan3St-1,)+rLoan3Term,MAX(rHoldPeriod*12,1)))</f>
        <v>0</v>
      </c>
      <c r="S221" s="96">
        <f t="shared" si="355"/>
        <v>0</v>
      </c>
      <c r="T221" s="96">
        <f t="shared" si="355"/>
        <v>0</v>
      </c>
      <c r="U221" s="96">
        <f t="shared" si="355"/>
        <v>0</v>
      </c>
      <c r="V221" s="96">
        <f t="shared" si="355"/>
        <v>0</v>
      </c>
      <c r="W221" s="96">
        <f t="shared" si="355"/>
        <v>0</v>
      </c>
      <c r="X221" s="96">
        <f t="shared" si="355"/>
        <v>0</v>
      </c>
      <c r="Y221" s="96">
        <f t="shared" si="355"/>
        <v>0</v>
      </c>
      <c r="Z221" s="96">
        <f t="shared" si="355"/>
        <v>0</v>
      </c>
      <c r="AA221" s="96">
        <f t="shared" si="355"/>
        <v>0</v>
      </c>
      <c r="AB221" s="96">
        <f t="shared" si="355"/>
        <v>0</v>
      </c>
      <c r="AC221" s="96">
        <f t="shared" si="355"/>
        <v>0</v>
      </c>
      <c r="AD221" s="96">
        <f t="shared" si="355"/>
        <v>0</v>
      </c>
      <c r="AE221" s="96">
        <f t="shared" si="355"/>
        <v>0</v>
      </c>
      <c r="AF221" s="96">
        <f t="shared" si="355"/>
        <v>0</v>
      </c>
      <c r="AG221" s="96">
        <f t="shared" si="355"/>
        <v>0</v>
      </c>
      <c r="AH221" s="96">
        <f t="shared" si="355"/>
        <v>0</v>
      </c>
      <c r="AI221" s="96">
        <f t="shared" si="355"/>
        <v>0</v>
      </c>
      <c r="AJ221" s="96">
        <f t="shared" si="355"/>
        <v>0</v>
      </c>
      <c r="AK221" s="96">
        <f t="shared" si="355"/>
        <v>0</v>
      </c>
      <c r="AL221" s="96">
        <f t="shared" si="355"/>
        <v>0</v>
      </c>
      <c r="AM221" s="96">
        <f t="shared" si="355"/>
        <v>0</v>
      </c>
      <c r="AN221" s="96">
        <f t="shared" si="355"/>
        <v>0</v>
      </c>
      <c r="AO221" s="96">
        <f t="shared" si="355"/>
        <v>0</v>
      </c>
      <c r="AP221" s="96">
        <f t="shared" si="355"/>
        <v>0</v>
      </c>
      <c r="AQ221" s="96">
        <f t="shared" si="355"/>
        <v>0</v>
      </c>
      <c r="AR221" s="96">
        <f t="shared" si="355"/>
        <v>0</v>
      </c>
      <c r="AS221" s="96">
        <f t="shared" si="355"/>
        <v>0</v>
      </c>
      <c r="AT221" s="96">
        <f t="shared" si="355"/>
        <v>0</v>
      </c>
      <c r="AU221" s="96">
        <f t="shared" si="355"/>
        <v>0</v>
      </c>
      <c r="AV221" s="96">
        <f t="shared" si="355"/>
        <v>0</v>
      </c>
      <c r="AW221" s="96">
        <f t="shared" si="355"/>
        <v>0</v>
      </c>
      <c r="AX221" s="96">
        <f t="shared" ref="AX221:CC221" si="356">-SUM(AX218:AX220)*(AX$10=MIN(IF(rLoan3St,rLoan3St-1,)+rLoan3Term,MAX(rHoldPeriod*12,1)))</f>
        <v>0</v>
      </c>
      <c r="AY221" s="96">
        <f t="shared" si="356"/>
        <v>0</v>
      </c>
      <c r="AZ221" s="96">
        <f t="shared" si="356"/>
        <v>0</v>
      </c>
      <c r="BA221" s="96">
        <f t="shared" si="356"/>
        <v>0</v>
      </c>
      <c r="BB221" s="96">
        <f t="shared" si="356"/>
        <v>0</v>
      </c>
      <c r="BC221" s="96">
        <f t="shared" si="356"/>
        <v>0</v>
      </c>
      <c r="BD221" s="96">
        <f t="shared" si="356"/>
        <v>0</v>
      </c>
      <c r="BE221" s="96">
        <f t="shared" si="356"/>
        <v>0</v>
      </c>
      <c r="BF221" s="96">
        <f t="shared" si="356"/>
        <v>0</v>
      </c>
      <c r="BG221" s="96">
        <f t="shared" si="356"/>
        <v>0</v>
      </c>
      <c r="BH221" s="96">
        <f t="shared" si="356"/>
        <v>0</v>
      </c>
      <c r="BI221" s="96">
        <f t="shared" si="356"/>
        <v>0</v>
      </c>
      <c r="BJ221" s="96">
        <f t="shared" si="356"/>
        <v>0</v>
      </c>
      <c r="BK221" s="96">
        <f t="shared" si="356"/>
        <v>0</v>
      </c>
      <c r="BL221" s="96">
        <f t="shared" si="356"/>
        <v>0</v>
      </c>
      <c r="BM221" s="96">
        <f t="shared" si="356"/>
        <v>0</v>
      </c>
      <c r="BN221" s="96">
        <f t="shared" si="356"/>
        <v>0</v>
      </c>
      <c r="BO221" s="96">
        <f t="shared" si="356"/>
        <v>0</v>
      </c>
      <c r="BP221" s="96">
        <f t="shared" si="356"/>
        <v>0</v>
      </c>
      <c r="BQ221" s="96">
        <f t="shared" si="356"/>
        <v>0</v>
      </c>
      <c r="BR221" s="96">
        <f t="shared" si="356"/>
        <v>0</v>
      </c>
      <c r="BS221" s="96">
        <f t="shared" si="356"/>
        <v>0</v>
      </c>
      <c r="BT221" s="96">
        <f t="shared" si="356"/>
        <v>0</v>
      </c>
      <c r="BU221" s="96">
        <f t="shared" si="356"/>
        <v>0</v>
      </c>
      <c r="BV221" s="96">
        <f t="shared" si="356"/>
        <v>0</v>
      </c>
      <c r="BW221" s="96">
        <f t="shared" si="356"/>
        <v>0</v>
      </c>
      <c r="BX221" s="96">
        <f t="shared" si="356"/>
        <v>0</v>
      </c>
      <c r="BY221" s="96">
        <f t="shared" si="356"/>
        <v>0</v>
      </c>
      <c r="BZ221" s="96">
        <f t="shared" si="356"/>
        <v>0</v>
      </c>
      <c r="CA221" s="96">
        <f t="shared" si="356"/>
        <v>0</v>
      </c>
      <c r="CB221" s="96">
        <f t="shared" si="356"/>
        <v>0</v>
      </c>
      <c r="CC221" s="96">
        <f t="shared" si="356"/>
        <v>0</v>
      </c>
      <c r="CD221" s="96">
        <f t="shared" ref="CD221:DI221" si="357">-SUM(CD218:CD220)*(CD$10=MIN(IF(rLoan3St,rLoan3St-1,)+rLoan3Term,MAX(rHoldPeriod*12,1)))</f>
        <v>0</v>
      </c>
      <c r="CE221" s="96">
        <f t="shared" si="357"/>
        <v>0</v>
      </c>
      <c r="CF221" s="96">
        <f t="shared" si="357"/>
        <v>0</v>
      </c>
      <c r="CG221" s="96">
        <f t="shared" si="357"/>
        <v>0</v>
      </c>
      <c r="CH221" s="96">
        <f t="shared" si="357"/>
        <v>0</v>
      </c>
      <c r="CI221" s="96">
        <f t="shared" si="357"/>
        <v>0</v>
      </c>
      <c r="CJ221" s="96">
        <f t="shared" si="357"/>
        <v>0</v>
      </c>
      <c r="CK221" s="96">
        <f t="shared" si="357"/>
        <v>0</v>
      </c>
      <c r="CL221" s="96">
        <f t="shared" si="357"/>
        <v>0</v>
      </c>
      <c r="CM221" s="96">
        <f t="shared" si="357"/>
        <v>0</v>
      </c>
      <c r="CN221" s="96">
        <f t="shared" si="357"/>
        <v>0</v>
      </c>
      <c r="CO221" s="96">
        <f t="shared" si="357"/>
        <v>0</v>
      </c>
      <c r="CP221" s="96">
        <f t="shared" si="357"/>
        <v>0</v>
      </c>
      <c r="CQ221" s="96">
        <f t="shared" si="357"/>
        <v>0</v>
      </c>
      <c r="CR221" s="96">
        <f t="shared" si="357"/>
        <v>0</v>
      </c>
      <c r="CS221" s="96">
        <f t="shared" si="357"/>
        <v>0</v>
      </c>
      <c r="CT221" s="96">
        <f t="shared" si="357"/>
        <v>0</v>
      </c>
      <c r="CU221" s="96">
        <f t="shared" si="357"/>
        <v>0</v>
      </c>
      <c r="CV221" s="96">
        <f t="shared" si="357"/>
        <v>0</v>
      </c>
      <c r="CW221" s="96">
        <f t="shared" si="357"/>
        <v>0</v>
      </c>
      <c r="CX221" s="96">
        <f t="shared" si="357"/>
        <v>0</v>
      </c>
      <c r="CY221" s="96">
        <f t="shared" si="357"/>
        <v>0</v>
      </c>
      <c r="CZ221" s="96">
        <f t="shared" si="357"/>
        <v>0</v>
      </c>
      <c r="DA221" s="96">
        <f t="shared" si="357"/>
        <v>0</v>
      </c>
      <c r="DB221" s="96">
        <f t="shared" si="357"/>
        <v>0</v>
      </c>
      <c r="DC221" s="96">
        <f t="shared" si="357"/>
        <v>0</v>
      </c>
      <c r="DD221" s="96">
        <f t="shared" si="357"/>
        <v>0</v>
      </c>
      <c r="DE221" s="96">
        <f t="shared" si="357"/>
        <v>0</v>
      </c>
      <c r="DF221" s="96">
        <f t="shared" si="357"/>
        <v>0</v>
      </c>
      <c r="DG221" s="96">
        <f t="shared" si="357"/>
        <v>0</v>
      </c>
      <c r="DH221" s="96">
        <f t="shared" si="357"/>
        <v>0</v>
      </c>
      <c r="DI221" s="96">
        <f t="shared" si="357"/>
        <v>0</v>
      </c>
      <c r="DJ221" s="96">
        <f t="shared" ref="DJ221:EH221" si="358">-SUM(DJ218:DJ220)*(DJ$10=MIN(IF(rLoan3St,rLoan3St-1,)+rLoan3Term,MAX(rHoldPeriod*12,1)))</f>
        <v>0</v>
      </c>
      <c r="DK221" s="96">
        <f t="shared" si="358"/>
        <v>0</v>
      </c>
      <c r="DL221" s="96">
        <f t="shared" si="358"/>
        <v>0</v>
      </c>
      <c r="DM221" s="96">
        <f t="shared" si="358"/>
        <v>0</v>
      </c>
      <c r="DN221" s="96">
        <f t="shared" si="358"/>
        <v>0</v>
      </c>
      <c r="DO221" s="96">
        <f t="shared" si="358"/>
        <v>0</v>
      </c>
      <c r="DP221" s="96">
        <f t="shared" si="358"/>
        <v>0</v>
      </c>
      <c r="DQ221" s="96">
        <f t="shared" si="358"/>
        <v>0</v>
      </c>
      <c r="DR221" s="96">
        <f t="shared" si="358"/>
        <v>0</v>
      </c>
      <c r="DS221" s="96">
        <f t="shared" si="358"/>
        <v>0</v>
      </c>
      <c r="DT221" s="96">
        <f t="shared" si="358"/>
        <v>0</v>
      </c>
      <c r="DU221" s="96">
        <f t="shared" si="358"/>
        <v>0</v>
      </c>
      <c r="DV221" s="96">
        <f t="shared" si="358"/>
        <v>0</v>
      </c>
      <c r="DW221" s="96">
        <f t="shared" si="358"/>
        <v>0</v>
      </c>
      <c r="DX221" s="96">
        <f t="shared" si="358"/>
        <v>0</v>
      </c>
      <c r="DY221" s="96">
        <f t="shared" si="358"/>
        <v>0</v>
      </c>
      <c r="DZ221" s="96">
        <f t="shared" si="358"/>
        <v>0</v>
      </c>
      <c r="EA221" s="96">
        <f t="shared" si="358"/>
        <v>0</v>
      </c>
      <c r="EB221" s="96">
        <f t="shared" si="358"/>
        <v>0</v>
      </c>
      <c r="EC221" s="96">
        <f t="shared" si="358"/>
        <v>0</v>
      </c>
      <c r="ED221" s="96">
        <f t="shared" si="358"/>
        <v>0</v>
      </c>
      <c r="EE221" s="96">
        <f t="shared" si="358"/>
        <v>0</v>
      </c>
      <c r="EF221" s="96">
        <f t="shared" si="358"/>
        <v>0</v>
      </c>
      <c r="EG221" s="96">
        <f t="shared" si="358"/>
        <v>0</v>
      </c>
      <c r="EH221" s="96">
        <f t="shared" si="358"/>
        <v>0</v>
      </c>
    </row>
    <row r="222" spans="1:138" ht="12.75" thickTop="1" x14ac:dyDescent="0.2">
      <c r="A222" s="2"/>
      <c r="B222" s="183" t="s">
        <v>191</v>
      </c>
      <c r="C222" s="151"/>
      <c r="D222" s="151">
        <f t="shared" ref="D222:P222" si="359">SUBTOTAL(9,D218:D221)*(SUM(D218:D221)&gt;1)</f>
        <v>0</v>
      </c>
      <c r="E222" s="151">
        <f t="shared" si="359"/>
        <v>0</v>
      </c>
      <c r="F222" s="151">
        <f t="shared" si="359"/>
        <v>0</v>
      </c>
      <c r="G222" s="151">
        <f t="shared" si="359"/>
        <v>0</v>
      </c>
      <c r="H222" s="151">
        <f t="shared" si="359"/>
        <v>0</v>
      </c>
      <c r="I222" s="151">
        <f t="shared" si="359"/>
        <v>0</v>
      </c>
      <c r="J222" s="151">
        <f t="shared" si="359"/>
        <v>0</v>
      </c>
      <c r="K222" s="151">
        <f t="shared" si="359"/>
        <v>0</v>
      </c>
      <c r="L222" s="151">
        <f t="shared" si="359"/>
        <v>0</v>
      </c>
      <c r="M222" s="151">
        <f t="shared" si="359"/>
        <v>0</v>
      </c>
      <c r="N222" s="151">
        <f t="shared" si="359"/>
        <v>0</v>
      </c>
      <c r="O222" s="151">
        <f>SUBTOTAL(9,O218:O221)*(SUM(O218:O221)&gt;1)</f>
        <v>0</v>
      </c>
      <c r="P222" s="151">
        <f t="shared" si="359"/>
        <v>0</v>
      </c>
      <c r="Q222" s="2"/>
      <c r="R222" s="151">
        <f t="shared" ref="R222:AW222" si="360">SUBTOTAL(9,R218:R221)*(SUM(R218:R221)&gt;1)</f>
        <v>0</v>
      </c>
      <c r="S222" s="151">
        <f t="shared" si="360"/>
        <v>0</v>
      </c>
      <c r="T222" s="151">
        <f t="shared" si="360"/>
        <v>0</v>
      </c>
      <c r="U222" s="151">
        <f t="shared" si="360"/>
        <v>0</v>
      </c>
      <c r="V222" s="151">
        <f t="shared" si="360"/>
        <v>0</v>
      </c>
      <c r="W222" s="151">
        <f t="shared" si="360"/>
        <v>0</v>
      </c>
      <c r="X222" s="151">
        <f t="shared" si="360"/>
        <v>0</v>
      </c>
      <c r="Y222" s="151">
        <f t="shared" si="360"/>
        <v>0</v>
      </c>
      <c r="Z222" s="151">
        <f t="shared" si="360"/>
        <v>0</v>
      </c>
      <c r="AA222" s="151">
        <f t="shared" si="360"/>
        <v>0</v>
      </c>
      <c r="AB222" s="151">
        <f t="shared" si="360"/>
        <v>0</v>
      </c>
      <c r="AC222" s="151">
        <f t="shared" si="360"/>
        <v>0</v>
      </c>
      <c r="AD222" s="151">
        <f t="shared" si="360"/>
        <v>0</v>
      </c>
      <c r="AE222" s="151">
        <f t="shared" si="360"/>
        <v>0</v>
      </c>
      <c r="AF222" s="151">
        <f t="shared" si="360"/>
        <v>0</v>
      </c>
      <c r="AG222" s="151">
        <f t="shared" si="360"/>
        <v>0</v>
      </c>
      <c r="AH222" s="151">
        <f t="shared" si="360"/>
        <v>0</v>
      </c>
      <c r="AI222" s="151">
        <f t="shared" si="360"/>
        <v>0</v>
      </c>
      <c r="AJ222" s="151">
        <f t="shared" si="360"/>
        <v>0</v>
      </c>
      <c r="AK222" s="151">
        <f t="shared" si="360"/>
        <v>0</v>
      </c>
      <c r="AL222" s="151">
        <f t="shared" si="360"/>
        <v>0</v>
      </c>
      <c r="AM222" s="151">
        <f t="shared" si="360"/>
        <v>0</v>
      </c>
      <c r="AN222" s="151">
        <f t="shared" si="360"/>
        <v>0</v>
      </c>
      <c r="AO222" s="151">
        <f t="shared" si="360"/>
        <v>0</v>
      </c>
      <c r="AP222" s="151">
        <f t="shared" si="360"/>
        <v>0</v>
      </c>
      <c r="AQ222" s="151">
        <f t="shared" si="360"/>
        <v>0</v>
      </c>
      <c r="AR222" s="151">
        <f t="shared" si="360"/>
        <v>0</v>
      </c>
      <c r="AS222" s="151">
        <f t="shared" si="360"/>
        <v>0</v>
      </c>
      <c r="AT222" s="151">
        <f t="shared" si="360"/>
        <v>0</v>
      </c>
      <c r="AU222" s="151">
        <f t="shared" si="360"/>
        <v>0</v>
      </c>
      <c r="AV222" s="151">
        <f t="shared" si="360"/>
        <v>0</v>
      </c>
      <c r="AW222" s="151">
        <f t="shared" si="360"/>
        <v>0</v>
      </c>
      <c r="AX222" s="151">
        <f t="shared" ref="AX222:CC222" si="361">SUBTOTAL(9,AX218:AX221)*(SUM(AX218:AX221)&gt;1)</f>
        <v>0</v>
      </c>
      <c r="AY222" s="151">
        <f t="shared" si="361"/>
        <v>0</v>
      </c>
      <c r="AZ222" s="151">
        <f t="shared" si="361"/>
        <v>0</v>
      </c>
      <c r="BA222" s="151">
        <f t="shared" si="361"/>
        <v>0</v>
      </c>
      <c r="BB222" s="151">
        <f t="shared" si="361"/>
        <v>0</v>
      </c>
      <c r="BC222" s="151">
        <f t="shared" si="361"/>
        <v>0</v>
      </c>
      <c r="BD222" s="151">
        <f t="shared" si="361"/>
        <v>0</v>
      </c>
      <c r="BE222" s="151">
        <f t="shared" si="361"/>
        <v>0</v>
      </c>
      <c r="BF222" s="151">
        <f t="shared" si="361"/>
        <v>0</v>
      </c>
      <c r="BG222" s="151">
        <f t="shared" si="361"/>
        <v>0</v>
      </c>
      <c r="BH222" s="151">
        <f t="shared" si="361"/>
        <v>0</v>
      </c>
      <c r="BI222" s="151">
        <f t="shared" si="361"/>
        <v>0</v>
      </c>
      <c r="BJ222" s="151">
        <f t="shared" si="361"/>
        <v>0</v>
      </c>
      <c r="BK222" s="151">
        <f t="shared" si="361"/>
        <v>0</v>
      </c>
      <c r="BL222" s="151">
        <f t="shared" si="361"/>
        <v>0</v>
      </c>
      <c r="BM222" s="151">
        <f t="shared" si="361"/>
        <v>0</v>
      </c>
      <c r="BN222" s="151">
        <f t="shared" si="361"/>
        <v>0</v>
      </c>
      <c r="BO222" s="151">
        <f t="shared" si="361"/>
        <v>0</v>
      </c>
      <c r="BP222" s="151">
        <f t="shared" si="361"/>
        <v>0</v>
      </c>
      <c r="BQ222" s="151">
        <f t="shared" si="361"/>
        <v>0</v>
      </c>
      <c r="BR222" s="151">
        <f t="shared" si="361"/>
        <v>0</v>
      </c>
      <c r="BS222" s="151">
        <f t="shared" si="361"/>
        <v>0</v>
      </c>
      <c r="BT222" s="151">
        <f t="shared" si="361"/>
        <v>0</v>
      </c>
      <c r="BU222" s="151">
        <f t="shared" si="361"/>
        <v>0</v>
      </c>
      <c r="BV222" s="151">
        <f t="shared" si="361"/>
        <v>0</v>
      </c>
      <c r="BW222" s="151">
        <f t="shared" si="361"/>
        <v>0</v>
      </c>
      <c r="BX222" s="151">
        <f t="shared" si="361"/>
        <v>0</v>
      </c>
      <c r="BY222" s="151">
        <f t="shared" si="361"/>
        <v>0</v>
      </c>
      <c r="BZ222" s="151">
        <f t="shared" si="361"/>
        <v>0</v>
      </c>
      <c r="CA222" s="151">
        <f t="shared" si="361"/>
        <v>0</v>
      </c>
      <c r="CB222" s="151">
        <f t="shared" si="361"/>
        <v>0</v>
      </c>
      <c r="CC222" s="151">
        <f t="shared" si="361"/>
        <v>0</v>
      </c>
      <c r="CD222" s="151">
        <f t="shared" ref="CD222:DI222" si="362">SUBTOTAL(9,CD218:CD221)*(SUM(CD218:CD221)&gt;1)</f>
        <v>0</v>
      </c>
      <c r="CE222" s="151">
        <f t="shared" si="362"/>
        <v>0</v>
      </c>
      <c r="CF222" s="151">
        <f t="shared" si="362"/>
        <v>0</v>
      </c>
      <c r="CG222" s="151">
        <f t="shared" si="362"/>
        <v>0</v>
      </c>
      <c r="CH222" s="151">
        <f t="shared" si="362"/>
        <v>0</v>
      </c>
      <c r="CI222" s="151">
        <f t="shared" si="362"/>
        <v>0</v>
      </c>
      <c r="CJ222" s="151">
        <f t="shared" si="362"/>
        <v>0</v>
      </c>
      <c r="CK222" s="151">
        <f t="shared" si="362"/>
        <v>0</v>
      </c>
      <c r="CL222" s="151">
        <f t="shared" si="362"/>
        <v>0</v>
      </c>
      <c r="CM222" s="151">
        <f t="shared" si="362"/>
        <v>0</v>
      </c>
      <c r="CN222" s="151">
        <f t="shared" si="362"/>
        <v>0</v>
      </c>
      <c r="CO222" s="151">
        <f t="shared" si="362"/>
        <v>0</v>
      </c>
      <c r="CP222" s="151">
        <f t="shared" si="362"/>
        <v>0</v>
      </c>
      <c r="CQ222" s="151">
        <f t="shared" si="362"/>
        <v>0</v>
      </c>
      <c r="CR222" s="151">
        <f t="shared" si="362"/>
        <v>0</v>
      </c>
      <c r="CS222" s="151">
        <f t="shared" si="362"/>
        <v>0</v>
      </c>
      <c r="CT222" s="151">
        <f t="shared" si="362"/>
        <v>0</v>
      </c>
      <c r="CU222" s="151">
        <f t="shared" si="362"/>
        <v>0</v>
      </c>
      <c r="CV222" s="151">
        <f t="shared" si="362"/>
        <v>0</v>
      </c>
      <c r="CW222" s="151">
        <f t="shared" si="362"/>
        <v>0</v>
      </c>
      <c r="CX222" s="151">
        <f t="shared" si="362"/>
        <v>0</v>
      </c>
      <c r="CY222" s="151">
        <f t="shared" si="362"/>
        <v>0</v>
      </c>
      <c r="CZ222" s="151">
        <f t="shared" si="362"/>
        <v>0</v>
      </c>
      <c r="DA222" s="151">
        <f t="shared" si="362"/>
        <v>0</v>
      </c>
      <c r="DB222" s="151">
        <f t="shared" si="362"/>
        <v>0</v>
      </c>
      <c r="DC222" s="151">
        <f t="shared" si="362"/>
        <v>0</v>
      </c>
      <c r="DD222" s="151">
        <f t="shared" si="362"/>
        <v>0</v>
      </c>
      <c r="DE222" s="151">
        <f t="shared" si="362"/>
        <v>0</v>
      </c>
      <c r="DF222" s="151">
        <f t="shared" si="362"/>
        <v>0</v>
      </c>
      <c r="DG222" s="151">
        <f t="shared" si="362"/>
        <v>0</v>
      </c>
      <c r="DH222" s="151">
        <f t="shared" si="362"/>
        <v>0</v>
      </c>
      <c r="DI222" s="151">
        <f t="shared" si="362"/>
        <v>0</v>
      </c>
      <c r="DJ222" s="151">
        <f t="shared" ref="DJ222:EH222" si="363">SUBTOTAL(9,DJ218:DJ221)*(SUM(DJ218:DJ221)&gt;1)</f>
        <v>0</v>
      </c>
      <c r="DK222" s="151">
        <f t="shared" si="363"/>
        <v>0</v>
      </c>
      <c r="DL222" s="151">
        <f t="shared" si="363"/>
        <v>0</v>
      </c>
      <c r="DM222" s="151">
        <f t="shared" si="363"/>
        <v>0</v>
      </c>
      <c r="DN222" s="151">
        <f t="shared" si="363"/>
        <v>0</v>
      </c>
      <c r="DO222" s="151">
        <f t="shared" si="363"/>
        <v>0</v>
      </c>
      <c r="DP222" s="151">
        <f t="shared" si="363"/>
        <v>0</v>
      </c>
      <c r="DQ222" s="151">
        <f t="shared" si="363"/>
        <v>0</v>
      </c>
      <c r="DR222" s="151">
        <f t="shared" si="363"/>
        <v>0</v>
      </c>
      <c r="DS222" s="151">
        <f t="shared" si="363"/>
        <v>0</v>
      </c>
      <c r="DT222" s="151">
        <f t="shared" si="363"/>
        <v>0</v>
      </c>
      <c r="DU222" s="151">
        <f t="shared" si="363"/>
        <v>0</v>
      </c>
      <c r="DV222" s="151">
        <f t="shared" si="363"/>
        <v>0</v>
      </c>
      <c r="DW222" s="151">
        <f t="shared" si="363"/>
        <v>0</v>
      </c>
      <c r="DX222" s="151">
        <f t="shared" si="363"/>
        <v>0</v>
      </c>
      <c r="DY222" s="151">
        <f t="shared" si="363"/>
        <v>0</v>
      </c>
      <c r="DZ222" s="151">
        <f t="shared" si="363"/>
        <v>0</v>
      </c>
      <c r="EA222" s="151">
        <f t="shared" si="363"/>
        <v>0</v>
      </c>
      <c r="EB222" s="151">
        <f t="shared" si="363"/>
        <v>0</v>
      </c>
      <c r="EC222" s="151">
        <f t="shared" si="363"/>
        <v>0</v>
      </c>
      <c r="ED222" s="151">
        <f t="shared" si="363"/>
        <v>0</v>
      </c>
      <c r="EE222" s="151">
        <f t="shared" si="363"/>
        <v>0</v>
      </c>
      <c r="EF222" s="151">
        <f t="shared" si="363"/>
        <v>0</v>
      </c>
      <c r="EG222" s="151">
        <f t="shared" si="363"/>
        <v>0</v>
      </c>
      <c r="EH222" s="151">
        <f t="shared" si="363"/>
        <v>0</v>
      </c>
    </row>
    <row r="223" spans="1:138" x14ac:dyDescent="0.2">
      <c r="A223" s="2"/>
      <c r="B223" s="185"/>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row>
    <row r="224" spans="1:138" x14ac:dyDescent="0.2">
      <c r="A224" s="2"/>
      <c r="B224" s="181" t="s">
        <v>179</v>
      </c>
      <c r="C224" s="120"/>
      <c r="D224" s="120"/>
      <c r="E224" s="120"/>
      <c r="F224" s="120"/>
      <c r="G224" s="120"/>
      <c r="H224" s="120"/>
      <c r="I224" s="120"/>
      <c r="J224" s="120"/>
      <c r="K224" s="120"/>
      <c r="L224" s="120"/>
      <c r="M224" s="120"/>
      <c r="N224" s="120"/>
      <c r="O224" s="120"/>
      <c r="P224" s="120"/>
      <c r="Q224" s="2"/>
      <c r="R224" s="120"/>
      <c r="S224" s="120"/>
      <c r="T224" s="120"/>
      <c r="U224" s="120"/>
      <c r="V224" s="120"/>
      <c r="W224" s="120"/>
      <c r="X224" s="120"/>
      <c r="Y224" s="120"/>
      <c r="Z224" s="120"/>
      <c r="AA224" s="120"/>
      <c r="AB224" s="120"/>
      <c r="AC224" s="120"/>
      <c r="AD224" s="120"/>
      <c r="AE224" s="120"/>
      <c r="AF224" s="120"/>
      <c r="AG224" s="120"/>
      <c r="AH224" s="120"/>
      <c r="AI224" s="120"/>
      <c r="AJ224" s="120"/>
      <c r="AK224" s="120"/>
      <c r="AL224" s="120"/>
      <c r="AM224" s="120"/>
      <c r="AN224" s="120"/>
      <c r="AO224" s="120"/>
      <c r="AP224" s="120"/>
      <c r="AQ224" s="120"/>
      <c r="AR224" s="120"/>
      <c r="AS224" s="120"/>
      <c r="AT224" s="120"/>
      <c r="AU224" s="120"/>
      <c r="AV224" s="120"/>
      <c r="AW224" s="120"/>
      <c r="AX224" s="120"/>
      <c r="AY224" s="120"/>
      <c r="AZ224" s="120"/>
      <c r="BA224" s="120"/>
      <c r="BB224" s="120"/>
      <c r="BC224" s="120"/>
      <c r="BD224" s="120"/>
      <c r="BE224" s="120"/>
      <c r="BF224" s="120"/>
      <c r="BG224" s="120"/>
      <c r="BH224" s="120"/>
      <c r="BI224" s="120"/>
      <c r="BJ224" s="120"/>
      <c r="BK224" s="120"/>
      <c r="BL224" s="120"/>
      <c r="BM224" s="120"/>
      <c r="BN224" s="120"/>
      <c r="BO224" s="120"/>
      <c r="BP224" s="120"/>
      <c r="BQ224" s="120"/>
      <c r="BR224" s="120"/>
      <c r="BS224" s="120"/>
      <c r="BT224" s="120"/>
      <c r="BU224" s="120"/>
      <c r="BV224" s="120"/>
      <c r="BW224" s="120"/>
      <c r="BX224" s="120"/>
      <c r="BY224" s="120"/>
      <c r="BZ224" s="120"/>
      <c r="CA224" s="120"/>
      <c r="CB224" s="120"/>
      <c r="CC224" s="120"/>
      <c r="CD224" s="120"/>
      <c r="CE224" s="120"/>
      <c r="CF224" s="120"/>
      <c r="CG224" s="120"/>
      <c r="CH224" s="120"/>
      <c r="CI224" s="120"/>
      <c r="CJ224" s="120"/>
      <c r="CK224" s="120"/>
      <c r="CL224" s="120"/>
      <c r="CM224" s="120"/>
      <c r="CN224" s="120"/>
      <c r="CO224" s="120"/>
      <c r="CP224" s="120"/>
      <c r="CQ224" s="120"/>
      <c r="CR224" s="120"/>
      <c r="CS224" s="120"/>
      <c r="CT224" s="120"/>
      <c r="CU224" s="120"/>
      <c r="CV224" s="120"/>
      <c r="CW224" s="120"/>
      <c r="CX224" s="120"/>
      <c r="CY224" s="120"/>
      <c r="CZ224" s="120"/>
      <c r="DA224" s="120"/>
      <c r="DB224" s="120"/>
      <c r="DC224" s="120"/>
      <c r="DD224" s="120"/>
      <c r="DE224" s="120"/>
      <c r="DF224" s="120"/>
      <c r="DG224" s="120"/>
      <c r="DH224" s="120"/>
      <c r="DI224" s="120"/>
      <c r="DJ224" s="120"/>
      <c r="DK224" s="120"/>
      <c r="DL224" s="120"/>
      <c r="DM224" s="120"/>
      <c r="DN224" s="120"/>
      <c r="DO224" s="120"/>
      <c r="DP224" s="120"/>
      <c r="DQ224" s="120"/>
      <c r="DR224" s="120"/>
      <c r="DS224" s="120"/>
      <c r="DT224" s="120"/>
      <c r="DU224" s="120"/>
      <c r="DV224" s="120"/>
      <c r="DW224" s="120"/>
      <c r="DX224" s="120"/>
      <c r="DY224" s="120"/>
      <c r="DZ224" s="120"/>
      <c r="EA224" s="120"/>
      <c r="EB224" s="120"/>
      <c r="EC224" s="120"/>
      <c r="ED224" s="120"/>
      <c r="EE224" s="120"/>
      <c r="EF224" s="120"/>
      <c r="EG224" s="120"/>
      <c r="EH224" s="120"/>
    </row>
    <row r="225" spans="1:138" x14ac:dyDescent="0.2">
      <c r="A225" s="2"/>
      <c r="B225" s="182" t="s">
        <v>179</v>
      </c>
      <c r="C225" s="96"/>
      <c r="D225" s="77"/>
      <c r="E225" s="77">
        <f t="shared" ref="E225:O225" si="364">SUMIF($R$8:$EH$8,E$10,$R225:$EH225)</f>
        <v>0</v>
      </c>
      <c r="F225" s="77">
        <f t="shared" si="364"/>
        <v>0</v>
      </c>
      <c r="G225" s="77">
        <f t="shared" si="364"/>
        <v>0</v>
      </c>
      <c r="H225" s="77">
        <f t="shared" si="364"/>
        <v>0</v>
      </c>
      <c r="I225" s="77">
        <f t="shared" si="364"/>
        <v>0</v>
      </c>
      <c r="J225" s="77">
        <f t="shared" si="364"/>
        <v>0</v>
      </c>
      <c r="K225" s="77">
        <f t="shared" si="364"/>
        <v>0</v>
      </c>
      <c r="L225" s="77">
        <f t="shared" si="364"/>
        <v>0</v>
      </c>
      <c r="M225" s="77">
        <f t="shared" si="364"/>
        <v>0</v>
      </c>
      <c r="N225" s="77">
        <f t="shared" si="364"/>
        <v>0</v>
      </c>
      <c r="O225" s="77">
        <f t="shared" si="364"/>
        <v>0</v>
      </c>
      <c r="P225" s="77"/>
      <c r="Q225" s="2"/>
      <c r="R225" s="77"/>
      <c r="S225" s="77" cm="1">
        <f t="array" ref="S225">(IF(rLoan3IRType=iIRTypeFloat,IFERROR(fLoan3VarRateMnth,HLOOKUP(ROUNDUP(S$10/12,),Assumptions!$B$166:$L$170,5,)),rLoan3Rate)+rLoan3Spread%%)/12*(S218+S219&gt;0)</f>
        <v>0</v>
      </c>
      <c r="T225" s="77" cm="1">
        <f t="array" ref="T225">(IF(rLoan3IRType=iIRTypeFloat,IFERROR(fLoan3VarRateMnth,HLOOKUP(ROUNDUP(T$10/12,),Assumptions!$B$166:$L$170,5,)),rLoan3Rate)+rLoan3Spread%%)/12*(T218+T219&gt;0)</f>
        <v>0</v>
      </c>
      <c r="U225" s="77" cm="1">
        <f t="array" ref="U225">(IF(rLoan3IRType=iIRTypeFloat,IFERROR(fLoan3VarRateMnth,HLOOKUP(ROUNDUP(U$10/12,),Assumptions!$B$166:$L$170,5,)),rLoan3Rate)+rLoan3Spread%%)/12*(U218+U219&gt;0)</f>
        <v>0</v>
      </c>
      <c r="V225" s="77" cm="1">
        <f t="array" ref="V225">(IF(rLoan3IRType=iIRTypeFloat,IFERROR(fLoan3VarRateMnth,HLOOKUP(ROUNDUP(V$10/12,),Assumptions!$B$166:$L$170,5,)),rLoan3Rate)+rLoan3Spread%%)/12*(V218+V219&gt;0)</f>
        <v>0</v>
      </c>
      <c r="W225" s="77" cm="1">
        <f t="array" ref="W225">(IF(rLoan3IRType=iIRTypeFloat,IFERROR(fLoan3VarRateMnth,HLOOKUP(ROUNDUP(W$10/12,),Assumptions!$B$166:$L$170,5,)),rLoan3Rate)+rLoan3Spread%%)/12*(W218+W219&gt;0)</f>
        <v>0</v>
      </c>
      <c r="X225" s="77" cm="1">
        <f t="array" ref="X225">(IF(rLoan3IRType=iIRTypeFloat,IFERROR(fLoan3VarRateMnth,HLOOKUP(ROUNDUP(X$10/12,),Assumptions!$B$166:$L$170,5,)),rLoan3Rate)+rLoan3Spread%%)/12*(X218+X219&gt;0)</f>
        <v>0</v>
      </c>
      <c r="Y225" s="77" cm="1">
        <f t="array" ref="Y225">(IF(rLoan3IRType=iIRTypeFloat,IFERROR(fLoan3VarRateMnth,HLOOKUP(ROUNDUP(Y$10/12,),Assumptions!$B$166:$L$170,5,)),rLoan3Rate)+rLoan3Spread%%)/12*(Y218+Y219&gt;0)</f>
        <v>0</v>
      </c>
      <c r="Z225" s="77" cm="1">
        <f t="array" ref="Z225">(IF(rLoan3IRType=iIRTypeFloat,IFERROR(fLoan3VarRateMnth,HLOOKUP(ROUNDUP(Z$10/12,),Assumptions!$B$166:$L$170,5,)),rLoan3Rate)+rLoan3Spread%%)/12*(Z218+Z219&gt;0)</f>
        <v>0</v>
      </c>
      <c r="AA225" s="77" cm="1">
        <f t="array" ref="AA225">(IF(rLoan3IRType=iIRTypeFloat,IFERROR(fLoan3VarRateMnth,HLOOKUP(ROUNDUP(AA$10/12,),Assumptions!$B$166:$L$170,5,)),rLoan3Rate)+rLoan3Spread%%)/12*(AA218+AA219&gt;0)</f>
        <v>0</v>
      </c>
      <c r="AB225" s="77" cm="1">
        <f t="array" ref="AB225">(IF(rLoan3IRType=iIRTypeFloat,IFERROR(fLoan3VarRateMnth,HLOOKUP(ROUNDUP(AB$10/12,),Assumptions!$B$166:$L$170,5,)),rLoan3Rate)+rLoan3Spread%%)/12*(AB218+AB219&gt;0)</f>
        <v>0</v>
      </c>
      <c r="AC225" s="77" cm="1">
        <f t="array" ref="AC225">(IF(rLoan3IRType=iIRTypeFloat,IFERROR(fLoan3VarRateMnth,HLOOKUP(ROUNDUP(AC$10/12,),Assumptions!$B$166:$L$170,5,)),rLoan3Rate)+rLoan3Spread%%)/12*(AC218+AC219&gt;0)</f>
        <v>0</v>
      </c>
      <c r="AD225" s="77" cm="1">
        <f t="array" ref="AD225">(IF(rLoan3IRType=iIRTypeFloat,IFERROR(fLoan3VarRateMnth,HLOOKUP(ROUNDUP(AD$10/12,),Assumptions!$B$166:$L$170,5,)),rLoan3Rate)+rLoan3Spread%%)/12*(AD218+AD219&gt;0)</f>
        <v>0</v>
      </c>
      <c r="AE225" s="77" cm="1">
        <f t="array" ref="AE225">(IF(rLoan3IRType=iIRTypeFloat,IFERROR(fLoan3VarRateMnth,HLOOKUP(ROUNDUP(AE$10/12,),Assumptions!$B$166:$L$170,5,)),rLoan3Rate)+rLoan3Spread%%)/12*(AE218+AE219&gt;0)</f>
        <v>0</v>
      </c>
      <c r="AF225" s="77" cm="1">
        <f t="array" ref="AF225">(IF(rLoan3IRType=iIRTypeFloat,IFERROR(fLoan3VarRateMnth,HLOOKUP(ROUNDUP(AF$10/12,),Assumptions!$B$166:$L$170,5,)),rLoan3Rate)+rLoan3Spread%%)/12*(AF218+AF219&gt;0)</f>
        <v>0</v>
      </c>
      <c r="AG225" s="77" cm="1">
        <f t="array" ref="AG225">(IF(rLoan3IRType=iIRTypeFloat,IFERROR(fLoan3VarRateMnth,HLOOKUP(ROUNDUP(AG$10/12,),Assumptions!$B$166:$L$170,5,)),rLoan3Rate)+rLoan3Spread%%)/12*(AG218+AG219&gt;0)</f>
        <v>0</v>
      </c>
      <c r="AH225" s="77" cm="1">
        <f t="array" ref="AH225">(IF(rLoan3IRType=iIRTypeFloat,IFERROR(fLoan3VarRateMnth,HLOOKUP(ROUNDUP(AH$10/12,),Assumptions!$B$166:$L$170,5,)),rLoan3Rate)+rLoan3Spread%%)/12*(AH218+AH219&gt;0)</f>
        <v>0</v>
      </c>
      <c r="AI225" s="77" cm="1">
        <f t="array" ref="AI225">(IF(rLoan3IRType=iIRTypeFloat,IFERROR(fLoan3VarRateMnth,HLOOKUP(ROUNDUP(AI$10/12,),Assumptions!$B$166:$L$170,5,)),rLoan3Rate)+rLoan3Spread%%)/12*(AI218+AI219&gt;0)</f>
        <v>0</v>
      </c>
      <c r="AJ225" s="77" cm="1">
        <f t="array" ref="AJ225">(IF(rLoan3IRType=iIRTypeFloat,IFERROR(fLoan3VarRateMnth,HLOOKUP(ROUNDUP(AJ$10/12,),Assumptions!$B$166:$L$170,5,)),rLoan3Rate)+rLoan3Spread%%)/12*(AJ218+AJ219&gt;0)</f>
        <v>0</v>
      </c>
      <c r="AK225" s="77" cm="1">
        <f t="array" ref="AK225">(IF(rLoan3IRType=iIRTypeFloat,IFERROR(fLoan3VarRateMnth,HLOOKUP(ROUNDUP(AK$10/12,),Assumptions!$B$166:$L$170,5,)),rLoan3Rate)+rLoan3Spread%%)/12*(AK218+AK219&gt;0)</f>
        <v>0</v>
      </c>
      <c r="AL225" s="77" cm="1">
        <f t="array" ref="AL225">(IF(rLoan3IRType=iIRTypeFloat,IFERROR(fLoan3VarRateMnth,HLOOKUP(ROUNDUP(AL$10/12,),Assumptions!$B$166:$L$170,5,)),rLoan3Rate)+rLoan3Spread%%)/12*(AL218+AL219&gt;0)</f>
        <v>0</v>
      </c>
      <c r="AM225" s="77" cm="1">
        <f t="array" ref="AM225">(IF(rLoan3IRType=iIRTypeFloat,IFERROR(fLoan3VarRateMnth,HLOOKUP(ROUNDUP(AM$10/12,),Assumptions!$B$166:$L$170,5,)),rLoan3Rate)+rLoan3Spread%%)/12*(AM218+AM219&gt;0)</f>
        <v>0</v>
      </c>
      <c r="AN225" s="77" cm="1">
        <f t="array" ref="AN225">(IF(rLoan3IRType=iIRTypeFloat,IFERROR(fLoan3VarRateMnth,HLOOKUP(ROUNDUP(AN$10/12,),Assumptions!$B$166:$L$170,5,)),rLoan3Rate)+rLoan3Spread%%)/12*(AN218+AN219&gt;0)</f>
        <v>0</v>
      </c>
      <c r="AO225" s="77" cm="1">
        <f t="array" ref="AO225">(IF(rLoan3IRType=iIRTypeFloat,IFERROR(fLoan3VarRateMnth,HLOOKUP(ROUNDUP(AO$10/12,),Assumptions!$B$166:$L$170,5,)),rLoan3Rate)+rLoan3Spread%%)/12*(AO218+AO219&gt;0)</f>
        <v>0</v>
      </c>
      <c r="AP225" s="77" cm="1">
        <f t="array" ref="AP225">(IF(rLoan3IRType=iIRTypeFloat,IFERROR(fLoan3VarRateMnth,HLOOKUP(ROUNDUP(AP$10/12,),Assumptions!$B$166:$L$170,5,)),rLoan3Rate)+rLoan3Spread%%)/12*(AP218+AP219&gt;0)</f>
        <v>0</v>
      </c>
      <c r="AQ225" s="77" cm="1">
        <f t="array" ref="AQ225">(IF(rLoan3IRType=iIRTypeFloat,IFERROR(fLoan3VarRateMnth,HLOOKUP(ROUNDUP(AQ$10/12,),Assumptions!$B$166:$L$170,5,)),rLoan3Rate)+rLoan3Spread%%)/12*(AQ218+AQ219&gt;0)</f>
        <v>0</v>
      </c>
      <c r="AR225" s="77" cm="1">
        <f t="array" ref="AR225">(IF(rLoan3IRType=iIRTypeFloat,IFERROR(fLoan3VarRateMnth,HLOOKUP(ROUNDUP(AR$10/12,),Assumptions!$B$166:$L$170,5,)),rLoan3Rate)+rLoan3Spread%%)/12*(AR218+AR219&gt;0)</f>
        <v>0</v>
      </c>
      <c r="AS225" s="77" cm="1">
        <f t="array" ref="AS225">(IF(rLoan3IRType=iIRTypeFloat,IFERROR(fLoan3VarRateMnth,HLOOKUP(ROUNDUP(AS$10/12,),Assumptions!$B$166:$L$170,5,)),rLoan3Rate)+rLoan3Spread%%)/12*(AS218+AS219&gt;0)</f>
        <v>0</v>
      </c>
      <c r="AT225" s="77" cm="1">
        <f t="array" ref="AT225">(IF(rLoan3IRType=iIRTypeFloat,IFERROR(fLoan3VarRateMnth,HLOOKUP(ROUNDUP(AT$10/12,),Assumptions!$B$166:$L$170,5,)),rLoan3Rate)+rLoan3Spread%%)/12*(AT218+AT219&gt;0)</f>
        <v>0</v>
      </c>
      <c r="AU225" s="77" cm="1">
        <f t="array" ref="AU225">(IF(rLoan3IRType=iIRTypeFloat,IFERROR(fLoan3VarRateMnth,HLOOKUP(ROUNDUP(AU$10/12,),Assumptions!$B$166:$L$170,5,)),rLoan3Rate)+rLoan3Spread%%)/12*(AU218+AU219&gt;0)</f>
        <v>0</v>
      </c>
      <c r="AV225" s="77" cm="1">
        <f t="array" ref="AV225">(IF(rLoan3IRType=iIRTypeFloat,IFERROR(fLoan3VarRateMnth,HLOOKUP(ROUNDUP(AV$10/12,),Assumptions!$B$166:$L$170,5,)),rLoan3Rate)+rLoan3Spread%%)/12*(AV218+AV219&gt;0)</f>
        <v>0</v>
      </c>
      <c r="AW225" s="77" cm="1">
        <f t="array" ref="AW225">(IF(rLoan3IRType=iIRTypeFloat,IFERROR(fLoan3VarRateMnth,HLOOKUP(ROUNDUP(AW$10/12,),Assumptions!$B$166:$L$170,5,)),rLoan3Rate)+rLoan3Spread%%)/12*(AW218+AW219&gt;0)</f>
        <v>0</v>
      </c>
      <c r="AX225" s="77" cm="1">
        <f t="array" ref="AX225">(IF(rLoan3IRType=iIRTypeFloat,IFERROR(fLoan3VarRateMnth,HLOOKUP(ROUNDUP(AX$10/12,),Assumptions!$B$166:$L$170,5,)),rLoan3Rate)+rLoan3Spread%%)/12*(AX218+AX219&gt;0)</f>
        <v>0</v>
      </c>
      <c r="AY225" s="77" cm="1">
        <f t="array" ref="AY225">(IF(rLoan3IRType=iIRTypeFloat,IFERROR(fLoan3VarRateMnth,HLOOKUP(ROUNDUP(AY$10/12,),Assumptions!$B$166:$L$170,5,)),rLoan3Rate)+rLoan3Spread%%)/12*(AY218+AY219&gt;0)</f>
        <v>0</v>
      </c>
      <c r="AZ225" s="77" cm="1">
        <f t="array" ref="AZ225">(IF(rLoan3IRType=iIRTypeFloat,IFERROR(fLoan3VarRateMnth,HLOOKUP(ROUNDUP(AZ$10/12,),Assumptions!$B$166:$L$170,5,)),rLoan3Rate)+rLoan3Spread%%)/12*(AZ218+AZ219&gt;0)</f>
        <v>0</v>
      </c>
      <c r="BA225" s="77" cm="1">
        <f t="array" ref="BA225">(IF(rLoan3IRType=iIRTypeFloat,IFERROR(fLoan3VarRateMnth,HLOOKUP(ROUNDUP(BA$10/12,),Assumptions!$B$166:$L$170,5,)),rLoan3Rate)+rLoan3Spread%%)/12*(BA218+BA219&gt;0)</f>
        <v>0</v>
      </c>
      <c r="BB225" s="77" cm="1">
        <f t="array" ref="BB225">(IF(rLoan3IRType=iIRTypeFloat,IFERROR(fLoan3VarRateMnth,HLOOKUP(ROUNDUP(BB$10/12,),Assumptions!$B$166:$L$170,5,)),rLoan3Rate)+rLoan3Spread%%)/12*(BB218+BB219&gt;0)</f>
        <v>0</v>
      </c>
      <c r="BC225" s="77" cm="1">
        <f t="array" ref="BC225">(IF(rLoan3IRType=iIRTypeFloat,IFERROR(fLoan3VarRateMnth,HLOOKUP(ROUNDUP(BC$10/12,),Assumptions!$B$166:$L$170,5,)),rLoan3Rate)+rLoan3Spread%%)/12*(BC218+BC219&gt;0)</f>
        <v>0</v>
      </c>
      <c r="BD225" s="77" cm="1">
        <f t="array" ref="BD225">(IF(rLoan3IRType=iIRTypeFloat,IFERROR(fLoan3VarRateMnth,HLOOKUP(ROUNDUP(BD$10/12,),Assumptions!$B$166:$L$170,5,)),rLoan3Rate)+rLoan3Spread%%)/12*(BD218+BD219&gt;0)</f>
        <v>0</v>
      </c>
      <c r="BE225" s="77" cm="1">
        <f t="array" ref="BE225">(IF(rLoan3IRType=iIRTypeFloat,IFERROR(fLoan3VarRateMnth,HLOOKUP(ROUNDUP(BE$10/12,),Assumptions!$B$166:$L$170,5,)),rLoan3Rate)+rLoan3Spread%%)/12*(BE218+BE219&gt;0)</f>
        <v>0</v>
      </c>
      <c r="BF225" s="77" cm="1">
        <f t="array" ref="BF225">(IF(rLoan3IRType=iIRTypeFloat,IFERROR(fLoan3VarRateMnth,HLOOKUP(ROUNDUP(BF$10/12,),Assumptions!$B$166:$L$170,5,)),rLoan3Rate)+rLoan3Spread%%)/12*(BF218+BF219&gt;0)</f>
        <v>0</v>
      </c>
      <c r="BG225" s="77" cm="1">
        <f t="array" ref="BG225">(IF(rLoan3IRType=iIRTypeFloat,IFERROR(fLoan3VarRateMnth,HLOOKUP(ROUNDUP(BG$10/12,),Assumptions!$B$166:$L$170,5,)),rLoan3Rate)+rLoan3Spread%%)/12*(BG218+BG219&gt;0)</f>
        <v>0</v>
      </c>
      <c r="BH225" s="77" cm="1">
        <f t="array" ref="BH225">(IF(rLoan3IRType=iIRTypeFloat,IFERROR(fLoan3VarRateMnth,HLOOKUP(ROUNDUP(BH$10/12,),Assumptions!$B$166:$L$170,5,)),rLoan3Rate)+rLoan3Spread%%)/12*(BH218+BH219&gt;0)</f>
        <v>0</v>
      </c>
      <c r="BI225" s="77" cm="1">
        <f t="array" ref="BI225">(IF(rLoan3IRType=iIRTypeFloat,IFERROR(fLoan3VarRateMnth,HLOOKUP(ROUNDUP(BI$10/12,),Assumptions!$B$166:$L$170,5,)),rLoan3Rate)+rLoan3Spread%%)/12*(BI218+BI219&gt;0)</f>
        <v>0</v>
      </c>
      <c r="BJ225" s="77" cm="1">
        <f t="array" ref="BJ225">(IF(rLoan3IRType=iIRTypeFloat,IFERROR(fLoan3VarRateMnth,HLOOKUP(ROUNDUP(BJ$10/12,),Assumptions!$B$166:$L$170,5,)),rLoan3Rate)+rLoan3Spread%%)/12*(BJ218+BJ219&gt;0)</f>
        <v>0</v>
      </c>
      <c r="BK225" s="77" cm="1">
        <f t="array" ref="BK225">(IF(rLoan3IRType=iIRTypeFloat,IFERROR(fLoan3VarRateMnth,HLOOKUP(ROUNDUP(BK$10/12,),Assumptions!$B$166:$L$170,5,)),rLoan3Rate)+rLoan3Spread%%)/12*(BK218+BK219&gt;0)</f>
        <v>0</v>
      </c>
      <c r="BL225" s="77" cm="1">
        <f t="array" ref="BL225">(IF(rLoan3IRType=iIRTypeFloat,IFERROR(fLoan3VarRateMnth,HLOOKUP(ROUNDUP(BL$10/12,),Assumptions!$B$166:$L$170,5,)),rLoan3Rate)+rLoan3Spread%%)/12*(BL218+BL219&gt;0)</f>
        <v>0</v>
      </c>
      <c r="BM225" s="77" cm="1">
        <f t="array" ref="BM225">(IF(rLoan3IRType=iIRTypeFloat,IFERROR(fLoan3VarRateMnth,HLOOKUP(ROUNDUP(BM$10/12,),Assumptions!$B$166:$L$170,5,)),rLoan3Rate)+rLoan3Spread%%)/12*(BM218+BM219&gt;0)</f>
        <v>0</v>
      </c>
      <c r="BN225" s="77" cm="1">
        <f t="array" ref="BN225">(IF(rLoan3IRType=iIRTypeFloat,IFERROR(fLoan3VarRateMnth,HLOOKUP(ROUNDUP(BN$10/12,),Assumptions!$B$166:$L$170,5,)),rLoan3Rate)+rLoan3Spread%%)/12*(BN218+BN219&gt;0)</f>
        <v>0</v>
      </c>
      <c r="BO225" s="77" cm="1">
        <f t="array" ref="BO225">(IF(rLoan3IRType=iIRTypeFloat,IFERROR(fLoan3VarRateMnth,HLOOKUP(ROUNDUP(BO$10/12,),Assumptions!$B$166:$L$170,5,)),rLoan3Rate)+rLoan3Spread%%)/12*(BO218+BO219&gt;0)</f>
        <v>0</v>
      </c>
      <c r="BP225" s="77" cm="1">
        <f t="array" ref="BP225">(IF(rLoan3IRType=iIRTypeFloat,IFERROR(fLoan3VarRateMnth,HLOOKUP(ROUNDUP(BP$10/12,),Assumptions!$B$166:$L$170,5,)),rLoan3Rate)+rLoan3Spread%%)/12*(BP218+BP219&gt;0)</f>
        <v>0</v>
      </c>
      <c r="BQ225" s="77" cm="1">
        <f t="array" ref="BQ225">(IF(rLoan3IRType=iIRTypeFloat,IFERROR(fLoan3VarRateMnth,HLOOKUP(ROUNDUP(BQ$10/12,),Assumptions!$B$166:$L$170,5,)),rLoan3Rate)+rLoan3Spread%%)/12*(BQ218+BQ219&gt;0)</f>
        <v>0</v>
      </c>
      <c r="BR225" s="77" cm="1">
        <f t="array" ref="BR225">(IF(rLoan3IRType=iIRTypeFloat,IFERROR(fLoan3VarRateMnth,HLOOKUP(ROUNDUP(BR$10/12,),Assumptions!$B$166:$L$170,5,)),rLoan3Rate)+rLoan3Spread%%)/12*(BR218+BR219&gt;0)</f>
        <v>0</v>
      </c>
      <c r="BS225" s="77" cm="1">
        <f t="array" ref="BS225">(IF(rLoan3IRType=iIRTypeFloat,IFERROR(fLoan3VarRateMnth,HLOOKUP(ROUNDUP(BS$10/12,),Assumptions!$B$166:$L$170,5,)),rLoan3Rate)+rLoan3Spread%%)/12*(BS218+BS219&gt;0)</f>
        <v>0</v>
      </c>
      <c r="BT225" s="77" cm="1">
        <f t="array" ref="BT225">(IF(rLoan3IRType=iIRTypeFloat,IFERROR(fLoan3VarRateMnth,HLOOKUP(ROUNDUP(BT$10/12,),Assumptions!$B$166:$L$170,5,)),rLoan3Rate)+rLoan3Spread%%)/12*(BT218+BT219&gt;0)</f>
        <v>0</v>
      </c>
      <c r="BU225" s="77" cm="1">
        <f t="array" ref="BU225">(IF(rLoan3IRType=iIRTypeFloat,IFERROR(fLoan3VarRateMnth,HLOOKUP(ROUNDUP(BU$10/12,),Assumptions!$B$166:$L$170,5,)),rLoan3Rate)+rLoan3Spread%%)/12*(BU218+BU219&gt;0)</f>
        <v>0</v>
      </c>
      <c r="BV225" s="77" cm="1">
        <f t="array" ref="BV225">(IF(rLoan3IRType=iIRTypeFloat,IFERROR(fLoan3VarRateMnth,HLOOKUP(ROUNDUP(BV$10/12,),Assumptions!$B$166:$L$170,5,)),rLoan3Rate)+rLoan3Spread%%)/12*(BV218+BV219&gt;0)</f>
        <v>0</v>
      </c>
      <c r="BW225" s="77" cm="1">
        <f t="array" ref="BW225">(IF(rLoan3IRType=iIRTypeFloat,IFERROR(fLoan3VarRateMnth,HLOOKUP(ROUNDUP(BW$10/12,),Assumptions!$B$166:$L$170,5,)),rLoan3Rate)+rLoan3Spread%%)/12*(BW218+BW219&gt;0)</f>
        <v>0</v>
      </c>
      <c r="BX225" s="77" cm="1">
        <f t="array" ref="BX225">(IF(rLoan3IRType=iIRTypeFloat,IFERROR(fLoan3VarRateMnth,HLOOKUP(ROUNDUP(BX$10/12,),Assumptions!$B$166:$L$170,5,)),rLoan3Rate)+rLoan3Spread%%)/12*(BX218+BX219&gt;0)</f>
        <v>0</v>
      </c>
      <c r="BY225" s="77" cm="1">
        <f t="array" ref="BY225">(IF(rLoan3IRType=iIRTypeFloat,IFERROR(fLoan3VarRateMnth,HLOOKUP(ROUNDUP(BY$10/12,),Assumptions!$B$166:$L$170,5,)),rLoan3Rate)+rLoan3Spread%%)/12*(BY218+BY219&gt;0)</f>
        <v>0</v>
      </c>
      <c r="BZ225" s="77" cm="1">
        <f t="array" ref="BZ225">(IF(rLoan3IRType=iIRTypeFloat,IFERROR(fLoan3VarRateMnth,HLOOKUP(ROUNDUP(BZ$10/12,),Assumptions!$B$166:$L$170,5,)),rLoan3Rate)+rLoan3Spread%%)/12*(BZ218+BZ219&gt;0)</f>
        <v>0</v>
      </c>
      <c r="CA225" s="77" cm="1">
        <f t="array" ref="CA225">(IF(rLoan3IRType=iIRTypeFloat,IFERROR(fLoan3VarRateMnth,HLOOKUP(ROUNDUP(CA$10/12,),Assumptions!$B$166:$L$170,5,)),rLoan3Rate)+rLoan3Spread%%)/12*(CA218+CA219&gt;0)</f>
        <v>0</v>
      </c>
      <c r="CB225" s="77" cm="1">
        <f t="array" ref="CB225">(IF(rLoan3IRType=iIRTypeFloat,IFERROR(fLoan3VarRateMnth,HLOOKUP(ROUNDUP(CB$10/12,),Assumptions!$B$166:$L$170,5,)),rLoan3Rate)+rLoan3Spread%%)/12*(CB218+CB219&gt;0)</f>
        <v>0</v>
      </c>
      <c r="CC225" s="77" cm="1">
        <f t="array" ref="CC225">(IF(rLoan3IRType=iIRTypeFloat,IFERROR(fLoan3VarRateMnth,HLOOKUP(ROUNDUP(CC$10/12,),Assumptions!$B$166:$L$170,5,)),rLoan3Rate)+rLoan3Spread%%)/12*(CC218+CC219&gt;0)</f>
        <v>0</v>
      </c>
      <c r="CD225" s="77" cm="1">
        <f t="array" ref="CD225">(IF(rLoan3IRType=iIRTypeFloat,IFERROR(fLoan3VarRateMnth,HLOOKUP(ROUNDUP(CD$10/12,),Assumptions!$B$166:$L$170,5,)),rLoan3Rate)+rLoan3Spread%%)/12*(CD218+CD219&gt;0)</f>
        <v>0</v>
      </c>
      <c r="CE225" s="77" cm="1">
        <f t="array" ref="CE225">(IF(rLoan3IRType=iIRTypeFloat,IFERROR(fLoan3VarRateMnth,HLOOKUP(ROUNDUP(CE$10/12,),Assumptions!$B$166:$L$170,5,)),rLoan3Rate)+rLoan3Spread%%)/12*(CE218+CE219&gt;0)</f>
        <v>0</v>
      </c>
      <c r="CF225" s="77" cm="1">
        <f t="array" ref="CF225">(IF(rLoan3IRType=iIRTypeFloat,IFERROR(fLoan3VarRateMnth,HLOOKUP(ROUNDUP(CF$10/12,),Assumptions!$B$166:$L$170,5,)),rLoan3Rate)+rLoan3Spread%%)/12*(CF218+CF219&gt;0)</f>
        <v>0</v>
      </c>
      <c r="CG225" s="77" cm="1">
        <f t="array" ref="CG225">(IF(rLoan3IRType=iIRTypeFloat,IFERROR(fLoan3VarRateMnth,HLOOKUP(ROUNDUP(CG$10/12,),Assumptions!$B$166:$L$170,5,)),rLoan3Rate)+rLoan3Spread%%)/12*(CG218+CG219&gt;0)</f>
        <v>0</v>
      </c>
      <c r="CH225" s="77" cm="1">
        <f t="array" ref="CH225">(IF(rLoan3IRType=iIRTypeFloat,IFERROR(fLoan3VarRateMnth,HLOOKUP(ROUNDUP(CH$10/12,),Assumptions!$B$166:$L$170,5,)),rLoan3Rate)+rLoan3Spread%%)/12*(CH218+CH219&gt;0)</f>
        <v>0</v>
      </c>
      <c r="CI225" s="77" cm="1">
        <f t="array" ref="CI225">(IF(rLoan3IRType=iIRTypeFloat,IFERROR(fLoan3VarRateMnth,HLOOKUP(ROUNDUP(CI$10/12,),Assumptions!$B$166:$L$170,5,)),rLoan3Rate)+rLoan3Spread%%)/12*(CI218+CI219&gt;0)</f>
        <v>0</v>
      </c>
      <c r="CJ225" s="77" cm="1">
        <f t="array" ref="CJ225">(IF(rLoan3IRType=iIRTypeFloat,IFERROR(fLoan3VarRateMnth,HLOOKUP(ROUNDUP(CJ$10/12,),Assumptions!$B$166:$L$170,5,)),rLoan3Rate)+rLoan3Spread%%)/12*(CJ218+CJ219&gt;0)</f>
        <v>0</v>
      </c>
      <c r="CK225" s="77" cm="1">
        <f t="array" ref="CK225">(IF(rLoan3IRType=iIRTypeFloat,IFERROR(fLoan3VarRateMnth,HLOOKUP(ROUNDUP(CK$10/12,),Assumptions!$B$166:$L$170,5,)),rLoan3Rate)+rLoan3Spread%%)/12*(CK218+CK219&gt;0)</f>
        <v>0</v>
      </c>
      <c r="CL225" s="77" cm="1">
        <f t="array" ref="CL225">(IF(rLoan3IRType=iIRTypeFloat,IFERROR(fLoan3VarRateMnth,HLOOKUP(ROUNDUP(CL$10/12,),Assumptions!$B$166:$L$170,5,)),rLoan3Rate)+rLoan3Spread%%)/12*(CL218+CL219&gt;0)</f>
        <v>0</v>
      </c>
      <c r="CM225" s="77" cm="1">
        <f t="array" ref="CM225">(IF(rLoan3IRType=iIRTypeFloat,IFERROR(fLoan3VarRateMnth,HLOOKUP(ROUNDUP(CM$10/12,),Assumptions!$B$166:$L$170,5,)),rLoan3Rate)+rLoan3Spread%%)/12*(CM218+CM219&gt;0)</f>
        <v>0</v>
      </c>
      <c r="CN225" s="77" cm="1">
        <f t="array" ref="CN225">(IF(rLoan3IRType=iIRTypeFloat,IFERROR(fLoan3VarRateMnth,HLOOKUP(ROUNDUP(CN$10/12,),Assumptions!$B$166:$L$170,5,)),rLoan3Rate)+rLoan3Spread%%)/12*(CN218+CN219&gt;0)</f>
        <v>0</v>
      </c>
      <c r="CO225" s="77" cm="1">
        <f t="array" ref="CO225">(IF(rLoan3IRType=iIRTypeFloat,IFERROR(fLoan3VarRateMnth,HLOOKUP(ROUNDUP(CO$10/12,),Assumptions!$B$166:$L$170,5,)),rLoan3Rate)+rLoan3Spread%%)/12*(CO218+CO219&gt;0)</f>
        <v>0</v>
      </c>
      <c r="CP225" s="77" cm="1">
        <f t="array" ref="CP225">(IF(rLoan3IRType=iIRTypeFloat,IFERROR(fLoan3VarRateMnth,HLOOKUP(ROUNDUP(CP$10/12,),Assumptions!$B$166:$L$170,5,)),rLoan3Rate)+rLoan3Spread%%)/12*(CP218+CP219&gt;0)</f>
        <v>0</v>
      </c>
      <c r="CQ225" s="77" cm="1">
        <f t="array" ref="CQ225">(IF(rLoan3IRType=iIRTypeFloat,IFERROR(fLoan3VarRateMnth,HLOOKUP(ROUNDUP(CQ$10/12,),Assumptions!$B$166:$L$170,5,)),rLoan3Rate)+rLoan3Spread%%)/12*(CQ218+CQ219&gt;0)</f>
        <v>0</v>
      </c>
      <c r="CR225" s="77" cm="1">
        <f t="array" ref="CR225">(IF(rLoan3IRType=iIRTypeFloat,IFERROR(fLoan3VarRateMnth,HLOOKUP(ROUNDUP(CR$10/12,),Assumptions!$B$166:$L$170,5,)),rLoan3Rate)+rLoan3Spread%%)/12*(CR218+CR219&gt;0)</f>
        <v>0</v>
      </c>
      <c r="CS225" s="77" cm="1">
        <f t="array" ref="CS225">(IF(rLoan3IRType=iIRTypeFloat,IFERROR(fLoan3VarRateMnth,HLOOKUP(ROUNDUP(CS$10/12,),Assumptions!$B$166:$L$170,5,)),rLoan3Rate)+rLoan3Spread%%)/12*(CS218+CS219&gt;0)</f>
        <v>0</v>
      </c>
      <c r="CT225" s="77" cm="1">
        <f t="array" ref="CT225">(IF(rLoan3IRType=iIRTypeFloat,IFERROR(fLoan3VarRateMnth,HLOOKUP(ROUNDUP(CT$10/12,),Assumptions!$B$166:$L$170,5,)),rLoan3Rate)+rLoan3Spread%%)/12*(CT218+CT219&gt;0)</f>
        <v>0</v>
      </c>
      <c r="CU225" s="77" cm="1">
        <f t="array" ref="CU225">(IF(rLoan3IRType=iIRTypeFloat,IFERROR(fLoan3VarRateMnth,HLOOKUP(ROUNDUP(CU$10/12,),Assumptions!$B$166:$L$170,5,)),rLoan3Rate)+rLoan3Spread%%)/12*(CU218+CU219&gt;0)</f>
        <v>0</v>
      </c>
      <c r="CV225" s="77" cm="1">
        <f t="array" ref="CV225">(IF(rLoan3IRType=iIRTypeFloat,IFERROR(fLoan3VarRateMnth,HLOOKUP(ROUNDUP(CV$10/12,),Assumptions!$B$166:$L$170,5,)),rLoan3Rate)+rLoan3Spread%%)/12*(CV218+CV219&gt;0)</f>
        <v>0</v>
      </c>
      <c r="CW225" s="77" cm="1">
        <f t="array" ref="CW225">(IF(rLoan3IRType=iIRTypeFloat,IFERROR(fLoan3VarRateMnth,HLOOKUP(ROUNDUP(CW$10/12,),Assumptions!$B$166:$L$170,5,)),rLoan3Rate)+rLoan3Spread%%)/12*(CW218+CW219&gt;0)</f>
        <v>0</v>
      </c>
      <c r="CX225" s="77" cm="1">
        <f t="array" ref="CX225">(IF(rLoan3IRType=iIRTypeFloat,IFERROR(fLoan3VarRateMnth,HLOOKUP(ROUNDUP(CX$10/12,),Assumptions!$B$166:$L$170,5,)),rLoan3Rate)+rLoan3Spread%%)/12*(CX218+CX219&gt;0)</f>
        <v>0</v>
      </c>
      <c r="CY225" s="77" cm="1">
        <f t="array" ref="CY225">(IF(rLoan3IRType=iIRTypeFloat,IFERROR(fLoan3VarRateMnth,HLOOKUP(ROUNDUP(CY$10/12,),Assumptions!$B$166:$L$170,5,)),rLoan3Rate)+rLoan3Spread%%)/12*(CY218+CY219&gt;0)</f>
        <v>0</v>
      </c>
      <c r="CZ225" s="77" cm="1">
        <f t="array" ref="CZ225">(IF(rLoan3IRType=iIRTypeFloat,IFERROR(fLoan3VarRateMnth,HLOOKUP(ROUNDUP(CZ$10/12,),Assumptions!$B$166:$L$170,5,)),rLoan3Rate)+rLoan3Spread%%)/12*(CZ218+CZ219&gt;0)</f>
        <v>0</v>
      </c>
      <c r="DA225" s="77" cm="1">
        <f t="array" ref="DA225">(IF(rLoan3IRType=iIRTypeFloat,IFERROR(fLoan3VarRateMnth,HLOOKUP(ROUNDUP(DA$10/12,),Assumptions!$B$166:$L$170,5,)),rLoan3Rate)+rLoan3Spread%%)/12*(DA218+DA219&gt;0)</f>
        <v>0</v>
      </c>
      <c r="DB225" s="77" cm="1">
        <f t="array" ref="DB225">(IF(rLoan3IRType=iIRTypeFloat,IFERROR(fLoan3VarRateMnth,HLOOKUP(ROUNDUP(DB$10/12,),Assumptions!$B$166:$L$170,5,)),rLoan3Rate)+rLoan3Spread%%)/12*(DB218+DB219&gt;0)</f>
        <v>0</v>
      </c>
      <c r="DC225" s="77" cm="1">
        <f t="array" ref="DC225">(IF(rLoan3IRType=iIRTypeFloat,IFERROR(fLoan3VarRateMnth,HLOOKUP(ROUNDUP(DC$10/12,),Assumptions!$B$166:$L$170,5,)),rLoan3Rate)+rLoan3Spread%%)/12*(DC218+DC219&gt;0)</f>
        <v>0</v>
      </c>
      <c r="DD225" s="77" cm="1">
        <f t="array" ref="DD225">(IF(rLoan3IRType=iIRTypeFloat,IFERROR(fLoan3VarRateMnth,HLOOKUP(ROUNDUP(DD$10/12,),Assumptions!$B$166:$L$170,5,)),rLoan3Rate)+rLoan3Spread%%)/12*(DD218+DD219&gt;0)</f>
        <v>0</v>
      </c>
      <c r="DE225" s="77" cm="1">
        <f t="array" ref="DE225">(IF(rLoan3IRType=iIRTypeFloat,IFERROR(fLoan3VarRateMnth,HLOOKUP(ROUNDUP(DE$10/12,),Assumptions!$B$166:$L$170,5,)),rLoan3Rate)+rLoan3Spread%%)/12*(DE218+DE219&gt;0)</f>
        <v>0</v>
      </c>
      <c r="DF225" s="77" cm="1">
        <f t="array" ref="DF225">(IF(rLoan3IRType=iIRTypeFloat,IFERROR(fLoan3VarRateMnth,HLOOKUP(ROUNDUP(DF$10/12,),Assumptions!$B$166:$L$170,5,)),rLoan3Rate)+rLoan3Spread%%)/12*(DF218+DF219&gt;0)</f>
        <v>0</v>
      </c>
      <c r="DG225" s="77" cm="1">
        <f t="array" ref="DG225">(IF(rLoan3IRType=iIRTypeFloat,IFERROR(fLoan3VarRateMnth,HLOOKUP(ROUNDUP(DG$10/12,),Assumptions!$B$166:$L$170,5,)),rLoan3Rate)+rLoan3Spread%%)/12*(DG218+DG219&gt;0)</f>
        <v>0</v>
      </c>
      <c r="DH225" s="77" cm="1">
        <f t="array" ref="DH225">(IF(rLoan3IRType=iIRTypeFloat,IFERROR(fLoan3VarRateMnth,HLOOKUP(ROUNDUP(DH$10/12,),Assumptions!$B$166:$L$170,5,)),rLoan3Rate)+rLoan3Spread%%)/12*(DH218+DH219&gt;0)</f>
        <v>0</v>
      </c>
      <c r="DI225" s="77" cm="1">
        <f t="array" ref="DI225">(IF(rLoan3IRType=iIRTypeFloat,IFERROR(fLoan3VarRateMnth,HLOOKUP(ROUNDUP(DI$10/12,),Assumptions!$B$166:$L$170,5,)),rLoan3Rate)+rLoan3Spread%%)/12*(DI218+DI219&gt;0)</f>
        <v>0</v>
      </c>
      <c r="DJ225" s="77" cm="1">
        <f t="array" ref="DJ225">(IF(rLoan3IRType=iIRTypeFloat,IFERROR(fLoan3VarRateMnth,HLOOKUP(ROUNDUP(DJ$10/12,),Assumptions!$B$166:$L$170,5,)),rLoan3Rate)+rLoan3Spread%%)/12*(DJ218+DJ219&gt;0)</f>
        <v>0</v>
      </c>
      <c r="DK225" s="77" cm="1">
        <f t="array" ref="DK225">(IF(rLoan3IRType=iIRTypeFloat,IFERROR(fLoan3VarRateMnth,HLOOKUP(ROUNDUP(DK$10/12,),Assumptions!$B$166:$L$170,5,)),rLoan3Rate)+rLoan3Spread%%)/12*(DK218+DK219&gt;0)</f>
        <v>0</v>
      </c>
      <c r="DL225" s="77" cm="1">
        <f t="array" ref="DL225">(IF(rLoan3IRType=iIRTypeFloat,IFERROR(fLoan3VarRateMnth,HLOOKUP(ROUNDUP(DL$10/12,),Assumptions!$B$166:$L$170,5,)),rLoan3Rate)+rLoan3Spread%%)/12*(DL218+DL219&gt;0)</f>
        <v>0</v>
      </c>
      <c r="DM225" s="77" cm="1">
        <f t="array" ref="DM225">(IF(rLoan3IRType=iIRTypeFloat,IFERROR(fLoan3VarRateMnth,HLOOKUP(ROUNDUP(DM$10/12,),Assumptions!$B$166:$L$170,5,)),rLoan3Rate)+rLoan3Spread%%)/12*(DM218+DM219&gt;0)</f>
        <v>0</v>
      </c>
      <c r="DN225" s="77" cm="1">
        <f t="array" ref="DN225">(IF(rLoan3IRType=iIRTypeFloat,IFERROR(fLoan3VarRateMnth,HLOOKUP(ROUNDUP(DN$10/12,),Assumptions!$B$166:$L$170,5,)),rLoan3Rate)+rLoan3Spread%%)/12*(DN218+DN219&gt;0)</f>
        <v>0</v>
      </c>
      <c r="DO225" s="77" cm="1">
        <f t="array" ref="DO225">(IF(rLoan3IRType=iIRTypeFloat,IFERROR(fLoan3VarRateMnth,HLOOKUP(ROUNDUP(DO$10/12,),Assumptions!$B$166:$L$170,5,)),rLoan3Rate)+rLoan3Spread%%)/12*(DO218+DO219&gt;0)</f>
        <v>0</v>
      </c>
      <c r="DP225" s="77" cm="1">
        <f t="array" ref="DP225">(IF(rLoan3IRType=iIRTypeFloat,IFERROR(fLoan3VarRateMnth,HLOOKUP(ROUNDUP(DP$10/12,),Assumptions!$B$166:$L$170,5,)),rLoan3Rate)+rLoan3Spread%%)/12*(DP218+DP219&gt;0)</f>
        <v>0</v>
      </c>
      <c r="DQ225" s="77" cm="1">
        <f t="array" ref="DQ225">(IF(rLoan3IRType=iIRTypeFloat,IFERROR(fLoan3VarRateMnth,HLOOKUP(ROUNDUP(DQ$10/12,),Assumptions!$B$166:$L$170,5,)),rLoan3Rate)+rLoan3Spread%%)/12*(DQ218+DQ219&gt;0)</f>
        <v>0</v>
      </c>
      <c r="DR225" s="77" cm="1">
        <f t="array" ref="DR225">(IF(rLoan3IRType=iIRTypeFloat,IFERROR(fLoan3VarRateMnth,HLOOKUP(ROUNDUP(DR$10/12,),Assumptions!$B$166:$L$170,5,)),rLoan3Rate)+rLoan3Spread%%)/12*(DR218+DR219&gt;0)</f>
        <v>0</v>
      </c>
      <c r="DS225" s="77" cm="1">
        <f t="array" ref="DS225">(IF(rLoan3IRType=iIRTypeFloat,IFERROR(fLoan3VarRateMnth,HLOOKUP(ROUNDUP(DS$10/12,),Assumptions!$B$166:$L$170,5,)),rLoan3Rate)+rLoan3Spread%%)/12*(DS218+DS219&gt;0)</f>
        <v>0</v>
      </c>
      <c r="DT225" s="77" cm="1">
        <f t="array" ref="DT225">(IF(rLoan3IRType=iIRTypeFloat,IFERROR(fLoan3VarRateMnth,HLOOKUP(ROUNDUP(DT$10/12,),Assumptions!$B$166:$L$170,5,)),rLoan3Rate)+rLoan3Spread%%)/12*(DT218+DT219&gt;0)</f>
        <v>0</v>
      </c>
      <c r="DU225" s="77" cm="1">
        <f t="array" ref="DU225">(IF(rLoan3IRType=iIRTypeFloat,IFERROR(fLoan3VarRateMnth,HLOOKUP(ROUNDUP(DU$10/12,),Assumptions!$B$166:$L$170,5,)),rLoan3Rate)+rLoan3Spread%%)/12*(DU218+DU219&gt;0)</f>
        <v>0</v>
      </c>
      <c r="DV225" s="77" cm="1">
        <f t="array" ref="DV225">(IF(rLoan3IRType=iIRTypeFloat,IFERROR(fLoan3VarRateMnth,HLOOKUP(ROUNDUP(DV$10/12,),Assumptions!$B$166:$L$170,5,)),rLoan3Rate)+rLoan3Spread%%)/12*(DV218+DV219&gt;0)</f>
        <v>0</v>
      </c>
      <c r="DW225" s="77" cm="1">
        <f t="array" ref="DW225">(IF(rLoan3IRType=iIRTypeFloat,IFERROR(fLoan3VarRateMnth,HLOOKUP(ROUNDUP(DW$10/12,),Assumptions!$B$166:$L$170,5,)),rLoan3Rate)+rLoan3Spread%%)/12*(DW218+DW219&gt;0)</f>
        <v>0</v>
      </c>
      <c r="DX225" s="77" cm="1">
        <f t="array" ref="DX225">(IF(rLoan3IRType=iIRTypeFloat,IFERROR(fLoan3VarRateMnth,HLOOKUP(ROUNDUP(DX$10/12,),Assumptions!$B$166:$L$170,5,)),rLoan3Rate)+rLoan3Spread%%)/12*(DX218+DX219&gt;0)</f>
        <v>0</v>
      </c>
      <c r="DY225" s="77" cm="1">
        <f t="array" ref="DY225">(IF(rLoan3IRType=iIRTypeFloat,IFERROR(fLoan3VarRateMnth,HLOOKUP(ROUNDUP(DY$10/12,),Assumptions!$B$166:$L$170,5,)),rLoan3Rate)+rLoan3Spread%%)/12*(DY218+DY219&gt;0)</f>
        <v>0</v>
      </c>
      <c r="DZ225" s="77" cm="1">
        <f t="array" ref="DZ225">(IF(rLoan3IRType=iIRTypeFloat,IFERROR(fLoan3VarRateMnth,HLOOKUP(ROUNDUP(DZ$10/12,),Assumptions!$B$166:$L$170,5,)),rLoan3Rate)+rLoan3Spread%%)/12*(DZ218+DZ219&gt;0)</f>
        <v>0</v>
      </c>
      <c r="EA225" s="77" cm="1">
        <f t="array" ref="EA225">(IF(rLoan3IRType=iIRTypeFloat,IFERROR(fLoan3VarRateMnth,HLOOKUP(ROUNDUP(EA$10/12,),Assumptions!$B$166:$L$170,5,)),rLoan3Rate)+rLoan3Spread%%)/12*(EA218+EA219&gt;0)</f>
        <v>0</v>
      </c>
      <c r="EB225" s="77" cm="1">
        <f t="array" ref="EB225">(IF(rLoan3IRType=iIRTypeFloat,IFERROR(fLoan3VarRateMnth,HLOOKUP(ROUNDUP(EB$10/12,),Assumptions!$B$166:$L$170,5,)),rLoan3Rate)+rLoan3Spread%%)/12*(EB218+EB219&gt;0)</f>
        <v>0</v>
      </c>
      <c r="EC225" s="77" cm="1">
        <f t="array" ref="EC225">(IF(rLoan3IRType=iIRTypeFloat,IFERROR(fLoan3VarRateMnth,HLOOKUP(ROUNDUP(EC$10/12,),Assumptions!$B$166:$L$170,5,)),rLoan3Rate)+rLoan3Spread%%)/12*(EC218+EC219&gt;0)</f>
        <v>0</v>
      </c>
      <c r="ED225" s="77" cm="1">
        <f t="array" ref="ED225">(IF(rLoan3IRType=iIRTypeFloat,IFERROR(fLoan3VarRateMnth,HLOOKUP(ROUNDUP(ED$10/12,),Assumptions!$B$166:$L$170,5,)),rLoan3Rate)+rLoan3Spread%%)/12*(ED218+ED219&gt;0)</f>
        <v>0</v>
      </c>
      <c r="EE225" s="77" cm="1">
        <f t="array" ref="EE225">(IF(rLoan3IRType=iIRTypeFloat,IFERROR(fLoan3VarRateMnth,HLOOKUP(ROUNDUP(EE$10/12,),Assumptions!$B$166:$L$170,5,)),rLoan3Rate)+rLoan3Spread%%)/12*(EE218+EE219&gt;0)</f>
        <v>0</v>
      </c>
      <c r="EF225" s="77" cm="1">
        <f t="array" ref="EF225">(IF(rLoan3IRType=iIRTypeFloat,IFERROR(fLoan3VarRateMnth,HLOOKUP(ROUNDUP(EF$10/12,),Assumptions!$B$166:$L$170,5,)),rLoan3Rate)+rLoan3Spread%%)/12*(EF218+EF219&gt;0)</f>
        <v>0</v>
      </c>
      <c r="EG225" s="77" cm="1">
        <f t="array" ref="EG225">(IF(rLoan3IRType=iIRTypeFloat,IFERROR(fLoan3VarRateMnth,HLOOKUP(ROUNDUP(EG$10/12,),Assumptions!$B$166:$L$170,5,)),rLoan3Rate)+rLoan3Spread%%)/12*(EG218+EG219&gt;0)</f>
        <v>0</v>
      </c>
      <c r="EH225" s="77" cm="1">
        <f t="array" ref="EH225">(IF(rLoan3IRType=iIRTypeFloat,IFERROR(fLoan3VarRateMnth,HLOOKUP(ROUNDUP(EH$10/12,),Assumptions!$B$166:$L$170,5,)),rLoan3Rate)+rLoan3Spread%%)/12*(EH218+EH219&gt;0)</f>
        <v>0</v>
      </c>
    </row>
    <row r="226" spans="1:138" ht="12.75" thickBot="1" x14ac:dyDescent="0.25">
      <c r="A226" s="2"/>
      <c r="B226" s="182" t="s">
        <v>192</v>
      </c>
      <c r="C226" s="96"/>
      <c r="D226" s="77"/>
      <c r="E226" s="77">
        <f t="shared" ref="E226:N226" si="365">E225-E227</f>
        <v>0</v>
      </c>
      <c r="F226" s="77">
        <f t="shared" si="365"/>
        <v>0</v>
      </c>
      <c r="G226" s="77">
        <f t="shared" si="365"/>
        <v>0</v>
      </c>
      <c r="H226" s="77">
        <f t="shared" si="365"/>
        <v>0</v>
      </c>
      <c r="I226" s="77">
        <f t="shared" si="365"/>
        <v>0</v>
      </c>
      <c r="J226" s="77">
        <f t="shared" si="365"/>
        <v>0</v>
      </c>
      <c r="K226" s="77">
        <f t="shared" si="365"/>
        <v>0</v>
      </c>
      <c r="L226" s="77">
        <f t="shared" si="365"/>
        <v>0</v>
      </c>
      <c r="M226" s="77">
        <f t="shared" si="365"/>
        <v>0</v>
      </c>
      <c r="N226" s="77">
        <f t="shared" si="365"/>
        <v>0</v>
      </c>
      <c r="O226" s="77">
        <f>O225-O227</f>
        <v>0</v>
      </c>
      <c r="P226" s="77"/>
      <c r="Q226" s="2"/>
      <c r="R226" s="77"/>
      <c r="S226" s="77">
        <f t="shared" ref="S226:AX226" si="366">S225-S227</f>
        <v>0</v>
      </c>
      <c r="T226" s="77">
        <f t="shared" si="366"/>
        <v>0</v>
      </c>
      <c r="U226" s="77">
        <f t="shared" si="366"/>
        <v>0</v>
      </c>
      <c r="V226" s="77">
        <f t="shared" si="366"/>
        <v>0</v>
      </c>
      <c r="W226" s="77">
        <f t="shared" si="366"/>
        <v>0</v>
      </c>
      <c r="X226" s="77">
        <f t="shared" si="366"/>
        <v>0</v>
      </c>
      <c r="Y226" s="77">
        <f t="shared" si="366"/>
        <v>0</v>
      </c>
      <c r="Z226" s="77">
        <f t="shared" si="366"/>
        <v>0</v>
      </c>
      <c r="AA226" s="77">
        <f t="shared" si="366"/>
        <v>0</v>
      </c>
      <c r="AB226" s="77">
        <f t="shared" si="366"/>
        <v>0</v>
      </c>
      <c r="AC226" s="77">
        <f t="shared" si="366"/>
        <v>0</v>
      </c>
      <c r="AD226" s="77">
        <f t="shared" si="366"/>
        <v>0</v>
      </c>
      <c r="AE226" s="77">
        <f t="shared" si="366"/>
        <v>0</v>
      </c>
      <c r="AF226" s="77">
        <f t="shared" si="366"/>
        <v>0</v>
      </c>
      <c r="AG226" s="77">
        <f t="shared" si="366"/>
        <v>0</v>
      </c>
      <c r="AH226" s="77">
        <f t="shared" si="366"/>
        <v>0</v>
      </c>
      <c r="AI226" s="77">
        <f t="shared" si="366"/>
        <v>0</v>
      </c>
      <c r="AJ226" s="77">
        <f t="shared" si="366"/>
        <v>0</v>
      </c>
      <c r="AK226" s="77">
        <f t="shared" si="366"/>
        <v>0</v>
      </c>
      <c r="AL226" s="77">
        <f t="shared" si="366"/>
        <v>0</v>
      </c>
      <c r="AM226" s="77">
        <f t="shared" si="366"/>
        <v>0</v>
      </c>
      <c r="AN226" s="77">
        <f t="shared" si="366"/>
        <v>0</v>
      </c>
      <c r="AO226" s="77">
        <f t="shared" si="366"/>
        <v>0</v>
      </c>
      <c r="AP226" s="77">
        <f t="shared" si="366"/>
        <v>0</v>
      </c>
      <c r="AQ226" s="77">
        <f t="shared" si="366"/>
        <v>0</v>
      </c>
      <c r="AR226" s="77">
        <f t="shared" si="366"/>
        <v>0</v>
      </c>
      <c r="AS226" s="77">
        <f t="shared" si="366"/>
        <v>0</v>
      </c>
      <c r="AT226" s="77">
        <f t="shared" si="366"/>
        <v>0</v>
      </c>
      <c r="AU226" s="77">
        <f t="shared" si="366"/>
        <v>0</v>
      </c>
      <c r="AV226" s="77">
        <f t="shared" si="366"/>
        <v>0</v>
      </c>
      <c r="AW226" s="77">
        <f t="shared" si="366"/>
        <v>0</v>
      </c>
      <c r="AX226" s="77">
        <f t="shared" si="366"/>
        <v>0</v>
      </c>
      <c r="AY226" s="77">
        <f t="shared" ref="AY226:CD226" si="367">AY225-AY227</f>
        <v>0</v>
      </c>
      <c r="AZ226" s="77">
        <f t="shared" si="367"/>
        <v>0</v>
      </c>
      <c r="BA226" s="77">
        <f t="shared" si="367"/>
        <v>0</v>
      </c>
      <c r="BB226" s="77">
        <f t="shared" si="367"/>
        <v>0</v>
      </c>
      <c r="BC226" s="77">
        <f t="shared" si="367"/>
        <v>0</v>
      </c>
      <c r="BD226" s="77">
        <f t="shared" si="367"/>
        <v>0</v>
      </c>
      <c r="BE226" s="77">
        <f t="shared" si="367"/>
        <v>0</v>
      </c>
      <c r="BF226" s="77">
        <f t="shared" si="367"/>
        <v>0</v>
      </c>
      <c r="BG226" s="77">
        <f t="shared" si="367"/>
        <v>0</v>
      </c>
      <c r="BH226" s="77">
        <f t="shared" si="367"/>
        <v>0</v>
      </c>
      <c r="BI226" s="77">
        <f t="shared" si="367"/>
        <v>0</v>
      </c>
      <c r="BJ226" s="77">
        <f t="shared" si="367"/>
        <v>0</v>
      </c>
      <c r="BK226" s="77">
        <f t="shared" si="367"/>
        <v>0</v>
      </c>
      <c r="BL226" s="77">
        <f t="shared" si="367"/>
        <v>0</v>
      </c>
      <c r="BM226" s="77">
        <f t="shared" si="367"/>
        <v>0</v>
      </c>
      <c r="BN226" s="77">
        <f t="shared" si="367"/>
        <v>0</v>
      </c>
      <c r="BO226" s="77">
        <f t="shared" si="367"/>
        <v>0</v>
      </c>
      <c r="BP226" s="77">
        <f t="shared" si="367"/>
        <v>0</v>
      </c>
      <c r="BQ226" s="77">
        <f t="shared" si="367"/>
        <v>0</v>
      </c>
      <c r="BR226" s="77">
        <f t="shared" si="367"/>
        <v>0</v>
      </c>
      <c r="BS226" s="77">
        <f t="shared" si="367"/>
        <v>0</v>
      </c>
      <c r="BT226" s="77">
        <f t="shared" si="367"/>
        <v>0</v>
      </c>
      <c r="BU226" s="77">
        <f t="shared" si="367"/>
        <v>0</v>
      </c>
      <c r="BV226" s="77">
        <f t="shared" si="367"/>
        <v>0</v>
      </c>
      <c r="BW226" s="77">
        <f t="shared" si="367"/>
        <v>0</v>
      </c>
      <c r="BX226" s="77">
        <f t="shared" si="367"/>
        <v>0</v>
      </c>
      <c r="BY226" s="77">
        <f t="shared" si="367"/>
        <v>0</v>
      </c>
      <c r="BZ226" s="77">
        <f t="shared" si="367"/>
        <v>0</v>
      </c>
      <c r="CA226" s="77">
        <f t="shared" si="367"/>
        <v>0</v>
      </c>
      <c r="CB226" s="77">
        <f t="shared" si="367"/>
        <v>0</v>
      </c>
      <c r="CC226" s="77">
        <f t="shared" si="367"/>
        <v>0</v>
      </c>
      <c r="CD226" s="77">
        <f t="shared" si="367"/>
        <v>0</v>
      </c>
      <c r="CE226" s="77">
        <f t="shared" ref="CE226:DJ226" si="368">CE225-CE227</f>
        <v>0</v>
      </c>
      <c r="CF226" s="77">
        <f t="shared" si="368"/>
        <v>0</v>
      </c>
      <c r="CG226" s="77">
        <f t="shared" si="368"/>
        <v>0</v>
      </c>
      <c r="CH226" s="77">
        <f t="shared" si="368"/>
        <v>0</v>
      </c>
      <c r="CI226" s="77">
        <f t="shared" si="368"/>
        <v>0</v>
      </c>
      <c r="CJ226" s="77">
        <f t="shared" si="368"/>
        <v>0</v>
      </c>
      <c r="CK226" s="77">
        <f t="shared" si="368"/>
        <v>0</v>
      </c>
      <c r="CL226" s="77">
        <f t="shared" si="368"/>
        <v>0</v>
      </c>
      <c r="CM226" s="77">
        <f t="shared" si="368"/>
        <v>0</v>
      </c>
      <c r="CN226" s="77">
        <f t="shared" si="368"/>
        <v>0</v>
      </c>
      <c r="CO226" s="77">
        <f t="shared" si="368"/>
        <v>0</v>
      </c>
      <c r="CP226" s="77">
        <f t="shared" si="368"/>
        <v>0</v>
      </c>
      <c r="CQ226" s="77">
        <f t="shared" si="368"/>
        <v>0</v>
      </c>
      <c r="CR226" s="77">
        <f t="shared" si="368"/>
        <v>0</v>
      </c>
      <c r="CS226" s="77">
        <f t="shared" si="368"/>
        <v>0</v>
      </c>
      <c r="CT226" s="77">
        <f t="shared" si="368"/>
        <v>0</v>
      </c>
      <c r="CU226" s="77">
        <f t="shared" si="368"/>
        <v>0</v>
      </c>
      <c r="CV226" s="77">
        <f t="shared" si="368"/>
        <v>0</v>
      </c>
      <c r="CW226" s="77">
        <f t="shared" si="368"/>
        <v>0</v>
      </c>
      <c r="CX226" s="77">
        <f t="shared" si="368"/>
        <v>0</v>
      </c>
      <c r="CY226" s="77">
        <f t="shared" si="368"/>
        <v>0</v>
      </c>
      <c r="CZ226" s="77">
        <f t="shared" si="368"/>
        <v>0</v>
      </c>
      <c r="DA226" s="77">
        <f t="shared" si="368"/>
        <v>0</v>
      </c>
      <c r="DB226" s="77">
        <f t="shared" si="368"/>
        <v>0</v>
      </c>
      <c r="DC226" s="77">
        <f t="shared" si="368"/>
        <v>0</v>
      </c>
      <c r="DD226" s="77">
        <f t="shared" si="368"/>
        <v>0</v>
      </c>
      <c r="DE226" s="77">
        <f t="shared" si="368"/>
        <v>0</v>
      </c>
      <c r="DF226" s="77">
        <f t="shared" si="368"/>
        <v>0</v>
      </c>
      <c r="DG226" s="77">
        <f t="shared" si="368"/>
        <v>0</v>
      </c>
      <c r="DH226" s="77">
        <f t="shared" si="368"/>
        <v>0</v>
      </c>
      <c r="DI226" s="77">
        <f t="shared" si="368"/>
        <v>0</v>
      </c>
      <c r="DJ226" s="77">
        <f t="shared" si="368"/>
        <v>0</v>
      </c>
      <c r="DK226" s="77">
        <f t="shared" ref="DK226:EH226" si="369">DK225-DK227</f>
        <v>0</v>
      </c>
      <c r="DL226" s="77">
        <f t="shared" si="369"/>
        <v>0</v>
      </c>
      <c r="DM226" s="77">
        <f t="shared" si="369"/>
        <v>0</v>
      </c>
      <c r="DN226" s="77">
        <f t="shared" si="369"/>
        <v>0</v>
      </c>
      <c r="DO226" s="77">
        <f t="shared" si="369"/>
        <v>0</v>
      </c>
      <c r="DP226" s="77">
        <f t="shared" si="369"/>
        <v>0</v>
      </c>
      <c r="DQ226" s="77">
        <f t="shared" si="369"/>
        <v>0</v>
      </c>
      <c r="DR226" s="77">
        <f t="shared" si="369"/>
        <v>0</v>
      </c>
      <c r="DS226" s="77">
        <f t="shared" si="369"/>
        <v>0</v>
      </c>
      <c r="DT226" s="77">
        <f t="shared" si="369"/>
        <v>0</v>
      </c>
      <c r="DU226" s="77">
        <f t="shared" si="369"/>
        <v>0</v>
      </c>
      <c r="DV226" s="77">
        <f t="shared" si="369"/>
        <v>0</v>
      </c>
      <c r="DW226" s="77">
        <f t="shared" si="369"/>
        <v>0</v>
      </c>
      <c r="DX226" s="77">
        <f t="shared" si="369"/>
        <v>0</v>
      </c>
      <c r="DY226" s="77">
        <f t="shared" si="369"/>
        <v>0</v>
      </c>
      <c r="DZ226" s="77">
        <f t="shared" si="369"/>
        <v>0</v>
      </c>
      <c r="EA226" s="77">
        <f t="shared" si="369"/>
        <v>0</v>
      </c>
      <c r="EB226" s="77">
        <f t="shared" si="369"/>
        <v>0</v>
      </c>
      <c r="EC226" s="77">
        <f t="shared" si="369"/>
        <v>0</v>
      </c>
      <c r="ED226" s="77">
        <f t="shared" si="369"/>
        <v>0</v>
      </c>
      <c r="EE226" s="77">
        <f t="shared" si="369"/>
        <v>0</v>
      </c>
      <c r="EF226" s="77">
        <f t="shared" si="369"/>
        <v>0</v>
      </c>
      <c r="EG226" s="77">
        <f t="shared" si="369"/>
        <v>0</v>
      </c>
      <c r="EH226" s="77">
        <f t="shared" si="369"/>
        <v>0</v>
      </c>
    </row>
    <row r="227" spans="1:138" ht="12.75" thickTop="1" x14ac:dyDescent="0.2">
      <c r="A227" s="2"/>
      <c r="B227" s="183" t="s">
        <v>545</v>
      </c>
      <c r="C227" s="151"/>
      <c r="D227" s="184"/>
      <c r="E227" s="184">
        <f t="shared" ref="E227:O227" si="370">SUMIF($R$8:$EH$8,E$10,$R227:$EH227)</f>
        <v>0</v>
      </c>
      <c r="F227" s="184">
        <f t="shared" si="370"/>
        <v>0</v>
      </c>
      <c r="G227" s="184">
        <f t="shared" si="370"/>
        <v>0</v>
      </c>
      <c r="H227" s="184">
        <f t="shared" si="370"/>
        <v>0</v>
      </c>
      <c r="I227" s="184">
        <f t="shared" si="370"/>
        <v>0</v>
      </c>
      <c r="J227" s="184">
        <f t="shared" si="370"/>
        <v>0</v>
      </c>
      <c r="K227" s="184">
        <f t="shared" si="370"/>
        <v>0</v>
      </c>
      <c r="L227" s="184">
        <f t="shared" si="370"/>
        <v>0</v>
      </c>
      <c r="M227" s="184">
        <f t="shared" si="370"/>
        <v>0</v>
      </c>
      <c r="N227" s="184">
        <f t="shared" si="370"/>
        <v>0</v>
      </c>
      <c r="O227" s="184">
        <f t="shared" si="370"/>
        <v>0</v>
      </c>
      <c r="P227" s="184"/>
      <c r="Q227" s="2"/>
      <c r="R227" s="184"/>
      <c r="S227" s="184">
        <f t="shared" ref="S227:AX227" si="371">IF(rLoan3IRType=iIRTypeFix,S225,MIN(MAX(S225,rLoan3Floor/12),rLoan3Cap/12))*(rLoan3Term&lt;&gt;0)*(S$9&gt;rClosingDate)*(S218+S219&gt;0)</f>
        <v>0</v>
      </c>
      <c r="T227" s="184">
        <f t="shared" si="371"/>
        <v>0</v>
      </c>
      <c r="U227" s="184">
        <f t="shared" si="371"/>
        <v>0</v>
      </c>
      <c r="V227" s="184">
        <f t="shared" si="371"/>
        <v>0</v>
      </c>
      <c r="W227" s="184">
        <f t="shared" si="371"/>
        <v>0</v>
      </c>
      <c r="X227" s="184">
        <f t="shared" si="371"/>
        <v>0</v>
      </c>
      <c r="Y227" s="184">
        <f t="shared" si="371"/>
        <v>0</v>
      </c>
      <c r="Z227" s="184">
        <f t="shared" si="371"/>
        <v>0</v>
      </c>
      <c r="AA227" s="184">
        <f t="shared" si="371"/>
        <v>0</v>
      </c>
      <c r="AB227" s="184">
        <f t="shared" si="371"/>
        <v>0</v>
      </c>
      <c r="AC227" s="184">
        <f t="shared" si="371"/>
        <v>0</v>
      </c>
      <c r="AD227" s="184">
        <f t="shared" si="371"/>
        <v>0</v>
      </c>
      <c r="AE227" s="184">
        <f t="shared" si="371"/>
        <v>0</v>
      </c>
      <c r="AF227" s="184">
        <f t="shared" si="371"/>
        <v>0</v>
      </c>
      <c r="AG227" s="184">
        <f t="shared" si="371"/>
        <v>0</v>
      </c>
      <c r="AH227" s="184">
        <f t="shared" si="371"/>
        <v>0</v>
      </c>
      <c r="AI227" s="184">
        <f t="shared" si="371"/>
        <v>0</v>
      </c>
      <c r="AJ227" s="184">
        <f t="shared" si="371"/>
        <v>0</v>
      </c>
      <c r="AK227" s="184">
        <f t="shared" si="371"/>
        <v>0</v>
      </c>
      <c r="AL227" s="184">
        <f t="shared" si="371"/>
        <v>0</v>
      </c>
      <c r="AM227" s="184">
        <f t="shared" si="371"/>
        <v>0</v>
      </c>
      <c r="AN227" s="184">
        <f t="shared" si="371"/>
        <v>0</v>
      </c>
      <c r="AO227" s="184">
        <f t="shared" si="371"/>
        <v>0</v>
      </c>
      <c r="AP227" s="184">
        <f t="shared" si="371"/>
        <v>0</v>
      </c>
      <c r="AQ227" s="184">
        <f t="shared" si="371"/>
        <v>0</v>
      </c>
      <c r="AR227" s="184">
        <f t="shared" si="371"/>
        <v>0</v>
      </c>
      <c r="AS227" s="184">
        <f t="shared" si="371"/>
        <v>0</v>
      </c>
      <c r="AT227" s="184">
        <f t="shared" si="371"/>
        <v>0</v>
      </c>
      <c r="AU227" s="184">
        <f t="shared" si="371"/>
        <v>0</v>
      </c>
      <c r="AV227" s="184">
        <f t="shared" si="371"/>
        <v>0</v>
      </c>
      <c r="AW227" s="184">
        <f t="shared" si="371"/>
        <v>0</v>
      </c>
      <c r="AX227" s="184">
        <f t="shared" si="371"/>
        <v>0</v>
      </c>
      <c r="AY227" s="184">
        <f t="shared" ref="AY227:CD227" si="372">IF(rLoan3IRType=iIRTypeFix,AY225,MIN(MAX(AY225,rLoan3Floor/12),rLoan3Cap/12))*(rLoan3Term&lt;&gt;0)*(AY$9&gt;rClosingDate)*(AY218+AY219&gt;0)</f>
        <v>0</v>
      </c>
      <c r="AZ227" s="184">
        <f t="shared" si="372"/>
        <v>0</v>
      </c>
      <c r="BA227" s="184">
        <f t="shared" si="372"/>
        <v>0</v>
      </c>
      <c r="BB227" s="184">
        <f t="shared" si="372"/>
        <v>0</v>
      </c>
      <c r="BC227" s="184">
        <f t="shared" si="372"/>
        <v>0</v>
      </c>
      <c r="BD227" s="184">
        <f t="shared" si="372"/>
        <v>0</v>
      </c>
      <c r="BE227" s="184">
        <f t="shared" si="372"/>
        <v>0</v>
      </c>
      <c r="BF227" s="184">
        <f t="shared" si="372"/>
        <v>0</v>
      </c>
      <c r="BG227" s="184">
        <f t="shared" si="372"/>
        <v>0</v>
      </c>
      <c r="BH227" s="184">
        <f t="shared" si="372"/>
        <v>0</v>
      </c>
      <c r="BI227" s="184">
        <f t="shared" si="372"/>
        <v>0</v>
      </c>
      <c r="BJ227" s="184">
        <f t="shared" si="372"/>
        <v>0</v>
      </c>
      <c r="BK227" s="184">
        <f t="shared" si="372"/>
        <v>0</v>
      </c>
      <c r="BL227" s="184">
        <f t="shared" si="372"/>
        <v>0</v>
      </c>
      <c r="BM227" s="184">
        <f t="shared" si="372"/>
        <v>0</v>
      </c>
      <c r="BN227" s="184">
        <f t="shared" si="372"/>
        <v>0</v>
      </c>
      <c r="BO227" s="184">
        <f t="shared" si="372"/>
        <v>0</v>
      </c>
      <c r="BP227" s="184">
        <f t="shared" si="372"/>
        <v>0</v>
      </c>
      <c r="BQ227" s="184">
        <f t="shared" si="372"/>
        <v>0</v>
      </c>
      <c r="BR227" s="184">
        <f t="shared" si="372"/>
        <v>0</v>
      </c>
      <c r="BS227" s="184">
        <f t="shared" si="372"/>
        <v>0</v>
      </c>
      <c r="BT227" s="184">
        <f t="shared" si="372"/>
        <v>0</v>
      </c>
      <c r="BU227" s="184">
        <f t="shared" si="372"/>
        <v>0</v>
      </c>
      <c r="BV227" s="184">
        <f t="shared" si="372"/>
        <v>0</v>
      </c>
      <c r="BW227" s="184">
        <f t="shared" si="372"/>
        <v>0</v>
      </c>
      <c r="BX227" s="184">
        <f t="shared" si="372"/>
        <v>0</v>
      </c>
      <c r="BY227" s="184">
        <f t="shared" si="372"/>
        <v>0</v>
      </c>
      <c r="BZ227" s="184">
        <f t="shared" si="372"/>
        <v>0</v>
      </c>
      <c r="CA227" s="184">
        <f t="shared" si="372"/>
        <v>0</v>
      </c>
      <c r="CB227" s="184">
        <f t="shared" si="372"/>
        <v>0</v>
      </c>
      <c r="CC227" s="184">
        <f t="shared" si="372"/>
        <v>0</v>
      </c>
      <c r="CD227" s="184">
        <f t="shared" si="372"/>
        <v>0</v>
      </c>
      <c r="CE227" s="184">
        <f t="shared" ref="CE227:DJ227" si="373">IF(rLoan3IRType=iIRTypeFix,CE225,MIN(MAX(CE225,rLoan3Floor/12),rLoan3Cap/12))*(rLoan3Term&lt;&gt;0)*(CE$9&gt;rClosingDate)*(CE218+CE219&gt;0)</f>
        <v>0</v>
      </c>
      <c r="CF227" s="184">
        <f t="shared" si="373"/>
        <v>0</v>
      </c>
      <c r="CG227" s="184">
        <f t="shared" si="373"/>
        <v>0</v>
      </c>
      <c r="CH227" s="184">
        <f t="shared" si="373"/>
        <v>0</v>
      </c>
      <c r="CI227" s="184">
        <f t="shared" si="373"/>
        <v>0</v>
      </c>
      <c r="CJ227" s="184">
        <f t="shared" si="373"/>
        <v>0</v>
      </c>
      <c r="CK227" s="184">
        <f t="shared" si="373"/>
        <v>0</v>
      </c>
      <c r="CL227" s="184">
        <f t="shared" si="373"/>
        <v>0</v>
      </c>
      <c r="CM227" s="184">
        <f t="shared" si="373"/>
        <v>0</v>
      </c>
      <c r="CN227" s="184">
        <f t="shared" si="373"/>
        <v>0</v>
      </c>
      <c r="CO227" s="184">
        <f t="shared" si="373"/>
        <v>0</v>
      </c>
      <c r="CP227" s="184">
        <f t="shared" si="373"/>
        <v>0</v>
      </c>
      <c r="CQ227" s="184">
        <f t="shared" si="373"/>
        <v>0</v>
      </c>
      <c r="CR227" s="184">
        <f t="shared" si="373"/>
        <v>0</v>
      </c>
      <c r="CS227" s="184">
        <f t="shared" si="373"/>
        <v>0</v>
      </c>
      <c r="CT227" s="184">
        <f t="shared" si="373"/>
        <v>0</v>
      </c>
      <c r="CU227" s="184">
        <f t="shared" si="373"/>
        <v>0</v>
      </c>
      <c r="CV227" s="184">
        <f t="shared" si="373"/>
        <v>0</v>
      </c>
      <c r="CW227" s="184">
        <f t="shared" si="373"/>
        <v>0</v>
      </c>
      <c r="CX227" s="184">
        <f t="shared" si="373"/>
        <v>0</v>
      </c>
      <c r="CY227" s="184">
        <f t="shared" si="373"/>
        <v>0</v>
      </c>
      <c r="CZ227" s="184">
        <f t="shared" si="373"/>
        <v>0</v>
      </c>
      <c r="DA227" s="184">
        <f t="shared" si="373"/>
        <v>0</v>
      </c>
      <c r="DB227" s="184">
        <f t="shared" si="373"/>
        <v>0</v>
      </c>
      <c r="DC227" s="184">
        <f t="shared" si="373"/>
        <v>0</v>
      </c>
      <c r="DD227" s="184">
        <f t="shared" si="373"/>
        <v>0</v>
      </c>
      <c r="DE227" s="184">
        <f t="shared" si="373"/>
        <v>0</v>
      </c>
      <c r="DF227" s="184">
        <f t="shared" si="373"/>
        <v>0</v>
      </c>
      <c r="DG227" s="184">
        <f t="shared" si="373"/>
        <v>0</v>
      </c>
      <c r="DH227" s="184">
        <f t="shared" si="373"/>
        <v>0</v>
      </c>
      <c r="DI227" s="184">
        <f t="shared" si="373"/>
        <v>0</v>
      </c>
      <c r="DJ227" s="184">
        <f t="shared" si="373"/>
        <v>0</v>
      </c>
      <c r="DK227" s="184">
        <f t="shared" ref="DK227:EH227" si="374">IF(rLoan3IRType=iIRTypeFix,DK225,MIN(MAX(DK225,rLoan3Floor/12),rLoan3Cap/12))*(rLoan3Term&lt;&gt;0)*(DK$9&gt;rClosingDate)*(DK218+DK219&gt;0)</f>
        <v>0</v>
      </c>
      <c r="DL227" s="184">
        <f t="shared" si="374"/>
        <v>0</v>
      </c>
      <c r="DM227" s="184">
        <f t="shared" si="374"/>
        <v>0</v>
      </c>
      <c r="DN227" s="184">
        <f t="shared" si="374"/>
        <v>0</v>
      </c>
      <c r="DO227" s="184">
        <f t="shared" si="374"/>
        <v>0</v>
      </c>
      <c r="DP227" s="184">
        <f t="shared" si="374"/>
        <v>0</v>
      </c>
      <c r="DQ227" s="184">
        <f t="shared" si="374"/>
        <v>0</v>
      </c>
      <c r="DR227" s="184">
        <f t="shared" si="374"/>
        <v>0</v>
      </c>
      <c r="DS227" s="184">
        <f t="shared" si="374"/>
        <v>0</v>
      </c>
      <c r="DT227" s="184">
        <f t="shared" si="374"/>
        <v>0</v>
      </c>
      <c r="DU227" s="184">
        <f t="shared" si="374"/>
        <v>0</v>
      </c>
      <c r="DV227" s="184">
        <f t="shared" si="374"/>
        <v>0</v>
      </c>
      <c r="DW227" s="184">
        <f t="shared" si="374"/>
        <v>0</v>
      </c>
      <c r="DX227" s="184">
        <f t="shared" si="374"/>
        <v>0</v>
      </c>
      <c r="DY227" s="184">
        <f t="shared" si="374"/>
        <v>0</v>
      </c>
      <c r="DZ227" s="184">
        <f t="shared" si="374"/>
        <v>0</v>
      </c>
      <c r="EA227" s="184">
        <f t="shared" si="374"/>
        <v>0</v>
      </c>
      <c r="EB227" s="184">
        <f t="shared" si="374"/>
        <v>0</v>
      </c>
      <c r="EC227" s="184">
        <f t="shared" si="374"/>
        <v>0</v>
      </c>
      <c r="ED227" s="184">
        <f t="shared" si="374"/>
        <v>0</v>
      </c>
      <c r="EE227" s="184">
        <f t="shared" si="374"/>
        <v>0</v>
      </c>
      <c r="EF227" s="184">
        <f t="shared" si="374"/>
        <v>0</v>
      </c>
      <c r="EG227" s="184">
        <f t="shared" si="374"/>
        <v>0</v>
      </c>
      <c r="EH227" s="184">
        <f t="shared" si="374"/>
        <v>0</v>
      </c>
    </row>
    <row r="228" spans="1:138" x14ac:dyDescent="0.2">
      <c r="A228" s="2"/>
      <c r="B228" s="185"/>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row>
    <row r="229" spans="1:138" x14ac:dyDescent="0.2">
      <c r="A229" s="2"/>
      <c r="B229" s="181" t="s">
        <v>193</v>
      </c>
      <c r="C229" s="120"/>
      <c r="D229" s="120"/>
      <c r="E229" s="120" cm="1">
        <f t="array" aca="1" ref="E229" ca="1">SUMPRODUCT($R$9:$EH$9*($R$8:$EH$8=E$10)*($R229:$EH229=1))</f>
        <v>0</v>
      </c>
      <c r="F229" s="120" cm="1">
        <f t="array" aca="1" ref="F229" ca="1">SUMPRODUCT($R$9:$EH$9*($R$8:$EH$8=F$10)*($R229:$EH229=1))</f>
        <v>0</v>
      </c>
      <c r="G229" s="120" cm="1">
        <f t="array" aca="1" ref="G229" ca="1">SUMPRODUCT($R$9:$EH$9*($R$8:$EH$8=G$10)*($R229:$EH229=1))</f>
        <v>0</v>
      </c>
      <c r="H229" s="120" cm="1">
        <f t="array" aca="1" ref="H229" ca="1">SUMPRODUCT($R$9:$EH$9*($R$8:$EH$8=H$10)*($R229:$EH229=1))</f>
        <v>0</v>
      </c>
      <c r="I229" s="120" cm="1">
        <f t="array" aca="1" ref="I229" ca="1">SUMPRODUCT($R$9:$EH$9*($R$8:$EH$8=I$10)*($R229:$EH229=1))</f>
        <v>0</v>
      </c>
      <c r="J229" s="120" cm="1">
        <f t="array" aca="1" ref="J229" ca="1">SUMPRODUCT($R$9:$EH$9*($R$8:$EH$8=J$10)*($R229:$EH229=1))</f>
        <v>0</v>
      </c>
      <c r="K229" s="120" cm="1">
        <f t="array" aca="1" ref="K229" ca="1">SUMPRODUCT($R$9:$EH$9*($R$8:$EH$8=K$10)*($R229:$EH229=1))</f>
        <v>0</v>
      </c>
      <c r="L229" s="120" cm="1">
        <f t="array" aca="1" ref="L229" ca="1">SUMPRODUCT($R$9:$EH$9*($R$8:$EH$8=L$10)*($R229:$EH229=1))</f>
        <v>0</v>
      </c>
      <c r="M229" s="120" cm="1">
        <f t="array" aca="1" ref="M229" ca="1">SUMPRODUCT($R$9:$EH$9*($R$8:$EH$8=M$10)*($R229:$EH229=1))</f>
        <v>0</v>
      </c>
      <c r="N229" s="120" cm="1">
        <f t="array" aca="1" ref="N229" ca="1">SUMPRODUCT($R$9:$EH$9*($R$8:$EH$8=N$10)*($R229:$EH229=1))</f>
        <v>0</v>
      </c>
      <c r="O229" s="120" cm="1">
        <f t="array" aca="1" ref="O229" ca="1">SUMPRODUCT($R$9:$EH$9*($R$8:$EH$8=O$10)*($R229:$EH229=1))</f>
        <v>0</v>
      </c>
      <c r="P229" s="120"/>
      <c r="Q229" s="2"/>
      <c r="R229" s="120"/>
      <c r="S229" s="120">
        <f ca="1">AND(S221,OR(S135,S198))*1</f>
        <v>0</v>
      </c>
      <c r="T229" s="120">
        <f t="shared" ref="T229:CE229" ca="1" si="375">AND(T221,OR(T135,T198))*1</f>
        <v>0</v>
      </c>
      <c r="U229" s="120">
        <f t="shared" ca="1" si="375"/>
        <v>0</v>
      </c>
      <c r="V229" s="120">
        <f t="shared" ca="1" si="375"/>
        <v>0</v>
      </c>
      <c r="W229" s="120">
        <f t="shared" ca="1" si="375"/>
        <v>0</v>
      </c>
      <c r="X229" s="120">
        <f t="shared" ca="1" si="375"/>
        <v>0</v>
      </c>
      <c r="Y229" s="120">
        <f t="shared" ca="1" si="375"/>
        <v>0</v>
      </c>
      <c r="Z229" s="120">
        <f t="shared" ca="1" si="375"/>
        <v>0</v>
      </c>
      <c r="AA229" s="120">
        <f t="shared" ca="1" si="375"/>
        <v>0</v>
      </c>
      <c r="AB229" s="120">
        <f t="shared" ca="1" si="375"/>
        <v>0</v>
      </c>
      <c r="AC229" s="120">
        <f t="shared" ca="1" si="375"/>
        <v>0</v>
      </c>
      <c r="AD229" s="120">
        <f t="shared" ca="1" si="375"/>
        <v>0</v>
      </c>
      <c r="AE229" s="120">
        <f t="shared" ca="1" si="375"/>
        <v>0</v>
      </c>
      <c r="AF229" s="120">
        <f t="shared" ca="1" si="375"/>
        <v>0</v>
      </c>
      <c r="AG229" s="120">
        <f t="shared" ca="1" si="375"/>
        <v>0</v>
      </c>
      <c r="AH229" s="120">
        <f t="shared" ca="1" si="375"/>
        <v>0</v>
      </c>
      <c r="AI229" s="120">
        <f t="shared" ca="1" si="375"/>
        <v>0</v>
      </c>
      <c r="AJ229" s="120">
        <f t="shared" ca="1" si="375"/>
        <v>0</v>
      </c>
      <c r="AK229" s="120">
        <f t="shared" ca="1" si="375"/>
        <v>0</v>
      </c>
      <c r="AL229" s="120">
        <f t="shared" ca="1" si="375"/>
        <v>0</v>
      </c>
      <c r="AM229" s="120">
        <f t="shared" ca="1" si="375"/>
        <v>0</v>
      </c>
      <c r="AN229" s="120">
        <f t="shared" ca="1" si="375"/>
        <v>0</v>
      </c>
      <c r="AO229" s="120">
        <f t="shared" ca="1" si="375"/>
        <v>0</v>
      </c>
      <c r="AP229" s="120">
        <f t="shared" ca="1" si="375"/>
        <v>0</v>
      </c>
      <c r="AQ229" s="120">
        <f t="shared" ca="1" si="375"/>
        <v>0</v>
      </c>
      <c r="AR229" s="120">
        <f t="shared" ca="1" si="375"/>
        <v>0</v>
      </c>
      <c r="AS229" s="120">
        <f t="shared" ca="1" si="375"/>
        <v>0</v>
      </c>
      <c r="AT229" s="120">
        <f t="shared" ca="1" si="375"/>
        <v>0</v>
      </c>
      <c r="AU229" s="120">
        <f t="shared" ca="1" si="375"/>
        <v>0</v>
      </c>
      <c r="AV229" s="120">
        <f t="shared" ca="1" si="375"/>
        <v>0</v>
      </c>
      <c r="AW229" s="120">
        <f t="shared" ca="1" si="375"/>
        <v>0</v>
      </c>
      <c r="AX229" s="120">
        <f t="shared" ca="1" si="375"/>
        <v>0</v>
      </c>
      <c r="AY229" s="120">
        <f t="shared" ca="1" si="375"/>
        <v>0</v>
      </c>
      <c r="AZ229" s="120">
        <f t="shared" ca="1" si="375"/>
        <v>0</v>
      </c>
      <c r="BA229" s="120">
        <f t="shared" ca="1" si="375"/>
        <v>0</v>
      </c>
      <c r="BB229" s="120">
        <f t="shared" ca="1" si="375"/>
        <v>0</v>
      </c>
      <c r="BC229" s="120">
        <f t="shared" ca="1" si="375"/>
        <v>0</v>
      </c>
      <c r="BD229" s="120">
        <f t="shared" ca="1" si="375"/>
        <v>0</v>
      </c>
      <c r="BE229" s="120">
        <f t="shared" ca="1" si="375"/>
        <v>0</v>
      </c>
      <c r="BF229" s="120">
        <f t="shared" ca="1" si="375"/>
        <v>0</v>
      </c>
      <c r="BG229" s="120">
        <f t="shared" ca="1" si="375"/>
        <v>0</v>
      </c>
      <c r="BH229" s="120">
        <f t="shared" ca="1" si="375"/>
        <v>0</v>
      </c>
      <c r="BI229" s="120">
        <f t="shared" ca="1" si="375"/>
        <v>0</v>
      </c>
      <c r="BJ229" s="120">
        <f t="shared" ca="1" si="375"/>
        <v>0</v>
      </c>
      <c r="BK229" s="120">
        <f t="shared" ca="1" si="375"/>
        <v>0</v>
      </c>
      <c r="BL229" s="120">
        <f t="shared" ca="1" si="375"/>
        <v>0</v>
      </c>
      <c r="BM229" s="120">
        <f t="shared" ca="1" si="375"/>
        <v>0</v>
      </c>
      <c r="BN229" s="120">
        <f t="shared" ca="1" si="375"/>
        <v>0</v>
      </c>
      <c r="BO229" s="120">
        <f t="shared" ca="1" si="375"/>
        <v>0</v>
      </c>
      <c r="BP229" s="120">
        <f t="shared" ca="1" si="375"/>
        <v>0</v>
      </c>
      <c r="BQ229" s="120">
        <f t="shared" ca="1" si="375"/>
        <v>0</v>
      </c>
      <c r="BR229" s="120">
        <f t="shared" ca="1" si="375"/>
        <v>0</v>
      </c>
      <c r="BS229" s="120">
        <f t="shared" ca="1" si="375"/>
        <v>0</v>
      </c>
      <c r="BT229" s="120">
        <f t="shared" ca="1" si="375"/>
        <v>0</v>
      </c>
      <c r="BU229" s="120">
        <f t="shared" ca="1" si="375"/>
        <v>0</v>
      </c>
      <c r="BV229" s="120">
        <f t="shared" ca="1" si="375"/>
        <v>0</v>
      </c>
      <c r="BW229" s="120">
        <f t="shared" ca="1" si="375"/>
        <v>0</v>
      </c>
      <c r="BX229" s="120">
        <f t="shared" ca="1" si="375"/>
        <v>0</v>
      </c>
      <c r="BY229" s="120">
        <f t="shared" ca="1" si="375"/>
        <v>0</v>
      </c>
      <c r="BZ229" s="120">
        <f t="shared" ca="1" si="375"/>
        <v>0</v>
      </c>
      <c r="CA229" s="120">
        <f t="shared" ca="1" si="375"/>
        <v>0</v>
      </c>
      <c r="CB229" s="120">
        <f t="shared" ca="1" si="375"/>
        <v>0</v>
      </c>
      <c r="CC229" s="120">
        <f t="shared" ca="1" si="375"/>
        <v>0</v>
      </c>
      <c r="CD229" s="120">
        <f t="shared" ca="1" si="375"/>
        <v>0</v>
      </c>
      <c r="CE229" s="120">
        <f t="shared" ca="1" si="375"/>
        <v>0</v>
      </c>
      <c r="CF229" s="120">
        <f t="shared" ref="CF229:EH229" ca="1" si="376">AND(CF221,OR(CF135,CF198))*1</f>
        <v>0</v>
      </c>
      <c r="CG229" s="120">
        <f t="shared" ca="1" si="376"/>
        <v>0</v>
      </c>
      <c r="CH229" s="120">
        <f t="shared" ca="1" si="376"/>
        <v>0</v>
      </c>
      <c r="CI229" s="120">
        <f t="shared" ca="1" si="376"/>
        <v>0</v>
      </c>
      <c r="CJ229" s="120">
        <f t="shared" ca="1" si="376"/>
        <v>0</v>
      </c>
      <c r="CK229" s="120">
        <f t="shared" ca="1" si="376"/>
        <v>0</v>
      </c>
      <c r="CL229" s="120">
        <f t="shared" ca="1" si="376"/>
        <v>0</v>
      </c>
      <c r="CM229" s="120">
        <f t="shared" ca="1" si="376"/>
        <v>0</v>
      </c>
      <c r="CN229" s="120">
        <f t="shared" ca="1" si="376"/>
        <v>0</v>
      </c>
      <c r="CO229" s="120">
        <f t="shared" ca="1" si="376"/>
        <v>0</v>
      </c>
      <c r="CP229" s="120">
        <f t="shared" ca="1" si="376"/>
        <v>0</v>
      </c>
      <c r="CQ229" s="120">
        <f t="shared" ca="1" si="376"/>
        <v>0</v>
      </c>
      <c r="CR229" s="120">
        <f t="shared" ca="1" si="376"/>
        <v>0</v>
      </c>
      <c r="CS229" s="120">
        <f t="shared" ca="1" si="376"/>
        <v>0</v>
      </c>
      <c r="CT229" s="120">
        <f t="shared" ca="1" si="376"/>
        <v>0</v>
      </c>
      <c r="CU229" s="120">
        <f t="shared" ca="1" si="376"/>
        <v>0</v>
      </c>
      <c r="CV229" s="120">
        <f t="shared" ca="1" si="376"/>
        <v>0</v>
      </c>
      <c r="CW229" s="120">
        <f t="shared" ca="1" si="376"/>
        <v>0</v>
      </c>
      <c r="CX229" s="120">
        <f t="shared" ca="1" si="376"/>
        <v>0</v>
      </c>
      <c r="CY229" s="120">
        <f t="shared" ca="1" si="376"/>
        <v>0</v>
      </c>
      <c r="CZ229" s="120">
        <f t="shared" ca="1" si="376"/>
        <v>0</v>
      </c>
      <c r="DA229" s="120">
        <f t="shared" ca="1" si="376"/>
        <v>0</v>
      </c>
      <c r="DB229" s="120">
        <f t="shared" ca="1" si="376"/>
        <v>0</v>
      </c>
      <c r="DC229" s="120">
        <f t="shared" ca="1" si="376"/>
        <v>0</v>
      </c>
      <c r="DD229" s="120">
        <f t="shared" ca="1" si="376"/>
        <v>0</v>
      </c>
      <c r="DE229" s="120">
        <f t="shared" ca="1" si="376"/>
        <v>0</v>
      </c>
      <c r="DF229" s="120">
        <f t="shared" ca="1" si="376"/>
        <v>0</v>
      </c>
      <c r="DG229" s="120">
        <f t="shared" ca="1" si="376"/>
        <v>0</v>
      </c>
      <c r="DH229" s="120">
        <f t="shared" ca="1" si="376"/>
        <v>0</v>
      </c>
      <c r="DI229" s="120">
        <f t="shared" ca="1" si="376"/>
        <v>0</v>
      </c>
      <c r="DJ229" s="120">
        <f t="shared" ca="1" si="376"/>
        <v>0</v>
      </c>
      <c r="DK229" s="120">
        <f t="shared" ca="1" si="376"/>
        <v>0</v>
      </c>
      <c r="DL229" s="120">
        <f t="shared" ca="1" si="376"/>
        <v>0</v>
      </c>
      <c r="DM229" s="120">
        <f t="shared" ca="1" si="376"/>
        <v>0</v>
      </c>
      <c r="DN229" s="120">
        <f t="shared" ca="1" si="376"/>
        <v>0</v>
      </c>
      <c r="DO229" s="120">
        <f t="shared" ca="1" si="376"/>
        <v>0</v>
      </c>
      <c r="DP229" s="120">
        <f t="shared" ca="1" si="376"/>
        <v>0</v>
      </c>
      <c r="DQ229" s="120">
        <f t="shared" ca="1" si="376"/>
        <v>0</v>
      </c>
      <c r="DR229" s="120">
        <f t="shared" ca="1" si="376"/>
        <v>0</v>
      </c>
      <c r="DS229" s="120">
        <f t="shared" ca="1" si="376"/>
        <v>0</v>
      </c>
      <c r="DT229" s="120">
        <f t="shared" ca="1" si="376"/>
        <v>0</v>
      </c>
      <c r="DU229" s="120">
        <f t="shared" ca="1" si="376"/>
        <v>0</v>
      </c>
      <c r="DV229" s="120">
        <f t="shared" ca="1" si="376"/>
        <v>0</v>
      </c>
      <c r="DW229" s="120">
        <f t="shared" ca="1" si="376"/>
        <v>0</v>
      </c>
      <c r="DX229" s="120">
        <f t="shared" ca="1" si="376"/>
        <v>0</v>
      </c>
      <c r="DY229" s="120">
        <f t="shared" ca="1" si="376"/>
        <v>0</v>
      </c>
      <c r="DZ229" s="120">
        <f t="shared" ca="1" si="376"/>
        <v>0</v>
      </c>
      <c r="EA229" s="120">
        <f t="shared" ca="1" si="376"/>
        <v>0</v>
      </c>
      <c r="EB229" s="120">
        <f t="shared" ca="1" si="376"/>
        <v>0</v>
      </c>
      <c r="EC229" s="120">
        <f t="shared" ca="1" si="376"/>
        <v>0</v>
      </c>
      <c r="ED229" s="120">
        <f t="shared" ca="1" si="376"/>
        <v>0</v>
      </c>
      <c r="EE229" s="120">
        <f t="shared" ca="1" si="376"/>
        <v>0</v>
      </c>
      <c r="EF229" s="120">
        <f t="shared" ca="1" si="376"/>
        <v>0</v>
      </c>
      <c r="EG229" s="120">
        <f t="shared" ca="1" si="376"/>
        <v>0</v>
      </c>
      <c r="EH229" s="120">
        <f t="shared" ca="1" si="376"/>
        <v>0</v>
      </c>
    </row>
    <row r="230" spans="1:138"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row>
    <row r="231" spans="1:138"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row>
    <row r="232" spans="1:138" x14ac:dyDescent="0.2">
      <c r="A232" s="2"/>
      <c r="B232" s="168" t="s">
        <v>253</v>
      </c>
      <c r="C232" s="168"/>
      <c r="D232" s="168"/>
      <c r="E232" s="168"/>
      <c r="F232" s="168"/>
      <c r="G232" s="168"/>
      <c r="H232" s="168"/>
      <c r="I232" s="168"/>
      <c r="J232" s="168"/>
      <c r="K232" s="168"/>
      <c r="L232" s="168"/>
      <c r="M232" s="168"/>
      <c r="N232" s="168"/>
      <c r="O232" s="168"/>
      <c r="P232" s="168"/>
      <c r="Q232" s="2"/>
      <c r="R232" s="168"/>
      <c r="S232" s="168"/>
      <c r="T232" s="168"/>
      <c r="U232" s="168"/>
      <c r="V232" s="168"/>
      <c r="W232" s="168"/>
      <c r="X232" s="168"/>
      <c r="Y232" s="168"/>
      <c r="Z232" s="168"/>
      <c r="AA232" s="168"/>
      <c r="AB232" s="168"/>
      <c r="AC232" s="168"/>
      <c r="AD232" s="168"/>
      <c r="AE232" s="168"/>
      <c r="AF232" s="168"/>
      <c r="AG232" s="168"/>
      <c r="AH232" s="168"/>
      <c r="AI232" s="168"/>
      <c r="AJ232" s="168"/>
      <c r="AK232" s="168"/>
      <c r="AL232" s="168"/>
      <c r="AM232" s="168"/>
      <c r="AN232" s="168"/>
      <c r="AO232" s="168"/>
      <c r="AP232" s="168"/>
      <c r="AQ232" s="168"/>
      <c r="AR232" s="168"/>
      <c r="AS232" s="168"/>
      <c r="AT232" s="168"/>
      <c r="AU232" s="168"/>
      <c r="AV232" s="168"/>
      <c r="AW232" s="168"/>
      <c r="AX232" s="168"/>
      <c r="AY232" s="168"/>
      <c r="AZ232" s="168"/>
      <c r="BA232" s="168"/>
      <c r="BB232" s="168"/>
      <c r="BC232" s="168"/>
      <c r="BD232" s="168"/>
      <c r="BE232" s="168"/>
      <c r="BF232" s="168"/>
      <c r="BG232" s="168"/>
      <c r="BH232" s="168"/>
      <c r="BI232" s="168"/>
      <c r="BJ232" s="168"/>
      <c r="BK232" s="168"/>
      <c r="BL232" s="168"/>
      <c r="BM232" s="168"/>
      <c r="BN232" s="168"/>
      <c r="BO232" s="168"/>
      <c r="BP232" s="168"/>
      <c r="BQ232" s="168"/>
      <c r="BR232" s="168"/>
      <c r="BS232" s="168"/>
      <c r="BT232" s="168"/>
      <c r="BU232" s="168"/>
      <c r="BV232" s="168"/>
      <c r="BW232" s="168"/>
      <c r="BX232" s="168"/>
      <c r="BY232" s="168"/>
      <c r="BZ232" s="168"/>
      <c r="CA232" s="168"/>
      <c r="CB232" s="168"/>
      <c r="CC232" s="168"/>
      <c r="CD232" s="168"/>
      <c r="CE232" s="168"/>
      <c r="CF232" s="168"/>
      <c r="CG232" s="168"/>
      <c r="CH232" s="168"/>
      <c r="CI232" s="168"/>
      <c r="CJ232" s="168"/>
      <c r="CK232" s="168"/>
      <c r="CL232" s="168"/>
      <c r="CM232" s="168"/>
      <c r="CN232" s="168"/>
      <c r="CO232" s="168"/>
      <c r="CP232" s="168"/>
      <c r="CQ232" s="168"/>
      <c r="CR232" s="168"/>
      <c r="CS232" s="168"/>
      <c r="CT232" s="168"/>
      <c r="CU232" s="168"/>
      <c r="CV232" s="168"/>
      <c r="CW232" s="168"/>
      <c r="CX232" s="168"/>
      <c r="CY232" s="168"/>
      <c r="CZ232" s="168"/>
      <c r="DA232" s="168"/>
      <c r="DB232" s="168"/>
      <c r="DC232" s="168"/>
      <c r="DD232" s="168"/>
      <c r="DE232" s="168"/>
      <c r="DF232" s="168"/>
      <c r="DG232" s="168"/>
      <c r="DH232" s="168"/>
      <c r="DI232" s="168"/>
      <c r="DJ232" s="168"/>
      <c r="DK232" s="168"/>
      <c r="DL232" s="168"/>
      <c r="DM232" s="168"/>
      <c r="DN232" s="168"/>
      <c r="DO232" s="168"/>
      <c r="DP232" s="168"/>
      <c r="DQ232" s="168"/>
      <c r="DR232" s="168"/>
      <c r="DS232" s="168"/>
      <c r="DT232" s="168"/>
      <c r="DU232" s="168"/>
      <c r="DV232" s="168"/>
      <c r="DW232" s="168"/>
      <c r="DX232" s="168"/>
      <c r="DY232" s="168"/>
      <c r="DZ232" s="168"/>
      <c r="EA232" s="168"/>
      <c r="EB232" s="168"/>
      <c r="EC232" s="168"/>
      <c r="ED232" s="168"/>
      <c r="EE232" s="168"/>
      <c r="EF232" s="168"/>
      <c r="EG232" s="168"/>
      <c r="EH232" s="168"/>
    </row>
    <row r="233" spans="1:138" x14ac:dyDescent="0.2">
      <c r="A233" s="2"/>
      <c r="B233" s="149" t="s">
        <v>187</v>
      </c>
      <c r="C233" s="96"/>
      <c r="D233" s="96"/>
      <c r="E233" s="96">
        <f t="shared" ref="E233:O233" ca="1" si="377">D236*(E$10&lt;=MAX(rHoldPeriod,1))</f>
        <v>0</v>
      </c>
      <c r="F233" s="96">
        <f t="shared" ca="1" si="377"/>
        <v>0</v>
      </c>
      <c r="G233" s="96">
        <f t="shared" ca="1" si="377"/>
        <v>0</v>
      </c>
      <c r="H233" s="96">
        <f t="shared" ca="1" si="377"/>
        <v>0</v>
      </c>
      <c r="I233" s="96">
        <f t="shared" ca="1" si="377"/>
        <v>0</v>
      </c>
      <c r="J233" s="96">
        <f t="shared" ca="1" si="377"/>
        <v>0</v>
      </c>
      <c r="K233" s="96">
        <f t="shared" ca="1" si="377"/>
        <v>0</v>
      </c>
      <c r="L233" s="96">
        <f t="shared" ca="1" si="377"/>
        <v>0</v>
      </c>
      <c r="M233" s="96">
        <f t="shared" ca="1" si="377"/>
        <v>0</v>
      </c>
      <c r="N233" s="96">
        <f t="shared" ca="1" si="377"/>
        <v>0</v>
      </c>
      <c r="O233" s="96">
        <f t="shared" ca="1" si="377"/>
        <v>0</v>
      </c>
      <c r="P233" s="96">
        <f ca="1">SUMIF($D$10:$N$10,"&lt;="&amp;MAX(rHoldPeriod,1),$D233:$N233)</f>
        <v>0</v>
      </c>
      <c r="Q233" s="2"/>
      <c r="R233" s="96"/>
      <c r="S233" s="96">
        <f t="shared" ref="S233:AX233" ca="1" si="378">R236*(S$10&lt;=MAX(rHoldPeriod,1)*12)</f>
        <v>0</v>
      </c>
      <c r="T233" s="96">
        <f t="shared" ca="1" si="378"/>
        <v>0</v>
      </c>
      <c r="U233" s="96">
        <f t="shared" ca="1" si="378"/>
        <v>0</v>
      </c>
      <c r="V233" s="96">
        <f t="shared" ca="1" si="378"/>
        <v>0</v>
      </c>
      <c r="W233" s="96">
        <f t="shared" ca="1" si="378"/>
        <v>0</v>
      </c>
      <c r="X233" s="96">
        <f t="shared" ca="1" si="378"/>
        <v>0</v>
      </c>
      <c r="Y233" s="96">
        <f t="shared" ca="1" si="378"/>
        <v>0</v>
      </c>
      <c r="Z233" s="96">
        <f t="shared" ca="1" si="378"/>
        <v>0</v>
      </c>
      <c r="AA233" s="96">
        <f t="shared" ca="1" si="378"/>
        <v>0</v>
      </c>
      <c r="AB233" s="96">
        <f t="shared" ca="1" si="378"/>
        <v>0</v>
      </c>
      <c r="AC233" s="96">
        <f t="shared" ca="1" si="378"/>
        <v>0</v>
      </c>
      <c r="AD233" s="96">
        <f t="shared" ca="1" si="378"/>
        <v>0</v>
      </c>
      <c r="AE233" s="96">
        <f t="shared" ca="1" si="378"/>
        <v>0</v>
      </c>
      <c r="AF233" s="96">
        <f t="shared" ca="1" si="378"/>
        <v>0</v>
      </c>
      <c r="AG233" s="96">
        <f t="shared" ca="1" si="378"/>
        <v>0</v>
      </c>
      <c r="AH233" s="96">
        <f t="shared" ca="1" si="378"/>
        <v>0</v>
      </c>
      <c r="AI233" s="96">
        <f t="shared" ca="1" si="378"/>
        <v>0</v>
      </c>
      <c r="AJ233" s="96">
        <f t="shared" ca="1" si="378"/>
        <v>0</v>
      </c>
      <c r="AK233" s="96">
        <f t="shared" ca="1" si="378"/>
        <v>0</v>
      </c>
      <c r="AL233" s="96">
        <f t="shared" ca="1" si="378"/>
        <v>0</v>
      </c>
      <c r="AM233" s="96">
        <f t="shared" ca="1" si="378"/>
        <v>0</v>
      </c>
      <c r="AN233" s="96">
        <f t="shared" ca="1" si="378"/>
        <v>0</v>
      </c>
      <c r="AO233" s="96">
        <f t="shared" ca="1" si="378"/>
        <v>0</v>
      </c>
      <c r="AP233" s="96">
        <f t="shared" ca="1" si="378"/>
        <v>0</v>
      </c>
      <c r="AQ233" s="96">
        <f t="shared" ca="1" si="378"/>
        <v>0</v>
      </c>
      <c r="AR233" s="96">
        <f t="shared" ca="1" si="378"/>
        <v>0</v>
      </c>
      <c r="AS233" s="96">
        <f t="shared" ca="1" si="378"/>
        <v>0</v>
      </c>
      <c r="AT233" s="96">
        <f t="shared" ca="1" si="378"/>
        <v>0</v>
      </c>
      <c r="AU233" s="96">
        <f t="shared" ca="1" si="378"/>
        <v>0</v>
      </c>
      <c r="AV233" s="96">
        <f t="shared" ca="1" si="378"/>
        <v>0</v>
      </c>
      <c r="AW233" s="96">
        <f t="shared" ca="1" si="378"/>
        <v>0</v>
      </c>
      <c r="AX233" s="96">
        <f t="shared" ca="1" si="378"/>
        <v>0</v>
      </c>
      <c r="AY233" s="96">
        <f t="shared" ref="AY233:CD233" ca="1" si="379">AX236*(AY$10&lt;=MAX(rHoldPeriod,1)*12)</f>
        <v>0</v>
      </c>
      <c r="AZ233" s="96">
        <f t="shared" ca="1" si="379"/>
        <v>0</v>
      </c>
      <c r="BA233" s="96">
        <f t="shared" ca="1" si="379"/>
        <v>0</v>
      </c>
      <c r="BB233" s="96">
        <f t="shared" ca="1" si="379"/>
        <v>0</v>
      </c>
      <c r="BC233" s="96">
        <f t="shared" ca="1" si="379"/>
        <v>0</v>
      </c>
      <c r="BD233" s="96">
        <f t="shared" ca="1" si="379"/>
        <v>0</v>
      </c>
      <c r="BE233" s="96">
        <f t="shared" ca="1" si="379"/>
        <v>0</v>
      </c>
      <c r="BF233" s="96">
        <f t="shared" ca="1" si="379"/>
        <v>0</v>
      </c>
      <c r="BG233" s="96">
        <f t="shared" ca="1" si="379"/>
        <v>0</v>
      </c>
      <c r="BH233" s="96">
        <f t="shared" ca="1" si="379"/>
        <v>0</v>
      </c>
      <c r="BI233" s="96">
        <f t="shared" ca="1" si="379"/>
        <v>0</v>
      </c>
      <c r="BJ233" s="96">
        <f t="shared" ca="1" si="379"/>
        <v>0</v>
      </c>
      <c r="BK233" s="96">
        <f t="shared" ca="1" si="379"/>
        <v>0</v>
      </c>
      <c r="BL233" s="96">
        <f t="shared" ca="1" si="379"/>
        <v>0</v>
      </c>
      <c r="BM233" s="96">
        <f t="shared" ca="1" si="379"/>
        <v>0</v>
      </c>
      <c r="BN233" s="96">
        <f t="shared" ca="1" si="379"/>
        <v>0</v>
      </c>
      <c r="BO233" s="96">
        <f t="shared" ca="1" si="379"/>
        <v>0</v>
      </c>
      <c r="BP233" s="96">
        <f t="shared" ca="1" si="379"/>
        <v>0</v>
      </c>
      <c r="BQ233" s="96">
        <f t="shared" ca="1" si="379"/>
        <v>0</v>
      </c>
      <c r="BR233" s="96">
        <f t="shared" ca="1" si="379"/>
        <v>0</v>
      </c>
      <c r="BS233" s="96">
        <f t="shared" ca="1" si="379"/>
        <v>0</v>
      </c>
      <c r="BT233" s="96">
        <f t="shared" ca="1" si="379"/>
        <v>0</v>
      </c>
      <c r="BU233" s="96">
        <f t="shared" ca="1" si="379"/>
        <v>0</v>
      </c>
      <c r="BV233" s="96">
        <f t="shared" ca="1" si="379"/>
        <v>0</v>
      </c>
      <c r="BW233" s="96">
        <f t="shared" ca="1" si="379"/>
        <v>0</v>
      </c>
      <c r="BX233" s="96">
        <f t="shared" ca="1" si="379"/>
        <v>0</v>
      </c>
      <c r="BY233" s="96">
        <f t="shared" ca="1" si="379"/>
        <v>0</v>
      </c>
      <c r="BZ233" s="96">
        <f t="shared" ca="1" si="379"/>
        <v>0</v>
      </c>
      <c r="CA233" s="96">
        <f t="shared" ca="1" si="379"/>
        <v>0</v>
      </c>
      <c r="CB233" s="96">
        <f t="shared" ca="1" si="379"/>
        <v>0</v>
      </c>
      <c r="CC233" s="96">
        <f t="shared" ca="1" si="379"/>
        <v>0</v>
      </c>
      <c r="CD233" s="96">
        <f t="shared" ca="1" si="379"/>
        <v>0</v>
      </c>
      <c r="CE233" s="96">
        <f t="shared" ref="CE233:DJ233" ca="1" si="380">CD236*(CE$10&lt;=MAX(rHoldPeriod,1)*12)</f>
        <v>0</v>
      </c>
      <c r="CF233" s="96">
        <f t="shared" ca="1" si="380"/>
        <v>0</v>
      </c>
      <c r="CG233" s="96">
        <f t="shared" ca="1" si="380"/>
        <v>0</v>
      </c>
      <c r="CH233" s="96">
        <f t="shared" ca="1" si="380"/>
        <v>0</v>
      </c>
      <c r="CI233" s="96">
        <f t="shared" ca="1" si="380"/>
        <v>0</v>
      </c>
      <c r="CJ233" s="96">
        <f t="shared" ca="1" si="380"/>
        <v>0</v>
      </c>
      <c r="CK233" s="96">
        <f t="shared" ca="1" si="380"/>
        <v>0</v>
      </c>
      <c r="CL233" s="96">
        <f t="shared" ca="1" si="380"/>
        <v>0</v>
      </c>
      <c r="CM233" s="96">
        <f t="shared" ca="1" si="380"/>
        <v>0</v>
      </c>
      <c r="CN233" s="96">
        <f t="shared" ca="1" si="380"/>
        <v>0</v>
      </c>
      <c r="CO233" s="96">
        <f t="shared" ca="1" si="380"/>
        <v>0</v>
      </c>
      <c r="CP233" s="96">
        <f t="shared" ca="1" si="380"/>
        <v>0</v>
      </c>
      <c r="CQ233" s="96">
        <f t="shared" ca="1" si="380"/>
        <v>0</v>
      </c>
      <c r="CR233" s="96">
        <f t="shared" ca="1" si="380"/>
        <v>0</v>
      </c>
      <c r="CS233" s="96">
        <f t="shared" ca="1" si="380"/>
        <v>0</v>
      </c>
      <c r="CT233" s="96">
        <f t="shared" ca="1" si="380"/>
        <v>0</v>
      </c>
      <c r="CU233" s="96">
        <f t="shared" ca="1" si="380"/>
        <v>0</v>
      </c>
      <c r="CV233" s="96">
        <f t="shared" ca="1" si="380"/>
        <v>0</v>
      </c>
      <c r="CW233" s="96">
        <f t="shared" ca="1" si="380"/>
        <v>0</v>
      </c>
      <c r="CX233" s="96">
        <f t="shared" ca="1" si="380"/>
        <v>0</v>
      </c>
      <c r="CY233" s="96">
        <f t="shared" ca="1" si="380"/>
        <v>0</v>
      </c>
      <c r="CZ233" s="96">
        <f t="shared" ca="1" si="380"/>
        <v>0</v>
      </c>
      <c r="DA233" s="96">
        <f t="shared" ca="1" si="380"/>
        <v>0</v>
      </c>
      <c r="DB233" s="96">
        <f t="shared" ca="1" si="380"/>
        <v>0</v>
      </c>
      <c r="DC233" s="96">
        <f t="shared" ca="1" si="380"/>
        <v>0</v>
      </c>
      <c r="DD233" s="96">
        <f t="shared" ca="1" si="380"/>
        <v>0</v>
      </c>
      <c r="DE233" s="96">
        <f t="shared" ca="1" si="380"/>
        <v>0</v>
      </c>
      <c r="DF233" s="96">
        <f t="shared" ca="1" si="380"/>
        <v>0</v>
      </c>
      <c r="DG233" s="96">
        <f t="shared" ca="1" si="380"/>
        <v>0</v>
      </c>
      <c r="DH233" s="96">
        <f t="shared" ca="1" si="380"/>
        <v>0</v>
      </c>
      <c r="DI233" s="96">
        <f t="shared" ca="1" si="380"/>
        <v>0</v>
      </c>
      <c r="DJ233" s="96">
        <f t="shared" ca="1" si="380"/>
        <v>0</v>
      </c>
      <c r="DK233" s="96">
        <f t="shared" ref="DK233:EH233" ca="1" si="381">DJ236*(DK$10&lt;=MAX(rHoldPeriod,1)*12)</f>
        <v>0</v>
      </c>
      <c r="DL233" s="96">
        <f t="shared" ca="1" si="381"/>
        <v>0</v>
      </c>
      <c r="DM233" s="96">
        <f t="shared" ca="1" si="381"/>
        <v>0</v>
      </c>
      <c r="DN233" s="96">
        <f t="shared" ca="1" si="381"/>
        <v>0</v>
      </c>
      <c r="DO233" s="96">
        <f t="shared" ca="1" si="381"/>
        <v>0</v>
      </c>
      <c r="DP233" s="96">
        <f t="shared" ca="1" si="381"/>
        <v>0</v>
      </c>
      <c r="DQ233" s="96">
        <f t="shared" ca="1" si="381"/>
        <v>0</v>
      </c>
      <c r="DR233" s="96">
        <f t="shared" ca="1" si="381"/>
        <v>0</v>
      </c>
      <c r="DS233" s="96">
        <f t="shared" ca="1" si="381"/>
        <v>0</v>
      </c>
      <c r="DT233" s="96">
        <f t="shared" ca="1" si="381"/>
        <v>0</v>
      </c>
      <c r="DU233" s="96">
        <f t="shared" ca="1" si="381"/>
        <v>0</v>
      </c>
      <c r="DV233" s="96">
        <f t="shared" ca="1" si="381"/>
        <v>0</v>
      </c>
      <c r="DW233" s="96">
        <f t="shared" ca="1" si="381"/>
        <v>0</v>
      </c>
      <c r="DX233" s="96">
        <f t="shared" ca="1" si="381"/>
        <v>0</v>
      </c>
      <c r="DY233" s="96">
        <f t="shared" ca="1" si="381"/>
        <v>0</v>
      </c>
      <c r="DZ233" s="96">
        <f t="shared" ca="1" si="381"/>
        <v>0</v>
      </c>
      <c r="EA233" s="96">
        <f t="shared" ca="1" si="381"/>
        <v>0</v>
      </c>
      <c r="EB233" s="96">
        <f t="shared" ca="1" si="381"/>
        <v>0</v>
      </c>
      <c r="EC233" s="96">
        <f t="shared" ca="1" si="381"/>
        <v>0</v>
      </c>
      <c r="ED233" s="96">
        <f t="shared" ca="1" si="381"/>
        <v>0</v>
      </c>
      <c r="EE233" s="96">
        <f t="shared" ca="1" si="381"/>
        <v>0</v>
      </c>
      <c r="EF233" s="96">
        <f t="shared" ca="1" si="381"/>
        <v>0</v>
      </c>
      <c r="EG233" s="96">
        <f t="shared" ca="1" si="381"/>
        <v>0</v>
      </c>
      <c r="EH233" s="96">
        <f t="shared" ca="1" si="381"/>
        <v>0</v>
      </c>
    </row>
    <row r="234" spans="1:138" x14ac:dyDescent="0.2">
      <c r="A234" s="2"/>
      <c r="B234" s="149" t="s">
        <v>254</v>
      </c>
      <c r="C234" s="96"/>
      <c r="D234" s="96">
        <f ca="1">SUM(D303,D307,D311)</f>
        <v>0</v>
      </c>
      <c r="E234" s="96">
        <f t="shared" ref="E234:N234" ca="1" si="382">SUM(E303,E307,E311)</f>
        <v>0</v>
      </c>
      <c r="F234" s="96">
        <f t="shared" ca="1" si="382"/>
        <v>0</v>
      </c>
      <c r="G234" s="96">
        <f t="shared" ca="1" si="382"/>
        <v>0</v>
      </c>
      <c r="H234" s="96">
        <f t="shared" ca="1" si="382"/>
        <v>0</v>
      </c>
      <c r="I234" s="96">
        <f t="shared" ca="1" si="382"/>
        <v>0</v>
      </c>
      <c r="J234" s="96">
        <f t="shared" ca="1" si="382"/>
        <v>0</v>
      </c>
      <c r="K234" s="96">
        <f t="shared" ca="1" si="382"/>
        <v>0</v>
      </c>
      <c r="L234" s="96">
        <f t="shared" ca="1" si="382"/>
        <v>0</v>
      </c>
      <c r="M234" s="96">
        <f t="shared" ca="1" si="382"/>
        <v>0</v>
      </c>
      <c r="N234" s="96">
        <f t="shared" ca="1" si="382"/>
        <v>0</v>
      </c>
      <c r="O234" s="96">
        <f ca="1">SUM(O303,O307,O311)</f>
        <v>0</v>
      </c>
      <c r="P234" s="96">
        <f ca="1">SUMIF($D$10:$N$10,"&lt;="&amp;MAX(rHoldPeriod,1),$D234:$N234)</f>
        <v>0</v>
      </c>
      <c r="Q234" s="2"/>
      <c r="R234" s="96">
        <f t="shared" ref="R234:CC234" ca="1" si="383">SUM(R303,R307,R311)</f>
        <v>0</v>
      </c>
      <c r="S234" s="96">
        <f t="shared" ca="1" si="383"/>
        <v>0</v>
      </c>
      <c r="T234" s="96">
        <f t="shared" ca="1" si="383"/>
        <v>0</v>
      </c>
      <c r="U234" s="96">
        <f t="shared" ca="1" si="383"/>
        <v>0</v>
      </c>
      <c r="V234" s="96">
        <f t="shared" ca="1" si="383"/>
        <v>0</v>
      </c>
      <c r="W234" s="96">
        <f t="shared" ca="1" si="383"/>
        <v>0</v>
      </c>
      <c r="X234" s="96">
        <f t="shared" ca="1" si="383"/>
        <v>0</v>
      </c>
      <c r="Y234" s="96">
        <f t="shared" ca="1" si="383"/>
        <v>0</v>
      </c>
      <c r="Z234" s="96">
        <f t="shared" ca="1" si="383"/>
        <v>0</v>
      </c>
      <c r="AA234" s="96">
        <f t="shared" ca="1" si="383"/>
        <v>0</v>
      </c>
      <c r="AB234" s="96">
        <f t="shared" ca="1" si="383"/>
        <v>0</v>
      </c>
      <c r="AC234" s="96">
        <f t="shared" ca="1" si="383"/>
        <v>0</v>
      </c>
      <c r="AD234" s="96">
        <f t="shared" ca="1" si="383"/>
        <v>0</v>
      </c>
      <c r="AE234" s="96">
        <f t="shared" ca="1" si="383"/>
        <v>0</v>
      </c>
      <c r="AF234" s="96">
        <f t="shared" ca="1" si="383"/>
        <v>0</v>
      </c>
      <c r="AG234" s="96">
        <f t="shared" ca="1" si="383"/>
        <v>0</v>
      </c>
      <c r="AH234" s="96">
        <f t="shared" ca="1" si="383"/>
        <v>0</v>
      </c>
      <c r="AI234" s="96">
        <f t="shared" ca="1" si="383"/>
        <v>0</v>
      </c>
      <c r="AJ234" s="96">
        <f t="shared" ca="1" si="383"/>
        <v>0</v>
      </c>
      <c r="AK234" s="96">
        <f t="shared" ca="1" si="383"/>
        <v>0</v>
      </c>
      <c r="AL234" s="96">
        <f t="shared" ca="1" si="383"/>
        <v>0</v>
      </c>
      <c r="AM234" s="96">
        <f t="shared" ca="1" si="383"/>
        <v>0</v>
      </c>
      <c r="AN234" s="96">
        <f t="shared" ca="1" si="383"/>
        <v>0</v>
      </c>
      <c r="AO234" s="96">
        <f t="shared" ca="1" si="383"/>
        <v>0</v>
      </c>
      <c r="AP234" s="96">
        <f t="shared" ca="1" si="383"/>
        <v>0</v>
      </c>
      <c r="AQ234" s="96">
        <f t="shared" ca="1" si="383"/>
        <v>0</v>
      </c>
      <c r="AR234" s="96">
        <f t="shared" ca="1" si="383"/>
        <v>0</v>
      </c>
      <c r="AS234" s="96">
        <f t="shared" ca="1" si="383"/>
        <v>0</v>
      </c>
      <c r="AT234" s="96">
        <f t="shared" ca="1" si="383"/>
        <v>0</v>
      </c>
      <c r="AU234" s="96">
        <f t="shared" ca="1" si="383"/>
        <v>0</v>
      </c>
      <c r="AV234" s="96">
        <f t="shared" ca="1" si="383"/>
        <v>0</v>
      </c>
      <c r="AW234" s="96">
        <f t="shared" ca="1" si="383"/>
        <v>0</v>
      </c>
      <c r="AX234" s="96">
        <f t="shared" ca="1" si="383"/>
        <v>0</v>
      </c>
      <c r="AY234" s="96">
        <f t="shared" ca="1" si="383"/>
        <v>0</v>
      </c>
      <c r="AZ234" s="96">
        <f t="shared" ca="1" si="383"/>
        <v>0</v>
      </c>
      <c r="BA234" s="96">
        <f t="shared" ca="1" si="383"/>
        <v>0</v>
      </c>
      <c r="BB234" s="96">
        <f t="shared" ca="1" si="383"/>
        <v>0</v>
      </c>
      <c r="BC234" s="96">
        <f t="shared" ca="1" si="383"/>
        <v>0</v>
      </c>
      <c r="BD234" s="96">
        <f t="shared" ca="1" si="383"/>
        <v>0</v>
      </c>
      <c r="BE234" s="96">
        <f t="shared" ca="1" si="383"/>
        <v>0</v>
      </c>
      <c r="BF234" s="96">
        <f t="shared" ca="1" si="383"/>
        <v>0</v>
      </c>
      <c r="BG234" s="96">
        <f t="shared" ca="1" si="383"/>
        <v>0</v>
      </c>
      <c r="BH234" s="96">
        <f t="shared" ca="1" si="383"/>
        <v>0</v>
      </c>
      <c r="BI234" s="96">
        <f t="shared" ca="1" si="383"/>
        <v>0</v>
      </c>
      <c r="BJ234" s="96">
        <f t="shared" ca="1" si="383"/>
        <v>0</v>
      </c>
      <c r="BK234" s="96">
        <f t="shared" ca="1" si="383"/>
        <v>0</v>
      </c>
      <c r="BL234" s="96">
        <f t="shared" ca="1" si="383"/>
        <v>0</v>
      </c>
      <c r="BM234" s="96">
        <f t="shared" ca="1" si="383"/>
        <v>0</v>
      </c>
      <c r="BN234" s="96">
        <f t="shared" ca="1" si="383"/>
        <v>0</v>
      </c>
      <c r="BO234" s="96">
        <f t="shared" ca="1" si="383"/>
        <v>0</v>
      </c>
      <c r="BP234" s="96">
        <f t="shared" ca="1" si="383"/>
        <v>0</v>
      </c>
      <c r="BQ234" s="96">
        <f t="shared" ca="1" si="383"/>
        <v>0</v>
      </c>
      <c r="BR234" s="96">
        <f t="shared" ca="1" si="383"/>
        <v>0</v>
      </c>
      <c r="BS234" s="96">
        <f t="shared" ca="1" si="383"/>
        <v>0</v>
      </c>
      <c r="BT234" s="96">
        <f t="shared" ca="1" si="383"/>
        <v>0</v>
      </c>
      <c r="BU234" s="96">
        <f t="shared" ca="1" si="383"/>
        <v>0</v>
      </c>
      <c r="BV234" s="96">
        <f t="shared" ca="1" si="383"/>
        <v>0</v>
      </c>
      <c r="BW234" s="96">
        <f t="shared" ca="1" si="383"/>
        <v>0</v>
      </c>
      <c r="BX234" s="96">
        <f t="shared" ca="1" si="383"/>
        <v>0</v>
      </c>
      <c r="BY234" s="96">
        <f t="shared" ca="1" si="383"/>
        <v>0</v>
      </c>
      <c r="BZ234" s="96">
        <f t="shared" ca="1" si="383"/>
        <v>0</v>
      </c>
      <c r="CA234" s="96">
        <f t="shared" ca="1" si="383"/>
        <v>0</v>
      </c>
      <c r="CB234" s="96">
        <f t="shared" ca="1" si="383"/>
        <v>0</v>
      </c>
      <c r="CC234" s="96">
        <f t="shared" ca="1" si="383"/>
        <v>0</v>
      </c>
      <c r="CD234" s="96">
        <f t="shared" ref="CD234:EH234" ca="1" si="384">SUM(CD303,CD307,CD311)</f>
        <v>0</v>
      </c>
      <c r="CE234" s="96">
        <f t="shared" ca="1" si="384"/>
        <v>0</v>
      </c>
      <c r="CF234" s="96">
        <f t="shared" ca="1" si="384"/>
        <v>0</v>
      </c>
      <c r="CG234" s="96">
        <f t="shared" ca="1" si="384"/>
        <v>0</v>
      </c>
      <c r="CH234" s="96">
        <f t="shared" ca="1" si="384"/>
        <v>0</v>
      </c>
      <c r="CI234" s="96">
        <f t="shared" ca="1" si="384"/>
        <v>0</v>
      </c>
      <c r="CJ234" s="96">
        <f t="shared" ca="1" si="384"/>
        <v>0</v>
      </c>
      <c r="CK234" s="96">
        <f t="shared" ca="1" si="384"/>
        <v>0</v>
      </c>
      <c r="CL234" s="96">
        <f t="shared" ca="1" si="384"/>
        <v>0</v>
      </c>
      <c r="CM234" s="96">
        <f t="shared" ca="1" si="384"/>
        <v>0</v>
      </c>
      <c r="CN234" s="96">
        <f t="shared" ca="1" si="384"/>
        <v>0</v>
      </c>
      <c r="CO234" s="96">
        <f t="shared" ca="1" si="384"/>
        <v>0</v>
      </c>
      <c r="CP234" s="96">
        <f t="shared" ca="1" si="384"/>
        <v>0</v>
      </c>
      <c r="CQ234" s="96">
        <f t="shared" ca="1" si="384"/>
        <v>0</v>
      </c>
      <c r="CR234" s="96">
        <f t="shared" ca="1" si="384"/>
        <v>0</v>
      </c>
      <c r="CS234" s="96">
        <f t="shared" ca="1" si="384"/>
        <v>0</v>
      </c>
      <c r="CT234" s="96">
        <f t="shared" ca="1" si="384"/>
        <v>0</v>
      </c>
      <c r="CU234" s="96">
        <f t="shared" ca="1" si="384"/>
        <v>0</v>
      </c>
      <c r="CV234" s="96">
        <f t="shared" ca="1" si="384"/>
        <v>0</v>
      </c>
      <c r="CW234" s="96">
        <f t="shared" ca="1" si="384"/>
        <v>0</v>
      </c>
      <c r="CX234" s="96">
        <f t="shared" ca="1" si="384"/>
        <v>0</v>
      </c>
      <c r="CY234" s="96">
        <f t="shared" ca="1" si="384"/>
        <v>0</v>
      </c>
      <c r="CZ234" s="96">
        <f t="shared" ca="1" si="384"/>
        <v>0</v>
      </c>
      <c r="DA234" s="96">
        <f t="shared" ca="1" si="384"/>
        <v>0</v>
      </c>
      <c r="DB234" s="96">
        <f t="shared" ca="1" si="384"/>
        <v>0</v>
      </c>
      <c r="DC234" s="96">
        <f t="shared" ca="1" si="384"/>
        <v>0</v>
      </c>
      <c r="DD234" s="96">
        <f t="shared" ca="1" si="384"/>
        <v>0</v>
      </c>
      <c r="DE234" s="96">
        <f t="shared" ca="1" si="384"/>
        <v>0</v>
      </c>
      <c r="DF234" s="96">
        <f t="shared" ca="1" si="384"/>
        <v>0</v>
      </c>
      <c r="DG234" s="96">
        <f t="shared" ca="1" si="384"/>
        <v>0</v>
      </c>
      <c r="DH234" s="96">
        <f t="shared" ca="1" si="384"/>
        <v>0</v>
      </c>
      <c r="DI234" s="96">
        <f t="shared" ca="1" si="384"/>
        <v>0</v>
      </c>
      <c r="DJ234" s="96">
        <f t="shared" ca="1" si="384"/>
        <v>0</v>
      </c>
      <c r="DK234" s="96">
        <f t="shared" ca="1" si="384"/>
        <v>0</v>
      </c>
      <c r="DL234" s="96">
        <f t="shared" ca="1" si="384"/>
        <v>0</v>
      </c>
      <c r="DM234" s="96">
        <f t="shared" ca="1" si="384"/>
        <v>0</v>
      </c>
      <c r="DN234" s="96">
        <f t="shared" ca="1" si="384"/>
        <v>0</v>
      </c>
      <c r="DO234" s="96">
        <f t="shared" ca="1" si="384"/>
        <v>0</v>
      </c>
      <c r="DP234" s="96">
        <f t="shared" ca="1" si="384"/>
        <v>0</v>
      </c>
      <c r="DQ234" s="96">
        <f t="shared" ca="1" si="384"/>
        <v>0</v>
      </c>
      <c r="DR234" s="96">
        <f t="shared" ca="1" si="384"/>
        <v>0</v>
      </c>
      <c r="DS234" s="96">
        <f t="shared" ca="1" si="384"/>
        <v>0</v>
      </c>
      <c r="DT234" s="96">
        <f t="shared" ca="1" si="384"/>
        <v>0</v>
      </c>
      <c r="DU234" s="96">
        <f t="shared" ca="1" si="384"/>
        <v>0</v>
      </c>
      <c r="DV234" s="96">
        <f t="shared" ca="1" si="384"/>
        <v>0</v>
      </c>
      <c r="DW234" s="96">
        <f t="shared" ca="1" si="384"/>
        <v>0</v>
      </c>
      <c r="DX234" s="96">
        <f t="shared" ca="1" si="384"/>
        <v>0</v>
      </c>
      <c r="DY234" s="96">
        <f t="shared" ca="1" si="384"/>
        <v>0</v>
      </c>
      <c r="DZ234" s="96">
        <f t="shared" ca="1" si="384"/>
        <v>0</v>
      </c>
      <c r="EA234" s="96">
        <f t="shared" ca="1" si="384"/>
        <v>0</v>
      </c>
      <c r="EB234" s="96">
        <f t="shared" ca="1" si="384"/>
        <v>0</v>
      </c>
      <c r="EC234" s="96">
        <f t="shared" ca="1" si="384"/>
        <v>0</v>
      </c>
      <c r="ED234" s="96">
        <f t="shared" ca="1" si="384"/>
        <v>0</v>
      </c>
      <c r="EE234" s="96">
        <f t="shared" ca="1" si="384"/>
        <v>0</v>
      </c>
      <c r="EF234" s="96">
        <f t="shared" ca="1" si="384"/>
        <v>0</v>
      </c>
      <c r="EG234" s="96">
        <f t="shared" ca="1" si="384"/>
        <v>0</v>
      </c>
      <c r="EH234" s="96">
        <f t="shared" ca="1" si="384"/>
        <v>0</v>
      </c>
    </row>
    <row r="235" spans="1:138" ht="12.75" thickBot="1" x14ac:dyDescent="0.25">
      <c r="A235" s="2"/>
      <c r="B235" s="149" t="s">
        <v>255</v>
      </c>
      <c r="C235" s="96"/>
      <c r="D235" s="96">
        <f ca="1">-MIN(SUM(D233:D234),-MIN(D109,0))</f>
        <v>0</v>
      </c>
      <c r="E235" s="96">
        <v>0</v>
      </c>
      <c r="F235" s="96">
        <v>0</v>
      </c>
      <c r="G235" s="96">
        <v>0</v>
      </c>
      <c r="H235" s="96">
        <v>0</v>
      </c>
      <c r="I235" s="96">
        <v>0</v>
      </c>
      <c r="J235" s="96">
        <v>0</v>
      </c>
      <c r="K235" s="96">
        <v>0</v>
      </c>
      <c r="L235" s="96">
        <v>0</v>
      </c>
      <c r="M235" s="96">
        <v>0</v>
      </c>
      <c r="N235" s="96">
        <v>0</v>
      </c>
      <c r="O235" s="96">
        <v>0</v>
      </c>
      <c r="P235" s="96">
        <f ca="1">SUMIF($D$10:$N$10,"&lt;="&amp;MAX(rHoldPeriod,1),$D235:$N235)</f>
        <v>0</v>
      </c>
      <c r="Q235" s="2"/>
      <c r="R235" s="96">
        <f t="shared" ref="R235:CC235" ca="1" si="385">-MIN(SUM(R233:R234),-MIN(R109,0))</f>
        <v>0</v>
      </c>
      <c r="S235" s="96">
        <f t="shared" ca="1" si="385"/>
        <v>0</v>
      </c>
      <c r="T235" s="96">
        <f t="shared" ca="1" si="385"/>
        <v>0</v>
      </c>
      <c r="U235" s="96">
        <f t="shared" ca="1" si="385"/>
        <v>0</v>
      </c>
      <c r="V235" s="96">
        <f t="shared" ca="1" si="385"/>
        <v>0</v>
      </c>
      <c r="W235" s="96">
        <f t="shared" ca="1" si="385"/>
        <v>0</v>
      </c>
      <c r="X235" s="96">
        <f t="shared" ca="1" si="385"/>
        <v>0</v>
      </c>
      <c r="Y235" s="96">
        <f t="shared" ca="1" si="385"/>
        <v>0</v>
      </c>
      <c r="Z235" s="96">
        <f t="shared" ca="1" si="385"/>
        <v>0</v>
      </c>
      <c r="AA235" s="96">
        <f t="shared" ca="1" si="385"/>
        <v>0</v>
      </c>
      <c r="AB235" s="96">
        <f t="shared" ca="1" si="385"/>
        <v>0</v>
      </c>
      <c r="AC235" s="96">
        <f t="shared" ca="1" si="385"/>
        <v>0</v>
      </c>
      <c r="AD235" s="96">
        <f t="shared" ca="1" si="385"/>
        <v>0</v>
      </c>
      <c r="AE235" s="96">
        <f t="shared" ca="1" si="385"/>
        <v>0</v>
      </c>
      <c r="AF235" s="96">
        <f t="shared" ca="1" si="385"/>
        <v>0</v>
      </c>
      <c r="AG235" s="96">
        <f t="shared" ca="1" si="385"/>
        <v>0</v>
      </c>
      <c r="AH235" s="96">
        <f t="shared" ca="1" si="385"/>
        <v>0</v>
      </c>
      <c r="AI235" s="96">
        <f t="shared" ca="1" si="385"/>
        <v>0</v>
      </c>
      <c r="AJ235" s="96">
        <f t="shared" ca="1" si="385"/>
        <v>0</v>
      </c>
      <c r="AK235" s="96">
        <f t="shared" ca="1" si="385"/>
        <v>0</v>
      </c>
      <c r="AL235" s="96">
        <f t="shared" ca="1" si="385"/>
        <v>0</v>
      </c>
      <c r="AM235" s="96">
        <f t="shared" ca="1" si="385"/>
        <v>0</v>
      </c>
      <c r="AN235" s="96">
        <f t="shared" ca="1" si="385"/>
        <v>0</v>
      </c>
      <c r="AO235" s="96">
        <f t="shared" ca="1" si="385"/>
        <v>0</v>
      </c>
      <c r="AP235" s="96">
        <f t="shared" ca="1" si="385"/>
        <v>0</v>
      </c>
      <c r="AQ235" s="96">
        <f t="shared" ca="1" si="385"/>
        <v>0</v>
      </c>
      <c r="AR235" s="96">
        <f t="shared" ca="1" si="385"/>
        <v>0</v>
      </c>
      <c r="AS235" s="96">
        <f t="shared" ca="1" si="385"/>
        <v>0</v>
      </c>
      <c r="AT235" s="96">
        <f t="shared" ca="1" si="385"/>
        <v>0</v>
      </c>
      <c r="AU235" s="96">
        <f t="shared" ca="1" si="385"/>
        <v>0</v>
      </c>
      <c r="AV235" s="96">
        <f t="shared" ca="1" si="385"/>
        <v>0</v>
      </c>
      <c r="AW235" s="96">
        <f t="shared" ca="1" si="385"/>
        <v>0</v>
      </c>
      <c r="AX235" s="96">
        <f t="shared" ca="1" si="385"/>
        <v>0</v>
      </c>
      <c r="AY235" s="96">
        <f t="shared" ca="1" si="385"/>
        <v>0</v>
      </c>
      <c r="AZ235" s="96">
        <f t="shared" ca="1" si="385"/>
        <v>0</v>
      </c>
      <c r="BA235" s="96">
        <f t="shared" ca="1" si="385"/>
        <v>0</v>
      </c>
      <c r="BB235" s="96">
        <f t="shared" ca="1" si="385"/>
        <v>0</v>
      </c>
      <c r="BC235" s="96">
        <f t="shared" ca="1" si="385"/>
        <v>0</v>
      </c>
      <c r="BD235" s="96">
        <f t="shared" ca="1" si="385"/>
        <v>0</v>
      </c>
      <c r="BE235" s="96">
        <f t="shared" ca="1" si="385"/>
        <v>0</v>
      </c>
      <c r="BF235" s="96">
        <f t="shared" ca="1" si="385"/>
        <v>0</v>
      </c>
      <c r="BG235" s="96">
        <f t="shared" ca="1" si="385"/>
        <v>0</v>
      </c>
      <c r="BH235" s="96">
        <f t="shared" ca="1" si="385"/>
        <v>0</v>
      </c>
      <c r="BI235" s="96">
        <f t="shared" ca="1" si="385"/>
        <v>0</v>
      </c>
      <c r="BJ235" s="96">
        <f t="shared" ca="1" si="385"/>
        <v>0</v>
      </c>
      <c r="BK235" s="96">
        <f t="shared" ca="1" si="385"/>
        <v>0</v>
      </c>
      <c r="BL235" s="96">
        <f t="shared" ca="1" si="385"/>
        <v>0</v>
      </c>
      <c r="BM235" s="96">
        <f t="shared" ca="1" si="385"/>
        <v>0</v>
      </c>
      <c r="BN235" s="96">
        <f t="shared" ca="1" si="385"/>
        <v>0</v>
      </c>
      <c r="BO235" s="96">
        <f t="shared" ca="1" si="385"/>
        <v>0</v>
      </c>
      <c r="BP235" s="96">
        <f t="shared" ca="1" si="385"/>
        <v>0</v>
      </c>
      <c r="BQ235" s="96">
        <f t="shared" ca="1" si="385"/>
        <v>0</v>
      </c>
      <c r="BR235" s="96">
        <f t="shared" ca="1" si="385"/>
        <v>0</v>
      </c>
      <c r="BS235" s="96">
        <f t="shared" ca="1" si="385"/>
        <v>0</v>
      </c>
      <c r="BT235" s="96">
        <f t="shared" ca="1" si="385"/>
        <v>0</v>
      </c>
      <c r="BU235" s="96">
        <f t="shared" ca="1" si="385"/>
        <v>0</v>
      </c>
      <c r="BV235" s="96">
        <f t="shared" ca="1" si="385"/>
        <v>0</v>
      </c>
      <c r="BW235" s="96">
        <f t="shared" ca="1" si="385"/>
        <v>0</v>
      </c>
      <c r="BX235" s="96">
        <f t="shared" ca="1" si="385"/>
        <v>0</v>
      </c>
      <c r="BY235" s="96">
        <f t="shared" ca="1" si="385"/>
        <v>0</v>
      </c>
      <c r="BZ235" s="96">
        <f t="shared" ca="1" si="385"/>
        <v>0</v>
      </c>
      <c r="CA235" s="96">
        <f t="shared" ca="1" si="385"/>
        <v>0</v>
      </c>
      <c r="CB235" s="96">
        <f t="shared" ca="1" si="385"/>
        <v>0</v>
      </c>
      <c r="CC235" s="96">
        <f t="shared" ca="1" si="385"/>
        <v>0</v>
      </c>
      <c r="CD235" s="96">
        <f t="shared" ref="CD235:EH235" ca="1" si="386">-MIN(SUM(CD233:CD234),-MIN(CD109,0))</f>
        <v>0</v>
      </c>
      <c r="CE235" s="96">
        <f t="shared" ca="1" si="386"/>
        <v>0</v>
      </c>
      <c r="CF235" s="96">
        <f t="shared" ca="1" si="386"/>
        <v>0</v>
      </c>
      <c r="CG235" s="96">
        <f t="shared" ca="1" si="386"/>
        <v>0</v>
      </c>
      <c r="CH235" s="96">
        <f t="shared" ca="1" si="386"/>
        <v>0</v>
      </c>
      <c r="CI235" s="96">
        <f t="shared" ca="1" si="386"/>
        <v>0</v>
      </c>
      <c r="CJ235" s="96">
        <f t="shared" ca="1" si="386"/>
        <v>0</v>
      </c>
      <c r="CK235" s="96">
        <f t="shared" ca="1" si="386"/>
        <v>0</v>
      </c>
      <c r="CL235" s="96">
        <f t="shared" ca="1" si="386"/>
        <v>0</v>
      </c>
      <c r="CM235" s="96">
        <f t="shared" ca="1" si="386"/>
        <v>0</v>
      </c>
      <c r="CN235" s="96">
        <f t="shared" ca="1" si="386"/>
        <v>0</v>
      </c>
      <c r="CO235" s="96">
        <f t="shared" ca="1" si="386"/>
        <v>0</v>
      </c>
      <c r="CP235" s="96">
        <f t="shared" ca="1" si="386"/>
        <v>0</v>
      </c>
      <c r="CQ235" s="96">
        <f t="shared" ca="1" si="386"/>
        <v>0</v>
      </c>
      <c r="CR235" s="96">
        <f t="shared" ca="1" si="386"/>
        <v>0</v>
      </c>
      <c r="CS235" s="96">
        <f t="shared" ca="1" si="386"/>
        <v>0</v>
      </c>
      <c r="CT235" s="96">
        <f t="shared" ca="1" si="386"/>
        <v>0</v>
      </c>
      <c r="CU235" s="96">
        <f t="shared" ca="1" si="386"/>
        <v>0</v>
      </c>
      <c r="CV235" s="96">
        <f t="shared" ca="1" si="386"/>
        <v>0</v>
      </c>
      <c r="CW235" s="96">
        <f t="shared" ca="1" si="386"/>
        <v>0</v>
      </c>
      <c r="CX235" s="96">
        <f t="shared" ca="1" si="386"/>
        <v>0</v>
      </c>
      <c r="CY235" s="96">
        <f t="shared" ca="1" si="386"/>
        <v>0</v>
      </c>
      <c r="CZ235" s="96">
        <f t="shared" ca="1" si="386"/>
        <v>0</v>
      </c>
      <c r="DA235" s="96">
        <f t="shared" ca="1" si="386"/>
        <v>0</v>
      </c>
      <c r="DB235" s="96">
        <f t="shared" ca="1" si="386"/>
        <v>0</v>
      </c>
      <c r="DC235" s="96">
        <f t="shared" ca="1" si="386"/>
        <v>0</v>
      </c>
      <c r="DD235" s="96">
        <f t="shared" ca="1" si="386"/>
        <v>0</v>
      </c>
      <c r="DE235" s="96">
        <f t="shared" ca="1" si="386"/>
        <v>0</v>
      </c>
      <c r="DF235" s="96">
        <f t="shared" ca="1" si="386"/>
        <v>0</v>
      </c>
      <c r="DG235" s="96">
        <f t="shared" ca="1" si="386"/>
        <v>0</v>
      </c>
      <c r="DH235" s="96">
        <f t="shared" ca="1" si="386"/>
        <v>0</v>
      </c>
      <c r="DI235" s="96">
        <f t="shared" ca="1" si="386"/>
        <v>0</v>
      </c>
      <c r="DJ235" s="96">
        <f t="shared" ca="1" si="386"/>
        <v>0</v>
      </c>
      <c r="DK235" s="96">
        <f t="shared" ca="1" si="386"/>
        <v>0</v>
      </c>
      <c r="DL235" s="96">
        <f t="shared" ca="1" si="386"/>
        <v>0</v>
      </c>
      <c r="DM235" s="96">
        <f t="shared" ca="1" si="386"/>
        <v>0</v>
      </c>
      <c r="DN235" s="96">
        <f t="shared" ca="1" si="386"/>
        <v>0</v>
      </c>
      <c r="DO235" s="96">
        <f t="shared" ca="1" si="386"/>
        <v>0</v>
      </c>
      <c r="DP235" s="96">
        <f t="shared" ca="1" si="386"/>
        <v>0</v>
      </c>
      <c r="DQ235" s="96">
        <f t="shared" ca="1" si="386"/>
        <v>0</v>
      </c>
      <c r="DR235" s="96">
        <f t="shared" ca="1" si="386"/>
        <v>0</v>
      </c>
      <c r="DS235" s="96">
        <f t="shared" ca="1" si="386"/>
        <v>0</v>
      </c>
      <c r="DT235" s="96">
        <f t="shared" ca="1" si="386"/>
        <v>0</v>
      </c>
      <c r="DU235" s="96">
        <f t="shared" ca="1" si="386"/>
        <v>0</v>
      </c>
      <c r="DV235" s="96">
        <f t="shared" ca="1" si="386"/>
        <v>0</v>
      </c>
      <c r="DW235" s="96">
        <f t="shared" ca="1" si="386"/>
        <v>0</v>
      </c>
      <c r="DX235" s="96">
        <f t="shared" ca="1" si="386"/>
        <v>0</v>
      </c>
      <c r="DY235" s="96">
        <f t="shared" ca="1" si="386"/>
        <v>0</v>
      </c>
      <c r="DZ235" s="96">
        <f t="shared" ca="1" si="386"/>
        <v>0</v>
      </c>
      <c r="EA235" s="96">
        <f t="shared" ca="1" si="386"/>
        <v>0</v>
      </c>
      <c r="EB235" s="96">
        <f t="shared" ca="1" si="386"/>
        <v>0</v>
      </c>
      <c r="EC235" s="96">
        <f t="shared" ca="1" si="386"/>
        <v>0</v>
      </c>
      <c r="ED235" s="96">
        <f t="shared" ca="1" si="386"/>
        <v>0</v>
      </c>
      <c r="EE235" s="96">
        <f t="shared" ca="1" si="386"/>
        <v>0</v>
      </c>
      <c r="EF235" s="96">
        <f t="shared" ca="1" si="386"/>
        <v>0</v>
      </c>
      <c r="EG235" s="96">
        <f t="shared" ca="1" si="386"/>
        <v>0</v>
      </c>
      <c r="EH235" s="96">
        <f t="shared" ca="1" si="386"/>
        <v>0</v>
      </c>
    </row>
    <row r="236" spans="1:138" ht="12.75" thickTop="1" x14ac:dyDescent="0.2">
      <c r="A236" s="2"/>
      <c r="B236" s="195" t="s">
        <v>191</v>
      </c>
      <c r="C236" s="151"/>
      <c r="D236" s="186">
        <f ca="1">SUBTOTAL(9,D233:D235)</f>
        <v>0</v>
      </c>
      <c r="E236" s="186">
        <f t="shared" ref="E236:N236" ca="1" si="387">SUBTOTAL(9,E233:E235)</f>
        <v>0</v>
      </c>
      <c r="F236" s="186">
        <f t="shared" ca="1" si="387"/>
        <v>0</v>
      </c>
      <c r="G236" s="186">
        <f t="shared" ca="1" si="387"/>
        <v>0</v>
      </c>
      <c r="H236" s="186">
        <f t="shared" ca="1" si="387"/>
        <v>0</v>
      </c>
      <c r="I236" s="186">
        <f t="shared" ca="1" si="387"/>
        <v>0</v>
      </c>
      <c r="J236" s="186">
        <f t="shared" ca="1" si="387"/>
        <v>0</v>
      </c>
      <c r="K236" s="186">
        <f t="shared" ca="1" si="387"/>
        <v>0</v>
      </c>
      <c r="L236" s="186">
        <f t="shared" ca="1" si="387"/>
        <v>0</v>
      </c>
      <c r="M236" s="186">
        <f t="shared" ca="1" si="387"/>
        <v>0</v>
      </c>
      <c r="N236" s="186">
        <f t="shared" ca="1" si="387"/>
        <v>0</v>
      </c>
      <c r="O236" s="186">
        <f ca="1">SUBTOTAL(9,O233:O235)</f>
        <v>0</v>
      </c>
      <c r="P236" s="186"/>
      <c r="Q236" s="2"/>
      <c r="R236" s="186">
        <f t="shared" ref="R236:AW236" ca="1" si="388">SUBTOTAL(9,R233:R235)</f>
        <v>0</v>
      </c>
      <c r="S236" s="186">
        <f t="shared" ca="1" si="388"/>
        <v>0</v>
      </c>
      <c r="T236" s="186">
        <f t="shared" ca="1" si="388"/>
        <v>0</v>
      </c>
      <c r="U236" s="186">
        <f t="shared" ca="1" si="388"/>
        <v>0</v>
      </c>
      <c r="V236" s="186">
        <f t="shared" ca="1" si="388"/>
        <v>0</v>
      </c>
      <c r="W236" s="186">
        <f t="shared" ca="1" si="388"/>
        <v>0</v>
      </c>
      <c r="X236" s="186">
        <f t="shared" ca="1" si="388"/>
        <v>0</v>
      </c>
      <c r="Y236" s="186">
        <f t="shared" ca="1" si="388"/>
        <v>0</v>
      </c>
      <c r="Z236" s="186">
        <f t="shared" ca="1" si="388"/>
        <v>0</v>
      </c>
      <c r="AA236" s="186">
        <f t="shared" ca="1" si="388"/>
        <v>0</v>
      </c>
      <c r="AB236" s="186">
        <f t="shared" ca="1" si="388"/>
        <v>0</v>
      </c>
      <c r="AC236" s="186">
        <f t="shared" ca="1" si="388"/>
        <v>0</v>
      </c>
      <c r="AD236" s="186">
        <f t="shared" ca="1" si="388"/>
        <v>0</v>
      </c>
      <c r="AE236" s="186">
        <f t="shared" ca="1" si="388"/>
        <v>0</v>
      </c>
      <c r="AF236" s="186">
        <f t="shared" ca="1" si="388"/>
        <v>0</v>
      </c>
      <c r="AG236" s="186">
        <f t="shared" ca="1" si="388"/>
        <v>0</v>
      </c>
      <c r="AH236" s="186">
        <f t="shared" ca="1" si="388"/>
        <v>0</v>
      </c>
      <c r="AI236" s="186">
        <f t="shared" ca="1" si="388"/>
        <v>0</v>
      </c>
      <c r="AJ236" s="186">
        <f t="shared" ca="1" si="388"/>
        <v>0</v>
      </c>
      <c r="AK236" s="186">
        <f t="shared" ca="1" si="388"/>
        <v>0</v>
      </c>
      <c r="AL236" s="186">
        <f t="shared" ca="1" si="388"/>
        <v>0</v>
      </c>
      <c r="AM236" s="186">
        <f t="shared" ca="1" si="388"/>
        <v>0</v>
      </c>
      <c r="AN236" s="186">
        <f t="shared" ca="1" si="388"/>
        <v>0</v>
      </c>
      <c r="AO236" s="186">
        <f t="shared" ca="1" si="388"/>
        <v>0</v>
      </c>
      <c r="AP236" s="186">
        <f t="shared" ca="1" si="388"/>
        <v>0</v>
      </c>
      <c r="AQ236" s="186">
        <f t="shared" ca="1" si="388"/>
        <v>0</v>
      </c>
      <c r="AR236" s="186">
        <f t="shared" ca="1" si="388"/>
        <v>0</v>
      </c>
      <c r="AS236" s="186">
        <f t="shared" ca="1" si="388"/>
        <v>0</v>
      </c>
      <c r="AT236" s="186">
        <f t="shared" ca="1" si="388"/>
        <v>0</v>
      </c>
      <c r="AU236" s="186">
        <f t="shared" ca="1" si="388"/>
        <v>0</v>
      </c>
      <c r="AV236" s="186">
        <f t="shared" ca="1" si="388"/>
        <v>0</v>
      </c>
      <c r="AW236" s="186">
        <f t="shared" ca="1" si="388"/>
        <v>0</v>
      </c>
      <c r="AX236" s="186">
        <f t="shared" ref="AX236:CC236" ca="1" si="389">SUBTOTAL(9,AX233:AX235)</f>
        <v>0</v>
      </c>
      <c r="AY236" s="186">
        <f t="shared" ca="1" si="389"/>
        <v>0</v>
      </c>
      <c r="AZ236" s="186">
        <f t="shared" ca="1" si="389"/>
        <v>0</v>
      </c>
      <c r="BA236" s="186">
        <f t="shared" ca="1" si="389"/>
        <v>0</v>
      </c>
      <c r="BB236" s="186">
        <f t="shared" ca="1" si="389"/>
        <v>0</v>
      </c>
      <c r="BC236" s="186">
        <f t="shared" ca="1" si="389"/>
        <v>0</v>
      </c>
      <c r="BD236" s="186">
        <f t="shared" ca="1" si="389"/>
        <v>0</v>
      </c>
      <c r="BE236" s="186">
        <f t="shared" ca="1" si="389"/>
        <v>0</v>
      </c>
      <c r="BF236" s="186">
        <f t="shared" ca="1" si="389"/>
        <v>0</v>
      </c>
      <c r="BG236" s="186">
        <f t="shared" ca="1" si="389"/>
        <v>0</v>
      </c>
      <c r="BH236" s="186">
        <f t="shared" ca="1" si="389"/>
        <v>0</v>
      </c>
      <c r="BI236" s="186">
        <f t="shared" ca="1" si="389"/>
        <v>0</v>
      </c>
      <c r="BJ236" s="186">
        <f t="shared" ca="1" si="389"/>
        <v>0</v>
      </c>
      <c r="BK236" s="186">
        <f t="shared" ca="1" si="389"/>
        <v>0</v>
      </c>
      <c r="BL236" s="186">
        <f t="shared" ca="1" si="389"/>
        <v>0</v>
      </c>
      <c r="BM236" s="186">
        <f t="shared" ca="1" si="389"/>
        <v>0</v>
      </c>
      <c r="BN236" s="186">
        <f t="shared" ca="1" si="389"/>
        <v>0</v>
      </c>
      <c r="BO236" s="186">
        <f t="shared" ca="1" si="389"/>
        <v>0</v>
      </c>
      <c r="BP236" s="186">
        <f t="shared" ca="1" si="389"/>
        <v>0</v>
      </c>
      <c r="BQ236" s="186">
        <f t="shared" ca="1" si="389"/>
        <v>0</v>
      </c>
      <c r="BR236" s="186">
        <f t="shared" ca="1" si="389"/>
        <v>0</v>
      </c>
      <c r="BS236" s="186">
        <f t="shared" ca="1" si="389"/>
        <v>0</v>
      </c>
      <c r="BT236" s="186">
        <f t="shared" ca="1" si="389"/>
        <v>0</v>
      </c>
      <c r="BU236" s="186">
        <f t="shared" ca="1" si="389"/>
        <v>0</v>
      </c>
      <c r="BV236" s="186">
        <f t="shared" ca="1" si="389"/>
        <v>0</v>
      </c>
      <c r="BW236" s="186">
        <f t="shared" ca="1" si="389"/>
        <v>0</v>
      </c>
      <c r="BX236" s="186">
        <f t="shared" ca="1" si="389"/>
        <v>0</v>
      </c>
      <c r="BY236" s="186">
        <f t="shared" ca="1" si="389"/>
        <v>0</v>
      </c>
      <c r="BZ236" s="186">
        <f t="shared" ca="1" si="389"/>
        <v>0</v>
      </c>
      <c r="CA236" s="186">
        <f t="shared" ca="1" si="389"/>
        <v>0</v>
      </c>
      <c r="CB236" s="186">
        <f t="shared" ca="1" si="389"/>
        <v>0</v>
      </c>
      <c r="CC236" s="186">
        <f t="shared" ca="1" si="389"/>
        <v>0</v>
      </c>
      <c r="CD236" s="186">
        <f t="shared" ref="CD236:DI236" ca="1" si="390">SUBTOTAL(9,CD233:CD235)</f>
        <v>0</v>
      </c>
      <c r="CE236" s="186">
        <f t="shared" ca="1" si="390"/>
        <v>0</v>
      </c>
      <c r="CF236" s="186">
        <f t="shared" ca="1" si="390"/>
        <v>0</v>
      </c>
      <c r="CG236" s="186">
        <f t="shared" ca="1" si="390"/>
        <v>0</v>
      </c>
      <c r="CH236" s="186">
        <f t="shared" ca="1" si="390"/>
        <v>0</v>
      </c>
      <c r="CI236" s="186">
        <f t="shared" ca="1" si="390"/>
        <v>0</v>
      </c>
      <c r="CJ236" s="186">
        <f t="shared" ca="1" si="390"/>
        <v>0</v>
      </c>
      <c r="CK236" s="186">
        <f t="shared" ca="1" si="390"/>
        <v>0</v>
      </c>
      <c r="CL236" s="186">
        <f t="shared" ca="1" si="390"/>
        <v>0</v>
      </c>
      <c r="CM236" s="186">
        <f t="shared" ca="1" si="390"/>
        <v>0</v>
      </c>
      <c r="CN236" s="186">
        <f t="shared" ca="1" si="390"/>
        <v>0</v>
      </c>
      <c r="CO236" s="186">
        <f t="shared" ca="1" si="390"/>
        <v>0</v>
      </c>
      <c r="CP236" s="186">
        <f t="shared" ca="1" si="390"/>
        <v>0</v>
      </c>
      <c r="CQ236" s="186">
        <f t="shared" ca="1" si="390"/>
        <v>0</v>
      </c>
      <c r="CR236" s="186">
        <f t="shared" ca="1" si="390"/>
        <v>0</v>
      </c>
      <c r="CS236" s="186">
        <f t="shared" ca="1" si="390"/>
        <v>0</v>
      </c>
      <c r="CT236" s="186">
        <f t="shared" ca="1" si="390"/>
        <v>0</v>
      </c>
      <c r="CU236" s="186">
        <f t="shared" ca="1" si="390"/>
        <v>0</v>
      </c>
      <c r="CV236" s="186">
        <f t="shared" ca="1" si="390"/>
        <v>0</v>
      </c>
      <c r="CW236" s="186">
        <f t="shared" ca="1" si="390"/>
        <v>0</v>
      </c>
      <c r="CX236" s="186">
        <f t="shared" ca="1" si="390"/>
        <v>0</v>
      </c>
      <c r="CY236" s="186">
        <f t="shared" ca="1" si="390"/>
        <v>0</v>
      </c>
      <c r="CZ236" s="186">
        <f t="shared" ca="1" si="390"/>
        <v>0</v>
      </c>
      <c r="DA236" s="186">
        <f t="shared" ca="1" si="390"/>
        <v>0</v>
      </c>
      <c r="DB236" s="186">
        <f t="shared" ca="1" si="390"/>
        <v>0</v>
      </c>
      <c r="DC236" s="186">
        <f t="shared" ca="1" si="390"/>
        <v>0</v>
      </c>
      <c r="DD236" s="186">
        <f t="shared" ca="1" si="390"/>
        <v>0</v>
      </c>
      <c r="DE236" s="186">
        <f t="shared" ca="1" si="390"/>
        <v>0</v>
      </c>
      <c r="DF236" s="186">
        <f t="shared" ca="1" si="390"/>
        <v>0</v>
      </c>
      <c r="DG236" s="186">
        <f t="shared" ca="1" si="390"/>
        <v>0</v>
      </c>
      <c r="DH236" s="186">
        <f t="shared" ca="1" si="390"/>
        <v>0</v>
      </c>
      <c r="DI236" s="186">
        <f t="shared" ca="1" si="390"/>
        <v>0</v>
      </c>
      <c r="DJ236" s="186">
        <f t="shared" ref="DJ236:EH236" ca="1" si="391">SUBTOTAL(9,DJ233:DJ235)</f>
        <v>0</v>
      </c>
      <c r="DK236" s="186">
        <f t="shared" ca="1" si="391"/>
        <v>0</v>
      </c>
      <c r="DL236" s="186">
        <f t="shared" ca="1" si="391"/>
        <v>0</v>
      </c>
      <c r="DM236" s="186">
        <f t="shared" ca="1" si="391"/>
        <v>0</v>
      </c>
      <c r="DN236" s="186">
        <f t="shared" ca="1" si="391"/>
        <v>0</v>
      </c>
      <c r="DO236" s="186">
        <f t="shared" ca="1" si="391"/>
        <v>0</v>
      </c>
      <c r="DP236" s="186">
        <f t="shared" ca="1" si="391"/>
        <v>0</v>
      </c>
      <c r="DQ236" s="186">
        <f t="shared" ca="1" si="391"/>
        <v>0</v>
      </c>
      <c r="DR236" s="186">
        <f t="shared" ca="1" si="391"/>
        <v>0</v>
      </c>
      <c r="DS236" s="186">
        <f t="shared" ca="1" si="391"/>
        <v>0</v>
      </c>
      <c r="DT236" s="186">
        <f t="shared" ca="1" si="391"/>
        <v>0</v>
      </c>
      <c r="DU236" s="186">
        <f t="shared" ca="1" si="391"/>
        <v>0</v>
      </c>
      <c r="DV236" s="186">
        <f t="shared" ca="1" si="391"/>
        <v>0</v>
      </c>
      <c r="DW236" s="186">
        <f t="shared" ca="1" si="391"/>
        <v>0</v>
      </c>
      <c r="DX236" s="186">
        <f t="shared" ca="1" si="391"/>
        <v>0</v>
      </c>
      <c r="DY236" s="186">
        <f t="shared" ca="1" si="391"/>
        <v>0</v>
      </c>
      <c r="DZ236" s="186">
        <f t="shared" ca="1" si="391"/>
        <v>0</v>
      </c>
      <c r="EA236" s="186">
        <f t="shared" ca="1" si="391"/>
        <v>0</v>
      </c>
      <c r="EB236" s="186">
        <f t="shared" ca="1" si="391"/>
        <v>0</v>
      </c>
      <c r="EC236" s="186">
        <f t="shared" ca="1" si="391"/>
        <v>0</v>
      </c>
      <c r="ED236" s="186">
        <f t="shared" ca="1" si="391"/>
        <v>0</v>
      </c>
      <c r="EE236" s="186">
        <f t="shared" ca="1" si="391"/>
        <v>0</v>
      </c>
      <c r="EF236" s="186">
        <f t="shared" ca="1" si="391"/>
        <v>0</v>
      </c>
      <c r="EG236" s="186">
        <f t="shared" ca="1" si="391"/>
        <v>0</v>
      </c>
      <c r="EH236" s="186">
        <f t="shared" ca="1" si="391"/>
        <v>0</v>
      </c>
    </row>
    <row r="237" spans="1:138"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row>
    <row r="238" spans="1:138"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row>
    <row r="239" spans="1:138" x14ac:dyDescent="0.2">
      <c r="A239" s="2"/>
      <c r="B239" s="168" t="s">
        <v>256</v>
      </c>
      <c r="C239" s="168"/>
      <c r="D239" s="168"/>
      <c r="E239" s="168"/>
      <c r="F239" s="168"/>
      <c r="G239" s="168"/>
      <c r="H239" s="168"/>
      <c r="I239" s="168"/>
      <c r="J239" s="168"/>
      <c r="K239" s="168"/>
      <c r="L239" s="168"/>
      <c r="M239" s="168"/>
      <c r="N239" s="168"/>
      <c r="O239" s="168"/>
      <c r="P239" s="168"/>
      <c r="Q239" s="2"/>
      <c r="R239" s="168"/>
      <c r="S239" s="168"/>
      <c r="T239" s="168"/>
      <c r="U239" s="168"/>
      <c r="V239" s="168"/>
      <c r="W239" s="168"/>
      <c r="X239" s="168"/>
      <c r="Y239" s="168"/>
      <c r="Z239" s="168"/>
      <c r="AA239" s="168"/>
      <c r="AB239" s="168"/>
      <c r="AC239" s="168"/>
      <c r="AD239" s="168"/>
      <c r="AE239" s="168"/>
      <c r="AF239" s="168"/>
      <c r="AG239" s="168"/>
      <c r="AH239" s="168"/>
      <c r="AI239" s="168"/>
      <c r="AJ239" s="168"/>
      <c r="AK239" s="168"/>
      <c r="AL239" s="168"/>
      <c r="AM239" s="168"/>
      <c r="AN239" s="168"/>
      <c r="AO239" s="168"/>
      <c r="AP239" s="168"/>
      <c r="AQ239" s="168"/>
      <c r="AR239" s="168"/>
      <c r="AS239" s="168"/>
      <c r="AT239" s="168"/>
      <c r="AU239" s="168"/>
      <c r="AV239" s="168"/>
      <c r="AW239" s="168"/>
      <c r="AX239" s="168"/>
      <c r="AY239" s="168"/>
      <c r="AZ239" s="168"/>
      <c r="BA239" s="168"/>
      <c r="BB239" s="168"/>
      <c r="BC239" s="168"/>
      <c r="BD239" s="168"/>
      <c r="BE239" s="168"/>
      <c r="BF239" s="168"/>
      <c r="BG239" s="168"/>
      <c r="BH239" s="168"/>
      <c r="BI239" s="168"/>
      <c r="BJ239" s="168"/>
      <c r="BK239" s="168"/>
      <c r="BL239" s="168"/>
      <c r="BM239" s="168"/>
      <c r="BN239" s="168"/>
      <c r="BO239" s="168"/>
      <c r="BP239" s="168"/>
      <c r="BQ239" s="168"/>
      <c r="BR239" s="168"/>
      <c r="BS239" s="168"/>
      <c r="BT239" s="168"/>
      <c r="BU239" s="168"/>
      <c r="BV239" s="168"/>
      <c r="BW239" s="168"/>
      <c r="BX239" s="168"/>
      <c r="BY239" s="168"/>
      <c r="BZ239" s="168"/>
      <c r="CA239" s="168"/>
      <c r="CB239" s="168"/>
      <c r="CC239" s="168"/>
      <c r="CD239" s="168"/>
      <c r="CE239" s="168"/>
      <c r="CF239" s="168"/>
      <c r="CG239" s="168"/>
      <c r="CH239" s="168"/>
      <c r="CI239" s="168"/>
      <c r="CJ239" s="168"/>
      <c r="CK239" s="168"/>
      <c r="CL239" s="168"/>
      <c r="CM239" s="168"/>
      <c r="CN239" s="168"/>
      <c r="CO239" s="168"/>
      <c r="CP239" s="168"/>
      <c r="CQ239" s="168"/>
      <c r="CR239" s="168"/>
      <c r="CS239" s="168"/>
      <c r="CT239" s="168"/>
      <c r="CU239" s="168"/>
      <c r="CV239" s="168"/>
      <c r="CW239" s="168"/>
      <c r="CX239" s="168"/>
      <c r="CY239" s="168"/>
      <c r="CZ239" s="168"/>
      <c r="DA239" s="168"/>
      <c r="DB239" s="168"/>
      <c r="DC239" s="168"/>
      <c r="DD239" s="168"/>
      <c r="DE239" s="168"/>
      <c r="DF239" s="168"/>
      <c r="DG239" s="168"/>
      <c r="DH239" s="168"/>
      <c r="DI239" s="168"/>
      <c r="DJ239" s="168"/>
      <c r="DK239" s="168"/>
      <c r="DL239" s="168"/>
      <c r="DM239" s="168"/>
      <c r="DN239" s="168"/>
      <c r="DO239" s="168"/>
      <c r="DP239" s="168"/>
      <c r="DQ239" s="168"/>
      <c r="DR239" s="168"/>
      <c r="DS239" s="168"/>
      <c r="DT239" s="168"/>
      <c r="DU239" s="168"/>
      <c r="DV239" s="168"/>
      <c r="DW239" s="168"/>
      <c r="DX239" s="168"/>
      <c r="DY239" s="168"/>
      <c r="DZ239" s="168"/>
      <c r="EA239" s="168"/>
      <c r="EB239" s="168"/>
      <c r="EC239" s="168"/>
      <c r="ED239" s="168"/>
      <c r="EE239" s="168"/>
      <c r="EF239" s="168"/>
      <c r="EG239" s="168"/>
      <c r="EH239" s="168"/>
    </row>
    <row r="240" spans="1:138" x14ac:dyDescent="0.2">
      <c r="A240" s="2"/>
      <c r="B240" s="149" t="s">
        <v>187</v>
      </c>
      <c r="C240" s="96"/>
      <c r="D240" s="96"/>
      <c r="E240" s="96">
        <f t="shared" ref="E240:O240" ca="1" si="392">D244*(E$10&lt;=MAX(rHoldPeriod,1))</f>
        <v>0</v>
      </c>
      <c r="F240" s="96">
        <f t="shared" ca="1" si="392"/>
        <v>4966493.28</v>
      </c>
      <c r="G240" s="96">
        <f t="shared" ca="1" si="392"/>
        <v>10089727.699999999</v>
      </c>
      <c r="H240" s="96">
        <f t="shared" ca="1" si="392"/>
        <v>15374599.140000001</v>
      </c>
      <c r="I240" s="96">
        <f t="shared" ca="1" si="392"/>
        <v>19035155.219999999</v>
      </c>
      <c r="J240" s="96">
        <f t="shared" ca="1" si="392"/>
        <v>22867599.940000001</v>
      </c>
      <c r="K240" s="96">
        <f t="shared" ca="1" si="392"/>
        <v>26877298.510000002</v>
      </c>
      <c r="L240" s="96">
        <f t="shared" ca="1" si="392"/>
        <v>31069782.300000001</v>
      </c>
      <c r="M240" s="96">
        <f t="shared" ca="1" si="392"/>
        <v>35450753.979999997</v>
      </c>
      <c r="N240" s="96">
        <f t="shared" ca="1" si="392"/>
        <v>40026092.770000003</v>
      </c>
      <c r="O240" s="96">
        <f t="shared" ca="1" si="392"/>
        <v>0</v>
      </c>
      <c r="P240" s="96">
        <f ca="1">SUMIF($D$10:$N$10,"&lt;="&amp;MAX(rHoldPeriod,1),$D240:$N240)</f>
        <v>205757502.84</v>
      </c>
      <c r="Q240" s="2"/>
      <c r="R240" s="77"/>
      <c r="S240" s="96">
        <f t="shared" ref="S240:AX240" ca="1" si="393">R244*(S$10&lt;=MAX(rHoldPeriod,1)*12)</f>
        <v>0</v>
      </c>
      <c r="T240" s="96">
        <f t="shared" ca="1" si="393"/>
        <v>413874.44</v>
      </c>
      <c r="U240" s="96">
        <f t="shared" ca="1" si="393"/>
        <v>827748.88</v>
      </c>
      <c r="V240" s="96">
        <f t="shared" ca="1" si="393"/>
        <v>1241623.32</v>
      </c>
      <c r="W240" s="96">
        <f t="shared" ca="1" si="393"/>
        <v>1655497.76</v>
      </c>
      <c r="X240" s="96">
        <f t="shared" ca="1" si="393"/>
        <v>2069372.2</v>
      </c>
      <c r="Y240" s="96">
        <f t="shared" ca="1" si="393"/>
        <v>2483246.64</v>
      </c>
      <c r="Z240" s="96">
        <f t="shared" ca="1" si="393"/>
        <v>2897121.08</v>
      </c>
      <c r="AA240" s="96">
        <f t="shared" ca="1" si="393"/>
        <v>3310995.52</v>
      </c>
      <c r="AB240" s="96">
        <f t="shared" ca="1" si="393"/>
        <v>3724869.96</v>
      </c>
      <c r="AC240" s="96">
        <f t="shared" ca="1" si="393"/>
        <v>4138744.4</v>
      </c>
      <c r="AD240" s="96">
        <f t="shared" ca="1" si="393"/>
        <v>4552618.84</v>
      </c>
      <c r="AE240" s="96">
        <f t="shared" ca="1" si="393"/>
        <v>4966493.28</v>
      </c>
      <c r="AF240" s="96">
        <f t="shared" ca="1" si="393"/>
        <v>5393429.4800000004</v>
      </c>
      <c r="AG240" s="96">
        <f t="shared" ca="1" si="393"/>
        <v>5820365.6799999997</v>
      </c>
      <c r="AH240" s="96">
        <f t="shared" ca="1" si="393"/>
        <v>6247301.8799999999</v>
      </c>
      <c r="AI240" s="96">
        <f t="shared" ca="1" si="393"/>
        <v>6674238.0800000001</v>
      </c>
      <c r="AJ240" s="96">
        <f t="shared" ca="1" si="393"/>
        <v>7101174.2800000003</v>
      </c>
      <c r="AK240" s="96">
        <f t="shared" ca="1" si="393"/>
        <v>7528110.4800000004</v>
      </c>
      <c r="AL240" s="96">
        <f t="shared" ca="1" si="393"/>
        <v>7955046.6799999997</v>
      </c>
      <c r="AM240" s="96">
        <f t="shared" ca="1" si="393"/>
        <v>8381982.8799999999</v>
      </c>
      <c r="AN240" s="96">
        <f t="shared" ca="1" si="393"/>
        <v>8808919.0800000001</v>
      </c>
      <c r="AO240" s="96">
        <f t="shared" ca="1" si="393"/>
        <v>9235855.2799999993</v>
      </c>
      <c r="AP240" s="96">
        <f t="shared" ca="1" si="393"/>
        <v>9662791.4800000004</v>
      </c>
      <c r="AQ240" s="96">
        <f t="shared" ca="1" si="393"/>
        <v>10089727.68</v>
      </c>
      <c r="AR240" s="96">
        <f t="shared" ca="1" si="393"/>
        <v>10530133.630000001</v>
      </c>
      <c r="AS240" s="96">
        <f t="shared" ca="1" si="393"/>
        <v>10970539.58</v>
      </c>
      <c r="AT240" s="96">
        <f t="shared" ca="1" si="393"/>
        <v>11410945.529999999</v>
      </c>
      <c r="AU240" s="96">
        <f t="shared" ca="1" si="393"/>
        <v>11851351.48</v>
      </c>
      <c r="AV240" s="96">
        <f t="shared" ca="1" si="393"/>
        <v>12291757.43</v>
      </c>
      <c r="AW240" s="96">
        <f t="shared" ca="1" si="393"/>
        <v>12732163.380000001</v>
      </c>
      <c r="AX240" s="96">
        <f t="shared" ca="1" si="393"/>
        <v>13172569.33</v>
      </c>
      <c r="AY240" s="96">
        <f t="shared" ref="AY240:CD240" ca="1" si="394">AX244*(AY$10&lt;=MAX(rHoldPeriod,1)*12)</f>
        <v>13612975.279999999</v>
      </c>
      <c r="AZ240" s="96">
        <f t="shared" ca="1" si="394"/>
        <v>14053381.23</v>
      </c>
      <c r="BA240" s="96">
        <f t="shared" ca="1" si="394"/>
        <v>14493787.18</v>
      </c>
      <c r="BB240" s="96">
        <f t="shared" ca="1" si="394"/>
        <v>14934193.130000001</v>
      </c>
      <c r="BC240" s="96">
        <f t="shared" ca="1" si="394"/>
        <v>15374599.08</v>
      </c>
      <c r="BD240" s="96">
        <f t="shared" ca="1" si="394"/>
        <v>15679645.42</v>
      </c>
      <c r="BE240" s="96">
        <f t="shared" ca="1" si="394"/>
        <v>15984691.76</v>
      </c>
      <c r="BF240" s="96">
        <f t="shared" ca="1" si="394"/>
        <v>16289738.1</v>
      </c>
      <c r="BG240" s="96">
        <f t="shared" ca="1" si="394"/>
        <v>16594784.439999999</v>
      </c>
      <c r="BH240" s="96">
        <f t="shared" ca="1" si="394"/>
        <v>16899830.780000001</v>
      </c>
      <c r="BI240" s="96">
        <f t="shared" ca="1" si="394"/>
        <v>17204877.120000001</v>
      </c>
      <c r="BJ240" s="96">
        <f t="shared" ca="1" si="394"/>
        <v>17509923.460000001</v>
      </c>
      <c r="BK240" s="96">
        <f t="shared" ca="1" si="394"/>
        <v>17814969.800000001</v>
      </c>
      <c r="BL240" s="96">
        <f t="shared" ca="1" si="394"/>
        <v>18120016.140000001</v>
      </c>
      <c r="BM240" s="96">
        <f t="shared" ca="1" si="394"/>
        <v>18425062.48</v>
      </c>
      <c r="BN240" s="96">
        <f t="shared" ca="1" si="394"/>
        <v>18730108.82</v>
      </c>
      <c r="BO240" s="96">
        <f t="shared" ca="1" si="394"/>
        <v>19035155.16</v>
      </c>
      <c r="BP240" s="96">
        <f t="shared" ca="1" si="394"/>
        <v>19354525.550000001</v>
      </c>
      <c r="BQ240" s="96">
        <f t="shared" ca="1" si="394"/>
        <v>19673895.940000001</v>
      </c>
      <c r="BR240" s="96">
        <f t="shared" ca="1" si="394"/>
        <v>19993266.329999998</v>
      </c>
      <c r="BS240" s="96">
        <f t="shared" ca="1" si="394"/>
        <v>20312636.719999999</v>
      </c>
      <c r="BT240" s="96">
        <f t="shared" ca="1" si="394"/>
        <v>20632007.109999999</v>
      </c>
      <c r="BU240" s="96">
        <f t="shared" ca="1" si="394"/>
        <v>20951377.5</v>
      </c>
      <c r="BV240" s="96">
        <f t="shared" ca="1" si="394"/>
        <v>21270747.890000001</v>
      </c>
      <c r="BW240" s="96">
        <f t="shared" ca="1" si="394"/>
        <v>21590118.280000001</v>
      </c>
      <c r="BX240" s="96">
        <f t="shared" ca="1" si="394"/>
        <v>21909488.670000002</v>
      </c>
      <c r="BY240" s="96">
        <f t="shared" ca="1" si="394"/>
        <v>22228859.059999999</v>
      </c>
      <c r="BZ240" s="96">
        <f t="shared" ca="1" si="394"/>
        <v>22548229.449999999</v>
      </c>
      <c r="CA240" s="96">
        <f t="shared" ca="1" si="394"/>
        <v>22867599.84</v>
      </c>
      <c r="CB240" s="96">
        <f t="shared" ca="1" si="394"/>
        <v>23201741.390000001</v>
      </c>
      <c r="CC240" s="96">
        <f t="shared" ca="1" si="394"/>
        <v>23535882.940000001</v>
      </c>
      <c r="CD240" s="96">
        <f t="shared" ca="1" si="394"/>
        <v>23870024.489999998</v>
      </c>
      <c r="CE240" s="96">
        <f t="shared" ref="CE240:DJ240" ca="1" si="395">CD244*(CE$10&lt;=MAX(rHoldPeriod,1)*12)</f>
        <v>24204166.039999999</v>
      </c>
      <c r="CF240" s="96">
        <f t="shared" ca="1" si="395"/>
        <v>24538307.59</v>
      </c>
      <c r="CG240" s="96">
        <f t="shared" ca="1" si="395"/>
        <v>24872449.140000001</v>
      </c>
      <c r="CH240" s="96">
        <f t="shared" ca="1" si="395"/>
        <v>25206590.690000001</v>
      </c>
      <c r="CI240" s="96">
        <f t="shared" ca="1" si="395"/>
        <v>25540732.239999998</v>
      </c>
      <c r="CJ240" s="96">
        <f t="shared" ca="1" si="395"/>
        <v>25874873.789999999</v>
      </c>
      <c r="CK240" s="96">
        <f t="shared" ca="1" si="395"/>
        <v>26209015.34</v>
      </c>
      <c r="CL240" s="96">
        <f t="shared" ca="1" si="395"/>
        <v>26543156.890000001</v>
      </c>
      <c r="CM240" s="96">
        <f t="shared" ca="1" si="395"/>
        <v>26877298.440000001</v>
      </c>
      <c r="CN240" s="96">
        <f t="shared" ca="1" si="395"/>
        <v>27226672.09</v>
      </c>
      <c r="CO240" s="96">
        <f t="shared" ca="1" si="395"/>
        <v>27576045.739999998</v>
      </c>
      <c r="CP240" s="96">
        <f t="shared" ca="1" si="395"/>
        <v>27925419.390000001</v>
      </c>
      <c r="CQ240" s="96">
        <f t="shared" ca="1" si="395"/>
        <v>28274793.039999999</v>
      </c>
      <c r="CR240" s="96">
        <f t="shared" ca="1" si="395"/>
        <v>28624166.690000001</v>
      </c>
      <c r="CS240" s="96">
        <f t="shared" ca="1" si="395"/>
        <v>28973540.34</v>
      </c>
      <c r="CT240" s="96">
        <f t="shared" ca="1" si="395"/>
        <v>29322913.989999998</v>
      </c>
      <c r="CU240" s="96">
        <f t="shared" ca="1" si="395"/>
        <v>29672287.640000001</v>
      </c>
      <c r="CV240" s="96">
        <f t="shared" ca="1" si="395"/>
        <v>30021661.289999999</v>
      </c>
      <c r="CW240" s="96">
        <f t="shared" ca="1" si="395"/>
        <v>30371034.940000001</v>
      </c>
      <c r="CX240" s="96">
        <f t="shared" ca="1" si="395"/>
        <v>30720408.59</v>
      </c>
      <c r="CY240" s="96">
        <f t="shared" ca="1" si="395"/>
        <v>31069782.239999998</v>
      </c>
      <c r="CZ240" s="96">
        <f t="shared" ca="1" si="395"/>
        <v>31434863.210000001</v>
      </c>
      <c r="DA240" s="96">
        <f t="shared" ca="1" si="395"/>
        <v>31799944.18</v>
      </c>
      <c r="DB240" s="96">
        <f t="shared" ca="1" si="395"/>
        <v>32165025.149999999</v>
      </c>
      <c r="DC240" s="96">
        <f t="shared" ca="1" si="395"/>
        <v>32530106.120000001</v>
      </c>
      <c r="DD240" s="96">
        <f t="shared" ca="1" si="395"/>
        <v>32895187.09</v>
      </c>
      <c r="DE240" s="96">
        <f t="shared" ca="1" si="395"/>
        <v>33260268.059999999</v>
      </c>
      <c r="DF240" s="96">
        <f t="shared" ca="1" si="395"/>
        <v>33625349.030000001</v>
      </c>
      <c r="DG240" s="96">
        <f t="shared" ca="1" si="395"/>
        <v>33990430</v>
      </c>
      <c r="DH240" s="96">
        <f t="shared" ca="1" si="395"/>
        <v>34355510.969999999</v>
      </c>
      <c r="DI240" s="96">
        <f t="shared" ca="1" si="395"/>
        <v>34720591.939999998</v>
      </c>
      <c r="DJ240" s="96">
        <f t="shared" ca="1" si="395"/>
        <v>35085672.909999996</v>
      </c>
      <c r="DK240" s="96">
        <f t="shared" ref="DK240:EH240" ca="1" si="396">DJ244*(DK$10&lt;=MAX(rHoldPeriod,1)*12)</f>
        <v>35450753.880000003</v>
      </c>
      <c r="DL240" s="96">
        <f t="shared" ca="1" si="396"/>
        <v>35832032.109999999</v>
      </c>
      <c r="DM240" s="96">
        <f t="shared" ca="1" si="396"/>
        <v>36213310.340000004</v>
      </c>
      <c r="DN240" s="96">
        <f t="shared" ca="1" si="396"/>
        <v>36594588.57</v>
      </c>
      <c r="DO240" s="96">
        <f t="shared" ca="1" si="396"/>
        <v>36975866.799999997</v>
      </c>
      <c r="DP240" s="96">
        <f t="shared" ca="1" si="396"/>
        <v>37357145.030000001</v>
      </c>
      <c r="DQ240" s="96">
        <f t="shared" ca="1" si="396"/>
        <v>37738423.259999998</v>
      </c>
      <c r="DR240" s="96">
        <f t="shared" ca="1" si="396"/>
        <v>38119701.490000002</v>
      </c>
      <c r="DS240" s="96">
        <f t="shared" ca="1" si="396"/>
        <v>38500979.719999999</v>
      </c>
      <c r="DT240" s="96">
        <f t="shared" ca="1" si="396"/>
        <v>38882257.950000003</v>
      </c>
      <c r="DU240" s="96">
        <f t="shared" ca="1" si="396"/>
        <v>39263536.18</v>
      </c>
      <c r="DV240" s="96">
        <f t="shared" ca="1" si="396"/>
        <v>39644814.409999996</v>
      </c>
      <c r="DW240" s="96">
        <f t="shared" ca="1" si="396"/>
        <v>40026092.640000001</v>
      </c>
      <c r="DX240" s="96">
        <f t="shared" ca="1" si="396"/>
        <v>40424073.229999997</v>
      </c>
      <c r="DY240" s="96">
        <f t="shared" ca="1" si="396"/>
        <v>40822053.82</v>
      </c>
      <c r="DZ240" s="96">
        <f t="shared" ca="1" si="396"/>
        <v>41220034.409999996</v>
      </c>
      <c r="EA240" s="96">
        <f t="shared" ca="1" si="396"/>
        <v>41618015</v>
      </c>
      <c r="EB240" s="96">
        <f t="shared" ca="1" si="396"/>
        <v>42015995.590000004</v>
      </c>
      <c r="EC240" s="96">
        <f t="shared" ca="1" si="396"/>
        <v>42413976.18</v>
      </c>
      <c r="ED240" s="96">
        <f t="shared" ca="1" si="396"/>
        <v>42811956.770000003</v>
      </c>
      <c r="EE240" s="96">
        <f t="shared" ca="1" si="396"/>
        <v>43209937.359999999</v>
      </c>
      <c r="EF240" s="96">
        <f t="shared" ca="1" si="396"/>
        <v>43607917.950000003</v>
      </c>
      <c r="EG240" s="96">
        <f t="shared" ca="1" si="396"/>
        <v>44005898.539999999</v>
      </c>
      <c r="EH240" s="96">
        <f t="shared" ca="1" si="396"/>
        <v>44403879.130000003</v>
      </c>
    </row>
    <row r="241" spans="1:138" x14ac:dyDescent="0.2">
      <c r="A241" s="2"/>
      <c r="B241" s="149" t="s">
        <v>257</v>
      </c>
      <c r="C241" s="96"/>
      <c r="D241" s="96">
        <f ca="1">MAX(D109-D234,)</f>
        <v>0</v>
      </c>
      <c r="E241" s="96">
        <f t="shared" ref="E241:N241" ca="1" si="397">MAX(E109-E234,)</f>
        <v>4966493.2830732903</v>
      </c>
      <c r="F241" s="96">
        <f t="shared" ca="1" si="397"/>
        <v>5123234.4173388761</v>
      </c>
      <c r="G241" s="96">
        <f t="shared" ca="1" si="397"/>
        <v>5284871.4440267682</v>
      </c>
      <c r="H241" s="96">
        <f t="shared" ca="1" si="397"/>
        <v>3660556.081369482</v>
      </c>
      <c r="I241" s="96">
        <f t="shared" ca="1" si="397"/>
        <v>3832444.7201830326</v>
      </c>
      <c r="J241" s="96">
        <f t="shared" ca="1" si="397"/>
        <v>4009698.5670703016</v>
      </c>
      <c r="K241" s="96">
        <f t="shared" ca="1" si="397"/>
        <v>4192483.7919962266</v>
      </c>
      <c r="L241" s="96">
        <f t="shared" ca="1" si="397"/>
        <v>4380971.680367779</v>
      </c>
      <c r="M241" s="96">
        <f t="shared" ca="1" si="397"/>
        <v>4575338.7897557691</v>
      </c>
      <c r="N241" s="96">
        <f t="shared" ca="1" si="397"/>
        <v>84888995.713078961</v>
      </c>
      <c r="O241" s="96">
        <f ca="1">MAX(O109-O234,)</f>
        <v>0</v>
      </c>
      <c r="P241" s="96">
        <f ca="1">SUMIF($D$10:$N$10,"&lt;="&amp;MAX(rHoldPeriod,1),$D241:$N241)</f>
        <v>124915088.48826048</v>
      </c>
      <c r="Q241" s="2"/>
      <c r="R241" s="96">
        <f t="shared" ref="R241:CC241" ca="1" si="398">MAX(R109-R234,)</f>
        <v>0</v>
      </c>
      <c r="S241" s="96">
        <f t="shared" ca="1" si="398"/>
        <v>413874.44025610742</v>
      </c>
      <c r="T241" s="96">
        <f t="shared" ca="1" si="398"/>
        <v>413874.44025610742</v>
      </c>
      <c r="U241" s="96">
        <f t="shared" ca="1" si="398"/>
        <v>413874.44025610742</v>
      </c>
      <c r="V241" s="96">
        <f t="shared" ca="1" si="398"/>
        <v>413874.44025610742</v>
      </c>
      <c r="W241" s="96">
        <f t="shared" ca="1" si="398"/>
        <v>413874.44025610742</v>
      </c>
      <c r="X241" s="96">
        <f t="shared" ca="1" si="398"/>
        <v>413874.44025610742</v>
      </c>
      <c r="Y241" s="96">
        <f t="shared" ca="1" si="398"/>
        <v>413874.44025610742</v>
      </c>
      <c r="Z241" s="96">
        <f t="shared" ca="1" si="398"/>
        <v>413874.44025610742</v>
      </c>
      <c r="AA241" s="96">
        <f t="shared" ca="1" si="398"/>
        <v>413874.44025610742</v>
      </c>
      <c r="AB241" s="96">
        <f t="shared" ca="1" si="398"/>
        <v>413874.44025610742</v>
      </c>
      <c r="AC241" s="96">
        <f t="shared" ca="1" si="398"/>
        <v>413874.44025610742</v>
      </c>
      <c r="AD241" s="96">
        <f t="shared" ca="1" si="398"/>
        <v>413874.44025610742</v>
      </c>
      <c r="AE241" s="96">
        <f t="shared" ca="1" si="398"/>
        <v>426936.20144490636</v>
      </c>
      <c r="AF241" s="96">
        <f t="shared" ca="1" si="398"/>
        <v>426936.20144490636</v>
      </c>
      <c r="AG241" s="96">
        <f t="shared" ca="1" si="398"/>
        <v>426936.20144490636</v>
      </c>
      <c r="AH241" s="96">
        <f t="shared" ca="1" si="398"/>
        <v>426936.20144490636</v>
      </c>
      <c r="AI241" s="96">
        <f t="shared" ca="1" si="398"/>
        <v>426936.20144490636</v>
      </c>
      <c r="AJ241" s="96">
        <f t="shared" ca="1" si="398"/>
        <v>426936.20144490636</v>
      </c>
      <c r="AK241" s="96">
        <f t="shared" ca="1" si="398"/>
        <v>426936.20144490636</v>
      </c>
      <c r="AL241" s="96">
        <f t="shared" ca="1" si="398"/>
        <v>426936.20144490636</v>
      </c>
      <c r="AM241" s="96">
        <f t="shared" ca="1" si="398"/>
        <v>426936.20144490636</v>
      </c>
      <c r="AN241" s="96">
        <f t="shared" ca="1" si="398"/>
        <v>426936.20144490636</v>
      </c>
      <c r="AO241" s="96">
        <f t="shared" ca="1" si="398"/>
        <v>426936.20144490636</v>
      </c>
      <c r="AP241" s="96">
        <f t="shared" ca="1" si="398"/>
        <v>426936.20144490636</v>
      </c>
      <c r="AQ241" s="96">
        <f t="shared" ca="1" si="398"/>
        <v>440405.95366889727</v>
      </c>
      <c r="AR241" s="96">
        <f t="shared" ca="1" si="398"/>
        <v>440405.95366889727</v>
      </c>
      <c r="AS241" s="96">
        <f t="shared" ca="1" si="398"/>
        <v>440405.95366889727</v>
      </c>
      <c r="AT241" s="96">
        <f t="shared" ca="1" si="398"/>
        <v>440405.95366889727</v>
      </c>
      <c r="AU241" s="96">
        <f t="shared" ca="1" si="398"/>
        <v>440405.95366889727</v>
      </c>
      <c r="AV241" s="96">
        <f t="shared" ca="1" si="398"/>
        <v>440405.95366889727</v>
      </c>
      <c r="AW241" s="96">
        <f t="shared" ca="1" si="398"/>
        <v>440405.95366889727</v>
      </c>
      <c r="AX241" s="96">
        <f t="shared" ca="1" si="398"/>
        <v>440405.95366889727</v>
      </c>
      <c r="AY241" s="96">
        <f t="shared" ca="1" si="398"/>
        <v>440405.95366889727</v>
      </c>
      <c r="AZ241" s="96">
        <f t="shared" ca="1" si="398"/>
        <v>440405.95366889727</v>
      </c>
      <c r="BA241" s="96">
        <f t="shared" ca="1" si="398"/>
        <v>440405.95366889727</v>
      </c>
      <c r="BB241" s="96">
        <f t="shared" ca="1" si="398"/>
        <v>440405.95366889727</v>
      </c>
      <c r="BC241" s="96">
        <f t="shared" ca="1" si="398"/>
        <v>305046.34011412371</v>
      </c>
      <c r="BD241" s="96">
        <f t="shared" ca="1" si="398"/>
        <v>305046.34011412371</v>
      </c>
      <c r="BE241" s="96">
        <f t="shared" ca="1" si="398"/>
        <v>305046.34011412371</v>
      </c>
      <c r="BF241" s="96">
        <f t="shared" ca="1" si="398"/>
        <v>305046.34011412371</v>
      </c>
      <c r="BG241" s="96">
        <f t="shared" ca="1" si="398"/>
        <v>305046.34011412371</v>
      </c>
      <c r="BH241" s="96">
        <f t="shared" ca="1" si="398"/>
        <v>305046.34011412371</v>
      </c>
      <c r="BI241" s="96">
        <f t="shared" ca="1" si="398"/>
        <v>305046.34011412371</v>
      </c>
      <c r="BJ241" s="96">
        <f t="shared" ca="1" si="398"/>
        <v>305046.34011412371</v>
      </c>
      <c r="BK241" s="96">
        <f t="shared" ca="1" si="398"/>
        <v>305046.34011412371</v>
      </c>
      <c r="BL241" s="96">
        <f t="shared" ca="1" si="398"/>
        <v>305046.34011412371</v>
      </c>
      <c r="BM241" s="96">
        <f t="shared" ca="1" si="398"/>
        <v>305046.34011412371</v>
      </c>
      <c r="BN241" s="96">
        <f t="shared" ca="1" si="398"/>
        <v>305046.34011412371</v>
      </c>
      <c r="BO241" s="96">
        <f t="shared" ca="1" si="398"/>
        <v>319370.39334858593</v>
      </c>
      <c r="BP241" s="96">
        <f t="shared" ca="1" si="398"/>
        <v>319370.39334858593</v>
      </c>
      <c r="BQ241" s="96">
        <f t="shared" ca="1" si="398"/>
        <v>319370.39334858593</v>
      </c>
      <c r="BR241" s="96">
        <f t="shared" ca="1" si="398"/>
        <v>319370.39334858593</v>
      </c>
      <c r="BS241" s="96">
        <f t="shared" ca="1" si="398"/>
        <v>319370.39334858593</v>
      </c>
      <c r="BT241" s="96">
        <f t="shared" ca="1" si="398"/>
        <v>319370.39334858593</v>
      </c>
      <c r="BU241" s="96">
        <f t="shared" ca="1" si="398"/>
        <v>319370.39334858593</v>
      </c>
      <c r="BV241" s="96">
        <f t="shared" ca="1" si="398"/>
        <v>319370.39334858593</v>
      </c>
      <c r="BW241" s="96">
        <f t="shared" ca="1" si="398"/>
        <v>319370.39334858593</v>
      </c>
      <c r="BX241" s="96">
        <f t="shared" ca="1" si="398"/>
        <v>319370.39334858593</v>
      </c>
      <c r="BY241" s="96">
        <f t="shared" ca="1" si="398"/>
        <v>319370.39334858593</v>
      </c>
      <c r="BZ241" s="96">
        <f t="shared" ca="1" si="398"/>
        <v>319370.39334858593</v>
      </c>
      <c r="CA241" s="96">
        <f t="shared" ca="1" si="398"/>
        <v>334141.54725585808</v>
      </c>
      <c r="CB241" s="96">
        <f t="shared" ca="1" si="398"/>
        <v>334141.54725585808</v>
      </c>
      <c r="CC241" s="96">
        <f t="shared" ca="1" si="398"/>
        <v>334141.54725585808</v>
      </c>
      <c r="CD241" s="96">
        <f t="shared" ref="CD241:EH241" ca="1" si="399">MAX(CD109-CD234,)</f>
        <v>334141.54725585808</v>
      </c>
      <c r="CE241" s="96">
        <f t="shared" ca="1" si="399"/>
        <v>334141.54725585808</v>
      </c>
      <c r="CF241" s="96">
        <f t="shared" ca="1" si="399"/>
        <v>334141.54725585808</v>
      </c>
      <c r="CG241" s="96">
        <f t="shared" ca="1" si="399"/>
        <v>334141.54725585808</v>
      </c>
      <c r="CH241" s="96">
        <f t="shared" ca="1" si="399"/>
        <v>334141.54725585808</v>
      </c>
      <c r="CI241" s="96">
        <f t="shared" ca="1" si="399"/>
        <v>334141.54725585808</v>
      </c>
      <c r="CJ241" s="96">
        <f t="shared" ca="1" si="399"/>
        <v>334141.54725585808</v>
      </c>
      <c r="CK241" s="96">
        <f t="shared" ca="1" si="399"/>
        <v>334141.54725585808</v>
      </c>
      <c r="CL241" s="96">
        <f t="shared" ca="1" si="399"/>
        <v>334141.54725585808</v>
      </c>
      <c r="CM241" s="96">
        <f t="shared" ca="1" si="399"/>
        <v>349373.6493330191</v>
      </c>
      <c r="CN241" s="96">
        <f t="shared" ca="1" si="399"/>
        <v>349373.6493330191</v>
      </c>
      <c r="CO241" s="96">
        <f t="shared" ca="1" si="399"/>
        <v>349373.6493330191</v>
      </c>
      <c r="CP241" s="96">
        <f t="shared" ca="1" si="399"/>
        <v>349373.6493330191</v>
      </c>
      <c r="CQ241" s="96">
        <f t="shared" ca="1" si="399"/>
        <v>349373.6493330191</v>
      </c>
      <c r="CR241" s="96">
        <f t="shared" ca="1" si="399"/>
        <v>349373.6493330191</v>
      </c>
      <c r="CS241" s="96">
        <f t="shared" ca="1" si="399"/>
        <v>349373.6493330191</v>
      </c>
      <c r="CT241" s="96">
        <f t="shared" ca="1" si="399"/>
        <v>349373.6493330191</v>
      </c>
      <c r="CU241" s="96">
        <f t="shared" ca="1" si="399"/>
        <v>349373.6493330191</v>
      </c>
      <c r="CV241" s="96">
        <f t="shared" ca="1" si="399"/>
        <v>349373.6493330191</v>
      </c>
      <c r="CW241" s="96">
        <f t="shared" ca="1" si="399"/>
        <v>349373.6493330191</v>
      </c>
      <c r="CX241" s="96">
        <f t="shared" ca="1" si="399"/>
        <v>349373.6493330191</v>
      </c>
      <c r="CY241" s="96">
        <f t="shared" ca="1" si="399"/>
        <v>365080.97336398147</v>
      </c>
      <c r="CZ241" s="96">
        <f t="shared" ca="1" si="399"/>
        <v>365080.97336398147</v>
      </c>
      <c r="DA241" s="96">
        <f t="shared" ca="1" si="399"/>
        <v>365080.97336398147</v>
      </c>
      <c r="DB241" s="96">
        <f t="shared" ca="1" si="399"/>
        <v>365080.97336398147</v>
      </c>
      <c r="DC241" s="96">
        <f t="shared" ca="1" si="399"/>
        <v>365080.97336398147</v>
      </c>
      <c r="DD241" s="96">
        <f t="shared" ca="1" si="399"/>
        <v>365080.97336398147</v>
      </c>
      <c r="DE241" s="96">
        <f t="shared" ca="1" si="399"/>
        <v>365080.97336398147</v>
      </c>
      <c r="DF241" s="96">
        <f t="shared" ca="1" si="399"/>
        <v>365080.97336398147</v>
      </c>
      <c r="DG241" s="96">
        <f t="shared" ca="1" si="399"/>
        <v>365080.97336398147</v>
      </c>
      <c r="DH241" s="96">
        <f t="shared" ca="1" si="399"/>
        <v>365080.97336398147</v>
      </c>
      <c r="DI241" s="96">
        <f t="shared" ca="1" si="399"/>
        <v>365080.97336398147</v>
      </c>
      <c r="DJ241" s="96">
        <f t="shared" ca="1" si="399"/>
        <v>365080.97336398147</v>
      </c>
      <c r="DK241" s="96">
        <f t="shared" ca="1" si="399"/>
        <v>381278.23247964738</v>
      </c>
      <c r="DL241" s="96">
        <f t="shared" ca="1" si="399"/>
        <v>381278.23247964738</v>
      </c>
      <c r="DM241" s="96">
        <f t="shared" ca="1" si="399"/>
        <v>381278.23247964738</v>
      </c>
      <c r="DN241" s="96">
        <f t="shared" ca="1" si="399"/>
        <v>381278.23247964738</v>
      </c>
      <c r="DO241" s="96">
        <f t="shared" ca="1" si="399"/>
        <v>381278.23247964738</v>
      </c>
      <c r="DP241" s="96">
        <f t="shared" ca="1" si="399"/>
        <v>381278.23247964738</v>
      </c>
      <c r="DQ241" s="96">
        <f t="shared" ca="1" si="399"/>
        <v>381278.23247964738</v>
      </c>
      <c r="DR241" s="96">
        <f t="shared" ca="1" si="399"/>
        <v>381278.23247964738</v>
      </c>
      <c r="DS241" s="96">
        <f t="shared" ca="1" si="399"/>
        <v>381278.23247964738</v>
      </c>
      <c r="DT241" s="96">
        <f t="shared" ca="1" si="399"/>
        <v>381278.23247964738</v>
      </c>
      <c r="DU241" s="96">
        <f t="shared" ca="1" si="399"/>
        <v>381278.23247964738</v>
      </c>
      <c r="DV241" s="96">
        <f t="shared" ca="1" si="399"/>
        <v>381278.23247964738</v>
      </c>
      <c r="DW241" s="96">
        <f t="shared" ca="1" si="399"/>
        <v>397980.59261665167</v>
      </c>
      <c r="DX241" s="96">
        <f t="shared" ca="1" si="399"/>
        <v>397980.59261665167</v>
      </c>
      <c r="DY241" s="96">
        <f t="shared" ca="1" si="399"/>
        <v>397980.59261665167</v>
      </c>
      <c r="DZ241" s="96">
        <f t="shared" ca="1" si="399"/>
        <v>397980.59261665167</v>
      </c>
      <c r="EA241" s="96">
        <f t="shared" ca="1" si="399"/>
        <v>397980.59261665167</v>
      </c>
      <c r="EB241" s="96">
        <f t="shared" ca="1" si="399"/>
        <v>397980.59261665167</v>
      </c>
      <c r="EC241" s="96">
        <f t="shared" ca="1" si="399"/>
        <v>397980.59261665167</v>
      </c>
      <c r="ED241" s="96">
        <f t="shared" ca="1" si="399"/>
        <v>397980.59261665167</v>
      </c>
      <c r="EE241" s="96">
        <f t="shared" ca="1" si="399"/>
        <v>397980.59261665167</v>
      </c>
      <c r="EF241" s="96">
        <f t="shared" ca="1" si="399"/>
        <v>397980.59261665167</v>
      </c>
      <c r="EG241" s="96">
        <f t="shared" ca="1" si="399"/>
        <v>397980.59261665167</v>
      </c>
      <c r="EH241" s="96">
        <f t="shared" ca="1" si="399"/>
        <v>80511209.194295779</v>
      </c>
    </row>
    <row r="242" spans="1:138" x14ac:dyDescent="0.2">
      <c r="A242" s="2"/>
      <c r="B242" s="149" t="s">
        <v>258</v>
      </c>
      <c r="C242" s="96"/>
      <c r="D242" s="96">
        <f ca="1">MIN(D109-D235,)</f>
        <v>-23823702.80491367</v>
      </c>
      <c r="E242" s="96">
        <f t="shared" ref="E242:N242" ca="1" si="400">MIN(E109-E235,)</f>
        <v>0</v>
      </c>
      <c r="F242" s="96">
        <f t="shared" ca="1" si="400"/>
        <v>0</v>
      </c>
      <c r="G242" s="96">
        <f t="shared" ca="1" si="400"/>
        <v>0</v>
      </c>
      <c r="H242" s="96">
        <f t="shared" ca="1" si="400"/>
        <v>0</v>
      </c>
      <c r="I242" s="96">
        <f t="shared" ca="1" si="400"/>
        <v>0</v>
      </c>
      <c r="J242" s="96">
        <f t="shared" ca="1" si="400"/>
        <v>0</v>
      </c>
      <c r="K242" s="96">
        <f t="shared" ca="1" si="400"/>
        <v>0</v>
      </c>
      <c r="L242" s="96">
        <f t="shared" ca="1" si="400"/>
        <v>0</v>
      </c>
      <c r="M242" s="96">
        <f t="shared" ca="1" si="400"/>
        <v>0</v>
      </c>
      <c r="N242" s="96">
        <f t="shared" ca="1" si="400"/>
        <v>0</v>
      </c>
      <c r="O242" s="96">
        <f ca="1">MIN(O109-O235,)</f>
        <v>0</v>
      </c>
      <c r="P242" s="96">
        <f ca="1">SUMIF($D$10:$N$10,"&lt;="&amp;MAX(rHoldPeriod,1),$D242:$N242)</f>
        <v>-23823702.80491367</v>
      </c>
      <c r="Q242" s="2"/>
      <c r="R242" s="96">
        <f t="shared" ref="R242:CC242" ca="1" si="401">MIN(R109-R235,)</f>
        <v>-23823702.80491367</v>
      </c>
      <c r="S242" s="96">
        <f t="shared" ca="1" si="401"/>
        <v>0</v>
      </c>
      <c r="T242" s="96">
        <f t="shared" ca="1" si="401"/>
        <v>0</v>
      </c>
      <c r="U242" s="96">
        <f t="shared" ca="1" si="401"/>
        <v>0</v>
      </c>
      <c r="V242" s="96">
        <f t="shared" ca="1" si="401"/>
        <v>0</v>
      </c>
      <c r="W242" s="96">
        <f t="shared" ca="1" si="401"/>
        <v>0</v>
      </c>
      <c r="X242" s="96">
        <f t="shared" ca="1" si="401"/>
        <v>0</v>
      </c>
      <c r="Y242" s="96">
        <f t="shared" ca="1" si="401"/>
        <v>0</v>
      </c>
      <c r="Z242" s="96">
        <f t="shared" ca="1" si="401"/>
        <v>0</v>
      </c>
      <c r="AA242" s="96">
        <f t="shared" ca="1" si="401"/>
        <v>0</v>
      </c>
      <c r="AB242" s="96">
        <f t="shared" ca="1" si="401"/>
        <v>0</v>
      </c>
      <c r="AC242" s="96">
        <f t="shared" ca="1" si="401"/>
        <v>0</v>
      </c>
      <c r="AD242" s="96">
        <f t="shared" ca="1" si="401"/>
        <v>0</v>
      </c>
      <c r="AE242" s="96">
        <f t="shared" ca="1" si="401"/>
        <v>0</v>
      </c>
      <c r="AF242" s="96">
        <f t="shared" ca="1" si="401"/>
        <v>0</v>
      </c>
      <c r="AG242" s="96">
        <f t="shared" ca="1" si="401"/>
        <v>0</v>
      </c>
      <c r="AH242" s="96">
        <f t="shared" ca="1" si="401"/>
        <v>0</v>
      </c>
      <c r="AI242" s="96">
        <f t="shared" ca="1" si="401"/>
        <v>0</v>
      </c>
      <c r="AJ242" s="96">
        <f t="shared" ca="1" si="401"/>
        <v>0</v>
      </c>
      <c r="AK242" s="96">
        <f t="shared" ca="1" si="401"/>
        <v>0</v>
      </c>
      <c r="AL242" s="96">
        <f t="shared" ca="1" si="401"/>
        <v>0</v>
      </c>
      <c r="AM242" s="96">
        <f t="shared" ca="1" si="401"/>
        <v>0</v>
      </c>
      <c r="AN242" s="96">
        <f t="shared" ca="1" si="401"/>
        <v>0</v>
      </c>
      <c r="AO242" s="96">
        <f t="shared" ca="1" si="401"/>
        <v>0</v>
      </c>
      <c r="AP242" s="96">
        <f t="shared" ca="1" si="401"/>
        <v>0</v>
      </c>
      <c r="AQ242" s="96">
        <f t="shared" ca="1" si="401"/>
        <v>0</v>
      </c>
      <c r="AR242" s="96">
        <f t="shared" ca="1" si="401"/>
        <v>0</v>
      </c>
      <c r="AS242" s="96">
        <f t="shared" ca="1" si="401"/>
        <v>0</v>
      </c>
      <c r="AT242" s="96">
        <f t="shared" ca="1" si="401"/>
        <v>0</v>
      </c>
      <c r="AU242" s="96">
        <f t="shared" ca="1" si="401"/>
        <v>0</v>
      </c>
      <c r="AV242" s="96">
        <f t="shared" ca="1" si="401"/>
        <v>0</v>
      </c>
      <c r="AW242" s="96">
        <f t="shared" ca="1" si="401"/>
        <v>0</v>
      </c>
      <c r="AX242" s="96">
        <f t="shared" ca="1" si="401"/>
        <v>0</v>
      </c>
      <c r="AY242" s="96">
        <f t="shared" ca="1" si="401"/>
        <v>0</v>
      </c>
      <c r="AZ242" s="96">
        <f t="shared" ca="1" si="401"/>
        <v>0</v>
      </c>
      <c r="BA242" s="96">
        <f t="shared" ca="1" si="401"/>
        <v>0</v>
      </c>
      <c r="BB242" s="96">
        <f t="shared" ca="1" si="401"/>
        <v>0</v>
      </c>
      <c r="BC242" s="96">
        <f t="shared" ca="1" si="401"/>
        <v>0</v>
      </c>
      <c r="BD242" s="96">
        <f t="shared" ca="1" si="401"/>
        <v>0</v>
      </c>
      <c r="BE242" s="96">
        <f t="shared" ca="1" si="401"/>
        <v>0</v>
      </c>
      <c r="BF242" s="96">
        <f t="shared" ca="1" si="401"/>
        <v>0</v>
      </c>
      <c r="BG242" s="96">
        <f t="shared" ca="1" si="401"/>
        <v>0</v>
      </c>
      <c r="BH242" s="96">
        <f t="shared" ca="1" si="401"/>
        <v>0</v>
      </c>
      <c r="BI242" s="96">
        <f t="shared" ca="1" si="401"/>
        <v>0</v>
      </c>
      <c r="BJ242" s="96">
        <f t="shared" ca="1" si="401"/>
        <v>0</v>
      </c>
      <c r="BK242" s="96">
        <f t="shared" ca="1" si="401"/>
        <v>0</v>
      </c>
      <c r="BL242" s="96">
        <f t="shared" ca="1" si="401"/>
        <v>0</v>
      </c>
      <c r="BM242" s="96">
        <f t="shared" ca="1" si="401"/>
        <v>0</v>
      </c>
      <c r="BN242" s="96">
        <f t="shared" ca="1" si="401"/>
        <v>0</v>
      </c>
      <c r="BO242" s="96">
        <f t="shared" ca="1" si="401"/>
        <v>0</v>
      </c>
      <c r="BP242" s="96">
        <f t="shared" ca="1" si="401"/>
        <v>0</v>
      </c>
      <c r="BQ242" s="96">
        <f t="shared" ca="1" si="401"/>
        <v>0</v>
      </c>
      <c r="BR242" s="96">
        <f t="shared" ca="1" si="401"/>
        <v>0</v>
      </c>
      <c r="BS242" s="96">
        <f t="shared" ca="1" si="401"/>
        <v>0</v>
      </c>
      <c r="BT242" s="96">
        <f t="shared" ca="1" si="401"/>
        <v>0</v>
      </c>
      <c r="BU242" s="96">
        <f t="shared" ca="1" si="401"/>
        <v>0</v>
      </c>
      <c r="BV242" s="96">
        <f t="shared" ca="1" si="401"/>
        <v>0</v>
      </c>
      <c r="BW242" s="96">
        <f t="shared" ca="1" si="401"/>
        <v>0</v>
      </c>
      <c r="BX242" s="96">
        <f t="shared" ca="1" si="401"/>
        <v>0</v>
      </c>
      <c r="BY242" s="96">
        <f t="shared" ca="1" si="401"/>
        <v>0</v>
      </c>
      <c r="BZ242" s="96">
        <f t="shared" ca="1" si="401"/>
        <v>0</v>
      </c>
      <c r="CA242" s="96">
        <f t="shared" ca="1" si="401"/>
        <v>0</v>
      </c>
      <c r="CB242" s="96">
        <f t="shared" ca="1" si="401"/>
        <v>0</v>
      </c>
      <c r="CC242" s="96">
        <f t="shared" ca="1" si="401"/>
        <v>0</v>
      </c>
      <c r="CD242" s="96">
        <f t="shared" ref="CD242:EH242" ca="1" si="402">MIN(CD109-CD235,)</f>
        <v>0</v>
      </c>
      <c r="CE242" s="96">
        <f t="shared" ca="1" si="402"/>
        <v>0</v>
      </c>
      <c r="CF242" s="96">
        <f t="shared" ca="1" si="402"/>
        <v>0</v>
      </c>
      <c r="CG242" s="96">
        <f t="shared" ca="1" si="402"/>
        <v>0</v>
      </c>
      <c r="CH242" s="96">
        <f t="shared" ca="1" si="402"/>
        <v>0</v>
      </c>
      <c r="CI242" s="96">
        <f t="shared" ca="1" si="402"/>
        <v>0</v>
      </c>
      <c r="CJ242" s="96">
        <f t="shared" ca="1" si="402"/>
        <v>0</v>
      </c>
      <c r="CK242" s="96">
        <f t="shared" ca="1" si="402"/>
        <v>0</v>
      </c>
      <c r="CL242" s="96">
        <f t="shared" ca="1" si="402"/>
        <v>0</v>
      </c>
      <c r="CM242" s="96">
        <f t="shared" ca="1" si="402"/>
        <v>0</v>
      </c>
      <c r="CN242" s="96">
        <f t="shared" ca="1" si="402"/>
        <v>0</v>
      </c>
      <c r="CO242" s="96">
        <f t="shared" ca="1" si="402"/>
        <v>0</v>
      </c>
      <c r="CP242" s="96">
        <f t="shared" ca="1" si="402"/>
        <v>0</v>
      </c>
      <c r="CQ242" s="96">
        <f t="shared" ca="1" si="402"/>
        <v>0</v>
      </c>
      <c r="CR242" s="96">
        <f t="shared" ca="1" si="402"/>
        <v>0</v>
      </c>
      <c r="CS242" s="96">
        <f t="shared" ca="1" si="402"/>
        <v>0</v>
      </c>
      <c r="CT242" s="96">
        <f t="shared" ca="1" si="402"/>
        <v>0</v>
      </c>
      <c r="CU242" s="96">
        <f t="shared" ca="1" si="402"/>
        <v>0</v>
      </c>
      <c r="CV242" s="96">
        <f t="shared" ca="1" si="402"/>
        <v>0</v>
      </c>
      <c r="CW242" s="96">
        <f t="shared" ca="1" si="402"/>
        <v>0</v>
      </c>
      <c r="CX242" s="96">
        <f t="shared" ca="1" si="402"/>
        <v>0</v>
      </c>
      <c r="CY242" s="96">
        <f t="shared" ca="1" si="402"/>
        <v>0</v>
      </c>
      <c r="CZ242" s="96">
        <f t="shared" ca="1" si="402"/>
        <v>0</v>
      </c>
      <c r="DA242" s="96">
        <f t="shared" ca="1" si="402"/>
        <v>0</v>
      </c>
      <c r="DB242" s="96">
        <f t="shared" ca="1" si="402"/>
        <v>0</v>
      </c>
      <c r="DC242" s="96">
        <f t="shared" ca="1" si="402"/>
        <v>0</v>
      </c>
      <c r="DD242" s="96">
        <f t="shared" ca="1" si="402"/>
        <v>0</v>
      </c>
      <c r="DE242" s="96">
        <f t="shared" ca="1" si="402"/>
        <v>0</v>
      </c>
      <c r="DF242" s="96">
        <f t="shared" ca="1" si="402"/>
        <v>0</v>
      </c>
      <c r="DG242" s="96">
        <f t="shared" ca="1" si="402"/>
        <v>0</v>
      </c>
      <c r="DH242" s="96">
        <f t="shared" ca="1" si="402"/>
        <v>0</v>
      </c>
      <c r="DI242" s="96">
        <f t="shared" ca="1" si="402"/>
        <v>0</v>
      </c>
      <c r="DJ242" s="96">
        <f t="shared" ca="1" si="402"/>
        <v>0</v>
      </c>
      <c r="DK242" s="96">
        <f t="shared" ca="1" si="402"/>
        <v>0</v>
      </c>
      <c r="DL242" s="96">
        <f t="shared" ca="1" si="402"/>
        <v>0</v>
      </c>
      <c r="DM242" s="96">
        <f t="shared" ca="1" si="402"/>
        <v>0</v>
      </c>
      <c r="DN242" s="96">
        <f t="shared" ca="1" si="402"/>
        <v>0</v>
      </c>
      <c r="DO242" s="96">
        <f t="shared" ca="1" si="402"/>
        <v>0</v>
      </c>
      <c r="DP242" s="96">
        <f t="shared" ca="1" si="402"/>
        <v>0</v>
      </c>
      <c r="DQ242" s="96">
        <f t="shared" ca="1" si="402"/>
        <v>0</v>
      </c>
      <c r="DR242" s="96">
        <f t="shared" ca="1" si="402"/>
        <v>0</v>
      </c>
      <c r="DS242" s="96">
        <f t="shared" ca="1" si="402"/>
        <v>0</v>
      </c>
      <c r="DT242" s="96">
        <f t="shared" ca="1" si="402"/>
        <v>0</v>
      </c>
      <c r="DU242" s="96">
        <f t="shared" ca="1" si="402"/>
        <v>0</v>
      </c>
      <c r="DV242" s="96">
        <f t="shared" ca="1" si="402"/>
        <v>0</v>
      </c>
      <c r="DW242" s="96">
        <f t="shared" ca="1" si="402"/>
        <v>0</v>
      </c>
      <c r="DX242" s="96">
        <f t="shared" ca="1" si="402"/>
        <v>0</v>
      </c>
      <c r="DY242" s="96">
        <f t="shared" ca="1" si="402"/>
        <v>0</v>
      </c>
      <c r="DZ242" s="96">
        <f t="shared" ca="1" si="402"/>
        <v>0</v>
      </c>
      <c r="EA242" s="96">
        <f t="shared" ca="1" si="402"/>
        <v>0</v>
      </c>
      <c r="EB242" s="96">
        <f t="shared" ca="1" si="402"/>
        <v>0</v>
      </c>
      <c r="EC242" s="96">
        <f t="shared" ca="1" si="402"/>
        <v>0</v>
      </c>
      <c r="ED242" s="96">
        <f t="shared" ca="1" si="402"/>
        <v>0</v>
      </c>
      <c r="EE242" s="96">
        <f t="shared" ca="1" si="402"/>
        <v>0</v>
      </c>
      <c r="EF242" s="96">
        <f t="shared" ca="1" si="402"/>
        <v>0</v>
      </c>
      <c r="EG242" s="96">
        <f t="shared" ca="1" si="402"/>
        <v>0</v>
      </c>
      <c r="EH242" s="96">
        <f t="shared" ca="1" si="402"/>
        <v>0</v>
      </c>
    </row>
    <row r="243" spans="1:138" ht="12.75" thickBot="1" x14ac:dyDescent="0.25">
      <c r="A243" s="2"/>
      <c r="B243" s="149" t="s">
        <v>259</v>
      </c>
      <c r="C243" s="96"/>
      <c r="D243" s="96">
        <f ca="1">-MIN(SUM(D240:D242),)</f>
        <v>23823702.80491367</v>
      </c>
      <c r="E243" s="96">
        <f t="shared" ref="E243:N243" ca="1" si="403">-MIN(SUM(E240:E242),)</f>
        <v>0</v>
      </c>
      <c r="F243" s="96">
        <f t="shared" ca="1" si="403"/>
        <v>0</v>
      </c>
      <c r="G243" s="96">
        <f t="shared" ca="1" si="403"/>
        <v>0</v>
      </c>
      <c r="H243" s="96">
        <f t="shared" ca="1" si="403"/>
        <v>0</v>
      </c>
      <c r="I243" s="96">
        <f t="shared" ca="1" si="403"/>
        <v>0</v>
      </c>
      <c r="J243" s="96">
        <f t="shared" ca="1" si="403"/>
        <v>0</v>
      </c>
      <c r="K243" s="96">
        <f t="shared" ca="1" si="403"/>
        <v>0</v>
      </c>
      <c r="L243" s="96">
        <f t="shared" ca="1" si="403"/>
        <v>0</v>
      </c>
      <c r="M243" s="96">
        <f t="shared" ca="1" si="403"/>
        <v>0</v>
      </c>
      <c r="N243" s="96">
        <f t="shared" ca="1" si="403"/>
        <v>0</v>
      </c>
      <c r="O243" s="96">
        <f ca="1">-MIN(SUM(O240:O242),)</f>
        <v>0</v>
      </c>
      <c r="P243" s="96">
        <f ca="1">SUMIF($D$10:$N$10,"&lt;="&amp;MAX(rHoldPeriod,1),$D243:$N243)</f>
        <v>23823702.80491367</v>
      </c>
      <c r="Q243" s="2"/>
      <c r="R243" s="96">
        <f t="shared" ref="R243:CC243" ca="1" si="404">-MIN(SUM(R240:R242),)</f>
        <v>23823702.80491367</v>
      </c>
      <c r="S243" s="96">
        <f t="shared" ca="1" si="404"/>
        <v>0</v>
      </c>
      <c r="T243" s="96">
        <f t="shared" ca="1" si="404"/>
        <v>0</v>
      </c>
      <c r="U243" s="96">
        <f t="shared" ca="1" si="404"/>
        <v>0</v>
      </c>
      <c r="V243" s="96">
        <f t="shared" ca="1" si="404"/>
        <v>0</v>
      </c>
      <c r="W243" s="96">
        <f t="shared" ca="1" si="404"/>
        <v>0</v>
      </c>
      <c r="X243" s="96">
        <f t="shared" ca="1" si="404"/>
        <v>0</v>
      </c>
      <c r="Y243" s="96">
        <f t="shared" ca="1" si="404"/>
        <v>0</v>
      </c>
      <c r="Z243" s="96">
        <f t="shared" ca="1" si="404"/>
        <v>0</v>
      </c>
      <c r="AA243" s="96">
        <f t="shared" ca="1" si="404"/>
        <v>0</v>
      </c>
      <c r="AB243" s="96">
        <f t="shared" ca="1" si="404"/>
        <v>0</v>
      </c>
      <c r="AC243" s="96">
        <f t="shared" ca="1" si="404"/>
        <v>0</v>
      </c>
      <c r="AD243" s="96">
        <f t="shared" ca="1" si="404"/>
        <v>0</v>
      </c>
      <c r="AE243" s="96">
        <f t="shared" ca="1" si="404"/>
        <v>0</v>
      </c>
      <c r="AF243" s="96">
        <f t="shared" ca="1" si="404"/>
        <v>0</v>
      </c>
      <c r="AG243" s="96">
        <f t="shared" ca="1" si="404"/>
        <v>0</v>
      </c>
      <c r="AH243" s="96">
        <f t="shared" ca="1" si="404"/>
        <v>0</v>
      </c>
      <c r="AI243" s="96">
        <f t="shared" ca="1" si="404"/>
        <v>0</v>
      </c>
      <c r="AJ243" s="96">
        <f t="shared" ca="1" si="404"/>
        <v>0</v>
      </c>
      <c r="AK243" s="96">
        <f t="shared" ca="1" si="404"/>
        <v>0</v>
      </c>
      <c r="AL243" s="96">
        <f t="shared" ca="1" si="404"/>
        <v>0</v>
      </c>
      <c r="AM243" s="96">
        <f t="shared" ca="1" si="404"/>
        <v>0</v>
      </c>
      <c r="AN243" s="96">
        <f t="shared" ca="1" si="404"/>
        <v>0</v>
      </c>
      <c r="AO243" s="96">
        <f t="shared" ca="1" si="404"/>
        <v>0</v>
      </c>
      <c r="AP243" s="96">
        <f t="shared" ca="1" si="404"/>
        <v>0</v>
      </c>
      <c r="AQ243" s="96">
        <f t="shared" ca="1" si="404"/>
        <v>0</v>
      </c>
      <c r="AR243" s="96">
        <f t="shared" ca="1" si="404"/>
        <v>0</v>
      </c>
      <c r="AS243" s="96">
        <f t="shared" ca="1" si="404"/>
        <v>0</v>
      </c>
      <c r="AT243" s="96">
        <f t="shared" ca="1" si="404"/>
        <v>0</v>
      </c>
      <c r="AU243" s="96">
        <f t="shared" ca="1" si="404"/>
        <v>0</v>
      </c>
      <c r="AV243" s="96">
        <f t="shared" ca="1" si="404"/>
        <v>0</v>
      </c>
      <c r="AW243" s="96">
        <f t="shared" ca="1" si="404"/>
        <v>0</v>
      </c>
      <c r="AX243" s="96">
        <f t="shared" ca="1" si="404"/>
        <v>0</v>
      </c>
      <c r="AY243" s="96">
        <f t="shared" ca="1" si="404"/>
        <v>0</v>
      </c>
      <c r="AZ243" s="96">
        <f t="shared" ca="1" si="404"/>
        <v>0</v>
      </c>
      <c r="BA243" s="96">
        <f t="shared" ca="1" si="404"/>
        <v>0</v>
      </c>
      <c r="BB243" s="96">
        <f t="shared" ca="1" si="404"/>
        <v>0</v>
      </c>
      <c r="BC243" s="96">
        <f t="shared" ca="1" si="404"/>
        <v>0</v>
      </c>
      <c r="BD243" s="96">
        <f t="shared" ca="1" si="404"/>
        <v>0</v>
      </c>
      <c r="BE243" s="96">
        <f t="shared" ca="1" si="404"/>
        <v>0</v>
      </c>
      <c r="BF243" s="96">
        <f t="shared" ca="1" si="404"/>
        <v>0</v>
      </c>
      <c r="BG243" s="96">
        <f t="shared" ca="1" si="404"/>
        <v>0</v>
      </c>
      <c r="BH243" s="96">
        <f t="shared" ca="1" si="404"/>
        <v>0</v>
      </c>
      <c r="BI243" s="96">
        <f t="shared" ca="1" si="404"/>
        <v>0</v>
      </c>
      <c r="BJ243" s="96">
        <f t="shared" ca="1" si="404"/>
        <v>0</v>
      </c>
      <c r="BK243" s="96">
        <f t="shared" ca="1" si="404"/>
        <v>0</v>
      </c>
      <c r="BL243" s="96">
        <f t="shared" ca="1" si="404"/>
        <v>0</v>
      </c>
      <c r="BM243" s="96">
        <f t="shared" ca="1" si="404"/>
        <v>0</v>
      </c>
      <c r="BN243" s="96">
        <f t="shared" ca="1" si="404"/>
        <v>0</v>
      </c>
      <c r="BO243" s="96">
        <f t="shared" ca="1" si="404"/>
        <v>0</v>
      </c>
      <c r="BP243" s="96">
        <f t="shared" ca="1" si="404"/>
        <v>0</v>
      </c>
      <c r="BQ243" s="96">
        <f t="shared" ca="1" si="404"/>
        <v>0</v>
      </c>
      <c r="BR243" s="96">
        <f t="shared" ca="1" si="404"/>
        <v>0</v>
      </c>
      <c r="BS243" s="96">
        <f t="shared" ca="1" si="404"/>
        <v>0</v>
      </c>
      <c r="BT243" s="96">
        <f t="shared" ca="1" si="404"/>
        <v>0</v>
      </c>
      <c r="BU243" s="96">
        <f t="shared" ca="1" si="404"/>
        <v>0</v>
      </c>
      <c r="BV243" s="96">
        <f t="shared" ca="1" si="404"/>
        <v>0</v>
      </c>
      <c r="BW243" s="96">
        <f t="shared" ca="1" si="404"/>
        <v>0</v>
      </c>
      <c r="BX243" s="96">
        <f t="shared" ca="1" si="404"/>
        <v>0</v>
      </c>
      <c r="BY243" s="96">
        <f t="shared" ca="1" si="404"/>
        <v>0</v>
      </c>
      <c r="BZ243" s="96">
        <f t="shared" ca="1" si="404"/>
        <v>0</v>
      </c>
      <c r="CA243" s="96">
        <f t="shared" ca="1" si="404"/>
        <v>0</v>
      </c>
      <c r="CB243" s="96">
        <f t="shared" ca="1" si="404"/>
        <v>0</v>
      </c>
      <c r="CC243" s="96">
        <f t="shared" ca="1" si="404"/>
        <v>0</v>
      </c>
      <c r="CD243" s="96">
        <f t="shared" ref="CD243:EH243" ca="1" si="405">-MIN(SUM(CD240:CD242),)</f>
        <v>0</v>
      </c>
      <c r="CE243" s="96">
        <f t="shared" ca="1" si="405"/>
        <v>0</v>
      </c>
      <c r="CF243" s="96">
        <f t="shared" ca="1" si="405"/>
        <v>0</v>
      </c>
      <c r="CG243" s="96">
        <f t="shared" ca="1" si="405"/>
        <v>0</v>
      </c>
      <c r="CH243" s="96">
        <f t="shared" ca="1" si="405"/>
        <v>0</v>
      </c>
      <c r="CI243" s="96">
        <f t="shared" ca="1" si="405"/>
        <v>0</v>
      </c>
      <c r="CJ243" s="96">
        <f t="shared" ca="1" si="405"/>
        <v>0</v>
      </c>
      <c r="CK243" s="96">
        <f t="shared" ca="1" si="405"/>
        <v>0</v>
      </c>
      <c r="CL243" s="96">
        <f t="shared" ca="1" si="405"/>
        <v>0</v>
      </c>
      <c r="CM243" s="96">
        <f t="shared" ca="1" si="405"/>
        <v>0</v>
      </c>
      <c r="CN243" s="96">
        <f t="shared" ca="1" si="405"/>
        <v>0</v>
      </c>
      <c r="CO243" s="96">
        <f t="shared" ca="1" si="405"/>
        <v>0</v>
      </c>
      <c r="CP243" s="96">
        <f t="shared" ca="1" si="405"/>
        <v>0</v>
      </c>
      <c r="CQ243" s="96">
        <f t="shared" ca="1" si="405"/>
        <v>0</v>
      </c>
      <c r="CR243" s="96">
        <f t="shared" ca="1" si="405"/>
        <v>0</v>
      </c>
      <c r="CS243" s="96">
        <f t="shared" ca="1" si="405"/>
        <v>0</v>
      </c>
      <c r="CT243" s="96">
        <f t="shared" ca="1" si="405"/>
        <v>0</v>
      </c>
      <c r="CU243" s="96">
        <f t="shared" ca="1" si="405"/>
        <v>0</v>
      </c>
      <c r="CV243" s="96">
        <f t="shared" ca="1" si="405"/>
        <v>0</v>
      </c>
      <c r="CW243" s="96">
        <f t="shared" ca="1" si="405"/>
        <v>0</v>
      </c>
      <c r="CX243" s="96">
        <f t="shared" ca="1" si="405"/>
        <v>0</v>
      </c>
      <c r="CY243" s="96">
        <f t="shared" ca="1" si="405"/>
        <v>0</v>
      </c>
      <c r="CZ243" s="96">
        <f t="shared" ca="1" si="405"/>
        <v>0</v>
      </c>
      <c r="DA243" s="96">
        <f t="shared" ca="1" si="405"/>
        <v>0</v>
      </c>
      <c r="DB243" s="96">
        <f t="shared" ca="1" si="405"/>
        <v>0</v>
      </c>
      <c r="DC243" s="96">
        <f t="shared" ca="1" si="405"/>
        <v>0</v>
      </c>
      <c r="DD243" s="96">
        <f t="shared" ca="1" si="405"/>
        <v>0</v>
      </c>
      <c r="DE243" s="96">
        <f t="shared" ca="1" si="405"/>
        <v>0</v>
      </c>
      <c r="DF243" s="96">
        <f t="shared" ca="1" si="405"/>
        <v>0</v>
      </c>
      <c r="DG243" s="96">
        <f t="shared" ca="1" si="405"/>
        <v>0</v>
      </c>
      <c r="DH243" s="96">
        <f t="shared" ca="1" si="405"/>
        <v>0</v>
      </c>
      <c r="DI243" s="96">
        <f t="shared" ca="1" si="405"/>
        <v>0</v>
      </c>
      <c r="DJ243" s="96">
        <f t="shared" ca="1" si="405"/>
        <v>0</v>
      </c>
      <c r="DK243" s="96">
        <f t="shared" ca="1" si="405"/>
        <v>0</v>
      </c>
      <c r="DL243" s="96">
        <f t="shared" ca="1" si="405"/>
        <v>0</v>
      </c>
      <c r="DM243" s="96">
        <f t="shared" ca="1" si="405"/>
        <v>0</v>
      </c>
      <c r="DN243" s="96">
        <f t="shared" ca="1" si="405"/>
        <v>0</v>
      </c>
      <c r="DO243" s="96">
        <f t="shared" ca="1" si="405"/>
        <v>0</v>
      </c>
      <c r="DP243" s="96">
        <f t="shared" ca="1" si="405"/>
        <v>0</v>
      </c>
      <c r="DQ243" s="96">
        <f t="shared" ca="1" si="405"/>
        <v>0</v>
      </c>
      <c r="DR243" s="96">
        <f t="shared" ca="1" si="405"/>
        <v>0</v>
      </c>
      <c r="DS243" s="96">
        <f t="shared" ca="1" si="405"/>
        <v>0</v>
      </c>
      <c r="DT243" s="96">
        <f t="shared" ca="1" si="405"/>
        <v>0</v>
      </c>
      <c r="DU243" s="96">
        <f t="shared" ca="1" si="405"/>
        <v>0</v>
      </c>
      <c r="DV243" s="96">
        <f t="shared" ca="1" si="405"/>
        <v>0</v>
      </c>
      <c r="DW243" s="96">
        <f t="shared" ca="1" si="405"/>
        <v>0</v>
      </c>
      <c r="DX243" s="96">
        <f t="shared" ca="1" si="405"/>
        <v>0</v>
      </c>
      <c r="DY243" s="96">
        <f t="shared" ca="1" si="405"/>
        <v>0</v>
      </c>
      <c r="DZ243" s="96">
        <f t="shared" ca="1" si="405"/>
        <v>0</v>
      </c>
      <c r="EA243" s="96">
        <f t="shared" ca="1" si="405"/>
        <v>0</v>
      </c>
      <c r="EB243" s="96">
        <f t="shared" ca="1" si="405"/>
        <v>0</v>
      </c>
      <c r="EC243" s="96">
        <f t="shared" ca="1" si="405"/>
        <v>0</v>
      </c>
      <c r="ED243" s="96">
        <f t="shared" ca="1" si="405"/>
        <v>0</v>
      </c>
      <c r="EE243" s="96">
        <f t="shared" ca="1" si="405"/>
        <v>0</v>
      </c>
      <c r="EF243" s="96">
        <f t="shared" ca="1" si="405"/>
        <v>0</v>
      </c>
      <c r="EG243" s="96">
        <f t="shared" ca="1" si="405"/>
        <v>0</v>
      </c>
      <c r="EH243" s="96">
        <f t="shared" ca="1" si="405"/>
        <v>0</v>
      </c>
    </row>
    <row r="244" spans="1:138" ht="12.75" thickTop="1" x14ac:dyDescent="0.2">
      <c r="A244" s="2"/>
      <c r="B244" s="195" t="s">
        <v>191</v>
      </c>
      <c r="C244" s="151"/>
      <c r="D244" s="186">
        <f ca="1">ROUND(SUBTOTAL(9,D240:D243),2)</f>
        <v>0</v>
      </c>
      <c r="E244" s="186">
        <f t="shared" ref="E244:N244" ca="1" si="406">ROUND(SUBTOTAL(9,E240:E243),2)</f>
        <v>4966493.28</v>
      </c>
      <c r="F244" s="186">
        <f t="shared" ca="1" si="406"/>
        <v>10089727.699999999</v>
      </c>
      <c r="G244" s="186">
        <f t="shared" ca="1" si="406"/>
        <v>15374599.140000001</v>
      </c>
      <c r="H244" s="186">
        <f t="shared" ca="1" si="406"/>
        <v>19035155.219999999</v>
      </c>
      <c r="I244" s="186">
        <f t="shared" ca="1" si="406"/>
        <v>22867599.940000001</v>
      </c>
      <c r="J244" s="186">
        <f t="shared" ca="1" si="406"/>
        <v>26877298.510000002</v>
      </c>
      <c r="K244" s="186">
        <f t="shared" ca="1" si="406"/>
        <v>31069782.300000001</v>
      </c>
      <c r="L244" s="186">
        <f t="shared" ca="1" si="406"/>
        <v>35450753.979999997</v>
      </c>
      <c r="M244" s="186">
        <f t="shared" ca="1" si="406"/>
        <v>40026092.770000003</v>
      </c>
      <c r="N244" s="186">
        <f t="shared" ca="1" si="406"/>
        <v>124915088.48</v>
      </c>
      <c r="O244" s="186">
        <f ca="1">ROUND(SUBTOTAL(9,O240:O243),2)</f>
        <v>0</v>
      </c>
      <c r="P244" s="186"/>
      <c r="Q244" s="2"/>
      <c r="R244" s="186">
        <f t="shared" ref="R244:CC244" ca="1" si="407">ROUND(SUBTOTAL(9,R240:R243),2)</f>
        <v>0</v>
      </c>
      <c r="S244" s="186">
        <f t="shared" ca="1" si="407"/>
        <v>413874.44</v>
      </c>
      <c r="T244" s="186">
        <f t="shared" ca="1" si="407"/>
        <v>827748.88</v>
      </c>
      <c r="U244" s="186">
        <f t="shared" ca="1" si="407"/>
        <v>1241623.32</v>
      </c>
      <c r="V244" s="186">
        <f t="shared" ca="1" si="407"/>
        <v>1655497.76</v>
      </c>
      <c r="W244" s="186">
        <f t="shared" ca="1" si="407"/>
        <v>2069372.2</v>
      </c>
      <c r="X244" s="186">
        <f t="shared" ca="1" si="407"/>
        <v>2483246.64</v>
      </c>
      <c r="Y244" s="186">
        <f t="shared" ca="1" si="407"/>
        <v>2897121.08</v>
      </c>
      <c r="Z244" s="186">
        <f t="shared" ca="1" si="407"/>
        <v>3310995.52</v>
      </c>
      <c r="AA244" s="186">
        <f t="shared" ca="1" si="407"/>
        <v>3724869.96</v>
      </c>
      <c r="AB244" s="186">
        <f t="shared" ca="1" si="407"/>
        <v>4138744.4</v>
      </c>
      <c r="AC244" s="186">
        <f t="shared" ca="1" si="407"/>
        <v>4552618.84</v>
      </c>
      <c r="AD244" s="186">
        <f t="shared" ca="1" si="407"/>
        <v>4966493.28</v>
      </c>
      <c r="AE244" s="186">
        <f t="shared" ca="1" si="407"/>
        <v>5393429.4800000004</v>
      </c>
      <c r="AF244" s="186">
        <f t="shared" ca="1" si="407"/>
        <v>5820365.6799999997</v>
      </c>
      <c r="AG244" s="186">
        <f t="shared" ca="1" si="407"/>
        <v>6247301.8799999999</v>
      </c>
      <c r="AH244" s="186">
        <f t="shared" ca="1" si="407"/>
        <v>6674238.0800000001</v>
      </c>
      <c r="AI244" s="186">
        <f t="shared" ca="1" si="407"/>
        <v>7101174.2800000003</v>
      </c>
      <c r="AJ244" s="186">
        <f t="shared" ca="1" si="407"/>
        <v>7528110.4800000004</v>
      </c>
      <c r="AK244" s="186">
        <f t="shared" ca="1" si="407"/>
        <v>7955046.6799999997</v>
      </c>
      <c r="AL244" s="186">
        <f t="shared" ca="1" si="407"/>
        <v>8381982.8799999999</v>
      </c>
      <c r="AM244" s="186">
        <f t="shared" ca="1" si="407"/>
        <v>8808919.0800000001</v>
      </c>
      <c r="AN244" s="186">
        <f t="shared" ca="1" si="407"/>
        <v>9235855.2799999993</v>
      </c>
      <c r="AO244" s="186">
        <f t="shared" ca="1" si="407"/>
        <v>9662791.4800000004</v>
      </c>
      <c r="AP244" s="186">
        <f t="shared" ca="1" si="407"/>
        <v>10089727.68</v>
      </c>
      <c r="AQ244" s="186">
        <f t="shared" ca="1" si="407"/>
        <v>10530133.630000001</v>
      </c>
      <c r="AR244" s="186">
        <f t="shared" ca="1" si="407"/>
        <v>10970539.58</v>
      </c>
      <c r="AS244" s="186">
        <f t="shared" ca="1" si="407"/>
        <v>11410945.529999999</v>
      </c>
      <c r="AT244" s="186">
        <f t="shared" ca="1" si="407"/>
        <v>11851351.48</v>
      </c>
      <c r="AU244" s="186">
        <f t="shared" ca="1" si="407"/>
        <v>12291757.43</v>
      </c>
      <c r="AV244" s="186">
        <f t="shared" ca="1" si="407"/>
        <v>12732163.380000001</v>
      </c>
      <c r="AW244" s="186">
        <f t="shared" ca="1" si="407"/>
        <v>13172569.33</v>
      </c>
      <c r="AX244" s="186">
        <f t="shared" ca="1" si="407"/>
        <v>13612975.279999999</v>
      </c>
      <c r="AY244" s="186">
        <f t="shared" ca="1" si="407"/>
        <v>14053381.23</v>
      </c>
      <c r="AZ244" s="186">
        <f t="shared" ca="1" si="407"/>
        <v>14493787.18</v>
      </c>
      <c r="BA244" s="186">
        <f t="shared" ca="1" si="407"/>
        <v>14934193.130000001</v>
      </c>
      <c r="BB244" s="186">
        <f t="shared" ca="1" si="407"/>
        <v>15374599.08</v>
      </c>
      <c r="BC244" s="186">
        <f t="shared" ca="1" si="407"/>
        <v>15679645.42</v>
      </c>
      <c r="BD244" s="186">
        <f t="shared" ca="1" si="407"/>
        <v>15984691.76</v>
      </c>
      <c r="BE244" s="186">
        <f t="shared" ca="1" si="407"/>
        <v>16289738.1</v>
      </c>
      <c r="BF244" s="186">
        <f t="shared" ca="1" si="407"/>
        <v>16594784.439999999</v>
      </c>
      <c r="BG244" s="186">
        <f t="shared" ca="1" si="407"/>
        <v>16899830.780000001</v>
      </c>
      <c r="BH244" s="186">
        <f t="shared" ca="1" si="407"/>
        <v>17204877.120000001</v>
      </c>
      <c r="BI244" s="186">
        <f t="shared" ca="1" si="407"/>
        <v>17509923.460000001</v>
      </c>
      <c r="BJ244" s="186">
        <f t="shared" ca="1" si="407"/>
        <v>17814969.800000001</v>
      </c>
      <c r="BK244" s="186">
        <f t="shared" ca="1" si="407"/>
        <v>18120016.140000001</v>
      </c>
      <c r="BL244" s="186">
        <f t="shared" ca="1" si="407"/>
        <v>18425062.48</v>
      </c>
      <c r="BM244" s="186">
        <f t="shared" ca="1" si="407"/>
        <v>18730108.82</v>
      </c>
      <c r="BN244" s="186">
        <f t="shared" ca="1" si="407"/>
        <v>19035155.16</v>
      </c>
      <c r="BO244" s="186">
        <f t="shared" ca="1" si="407"/>
        <v>19354525.550000001</v>
      </c>
      <c r="BP244" s="186">
        <f t="shared" ca="1" si="407"/>
        <v>19673895.940000001</v>
      </c>
      <c r="BQ244" s="186">
        <f t="shared" ca="1" si="407"/>
        <v>19993266.329999998</v>
      </c>
      <c r="BR244" s="186">
        <f t="shared" ca="1" si="407"/>
        <v>20312636.719999999</v>
      </c>
      <c r="BS244" s="186">
        <f t="shared" ca="1" si="407"/>
        <v>20632007.109999999</v>
      </c>
      <c r="BT244" s="186">
        <f t="shared" ca="1" si="407"/>
        <v>20951377.5</v>
      </c>
      <c r="BU244" s="186">
        <f t="shared" ca="1" si="407"/>
        <v>21270747.890000001</v>
      </c>
      <c r="BV244" s="186">
        <f t="shared" ca="1" si="407"/>
        <v>21590118.280000001</v>
      </c>
      <c r="BW244" s="186">
        <f t="shared" ca="1" si="407"/>
        <v>21909488.670000002</v>
      </c>
      <c r="BX244" s="186">
        <f t="shared" ca="1" si="407"/>
        <v>22228859.059999999</v>
      </c>
      <c r="BY244" s="186">
        <f t="shared" ca="1" si="407"/>
        <v>22548229.449999999</v>
      </c>
      <c r="BZ244" s="186">
        <f t="shared" ca="1" si="407"/>
        <v>22867599.84</v>
      </c>
      <c r="CA244" s="186">
        <f t="shared" ca="1" si="407"/>
        <v>23201741.390000001</v>
      </c>
      <c r="CB244" s="186">
        <f t="shared" ca="1" si="407"/>
        <v>23535882.940000001</v>
      </c>
      <c r="CC244" s="186">
        <f t="shared" ca="1" si="407"/>
        <v>23870024.489999998</v>
      </c>
      <c r="CD244" s="186">
        <f t="shared" ref="CD244:EH244" ca="1" si="408">ROUND(SUBTOTAL(9,CD240:CD243),2)</f>
        <v>24204166.039999999</v>
      </c>
      <c r="CE244" s="186">
        <f t="shared" ca="1" si="408"/>
        <v>24538307.59</v>
      </c>
      <c r="CF244" s="186">
        <f t="shared" ca="1" si="408"/>
        <v>24872449.140000001</v>
      </c>
      <c r="CG244" s="186">
        <f t="shared" ca="1" si="408"/>
        <v>25206590.690000001</v>
      </c>
      <c r="CH244" s="186">
        <f t="shared" ca="1" si="408"/>
        <v>25540732.239999998</v>
      </c>
      <c r="CI244" s="186">
        <f t="shared" ca="1" si="408"/>
        <v>25874873.789999999</v>
      </c>
      <c r="CJ244" s="186">
        <f t="shared" ca="1" si="408"/>
        <v>26209015.34</v>
      </c>
      <c r="CK244" s="186">
        <f t="shared" ca="1" si="408"/>
        <v>26543156.890000001</v>
      </c>
      <c r="CL244" s="186">
        <f t="shared" ca="1" si="408"/>
        <v>26877298.440000001</v>
      </c>
      <c r="CM244" s="186">
        <f t="shared" ca="1" si="408"/>
        <v>27226672.09</v>
      </c>
      <c r="CN244" s="186">
        <f t="shared" ca="1" si="408"/>
        <v>27576045.739999998</v>
      </c>
      <c r="CO244" s="186">
        <f t="shared" ca="1" si="408"/>
        <v>27925419.390000001</v>
      </c>
      <c r="CP244" s="186">
        <f t="shared" ca="1" si="408"/>
        <v>28274793.039999999</v>
      </c>
      <c r="CQ244" s="186">
        <f t="shared" ca="1" si="408"/>
        <v>28624166.690000001</v>
      </c>
      <c r="CR244" s="186">
        <f t="shared" ca="1" si="408"/>
        <v>28973540.34</v>
      </c>
      <c r="CS244" s="186">
        <f t="shared" ca="1" si="408"/>
        <v>29322913.989999998</v>
      </c>
      <c r="CT244" s="186">
        <f t="shared" ca="1" si="408"/>
        <v>29672287.640000001</v>
      </c>
      <c r="CU244" s="186">
        <f t="shared" ca="1" si="408"/>
        <v>30021661.289999999</v>
      </c>
      <c r="CV244" s="186">
        <f t="shared" ca="1" si="408"/>
        <v>30371034.940000001</v>
      </c>
      <c r="CW244" s="186">
        <f t="shared" ca="1" si="408"/>
        <v>30720408.59</v>
      </c>
      <c r="CX244" s="186">
        <f t="shared" ca="1" si="408"/>
        <v>31069782.239999998</v>
      </c>
      <c r="CY244" s="186">
        <f t="shared" ca="1" si="408"/>
        <v>31434863.210000001</v>
      </c>
      <c r="CZ244" s="186">
        <f t="shared" ca="1" si="408"/>
        <v>31799944.18</v>
      </c>
      <c r="DA244" s="186">
        <f t="shared" ca="1" si="408"/>
        <v>32165025.149999999</v>
      </c>
      <c r="DB244" s="186">
        <f t="shared" ca="1" si="408"/>
        <v>32530106.120000001</v>
      </c>
      <c r="DC244" s="186">
        <f t="shared" ca="1" si="408"/>
        <v>32895187.09</v>
      </c>
      <c r="DD244" s="186">
        <f t="shared" ca="1" si="408"/>
        <v>33260268.059999999</v>
      </c>
      <c r="DE244" s="186">
        <f t="shared" ca="1" si="408"/>
        <v>33625349.030000001</v>
      </c>
      <c r="DF244" s="186">
        <f t="shared" ca="1" si="408"/>
        <v>33990430</v>
      </c>
      <c r="DG244" s="186">
        <f t="shared" ca="1" si="408"/>
        <v>34355510.969999999</v>
      </c>
      <c r="DH244" s="186">
        <f t="shared" ca="1" si="408"/>
        <v>34720591.939999998</v>
      </c>
      <c r="DI244" s="186">
        <f t="shared" ca="1" si="408"/>
        <v>35085672.909999996</v>
      </c>
      <c r="DJ244" s="186">
        <f t="shared" ca="1" si="408"/>
        <v>35450753.880000003</v>
      </c>
      <c r="DK244" s="186">
        <f t="shared" ca="1" si="408"/>
        <v>35832032.109999999</v>
      </c>
      <c r="DL244" s="186">
        <f t="shared" ca="1" si="408"/>
        <v>36213310.340000004</v>
      </c>
      <c r="DM244" s="186">
        <f t="shared" ca="1" si="408"/>
        <v>36594588.57</v>
      </c>
      <c r="DN244" s="186">
        <f t="shared" ca="1" si="408"/>
        <v>36975866.799999997</v>
      </c>
      <c r="DO244" s="186">
        <f t="shared" ca="1" si="408"/>
        <v>37357145.030000001</v>
      </c>
      <c r="DP244" s="186">
        <f t="shared" ca="1" si="408"/>
        <v>37738423.259999998</v>
      </c>
      <c r="DQ244" s="186">
        <f t="shared" ca="1" si="408"/>
        <v>38119701.490000002</v>
      </c>
      <c r="DR244" s="186">
        <f t="shared" ca="1" si="408"/>
        <v>38500979.719999999</v>
      </c>
      <c r="DS244" s="186">
        <f t="shared" ca="1" si="408"/>
        <v>38882257.950000003</v>
      </c>
      <c r="DT244" s="186">
        <f t="shared" ca="1" si="408"/>
        <v>39263536.18</v>
      </c>
      <c r="DU244" s="186">
        <f t="shared" ca="1" si="408"/>
        <v>39644814.409999996</v>
      </c>
      <c r="DV244" s="186">
        <f t="shared" ca="1" si="408"/>
        <v>40026092.640000001</v>
      </c>
      <c r="DW244" s="186">
        <f t="shared" ca="1" si="408"/>
        <v>40424073.229999997</v>
      </c>
      <c r="DX244" s="186">
        <f t="shared" ca="1" si="408"/>
        <v>40822053.82</v>
      </c>
      <c r="DY244" s="186">
        <f t="shared" ca="1" si="408"/>
        <v>41220034.409999996</v>
      </c>
      <c r="DZ244" s="186">
        <f t="shared" ca="1" si="408"/>
        <v>41618015</v>
      </c>
      <c r="EA244" s="186">
        <f t="shared" ca="1" si="408"/>
        <v>42015995.590000004</v>
      </c>
      <c r="EB244" s="186">
        <f t="shared" ca="1" si="408"/>
        <v>42413976.18</v>
      </c>
      <c r="EC244" s="186">
        <f t="shared" ca="1" si="408"/>
        <v>42811956.770000003</v>
      </c>
      <c r="ED244" s="186">
        <f t="shared" ca="1" si="408"/>
        <v>43209937.359999999</v>
      </c>
      <c r="EE244" s="186">
        <f t="shared" ca="1" si="408"/>
        <v>43607917.950000003</v>
      </c>
      <c r="EF244" s="186">
        <f t="shared" ca="1" si="408"/>
        <v>44005898.539999999</v>
      </c>
      <c r="EG244" s="186">
        <f t="shared" ca="1" si="408"/>
        <v>44403879.130000003</v>
      </c>
      <c r="EH244" s="186">
        <f t="shared" ca="1" si="408"/>
        <v>124915088.31999999</v>
      </c>
    </row>
    <row r="245" spans="1:138"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row>
    <row r="246" spans="1:138"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row>
    <row r="247" spans="1:138" x14ac:dyDescent="0.2">
      <c r="A247" s="2"/>
      <c r="B247" s="168" t="s">
        <v>260</v>
      </c>
      <c r="C247" s="168"/>
      <c r="D247" s="168"/>
      <c r="E247" s="168"/>
      <c r="F247" s="168"/>
      <c r="G247" s="168"/>
      <c r="H247" s="168"/>
      <c r="I247" s="168"/>
      <c r="J247" s="168"/>
      <c r="K247" s="168"/>
      <c r="L247" s="168"/>
      <c r="M247" s="168"/>
      <c r="N247" s="168"/>
      <c r="O247" s="168"/>
      <c r="P247" s="168"/>
      <c r="Q247" s="2"/>
      <c r="R247" s="168"/>
      <c r="S247" s="168"/>
      <c r="T247" s="168"/>
      <c r="U247" s="168"/>
      <c r="V247" s="168"/>
      <c r="W247" s="168"/>
      <c r="X247" s="168"/>
      <c r="Y247" s="168"/>
      <c r="Z247" s="168"/>
      <c r="AA247" s="168"/>
      <c r="AB247" s="168"/>
      <c r="AC247" s="168"/>
      <c r="AD247" s="168"/>
      <c r="AE247" s="168"/>
      <c r="AF247" s="168"/>
      <c r="AG247" s="168"/>
      <c r="AH247" s="168"/>
      <c r="AI247" s="168"/>
      <c r="AJ247" s="168"/>
      <c r="AK247" s="168"/>
      <c r="AL247" s="168"/>
      <c r="AM247" s="168"/>
      <c r="AN247" s="168"/>
      <c r="AO247" s="168"/>
      <c r="AP247" s="168"/>
      <c r="AQ247" s="168"/>
      <c r="AR247" s="168"/>
      <c r="AS247" s="168"/>
      <c r="AT247" s="168"/>
      <c r="AU247" s="168"/>
      <c r="AV247" s="168"/>
      <c r="AW247" s="168"/>
      <c r="AX247" s="168"/>
      <c r="AY247" s="168"/>
      <c r="AZ247" s="168"/>
      <c r="BA247" s="168"/>
      <c r="BB247" s="168"/>
      <c r="BC247" s="168"/>
      <c r="BD247" s="168"/>
      <c r="BE247" s="168"/>
      <c r="BF247" s="168"/>
      <c r="BG247" s="168"/>
      <c r="BH247" s="168"/>
      <c r="BI247" s="168"/>
      <c r="BJ247" s="168"/>
      <c r="BK247" s="168"/>
      <c r="BL247" s="168"/>
      <c r="BM247" s="168"/>
      <c r="BN247" s="168"/>
      <c r="BO247" s="168"/>
      <c r="BP247" s="168"/>
      <c r="BQ247" s="168"/>
      <c r="BR247" s="168"/>
      <c r="BS247" s="168"/>
      <c r="BT247" s="168"/>
      <c r="BU247" s="168"/>
      <c r="BV247" s="168"/>
      <c r="BW247" s="168"/>
      <c r="BX247" s="168"/>
      <c r="BY247" s="168"/>
      <c r="BZ247" s="168"/>
      <c r="CA247" s="168"/>
      <c r="CB247" s="168"/>
      <c r="CC247" s="168"/>
      <c r="CD247" s="168"/>
      <c r="CE247" s="168"/>
      <c r="CF247" s="168"/>
      <c r="CG247" s="168"/>
      <c r="CH247" s="168"/>
      <c r="CI247" s="168"/>
      <c r="CJ247" s="168"/>
      <c r="CK247" s="168"/>
      <c r="CL247" s="168"/>
      <c r="CM247" s="168"/>
      <c r="CN247" s="168"/>
      <c r="CO247" s="168"/>
      <c r="CP247" s="168"/>
      <c r="CQ247" s="168"/>
      <c r="CR247" s="168"/>
      <c r="CS247" s="168"/>
      <c r="CT247" s="168"/>
      <c r="CU247" s="168"/>
      <c r="CV247" s="168"/>
      <c r="CW247" s="168"/>
      <c r="CX247" s="168"/>
      <c r="CY247" s="168"/>
      <c r="CZ247" s="168"/>
      <c r="DA247" s="168"/>
      <c r="DB247" s="168"/>
      <c r="DC247" s="168"/>
      <c r="DD247" s="168"/>
      <c r="DE247" s="168"/>
      <c r="DF247" s="168"/>
      <c r="DG247" s="168"/>
      <c r="DH247" s="168"/>
      <c r="DI247" s="168"/>
      <c r="DJ247" s="168"/>
      <c r="DK247" s="168"/>
      <c r="DL247" s="168"/>
      <c r="DM247" s="168"/>
      <c r="DN247" s="168"/>
      <c r="DO247" s="168"/>
      <c r="DP247" s="168"/>
      <c r="DQ247" s="168"/>
      <c r="DR247" s="168"/>
      <c r="DS247" s="168"/>
      <c r="DT247" s="168"/>
      <c r="DU247" s="168"/>
      <c r="DV247" s="168"/>
      <c r="DW247" s="168"/>
      <c r="DX247" s="168"/>
      <c r="DY247" s="168"/>
      <c r="DZ247" s="168"/>
      <c r="EA247" s="168"/>
      <c r="EB247" s="168"/>
      <c r="EC247" s="168"/>
      <c r="ED247" s="168"/>
      <c r="EE247" s="168"/>
      <c r="EF247" s="168"/>
      <c r="EG247" s="168"/>
      <c r="EH247" s="168"/>
    </row>
    <row r="248" spans="1:138" x14ac:dyDescent="0.2">
      <c r="A248" s="2"/>
      <c r="B248" s="181" t="s">
        <v>105</v>
      </c>
      <c r="C248" s="120"/>
      <c r="D248" s="120"/>
      <c r="E248" s="120"/>
      <c r="F248" s="120"/>
      <c r="G248" s="120"/>
      <c r="H248" s="120"/>
      <c r="I248" s="120"/>
      <c r="J248" s="120"/>
      <c r="K248" s="120"/>
      <c r="L248" s="120"/>
      <c r="M248" s="120"/>
      <c r="N248" s="120"/>
      <c r="O248" s="120"/>
      <c r="P248" s="120"/>
      <c r="Q248" s="2"/>
      <c r="R248" s="120"/>
      <c r="S248" s="120"/>
      <c r="T248" s="120"/>
      <c r="U248" s="120"/>
      <c r="V248" s="120"/>
      <c r="W248" s="120"/>
      <c r="X248" s="120"/>
      <c r="Y248" s="120"/>
      <c r="Z248" s="120"/>
      <c r="AA248" s="120"/>
      <c r="AB248" s="120"/>
      <c r="AC248" s="120"/>
      <c r="AD248" s="120"/>
      <c r="AE248" s="120"/>
      <c r="AF248" s="120"/>
      <c r="AG248" s="120"/>
      <c r="AH248" s="120"/>
      <c r="AI248" s="120"/>
      <c r="AJ248" s="120"/>
      <c r="AK248" s="120"/>
      <c r="AL248" s="120"/>
      <c r="AM248" s="120"/>
      <c r="AN248" s="120"/>
      <c r="AO248" s="120"/>
      <c r="AP248" s="120"/>
      <c r="AQ248" s="120"/>
      <c r="AR248" s="120"/>
      <c r="AS248" s="120"/>
      <c r="AT248" s="120"/>
      <c r="AU248" s="120"/>
      <c r="AV248" s="120"/>
      <c r="AW248" s="120"/>
      <c r="AX248" s="120"/>
      <c r="AY248" s="120"/>
      <c r="AZ248" s="120"/>
      <c r="BA248" s="120"/>
      <c r="BB248" s="120"/>
      <c r="BC248" s="120"/>
      <c r="BD248" s="120"/>
      <c r="BE248" s="120"/>
      <c r="BF248" s="120"/>
      <c r="BG248" s="120"/>
      <c r="BH248" s="120"/>
      <c r="BI248" s="120"/>
      <c r="BJ248" s="120"/>
      <c r="BK248" s="120"/>
      <c r="BL248" s="120"/>
      <c r="BM248" s="120"/>
      <c r="BN248" s="120"/>
      <c r="BO248" s="120"/>
      <c r="BP248" s="120"/>
      <c r="BQ248" s="120"/>
      <c r="BR248" s="120"/>
      <c r="BS248" s="120"/>
      <c r="BT248" s="120"/>
      <c r="BU248" s="120"/>
      <c r="BV248" s="120"/>
      <c r="BW248" s="120"/>
      <c r="BX248" s="120"/>
      <c r="BY248" s="120"/>
      <c r="BZ248" s="120"/>
      <c r="CA248" s="120"/>
      <c r="CB248" s="120"/>
      <c r="CC248" s="120"/>
      <c r="CD248" s="120"/>
      <c r="CE248" s="120"/>
      <c r="CF248" s="120"/>
      <c r="CG248" s="120"/>
      <c r="CH248" s="120"/>
      <c r="CI248" s="120"/>
      <c r="CJ248" s="120"/>
      <c r="CK248" s="120"/>
      <c r="CL248" s="120"/>
      <c r="CM248" s="120"/>
      <c r="CN248" s="120"/>
      <c r="CO248" s="120"/>
      <c r="CP248" s="120"/>
      <c r="CQ248" s="120"/>
      <c r="CR248" s="120"/>
      <c r="CS248" s="120"/>
      <c r="CT248" s="120"/>
      <c r="CU248" s="120"/>
      <c r="CV248" s="120"/>
      <c r="CW248" s="120"/>
      <c r="CX248" s="120"/>
      <c r="CY248" s="120"/>
      <c r="CZ248" s="120"/>
      <c r="DA248" s="120"/>
      <c r="DB248" s="120"/>
      <c r="DC248" s="120"/>
      <c r="DD248" s="120"/>
      <c r="DE248" s="120"/>
      <c r="DF248" s="120"/>
      <c r="DG248" s="120"/>
      <c r="DH248" s="120"/>
      <c r="DI248" s="120"/>
      <c r="DJ248" s="120"/>
      <c r="DK248" s="120"/>
      <c r="DL248" s="120"/>
      <c r="DM248" s="120"/>
      <c r="DN248" s="120"/>
      <c r="DO248" s="120"/>
      <c r="DP248" s="120"/>
      <c r="DQ248" s="120"/>
      <c r="DR248" s="120"/>
      <c r="DS248" s="120"/>
      <c r="DT248" s="120"/>
      <c r="DU248" s="120"/>
      <c r="DV248" s="120"/>
      <c r="DW248" s="120"/>
      <c r="DX248" s="120"/>
      <c r="DY248" s="120"/>
      <c r="DZ248" s="120"/>
      <c r="EA248" s="120"/>
      <c r="EB248" s="120"/>
      <c r="EC248" s="120"/>
      <c r="ED248" s="120"/>
      <c r="EE248" s="120"/>
      <c r="EF248" s="120"/>
      <c r="EG248" s="120"/>
      <c r="EH248" s="120"/>
    </row>
    <row r="249" spans="1:138" x14ac:dyDescent="0.2">
      <c r="A249" s="2"/>
      <c r="B249" s="149" t="s">
        <v>88</v>
      </c>
      <c r="C249" s="96"/>
      <c r="D249" s="96">
        <f ca="1">-D14</f>
        <v>76407588.970358297</v>
      </c>
      <c r="E249" s="96">
        <f t="shared" ref="E249:N249" si="409">-E14</f>
        <v>0</v>
      </c>
      <c r="F249" s="96">
        <f t="shared" si="409"/>
        <v>0</v>
      </c>
      <c r="G249" s="96">
        <f t="shared" si="409"/>
        <v>0</v>
      </c>
      <c r="H249" s="96">
        <f t="shared" si="409"/>
        <v>0</v>
      </c>
      <c r="I249" s="96">
        <f t="shared" si="409"/>
        <v>0</v>
      </c>
      <c r="J249" s="96">
        <f t="shared" si="409"/>
        <v>0</v>
      </c>
      <c r="K249" s="96">
        <f t="shared" si="409"/>
        <v>0</v>
      </c>
      <c r="L249" s="96">
        <f t="shared" si="409"/>
        <v>0</v>
      </c>
      <c r="M249" s="96">
        <f t="shared" si="409"/>
        <v>0</v>
      </c>
      <c r="N249" s="96">
        <f t="shared" si="409"/>
        <v>0</v>
      </c>
      <c r="O249" s="96">
        <f>-O14</f>
        <v>0</v>
      </c>
      <c r="P249" s="96">
        <f ca="1">SUMIF($D$10:$N$10,"&lt;="&amp;MAX(rHoldPeriod,1),$D249:$N249)</f>
        <v>76407588.970358297</v>
      </c>
      <c r="Q249" s="2"/>
      <c r="R249" s="2">
        <f ca="1">-R14</f>
        <v>76407588.970358297</v>
      </c>
      <c r="S249" s="2">
        <f t="shared" ref="S249:CD249" si="410">-S14</f>
        <v>0</v>
      </c>
      <c r="T249" s="2">
        <f t="shared" si="410"/>
        <v>0</v>
      </c>
      <c r="U249" s="2">
        <f t="shared" si="410"/>
        <v>0</v>
      </c>
      <c r="V249" s="2">
        <f t="shared" si="410"/>
        <v>0</v>
      </c>
      <c r="W249" s="2">
        <f t="shared" si="410"/>
        <v>0</v>
      </c>
      <c r="X249" s="2">
        <f t="shared" si="410"/>
        <v>0</v>
      </c>
      <c r="Y249" s="2">
        <f t="shared" si="410"/>
        <v>0</v>
      </c>
      <c r="Z249" s="2">
        <f t="shared" si="410"/>
        <v>0</v>
      </c>
      <c r="AA249" s="2">
        <f t="shared" si="410"/>
        <v>0</v>
      </c>
      <c r="AB249" s="2">
        <f t="shared" si="410"/>
        <v>0</v>
      </c>
      <c r="AC249" s="2">
        <f t="shared" si="410"/>
        <v>0</v>
      </c>
      <c r="AD249" s="2">
        <f t="shared" si="410"/>
        <v>0</v>
      </c>
      <c r="AE249" s="2">
        <f t="shared" si="410"/>
        <v>0</v>
      </c>
      <c r="AF249" s="2">
        <f t="shared" si="410"/>
        <v>0</v>
      </c>
      <c r="AG249" s="2">
        <f t="shared" si="410"/>
        <v>0</v>
      </c>
      <c r="AH249" s="2">
        <f t="shared" si="410"/>
        <v>0</v>
      </c>
      <c r="AI249" s="2">
        <f t="shared" si="410"/>
        <v>0</v>
      </c>
      <c r="AJ249" s="2">
        <f t="shared" si="410"/>
        <v>0</v>
      </c>
      <c r="AK249" s="2">
        <f t="shared" si="410"/>
        <v>0</v>
      </c>
      <c r="AL249" s="2">
        <f t="shared" si="410"/>
        <v>0</v>
      </c>
      <c r="AM249" s="2">
        <f t="shared" si="410"/>
        <v>0</v>
      </c>
      <c r="AN249" s="2">
        <f t="shared" si="410"/>
        <v>0</v>
      </c>
      <c r="AO249" s="2">
        <f t="shared" si="410"/>
        <v>0</v>
      </c>
      <c r="AP249" s="2">
        <f t="shared" si="410"/>
        <v>0</v>
      </c>
      <c r="AQ249" s="2">
        <f t="shared" si="410"/>
        <v>0</v>
      </c>
      <c r="AR249" s="2">
        <f t="shared" si="410"/>
        <v>0</v>
      </c>
      <c r="AS249" s="2">
        <f t="shared" si="410"/>
        <v>0</v>
      </c>
      <c r="AT249" s="2">
        <f t="shared" si="410"/>
        <v>0</v>
      </c>
      <c r="AU249" s="2">
        <f t="shared" si="410"/>
        <v>0</v>
      </c>
      <c r="AV249" s="2">
        <f t="shared" si="410"/>
        <v>0</v>
      </c>
      <c r="AW249" s="2">
        <f t="shared" si="410"/>
        <v>0</v>
      </c>
      <c r="AX249" s="2">
        <f t="shared" si="410"/>
        <v>0</v>
      </c>
      <c r="AY249" s="2">
        <f t="shared" si="410"/>
        <v>0</v>
      </c>
      <c r="AZ249" s="2">
        <f t="shared" si="410"/>
        <v>0</v>
      </c>
      <c r="BA249" s="2">
        <f t="shared" si="410"/>
        <v>0</v>
      </c>
      <c r="BB249" s="2">
        <f t="shared" si="410"/>
        <v>0</v>
      </c>
      <c r="BC249" s="2">
        <f t="shared" si="410"/>
        <v>0</v>
      </c>
      <c r="BD249" s="2">
        <f t="shared" si="410"/>
        <v>0</v>
      </c>
      <c r="BE249" s="2">
        <f t="shared" si="410"/>
        <v>0</v>
      </c>
      <c r="BF249" s="2">
        <f t="shared" si="410"/>
        <v>0</v>
      </c>
      <c r="BG249" s="2">
        <f t="shared" si="410"/>
        <v>0</v>
      </c>
      <c r="BH249" s="2">
        <f t="shared" si="410"/>
        <v>0</v>
      </c>
      <c r="BI249" s="2">
        <f t="shared" si="410"/>
        <v>0</v>
      </c>
      <c r="BJ249" s="2">
        <f t="shared" si="410"/>
        <v>0</v>
      </c>
      <c r="BK249" s="2">
        <f t="shared" si="410"/>
        <v>0</v>
      </c>
      <c r="BL249" s="2">
        <f t="shared" si="410"/>
        <v>0</v>
      </c>
      <c r="BM249" s="2">
        <f t="shared" si="410"/>
        <v>0</v>
      </c>
      <c r="BN249" s="2">
        <f t="shared" si="410"/>
        <v>0</v>
      </c>
      <c r="BO249" s="2">
        <f t="shared" si="410"/>
        <v>0</v>
      </c>
      <c r="BP249" s="2">
        <f t="shared" si="410"/>
        <v>0</v>
      </c>
      <c r="BQ249" s="2">
        <f t="shared" si="410"/>
        <v>0</v>
      </c>
      <c r="BR249" s="2">
        <f t="shared" si="410"/>
        <v>0</v>
      </c>
      <c r="BS249" s="2">
        <f t="shared" si="410"/>
        <v>0</v>
      </c>
      <c r="BT249" s="2">
        <f t="shared" si="410"/>
        <v>0</v>
      </c>
      <c r="BU249" s="2">
        <f t="shared" si="410"/>
        <v>0</v>
      </c>
      <c r="BV249" s="2">
        <f t="shared" si="410"/>
        <v>0</v>
      </c>
      <c r="BW249" s="2">
        <f t="shared" si="410"/>
        <v>0</v>
      </c>
      <c r="BX249" s="2">
        <f t="shared" si="410"/>
        <v>0</v>
      </c>
      <c r="BY249" s="2">
        <f t="shared" si="410"/>
        <v>0</v>
      </c>
      <c r="BZ249" s="2">
        <f t="shared" si="410"/>
        <v>0</v>
      </c>
      <c r="CA249" s="2">
        <f t="shared" si="410"/>
        <v>0</v>
      </c>
      <c r="CB249" s="2">
        <f t="shared" si="410"/>
        <v>0</v>
      </c>
      <c r="CC249" s="2">
        <f t="shared" si="410"/>
        <v>0</v>
      </c>
      <c r="CD249" s="2">
        <f t="shared" si="410"/>
        <v>0</v>
      </c>
      <c r="CE249" s="2">
        <f t="shared" ref="CE249:EH249" si="411">-CE14</f>
        <v>0</v>
      </c>
      <c r="CF249" s="2">
        <f t="shared" si="411"/>
        <v>0</v>
      </c>
      <c r="CG249" s="2">
        <f t="shared" si="411"/>
        <v>0</v>
      </c>
      <c r="CH249" s="2">
        <f t="shared" si="411"/>
        <v>0</v>
      </c>
      <c r="CI249" s="2">
        <f t="shared" si="411"/>
        <v>0</v>
      </c>
      <c r="CJ249" s="2">
        <f t="shared" si="411"/>
        <v>0</v>
      </c>
      <c r="CK249" s="2">
        <f t="shared" si="411"/>
        <v>0</v>
      </c>
      <c r="CL249" s="2">
        <f t="shared" si="411"/>
        <v>0</v>
      </c>
      <c r="CM249" s="2">
        <f t="shared" si="411"/>
        <v>0</v>
      </c>
      <c r="CN249" s="2">
        <f t="shared" si="411"/>
        <v>0</v>
      </c>
      <c r="CO249" s="2">
        <f t="shared" si="411"/>
        <v>0</v>
      </c>
      <c r="CP249" s="2">
        <f t="shared" si="411"/>
        <v>0</v>
      </c>
      <c r="CQ249" s="2">
        <f t="shared" si="411"/>
        <v>0</v>
      </c>
      <c r="CR249" s="2">
        <f t="shared" si="411"/>
        <v>0</v>
      </c>
      <c r="CS249" s="2">
        <f t="shared" si="411"/>
        <v>0</v>
      </c>
      <c r="CT249" s="2">
        <f t="shared" si="411"/>
        <v>0</v>
      </c>
      <c r="CU249" s="2">
        <f t="shared" si="411"/>
        <v>0</v>
      </c>
      <c r="CV249" s="2">
        <f t="shared" si="411"/>
        <v>0</v>
      </c>
      <c r="CW249" s="2">
        <f t="shared" si="411"/>
        <v>0</v>
      </c>
      <c r="CX249" s="2">
        <f t="shared" si="411"/>
        <v>0</v>
      </c>
      <c r="CY249" s="2">
        <f t="shared" si="411"/>
        <v>0</v>
      </c>
      <c r="CZ249" s="2">
        <f t="shared" si="411"/>
        <v>0</v>
      </c>
      <c r="DA249" s="2">
        <f t="shared" si="411"/>
        <v>0</v>
      </c>
      <c r="DB249" s="2">
        <f t="shared" si="411"/>
        <v>0</v>
      </c>
      <c r="DC249" s="2">
        <f t="shared" si="411"/>
        <v>0</v>
      </c>
      <c r="DD249" s="2">
        <f t="shared" si="411"/>
        <v>0</v>
      </c>
      <c r="DE249" s="2">
        <f t="shared" si="411"/>
        <v>0</v>
      </c>
      <c r="DF249" s="2">
        <f t="shared" si="411"/>
        <v>0</v>
      </c>
      <c r="DG249" s="2">
        <f t="shared" si="411"/>
        <v>0</v>
      </c>
      <c r="DH249" s="2">
        <f t="shared" si="411"/>
        <v>0</v>
      </c>
      <c r="DI249" s="2">
        <f t="shared" si="411"/>
        <v>0</v>
      </c>
      <c r="DJ249" s="2">
        <f t="shared" si="411"/>
        <v>0</v>
      </c>
      <c r="DK249" s="2">
        <f t="shared" si="411"/>
        <v>0</v>
      </c>
      <c r="DL249" s="2">
        <f t="shared" si="411"/>
        <v>0</v>
      </c>
      <c r="DM249" s="2">
        <f t="shared" si="411"/>
        <v>0</v>
      </c>
      <c r="DN249" s="2">
        <f t="shared" si="411"/>
        <v>0</v>
      </c>
      <c r="DO249" s="2">
        <f t="shared" si="411"/>
        <v>0</v>
      </c>
      <c r="DP249" s="2">
        <f t="shared" si="411"/>
        <v>0</v>
      </c>
      <c r="DQ249" s="2">
        <f t="shared" si="411"/>
        <v>0</v>
      </c>
      <c r="DR249" s="2">
        <f t="shared" si="411"/>
        <v>0</v>
      </c>
      <c r="DS249" s="2">
        <f t="shared" si="411"/>
        <v>0</v>
      </c>
      <c r="DT249" s="2">
        <f t="shared" si="411"/>
        <v>0</v>
      </c>
      <c r="DU249" s="2">
        <f t="shared" si="411"/>
        <v>0</v>
      </c>
      <c r="DV249" s="2">
        <f t="shared" si="411"/>
        <v>0</v>
      </c>
      <c r="DW249" s="2">
        <f t="shared" si="411"/>
        <v>0</v>
      </c>
      <c r="DX249" s="2">
        <f t="shared" si="411"/>
        <v>0</v>
      </c>
      <c r="DY249" s="2">
        <f t="shared" si="411"/>
        <v>0</v>
      </c>
      <c r="DZ249" s="2">
        <f t="shared" si="411"/>
        <v>0</v>
      </c>
      <c r="EA249" s="2">
        <f t="shared" si="411"/>
        <v>0</v>
      </c>
      <c r="EB249" s="2">
        <f t="shared" si="411"/>
        <v>0</v>
      </c>
      <c r="EC249" s="2">
        <f t="shared" si="411"/>
        <v>0</v>
      </c>
      <c r="ED249" s="2">
        <f t="shared" si="411"/>
        <v>0</v>
      </c>
      <c r="EE249" s="2">
        <f t="shared" si="411"/>
        <v>0</v>
      </c>
      <c r="EF249" s="2">
        <f t="shared" si="411"/>
        <v>0</v>
      </c>
      <c r="EG249" s="2">
        <f t="shared" si="411"/>
        <v>0</v>
      </c>
      <c r="EH249" s="2">
        <f t="shared" si="411"/>
        <v>0</v>
      </c>
    </row>
    <row r="250" spans="1:138" x14ac:dyDescent="0.2">
      <c r="A250" s="2"/>
      <c r="B250" s="149" t="s">
        <v>207</v>
      </c>
      <c r="C250" s="96"/>
      <c r="D250" s="96">
        <f ca="1">-D15</f>
        <v>1146113.8345553745</v>
      </c>
      <c r="E250" s="96">
        <f t="shared" ref="E250:N250" si="412">-E15</f>
        <v>0</v>
      </c>
      <c r="F250" s="96">
        <f t="shared" si="412"/>
        <v>0</v>
      </c>
      <c r="G250" s="96">
        <f t="shared" si="412"/>
        <v>0</v>
      </c>
      <c r="H250" s="96">
        <f t="shared" si="412"/>
        <v>0</v>
      </c>
      <c r="I250" s="96">
        <f t="shared" si="412"/>
        <v>0</v>
      </c>
      <c r="J250" s="96">
        <f t="shared" si="412"/>
        <v>0</v>
      </c>
      <c r="K250" s="96">
        <f t="shared" si="412"/>
        <v>0</v>
      </c>
      <c r="L250" s="96">
        <f t="shared" si="412"/>
        <v>0</v>
      </c>
      <c r="M250" s="96">
        <f t="shared" si="412"/>
        <v>0</v>
      </c>
      <c r="N250" s="96">
        <f t="shared" si="412"/>
        <v>0</v>
      </c>
      <c r="O250" s="96">
        <f>-O15</f>
        <v>0</v>
      </c>
      <c r="P250" s="96">
        <f ca="1">SUMIF($D$10:$N$10,"&lt;="&amp;MAX(rHoldPeriod,1),$D250:$N250)</f>
        <v>1146113.8345553745</v>
      </c>
      <c r="Q250" s="2"/>
      <c r="R250" s="2">
        <f t="shared" ref="R250:CC250" ca="1" si="413">-R15</f>
        <v>1146113.8345553745</v>
      </c>
      <c r="S250" s="2">
        <f t="shared" si="413"/>
        <v>0</v>
      </c>
      <c r="T250" s="2">
        <f t="shared" si="413"/>
        <v>0</v>
      </c>
      <c r="U250" s="2">
        <f t="shared" si="413"/>
        <v>0</v>
      </c>
      <c r="V250" s="2">
        <f t="shared" si="413"/>
        <v>0</v>
      </c>
      <c r="W250" s="2">
        <f t="shared" si="413"/>
        <v>0</v>
      </c>
      <c r="X250" s="2">
        <f t="shared" si="413"/>
        <v>0</v>
      </c>
      <c r="Y250" s="2">
        <f t="shared" si="413"/>
        <v>0</v>
      </c>
      <c r="Z250" s="2">
        <f t="shared" si="413"/>
        <v>0</v>
      </c>
      <c r="AA250" s="2">
        <f t="shared" si="413"/>
        <v>0</v>
      </c>
      <c r="AB250" s="2">
        <f t="shared" si="413"/>
        <v>0</v>
      </c>
      <c r="AC250" s="2">
        <f t="shared" si="413"/>
        <v>0</v>
      </c>
      <c r="AD250" s="2">
        <f t="shared" si="413"/>
        <v>0</v>
      </c>
      <c r="AE250" s="2">
        <f t="shared" si="413"/>
        <v>0</v>
      </c>
      <c r="AF250" s="2">
        <f t="shared" si="413"/>
        <v>0</v>
      </c>
      <c r="AG250" s="2">
        <f t="shared" si="413"/>
        <v>0</v>
      </c>
      <c r="AH250" s="2">
        <f t="shared" si="413"/>
        <v>0</v>
      </c>
      <c r="AI250" s="2">
        <f t="shared" si="413"/>
        <v>0</v>
      </c>
      <c r="AJ250" s="2">
        <f t="shared" si="413"/>
        <v>0</v>
      </c>
      <c r="AK250" s="2">
        <f t="shared" si="413"/>
        <v>0</v>
      </c>
      <c r="AL250" s="2">
        <f t="shared" si="413"/>
        <v>0</v>
      </c>
      <c r="AM250" s="2">
        <f t="shared" si="413"/>
        <v>0</v>
      </c>
      <c r="AN250" s="2">
        <f t="shared" si="413"/>
        <v>0</v>
      </c>
      <c r="AO250" s="2">
        <f t="shared" si="413"/>
        <v>0</v>
      </c>
      <c r="AP250" s="2">
        <f t="shared" si="413"/>
        <v>0</v>
      </c>
      <c r="AQ250" s="2">
        <f t="shared" si="413"/>
        <v>0</v>
      </c>
      <c r="AR250" s="2">
        <f t="shared" si="413"/>
        <v>0</v>
      </c>
      <c r="AS250" s="2">
        <f t="shared" si="413"/>
        <v>0</v>
      </c>
      <c r="AT250" s="2">
        <f t="shared" si="413"/>
        <v>0</v>
      </c>
      <c r="AU250" s="2">
        <f t="shared" si="413"/>
        <v>0</v>
      </c>
      <c r="AV250" s="2">
        <f t="shared" si="413"/>
        <v>0</v>
      </c>
      <c r="AW250" s="2">
        <f t="shared" si="413"/>
        <v>0</v>
      </c>
      <c r="AX250" s="2">
        <f t="shared" si="413"/>
        <v>0</v>
      </c>
      <c r="AY250" s="2">
        <f t="shared" si="413"/>
        <v>0</v>
      </c>
      <c r="AZ250" s="2">
        <f t="shared" si="413"/>
        <v>0</v>
      </c>
      <c r="BA250" s="2">
        <f t="shared" si="413"/>
        <v>0</v>
      </c>
      <c r="BB250" s="2">
        <f t="shared" si="413"/>
        <v>0</v>
      </c>
      <c r="BC250" s="2">
        <f t="shared" si="413"/>
        <v>0</v>
      </c>
      <c r="BD250" s="2">
        <f t="shared" si="413"/>
        <v>0</v>
      </c>
      <c r="BE250" s="2">
        <f t="shared" si="413"/>
        <v>0</v>
      </c>
      <c r="BF250" s="2">
        <f t="shared" si="413"/>
        <v>0</v>
      </c>
      <c r="BG250" s="2">
        <f t="shared" si="413"/>
        <v>0</v>
      </c>
      <c r="BH250" s="2">
        <f t="shared" si="413"/>
        <v>0</v>
      </c>
      <c r="BI250" s="2">
        <f t="shared" si="413"/>
        <v>0</v>
      </c>
      <c r="BJ250" s="2">
        <f t="shared" si="413"/>
        <v>0</v>
      </c>
      <c r="BK250" s="2">
        <f t="shared" si="413"/>
        <v>0</v>
      </c>
      <c r="BL250" s="2">
        <f t="shared" si="413"/>
        <v>0</v>
      </c>
      <c r="BM250" s="2">
        <f t="shared" si="413"/>
        <v>0</v>
      </c>
      <c r="BN250" s="2">
        <f t="shared" si="413"/>
        <v>0</v>
      </c>
      <c r="BO250" s="2">
        <f t="shared" si="413"/>
        <v>0</v>
      </c>
      <c r="BP250" s="2">
        <f t="shared" si="413"/>
        <v>0</v>
      </c>
      <c r="BQ250" s="2">
        <f t="shared" si="413"/>
        <v>0</v>
      </c>
      <c r="BR250" s="2">
        <f t="shared" si="413"/>
        <v>0</v>
      </c>
      <c r="BS250" s="2">
        <f t="shared" si="413"/>
        <v>0</v>
      </c>
      <c r="BT250" s="2">
        <f t="shared" si="413"/>
        <v>0</v>
      </c>
      <c r="BU250" s="2">
        <f t="shared" si="413"/>
        <v>0</v>
      </c>
      <c r="BV250" s="2">
        <f t="shared" si="413"/>
        <v>0</v>
      </c>
      <c r="BW250" s="2">
        <f t="shared" si="413"/>
        <v>0</v>
      </c>
      <c r="BX250" s="2">
        <f t="shared" si="413"/>
        <v>0</v>
      </c>
      <c r="BY250" s="2">
        <f t="shared" si="413"/>
        <v>0</v>
      </c>
      <c r="BZ250" s="2">
        <f t="shared" si="413"/>
        <v>0</v>
      </c>
      <c r="CA250" s="2">
        <f t="shared" si="413"/>
        <v>0</v>
      </c>
      <c r="CB250" s="2">
        <f t="shared" si="413"/>
        <v>0</v>
      </c>
      <c r="CC250" s="2">
        <f t="shared" si="413"/>
        <v>0</v>
      </c>
      <c r="CD250" s="2">
        <f t="shared" ref="CD250:EH250" si="414">-CD15</f>
        <v>0</v>
      </c>
      <c r="CE250" s="2">
        <f t="shared" si="414"/>
        <v>0</v>
      </c>
      <c r="CF250" s="2">
        <f t="shared" si="414"/>
        <v>0</v>
      </c>
      <c r="CG250" s="2">
        <f t="shared" si="414"/>
        <v>0</v>
      </c>
      <c r="CH250" s="2">
        <f t="shared" si="414"/>
        <v>0</v>
      </c>
      <c r="CI250" s="2">
        <f t="shared" si="414"/>
        <v>0</v>
      </c>
      <c r="CJ250" s="2">
        <f t="shared" si="414"/>
        <v>0</v>
      </c>
      <c r="CK250" s="2">
        <f t="shared" si="414"/>
        <v>0</v>
      </c>
      <c r="CL250" s="2">
        <f t="shared" si="414"/>
        <v>0</v>
      </c>
      <c r="CM250" s="2">
        <f t="shared" si="414"/>
        <v>0</v>
      </c>
      <c r="CN250" s="2">
        <f t="shared" si="414"/>
        <v>0</v>
      </c>
      <c r="CO250" s="2">
        <f t="shared" si="414"/>
        <v>0</v>
      </c>
      <c r="CP250" s="2">
        <f t="shared" si="414"/>
        <v>0</v>
      </c>
      <c r="CQ250" s="2">
        <f t="shared" si="414"/>
        <v>0</v>
      </c>
      <c r="CR250" s="2">
        <f t="shared" si="414"/>
        <v>0</v>
      </c>
      <c r="CS250" s="2">
        <f t="shared" si="414"/>
        <v>0</v>
      </c>
      <c r="CT250" s="2">
        <f t="shared" si="414"/>
        <v>0</v>
      </c>
      <c r="CU250" s="2">
        <f t="shared" si="414"/>
        <v>0</v>
      </c>
      <c r="CV250" s="2">
        <f t="shared" si="414"/>
        <v>0</v>
      </c>
      <c r="CW250" s="2">
        <f t="shared" si="414"/>
        <v>0</v>
      </c>
      <c r="CX250" s="2">
        <f t="shared" si="414"/>
        <v>0</v>
      </c>
      <c r="CY250" s="2">
        <f t="shared" si="414"/>
        <v>0</v>
      </c>
      <c r="CZ250" s="2">
        <f t="shared" si="414"/>
        <v>0</v>
      </c>
      <c r="DA250" s="2">
        <f t="shared" si="414"/>
        <v>0</v>
      </c>
      <c r="DB250" s="2">
        <f t="shared" si="414"/>
        <v>0</v>
      </c>
      <c r="DC250" s="2">
        <f t="shared" si="414"/>
        <v>0</v>
      </c>
      <c r="DD250" s="2">
        <f t="shared" si="414"/>
        <v>0</v>
      </c>
      <c r="DE250" s="2">
        <f t="shared" si="414"/>
        <v>0</v>
      </c>
      <c r="DF250" s="2">
        <f t="shared" si="414"/>
        <v>0</v>
      </c>
      <c r="DG250" s="2">
        <f t="shared" si="414"/>
        <v>0</v>
      </c>
      <c r="DH250" s="2">
        <f t="shared" si="414"/>
        <v>0</v>
      </c>
      <c r="DI250" s="2">
        <f t="shared" si="414"/>
        <v>0</v>
      </c>
      <c r="DJ250" s="2">
        <f t="shared" si="414"/>
        <v>0</v>
      </c>
      <c r="DK250" s="2">
        <f t="shared" si="414"/>
        <v>0</v>
      </c>
      <c r="DL250" s="2">
        <f t="shared" si="414"/>
        <v>0</v>
      </c>
      <c r="DM250" s="2">
        <f t="shared" si="414"/>
        <v>0</v>
      </c>
      <c r="DN250" s="2">
        <f t="shared" si="414"/>
        <v>0</v>
      </c>
      <c r="DO250" s="2">
        <f t="shared" si="414"/>
        <v>0</v>
      </c>
      <c r="DP250" s="2">
        <f t="shared" si="414"/>
        <v>0</v>
      </c>
      <c r="DQ250" s="2">
        <f t="shared" si="414"/>
        <v>0</v>
      </c>
      <c r="DR250" s="2">
        <f t="shared" si="414"/>
        <v>0</v>
      </c>
      <c r="DS250" s="2">
        <f t="shared" si="414"/>
        <v>0</v>
      </c>
      <c r="DT250" s="2">
        <f t="shared" si="414"/>
        <v>0</v>
      </c>
      <c r="DU250" s="2">
        <f t="shared" si="414"/>
        <v>0</v>
      </c>
      <c r="DV250" s="2">
        <f t="shared" si="414"/>
        <v>0</v>
      </c>
      <c r="DW250" s="2">
        <f t="shared" si="414"/>
        <v>0</v>
      </c>
      <c r="DX250" s="2">
        <f t="shared" si="414"/>
        <v>0</v>
      </c>
      <c r="DY250" s="2">
        <f t="shared" si="414"/>
        <v>0</v>
      </c>
      <c r="DZ250" s="2">
        <f t="shared" si="414"/>
        <v>0</v>
      </c>
      <c r="EA250" s="2">
        <f t="shared" si="414"/>
        <v>0</v>
      </c>
      <c r="EB250" s="2">
        <f t="shared" si="414"/>
        <v>0</v>
      </c>
      <c r="EC250" s="2">
        <f t="shared" si="414"/>
        <v>0</v>
      </c>
      <c r="ED250" s="2">
        <f t="shared" si="414"/>
        <v>0</v>
      </c>
      <c r="EE250" s="2">
        <f t="shared" si="414"/>
        <v>0</v>
      </c>
      <c r="EF250" s="2">
        <f t="shared" si="414"/>
        <v>0</v>
      </c>
      <c r="EG250" s="2">
        <f t="shared" si="414"/>
        <v>0</v>
      </c>
      <c r="EH250" s="2">
        <f t="shared" si="414"/>
        <v>0</v>
      </c>
    </row>
    <row r="251" spans="1:138" x14ac:dyDescent="0.2">
      <c r="A251" s="2"/>
      <c r="B251" s="149" t="s">
        <v>261</v>
      </c>
      <c r="C251" s="96"/>
      <c r="D251" s="96">
        <f ca="1">-D16</f>
        <v>0</v>
      </c>
      <c r="E251" s="96">
        <f t="shared" ref="E251:N251" si="415">-E16</f>
        <v>0</v>
      </c>
      <c r="F251" s="96">
        <f t="shared" si="415"/>
        <v>0</v>
      </c>
      <c r="G251" s="96">
        <f t="shared" si="415"/>
        <v>0</v>
      </c>
      <c r="H251" s="96">
        <f t="shared" si="415"/>
        <v>0</v>
      </c>
      <c r="I251" s="96">
        <f t="shared" si="415"/>
        <v>0</v>
      </c>
      <c r="J251" s="96">
        <f t="shared" si="415"/>
        <v>0</v>
      </c>
      <c r="K251" s="96">
        <f t="shared" si="415"/>
        <v>0</v>
      </c>
      <c r="L251" s="96">
        <f t="shared" si="415"/>
        <v>0</v>
      </c>
      <c r="M251" s="96">
        <f t="shared" si="415"/>
        <v>0</v>
      </c>
      <c r="N251" s="96">
        <f t="shared" si="415"/>
        <v>0</v>
      </c>
      <c r="O251" s="96">
        <f>-O16</f>
        <v>0</v>
      </c>
      <c r="P251" s="96">
        <f ca="1">SUMIF($D$10:$N$10,"&lt;="&amp;MAX(rHoldPeriod,1),$D251:$N251)</f>
        <v>0</v>
      </c>
      <c r="Q251" s="2"/>
      <c r="R251" s="2">
        <f t="shared" ref="R251:CC251" ca="1" si="416">-R16</f>
        <v>0</v>
      </c>
      <c r="S251" s="2">
        <f t="shared" si="416"/>
        <v>0</v>
      </c>
      <c r="T251" s="2">
        <f t="shared" si="416"/>
        <v>0</v>
      </c>
      <c r="U251" s="2">
        <f t="shared" si="416"/>
        <v>0</v>
      </c>
      <c r="V251" s="2">
        <f t="shared" si="416"/>
        <v>0</v>
      </c>
      <c r="W251" s="2">
        <f t="shared" si="416"/>
        <v>0</v>
      </c>
      <c r="X251" s="2">
        <f t="shared" si="416"/>
        <v>0</v>
      </c>
      <c r="Y251" s="2">
        <f t="shared" si="416"/>
        <v>0</v>
      </c>
      <c r="Z251" s="2">
        <f t="shared" si="416"/>
        <v>0</v>
      </c>
      <c r="AA251" s="2">
        <f t="shared" si="416"/>
        <v>0</v>
      </c>
      <c r="AB251" s="2">
        <f t="shared" si="416"/>
        <v>0</v>
      </c>
      <c r="AC251" s="2">
        <f t="shared" si="416"/>
        <v>0</v>
      </c>
      <c r="AD251" s="2">
        <f t="shared" si="416"/>
        <v>0</v>
      </c>
      <c r="AE251" s="2">
        <f t="shared" si="416"/>
        <v>0</v>
      </c>
      <c r="AF251" s="2">
        <f t="shared" si="416"/>
        <v>0</v>
      </c>
      <c r="AG251" s="2">
        <f t="shared" si="416"/>
        <v>0</v>
      </c>
      <c r="AH251" s="2">
        <f t="shared" si="416"/>
        <v>0</v>
      </c>
      <c r="AI251" s="2">
        <f t="shared" si="416"/>
        <v>0</v>
      </c>
      <c r="AJ251" s="2">
        <f t="shared" si="416"/>
        <v>0</v>
      </c>
      <c r="AK251" s="2">
        <f t="shared" si="416"/>
        <v>0</v>
      </c>
      <c r="AL251" s="2">
        <f t="shared" si="416"/>
        <v>0</v>
      </c>
      <c r="AM251" s="2">
        <f t="shared" si="416"/>
        <v>0</v>
      </c>
      <c r="AN251" s="2">
        <f t="shared" si="416"/>
        <v>0</v>
      </c>
      <c r="AO251" s="2">
        <f t="shared" si="416"/>
        <v>0</v>
      </c>
      <c r="AP251" s="2">
        <f t="shared" si="416"/>
        <v>0</v>
      </c>
      <c r="AQ251" s="2">
        <f t="shared" si="416"/>
        <v>0</v>
      </c>
      <c r="AR251" s="2">
        <f t="shared" si="416"/>
        <v>0</v>
      </c>
      <c r="AS251" s="2">
        <f t="shared" si="416"/>
        <v>0</v>
      </c>
      <c r="AT251" s="2">
        <f t="shared" si="416"/>
        <v>0</v>
      </c>
      <c r="AU251" s="2">
        <f t="shared" si="416"/>
        <v>0</v>
      </c>
      <c r="AV251" s="2">
        <f t="shared" si="416"/>
        <v>0</v>
      </c>
      <c r="AW251" s="2">
        <f t="shared" si="416"/>
        <v>0</v>
      </c>
      <c r="AX251" s="2">
        <f t="shared" si="416"/>
        <v>0</v>
      </c>
      <c r="AY251" s="2">
        <f t="shared" si="416"/>
        <v>0</v>
      </c>
      <c r="AZ251" s="2">
        <f t="shared" si="416"/>
        <v>0</v>
      </c>
      <c r="BA251" s="2">
        <f t="shared" si="416"/>
        <v>0</v>
      </c>
      <c r="BB251" s="2">
        <f t="shared" si="416"/>
        <v>0</v>
      </c>
      <c r="BC251" s="2">
        <f t="shared" si="416"/>
        <v>0</v>
      </c>
      <c r="BD251" s="2">
        <f t="shared" si="416"/>
        <v>0</v>
      </c>
      <c r="BE251" s="2">
        <f t="shared" si="416"/>
        <v>0</v>
      </c>
      <c r="BF251" s="2">
        <f t="shared" si="416"/>
        <v>0</v>
      </c>
      <c r="BG251" s="2">
        <f t="shared" si="416"/>
        <v>0</v>
      </c>
      <c r="BH251" s="2">
        <f t="shared" si="416"/>
        <v>0</v>
      </c>
      <c r="BI251" s="2">
        <f t="shared" si="416"/>
        <v>0</v>
      </c>
      <c r="BJ251" s="2">
        <f t="shared" si="416"/>
        <v>0</v>
      </c>
      <c r="BK251" s="2">
        <f t="shared" si="416"/>
        <v>0</v>
      </c>
      <c r="BL251" s="2">
        <f t="shared" si="416"/>
        <v>0</v>
      </c>
      <c r="BM251" s="2">
        <f t="shared" si="416"/>
        <v>0</v>
      </c>
      <c r="BN251" s="2">
        <f t="shared" si="416"/>
        <v>0</v>
      </c>
      <c r="BO251" s="2">
        <f t="shared" si="416"/>
        <v>0</v>
      </c>
      <c r="BP251" s="2">
        <f t="shared" si="416"/>
        <v>0</v>
      </c>
      <c r="BQ251" s="2">
        <f t="shared" si="416"/>
        <v>0</v>
      </c>
      <c r="BR251" s="2">
        <f t="shared" si="416"/>
        <v>0</v>
      </c>
      <c r="BS251" s="2">
        <f t="shared" si="416"/>
        <v>0</v>
      </c>
      <c r="BT251" s="2">
        <f t="shared" si="416"/>
        <v>0</v>
      </c>
      <c r="BU251" s="2">
        <f t="shared" si="416"/>
        <v>0</v>
      </c>
      <c r="BV251" s="2">
        <f t="shared" si="416"/>
        <v>0</v>
      </c>
      <c r="BW251" s="2">
        <f t="shared" si="416"/>
        <v>0</v>
      </c>
      <c r="BX251" s="2">
        <f t="shared" si="416"/>
        <v>0</v>
      </c>
      <c r="BY251" s="2">
        <f t="shared" si="416"/>
        <v>0</v>
      </c>
      <c r="BZ251" s="2">
        <f t="shared" si="416"/>
        <v>0</v>
      </c>
      <c r="CA251" s="2">
        <f t="shared" si="416"/>
        <v>0</v>
      </c>
      <c r="CB251" s="2">
        <f t="shared" si="416"/>
        <v>0</v>
      </c>
      <c r="CC251" s="2">
        <f t="shared" si="416"/>
        <v>0</v>
      </c>
      <c r="CD251" s="2">
        <f t="shared" ref="CD251:EH251" si="417">-CD16</f>
        <v>0</v>
      </c>
      <c r="CE251" s="2">
        <f t="shared" si="417"/>
        <v>0</v>
      </c>
      <c r="CF251" s="2">
        <f t="shared" si="417"/>
        <v>0</v>
      </c>
      <c r="CG251" s="2">
        <f t="shared" si="417"/>
        <v>0</v>
      </c>
      <c r="CH251" s="2">
        <f t="shared" si="417"/>
        <v>0</v>
      </c>
      <c r="CI251" s="2">
        <f t="shared" si="417"/>
        <v>0</v>
      </c>
      <c r="CJ251" s="2">
        <f t="shared" si="417"/>
        <v>0</v>
      </c>
      <c r="CK251" s="2">
        <f t="shared" si="417"/>
        <v>0</v>
      </c>
      <c r="CL251" s="2">
        <f t="shared" si="417"/>
        <v>0</v>
      </c>
      <c r="CM251" s="2">
        <f t="shared" si="417"/>
        <v>0</v>
      </c>
      <c r="CN251" s="2">
        <f t="shared" si="417"/>
        <v>0</v>
      </c>
      <c r="CO251" s="2">
        <f t="shared" si="417"/>
        <v>0</v>
      </c>
      <c r="CP251" s="2">
        <f t="shared" si="417"/>
        <v>0</v>
      </c>
      <c r="CQ251" s="2">
        <f t="shared" si="417"/>
        <v>0</v>
      </c>
      <c r="CR251" s="2">
        <f t="shared" si="417"/>
        <v>0</v>
      </c>
      <c r="CS251" s="2">
        <f t="shared" si="417"/>
        <v>0</v>
      </c>
      <c r="CT251" s="2">
        <f t="shared" si="417"/>
        <v>0</v>
      </c>
      <c r="CU251" s="2">
        <f t="shared" si="417"/>
        <v>0</v>
      </c>
      <c r="CV251" s="2">
        <f t="shared" si="417"/>
        <v>0</v>
      </c>
      <c r="CW251" s="2">
        <f t="shared" si="417"/>
        <v>0</v>
      </c>
      <c r="CX251" s="2">
        <f t="shared" si="417"/>
        <v>0</v>
      </c>
      <c r="CY251" s="2">
        <f t="shared" si="417"/>
        <v>0</v>
      </c>
      <c r="CZ251" s="2">
        <f t="shared" si="417"/>
        <v>0</v>
      </c>
      <c r="DA251" s="2">
        <f t="shared" si="417"/>
        <v>0</v>
      </c>
      <c r="DB251" s="2">
        <f t="shared" si="417"/>
        <v>0</v>
      </c>
      <c r="DC251" s="2">
        <f t="shared" si="417"/>
        <v>0</v>
      </c>
      <c r="DD251" s="2">
        <f t="shared" si="417"/>
        <v>0</v>
      </c>
      <c r="DE251" s="2">
        <f t="shared" si="417"/>
        <v>0</v>
      </c>
      <c r="DF251" s="2">
        <f t="shared" si="417"/>
        <v>0</v>
      </c>
      <c r="DG251" s="2">
        <f t="shared" si="417"/>
        <v>0</v>
      </c>
      <c r="DH251" s="2">
        <f t="shared" si="417"/>
        <v>0</v>
      </c>
      <c r="DI251" s="2">
        <f t="shared" si="417"/>
        <v>0</v>
      </c>
      <c r="DJ251" s="2">
        <f t="shared" si="417"/>
        <v>0</v>
      </c>
      <c r="DK251" s="2">
        <f t="shared" si="417"/>
        <v>0</v>
      </c>
      <c r="DL251" s="2">
        <f t="shared" si="417"/>
        <v>0</v>
      </c>
      <c r="DM251" s="2">
        <f t="shared" si="417"/>
        <v>0</v>
      </c>
      <c r="DN251" s="2">
        <f t="shared" si="417"/>
        <v>0</v>
      </c>
      <c r="DO251" s="2">
        <f t="shared" si="417"/>
        <v>0</v>
      </c>
      <c r="DP251" s="2">
        <f t="shared" si="417"/>
        <v>0</v>
      </c>
      <c r="DQ251" s="2">
        <f t="shared" si="417"/>
        <v>0</v>
      </c>
      <c r="DR251" s="2">
        <f t="shared" si="417"/>
        <v>0</v>
      </c>
      <c r="DS251" s="2">
        <f t="shared" si="417"/>
        <v>0</v>
      </c>
      <c r="DT251" s="2">
        <f t="shared" si="417"/>
        <v>0</v>
      </c>
      <c r="DU251" s="2">
        <f t="shared" si="417"/>
        <v>0</v>
      </c>
      <c r="DV251" s="2">
        <f t="shared" si="417"/>
        <v>0</v>
      </c>
      <c r="DW251" s="2">
        <f t="shared" si="417"/>
        <v>0</v>
      </c>
      <c r="DX251" s="2">
        <f t="shared" si="417"/>
        <v>0</v>
      </c>
      <c r="DY251" s="2">
        <f t="shared" si="417"/>
        <v>0</v>
      </c>
      <c r="DZ251" s="2">
        <f t="shared" si="417"/>
        <v>0</v>
      </c>
      <c r="EA251" s="2">
        <f t="shared" si="417"/>
        <v>0</v>
      </c>
      <c r="EB251" s="2">
        <f t="shared" si="417"/>
        <v>0</v>
      </c>
      <c r="EC251" s="2">
        <f t="shared" si="417"/>
        <v>0</v>
      </c>
      <c r="ED251" s="2">
        <f t="shared" si="417"/>
        <v>0</v>
      </c>
      <c r="EE251" s="2">
        <f t="shared" si="417"/>
        <v>0</v>
      </c>
      <c r="EF251" s="2">
        <f t="shared" si="417"/>
        <v>0</v>
      </c>
      <c r="EG251" s="2">
        <f t="shared" si="417"/>
        <v>0</v>
      </c>
      <c r="EH251" s="2">
        <f t="shared" si="417"/>
        <v>0</v>
      </c>
    </row>
    <row r="252" spans="1:138" x14ac:dyDescent="0.2">
      <c r="A252" s="2"/>
      <c r="B252" s="181" t="s">
        <v>262</v>
      </c>
      <c r="C252" s="120"/>
      <c r="D252" s="120"/>
      <c r="E252" s="120"/>
      <c r="F252" s="120"/>
      <c r="G252" s="120"/>
      <c r="H252" s="120"/>
      <c r="I252" s="120"/>
      <c r="J252" s="120"/>
      <c r="K252" s="120"/>
      <c r="L252" s="120"/>
      <c r="M252" s="120"/>
      <c r="N252" s="120"/>
      <c r="O252" s="120"/>
      <c r="P252" s="120"/>
      <c r="Q252" s="2"/>
      <c r="R252" s="120"/>
      <c r="S252" s="120"/>
      <c r="T252" s="120"/>
      <c r="U252" s="120"/>
      <c r="V252" s="120"/>
      <c r="W252" s="120"/>
      <c r="X252" s="120"/>
      <c r="Y252" s="120"/>
      <c r="Z252" s="120"/>
      <c r="AA252" s="120"/>
      <c r="AB252" s="120"/>
      <c r="AC252" s="120"/>
      <c r="AD252" s="120"/>
      <c r="AE252" s="120"/>
      <c r="AF252" s="120"/>
      <c r="AG252" s="120"/>
      <c r="AH252" s="120"/>
      <c r="AI252" s="120"/>
      <c r="AJ252" s="120"/>
      <c r="AK252" s="120"/>
      <c r="AL252" s="120"/>
      <c r="AM252" s="120"/>
      <c r="AN252" s="120"/>
      <c r="AO252" s="120"/>
      <c r="AP252" s="120"/>
      <c r="AQ252" s="120"/>
      <c r="AR252" s="120"/>
      <c r="AS252" s="120"/>
      <c r="AT252" s="120"/>
      <c r="AU252" s="120"/>
      <c r="AV252" s="120"/>
      <c r="AW252" s="120"/>
      <c r="AX252" s="120"/>
      <c r="AY252" s="120"/>
      <c r="AZ252" s="120"/>
      <c r="BA252" s="120"/>
      <c r="BB252" s="120"/>
      <c r="BC252" s="120"/>
      <c r="BD252" s="120"/>
      <c r="BE252" s="120"/>
      <c r="BF252" s="120"/>
      <c r="BG252" s="120"/>
      <c r="BH252" s="120"/>
      <c r="BI252" s="120"/>
      <c r="BJ252" s="120"/>
      <c r="BK252" s="120"/>
      <c r="BL252" s="120"/>
      <c r="BM252" s="120"/>
      <c r="BN252" s="120"/>
      <c r="BO252" s="120"/>
      <c r="BP252" s="120"/>
      <c r="BQ252" s="120"/>
      <c r="BR252" s="120"/>
      <c r="BS252" s="120"/>
      <c r="BT252" s="120"/>
      <c r="BU252" s="120"/>
      <c r="BV252" s="120"/>
      <c r="BW252" s="120"/>
      <c r="BX252" s="120"/>
      <c r="BY252" s="120"/>
      <c r="BZ252" s="120"/>
      <c r="CA252" s="120"/>
      <c r="CB252" s="120"/>
      <c r="CC252" s="120"/>
      <c r="CD252" s="120"/>
      <c r="CE252" s="120"/>
      <c r="CF252" s="120"/>
      <c r="CG252" s="120"/>
      <c r="CH252" s="120"/>
      <c r="CI252" s="120"/>
      <c r="CJ252" s="120"/>
      <c r="CK252" s="120"/>
      <c r="CL252" s="120"/>
      <c r="CM252" s="120"/>
      <c r="CN252" s="120"/>
      <c r="CO252" s="120"/>
      <c r="CP252" s="120"/>
      <c r="CQ252" s="120"/>
      <c r="CR252" s="120"/>
      <c r="CS252" s="120"/>
      <c r="CT252" s="120"/>
      <c r="CU252" s="120"/>
      <c r="CV252" s="120"/>
      <c r="CW252" s="120"/>
      <c r="CX252" s="120"/>
      <c r="CY252" s="120"/>
      <c r="CZ252" s="120"/>
      <c r="DA252" s="120"/>
      <c r="DB252" s="120"/>
      <c r="DC252" s="120"/>
      <c r="DD252" s="120"/>
      <c r="DE252" s="120"/>
      <c r="DF252" s="120"/>
      <c r="DG252" s="120"/>
      <c r="DH252" s="120"/>
      <c r="DI252" s="120"/>
      <c r="DJ252" s="120"/>
      <c r="DK252" s="120"/>
      <c r="DL252" s="120"/>
      <c r="DM252" s="120"/>
      <c r="DN252" s="120"/>
      <c r="DO252" s="120"/>
      <c r="DP252" s="120"/>
      <c r="DQ252" s="120"/>
      <c r="DR252" s="120"/>
      <c r="DS252" s="120"/>
      <c r="DT252" s="120"/>
      <c r="DU252" s="120"/>
      <c r="DV252" s="120"/>
      <c r="DW252" s="120"/>
      <c r="DX252" s="120"/>
      <c r="DY252" s="120"/>
      <c r="DZ252" s="120"/>
      <c r="EA252" s="120"/>
      <c r="EB252" s="120"/>
      <c r="EC252" s="120"/>
      <c r="ED252" s="120"/>
      <c r="EE252" s="120"/>
      <c r="EF252" s="120"/>
      <c r="EG252" s="120"/>
      <c r="EH252" s="120"/>
    </row>
    <row r="253" spans="1:138" x14ac:dyDescent="0.2">
      <c r="A253" s="2"/>
      <c r="B253" s="149" t="s">
        <v>125</v>
      </c>
      <c r="C253" s="96"/>
      <c r="D253" s="96">
        <f t="shared" ref="D253:N253" si="418">-D62*(D$10&lt;=MAX(rHoldPeriod,1))</f>
        <v>0</v>
      </c>
      <c r="E253" s="96">
        <f t="shared" ca="1" si="418"/>
        <v>1967096.9746775255</v>
      </c>
      <c r="F253" s="96">
        <f t="shared" ca="1" si="418"/>
        <v>2018811.9856444632</v>
      </c>
      <c r="G253" s="96">
        <f t="shared" ca="1" si="418"/>
        <v>2071895.9994835749</v>
      </c>
      <c r="H253" s="96">
        <f t="shared" ca="1" si="418"/>
        <v>2126385.5250946041</v>
      </c>
      <c r="I253" s="96">
        <f t="shared" ca="1" si="418"/>
        <v>2182318.0526146274</v>
      </c>
      <c r="J253" s="96">
        <f t="shared" ca="1" si="418"/>
        <v>2239732.0800044308</v>
      </c>
      <c r="K253" s="96">
        <f t="shared" ca="1" si="418"/>
        <v>2298667.1403612127</v>
      </c>
      <c r="L253" s="96">
        <f t="shared" ca="1" si="418"/>
        <v>2359163.8299776143</v>
      </c>
      <c r="M253" s="96">
        <f t="shared" ca="1" si="418"/>
        <v>2421263.8371676463</v>
      </c>
      <c r="N253" s="96">
        <f t="shared" ca="1" si="418"/>
        <v>2485009.9718806478</v>
      </c>
      <c r="O253" s="96">
        <f ca="1">-O62*(O$10&lt;=MAX(rHoldPeriod,1))</f>
        <v>0</v>
      </c>
      <c r="P253" s="96">
        <f ca="1">SUMIF($D$10:$N$10,"&lt;="&amp;MAX(rHoldPeriod,1),$D253:$N253)</f>
        <v>22170345.396906346</v>
      </c>
      <c r="Q253" s="2"/>
      <c r="R253" s="2">
        <f t="shared" ref="R253:AB253" si="419">-R62*(D$10&lt;=MAX(rHoldPeriod,1)*12)</f>
        <v>0</v>
      </c>
      <c r="S253" s="2">
        <f t="shared" ca="1" si="419"/>
        <v>163924.74788979377</v>
      </c>
      <c r="T253" s="2">
        <f t="shared" ca="1" si="419"/>
        <v>163924.74788979377</v>
      </c>
      <c r="U253" s="2">
        <f t="shared" ca="1" si="419"/>
        <v>163924.74788979377</v>
      </c>
      <c r="V253" s="2">
        <f t="shared" ca="1" si="419"/>
        <v>163924.74788979377</v>
      </c>
      <c r="W253" s="2">
        <f t="shared" ca="1" si="419"/>
        <v>163924.74788979377</v>
      </c>
      <c r="X253" s="2">
        <f t="shared" ca="1" si="419"/>
        <v>163924.74788979377</v>
      </c>
      <c r="Y253" s="2">
        <f t="shared" ca="1" si="419"/>
        <v>163924.74788979377</v>
      </c>
      <c r="Z253" s="2">
        <f t="shared" ca="1" si="419"/>
        <v>163924.74788979377</v>
      </c>
      <c r="AA253" s="2">
        <f t="shared" ca="1" si="419"/>
        <v>163924.74788979377</v>
      </c>
      <c r="AB253" s="2">
        <f t="shared" ca="1" si="419"/>
        <v>163924.74788979377</v>
      </c>
      <c r="AC253" s="2">
        <f ca="1">-AC62*(P$10&lt;=MAX(rHoldPeriod,1)*12)</f>
        <v>0</v>
      </c>
      <c r="AD253" s="2">
        <f t="shared" ref="AD253:AW253" ca="1" si="420">-AD62*(Q$10&lt;=MAX(rHoldPeriod,1)*12)</f>
        <v>163924.74788979377</v>
      </c>
      <c r="AE253" s="2">
        <f t="shared" ca="1" si="420"/>
        <v>168234.33213703861</v>
      </c>
      <c r="AF253" s="2">
        <f t="shared" ca="1" si="420"/>
        <v>168234.33213703861</v>
      </c>
      <c r="AG253" s="2">
        <f t="shared" ca="1" si="420"/>
        <v>168234.33213703861</v>
      </c>
      <c r="AH253" s="2">
        <f t="shared" ca="1" si="420"/>
        <v>168234.33213703861</v>
      </c>
      <c r="AI253" s="2">
        <f t="shared" ca="1" si="420"/>
        <v>168234.33213703861</v>
      </c>
      <c r="AJ253" s="2">
        <f t="shared" ca="1" si="420"/>
        <v>168234.33213703861</v>
      </c>
      <c r="AK253" s="2">
        <f t="shared" ca="1" si="420"/>
        <v>168234.33213703861</v>
      </c>
      <c r="AL253" s="2">
        <f t="shared" ca="1" si="420"/>
        <v>168234.33213703861</v>
      </c>
      <c r="AM253" s="2">
        <f t="shared" ca="1" si="420"/>
        <v>168234.33213703861</v>
      </c>
      <c r="AN253" s="2">
        <f t="shared" ca="1" si="420"/>
        <v>168234.33213703861</v>
      </c>
      <c r="AO253" s="2">
        <f t="shared" ca="1" si="420"/>
        <v>168234.33213703861</v>
      </c>
      <c r="AP253" s="2">
        <f t="shared" ca="1" si="420"/>
        <v>168234.33213703861</v>
      </c>
      <c r="AQ253" s="2">
        <f t="shared" ca="1" si="420"/>
        <v>172657.9999569646</v>
      </c>
      <c r="AR253" s="2">
        <f t="shared" ca="1" si="420"/>
        <v>172657.9999569646</v>
      </c>
      <c r="AS253" s="2">
        <f t="shared" ca="1" si="420"/>
        <v>172657.9999569646</v>
      </c>
      <c r="AT253" s="2">
        <f t="shared" ca="1" si="420"/>
        <v>172657.9999569646</v>
      </c>
      <c r="AU253" s="2">
        <f t="shared" ca="1" si="420"/>
        <v>172657.9999569646</v>
      </c>
      <c r="AV253" s="2">
        <f t="shared" ca="1" si="420"/>
        <v>172657.9999569646</v>
      </c>
      <c r="AW253" s="2">
        <f t="shared" ca="1" si="420"/>
        <v>172657.9999569646</v>
      </c>
      <c r="AX253" s="2">
        <f t="shared" ref="AX253:CC253" ca="1" si="421">-AX62*(AK$10&lt;=MAX(rHoldPeriod,1)*12)</f>
        <v>172657.9999569646</v>
      </c>
      <c r="AY253" s="2">
        <f t="shared" ca="1" si="421"/>
        <v>172657.9999569646</v>
      </c>
      <c r="AZ253" s="2">
        <f t="shared" ca="1" si="421"/>
        <v>172657.9999569646</v>
      </c>
      <c r="BA253" s="2">
        <f t="shared" ca="1" si="421"/>
        <v>172657.9999569646</v>
      </c>
      <c r="BB253" s="2">
        <f t="shared" ca="1" si="421"/>
        <v>172657.9999569646</v>
      </c>
      <c r="BC253" s="2">
        <f t="shared" ca="1" si="421"/>
        <v>177198.79375788372</v>
      </c>
      <c r="BD253" s="2">
        <f t="shared" ca="1" si="421"/>
        <v>177198.79375788372</v>
      </c>
      <c r="BE253" s="2">
        <f t="shared" ca="1" si="421"/>
        <v>177198.79375788372</v>
      </c>
      <c r="BF253" s="2">
        <f t="shared" ca="1" si="421"/>
        <v>177198.79375788372</v>
      </c>
      <c r="BG253" s="2">
        <f t="shared" ca="1" si="421"/>
        <v>177198.79375788372</v>
      </c>
      <c r="BH253" s="2">
        <f t="shared" ca="1" si="421"/>
        <v>177198.79375788372</v>
      </c>
      <c r="BI253" s="2">
        <f t="shared" ca="1" si="421"/>
        <v>177198.79375788372</v>
      </c>
      <c r="BJ253" s="2">
        <f t="shared" ca="1" si="421"/>
        <v>177198.79375788372</v>
      </c>
      <c r="BK253" s="2">
        <f t="shared" ca="1" si="421"/>
        <v>177198.79375788372</v>
      </c>
      <c r="BL253" s="2">
        <f t="shared" ca="1" si="421"/>
        <v>177198.79375788372</v>
      </c>
      <c r="BM253" s="2">
        <f t="shared" ca="1" si="421"/>
        <v>177198.79375788372</v>
      </c>
      <c r="BN253" s="2">
        <f t="shared" ca="1" si="421"/>
        <v>177198.79375788372</v>
      </c>
      <c r="BO253" s="2">
        <f t="shared" ca="1" si="421"/>
        <v>181859.83771788562</v>
      </c>
      <c r="BP253" s="2">
        <f t="shared" ca="1" si="421"/>
        <v>181859.83771788562</v>
      </c>
      <c r="BQ253" s="2">
        <f t="shared" ca="1" si="421"/>
        <v>181859.83771788562</v>
      </c>
      <c r="BR253" s="2">
        <f t="shared" ca="1" si="421"/>
        <v>181859.83771788562</v>
      </c>
      <c r="BS253" s="2">
        <f t="shared" ca="1" si="421"/>
        <v>181859.83771788562</v>
      </c>
      <c r="BT253" s="2">
        <f t="shared" ca="1" si="421"/>
        <v>181859.83771788562</v>
      </c>
      <c r="BU253" s="2">
        <f t="shared" ca="1" si="421"/>
        <v>181859.83771788562</v>
      </c>
      <c r="BV253" s="2">
        <f t="shared" ca="1" si="421"/>
        <v>181859.83771788562</v>
      </c>
      <c r="BW253" s="2">
        <f t="shared" ca="1" si="421"/>
        <v>181859.83771788562</v>
      </c>
      <c r="BX253" s="2">
        <f t="shared" ca="1" si="421"/>
        <v>181859.83771788562</v>
      </c>
      <c r="BY253" s="2">
        <f t="shared" ca="1" si="421"/>
        <v>181859.83771788562</v>
      </c>
      <c r="BZ253" s="2">
        <f t="shared" ca="1" si="421"/>
        <v>181859.83771788562</v>
      </c>
      <c r="CA253" s="2">
        <f t="shared" ca="1" si="421"/>
        <v>186644.34000036924</v>
      </c>
      <c r="CB253" s="2">
        <f t="shared" ca="1" si="421"/>
        <v>186644.34000036924</v>
      </c>
      <c r="CC253" s="2">
        <f t="shared" ca="1" si="421"/>
        <v>186644.34000036924</v>
      </c>
      <c r="CD253" s="2">
        <f t="shared" ref="CD253:DI253" ca="1" si="422">-CD62*(BQ$10&lt;=MAX(rHoldPeriod,1)*12)</f>
        <v>186644.34000036924</v>
      </c>
      <c r="CE253" s="2">
        <f t="shared" ca="1" si="422"/>
        <v>186644.34000036924</v>
      </c>
      <c r="CF253" s="2">
        <f t="shared" ca="1" si="422"/>
        <v>186644.34000036924</v>
      </c>
      <c r="CG253" s="2">
        <f t="shared" ca="1" si="422"/>
        <v>186644.34000036924</v>
      </c>
      <c r="CH253" s="2">
        <f t="shared" ca="1" si="422"/>
        <v>186644.34000036924</v>
      </c>
      <c r="CI253" s="2">
        <f t="shared" ca="1" si="422"/>
        <v>186644.34000036924</v>
      </c>
      <c r="CJ253" s="2">
        <f t="shared" ca="1" si="422"/>
        <v>186644.34000036924</v>
      </c>
      <c r="CK253" s="2">
        <f t="shared" ca="1" si="422"/>
        <v>186644.34000036924</v>
      </c>
      <c r="CL253" s="2">
        <f t="shared" ca="1" si="422"/>
        <v>186644.34000036924</v>
      </c>
      <c r="CM253" s="2">
        <f t="shared" ca="1" si="422"/>
        <v>191555.59503010105</v>
      </c>
      <c r="CN253" s="2">
        <f t="shared" ca="1" si="422"/>
        <v>191555.59503010105</v>
      </c>
      <c r="CO253" s="2">
        <f t="shared" ca="1" si="422"/>
        <v>191555.59503010105</v>
      </c>
      <c r="CP253" s="2">
        <f t="shared" ca="1" si="422"/>
        <v>191555.59503010105</v>
      </c>
      <c r="CQ253" s="2">
        <f t="shared" ca="1" si="422"/>
        <v>191555.59503010105</v>
      </c>
      <c r="CR253" s="2">
        <f t="shared" ca="1" si="422"/>
        <v>191555.59503010105</v>
      </c>
      <c r="CS253" s="2">
        <f t="shared" ca="1" si="422"/>
        <v>191555.59503010105</v>
      </c>
      <c r="CT253" s="2">
        <f t="shared" ca="1" si="422"/>
        <v>191555.59503010105</v>
      </c>
      <c r="CU253" s="2">
        <f t="shared" ca="1" si="422"/>
        <v>191555.59503010105</v>
      </c>
      <c r="CV253" s="2">
        <f t="shared" ca="1" si="422"/>
        <v>191555.59503010105</v>
      </c>
      <c r="CW253" s="2">
        <f t="shared" ca="1" si="422"/>
        <v>191555.59503010105</v>
      </c>
      <c r="CX253" s="2">
        <f t="shared" ca="1" si="422"/>
        <v>191555.59503010105</v>
      </c>
      <c r="CY253" s="2">
        <f t="shared" ca="1" si="422"/>
        <v>196596.98583146784</v>
      </c>
      <c r="CZ253" s="2">
        <f t="shared" ca="1" si="422"/>
        <v>196596.98583146784</v>
      </c>
      <c r="DA253" s="2">
        <f t="shared" ca="1" si="422"/>
        <v>196596.98583146784</v>
      </c>
      <c r="DB253" s="2">
        <f t="shared" ca="1" si="422"/>
        <v>196596.98583146784</v>
      </c>
      <c r="DC253" s="2">
        <f t="shared" ca="1" si="422"/>
        <v>196596.98583146784</v>
      </c>
      <c r="DD253" s="2">
        <f t="shared" ca="1" si="422"/>
        <v>196596.98583146784</v>
      </c>
      <c r="DE253" s="2">
        <f t="shared" ca="1" si="422"/>
        <v>196596.98583146784</v>
      </c>
      <c r="DF253" s="2">
        <f t="shared" ca="1" si="422"/>
        <v>196596.98583146784</v>
      </c>
      <c r="DG253" s="2">
        <f t="shared" ca="1" si="422"/>
        <v>196596.98583146784</v>
      </c>
      <c r="DH253" s="2">
        <f t="shared" ca="1" si="422"/>
        <v>196596.98583146784</v>
      </c>
      <c r="DI253" s="2">
        <f t="shared" ca="1" si="422"/>
        <v>196596.98583146784</v>
      </c>
      <c r="DJ253" s="2">
        <f t="shared" ref="DJ253:EH253" ca="1" si="423">-DJ62*(CW$10&lt;=MAX(rHoldPeriod,1)*12)</f>
        <v>196596.98583146784</v>
      </c>
      <c r="DK253" s="2">
        <f t="shared" ca="1" si="423"/>
        <v>201771.98643063722</v>
      </c>
      <c r="DL253" s="2">
        <f t="shared" ca="1" si="423"/>
        <v>201771.98643063722</v>
      </c>
      <c r="DM253" s="2">
        <f t="shared" ca="1" si="423"/>
        <v>201771.98643063722</v>
      </c>
      <c r="DN253" s="2">
        <f t="shared" ca="1" si="423"/>
        <v>201771.98643063722</v>
      </c>
      <c r="DO253" s="2">
        <f t="shared" ca="1" si="423"/>
        <v>201771.98643063722</v>
      </c>
      <c r="DP253" s="2">
        <f t="shared" ca="1" si="423"/>
        <v>201771.98643063722</v>
      </c>
      <c r="DQ253" s="2">
        <f t="shared" ca="1" si="423"/>
        <v>201771.98643063722</v>
      </c>
      <c r="DR253" s="2">
        <f t="shared" ca="1" si="423"/>
        <v>201771.98643063722</v>
      </c>
      <c r="DS253" s="2">
        <f t="shared" ca="1" si="423"/>
        <v>201771.98643063722</v>
      </c>
      <c r="DT253" s="2">
        <f t="shared" ca="1" si="423"/>
        <v>201771.98643063722</v>
      </c>
      <c r="DU253" s="2">
        <f t="shared" ca="1" si="423"/>
        <v>201771.98643063722</v>
      </c>
      <c r="DV253" s="2">
        <f t="shared" ca="1" si="423"/>
        <v>201771.98643063722</v>
      </c>
      <c r="DW253" s="2">
        <f t="shared" ca="1" si="423"/>
        <v>207084.16432338732</v>
      </c>
      <c r="DX253" s="2">
        <f t="shared" ca="1" si="423"/>
        <v>207084.16432338732</v>
      </c>
      <c r="DY253" s="2">
        <f t="shared" ca="1" si="423"/>
        <v>207084.16432338732</v>
      </c>
      <c r="DZ253" s="2">
        <f t="shared" ca="1" si="423"/>
        <v>207084.16432338732</v>
      </c>
      <c r="EA253" s="2">
        <f t="shared" ca="1" si="423"/>
        <v>207084.16432338732</v>
      </c>
      <c r="EB253" s="2">
        <f t="shared" ca="1" si="423"/>
        <v>207084.16432338732</v>
      </c>
      <c r="EC253" s="2">
        <f t="shared" ca="1" si="423"/>
        <v>207084.16432338732</v>
      </c>
      <c r="ED253" s="2">
        <f t="shared" ca="1" si="423"/>
        <v>207084.16432338732</v>
      </c>
      <c r="EE253" s="2">
        <f t="shared" ca="1" si="423"/>
        <v>207084.16432338732</v>
      </c>
      <c r="EF253" s="2">
        <f t="shared" ca="1" si="423"/>
        <v>207084.16432338732</v>
      </c>
      <c r="EG253" s="2">
        <f t="shared" ca="1" si="423"/>
        <v>207084.16432338732</v>
      </c>
      <c r="EH253" s="2">
        <f t="shared" ca="1" si="423"/>
        <v>207084.16432338732</v>
      </c>
    </row>
    <row r="254" spans="1:138" x14ac:dyDescent="0.2">
      <c r="A254" s="2"/>
      <c r="B254" s="196" t="s">
        <v>263</v>
      </c>
      <c r="C254" s="96"/>
      <c r="D254" s="96">
        <f t="shared" ref="D254:N254" si="424">D291*(D$10&lt;=MAX(rHoldPeriod,1))</f>
        <v>0</v>
      </c>
      <c r="E254" s="96">
        <f t="shared" ca="1" si="424"/>
        <v>-1967096.9746775255</v>
      </c>
      <c r="F254" s="96">
        <f t="shared" ca="1" si="424"/>
        <v>-2018811.9856444632</v>
      </c>
      <c r="G254" s="96">
        <f t="shared" ca="1" si="424"/>
        <v>-2071895.9994835749</v>
      </c>
      <c r="H254" s="96">
        <f t="shared" ca="1" si="424"/>
        <v>-2126385.5250946041</v>
      </c>
      <c r="I254" s="96">
        <f t="shared" ca="1" si="424"/>
        <v>-2182318.0526146274</v>
      </c>
      <c r="J254" s="96">
        <f t="shared" ca="1" si="424"/>
        <v>-2239732.0800044308</v>
      </c>
      <c r="K254" s="96">
        <f t="shared" ca="1" si="424"/>
        <v>-2298667.1403612127</v>
      </c>
      <c r="L254" s="96">
        <f t="shared" ca="1" si="424"/>
        <v>-2359163.8299776143</v>
      </c>
      <c r="M254" s="96">
        <f t="shared" ca="1" si="424"/>
        <v>-2421263.8371676463</v>
      </c>
      <c r="N254" s="96">
        <f t="shared" ca="1" si="424"/>
        <v>-2485009.9718806478</v>
      </c>
      <c r="O254" s="96">
        <f ca="1">O291*(O$10&lt;=MAX(rHoldPeriod,1))</f>
        <v>0</v>
      </c>
      <c r="P254" s="96">
        <f ca="1">SUMIF($D$10:$N$10,"&lt;="&amp;MAX(rHoldPeriod,1),$D254:$N254)</f>
        <v>-22170345.396906346</v>
      </c>
      <c r="Q254" s="2"/>
      <c r="R254" s="2">
        <f t="shared" ref="R254:AB254" si="425">R291*(D$10&lt;=MAX(rHoldPeriod,1)*12)</f>
        <v>0</v>
      </c>
      <c r="S254" s="2">
        <f t="shared" ca="1" si="425"/>
        <v>-163924.74788979377</v>
      </c>
      <c r="T254" s="2">
        <f t="shared" ca="1" si="425"/>
        <v>-163924.74788979377</v>
      </c>
      <c r="U254" s="2">
        <f t="shared" ca="1" si="425"/>
        <v>-163924.74788979377</v>
      </c>
      <c r="V254" s="2">
        <f t="shared" ca="1" si="425"/>
        <v>-163924.74788979377</v>
      </c>
      <c r="W254" s="2">
        <f t="shared" ca="1" si="425"/>
        <v>-163924.74788979377</v>
      </c>
      <c r="X254" s="2">
        <f t="shared" ca="1" si="425"/>
        <v>-163924.74788979377</v>
      </c>
      <c r="Y254" s="2">
        <f t="shared" ca="1" si="425"/>
        <v>-163924.74788979377</v>
      </c>
      <c r="Z254" s="2">
        <f t="shared" ca="1" si="425"/>
        <v>-163924.74788979377</v>
      </c>
      <c r="AA254" s="2">
        <f t="shared" ca="1" si="425"/>
        <v>-163924.74788979377</v>
      </c>
      <c r="AB254" s="2">
        <f t="shared" ca="1" si="425"/>
        <v>-163924.74788979377</v>
      </c>
      <c r="AC254" s="2">
        <f ca="1">AC291*(P$10&lt;=MAX(rHoldPeriod,1)*12)</f>
        <v>0</v>
      </c>
      <c r="AD254" s="2">
        <f t="shared" ref="AD254:AW254" ca="1" si="426">AD291*(Q$10&lt;=MAX(rHoldPeriod,1)*12)</f>
        <v>-163924.74788979377</v>
      </c>
      <c r="AE254" s="2">
        <f t="shared" ca="1" si="426"/>
        <v>-168234.33213703861</v>
      </c>
      <c r="AF254" s="2">
        <f t="shared" ca="1" si="426"/>
        <v>-168234.33213703861</v>
      </c>
      <c r="AG254" s="2">
        <f t="shared" ca="1" si="426"/>
        <v>-168234.33213703861</v>
      </c>
      <c r="AH254" s="2">
        <f t="shared" ca="1" si="426"/>
        <v>-168234.33213703861</v>
      </c>
      <c r="AI254" s="2">
        <f t="shared" ca="1" si="426"/>
        <v>-168234.33213703861</v>
      </c>
      <c r="AJ254" s="2">
        <f t="shared" ca="1" si="426"/>
        <v>-168234.33213703861</v>
      </c>
      <c r="AK254" s="2">
        <f t="shared" ca="1" si="426"/>
        <v>-168234.33213703861</v>
      </c>
      <c r="AL254" s="2">
        <f t="shared" ca="1" si="426"/>
        <v>-168234.33213703861</v>
      </c>
      <c r="AM254" s="2">
        <f t="shared" ca="1" si="426"/>
        <v>-168234.33213703861</v>
      </c>
      <c r="AN254" s="2">
        <f t="shared" ca="1" si="426"/>
        <v>-168234.33213703861</v>
      </c>
      <c r="AO254" s="2">
        <f t="shared" ca="1" si="426"/>
        <v>-168234.33213703861</v>
      </c>
      <c r="AP254" s="2">
        <f t="shared" ca="1" si="426"/>
        <v>-168234.33213703861</v>
      </c>
      <c r="AQ254" s="2">
        <f t="shared" ca="1" si="426"/>
        <v>-172657.9999569646</v>
      </c>
      <c r="AR254" s="2">
        <f t="shared" ca="1" si="426"/>
        <v>-172657.9999569646</v>
      </c>
      <c r="AS254" s="2">
        <f t="shared" ca="1" si="426"/>
        <v>-172657.9999569646</v>
      </c>
      <c r="AT254" s="2">
        <f t="shared" ca="1" si="426"/>
        <v>-172657.9999569646</v>
      </c>
      <c r="AU254" s="2">
        <f t="shared" ca="1" si="426"/>
        <v>-172657.9999569646</v>
      </c>
      <c r="AV254" s="2">
        <f t="shared" ca="1" si="426"/>
        <v>-172657.9999569646</v>
      </c>
      <c r="AW254" s="2">
        <f t="shared" ca="1" si="426"/>
        <v>-172657.9999569646</v>
      </c>
      <c r="AX254" s="2">
        <f t="shared" ref="AX254:CC254" ca="1" si="427">AX291*(AK$10&lt;=MAX(rHoldPeriod,1)*12)</f>
        <v>-172657.9999569646</v>
      </c>
      <c r="AY254" s="2">
        <f t="shared" ca="1" si="427"/>
        <v>-172657.9999569646</v>
      </c>
      <c r="AZ254" s="2">
        <f t="shared" ca="1" si="427"/>
        <v>-172657.9999569646</v>
      </c>
      <c r="BA254" s="2">
        <f t="shared" ca="1" si="427"/>
        <v>-172657.9999569646</v>
      </c>
      <c r="BB254" s="2">
        <f t="shared" ca="1" si="427"/>
        <v>-172657.9999569646</v>
      </c>
      <c r="BC254" s="2">
        <f t="shared" ca="1" si="427"/>
        <v>-177198.79375788372</v>
      </c>
      <c r="BD254" s="2">
        <f t="shared" ca="1" si="427"/>
        <v>-177198.79375788372</v>
      </c>
      <c r="BE254" s="2">
        <f t="shared" ca="1" si="427"/>
        <v>-177198.79375788372</v>
      </c>
      <c r="BF254" s="2">
        <f t="shared" ca="1" si="427"/>
        <v>-177198.79375788372</v>
      </c>
      <c r="BG254" s="2">
        <f t="shared" ca="1" si="427"/>
        <v>-177198.79375788372</v>
      </c>
      <c r="BH254" s="2">
        <f t="shared" ca="1" si="427"/>
        <v>-177198.79375788372</v>
      </c>
      <c r="BI254" s="2">
        <f t="shared" ca="1" si="427"/>
        <v>-177198.79375788372</v>
      </c>
      <c r="BJ254" s="2">
        <f t="shared" ca="1" si="427"/>
        <v>-177198.79375788372</v>
      </c>
      <c r="BK254" s="2">
        <f t="shared" ca="1" si="427"/>
        <v>-177198.79375788372</v>
      </c>
      <c r="BL254" s="2">
        <f t="shared" ca="1" si="427"/>
        <v>-177198.79375788372</v>
      </c>
      <c r="BM254" s="2">
        <f t="shared" ca="1" si="427"/>
        <v>-177198.79375788372</v>
      </c>
      <c r="BN254" s="2">
        <f t="shared" ca="1" si="427"/>
        <v>-177198.79375788372</v>
      </c>
      <c r="BO254" s="2">
        <f t="shared" ca="1" si="427"/>
        <v>-181859.83771788562</v>
      </c>
      <c r="BP254" s="2">
        <f t="shared" ca="1" si="427"/>
        <v>-181859.83771788562</v>
      </c>
      <c r="BQ254" s="2">
        <f t="shared" ca="1" si="427"/>
        <v>-181859.83771788562</v>
      </c>
      <c r="BR254" s="2">
        <f t="shared" ca="1" si="427"/>
        <v>-181859.83771788562</v>
      </c>
      <c r="BS254" s="2">
        <f t="shared" ca="1" si="427"/>
        <v>-181859.83771788562</v>
      </c>
      <c r="BT254" s="2">
        <f t="shared" ca="1" si="427"/>
        <v>-181859.83771788562</v>
      </c>
      <c r="BU254" s="2">
        <f t="shared" ca="1" si="427"/>
        <v>-181859.83771788562</v>
      </c>
      <c r="BV254" s="2">
        <f t="shared" ca="1" si="427"/>
        <v>-181859.83771788562</v>
      </c>
      <c r="BW254" s="2">
        <f t="shared" ca="1" si="427"/>
        <v>-181859.83771788562</v>
      </c>
      <c r="BX254" s="2">
        <f t="shared" ca="1" si="427"/>
        <v>-181859.83771788562</v>
      </c>
      <c r="BY254" s="2">
        <f t="shared" ca="1" si="427"/>
        <v>-181859.83771788562</v>
      </c>
      <c r="BZ254" s="2">
        <f t="shared" ca="1" si="427"/>
        <v>-181859.83771788562</v>
      </c>
      <c r="CA254" s="2">
        <f t="shared" ca="1" si="427"/>
        <v>-186644.34000036924</v>
      </c>
      <c r="CB254" s="2">
        <f t="shared" ca="1" si="427"/>
        <v>-186644.34000036924</v>
      </c>
      <c r="CC254" s="2">
        <f t="shared" ca="1" si="427"/>
        <v>-186644.34000036924</v>
      </c>
      <c r="CD254" s="2">
        <f t="shared" ref="CD254:DI254" ca="1" si="428">CD291*(BQ$10&lt;=MAX(rHoldPeriod,1)*12)</f>
        <v>-186644.34000036924</v>
      </c>
      <c r="CE254" s="2">
        <f t="shared" ca="1" si="428"/>
        <v>-186644.34000036924</v>
      </c>
      <c r="CF254" s="2">
        <f t="shared" ca="1" si="428"/>
        <v>-186644.34000036924</v>
      </c>
      <c r="CG254" s="2">
        <f t="shared" ca="1" si="428"/>
        <v>-186644.34000036924</v>
      </c>
      <c r="CH254" s="2">
        <f t="shared" ca="1" si="428"/>
        <v>-186644.34000036924</v>
      </c>
      <c r="CI254" s="2">
        <f t="shared" ca="1" si="428"/>
        <v>-186644.34000036924</v>
      </c>
      <c r="CJ254" s="2">
        <f t="shared" ca="1" si="428"/>
        <v>-186644.34000036924</v>
      </c>
      <c r="CK254" s="2">
        <f t="shared" ca="1" si="428"/>
        <v>-186644.34000036924</v>
      </c>
      <c r="CL254" s="2">
        <f t="shared" ca="1" si="428"/>
        <v>-186644.34000036924</v>
      </c>
      <c r="CM254" s="2">
        <f t="shared" ca="1" si="428"/>
        <v>-191555.59503010105</v>
      </c>
      <c r="CN254" s="2">
        <f t="shared" ca="1" si="428"/>
        <v>-191555.59503010105</v>
      </c>
      <c r="CO254" s="2">
        <f t="shared" ca="1" si="428"/>
        <v>-191555.59503010105</v>
      </c>
      <c r="CP254" s="2">
        <f t="shared" ca="1" si="428"/>
        <v>-191555.59503010105</v>
      </c>
      <c r="CQ254" s="2">
        <f t="shared" ca="1" si="428"/>
        <v>-191555.59503010105</v>
      </c>
      <c r="CR254" s="2">
        <f t="shared" ca="1" si="428"/>
        <v>-191555.59503010105</v>
      </c>
      <c r="CS254" s="2">
        <f t="shared" ca="1" si="428"/>
        <v>-191555.59503010105</v>
      </c>
      <c r="CT254" s="2">
        <f t="shared" ca="1" si="428"/>
        <v>-191555.59503010105</v>
      </c>
      <c r="CU254" s="2">
        <f t="shared" ca="1" si="428"/>
        <v>-191555.59503010105</v>
      </c>
      <c r="CV254" s="2">
        <f t="shared" ca="1" si="428"/>
        <v>-191555.59503010105</v>
      </c>
      <c r="CW254" s="2">
        <f t="shared" ca="1" si="428"/>
        <v>-191555.59503010105</v>
      </c>
      <c r="CX254" s="2">
        <f t="shared" ca="1" si="428"/>
        <v>-191555.59503010105</v>
      </c>
      <c r="CY254" s="2">
        <f t="shared" ca="1" si="428"/>
        <v>-196596.98583146784</v>
      </c>
      <c r="CZ254" s="2">
        <f t="shared" ca="1" si="428"/>
        <v>-196596.98583146784</v>
      </c>
      <c r="DA254" s="2">
        <f t="shared" ca="1" si="428"/>
        <v>-196596.98583146784</v>
      </c>
      <c r="DB254" s="2">
        <f t="shared" ca="1" si="428"/>
        <v>-196596.98583146784</v>
      </c>
      <c r="DC254" s="2">
        <f t="shared" ca="1" si="428"/>
        <v>-196596.98583146784</v>
      </c>
      <c r="DD254" s="2">
        <f t="shared" ca="1" si="428"/>
        <v>-196596.98583146784</v>
      </c>
      <c r="DE254" s="2">
        <f t="shared" ca="1" si="428"/>
        <v>-196596.98583146784</v>
      </c>
      <c r="DF254" s="2">
        <f t="shared" ca="1" si="428"/>
        <v>-196596.98583146784</v>
      </c>
      <c r="DG254" s="2">
        <f t="shared" ca="1" si="428"/>
        <v>-196596.98583146784</v>
      </c>
      <c r="DH254" s="2">
        <f t="shared" ca="1" si="428"/>
        <v>-196596.98583146784</v>
      </c>
      <c r="DI254" s="2">
        <f t="shared" ca="1" si="428"/>
        <v>-196596.98583146784</v>
      </c>
      <c r="DJ254" s="2">
        <f t="shared" ref="DJ254:EH254" ca="1" si="429">DJ291*(CW$10&lt;=MAX(rHoldPeriod,1)*12)</f>
        <v>-196596.98583146784</v>
      </c>
      <c r="DK254" s="2">
        <f t="shared" ca="1" si="429"/>
        <v>-201771.98643063722</v>
      </c>
      <c r="DL254" s="2">
        <f t="shared" ca="1" si="429"/>
        <v>-201771.98643063722</v>
      </c>
      <c r="DM254" s="2">
        <f t="shared" ca="1" si="429"/>
        <v>-201771.98643063722</v>
      </c>
      <c r="DN254" s="2">
        <f t="shared" ca="1" si="429"/>
        <v>-201771.98643063722</v>
      </c>
      <c r="DO254" s="2">
        <f t="shared" ca="1" si="429"/>
        <v>-201771.98643063722</v>
      </c>
      <c r="DP254" s="2">
        <f t="shared" ca="1" si="429"/>
        <v>-201771.98643063722</v>
      </c>
      <c r="DQ254" s="2">
        <f t="shared" ca="1" si="429"/>
        <v>-201771.98643063722</v>
      </c>
      <c r="DR254" s="2">
        <f t="shared" ca="1" si="429"/>
        <v>-201771.98643063722</v>
      </c>
      <c r="DS254" s="2">
        <f t="shared" ca="1" si="429"/>
        <v>-201771.98643063722</v>
      </c>
      <c r="DT254" s="2">
        <f t="shared" ca="1" si="429"/>
        <v>-201771.98643063722</v>
      </c>
      <c r="DU254" s="2">
        <f t="shared" ca="1" si="429"/>
        <v>-201771.98643063722</v>
      </c>
      <c r="DV254" s="2">
        <f t="shared" ca="1" si="429"/>
        <v>-201771.98643063722</v>
      </c>
      <c r="DW254" s="2">
        <f t="shared" ca="1" si="429"/>
        <v>-207084.16432338732</v>
      </c>
      <c r="DX254" s="2">
        <f t="shared" ca="1" si="429"/>
        <v>-207084.16432338732</v>
      </c>
      <c r="DY254" s="2">
        <f t="shared" ca="1" si="429"/>
        <v>-207084.16432338732</v>
      </c>
      <c r="DZ254" s="2">
        <f t="shared" ca="1" si="429"/>
        <v>-207084.16432338732</v>
      </c>
      <c r="EA254" s="2">
        <f t="shared" ca="1" si="429"/>
        <v>-207084.16432338732</v>
      </c>
      <c r="EB254" s="2">
        <f t="shared" ca="1" si="429"/>
        <v>-207084.16432338732</v>
      </c>
      <c r="EC254" s="2">
        <f t="shared" ca="1" si="429"/>
        <v>-207084.16432338732</v>
      </c>
      <c r="ED254" s="2">
        <f t="shared" ca="1" si="429"/>
        <v>-207084.16432338732</v>
      </c>
      <c r="EE254" s="2">
        <f t="shared" ca="1" si="429"/>
        <v>-207084.16432338732</v>
      </c>
      <c r="EF254" s="2">
        <f t="shared" ca="1" si="429"/>
        <v>-207084.16432338732</v>
      </c>
      <c r="EG254" s="2">
        <f t="shared" ca="1" si="429"/>
        <v>-207084.16432338732</v>
      </c>
      <c r="EH254" s="2">
        <f t="shared" ca="1" si="429"/>
        <v>-207084.16432338732</v>
      </c>
    </row>
    <row r="255" spans="1:138" x14ac:dyDescent="0.2">
      <c r="A255" s="2"/>
      <c r="B255" s="149" t="s">
        <v>264</v>
      </c>
      <c r="C255" s="96"/>
      <c r="D255" s="96">
        <f t="shared" ref="D255:N255" si="430">-SUM(D74,D67)*(D$10&lt;=MAX(rHoldPeriod,1))</f>
        <v>0</v>
      </c>
      <c r="E255" s="96">
        <f t="shared" si="430"/>
        <v>89687.499999999985</v>
      </c>
      <c r="F255" s="96">
        <f t="shared" ca="1" si="430"/>
        <v>91929.687499999971</v>
      </c>
      <c r="G255" s="96">
        <f t="shared" ca="1" si="430"/>
        <v>94227.929687499956</v>
      </c>
      <c r="H255" s="96">
        <f t="shared" ca="1" si="430"/>
        <v>96583.627929687442</v>
      </c>
      <c r="I255" s="96">
        <f t="shared" ca="1" si="430"/>
        <v>98998.218627929615</v>
      </c>
      <c r="J255" s="96">
        <f t="shared" ca="1" si="430"/>
        <v>101473.17409362785</v>
      </c>
      <c r="K255" s="96">
        <f t="shared" ca="1" si="430"/>
        <v>104010.00344596854</v>
      </c>
      <c r="L255" s="96">
        <f t="shared" ca="1" si="430"/>
        <v>106610.25353211774</v>
      </c>
      <c r="M255" s="96">
        <f t="shared" ca="1" si="430"/>
        <v>109275.50987042068</v>
      </c>
      <c r="N255" s="96">
        <f t="shared" ca="1" si="430"/>
        <v>112007.39761718118</v>
      </c>
      <c r="O255" s="96">
        <f ca="1">-SUM(O74,O67)*(O$10&lt;=MAX(rHoldPeriod,1))</f>
        <v>0</v>
      </c>
      <c r="P255" s="96">
        <f ca="1">SUMIF($D$10:$N$10,"&lt;="&amp;MAX(rHoldPeriod,1),$D255:$N255)</f>
        <v>1004803.3023044328</v>
      </c>
      <c r="Q255" s="2"/>
      <c r="R255" s="2">
        <f t="shared" ref="R255:AB255" si="431">-SUM(R74,R67)*(D$10&lt;=MAX(rHoldPeriod,1)*12)</f>
        <v>0</v>
      </c>
      <c r="S255" s="2">
        <f t="shared" si="431"/>
        <v>7473.9583333333321</v>
      </c>
      <c r="T255" s="2">
        <f t="shared" si="431"/>
        <v>7473.9583333333321</v>
      </c>
      <c r="U255" s="2">
        <f t="shared" si="431"/>
        <v>7473.9583333333321</v>
      </c>
      <c r="V255" s="2">
        <f t="shared" si="431"/>
        <v>7473.9583333333321</v>
      </c>
      <c r="W255" s="2">
        <f t="shared" si="431"/>
        <v>7473.9583333333321</v>
      </c>
      <c r="X255" s="2">
        <f t="shared" si="431"/>
        <v>7473.9583333333321</v>
      </c>
      <c r="Y255" s="2">
        <f t="shared" si="431"/>
        <v>7473.9583333333321</v>
      </c>
      <c r="Z255" s="2">
        <f t="shared" si="431"/>
        <v>7473.9583333333321</v>
      </c>
      <c r="AA255" s="2">
        <f t="shared" si="431"/>
        <v>7473.9583333333321</v>
      </c>
      <c r="AB255" s="2">
        <f t="shared" si="431"/>
        <v>7473.9583333333321</v>
      </c>
      <c r="AC255" s="2">
        <f>-SUM(AC74,AC67)*(P$10&lt;=MAX(rHoldPeriod,1)*12)</f>
        <v>0</v>
      </c>
      <c r="AD255" s="2">
        <f t="shared" ref="AD255:AW255" si="432">-SUM(AD74,AD67)*(Q$10&lt;=MAX(rHoldPeriod,1)*12)</f>
        <v>7473.9583333333321</v>
      </c>
      <c r="AE255" s="2">
        <f t="shared" ca="1" si="432"/>
        <v>7660.8072916666642</v>
      </c>
      <c r="AF255" s="2">
        <f t="shared" ca="1" si="432"/>
        <v>7660.8072916666642</v>
      </c>
      <c r="AG255" s="2">
        <f t="shared" ca="1" si="432"/>
        <v>7660.8072916666642</v>
      </c>
      <c r="AH255" s="2">
        <f t="shared" ca="1" si="432"/>
        <v>7660.8072916666642</v>
      </c>
      <c r="AI255" s="2">
        <f t="shared" ca="1" si="432"/>
        <v>7660.8072916666642</v>
      </c>
      <c r="AJ255" s="2">
        <f t="shared" ca="1" si="432"/>
        <v>7660.8072916666642</v>
      </c>
      <c r="AK255" s="2">
        <f t="shared" ca="1" si="432"/>
        <v>7660.8072916666642</v>
      </c>
      <c r="AL255" s="2">
        <f t="shared" ca="1" si="432"/>
        <v>7660.8072916666642</v>
      </c>
      <c r="AM255" s="2">
        <f t="shared" ca="1" si="432"/>
        <v>7660.8072916666642</v>
      </c>
      <c r="AN255" s="2">
        <f t="shared" ca="1" si="432"/>
        <v>7660.8072916666642</v>
      </c>
      <c r="AO255" s="2">
        <f t="shared" ca="1" si="432"/>
        <v>7660.8072916666642</v>
      </c>
      <c r="AP255" s="2">
        <f t="shared" ca="1" si="432"/>
        <v>7660.8072916666642</v>
      </c>
      <c r="AQ255" s="2">
        <f t="shared" ca="1" si="432"/>
        <v>7852.3274739583294</v>
      </c>
      <c r="AR255" s="2">
        <f t="shared" ca="1" si="432"/>
        <v>7852.3274739583294</v>
      </c>
      <c r="AS255" s="2">
        <f t="shared" ca="1" si="432"/>
        <v>7852.3274739583294</v>
      </c>
      <c r="AT255" s="2">
        <f t="shared" ca="1" si="432"/>
        <v>7852.3274739583294</v>
      </c>
      <c r="AU255" s="2">
        <f t="shared" ca="1" si="432"/>
        <v>7852.3274739583294</v>
      </c>
      <c r="AV255" s="2">
        <f t="shared" ca="1" si="432"/>
        <v>7852.3274739583294</v>
      </c>
      <c r="AW255" s="2">
        <f t="shared" ca="1" si="432"/>
        <v>7852.3274739583294</v>
      </c>
      <c r="AX255" s="2">
        <f t="shared" ref="AX255:CC255" ca="1" si="433">-SUM(AX74,AX67)*(AK$10&lt;=MAX(rHoldPeriod,1)*12)</f>
        <v>7852.3274739583294</v>
      </c>
      <c r="AY255" s="2">
        <f t="shared" ca="1" si="433"/>
        <v>7852.3274739583294</v>
      </c>
      <c r="AZ255" s="2">
        <f t="shared" ca="1" si="433"/>
        <v>7852.3274739583294</v>
      </c>
      <c r="BA255" s="2">
        <f t="shared" ca="1" si="433"/>
        <v>7852.3274739583294</v>
      </c>
      <c r="BB255" s="2">
        <f t="shared" ca="1" si="433"/>
        <v>7852.3274739583294</v>
      </c>
      <c r="BC255" s="2">
        <f t="shared" ca="1" si="433"/>
        <v>8048.6356608072865</v>
      </c>
      <c r="BD255" s="2">
        <f t="shared" ca="1" si="433"/>
        <v>8048.6356608072865</v>
      </c>
      <c r="BE255" s="2">
        <f t="shared" ca="1" si="433"/>
        <v>8048.6356608072865</v>
      </c>
      <c r="BF255" s="2">
        <f t="shared" ca="1" si="433"/>
        <v>8048.6356608072865</v>
      </c>
      <c r="BG255" s="2">
        <f t="shared" ca="1" si="433"/>
        <v>8048.6356608072865</v>
      </c>
      <c r="BH255" s="2">
        <f t="shared" ca="1" si="433"/>
        <v>8048.6356608072865</v>
      </c>
      <c r="BI255" s="2">
        <f t="shared" ca="1" si="433"/>
        <v>8048.6356608072865</v>
      </c>
      <c r="BJ255" s="2">
        <f t="shared" ca="1" si="433"/>
        <v>8048.6356608072865</v>
      </c>
      <c r="BK255" s="2">
        <f t="shared" ca="1" si="433"/>
        <v>8048.6356608072865</v>
      </c>
      <c r="BL255" s="2">
        <f t="shared" ca="1" si="433"/>
        <v>8048.6356608072865</v>
      </c>
      <c r="BM255" s="2">
        <f t="shared" ca="1" si="433"/>
        <v>8048.6356608072865</v>
      </c>
      <c r="BN255" s="2">
        <f t="shared" ca="1" si="433"/>
        <v>8048.6356608072865</v>
      </c>
      <c r="BO255" s="2">
        <f t="shared" ca="1" si="433"/>
        <v>8249.8515523274673</v>
      </c>
      <c r="BP255" s="2">
        <f t="shared" ca="1" si="433"/>
        <v>8249.8515523274673</v>
      </c>
      <c r="BQ255" s="2">
        <f t="shared" ca="1" si="433"/>
        <v>8249.8515523274673</v>
      </c>
      <c r="BR255" s="2">
        <f t="shared" ca="1" si="433"/>
        <v>8249.8515523274673</v>
      </c>
      <c r="BS255" s="2">
        <f t="shared" ca="1" si="433"/>
        <v>8249.8515523274673</v>
      </c>
      <c r="BT255" s="2">
        <f t="shared" ca="1" si="433"/>
        <v>8249.8515523274673</v>
      </c>
      <c r="BU255" s="2">
        <f t="shared" ca="1" si="433"/>
        <v>8249.8515523274673</v>
      </c>
      <c r="BV255" s="2">
        <f t="shared" ca="1" si="433"/>
        <v>8249.8515523274673</v>
      </c>
      <c r="BW255" s="2">
        <f t="shared" ca="1" si="433"/>
        <v>8249.8515523274673</v>
      </c>
      <c r="BX255" s="2">
        <f t="shared" ca="1" si="433"/>
        <v>8249.8515523274673</v>
      </c>
      <c r="BY255" s="2">
        <f t="shared" ca="1" si="433"/>
        <v>8249.8515523274673</v>
      </c>
      <c r="BZ255" s="2">
        <f t="shared" ca="1" si="433"/>
        <v>8249.8515523274673</v>
      </c>
      <c r="CA255" s="2">
        <f t="shared" ca="1" si="433"/>
        <v>8456.0978411356537</v>
      </c>
      <c r="CB255" s="2">
        <f t="shared" ca="1" si="433"/>
        <v>8456.0978411356537</v>
      </c>
      <c r="CC255" s="2">
        <f t="shared" ca="1" si="433"/>
        <v>8456.0978411356537</v>
      </c>
      <c r="CD255" s="2">
        <f t="shared" ref="CD255:DI255" ca="1" si="434">-SUM(CD74,CD67)*(BQ$10&lt;=MAX(rHoldPeriod,1)*12)</f>
        <v>8456.0978411356537</v>
      </c>
      <c r="CE255" s="2">
        <f t="shared" ca="1" si="434"/>
        <v>8456.0978411356537</v>
      </c>
      <c r="CF255" s="2">
        <f t="shared" ca="1" si="434"/>
        <v>8456.0978411356537</v>
      </c>
      <c r="CG255" s="2">
        <f t="shared" ca="1" si="434"/>
        <v>8456.0978411356537</v>
      </c>
      <c r="CH255" s="2">
        <f t="shared" ca="1" si="434"/>
        <v>8456.0978411356537</v>
      </c>
      <c r="CI255" s="2">
        <f t="shared" ca="1" si="434"/>
        <v>8456.0978411356537</v>
      </c>
      <c r="CJ255" s="2">
        <f t="shared" ca="1" si="434"/>
        <v>8456.0978411356537</v>
      </c>
      <c r="CK255" s="2">
        <f t="shared" ca="1" si="434"/>
        <v>8456.0978411356537</v>
      </c>
      <c r="CL255" s="2">
        <f t="shared" ca="1" si="434"/>
        <v>8456.0978411356537</v>
      </c>
      <c r="CM255" s="2">
        <f t="shared" ca="1" si="434"/>
        <v>8667.5002871640445</v>
      </c>
      <c r="CN255" s="2">
        <f t="shared" ca="1" si="434"/>
        <v>8667.5002871640445</v>
      </c>
      <c r="CO255" s="2">
        <f t="shared" ca="1" si="434"/>
        <v>8667.5002871640445</v>
      </c>
      <c r="CP255" s="2">
        <f t="shared" ca="1" si="434"/>
        <v>8667.5002871640445</v>
      </c>
      <c r="CQ255" s="2">
        <f t="shared" ca="1" si="434"/>
        <v>8667.5002871640445</v>
      </c>
      <c r="CR255" s="2">
        <f t="shared" ca="1" si="434"/>
        <v>8667.5002871640445</v>
      </c>
      <c r="CS255" s="2">
        <f t="shared" ca="1" si="434"/>
        <v>8667.5002871640445</v>
      </c>
      <c r="CT255" s="2">
        <f t="shared" ca="1" si="434"/>
        <v>8667.5002871640445</v>
      </c>
      <c r="CU255" s="2">
        <f t="shared" ca="1" si="434"/>
        <v>8667.5002871640445</v>
      </c>
      <c r="CV255" s="2">
        <f t="shared" ca="1" si="434"/>
        <v>8667.5002871640445</v>
      </c>
      <c r="CW255" s="2">
        <f t="shared" ca="1" si="434"/>
        <v>8667.5002871640445</v>
      </c>
      <c r="CX255" s="2">
        <f t="shared" ca="1" si="434"/>
        <v>8667.5002871640445</v>
      </c>
      <c r="CY255" s="2">
        <f t="shared" ca="1" si="434"/>
        <v>8884.1877943431446</v>
      </c>
      <c r="CZ255" s="2">
        <f t="shared" ca="1" si="434"/>
        <v>8884.1877943431446</v>
      </c>
      <c r="DA255" s="2">
        <f t="shared" ca="1" si="434"/>
        <v>8884.1877943431446</v>
      </c>
      <c r="DB255" s="2">
        <f t="shared" ca="1" si="434"/>
        <v>8884.1877943431446</v>
      </c>
      <c r="DC255" s="2">
        <f t="shared" ca="1" si="434"/>
        <v>8884.1877943431446</v>
      </c>
      <c r="DD255" s="2">
        <f t="shared" ca="1" si="434"/>
        <v>8884.1877943431446</v>
      </c>
      <c r="DE255" s="2">
        <f t="shared" ca="1" si="434"/>
        <v>8884.1877943431446</v>
      </c>
      <c r="DF255" s="2">
        <f t="shared" ca="1" si="434"/>
        <v>8884.1877943431446</v>
      </c>
      <c r="DG255" s="2">
        <f t="shared" ca="1" si="434"/>
        <v>8884.1877943431446</v>
      </c>
      <c r="DH255" s="2">
        <f t="shared" ca="1" si="434"/>
        <v>8884.1877943431446</v>
      </c>
      <c r="DI255" s="2">
        <f t="shared" ca="1" si="434"/>
        <v>8884.1877943431446</v>
      </c>
      <c r="DJ255" s="2">
        <f t="shared" ref="DJ255:EH255" ca="1" si="435">-SUM(DJ74,DJ67)*(CW$10&lt;=MAX(rHoldPeriod,1)*12)</f>
        <v>8884.1877943431446</v>
      </c>
      <c r="DK255" s="2">
        <f t="shared" ca="1" si="435"/>
        <v>9106.2924892017236</v>
      </c>
      <c r="DL255" s="2">
        <f t="shared" ca="1" si="435"/>
        <v>9106.2924892017236</v>
      </c>
      <c r="DM255" s="2">
        <f t="shared" ca="1" si="435"/>
        <v>9106.2924892017236</v>
      </c>
      <c r="DN255" s="2">
        <f t="shared" ca="1" si="435"/>
        <v>9106.2924892017236</v>
      </c>
      <c r="DO255" s="2">
        <f t="shared" ca="1" si="435"/>
        <v>9106.2924892017236</v>
      </c>
      <c r="DP255" s="2">
        <f t="shared" ca="1" si="435"/>
        <v>9106.2924892017236</v>
      </c>
      <c r="DQ255" s="2">
        <f t="shared" ca="1" si="435"/>
        <v>9106.2924892017236</v>
      </c>
      <c r="DR255" s="2">
        <f t="shared" ca="1" si="435"/>
        <v>9106.2924892017236</v>
      </c>
      <c r="DS255" s="2">
        <f t="shared" ca="1" si="435"/>
        <v>9106.2924892017236</v>
      </c>
      <c r="DT255" s="2">
        <f t="shared" ca="1" si="435"/>
        <v>9106.2924892017236</v>
      </c>
      <c r="DU255" s="2">
        <f t="shared" ca="1" si="435"/>
        <v>9106.2924892017236</v>
      </c>
      <c r="DV255" s="2">
        <f t="shared" ca="1" si="435"/>
        <v>9106.2924892017236</v>
      </c>
      <c r="DW255" s="2">
        <f t="shared" ca="1" si="435"/>
        <v>9333.9498014317651</v>
      </c>
      <c r="DX255" s="2">
        <f t="shared" ca="1" si="435"/>
        <v>9333.9498014317651</v>
      </c>
      <c r="DY255" s="2">
        <f t="shared" ca="1" si="435"/>
        <v>9333.9498014317651</v>
      </c>
      <c r="DZ255" s="2">
        <f t="shared" ca="1" si="435"/>
        <v>9333.9498014317651</v>
      </c>
      <c r="EA255" s="2">
        <f t="shared" ca="1" si="435"/>
        <v>9333.9498014317651</v>
      </c>
      <c r="EB255" s="2">
        <f t="shared" ca="1" si="435"/>
        <v>9333.9498014317651</v>
      </c>
      <c r="EC255" s="2">
        <f t="shared" ca="1" si="435"/>
        <v>9333.9498014317651</v>
      </c>
      <c r="ED255" s="2">
        <f t="shared" ca="1" si="435"/>
        <v>9333.9498014317651</v>
      </c>
      <c r="EE255" s="2">
        <f t="shared" ca="1" si="435"/>
        <v>9333.9498014317651</v>
      </c>
      <c r="EF255" s="2">
        <f t="shared" ca="1" si="435"/>
        <v>9333.9498014317651</v>
      </c>
      <c r="EG255" s="2">
        <f t="shared" ca="1" si="435"/>
        <v>9333.9498014317651</v>
      </c>
      <c r="EH255" s="2">
        <f t="shared" ca="1" si="435"/>
        <v>9333.9498014317651</v>
      </c>
    </row>
    <row r="256" spans="1:138" x14ac:dyDescent="0.2">
      <c r="A256" s="2"/>
      <c r="B256" s="181" t="s">
        <v>182</v>
      </c>
      <c r="C256" s="120"/>
      <c r="D256" s="120"/>
      <c r="E256" s="120"/>
      <c r="F256" s="120"/>
      <c r="G256" s="120"/>
      <c r="H256" s="120"/>
      <c r="I256" s="120"/>
      <c r="J256" s="120"/>
      <c r="K256" s="120"/>
      <c r="L256" s="120"/>
      <c r="M256" s="120"/>
      <c r="N256" s="120"/>
      <c r="O256" s="120"/>
      <c r="P256" s="120"/>
      <c r="Q256" s="2"/>
      <c r="R256" s="120"/>
      <c r="S256" s="120"/>
      <c r="T256" s="120"/>
      <c r="U256" s="120"/>
      <c r="V256" s="120"/>
      <c r="W256" s="120"/>
      <c r="X256" s="120"/>
      <c r="Y256" s="120"/>
      <c r="Z256" s="120"/>
      <c r="AA256" s="120"/>
      <c r="AB256" s="120"/>
      <c r="AC256" s="120"/>
      <c r="AD256" s="120"/>
      <c r="AE256" s="120"/>
      <c r="AF256" s="120"/>
      <c r="AG256" s="120"/>
      <c r="AH256" s="120"/>
      <c r="AI256" s="120"/>
      <c r="AJ256" s="120"/>
      <c r="AK256" s="120"/>
      <c r="AL256" s="120"/>
      <c r="AM256" s="120"/>
      <c r="AN256" s="120"/>
      <c r="AO256" s="120"/>
      <c r="AP256" s="120"/>
      <c r="AQ256" s="120"/>
      <c r="AR256" s="120"/>
      <c r="AS256" s="120"/>
      <c r="AT256" s="120"/>
      <c r="AU256" s="120"/>
      <c r="AV256" s="120"/>
      <c r="AW256" s="120"/>
      <c r="AX256" s="120"/>
      <c r="AY256" s="120"/>
      <c r="AZ256" s="120"/>
      <c r="BA256" s="120"/>
      <c r="BB256" s="120"/>
      <c r="BC256" s="120"/>
      <c r="BD256" s="120"/>
      <c r="BE256" s="120"/>
      <c r="BF256" s="120"/>
      <c r="BG256" s="120"/>
      <c r="BH256" s="120"/>
      <c r="BI256" s="120"/>
      <c r="BJ256" s="120"/>
      <c r="BK256" s="120"/>
      <c r="BL256" s="120"/>
      <c r="BM256" s="120"/>
      <c r="BN256" s="120"/>
      <c r="BO256" s="120"/>
      <c r="BP256" s="120"/>
      <c r="BQ256" s="120"/>
      <c r="BR256" s="120"/>
      <c r="BS256" s="120"/>
      <c r="BT256" s="120"/>
      <c r="BU256" s="120"/>
      <c r="BV256" s="120"/>
      <c r="BW256" s="120"/>
      <c r="BX256" s="120"/>
      <c r="BY256" s="120"/>
      <c r="BZ256" s="120"/>
      <c r="CA256" s="120"/>
      <c r="CB256" s="120"/>
      <c r="CC256" s="120"/>
      <c r="CD256" s="120"/>
      <c r="CE256" s="120"/>
      <c r="CF256" s="120"/>
      <c r="CG256" s="120"/>
      <c r="CH256" s="120"/>
      <c r="CI256" s="120"/>
      <c r="CJ256" s="120"/>
      <c r="CK256" s="120"/>
      <c r="CL256" s="120"/>
      <c r="CM256" s="120"/>
      <c r="CN256" s="120"/>
      <c r="CO256" s="120"/>
      <c r="CP256" s="120"/>
      <c r="CQ256" s="120"/>
      <c r="CR256" s="120"/>
      <c r="CS256" s="120"/>
      <c r="CT256" s="120"/>
      <c r="CU256" s="120"/>
      <c r="CV256" s="120"/>
      <c r="CW256" s="120"/>
      <c r="CX256" s="120"/>
      <c r="CY256" s="120"/>
      <c r="CZ256" s="120"/>
      <c r="DA256" s="120"/>
      <c r="DB256" s="120"/>
      <c r="DC256" s="120"/>
      <c r="DD256" s="120"/>
      <c r="DE256" s="120"/>
      <c r="DF256" s="120"/>
      <c r="DG256" s="120"/>
      <c r="DH256" s="120"/>
      <c r="DI256" s="120"/>
      <c r="DJ256" s="120"/>
      <c r="DK256" s="120"/>
      <c r="DL256" s="120"/>
      <c r="DM256" s="120"/>
      <c r="DN256" s="120"/>
      <c r="DO256" s="120"/>
      <c r="DP256" s="120"/>
      <c r="DQ256" s="120"/>
      <c r="DR256" s="120"/>
      <c r="DS256" s="120"/>
      <c r="DT256" s="120"/>
      <c r="DU256" s="120"/>
      <c r="DV256" s="120"/>
      <c r="DW256" s="120"/>
      <c r="DX256" s="120"/>
      <c r="DY256" s="120"/>
      <c r="DZ256" s="120"/>
      <c r="EA256" s="120"/>
      <c r="EB256" s="120"/>
      <c r="EC256" s="120"/>
      <c r="ED256" s="120"/>
      <c r="EE256" s="120"/>
      <c r="EF256" s="120"/>
      <c r="EG256" s="120"/>
      <c r="EH256" s="120"/>
    </row>
    <row r="257" spans="1:138" x14ac:dyDescent="0.2">
      <c r="A257" s="2"/>
      <c r="B257" s="149" t="s">
        <v>220</v>
      </c>
      <c r="C257" s="96"/>
      <c r="D257" s="96">
        <f ca="1">-D95</f>
        <v>0</v>
      </c>
      <c r="E257" s="96">
        <f t="shared" ref="E257:N257" ca="1" si="436">-E95</f>
        <v>0</v>
      </c>
      <c r="F257" s="96">
        <f t="shared" ca="1" si="436"/>
        <v>0</v>
      </c>
      <c r="G257" s="96">
        <f t="shared" ca="1" si="436"/>
        <v>0</v>
      </c>
      <c r="H257" s="96">
        <f t="shared" ca="1" si="436"/>
        <v>0</v>
      </c>
      <c r="I257" s="96">
        <f t="shared" ca="1" si="436"/>
        <v>0</v>
      </c>
      <c r="J257" s="96">
        <f t="shared" ca="1" si="436"/>
        <v>0</v>
      </c>
      <c r="K257" s="96">
        <f t="shared" ca="1" si="436"/>
        <v>0</v>
      </c>
      <c r="L257" s="96">
        <f t="shared" ca="1" si="436"/>
        <v>0</v>
      </c>
      <c r="M257" s="96">
        <f t="shared" ca="1" si="436"/>
        <v>0</v>
      </c>
      <c r="N257" s="96">
        <f t="shared" ca="1" si="436"/>
        <v>0</v>
      </c>
      <c r="O257" s="96">
        <f>-O95</f>
        <v>0</v>
      </c>
      <c r="P257" s="96">
        <f ca="1">SUMIF($D$10:$N$10,"&lt;="&amp;MAX(rHoldPeriod,1),$D257:$N257)</f>
        <v>0</v>
      </c>
      <c r="Q257" s="2"/>
      <c r="R257" s="2">
        <f t="shared" ref="R257:CC257" ca="1" si="437">-R95</f>
        <v>0</v>
      </c>
      <c r="S257" s="2">
        <f t="shared" ca="1" si="437"/>
        <v>0</v>
      </c>
      <c r="T257" s="2">
        <f t="shared" ca="1" si="437"/>
        <v>0</v>
      </c>
      <c r="U257" s="2">
        <f t="shared" ca="1" si="437"/>
        <v>0</v>
      </c>
      <c r="V257" s="2">
        <f t="shared" ca="1" si="437"/>
        <v>0</v>
      </c>
      <c r="W257" s="2">
        <f t="shared" ca="1" si="437"/>
        <v>0</v>
      </c>
      <c r="X257" s="2">
        <f t="shared" ca="1" si="437"/>
        <v>0</v>
      </c>
      <c r="Y257" s="2">
        <f t="shared" ca="1" si="437"/>
        <v>0</v>
      </c>
      <c r="Z257" s="2">
        <f t="shared" ca="1" si="437"/>
        <v>0</v>
      </c>
      <c r="AA257" s="2">
        <f t="shared" ca="1" si="437"/>
        <v>0</v>
      </c>
      <c r="AB257" s="2">
        <f t="shared" ca="1" si="437"/>
        <v>0</v>
      </c>
      <c r="AC257" s="2">
        <f t="shared" ca="1" si="437"/>
        <v>0</v>
      </c>
      <c r="AD257" s="2">
        <f t="shared" ca="1" si="437"/>
        <v>0</v>
      </c>
      <c r="AE257" s="2">
        <f t="shared" ca="1" si="437"/>
        <v>0</v>
      </c>
      <c r="AF257" s="2">
        <f t="shared" ca="1" si="437"/>
        <v>0</v>
      </c>
      <c r="AG257" s="2">
        <f t="shared" ca="1" si="437"/>
        <v>0</v>
      </c>
      <c r="AH257" s="2">
        <f t="shared" ca="1" si="437"/>
        <v>0</v>
      </c>
      <c r="AI257" s="2">
        <f t="shared" ca="1" si="437"/>
        <v>0</v>
      </c>
      <c r="AJ257" s="2">
        <f t="shared" ca="1" si="437"/>
        <v>0</v>
      </c>
      <c r="AK257" s="2">
        <f t="shared" ca="1" si="437"/>
        <v>0</v>
      </c>
      <c r="AL257" s="2">
        <f t="shared" ca="1" si="437"/>
        <v>0</v>
      </c>
      <c r="AM257" s="2">
        <f t="shared" ca="1" si="437"/>
        <v>0</v>
      </c>
      <c r="AN257" s="2">
        <f t="shared" ca="1" si="437"/>
        <v>0</v>
      </c>
      <c r="AO257" s="2">
        <f t="shared" ca="1" si="437"/>
        <v>0</v>
      </c>
      <c r="AP257" s="2">
        <f t="shared" ca="1" si="437"/>
        <v>0</v>
      </c>
      <c r="AQ257" s="2">
        <f t="shared" ca="1" si="437"/>
        <v>0</v>
      </c>
      <c r="AR257" s="2">
        <f t="shared" ca="1" si="437"/>
        <v>0</v>
      </c>
      <c r="AS257" s="2">
        <f t="shared" ca="1" si="437"/>
        <v>0</v>
      </c>
      <c r="AT257" s="2">
        <f t="shared" ca="1" si="437"/>
        <v>0</v>
      </c>
      <c r="AU257" s="2">
        <f t="shared" ca="1" si="437"/>
        <v>0</v>
      </c>
      <c r="AV257" s="2">
        <f t="shared" ca="1" si="437"/>
        <v>0</v>
      </c>
      <c r="AW257" s="2">
        <f t="shared" ca="1" si="437"/>
        <v>0</v>
      </c>
      <c r="AX257" s="2">
        <f t="shared" ca="1" si="437"/>
        <v>0</v>
      </c>
      <c r="AY257" s="2">
        <f t="shared" ca="1" si="437"/>
        <v>0</v>
      </c>
      <c r="AZ257" s="2">
        <f t="shared" ca="1" si="437"/>
        <v>0</v>
      </c>
      <c r="BA257" s="2">
        <f t="shared" ca="1" si="437"/>
        <v>0</v>
      </c>
      <c r="BB257" s="2">
        <f t="shared" ca="1" si="437"/>
        <v>0</v>
      </c>
      <c r="BC257" s="2">
        <f t="shared" ca="1" si="437"/>
        <v>0</v>
      </c>
      <c r="BD257" s="2">
        <f t="shared" ca="1" si="437"/>
        <v>0</v>
      </c>
      <c r="BE257" s="2">
        <f t="shared" ca="1" si="437"/>
        <v>0</v>
      </c>
      <c r="BF257" s="2">
        <f t="shared" ca="1" si="437"/>
        <v>0</v>
      </c>
      <c r="BG257" s="2">
        <f t="shared" ca="1" si="437"/>
        <v>0</v>
      </c>
      <c r="BH257" s="2">
        <f t="shared" ca="1" si="437"/>
        <v>0</v>
      </c>
      <c r="BI257" s="2">
        <f t="shared" ca="1" si="437"/>
        <v>0</v>
      </c>
      <c r="BJ257" s="2">
        <f t="shared" ca="1" si="437"/>
        <v>0</v>
      </c>
      <c r="BK257" s="2">
        <f t="shared" ca="1" si="437"/>
        <v>0</v>
      </c>
      <c r="BL257" s="2">
        <f t="shared" ca="1" si="437"/>
        <v>0</v>
      </c>
      <c r="BM257" s="2">
        <f t="shared" ca="1" si="437"/>
        <v>0</v>
      </c>
      <c r="BN257" s="2">
        <f t="shared" ca="1" si="437"/>
        <v>0</v>
      </c>
      <c r="BO257" s="2">
        <f t="shared" ca="1" si="437"/>
        <v>0</v>
      </c>
      <c r="BP257" s="2">
        <f t="shared" ca="1" si="437"/>
        <v>0</v>
      </c>
      <c r="BQ257" s="2">
        <f t="shared" ca="1" si="437"/>
        <v>0</v>
      </c>
      <c r="BR257" s="2">
        <f t="shared" ca="1" si="437"/>
        <v>0</v>
      </c>
      <c r="BS257" s="2">
        <f t="shared" ca="1" si="437"/>
        <v>0</v>
      </c>
      <c r="BT257" s="2">
        <f t="shared" ca="1" si="437"/>
        <v>0</v>
      </c>
      <c r="BU257" s="2">
        <f t="shared" ca="1" si="437"/>
        <v>0</v>
      </c>
      <c r="BV257" s="2">
        <f t="shared" ca="1" si="437"/>
        <v>0</v>
      </c>
      <c r="BW257" s="2">
        <f t="shared" ca="1" si="437"/>
        <v>0</v>
      </c>
      <c r="BX257" s="2">
        <f t="shared" ca="1" si="437"/>
        <v>0</v>
      </c>
      <c r="BY257" s="2">
        <f t="shared" ca="1" si="437"/>
        <v>0</v>
      </c>
      <c r="BZ257" s="2">
        <f t="shared" ca="1" si="437"/>
        <v>0</v>
      </c>
      <c r="CA257" s="2">
        <f t="shared" ca="1" si="437"/>
        <v>0</v>
      </c>
      <c r="CB257" s="2">
        <f t="shared" ca="1" si="437"/>
        <v>0</v>
      </c>
      <c r="CC257" s="2">
        <f t="shared" ca="1" si="437"/>
        <v>0</v>
      </c>
      <c r="CD257" s="2">
        <f t="shared" ref="CD257:EH257" ca="1" si="438">-CD95</f>
        <v>0</v>
      </c>
      <c r="CE257" s="2">
        <f t="shared" ca="1" si="438"/>
        <v>0</v>
      </c>
      <c r="CF257" s="2">
        <f t="shared" ca="1" si="438"/>
        <v>0</v>
      </c>
      <c r="CG257" s="2">
        <f t="shared" ca="1" si="438"/>
        <v>0</v>
      </c>
      <c r="CH257" s="2">
        <f t="shared" ca="1" si="438"/>
        <v>0</v>
      </c>
      <c r="CI257" s="2">
        <f t="shared" ca="1" si="438"/>
        <v>0</v>
      </c>
      <c r="CJ257" s="2">
        <f t="shared" ca="1" si="438"/>
        <v>0</v>
      </c>
      <c r="CK257" s="2">
        <f t="shared" ca="1" si="438"/>
        <v>0</v>
      </c>
      <c r="CL257" s="2">
        <f t="shared" ca="1" si="438"/>
        <v>0</v>
      </c>
      <c r="CM257" s="2">
        <f t="shared" ca="1" si="438"/>
        <v>0</v>
      </c>
      <c r="CN257" s="2">
        <f t="shared" ca="1" si="438"/>
        <v>0</v>
      </c>
      <c r="CO257" s="2">
        <f t="shared" ca="1" si="438"/>
        <v>0</v>
      </c>
      <c r="CP257" s="2">
        <f t="shared" ca="1" si="438"/>
        <v>0</v>
      </c>
      <c r="CQ257" s="2">
        <f t="shared" ca="1" si="438"/>
        <v>0</v>
      </c>
      <c r="CR257" s="2">
        <f t="shared" ca="1" si="438"/>
        <v>0</v>
      </c>
      <c r="CS257" s="2">
        <f t="shared" ca="1" si="438"/>
        <v>0</v>
      </c>
      <c r="CT257" s="2">
        <f t="shared" ca="1" si="438"/>
        <v>0</v>
      </c>
      <c r="CU257" s="2">
        <f t="shared" ca="1" si="438"/>
        <v>0</v>
      </c>
      <c r="CV257" s="2">
        <f t="shared" ca="1" si="438"/>
        <v>0</v>
      </c>
      <c r="CW257" s="2">
        <f t="shared" ca="1" si="438"/>
        <v>0</v>
      </c>
      <c r="CX257" s="2">
        <f t="shared" ca="1" si="438"/>
        <v>0</v>
      </c>
      <c r="CY257" s="2">
        <f t="shared" ca="1" si="438"/>
        <v>0</v>
      </c>
      <c r="CZ257" s="2">
        <f t="shared" ca="1" si="438"/>
        <v>0</v>
      </c>
      <c r="DA257" s="2">
        <f t="shared" ca="1" si="438"/>
        <v>0</v>
      </c>
      <c r="DB257" s="2">
        <f t="shared" ca="1" si="438"/>
        <v>0</v>
      </c>
      <c r="DC257" s="2">
        <f t="shared" ca="1" si="438"/>
        <v>0</v>
      </c>
      <c r="DD257" s="2">
        <f t="shared" ca="1" si="438"/>
        <v>0</v>
      </c>
      <c r="DE257" s="2">
        <f t="shared" ca="1" si="438"/>
        <v>0</v>
      </c>
      <c r="DF257" s="2">
        <f t="shared" ca="1" si="438"/>
        <v>0</v>
      </c>
      <c r="DG257" s="2">
        <f t="shared" ca="1" si="438"/>
        <v>0</v>
      </c>
      <c r="DH257" s="2">
        <f t="shared" ca="1" si="438"/>
        <v>0</v>
      </c>
      <c r="DI257" s="2">
        <f t="shared" ca="1" si="438"/>
        <v>0</v>
      </c>
      <c r="DJ257" s="2">
        <f t="shared" ca="1" si="438"/>
        <v>0</v>
      </c>
      <c r="DK257" s="2">
        <f t="shared" ca="1" si="438"/>
        <v>0</v>
      </c>
      <c r="DL257" s="2">
        <f t="shared" ca="1" si="438"/>
        <v>0</v>
      </c>
      <c r="DM257" s="2">
        <f t="shared" ca="1" si="438"/>
        <v>0</v>
      </c>
      <c r="DN257" s="2">
        <f t="shared" ca="1" si="438"/>
        <v>0</v>
      </c>
      <c r="DO257" s="2">
        <f t="shared" ca="1" si="438"/>
        <v>0</v>
      </c>
      <c r="DP257" s="2">
        <f t="shared" ca="1" si="438"/>
        <v>0</v>
      </c>
      <c r="DQ257" s="2">
        <f t="shared" ca="1" si="438"/>
        <v>0</v>
      </c>
      <c r="DR257" s="2">
        <f t="shared" ca="1" si="438"/>
        <v>0</v>
      </c>
      <c r="DS257" s="2">
        <f t="shared" ca="1" si="438"/>
        <v>0</v>
      </c>
      <c r="DT257" s="2">
        <f t="shared" ca="1" si="438"/>
        <v>0</v>
      </c>
      <c r="DU257" s="2">
        <f t="shared" ca="1" si="438"/>
        <v>0</v>
      </c>
      <c r="DV257" s="2">
        <f t="shared" ca="1" si="438"/>
        <v>0</v>
      </c>
      <c r="DW257" s="2">
        <f t="shared" ca="1" si="438"/>
        <v>0</v>
      </c>
      <c r="DX257" s="2">
        <f t="shared" ca="1" si="438"/>
        <v>0</v>
      </c>
      <c r="DY257" s="2">
        <f t="shared" ca="1" si="438"/>
        <v>0</v>
      </c>
      <c r="DZ257" s="2">
        <f t="shared" ca="1" si="438"/>
        <v>0</v>
      </c>
      <c r="EA257" s="2">
        <f t="shared" ca="1" si="438"/>
        <v>0</v>
      </c>
      <c r="EB257" s="2">
        <f t="shared" ca="1" si="438"/>
        <v>0</v>
      </c>
      <c r="EC257" s="2">
        <f t="shared" ca="1" si="438"/>
        <v>0</v>
      </c>
      <c r="ED257" s="2">
        <f t="shared" ca="1" si="438"/>
        <v>0</v>
      </c>
      <c r="EE257" s="2">
        <f t="shared" ca="1" si="438"/>
        <v>0</v>
      </c>
      <c r="EF257" s="2">
        <f t="shared" ca="1" si="438"/>
        <v>0</v>
      </c>
      <c r="EG257" s="2">
        <f t="shared" ca="1" si="438"/>
        <v>0</v>
      </c>
      <c r="EH257" s="2">
        <f t="shared" ca="1" si="438"/>
        <v>0</v>
      </c>
    </row>
    <row r="258" spans="1:138" collapsed="1" x14ac:dyDescent="0.2">
      <c r="A258" s="2"/>
      <c r="B258" s="149" t="s">
        <v>265</v>
      </c>
      <c r="C258" s="96"/>
      <c r="D258" s="2">
        <f ca="1">SUBTOTAL(9,D259:D262)</f>
        <v>0</v>
      </c>
      <c r="E258" s="2">
        <f t="shared" ref="E258:P258" ca="1" si="439">SUBTOTAL(9,E259:E262)</f>
        <v>0</v>
      </c>
      <c r="F258" s="2">
        <f t="shared" ca="1" si="439"/>
        <v>0</v>
      </c>
      <c r="G258" s="2">
        <f t="shared" ca="1" si="439"/>
        <v>0</v>
      </c>
      <c r="H258" s="2">
        <f t="shared" ca="1" si="439"/>
        <v>0</v>
      </c>
      <c r="I258" s="2">
        <f t="shared" ca="1" si="439"/>
        <v>0</v>
      </c>
      <c r="J258" s="2">
        <f t="shared" ca="1" si="439"/>
        <v>0</v>
      </c>
      <c r="K258" s="2">
        <f t="shared" ca="1" si="439"/>
        <v>0</v>
      </c>
      <c r="L258" s="2">
        <f t="shared" ca="1" si="439"/>
        <v>0</v>
      </c>
      <c r="M258" s="2">
        <f t="shared" ca="1" si="439"/>
        <v>0</v>
      </c>
      <c r="N258" s="2">
        <f t="shared" ca="1" si="439"/>
        <v>0</v>
      </c>
      <c r="O258" s="2">
        <f>SUBTOTAL(9,O259:O262)</f>
        <v>0</v>
      </c>
      <c r="P258" s="2">
        <f t="shared" ca="1" si="439"/>
        <v>0</v>
      </c>
      <c r="Q258" s="2"/>
      <c r="R258" s="2">
        <f t="shared" ref="R258:CC258" ca="1" si="440">SUBTOTAL(9,R259:R262)</f>
        <v>0</v>
      </c>
      <c r="S258" s="2">
        <f t="shared" ca="1" si="440"/>
        <v>0</v>
      </c>
      <c r="T258" s="2">
        <f t="shared" ca="1" si="440"/>
        <v>0</v>
      </c>
      <c r="U258" s="2">
        <f t="shared" ca="1" si="440"/>
        <v>0</v>
      </c>
      <c r="V258" s="2">
        <f t="shared" ca="1" si="440"/>
        <v>0</v>
      </c>
      <c r="W258" s="2">
        <f t="shared" ca="1" si="440"/>
        <v>0</v>
      </c>
      <c r="X258" s="2">
        <f t="shared" ca="1" si="440"/>
        <v>0</v>
      </c>
      <c r="Y258" s="2">
        <f t="shared" ca="1" si="440"/>
        <v>0</v>
      </c>
      <c r="Z258" s="2">
        <f t="shared" ca="1" si="440"/>
        <v>0</v>
      </c>
      <c r="AA258" s="2">
        <f t="shared" ca="1" si="440"/>
        <v>0</v>
      </c>
      <c r="AB258" s="2">
        <f t="shared" ca="1" si="440"/>
        <v>0</v>
      </c>
      <c r="AC258" s="2">
        <f t="shared" ca="1" si="440"/>
        <v>0</v>
      </c>
      <c r="AD258" s="2">
        <f t="shared" ca="1" si="440"/>
        <v>0</v>
      </c>
      <c r="AE258" s="2">
        <f t="shared" ca="1" si="440"/>
        <v>0</v>
      </c>
      <c r="AF258" s="2">
        <f t="shared" ca="1" si="440"/>
        <v>0</v>
      </c>
      <c r="AG258" s="2">
        <f t="shared" ca="1" si="440"/>
        <v>0</v>
      </c>
      <c r="AH258" s="2">
        <f t="shared" ca="1" si="440"/>
        <v>0</v>
      </c>
      <c r="AI258" s="2">
        <f t="shared" ca="1" si="440"/>
        <v>0</v>
      </c>
      <c r="AJ258" s="2">
        <f t="shared" ca="1" si="440"/>
        <v>0</v>
      </c>
      <c r="AK258" s="2">
        <f t="shared" ca="1" si="440"/>
        <v>0</v>
      </c>
      <c r="AL258" s="2">
        <f t="shared" ca="1" si="440"/>
        <v>0</v>
      </c>
      <c r="AM258" s="2">
        <f t="shared" ca="1" si="440"/>
        <v>0</v>
      </c>
      <c r="AN258" s="2">
        <f t="shared" ca="1" si="440"/>
        <v>0</v>
      </c>
      <c r="AO258" s="2">
        <f t="shared" ca="1" si="440"/>
        <v>0</v>
      </c>
      <c r="AP258" s="2">
        <f t="shared" ca="1" si="440"/>
        <v>0</v>
      </c>
      <c r="AQ258" s="2">
        <f t="shared" ca="1" si="440"/>
        <v>0</v>
      </c>
      <c r="AR258" s="2">
        <f t="shared" ca="1" si="440"/>
        <v>0</v>
      </c>
      <c r="AS258" s="2">
        <f t="shared" ca="1" si="440"/>
        <v>0</v>
      </c>
      <c r="AT258" s="2">
        <f t="shared" ca="1" si="440"/>
        <v>0</v>
      </c>
      <c r="AU258" s="2">
        <f t="shared" ca="1" si="440"/>
        <v>0</v>
      </c>
      <c r="AV258" s="2">
        <f t="shared" ca="1" si="440"/>
        <v>0</v>
      </c>
      <c r="AW258" s="2">
        <f t="shared" ca="1" si="440"/>
        <v>0</v>
      </c>
      <c r="AX258" s="2">
        <f t="shared" ca="1" si="440"/>
        <v>0</v>
      </c>
      <c r="AY258" s="2">
        <f t="shared" ca="1" si="440"/>
        <v>0</v>
      </c>
      <c r="AZ258" s="2">
        <f t="shared" ca="1" si="440"/>
        <v>0</v>
      </c>
      <c r="BA258" s="2">
        <f t="shared" ca="1" si="440"/>
        <v>0</v>
      </c>
      <c r="BB258" s="2">
        <f t="shared" ca="1" si="440"/>
        <v>0</v>
      </c>
      <c r="BC258" s="2">
        <f t="shared" ca="1" si="440"/>
        <v>0</v>
      </c>
      <c r="BD258" s="2">
        <f t="shared" ca="1" si="440"/>
        <v>0</v>
      </c>
      <c r="BE258" s="2">
        <f t="shared" ca="1" si="440"/>
        <v>0</v>
      </c>
      <c r="BF258" s="2">
        <f t="shared" ca="1" si="440"/>
        <v>0</v>
      </c>
      <c r="BG258" s="2">
        <f t="shared" ca="1" si="440"/>
        <v>0</v>
      </c>
      <c r="BH258" s="2">
        <f t="shared" ca="1" si="440"/>
        <v>0</v>
      </c>
      <c r="BI258" s="2">
        <f t="shared" ca="1" si="440"/>
        <v>0</v>
      </c>
      <c r="BJ258" s="2">
        <f t="shared" ca="1" si="440"/>
        <v>0</v>
      </c>
      <c r="BK258" s="2">
        <f t="shared" ca="1" si="440"/>
        <v>0</v>
      </c>
      <c r="BL258" s="2">
        <f t="shared" ca="1" si="440"/>
        <v>0</v>
      </c>
      <c r="BM258" s="2">
        <f t="shared" ca="1" si="440"/>
        <v>0</v>
      </c>
      <c r="BN258" s="2">
        <f t="shared" ca="1" si="440"/>
        <v>0</v>
      </c>
      <c r="BO258" s="2">
        <f t="shared" ca="1" si="440"/>
        <v>0</v>
      </c>
      <c r="BP258" s="2">
        <f t="shared" ca="1" si="440"/>
        <v>0</v>
      </c>
      <c r="BQ258" s="2">
        <f t="shared" ca="1" si="440"/>
        <v>0</v>
      </c>
      <c r="BR258" s="2">
        <f t="shared" ca="1" si="440"/>
        <v>0</v>
      </c>
      <c r="BS258" s="2">
        <f t="shared" ca="1" si="440"/>
        <v>0</v>
      </c>
      <c r="BT258" s="2">
        <f t="shared" ca="1" si="440"/>
        <v>0</v>
      </c>
      <c r="BU258" s="2">
        <f t="shared" ca="1" si="440"/>
        <v>0</v>
      </c>
      <c r="BV258" s="2">
        <f t="shared" ca="1" si="440"/>
        <v>0</v>
      </c>
      <c r="BW258" s="2">
        <f t="shared" ca="1" si="440"/>
        <v>0</v>
      </c>
      <c r="BX258" s="2">
        <f t="shared" ca="1" si="440"/>
        <v>0</v>
      </c>
      <c r="BY258" s="2">
        <f t="shared" ca="1" si="440"/>
        <v>0</v>
      </c>
      <c r="BZ258" s="2">
        <f t="shared" ca="1" si="440"/>
        <v>0</v>
      </c>
      <c r="CA258" s="2">
        <f t="shared" ca="1" si="440"/>
        <v>0</v>
      </c>
      <c r="CB258" s="2">
        <f t="shared" ca="1" si="440"/>
        <v>0</v>
      </c>
      <c r="CC258" s="2">
        <f t="shared" ca="1" si="440"/>
        <v>0</v>
      </c>
      <c r="CD258" s="2">
        <f t="shared" ref="CD258:EH258" ca="1" si="441">SUBTOTAL(9,CD259:CD262)</f>
        <v>0</v>
      </c>
      <c r="CE258" s="2">
        <f t="shared" ca="1" si="441"/>
        <v>0</v>
      </c>
      <c r="CF258" s="2">
        <f t="shared" ca="1" si="441"/>
        <v>0</v>
      </c>
      <c r="CG258" s="2">
        <f t="shared" ca="1" si="441"/>
        <v>0</v>
      </c>
      <c r="CH258" s="2">
        <f t="shared" ca="1" si="441"/>
        <v>0</v>
      </c>
      <c r="CI258" s="2">
        <f t="shared" ca="1" si="441"/>
        <v>0</v>
      </c>
      <c r="CJ258" s="2">
        <f t="shared" ca="1" si="441"/>
        <v>0</v>
      </c>
      <c r="CK258" s="2">
        <f t="shared" ca="1" si="441"/>
        <v>0</v>
      </c>
      <c r="CL258" s="2">
        <f t="shared" ca="1" si="441"/>
        <v>0</v>
      </c>
      <c r="CM258" s="2">
        <f t="shared" ca="1" si="441"/>
        <v>0</v>
      </c>
      <c r="CN258" s="2">
        <f t="shared" ca="1" si="441"/>
        <v>0</v>
      </c>
      <c r="CO258" s="2">
        <f t="shared" ca="1" si="441"/>
        <v>0</v>
      </c>
      <c r="CP258" s="2">
        <f t="shared" ca="1" si="441"/>
        <v>0</v>
      </c>
      <c r="CQ258" s="2">
        <f t="shared" ca="1" si="441"/>
        <v>0</v>
      </c>
      <c r="CR258" s="2">
        <f t="shared" ca="1" si="441"/>
        <v>0</v>
      </c>
      <c r="CS258" s="2">
        <f t="shared" ca="1" si="441"/>
        <v>0</v>
      </c>
      <c r="CT258" s="2">
        <f t="shared" ca="1" si="441"/>
        <v>0</v>
      </c>
      <c r="CU258" s="2">
        <f t="shared" ca="1" si="441"/>
        <v>0</v>
      </c>
      <c r="CV258" s="2">
        <f t="shared" ca="1" si="441"/>
        <v>0</v>
      </c>
      <c r="CW258" s="2">
        <f t="shared" ca="1" si="441"/>
        <v>0</v>
      </c>
      <c r="CX258" s="2">
        <f t="shared" ca="1" si="441"/>
        <v>0</v>
      </c>
      <c r="CY258" s="2">
        <f t="shared" ca="1" si="441"/>
        <v>0</v>
      </c>
      <c r="CZ258" s="2">
        <f t="shared" ca="1" si="441"/>
        <v>0</v>
      </c>
      <c r="DA258" s="2">
        <f t="shared" ca="1" si="441"/>
        <v>0</v>
      </c>
      <c r="DB258" s="2">
        <f t="shared" ca="1" si="441"/>
        <v>0</v>
      </c>
      <c r="DC258" s="2">
        <f t="shared" ca="1" si="441"/>
        <v>0</v>
      </c>
      <c r="DD258" s="2">
        <f t="shared" ca="1" si="441"/>
        <v>0</v>
      </c>
      <c r="DE258" s="2">
        <f t="shared" ca="1" si="441"/>
        <v>0</v>
      </c>
      <c r="DF258" s="2">
        <f t="shared" ca="1" si="441"/>
        <v>0</v>
      </c>
      <c r="DG258" s="2">
        <f t="shared" ca="1" si="441"/>
        <v>0</v>
      </c>
      <c r="DH258" s="2">
        <f t="shared" ca="1" si="441"/>
        <v>0</v>
      </c>
      <c r="DI258" s="2">
        <f t="shared" ca="1" si="441"/>
        <v>0</v>
      </c>
      <c r="DJ258" s="2">
        <f t="shared" ca="1" si="441"/>
        <v>0</v>
      </c>
      <c r="DK258" s="2">
        <f t="shared" ca="1" si="441"/>
        <v>0</v>
      </c>
      <c r="DL258" s="2">
        <f t="shared" ca="1" si="441"/>
        <v>0</v>
      </c>
      <c r="DM258" s="2">
        <f t="shared" ca="1" si="441"/>
        <v>0</v>
      </c>
      <c r="DN258" s="2">
        <f t="shared" ca="1" si="441"/>
        <v>0</v>
      </c>
      <c r="DO258" s="2">
        <f t="shared" ca="1" si="441"/>
        <v>0</v>
      </c>
      <c r="DP258" s="2">
        <f t="shared" ca="1" si="441"/>
        <v>0</v>
      </c>
      <c r="DQ258" s="2">
        <f t="shared" ca="1" si="441"/>
        <v>0</v>
      </c>
      <c r="DR258" s="2">
        <f t="shared" ca="1" si="441"/>
        <v>0</v>
      </c>
      <c r="DS258" s="2">
        <f t="shared" ca="1" si="441"/>
        <v>0</v>
      </c>
      <c r="DT258" s="2">
        <f t="shared" ca="1" si="441"/>
        <v>0</v>
      </c>
      <c r="DU258" s="2">
        <f t="shared" ca="1" si="441"/>
        <v>0</v>
      </c>
      <c r="DV258" s="2">
        <f t="shared" ca="1" si="441"/>
        <v>0</v>
      </c>
      <c r="DW258" s="2">
        <f t="shared" ca="1" si="441"/>
        <v>0</v>
      </c>
      <c r="DX258" s="2">
        <f t="shared" ca="1" si="441"/>
        <v>0</v>
      </c>
      <c r="DY258" s="2">
        <f t="shared" ca="1" si="441"/>
        <v>0</v>
      </c>
      <c r="DZ258" s="2">
        <f t="shared" ca="1" si="441"/>
        <v>0</v>
      </c>
      <c r="EA258" s="2">
        <f t="shared" ca="1" si="441"/>
        <v>0</v>
      </c>
      <c r="EB258" s="2">
        <f t="shared" ca="1" si="441"/>
        <v>0</v>
      </c>
      <c r="EC258" s="2">
        <f t="shared" ca="1" si="441"/>
        <v>0</v>
      </c>
      <c r="ED258" s="2">
        <f t="shared" ca="1" si="441"/>
        <v>0</v>
      </c>
      <c r="EE258" s="2">
        <f t="shared" ca="1" si="441"/>
        <v>0</v>
      </c>
      <c r="EF258" s="2">
        <f t="shared" ca="1" si="441"/>
        <v>0</v>
      </c>
      <c r="EG258" s="2">
        <f t="shared" ca="1" si="441"/>
        <v>0</v>
      </c>
      <c r="EH258" s="2">
        <f t="shared" ca="1" si="441"/>
        <v>0</v>
      </c>
    </row>
    <row r="259" spans="1:138" hidden="1" outlineLevel="1" x14ac:dyDescent="0.2">
      <c r="A259" s="2"/>
      <c r="B259" s="182" t="s">
        <v>43</v>
      </c>
      <c r="C259" s="96"/>
      <c r="D259" s="96">
        <f ca="1">D150</f>
        <v>0</v>
      </c>
      <c r="E259" s="96">
        <f t="shared" ref="E259:N259" ca="1" si="442">E150</f>
        <v>0</v>
      </c>
      <c r="F259" s="96">
        <f t="shared" ca="1" si="442"/>
        <v>0</v>
      </c>
      <c r="G259" s="96">
        <f t="shared" ca="1" si="442"/>
        <v>0</v>
      </c>
      <c r="H259" s="96">
        <f t="shared" ca="1" si="442"/>
        <v>0</v>
      </c>
      <c r="I259" s="96">
        <f t="shared" ca="1" si="442"/>
        <v>0</v>
      </c>
      <c r="J259" s="96">
        <f t="shared" ca="1" si="442"/>
        <v>0</v>
      </c>
      <c r="K259" s="96">
        <f t="shared" ca="1" si="442"/>
        <v>0</v>
      </c>
      <c r="L259" s="96">
        <f t="shared" ca="1" si="442"/>
        <v>0</v>
      </c>
      <c r="M259" s="96">
        <f t="shared" ca="1" si="442"/>
        <v>0</v>
      </c>
      <c r="N259" s="96">
        <f t="shared" ca="1" si="442"/>
        <v>0</v>
      </c>
      <c r="O259" s="96">
        <f>O150</f>
        <v>0</v>
      </c>
      <c r="P259" s="96">
        <f t="shared" ref="P259:P264" ca="1" si="443">SUMIF($D$10:$N$10,"&lt;="&amp;MAX(rHoldPeriod,1),$D259:$N259)</f>
        <v>0</v>
      </c>
      <c r="Q259" s="2"/>
      <c r="R259" s="2">
        <f t="shared" ref="R259:CC259" ca="1" si="444">R150</f>
        <v>0</v>
      </c>
      <c r="S259" s="2">
        <f t="shared" ca="1" si="444"/>
        <v>0</v>
      </c>
      <c r="T259" s="2">
        <f t="shared" ca="1" si="444"/>
        <v>0</v>
      </c>
      <c r="U259" s="2">
        <f t="shared" ca="1" si="444"/>
        <v>0</v>
      </c>
      <c r="V259" s="2">
        <f t="shared" ca="1" si="444"/>
        <v>0</v>
      </c>
      <c r="W259" s="2">
        <f t="shared" ca="1" si="444"/>
        <v>0</v>
      </c>
      <c r="X259" s="2">
        <f t="shared" ca="1" si="444"/>
        <v>0</v>
      </c>
      <c r="Y259" s="2">
        <f t="shared" ca="1" si="444"/>
        <v>0</v>
      </c>
      <c r="Z259" s="2">
        <f t="shared" ca="1" si="444"/>
        <v>0</v>
      </c>
      <c r="AA259" s="2">
        <f t="shared" ca="1" si="444"/>
        <v>0</v>
      </c>
      <c r="AB259" s="2">
        <f t="shared" ca="1" si="444"/>
        <v>0</v>
      </c>
      <c r="AC259" s="2">
        <f t="shared" ca="1" si="444"/>
        <v>0</v>
      </c>
      <c r="AD259" s="2">
        <f t="shared" ca="1" si="444"/>
        <v>0</v>
      </c>
      <c r="AE259" s="2">
        <f t="shared" ca="1" si="444"/>
        <v>0</v>
      </c>
      <c r="AF259" s="2">
        <f t="shared" ca="1" si="444"/>
        <v>0</v>
      </c>
      <c r="AG259" s="2">
        <f t="shared" ca="1" si="444"/>
        <v>0</v>
      </c>
      <c r="AH259" s="2">
        <f t="shared" ca="1" si="444"/>
        <v>0</v>
      </c>
      <c r="AI259" s="2">
        <f t="shared" ca="1" si="444"/>
        <v>0</v>
      </c>
      <c r="AJ259" s="2">
        <f t="shared" ca="1" si="444"/>
        <v>0</v>
      </c>
      <c r="AK259" s="2">
        <f t="shared" ca="1" si="444"/>
        <v>0</v>
      </c>
      <c r="AL259" s="2">
        <f t="shared" ca="1" si="444"/>
        <v>0</v>
      </c>
      <c r="AM259" s="2">
        <f t="shared" ca="1" si="444"/>
        <v>0</v>
      </c>
      <c r="AN259" s="2">
        <f t="shared" ca="1" si="444"/>
        <v>0</v>
      </c>
      <c r="AO259" s="2">
        <f t="shared" ca="1" si="444"/>
        <v>0</v>
      </c>
      <c r="AP259" s="2">
        <f t="shared" ca="1" si="444"/>
        <v>0</v>
      </c>
      <c r="AQ259" s="2">
        <f t="shared" ca="1" si="444"/>
        <v>0</v>
      </c>
      <c r="AR259" s="2">
        <f t="shared" ca="1" si="444"/>
        <v>0</v>
      </c>
      <c r="AS259" s="2">
        <f t="shared" ca="1" si="444"/>
        <v>0</v>
      </c>
      <c r="AT259" s="2">
        <f t="shared" ca="1" si="444"/>
        <v>0</v>
      </c>
      <c r="AU259" s="2">
        <f t="shared" ca="1" si="444"/>
        <v>0</v>
      </c>
      <c r="AV259" s="2">
        <f t="shared" ca="1" si="444"/>
        <v>0</v>
      </c>
      <c r="AW259" s="2">
        <f t="shared" ca="1" si="444"/>
        <v>0</v>
      </c>
      <c r="AX259" s="2">
        <f t="shared" ca="1" si="444"/>
        <v>0</v>
      </c>
      <c r="AY259" s="2">
        <f t="shared" ca="1" si="444"/>
        <v>0</v>
      </c>
      <c r="AZ259" s="2">
        <f t="shared" ca="1" si="444"/>
        <v>0</v>
      </c>
      <c r="BA259" s="2">
        <f t="shared" ca="1" si="444"/>
        <v>0</v>
      </c>
      <c r="BB259" s="2">
        <f t="shared" ca="1" si="444"/>
        <v>0</v>
      </c>
      <c r="BC259" s="2">
        <f t="shared" ca="1" si="444"/>
        <v>0</v>
      </c>
      <c r="BD259" s="2">
        <f t="shared" ca="1" si="444"/>
        <v>0</v>
      </c>
      <c r="BE259" s="2">
        <f t="shared" ca="1" si="444"/>
        <v>0</v>
      </c>
      <c r="BF259" s="2">
        <f t="shared" ca="1" si="444"/>
        <v>0</v>
      </c>
      <c r="BG259" s="2">
        <f t="shared" ca="1" si="444"/>
        <v>0</v>
      </c>
      <c r="BH259" s="2">
        <f t="shared" ca="1" si="444"/>
        <v>0</v>
      </c>
      <c r="BI259" s="2">
        <f t="shared" ca="1" si="444"/>
        <v>0</v>
      </c>
      <c r="BJ259" s="2">
        <f t="shared" ca="1" si="444"/>
        <v>0</v>
      </c>
      <c r="BK259" s="2">
        <f t="shared" ca="1" si="444"/>
        <v>0</v>
      </c>
      <c r="BL259" s="2">
        <f t="shared" ca="1" si="444"/>
        <v>0</v>
      </c>
      <c r="BM259" s="2">
        <f t="shared" ca="1" si="444"/>
        <v>0</v>
      </c>
      <c r="BN259" s="2">
        <f t="shared" ca="1" si="444"/>
        <v>0</v>
      </c>
      <c r="BO259" s="2">
        <f t="shared" ca="1" si="444"/>
        <v>0</v>
      </c>
      <c r="BP259" s="2">
        <f t="shared" ca="1" si="444"/>
        <v>0</v>
      </c>
      <c r="BQ259" s="2">
        <f t="shared" ca="1" si="444"/>
        <v>0</v>
      </c>
      <c r="BR259" s="2">
        <f t="shared" ca="1" si="444"/>
        <v>0</v>
      </c>
      <c r="BS259" s="2">
        <f t="shared" ca="1" si="444"/>
        <v>0</v>
      </c>
      <c r="BT259" s="2">
        <f t="shared" ca="1" si="444"/>
        <v>0</v>
      </c>
      <c r="BU259" s="2">
        <f t="shared" ca="1" si="444"/>
        <v>0</v>
      </c>
      <c r="BV259" s="2">
        <f t="shared" ca="1" si="444"/>
        <v>0</v>
      </c>
      <c r="BW259" s="2">
        <f t="shared" ca="1" si="444"/>
        <v>0</v>
      </c>
      <c r="BX259" s="2">
        <f t="shared" ca="1" si="444"/>
        <v>0</v>
      </c>
      <c r="BY259" s="2">
        <f t="shared" ca="1" si="444"/>
        <v>0</v>
      </c>
      <c r="BZ259" s="2">
        <f t="shared" ca="1" si="444"/>
        <v>0</v>
      </c>
      <c r="CA259" s="2">
        <f t="shared" ca="1" si="444"/>
        <v>0</v>
      </c>
      <c r="CB259" s="2">
        <f t="shared" ca="1" si="444"/>
        <v>0</v>
      </c>
      <c r="CC259" s="2">
        <f t="shared" ca="1" si="444"/>
        <v>0</v>
      </c>
      <c r="CD259" s="2">
        <f t="shared" ref="CD259:EH259" ca="1" si="445">CD150</f>
        <v>0</v>
      </c>
      <c r="CE259" s="2">
        <f t="shared" ca="1" si="445"/>
        <v>0</v>
      </c>
      <c r="CF259" s="2">
        <f t="shared" ca="1" si="445"/>
        <v>0</v>
      </c>
      <c r="CG259" s="2">
        <f t="shared" ca="1" si="445"/>
        <v>0</v>
      </c>
      <c r="CH259" s="2">
        <f t="shared" ca="1" si="445"/>
        <v>0</v>
      </c>
      <c r="CI259" s="2">
        <f t="shared" ca="1" si="445"/>
        <v>0</v>
      </c>
      <c r="CJ259" s="2">
        <f t="shared" ca="1" si="445"/>
        <v>0</v>
      </c>
      <c r="CK259" s="2">
        <f t="shared" ca="1" si="445"/>
        <v>0</v>
      </c>
      <c r="CL259" s="2">
        <f t="shared" ca="1" si="445"/>
        <v>0</v>
      </c>
      <c r="CM259" s="2">
        <f t="shared" ca="1" si="445"/>
        <v>0</v>
      </c>
      <c r="CN259" s="2">
        <f t="shared" ca="1" si="445"/>
        <v>0</v>
      </c>
      <c r="CO259" s="2">
        <f t="shared" ca="1" si="445"/>
        <v>0</v>
      </c>
      <c r="CP259" s="2">
        <f t="shared" ca="1" si="445"/>
        <v>0</v>
      </c>
      <c r="CQ259" s="2">
        <f t="shared" ca="1" si="445"/>
        <v>0</v>
      </c>
      <c r="CR259" s="2">
        <f t="shared" ca="1" si="445"/>
        <v>0</v>
      </c>
      <c r="CS259" s="2">
        <f t="shared" ca="1" si="445"/>
        <v>0</v>
      </c>
      <c r="CT259" s="2">
        <f t="shared" ca="1" si="445"/>
        <v>0</v>
      </c>
      <c r="CU259" s="2">
        <f t="shared" ca="1" si="445"/>
        <v>0</v>
      </c>
      <c r="CV259" s="2">
        <f t="shared" ca="1" si="445"/>
        <v>0</v>
      </c>
      <c r="CW259" s="2">
        <f t="shared" ca="1" si="445"/>
        <v>0</v>
      </c>
      <c r="CX259" s="2">
        <f t="shared" ca="1" si="445"/>
        <v>0</v>
      </c>
      <c r="CY259" s="2">
        <f t="shared" ca="1" si="445"/>
        <v>0</v>
      </c>
      <c r="CZ259" s="2">
        <f t="shared" ca="1" si="445"/>
        <v>0</v>
      </c>
      <c r="DA259" s="2">
        <f t="shared" ca="1" si="445"/>
        <v>0</v>
      </c>
      <c r="DB259" s="2">
        <f t="shared" ca="1" si="445"/>
        <v>0</v>
      </c>
      <c r="DC259" s="2">
        <f t="shared" ca="1" si="445"/>
        <v>0</v>
      </c>
      <c r="DD259" s="2">
        <f t="shared" ca="1" si="445"/>
        <v>0</v>
      </c>
      <c r="DE259" s="2">
        <f t="shared" ca="1" si="445"/>
        <v>0</v>
      </c>
      <c r="DF259" s="2">
        <f t="shared" ca="1" si="445"/>
        <v>0</v>
      </c>
      <c r="DG259" s="2">
        <f t="shared" ca="1" si="445"/>
        <v>0</v>
      </c>
      <c r="DH259" s="2">
        <f t="shared" ca="1" si="445"/>
        <v>0</v>
      </c>
      <c r="DI259" s="2">
        <f t="shared" ca="1" si="445"/>
        <v>0</v>
      </c>
      <c r="DJ259" s="2">
        <f t="shared" ca="1" si="445"/>
        <v>0</v>
      </c>
      <c r="DK259" s="2">
        <f t="shared" ca="1" si="445"/>
        <v>0</v>
      </c>
      <c r="DL259" s="2">
        <f t="shared" ca="1" si="445"/>
        <v>0</v>
      </c>
      <c r="DM259" s="2">
        <f t="shared" ca="1" si="445"/>
        <v>0</v>
      </c>
      <c r="DN259" s="2">
        <f t="shared" ca="1" si="445"/>
        <v>0</v>
      </c>
      <c r="DO259" s="2">
        <f t="shared" ca="1" si="445"/>
        <v>0</v>
      </c>
      <c r="DP259" s="2">
        <f t="shared" ca="1" si="445"/>
        <v>0</v>
      </c>
      <c r="DQ259" s="2">
        <f t="shared" ca="1" si="445"/>
        <v>0</v>
      </c>
      <c r="DR259" s="2">
        <f t="shared" ca="1" si="445"/>
        <v>0</v>
      </c>
      <c r="DS259" s="2">
        <f t="shared" ca="1" si="445"/>
        <v>0</v>
      </c>
      <c r="DT259" s="2">
        <f t="shared" ca="1" si="445"/>
        <v>0</v>
      </c>
      <c r="DU259" s="2">
        <f t="shared" ca="1" si="445"/>
        <v>0</v>
      </c>
      <c r="DV259" s="2">
        <f t="shared" ca="1" si="445"/>
        <v>0</v>
      </c>
      <c r="DW259" s="2">
        <f t="shared" ca="1" si="445"/>
        <v>0</v>
      </c>
      <c r="DX259" s="2">
        <f t="shared" ca="1" si="445"/>
        <v>0</v>
      </c>
      <c r="DY259" s="2">
        <f t="shared" ca="1" si="445"/>
        <v>0</v>
      </c>
      <c r="DZ259" s="2">
        <f t="shared" ca="1" si="445"/>
        <v>0</v>
      </c>
      <c r="EA259" s="2">
        <f t="shared" ca="1" si="445"/>
        <v>0</v>
      </c>
      <c r="EB259" s="2">
        <f t="shared" ca="1" si="445"/>
        <v>0</v>
      </c>
      <c r="EC259" s="2">
        <f t="shared" ca="1" si="445"/>
        <v>0</v>
      </c>
      <c r="ED259" s="2">
        <f t="shared" ca="1" si="445"/>
        <v>0</v>
      </c>
      <c r="EE259" s="2">
        <f t="shared" ca="1" si="445"/>
        <v>0</v>
      </c>
      <c r="EF259" s="2">
        <f t="shared" ca="1" si="445"/>
        <v>0</v>
      </c>
      <c r="EG259" s="2">
        <f t="shared" ca="1" si="445"/>
        <v>0</v>
      </c>
      <c r="EH259" s="2">
        <f t="shared" ca="1" si="445"/>
        <v>0</v>
      </c>
    </row>
    <row r="260" spans="1:138" hidden="1" outlineLevel="1" x14ac:dyDescent="0.2">
      <c r="A260" s="2"/>
      <c r="B260" s="182" t="s">
        <v>266</v>
      </c>
      <c r="C260" s="96"/>
      <c r="D260" s="96">
        <f ca="1">D157</f>
        <v>0</v>
      </c>
      <c r="E260" s="96">
        <f t="shared" ref="E260:N260" ca="1" si="446">E157</f>
        <v>0</v>
      </c>
      <c r="F260" s="96">
        <f t="shared" ca="1" si="446"/>
        <v>0</v>
      </c>
      <c r="G260" s="96">
        <f t="shared" ca="1" si="446"/>
        <v>0</v>
      </c>
      <c r="H260" s="96">
        <f t="shared" ca="1" si="446"/>
        <v>0</v>
      </c>
      <c r="I260" s="96">
        <f t="shared" ca="1" si="446"/>
        <v>0</v>
      </c>
      <c r="J260" s="96">
        <f t="shared" ca="1" si="446"/>
        <v>0</v>
      </c>
      <c r="K260" s="96">
        <f t="shared" ca="1" si="446"/>
        <v>0</v>
      </c>
      <c r="L260" s="96">
        <f t="shared" ca="1" si="446"/>
        <v>0</v>
      </c>
      <c r="M260" s="96">
        <f t="shared" ca="1" si="446"/>
        <v>0</v>
      </c>
      <c r="N260" s="96">
        <f t="shared" ca="1" si="446"/>
        <v>0</v>
      </c>
      <c r="O260" s="96">
        <f>O157</f>
        <v>0</v>
      </c>
      <c r="P260" s="96">
        <f t="shared" ca="1" si="443"/>
        <v>0</v>
      </c>
      <c r="Q260" s="2"/>
      <c r="R260" s="2">
        <f t="shared" ref="R260:CC260" ca="1" si="447">R157</f>
        <v>0</v>
      </c>
      <c r="S260" s="2">
        <f t="shared" ca="1" si="447"/>
        <v>0</v>
      </c>
      <c r="T260" s="2">
        <f t="shared" ca="1" si="447"/>
        <v>0</v>
      </c>
      <c r="U260" s="2">
        <f t="shared" ca="1" si="447"/>
        <v>0</v>
      </c>
      <c r="V260" s="2">
        <f t="shared" ca="1" si="447"/>
        <v>0</v>
      </c>
      <c r="W260" s="2">
        <f t="shared" ca="1" si="447"/>
        <v>0</v>
      </c>
      <c r="X260" s="2">
        <f t="shared" ca="1" si="447"/>
        <v>0</v>
      </c>
      <c r="Y260" s="2">
        <f t="shared" ca="1" si="447"/>
        <v>0</v>
      </c>
      <c r="Z260" s="2">
        <f t="shared" ca="1" si="447"/>
        <v>0</v>
      </c>
      <c r="AA260" s="2">
        <f t="shared" ca="1" si="447"/>
        <v>0</v>
      </c>
      <c r="AB260" s="2">
        <f t="shared" ca="1" si="447"/>
        <v>0</v>
      </c>
      <c r="AC260" s="2">
        <f t="shared" ca="1" si="447"/>
        <v>0</v>
      </c>
      <c r="AD260" s="2">
        <f t="shared" ca="1" si="447"/>
        <v>0</v>
      </c>
      <c r="AE260" s="2">
        <f t="shared" ca="1" si="447"/>
        <v>0</v>
      </c>
      <c r="AF260" s="2">
        <f t="shared" ca="1" si="447"/>
        <v>0</v>
      </c>
      <c r="AG260" s="2">
        <f t="shared" ca="1" si="447"/>
        <v>0</v>
      </c>
      <c r="AH260" s="2">
        <f t="shared" ca="1" si="447"/>
        <v>0</v>
      </c>
      <c r="AI260" s="2">
        <f t="shared" ca="1" si="447"/>
        <v>0</v>
      </c>
      <c r="AJ260" s="2">
        <f t="shared" ca="1" si="447"/>
        <v>0</v>
      </c>
      <c r="AK260" s="2">
        <f t="shared" ca="1" si="447"/>
        <v>0</v>
      </c>
      <c r="AL260" s="2">
        <f t="shared" ca="1" si="447"/>
        <v>0</v>
      </c>
      <c r="AM260" s="2">
        <f t="shared" ca="1" si="447"/>
        <v>0</v>
      </c>
      <c r="AN260" s="2">
        <f t="shared" ca="1" si="447"/>
        <v>0</v>
      </c>
      <c r="AO260" s="2">
        <f t="shared" ca="1" si="447"/>
        <v>0</v>
      </c>
      <c r="AP260" s="2">
        <f t="shared" ca="1" si="447"/>
        <v>0</v>
      </c>
      <c r="AQ260" s="2">
        <f t="shared" ca="1" si="447"/>
        <v>0</v>
      </c>
      <c r="AR260" s="2">
        <f t="shared" ca="1" si="447"/>
        <v>0</v>
      </c>
      <c r="AS260" s="2">
        <f t="shared" ca="1" si="447"/>
        <v>0</v>
      </c>
      <c r="AT260" s="2">
        <f t="shared" ca="1" si="447"/>
        <v>0</v>
      </c>
      <c r="AU260" s="2">
        <f t="shared" ca="1" si="447"/>
        <v>0</v>
      </c>
      <c r="AV260" s="2">
        <f t="shared" ca="1" si="447"/>
        <v>0</v>
      </c>
      <c r="AW260" s="2">
        <f t="shared" ca="1" si="447"/>
        <v>0</v>
      </c>
      <c r="AX260" s="2">
        <f t="shared" ca="1" si="447"/>
        <v>0</v>
      </c>
      <c r="AY260" s="2">
        <f t="shared" ca="1" si="447"/>
        <v>0</v>
      </c>
      <c r="AZ260" s="2">
        <f t="shared" ca="1" si="447"/>
        <v>0</v>
      </c>
      <c r="BA260" s="2">
        <f t="shared" ca="1" si="447"/>
        <v>0</v>
      </c>
      <c r="BB260" s="2">
        <f t="shared" ca="1" si="447"/>
        <v>0</v>
      </c>
      <c r="BC260" s="2">
        <f t="shared" ca="1" si="447"/>
        <v>0</v>
      </c>
      <c r="BD260" s="2">
        <f t="shared" ca="1" si="447"/>
        <v>0</v>
      </c>
      <c r="BE260" s="2">
        <f t="shared" ca="1" si="447"/>
        <v>0</v>
      </c>
      <c r="BF260" s="2">
        <f t="shared" ca="1" si="447"/>
        <v>0</v>
      </c>
      <c r="BG260" s="2">
        <f t="shared" ca="1" si="447"/>
        <v>0</v>
      </c>
      <c r="BH260" s="2">
        <f t="shared" ca="1" si="447"/>
        <v>0</v>
      </c>
      <c r="BI260" s="2">
        <f t="shared" ca="1" si="447"/>
        <v>0</v>
      </c>
      <c r="BJ260" s="2">
        <f t="shared" ca="1" si="447"/>
        <v>0</v>
      </c>
      <c r="BK260" s="2">
        <f t="shared" ca="1" si="447"/>
        <v>0</v>
      </c>
      <c r="BL260" s="2">
        <f t="shared" ca="1" si="447"/>
        <v>0</v>
      </c>
      <c r="BM260" s="2">
        <f t="shared" ca="1" si="447"/>
        <v>0</v>
      </c>
      <c r="BN260" s="2">
        <f t="shared" ca="1" si="447"/>
        <v>0</v>
      </c>
      <c r="BO260" s="2">
        <f t="shared" ca="1" si="447"/>
        <v>0</v>
      </c>
      <c r="BP260" s="2">
        <f t="shared" ca="1" si="447"/>
        <v>0</v>
      </c>
      <c r="BQ260" s="2">
        <f t="shared" ca="1" si="447"/>
        <v>0</v>
      </c>
      <c r="BR260" s="2">
        <f t="shared" ca="1" si="447"/>
        <v>0</v>
      </c>
      <c r="BS260" s="2">
        <f t="shared" ca="1" si="447"/>
        <v>0</v>
      </c>
      <c r="BT260" s="2">
        <f t="shared" ca="1" si="447"/>
        <v>0</v>
      </c>
      <c r="BU260" s="2">
        <f t="shared" ca="1" si="447"/>
        <v>0</v>
      </c>
      <c r="BV260" s="2">
        <f t="shared" ca="1" si="447"/>
        <v>0</v>
      </c>
      <c r="BW260" s="2">
        <f t="shared" ca="1" si="447"/>
        <v>0</v>
      </c>
      <c r="BX260" s="2">
        <f t="shared" ca="1" si="447"/>
        <v>0</v>
      </c>
      <c r="BY260" s="2">
        <f t="shared" ca="1" si="447"/>
        <v>0</v>
      </c>
      <c r="BZ260" s="2">
        <f t="shared" ca="1" si="447"/>
        <v>0</v>
      </c>
      <c r="CA260" s="2">
        <f t="shared" ca="1" si="447"/>
        <v>0</v>
      </c>
      <c r="CB260" s="2">
        <f t="shared" ca="1" si="447"/>
        <v>0</v>
      </c>
      <c r="CC260" s="2">
        <f t="shared" ca="1" si="447"/>
        <v>0</v>
      </c>
      <c r="CD260" s="2">
        <f t="shared" ref="CD260:EH260" ca="1" si="448">CD157</f>
        <v>0</v>
      </c>
      <c r="CE260" s="2">
        <f t="shared" ca="1" si="448"/>
        <v>0</v>
      </c>
      <c r="CF260" s="2">
        <f t="shared" ca="1" si="448"/>
        <v>0</v>
      </c>
      <c r="CG260" s="2">
        <f t="shared" ca="1" si="448"/>
        <v>0</v>
      </c>
      <c r="CH260" s="2">
        <f t="shared" ca="1" si="448"/>
        <v>0</v>
      </c>
      <c r="CI260" s="2">
        <f t="shared" ca="1" si="448"/>
        <v>0</v>
      </c>
      <c r="CJ260" s="2">
        <f t="shared" ca="1" si="448"/>
        <v>0</v>
      </c>
      <c r="CK260" s="2">
        <f t="shared" ca="1" si="448"/>
        <v>0</v>
      </c>
      <c r="CL260" s="2">
        <f t="shared" ca="1" si="448"/>
        <v>0</v>
      </c>
      <c r="CM260" s="2">
        <f t="shared" ca="1" si="448"/>
        <v>0</v>
      </c>
      <c r="CN260" s="2">
        <f t="shared" ca="1" si="448"/>
        <v>0</v>
      </c>
      <c r="CO260" s="2">
        <f t="shared" ca="1" si="448"/>
        <v>0</v>
      </c>
      <c r="CP260" s="2">
        <f t="shared" ca="1" si="448"/>
        <v>0</v>
      </c>
      <c r="CQ260" s="2">
        <f t="shared" ca="1" si="448"/>
        <v>0</v>
      </c>
      <c r="CR260" s="2">
        <f t="shared" ca="1" si="448"/>
        <v>0</v>
      </c>
      <c r="CS260" s="2">
        <f t="shared" ca="1" si="448"/>
        <v>0</v>
      </c>
      <c r="CT260" s="2">
        <f t="shared" ca="1" si="448"/>
        <v>0</v>
      </c>
      <c r="CU260" s="2">
        <f t="shared" ca="1" si="448"/>
        <v>0</v>
      </c>
      <c r="CV260" s="2">
        <f t="shared" ca="1" si="448"/>
        <v>0</v>
      </c>
      <c r="CW260" s="2">
        <f t="shared" ca="1" si="448"/>
        <v>0</v>
      </c>
      <c r="CX260" s="2">
        <f t="shared" ca="1" si="448"/>
        <v>0</v>
      </c>
      <c r="CY260" s="2">
        <f t="shared" ca="1" si="448"/>
        <v>0</v>
      </c>
      <c r="CZ260" s="2">
        <f t="shared" ca="1" si="448"/>
        <v>0</v>
      </c>
      <c r="DA260" s="2">
        <f t="shared" ca="1" si="448"/>
        <v>0</v>
      </c>
      <c r="DB260" s="2">
        <f t="shared" ca="1" si="448"/>
        <v>0</v>
      </c>
      <c r="DC260" s="2">
        <f t="shared" ca="1" si="448"/>
        <v>0</v>
      </c>
      <c r="DD260" s="2">
        <f t="shared" ca="1" si="448"/>
        <v>0</v>
      </c>
      <c r="DE260" s="2">
        <f t="shared" ca="1" si="448"/>
        <v>0</v>
      </c>
      <c r="DF260" s="2">
        <f t="shared" ca="1" si="448"/>
        <v>0</v>
      </c>
      <c r="DG260" s="2">
        <f t="shared" ca="1" si="448"/>
        <v>0</v>
      </c>
      <c r="DH260" s="2">
        <f t="shared" ca="1" si="448"/>
        <v>0</v>
      </c>
      <c r="DI260" s="2">
        <f t="shared" ca="1" si="448"/>
        <v>0</v>
      </c>
      <c r="DJ260" s="2">
        <f t="shared" ca="1" si="448"/>
        <v>0</v>
      </c>
      <c r="DK260" s="2">
        <f t="shared" ca="1" si="448"/>
        <v>0</v>
      </c>
      <c r="DL260" s="2">
        <f t="shared" ca="1" si="448"/>
        <v>0</v>
      </c>
      <c r="DM260" s="2">
        <f t="shared" ca="1" si="448"/>
        <v>0</v>
      </c>
      <c r="DN260" s="2">
        <f t="shared" ca="1" si="448"/>
        <v>0</v>
      </c>
      <c r="DO260" s="2">
        <f t="shared" ca="1" si="448"/>
        <v>0</v>
      </c>
      <c r="DP260" s="2">
        <f t="shared" ca="1" si="448"/>
        <v>0</v>
      </c>
      <c r="DQ260" s="2">
        <f t="shared" ca="1" si="448"/>
        <v>0</v>
      </c>
      <c r="DR260" s="2">
        <f t="shared" ca="1" si="448"/>
        <v>0</v>
      </c>
      <c r="DS260" s="2">
        <f t="shared" ca="1" si="448"/>
        <v>0</v>
      </c>
      <c r="DT260" s="2">
        <f t="shared" ca="1" si="448"/>
        <v>0</v>
      </c>
      <c r="DU260" s="2">
        <f t="shared" ca="1" si="448"/>
        <v>0</v>
      </c>
      <c r="DV260" s="2">
        <f t="shared" ca="1" si="448"/>
        <v>0</v>
      </c>
      <c r="DW260" s="2">
        <f t="shared" ca="1" si="448"/>
        <v>0</v>
      </c>
      <c r="DX260" s="2">
        <f t="shared" ca="1" si="448"/>
        <v>0</v>
      </c>
      <c r="DY260" s="2">
        <f t="shared" ca="1" si="448"/>
        <v>0</v>
      </c>
      <c r="DZ260" s="2">
        <f t="shared" ca="1" si="448"/>
        <v>0</v>
      </c>
      <c r="EA260" s="2">
        <f t="shared" ca="1" si="448"/>
        <v>0</v>
      </c>
      <c r="EB260" s="2">
        <f t="shared" ca="1" si="448"/>
        <v>0</v>
      </c>
      <c r="EC260" s="2">
        <f t="shared" ca="1" si="448"/>
        <v>0</v>
      </c>
      <c r="ED260" s="2">
        <f t="shared" ca="1" si="448"/>
        <v>0</v>
      </c>
      <c r="EE260" s="2">
        <f t="shared" ca="1" si="448"/>
        <v>0</v>
      </c>
      <c r="EF260" s="2">
        <f t="shared" ca="1" si="448"/>
        <v>0</v>
      </c>
      <c r="EG260" s="2">
        <f t="shared" ca="1" si="448"/>
        <v>0</v>
      </c>
      <c r="EH260" s="2">
        <f t="shared" ca="1" si="448"/>
        <v>0</v>
      </c>
    </row>
    <row r="261" spans="1:138" hidden="1" outlineLevel="1" x14ac:dyDescent="0.2">
      <c r="A261" s="2"/>
      <c r="B261" s="182" t="s">
        <v>139</v>
      </c>
      <c r="C261" s="96"/>
      <c r="D261" s="96">
        <f ca="1">D164</f>
        <v>0</v>
      </c>
      <c r="E261" s="96">
        <f t="shared" ref="E261:N261" ca="1" si="449">E164</f>
        <v>0</v>
      </c>
      <c r="F261" s="96">
        <f t="shared" ca="1" si="449"/>
        <v>0</v>
      </c>
      <c r="G261" s="96">
        <f t="shared" ca="1" si="449"/>
        <v>0</v>
      </c>
      <c r="H261" s="96">
        <f t="shared" ca="1" si="449"/>
        <v>0</v>
      </c>
      <c r="I261" s="96">
        <f t="shared" ca="1" si="449"/>
        <v>0</v>
      </c>
      <c r="J261" s="96">
        <f t="shared" ca="1" si="449"/>
        <v>0</v>
      </c>
      <c r="K261" s="96">
        <f t="shared" ca="1" si="449"/>
        <v>0</v>
      </c>
      <c r="L261" s="96">
        <f t="shared" ca="1" si="449"/>
        <v>0</v>
      </c>
      <c r="M261" s="96">
        <f t="shared" ca="1" si="449"/>
        <v>0</v>
      </c>
      <c r="N261" s="96">
        <f t="shared" ca="1" si="449"/>
        <v>0</v>
      </c>
      <c r="O261" s="96">
        <f>O164</f>
        <v>0</v>
      </c>
      <c r="P261" s="96">
        <f t="shared" ca="1" si="443"/>
        <v>0</v>
      </c>
      <c r="Q261" s="2"/>
      <c r="R261" s="2">
        <f t="shared" ref="R261:CC261" ca="1" si="450">R164</f>
        <v>0</v>
      </c>
      <c r="S261" s="2">
        <f t="shared" ca="1" si="450"/>
        <v>0</v>
      </c>
      <c r="T261" s="2">
        <f t="shared" ca="1" si="450"/>
        <v>0</v>
      </c>
      <c r="U261" s="2">
        <f t="shared" ca="1" si="450"/>
        <v>0</v>
      </c>
      <c r="V261" s="2">
        <f t="shared" ca="1" si="450"/>
        <v>0</v>
      </c>
      <c r="W261" s="2">
        <f t="shared" ca="1" si="450"/>
        <v>0</v>
      </c>
      <c r="X261" s="2">
        <f t="shared" ca="1" si="450"/>
        <v>0</v>
      </c>
      <c r="Y261" s="2">
        <f t="shared" ca="1" si="450"/>
        <v>0</v>
      </c>
      <c r="Z261" s="2">
        <f t="shared" ca="1" si="450"/>
        <v>0</v>
      </c>
      <c r="AA261" s="2">
        <f t="shared" ca="1" si="450"/>
        <v>0</v>
      </c>
      <c r="AB261" s="2">
        <f t="shared" ca="1" si="450"/>
        <v>0</v>
      </c>
      <c r="AC261" s="2">
        <f t="shared" ca="1" si="450"/>
        <v>0</v>
      </c>
      <c r="AD261" s="2">
        <f t="shared" ca="1" si="450"/>
        <v>0</v>
      </c>
      <c r="AE261" s="2">
        <f t="shared" ca="1" si="450"/>
        <v>0</v>
      </c>
      <c r="AF261" s="2">
        <f t="shared" ca="1" si="450"/>
        <v>0</v>
      </c>
      <c r="AG261" s="2">
        <f t="shared" ca="1" si="450"/>
        <v>0</v>
      </c>
      <c r="AH261" s="2">
        <f t="shared" ca="1" si="450"/>
        <v>0</v>
      </c>
      <c r="AI261" s="2">
        <f t="shared" ca="1" si="450"/>
        <v>0</v>
      </c>
      <c r="AJ261" s="2">
        <f t="shared" ca="1" si="450"/>
        <v>0</v>
      </c>
      <c r="AK261" s="2">
        <f t="shared" ca="1" si="450"/>
        <v>0</v>
      </c>
      <c r="AL261" s="2">
        <f t="shared" ca="1" si="450"/>
        <v>0</v>
      </c>
      <c r="AM261" s="2">
        <f t="shared" ca="1" si="450"/>
        <v>0</v>
      </c>
      <c r="AN261" s="2">
        <f t="shared" ca="1" si="450"/>
        <v>0</v>
      </c>
      <c r="AO261" s="2">
        <f t="shared" ca="1" si="450"/>
        <v>0</v>
      </c>
      <c r="AP261" s="2">
        <f t="shared" ca="1" si="450"/>
        <v>0</v>
      </c>
      <c r="AQ261" s="2">
        <f t="shared" ca="1" si="450"/>
        <v>0</v>
      </c>
      <c r="AR261" s="2">
        <f t="shared" ca="1" si="450"/>
        <v>0</v>
      </c>
      <c r="AS261" s="2">
        <f t="shared" ca="1" si="450"/>
        <v>0</v>
      </c>
      <c r="AT261" s="2">
        <f t="shared" ca="1" si="450"/>
        <v>0</v>
      </c>
      <c r="AU261" s="2">
        <f t="shared" ca="1" si="450"/>
        <v>0</v>
      </c>
      <c r="AV261" s="2">
        <f t="shared" ca="1" si="450"/>
        <v>0</v>
      </c>
      <c r="AW261" s="2">
        <f t="shared" ca="1" si="450"/>
        <v>0</v>
      </c>
      <c r="AX261" s="2">
        <f t="shared" ca="1" si="450"/>
        <v>0</v>
      </c>
      <c r="AY261" s="2">
        <f t="shared" ca="1" si="450"/>
        <v>0</v>
      </c>
      <c r="AZ261" s="2">
        <f t="shared" ca="1" si="450"/>
        <v>0</v>
      </c>
      <c r="BA261" s="2">
        <f t="shared" ca="1" si="450"/>
        <v>0</v>
      </c>
      <c r="BB261" s="2">
        <f t="shared" ca="1" si="450"/>
        <v>0</v>
      </c>
      <c r="BC261" s="2">
        <f t="shared" ca="1" si="450"/>
        <v>0</v>
      </c>
      <c r="BD261" s="2">
        <f t="shared" ca="1" si="450"/>
        <v>0</v>
      </c>
      <c r="BE261" s="2">
        <f t="shared" ca="1" si="450"/>
        <v>0</v>
      </c>
      <c r="BF261" s="2">
        <f t="shared" ca="1" si="450"/>
        <v>0</v>
      </c>
      <c r="BG261" s="2">
        <f t="shared" ca="1" si="450"/>
        <v>0</v>
      </c>
      <c r="BH261" s="2">
        <f t="shared" ca="1" si="450"/>
        <v>0</v>
      </c>
      <c r="BI261" s="2">
        <f t="shared" ca="1" si="450"/>
        <v>0</v>
      </c>
      <c r="BJ261" s="2">
        <f t="shared" ca="1" si="450"/>
        <v>0</v>
      </c>
      <c r="BK261" s="2">
        <f t="shared" ca="1" si="450"/>
        <v>0</v>
      </c>
      <c r="BL261" s="2">
        <f t="shared" ca="1" si="450"/>
        <v>0</v>
      </c>
      <c r="BM261" s="2">
        <f t="shared" ca="1" si="450"/>
        <v>0</v>
      </c>
      <c r="BN261" s="2">
        <f t="shared" ca="1" si="450"/>
        <v>0</v>
      </c>
      <c r="BO261" s="2">
        <f t="shared" ca="1" si="450"/>
        <v>0</v>
      </c>
      <c r="BP261" s="2">
        <f t="shared" ca="1" si="450"/>
        <v>0</v>
      </c>
      <c r="BQ261" s="2">
        <f t="shared" ca="1" si="450"/>
        <v>0</v>
      </c>
      <c r="BR261" s="2">
        <f t="shared" ca="1" si="450"/>
        <v>0</v>
      </c>
      <c r="BS261" s="2">
        <f t="shared" ca="1" si="450"/>
        <v>0</v>
      </c>
      <c r="BT261" s="2">
        <f t="shared" ca="1" si="450"/>
        <v>0</v>
      </c>
      <c r="BU261" s="2">
        <f t="shared" ca="1" si="450"/>
        <v>0</v>
      </c>
      <c r="BV261" s="2">
        <f t="shared" ca="1" si="450"/>
        <v>0</v>
      </c>
      <c r="BW261" s="2">
        <f t="shared" ca="1" si="450"/>
        <v>0</v>
      </c>
      <c r="BX261" s="2">
        <f t="shared" ca="1" si="450"/>
        <v>0</v>
      </c>
      <c r="BY261" s="2">
        <f t="shared" ca="1" si="450"/>
        <v>0</v>
      </c>
      <c r="BZ261" s="2">
        <f t="shared" ca="1" si="450"/>
        <v>0</v>
      </c>
      <c r="CA261" s="2">
        <f t="shared" ca="1" si="450"/>
        <v>0</v>
      </c>
      <c r="CB261" s="2">
        <f t="shared" ca="1" si="450"/>
        <v>0</v>
      </c>
      <c r="CC261" s="2">
        <f t="shared" ca="1" si="450"/>
        <v>0</v>
      </c>
      <c r="CD261" s="2">
        <f t="shared" ref="CD261:EH261" ca="1" si="451">CD164</f>
        <v>0</v>
      </c>
      <c r="CE261" s="2">
        <f t="shared" ca="1" si="451"/>
        <v>0</v>
      </c>
      <c r="CF261" s="2">
        <f t="shared" ca="1" si="451"/>
        <v>0</v>
      </c>
      <c r="CG261" s="2">
        <f t="shared" ca="1" si="451"/>
        <v>0</v>
      </c>
      <c r="CH261" s="2">
        <f t="shared" ca="1" si="451"/>
        <v>0</v>
      </c>
      <c r="CI261" s="2">
        <f t="shared" ca="1" si="451"/>
        <v>0</v>
      </c>
      <c r="CJ261" s="2">
        <f t="shared" ca="1" si="451"/>
        <v>0</v>
      </c>
      <c r="CK261" s="2">
        <f t="shared" ca="1" si="451"/>
        <v>0</v>
      </c>
      <c r="CL261" s="2">
        <f t="shared" ca="1" si="451"/>
        <v>0</v>
      </c>
      <c r="CM261" s="2">
        <f t="shared" ca="1" si="451"/>
        <v>0</v>
      </c>
      <c r="CN261" s="2">
        <f t="shared" ca="1" si="451"/>
        <v>0</v>
      </c>
      <c r="CO261" s="2">
        <f t="shared" ca="1" si="451"/>
        <v>0</v>
      </c>
      <c r="CP261" s="2">
        <f t="shared" ca="1" si="451"/>
        <v>0</v>
      </c>
      <c r="CQ261" s="2">
        <f t="shared" ca="1" si="451"/>
        <v>0</v>
      </c>
      <c r="CR261" s="2">
        <f t="shared" ca="1" si="451"/>
        <v>0</v>
      </c>
      <c r="CS261" s="2">
        <f t="shared" ca="1" si="451"/>
        <v>0</v>
      </c>
      <c r="CT261" s="2">
        <f t="shared" ca="1" si="451"/>
        <v>0</v>
      </c>
      <c r="CU261" s="2">
        <f t="shared" ca="1" si="451"/>
        <v>0</v>
      </c>
      <c r="CV261" s="2">
        <f t="shared" ca="1" si="451"/>
        <v>0</v>
      </c>
      <c r="CW261" s="2">
        <f t="shared" ca="1" si="451"/>
        <v>0</v>
      </c>
      <c r="CX261" s="2">
        <f t="shared" ca="1" si="451"/>
        <v>0</v>
      </c>
      <c r="CY261" s="2">
        <f t="shared" ca="1" si="451"/>
        <v>0</v>
      </c>
      <c r="CZ261" s="2">
        <f t="shared" ca="1" si="451"/>
        <v>0</v>
      </c>
      <c r="DA261" s="2">
        <f t="shared" ca="1" si="451"/>
        <v>0</v>
      </c>
      <c r="DB261" s="2">
        <f t="shared" ca="1" si="451"/>
        <v>0</v>
      </c>
      <c r="DC261" s="2">
        <f t="shared" ca="1" si="451"/>
        <v>0</v>
      </c>
      <c r="DD261" s="2">
        <f t="shared" ca="1" si="451"/>
        <v>0</v>
      </c>
      <c r="DE261" s="2">
        <f t="shared" ca="1" si="451"/>
        <v>0</v>
      </c>
      <c r="DF261" s="2">
        <f t="shared" ca="1" si="451"/>
        <v>0</v>
      </c>
      <c r="DG261" s="2">
        <f t="shared" ca="1" si="451"/>
        <v>0</v>
      </c>
      <c r="DH261" s="2">
        <f t="shared" ca="1" si="451"/>
        <v>0</v>
      </c>
      <c r="DI261" s="2">
        <f t="shared" ca="1" si="451"/>
        <v>0</v>
      </c>
      <c r="DJ261" s="2">
        <f t="shared" ca="1" si="451"/>
        <v>0</v>
      </c>
      <c r="DK261" s="2">
        <f t="shared" ca="1" si="451"/>
        <v>0</v>
      </c>
      <c r="DL261" s="2">
        <f t="shared" ca="1" si="451"/>
        <v>0</v>
      </c>
      <c r="DM261" s="2">
        <f t="shared" ca="1" si="451"/>
        <v>0</v>
      </c>
      <c r="DN261" s="2">
        <f t="shared" ca="1" si="451"/>
        <v>0</v>
      </c>
      <c r="DO261" s="2">
        <f t="shared" ca="1" si="451"/>
        <v>0</v>
      </c>
      <c r="DP261" s="2">
        <f t="shared" ca="1" si="451"/>
        <v>0</v>
      </c>
      <c r="DQ261" s="2">
        <f t="shared" ca="1" si="451"/>
        <v>0</v>
      </c>
      <c r="DR261" s="2">
        <f t="shared" ca="1" si="451"/>
        <v>0</v>
      </c>
      <c r="DS261" s="2">
        <f t="shared" ca="1" si="451"/>
        <v>0</v>
      </c>
      <c r="DT261" s="2">
        <f t="shared" ca="1" si="451"/>
        <v>0</v>
      </c>
      <c r="DU261" s="2">
        <f t="shared" ca="1" si="451"/>
        <v>0</v>
      </c>
      <c r="DV261" s="2">
        <f t="shared" ca="1" si="451"/>
        <v>0</v>
      </c>
      <c r="DW261" s="2">
        <f t="shared" ca="1" si="451"/>
        <v>0</v>
      </c>
      <c r="DX261" s="2">
        <f t="shared" ca="1" si="451"/>
        <v>0</v>
      </c>
      <c r="DY261" s="2">
        <f t="shared" ca="1" si="451"/>
        <v>0</v>
      </c>
      <c r="DZ261" s="2">
        <f t="shared" ca="1" si="451"/>
        <v>0</v>
      </c>
      <c r="EA261" s="2">
        <f t="shared" ca="1" si="451"/>
        <v>0</v>
      </c>
      <c r="EB261" s="2">
        <f t="shared" ca="1" si="451"/>
        <v>0</v>
      </c>
      <c r="EC261" s="2">
        <f t="shared" ca="1" si="451"/>
        <v>0</v>
      </c>
      <c r="ED261" s="2">
        <f t="shared" ca="1" si="451"/>
        <v>0</v>
      </c>
      <c r="EE261" s="2">
        <f t="shared" ca="1" si="451"/>
        <v>0</v>
      </c>
      <c r="EF261" s="2">
        <f t="shared" ca="1" si="451"/>
        <v>0</v>
      </c>
      <c r="EG261" s="2">
        <f t="shared" ca="1" si="451"/>
        <v>0</v>
      </c>
      <c r="EH261" s="2">
        <f t="shared" ca="1" si="451"/>
        <v>0</v>
      </c>
    </row>
    <row r="262" spans="1:138" hidden="1" outlineLevel="1" x14ac:dyDescent="0.2">
      <c r="A262" s="2"/>
      <c r="B262" s="182" t="s">
        <v>140</v>
      </c>
      <c r="C262" s="96"/>
      <c r="D262" s="96">
        <f ca="1">D171</f>
        <v>0</v>
      </c>
      <c r="E262" s="96">
        <f t="shared" ref="E262:N262" ca="1" si="452">E171</f>
        <v>0</v>
      </c>
      <c r="F262" s="96">
        <f t="shared" ca="1" si="452"/>
        <v>0</v>
      </c>
      <c r="G262" s="96">
        <f t="shared" ca="1" si="452"/>
        <v>0</v>
      </c>
      <c r="H262" s="96">
        <f t="shared" ca="1" si="452"/>
        <v>0</v>
      </c>
      <c r="I262" s="96">
        <f t="shared" ca="1" si="452"/>
        <v>0</v>
      </c>
      <c r="J262" s="96">
        <f t="shared" ca="1" si="452"/>
        <v>0</v>
      </c>
      <c r="K262" s="96">
        <f t="shared" ca="1" si="452"/>
        <v>0</v>
      </c>
      <c r="L262" s="96">
        <f t="shared" ca="1" si="452"/>
        <v>0</v>
      </c>
      <c r="M262" s="96">
        <f t="shared" ca="1" si="452"/>
        <v>0</v>
      </c>
      <c r="N262" s="96">
        <f t="shared" ca="1" si="452"/>
        <v>0</v>
      </c>
      <c r="O262" s="96">
        <f>O171</f>
        <v>0</v>
      </c>
      <c r="P262" s="96">
        <f t="shared" ca="1" si="443"/>
        <v>0</v>
      </c>
      <c r="Q262" s="2"/>
      <c r="R262" s="2">
        <f t="shared" ref="R262:CC262" ca="1" si="453">R171</f>
        <v>0</v>
      </c>
      <c r="S262" s="2">
        <f t="shared" ca="1" si="453"/>
        <v>0</v>
      </c>
      <c r="T262" s="2">
        <f t="shared" ca="1" si="453"/>
        <v>0</v>
      </c>
      <c r="U262" s="2">
        <f t="shared" ca="1" si="453"/>
        <v>0</v>
      </c>
      <c r="V262" s="2">
        <f t="shared" ca="1" si="453"/>
        <v>0</v>
      </c>
      <c r="W262" s="2">
        <f t="shared" ca="1" si="453"/>
        <v>0</v>
      </c>
      <c r="X262" s="2">
        <f t="shared" ca="1" si="453"/>
        <v>0</v>
      </c>
      <c r="Y262" s="2">
        <f t="shared" ca="1" si="453"/>
        <v>0</v>
      </c>
      <c r="Z262" s="2">
        <f t="shared" ca="1" si="453"/>
        <v>0</v>
      </c>
      <c r="AA262" s="2">
        <f t="shared" ca="1" si="453"/>
        <v>0</v>
      </c>
      <c r="AB262" s="2">
        <f t="shared" ca="1" si="453"/>
        <v>0</v>
      </c>
      <c r="AC262" s="2">
        <f t="shared" ca="1" si="453"/>
        <v>0</v>
      </c>
      <c r="AD262" s="2">
        <f t="shared" ca="1" si="453"/>
        <v>0</v>
      </c>
      <c r="AE262" s="2">
        <f t="shared" ca="1" si="453"/>
        <v>0</v>
      </c>
      <c r="AF262" s="2">
        <f t="shared" ca="1" si="453"/>
        <v>0</v>
      </c>
      <c r="AG262" s="2">
        <f t="shared" ca="1" si="453"/>
        <v>0</v>
      </c>
      <c r="AH262" s="2">
        <f t="shared" ca="1" si="453"/>
        <v>0</v>
      </c>
      <c r="AI262" s="2">
        <f t="shared" ca="1" si="453"/>
        <v>0</v>
      </c>
      <c r="AJ262" s="2">
        <f t="shared" ca="1" si="453"/>
        <v>0</v>
      </c>
      <c r="AK262" s="2">
        <f t="shared" ca="1" si="453"/>
        <v>0</v>
      </c>
      <c r="AL262" s="2">
        <f t="shared" ca="1" si="453"/>
        <v>0</v>
      </c>
      <c r="AM262" s="2">
        <f t="shared" ca="1" si="453"/>
        <v>0</v>
      </c>
      <c r="AN262" s="2">
        <f t="shared" ca="1" si="453"/>
        <v>0</v>
      </c>
      <c r="AO262" s="2">
        <f t="shared" ca="1" si="453"/>
        <v>0</v>
      </c>
      <c r="AP262" s="2">
        <f t="shared" ca="1" si="453"/>
        <v>0</v>
      </c>
      <c r="AQ262" s="2">
        <f t="shared" ca="1" si="453"/>
        <v>0</v>
      </c>
      <c r="AR262" s="2">
        <f t="shared" ca="1" si="453"/>
        <v>0</v>
      </c>
      <c r="AS262" s="2">
        <f t="shared" ca="1" si="453"/>
        <v>0</v>
      </c>
      <c r="AT262" s="2">
        <f t="shared" ca="1" si="453"/>
        <v>0</v>
      </c>
      <c r="AU262" s="2">
        <f t="shared" ca="1" si="453"/>
        <v>0</v>
      </c>
      <c r="AV262" s="2">
        <f t="shared" ca="1" si="453"/>
        <v>0</v>
      </c>
      <c r="AW262" s="2">
        <f t="shared" ca="1" si="453"/>
        <v>0</v>
      </c>
      <c r="AX262" s="2">
        <f t="shared" ca="1" si="453"/>
        <v>0</v>
      </c>
      <c r="AY262" s="2">
        <f t="shared" ca="1" si="453"/>
        <v>0</v>
      </c>
      <c r="AZ262" s="2">
        <f t="shared" ca="1" si="453"/>
        <v>0</v>
      </c>
      <c r="BA262" s="2">
        <f t="shared" ca="1" si="453"/>
        <v>0</v>
      </c>
      <c r="BB262" s="2">
        <f t="shared" ca="1" si="453"/>
        <v>0</v>
      </c>
      <c r="BC262" s="2">
        <f t="shared" ca="1" si="453"/>
        <v>0</v>
      </c>
      <c r="BD262" s="2">
        <f t="shared" ca="1" si="453"/>
        <v>0</v>
      </c>
      <c r="BE262" s="2">
        <f t="shared" ca="1" si="453"/>
        <v>0</v>
      </c>
      <c r="BF262" s="2">
        <f t="shared" ca="1" si="453"/>
        <v>0</v>
      </c>
      <c r="BG262" s="2">
        <f t="shared" ca="1" si="453"/>
        <v>0</v>
      </c>
      <c r="BH262" s="2">
        <f t="shared" ca="1" si="453"/>
        <v>0</v>
      </c>
      <c r="BI262" s="2">
        <f t="shared" ca="1" si="453"/>
        <v>0</v>
      </c>
      <c r="BJ262" s="2">
        <f t="shared" ca="1" si="453"/>
        <v>0</v>
      </c>
      <c r="BK262" s="2">
        <f t="shared" ca="1" si="453"/>
        <v>0</v>
      </c>
      <c r="BL262" s="2">
        <f t="shared" ca="1" si="453"/>
        <v>0</v>
      </c>
      <c r="BM262" s="2">
        <f t="shared" ca="1" si="453"/>
        <v>0</v>
      </c>
      <c r="BN262" s="2">
        <f t="shared" ca="1" si="453"/>
        <v>0</v>
      </c>
      <c r="BO262" s="2">
        <f t="shared" ca="1" si="453"/>
        <v>0</v>
      </c>
      <c r="BP262" s="2">
        <f t="shared" ca="1" si="453"/>
        <v>0</v>
      </c>
      <c r="BQ262" s="2">
        <f t="shared" ca="1" si="453"/>
        <v>0</v>
      </c>
      <c r="BR262" s="2">
        <f t="shared" ca="1" si="453"/>
        <v>0</v>
      </c>
      <c r="BS262" s="2">
        <f t="shared" ca="1" si="453"/>
        <v>0</v>
      </c>
      <c r="BT262" s="2">
        <f t="shared" ca="1" si="453"/>
        <v>0</v>
      </c>
      <c r="BU262" s="2">
        <f t="shared" ca="1" si="453"/>
        <v>0</v>
      </c>
      <c r="BV262" s="2">
        <f t="shared" ca="1" si="453"/>
        <v>0</v>
      </c>
      <c r="BW262" s="2">
        <f t="shared" ca="1" si="453"/>
        <v>0</v>
      </c>
      <c r="BX262" s="2">
        <f t="shared" ca="1" si="453"/>
        <v>0</v>
      </c>
      <c r="BY262" s="2">
        <f t="shared" ca="1" si="453"/>
        <v>0</v>
      </c>
      <c r="BZ262" s="2">
        <f t="shared" ca="1" si="453"/>
        <v>0</v>
      </c>
      <c r="CA262" s="2">
        <f t="shared" ca="1" si="453"/>
        <v>0</v>
      </c>
      <c r="CB262" s="2">
        <f t="shared" ca="1" si="453"/>
        <v>0</v>
      </c>
      <c r="CC262" s="2">
        <f t="shared" ca="1" si="453"/>
        <v>0</v>
      </c>
      <c r="CD262" s="2">
        <f t="shared" ref="CD262:EH262" ca="1" si="454">CD171</f>
        <v>0</v>
      </c>
      <c r="CE262" s="2">
        <f t="shared" ca="1" si="454"/>
        <v>0</v>
      </c>
      <c r="CF262" s="2">
        <f t="shared" ca="1" si="454"/>
        <v>0</v>
      </c>
      <c r="CG262" s="2">
        <f t="shared" ca="1" si="454"/>
        <v>0</v>
      </c>
      <c r="CH262" s="2">
        <f t="shared" ca="1" si="454"/>
        <v>0</v>
      </c>
      <c r="CI262" s="2">
        <f t="shared" ca="1" si="454"/>
        <v>0</v>
      </c>
      <c r="CJ262" s="2">
        <f t="shared" ca="1" si="454"/>
        <v>0</v>
      </c>
      <c r="CK262" s="2">
        <f t="shared" ca="1" si="454"/>
        <v>0</v>
      </c>
      <c r="CL262" s="2">
        <f t="shared" ca="1" si="454"/>
        <v>0</v>
      </c>
      <c r="CM262" s="2">
        <f t="shared" ca="1" si="454"/>
        <v>0</v>
      </c>
      <c r="CN262" s="2">
        <f t="shared" ca="1" si="454"/>
        <v>0</v>
      </c>
      <c r="CO262" s="2">
        <f t="shared" ca="1" si="454"/>
        <v>0</v>
      </c>
      <c r="CP262" s="2">
        <f t="shared" ca="1" si="454"/>
        <v>0</v>
      </c>
      <c r="CQ262" s="2">
        <f t="shared" ca="1" si="454"/>
        <v>0</v>
      </c>
      <c r="CR262" s="2">
        <f t="shared" ca="1" si="454"/>
        <v>0</v>
      </c>
      <c r="CS262" s="2">
        <f t="shared" ca="1" si="454"/>
        <v>0</v>
      </c>
      <c r="CT262" s="2">
        <f t="shared" ca="1" si="454"/>
        <v>0</v>
      </c>
      <c r="CU262" s="2">
        <f t="shared" ca="1" si="454"/>
        <v>0</v>
      </c>
      <c r="CV262" s="2">
        <f t="shared" ca="1" si="454"/>
        <v>0</v>
      </c>
      <c r="CW262" s="2">
        <f t="shared" ca="1" si="454"/>
        <v>0</v>
      </c>
      <c r="CX262" s="2">
        <f t="shared" ca="1" si="454"/>
        <v>0</v>
      </c>
      <c r="CY262" s="2">
        <f t="shared" ca="1" si="454"/>
        <v>0</v>
      </c>
      <c r="CZ262" s="2">
        <f t="shared" ca="1" si="454"/>
        <v>0</v>
      </c>
      <c r="DA262" s="2">
        <f t="shared" ca="1" si="454"/>
        <v>0</v>
      </c>
      <c r="DB262" s="2">
        <f t="shared" ca="1" si="454"/>
        <v>0</v>
      </c>
      <c r="DC262" s="2">
        <f t="shared" ca="1" si="454"/>
        <v>0</v>
      </c>
      <c r="DD262" s="2">
        <f t="shared" ca="1" si="454"/>
        <v>0</v>
      </c>
      <c r="DE262" s="2">
        <f t="shared" ca="1" si="454"/>
        <v>0</v>
      </c>
      <c r="DF262" s="2">
        <f t="shared" ca="1" si="454"/>
        <v>0</v>
      </c>
      <c r="DG262" s="2">
        <f t="shared" ca="1" si="454"/>
        <v>0</v>
      </c>
      <c r="DH262" s="2">
        <f t="shared" ca="1" si="454"/>
        <v>0</v>
      </c>
      <c r="DI262" s="2">
        <f t="shared" ca="1" si="454"/>
        <v>0</v>
      </c>
      <c r="DJ262" s="2">
        <f t="shared" ca="1" si="454"/>
        <v>0</v>
      </c>
      <c r="DK262" s="2">
        <f t="shared" ca="1" si="454"/>
        <v>0</v>
      </c>
      <c r="DL262" s="2">
        <f t="shared" ca="1" si="454"/>
        <v>0</v>
      </c>
      <c r="DM262" s="2">
        <f t="shared" ca="1" si="454"/>
        <v>0</v>
      </c>
      <c r="DN262" s="2">
        <f t="shared" ca="1" si="454"/>
        <v>0</v>
      </c>
      <c r="DO262" s="2">
        <f t="shared" ca="1" si="454"/>
        <v>0</v>
      </c>
      <c r="DP262" s="2">
        <f t="shared" ca="1" si="454"/>
        <v>0</v>
      </c>
      <c r="DQ262" s="2">
        <f t="shared" ca="1" si="454"/>
        <v>0</v>
      </c>
      <c r="DR262" s="2">
        <f t="shared" ca="1" si="454"/>
        <v>0</v>
      </c>
      <c r="DS262" s="2">
        <f t="shared" ca="1" si="454"/>
        <v>0</v>
      </c>
      <c r="DT262" s="2">
        <f t="shared" ca="1" si="454"/>
        <v>0</v>
      </c>
      <c r="DU262" s="2">
        <f t="shared" ca="1" si="454"/>
        <v>0</v>
      </c>
      <c r="DV262" s="2">
        <f t="shared" ca="1" si="454"/>
        <v>0</v>
      </c>
      <c r="DW262" s="2">
        <f t="shared" ca="1" si="454"/>
        <v>0</v>
      </c>
      <c r="DX262" s="2">
        <f t="shared" ca="1" si="454"/>
        <v>0</v>
      </c>
      <c r="DY262" s="2">
        <f t="shared" ca="1" si="454"/>
        <v>0</v>
      </c>
      <c r="DZ262" s="2">
        <f t="shared" ca="1" si="454"/>
        <v>0</v>
      </c>
      <c r="EA262" s="2">
        <f t="shared" ca="1" si="454"/>
        <v>0</v>
      </c>
      <c r="EB262" s="2">
        <f t="shared" ca="1" si="454"/>
        <v>0</v>
      </c>
      <c r="EC262" s="2">
        <f t="shared" ca="1" si="454"/>
        <v>0</v>
      </c>
      <c r="ED262" s="2">
        <f t="shared" ca="1" si="454"/>
        <v>0</v>
      </c>
      <c r="EE262" s="2">
        <f t="shared" ca="1" si="454"/>
        <v>0</v>
      </c>
      <c r="EF262" s="2">
        <f t="shared" ca="1" si="454"/>
        <v>0</v>
      </c>
      <c r="EG262" s="2">
        <f t="shared" ca="1" si="454"/>
        <v>0</v>
      </c>
      <c r="EH262" s="2">
        <f t="shared" ca="1" si="454"/>
        <v>0</v>
      </c>
    </row>
    <row r="263" spans="1:138" x14ac:dyDescent="0.2">
      <c r="A263" s="2"/>
      <c r="B263" s="149" t="s">
        <v>139</v>
      </c>
      <c r="C263" s="96"/>
      <c r="D263" s="96">
        <f>-D96</f>
        <v>0</v>
      </c>
      <c r="E263" s="96">
        <f t="shared" ref="E263:N263" ca="1" si="455">-E96</f>
        <v>0</v>
      </c>
      <c r="F263" s="96">
        <f t="shared" ca="1" si="455"/>
        <v>0</v>
      </c>
      <c r="G263" s="96">
        <f t="shared" ca="1" si="455"/>
        <v>0</v>
      </c>
      <c r="H263" s="96">
        <f t="shared" ca="1" si="455"/>
        <v>1791000</v>
      </c>
      <c r="I263" s="96">
        <f t="shared" ca="1" si="455"/>
        <v>1791000</v>
      </c>
      <c r="J263" s="96">
        <f t="shared" ca="1" si="455"/>
        <v>1791000</v>
      </c>
      <c r="K263" s="96">
        <f t="shared" ca="1" si="455"/>
        <v>1791000</v>
      </c>
      <c r="L263" s="96">
        <f t="shared" ca="1" si="455"/>
        <v>1791000</v>
      </c>
      <c r="M263" s="96">
        <f t="shared" ca="1" si="455"/>
        <v>1791000</v>
      </c>
      <c r="N263" s="96">
        <f t="shared" ca="1" si="455"/>
        <v>1791000</v>
      </c>
      <c r="O263" s="96">
        <f>-O96</f>
        <v>0</v>
      </c>
      <c r="P263" s="96">
        <f t="shared" ca="1" si="443"/>
        <v>12537000</v>
      </c>
      <c r="Q263" s="2"/>
      <c r="R263" s="2">
        <f t="shared" ref="R263:CC263" si="456">-R96</f>
        <v>0</v>
      </c>
      <c r="S263" s="2">
        <f t="shared" ca="1" si="456"/>
        <v>0</v>
      </c>
      <c r="T263" s="2">
        <f t="shared" ca="1" si="456"/>
        <v>0</v>
      </c>
      <c r="U263" s="2">
        <f t="shared" ca="1" si="456"/>
        <v>0</v>
      </c>
      <c r="V263" s="2">
        <f t="shared" ca="1" si="456"/>
        <v>0</v>
      </c>
      <c r="W263" s="2">
        <f t="shared" ca="1" si="456"/>
        <v>0</v>
      </c>
      <c r="X263" s="2">
        <f t="shared" ca="1" si="456"/>
        <v>0</v>
      </c>
      <c r="Y263" s="2">
        <f t="shared" ca="1" si="456"/>
        <v>0</v>
      </c>
      <c r="Z263" s="2">
        <f t="shared" ca="1" si="456"/>
        <v>0</v>
      </c>
      <c r="AA263" s="2">
        <f t="shared" ca="1" si="456"/>
        <v>0</v>
      </c>
      <c r="AB263" s="2">
        <f t="shared" ca="1" si="456"/>
        <v>0</v>
      </c>
      <c r="AC263" s="2">
        <f t="shared" ca="1" si="456"/>
        <v>0</v>
      </c>
      <c r="AD263" s="2">
        <f t="shared" ca="1" si="456"/>
        <v>0</v>
      </c>
      <c r="AE263" s="2">
        <f t="shared" ca="1" si="456"/>
        <v>0</v>
      </c>
      <c r="AF263" s="2">
        <f t="shared" ca="1" si="456"/>
        <v>0</v>
      </c>
      <c r="AG263" s="2">
        <f t="shared" ca="1" si="456"/>
        <v>0</v>
      </c>
      <c r="AH263" s="2">
        <f t="shared" ca="1" si="456"/>
        <v>0</v>
      </c>
      <c r="AI263" s="2">
        <f t="shared" ca="1" si="456"/>
        <v>0</v>
      </c>
      <c r="AJ263" s="2">
        <f t="shared" ca="1" si="456"/>
        <v>0</v>
      </c>
      <c r="AK263" s="2">
        <f t="shared" ca="1" si="456"/>
        <v>0</v>
      </c>
      <c r="AL263" s="2">
        <f t="shared" ca="1" si="456"/>
        <v>0</v>
      </c>
      <c r="AM263" s="2">
        <f t="shared" ca="1" si="456"/>
        <v>0</v>
      </c>
      <c r="AN263" s="2">
        <f t="shared" ca="1" si="456"/>
        <v>0</v>
      </c>
      <c r="AO263" s="2">
        <f t="shared" ca="1" si="456"/>
        <v>0</v>
      </c>
      <c r="AP263" s="2">
        <f t="shared" ca="1" si="456"/>
        <v>0</v>
      </c>
      <c r="AQ263" s="2">
        <f t="shared" ca="1" si="456"/>
        <v>0</v>
      </c>
      <c r="AR263" s="2">
        <f t="shared" ca="1" si="456"/>
        <v>0</v>
      </c>
      <c r="AS263" s="2">
        <f t="shared" ca="1" si="456"/>
        <v>0</v>
      </c>
      <c r="AT263" s="2">
        <f t="shared" ca="1" si="456"/>
        <v>0</v>
      </c>
      <c r="AU263" s="2">
        <f t="shared" ca="1" si="456"/>
        <v>0</v>
      </c>
      <c r="AV263" s="2">
        <f t="shared" ca="1" si="456"/>
        <v>0</v>
      </c>
      <c r="AW263" s="2">
        <f t="shared" ca="1" si="456"/>
        <v>0</v>
      </c>
      <c r="AX263" s="2">
        <f t="shared" ca="1" si="456"/>
        <v>0</v>
      </c>
      <c r="AY263" s="2">
        <f t="shared" ca="1" si="456"/>
        <v>0</v>
      </c>
      <c r="AZ263" s="2">
        <f t="shared" ca="1" si="456"/>
        <v>0</v>
      </c>
      <c r="BA263" s="2">
        <f t="shared" ca="1" si="456"/>
        <v>0</v>
      </c>
      <c r="BB263" s="2">
        <f t="shared" ca="1" si="456"/>
        <v>0</v>
      </c>
      <c r="BC263" s="2">
        <f t="shared" ca="1" si="456"/>
        <v>149250</v>
      </c>
      <c r="BD263" s="2">
        <f t="shared" ca="1" si="456"/>
        <v>149250</v>
      </c>
      <c r="BE263" s="2">
        <f t="shared" ca="1" si="456"/>
        <v>149250</v>
      </c>
      <c r="BF263" s="2">
        <f t="shared" ca="1" si="456"/>
        <v>149250</v>
      </c>
      <c r="BG263" s="2">
        <f t="shared" ca="1" si="456"/>
        <v>149250</v>
      </c>
      <c r="BH263" s="2">
        <f t="shared" ca="1" si="456"/>
        <v>149250</v>
      </c>
      <c r="BI263" s="2">
        <f t="shared" ca="1" si="456"/>
        <v>149250</v>
      </c>
      <c r="BJ263" s="2">
        <f t="shared" ca="1" si="456"/>
        <v>149250</v>
      </c>
      <c r="BK263" s="2">
        <f t="shared" ca="1" si="456"/>
        <v>149250</v>
      </c>
      <c r="BL263" s="2">
        <f t="shared" ca="1" si="456"/>
        <v>149250</v>
      </c>
      <c r="BM263" s="2">
        <f t="shared" ca="1" si="456"/>
        <v>149250</v>
      </c>
      <c r="BN263" s="2">
        <f t="shared" ca="1" si="456"/>
        <v>149250</v>
      </c>
      <c r="BO263" s="2">
        <f t="shared" ca="1" si="456"/>
        <v>149250</v>
      </c>
      <c r="BP263" s="2">
        <f t="shared" ca="1" si="456"/>
        <v>149250</v>
      </c>
      <c r="BQ263" s="2">
        <f t="shared" ca="1" si="456"/>
        <v>149250</v>
      </c>
      <c r="BR263" s="2">
        <f t="shared" ca="1" si="456"/>
        <v>149250</v>
      </c>
      <c r="BS263" s="2">
        <f t="shared" ca="1" si="456"/>
        <v>149250</v>
      </c>
      <c r="BT263" s="2">
        <f t="shared" ca="1" si="456"/>
        <v>149250</v>
      </c>
      <c r="BU263" s="2">
        <f t="shared" ca="1" si="456"/>
        <v>149250</v>
      </c>
      <c r="BV263" s="2">
        <f t="shared" ca="1" si="456"/>
        <v>149250</v>
      </c>
      <c r="BW263" s="2">
        <f t="shared" ca="1" si="456"/>
        <v>149250</v>
      </c>
      <c r="BX263" s="2">
        <f t="shared" ca="1" si="456"/>
        <v>149250</v>
      </c>
      <c r="BY263" s="2">
        <f t="shared" ca="1" si="456"/>
        <v>149250</v>
      </c>
      <c r="BZ263" s="2">
        <f t="shared" ca="1" si="456"/>
        <v>149250</v>
      </c>
      <c r="CA263" s="2">
        <f t="shared" ca="1" si="456"/>
        <v>149250</v>
      </c>
      <c r="CB263" s="2">
        <f t="shared" ca="1" si="456"/>
        <v>149250</v>
      </c>
      <c r="CC263" s="2">
        <f t="shared" ca="1" si="456"/>
        <v>149250</v>
      </c>
      <c r="CD263" s="2">
        <f t="shared" ref="CD263:EH263" ca="1" si="457">-CD96</f>
        <v>149250</v>
      </c>
      <c r="CE263" s="2">
        <f t="shared" ca="1" si="457"/>
        <v>149250</v>
      </c>
      <c r="CF263" s="2">
        <f t="shared" ca="1" si="457"/>
        <v>149250</v>
      </c>
      <c r="CG263" s="2">
        <f t="shared" ca="1" si="457"/>
        <v>149250</v>
      </c>
      <c r="CH263" s="2">
        <f t="shared" ca="1" si="457"/>
        <v>149250</v>
      </c>
      <c r="CI263" s="2">
        <f t="shared" ca="1" si="457"/>
        <v>149250</v>
      </c>
      <c r="CJ263" s="2">
        <f t="shared" ca="1" si="457"/>
        <v>149250</v>
      </c>
      <c r="CK263" s="2">
        <f t="shared" ca="1" si="457"/>
        <v>149250</v>
      </c>
      <c r="CL263" s="2">
        <f t="shared" ca="1" si="457"/>
        <v>149250</v>
      </c>
      <c r="CM263" s="2">
        <f t="shared" ca="1" si="457"/>
        <v>149250</v>
      </c>
      <c r="CN263" s="2">
        <f t="shared" ca="1" si="457"/>
        <v>149250</v>
      </c>
      <c r="CO263" s="2">
        <f t="shared" ca="1" si="457"/>
        <v>149250</v>
      </c>
      <c r="CP263" s="2">
        <f t="shared" ca="1" si="457"/>
        <v>149250</v>
      </c>
      <c r="CQ263" s="2">
        <f t="shared" ca="1" si="457"/>
        <v>149250</v>
      </c>
      <c r="CR263" s="2">
        <f t="shared" ca="1" si="457"/>
        <v>149250</v>
      </c>
      <c r="CS263" s="2">
        <f t="shared" ca="1" si="457"/>
        <v>149250</v>
      </c>
      <c r="CT263" s="2">
        <f t="shared" ca="1" si="457"/>
        <v>149250</v>
      </c>
      <c r="CU263" s="2">
        <f t="shared" ca="1" si="457"/>
        <v>149250</v>
      </c>
      <c r="CV263" s="2">
        <f t="shared" ca="1" si="457"/>
        <v>149250</v>
      </c>
      <c r="CW263" s="2">
        <f t="shared" ca="1" si="457"/>
        <v>149250</v>
      </c>
      <c r="CX263" s="2">
        <f t="shared" ca="1" si="457"/>
        <v>149250</v>
      </c>
      <c r="CY263" s="2">
        <f t="shared" ca="1" si="457"/>
        <v>149250</v>
      </c>
      <c r="CZ263" s="2">
        <f t="shared" ca="1" si="457"/>
        <v>149250</v>
      </c>
      <c r="DA263" s="2">
        <f t="shared" ca="1" si="457"/>
        <v>149250</v>
      </c>
      <c r="DB263" s="2">
        <f t="shared" ca="1" si="457"/>
        <v>149250</v>
      </c>
      <c r="DC263" s="2">
        <f t="shared" ca="1" si="457"/>
        <v>149250</v>
      </c>
      <c r="DD263" s="2">
        <f t="shared" ca="1" si="457"/>
        <v>149250</v>
      </c>
      <c r="DE263" s="2">
        <f t="shared" ca="1" si="457"/>
        <v>149250</v>
      </c>
      <c r="DF263" s="2">
        <f t="shared" ca="1" si="457"/>
        <v>149250</v>
      </c>
      <c r="DG263" s="2">
        <f t="shared" ca="1" si="457"/>
        <v>149250</v>
      </c>
      <c r="DH263" s="2">
        <f t="shared" ca="1" si="457"/>
        <v>149250</v>
      </c>
      <c r="DI263" s="2">
        <f t="shared" ca="1" si="457"/>
        <v>149250</v>
      </c>
      <c r="DJ263" s="2">
        <f t="shared" ca="1" si="457"/>
        <v>149250</v>
      </c>
      <c r="DK263" s="2">
        <f t="shared" ca="1" si="457"/>
        <v>149250</v>
      </c>
      <c r="DL263" s="2">
        <f t="shared" ca="1" si="457"/>
        <v>149250</v>
      </c>
      <c r="DM263" s="2">
        <f t="shared" ca="1" si="457"/>
        <v>149250</v>
      </c>
      <c r="DN263" s="2">
        <f t="shared" ca="1" si="457"/>
        <v>149250</v>
      </c>
      <c r="DO263" s="2">
        <f t="shared" ca="1" si="457"/>
        <v>149250</v>
      </c>
      <c r="DP263" s="2">
        <f t="shared" ca="1" si="457"/>
        <v>149250</v>
      </c>
      <c r="DQ263" s="2">
        <f t="shared" ca="1" si="457"/>
        <v>149250</v>
      </c>
      <c r="DR263" s="2">
        <f t="shared" ca="1" si="457"/>
        <v>149250</v>
      </c>
      <c r="DS263" s="2">
        <f t="shared" ca="1" si="457"/>
        <v>149250</v>
      </c>
      <c r="DT263" s="2">
        <f t="shared" ca="1" si="457"/>
        <v>149250</v>
      </c>
      <c r="DU263" s="2">
        <f t="shared" ca="1" si="457"/>
        <v>149250</v>
      </c>
      <c r="DV263" s="2">
        <f t="shared" ca="1" si="457"/>
        <v>149250</v>
      </c>
      <c r="DW263" s="2">
        <f t="shared" ca="1" si="457"/>
        <v>149250</v>
      </c>
      <c r="DX263" s="2">
        <f t="shared" ca="1" si="457"/>
        <v>149250</v>
      </c>
      <c r="DY263" s="2">
        <f t="shared" ca="1" si="457"/>
        <v>149250</v>
      </c>
      <c r="DZ263" s="2">
        <f t="shared" ca="1" si="457"/>
        <v>149250</v>
      </c>
      <c r="EA263" s="2">
        <f t="shared" ca="1" si="457"/>
        <v>149250</v>
      </c>
      <c r="EB263" s="2">
        <f t="shared" ca="1" si="457"/>
        <v>149250</v>
      </c>
      <c r="EC263" s="2">
        <f t="shared" ca="1" si="457"/>
        <v>149250</v>
      </c>
      <c r="ED263" s="2">
        <f t="shared" ca="1" si="457"/>
        <v>149250</v>
      </c>
      <c r="EE263" s="2">
        <f t="shared" ca="1" si="457"/>
        <v>149250</v>
      </c>
      <c r="EF263" s="2">
        <f t="shared" ca="1" si="457"/>
        <v>149250</v>
      </c>
      <c r="EG263" s="2">
        <f t="shared" ca="1" si="457"/>
        <v>149250</v>
      </c>
      <c r="EH263" s="2">
        <f t="shared" ca="1" si="457"/>
        <v>149250</v>
      </c>
    </row>
    <row r="264" spans="1:138" x14ac:dyDescent="0.2">
      <c r="A264" s="2"/>
      <c r="B264" s="196" t="s">
        <v>267</v>
      </c>
      <c r="C264" s="96"/>
      <c r="D264" s="96">
        <f>D292</f>
        <v>0</v>
      </c>
      <c r="E264" s="96">
        <f t="shared" ref="E264:N264" ca="1" si="458">E292</f>
        <v>0</v>
      </c>
      <c r="F264" s="96">
        <f t="shared" ca="1" si="458"/>
        <v>0</v>
      </c>
      <c r="G264" s="96">
        <f t="shared" ca="1" si="458"/>
        <v>0</v>
      </c>
      <c r="H264" s="96">
        <f t="shared" ca="1" si="458"/>
        <v>-1791000</v>
      </c>
      <c r="I264" s="96">
        <f t="shared" ca="1" si="458"/>
        <v>-1791000</v>
      </c>
      <c r="J264" s="96">
        <f t="shared" ca="1" si="458"/>
        <v>-1791000</v>
      </c>
      <c r="K264" s="96">
        <f t="shared" ca="1" si="458"/>
        <v>-1791000</v>
      </c>
      <c r="L264" s="96">
        <f t="shared" ca="1" si="458"/>
        <v>-1791000</v>
      </c>
      <c r="M264" s="96">
        <f t="shared" ca="1" si="458"/>
        <v>-1791000</v>
      </c>
      <c r="N264" s="96">
        <f t="shared" ca="1" si="458"/>
        <v>-1791000</v>
      </c>
      <c r="O264" s="96">
        <f ca="1">O292</f>
        <v>0</v>
      </c>
      <c r="P264" s="96">
        <f t="shared" ca="1" si="443"/>
        <v>-12537000</v>
      </c>
      <c r="Q264" s="2"/>
      <c r="R264" s="2">
        <f t="shared" ref="R264:CC264" si="459">R292</f>
        <v>0</v>
      </c>
      <c r="S264" s="2">
        <f t="shared" ca="1" si="459"/>
        <v>0</v>
      </c>
      <c r="T264" s="2">
        <f t="shared" ca="1" si="459"/>
        <v>0</v>
      </c>
      <c r="U264" s="2">
        <f t="shared" ca="1" si="459"/>
        <v>0</v>
      </c>
      <c r="V264" s="2">
        <f t="shared" ca="1" si="459"/>
        <v>0</v>
      </c>
      <c r="W264" s="2">
        <f t="shared" ca="1" si="459"/>
        <v>0</v>
      </c>
      <c r="X264" s="2">
        <f t="shared" ca="1" si="459"/>
        <v>0</v>
      </c>
      <c r="Y264" s="2">
        <f t="shared" ca="1" si="459"/>
        <v>0</v>
      </c>
      <c r="Z264" s="2">
        <f t="shared" ca="1" si="459"/>
        <v>0</v>
      </c>
      <c r="AA264" s="2">
        <f t="shared" ca="1" si="459"/>
        <v>0</v>
      </c>
      <c r="AB264" s="2">
        <f t="shared" ca="1" si="459"/>
        <v>0</v>
      </c>
      <c r="AC264" s="2">
        <f t="shared" ca="1" si="459"/>
        <v>0</v>
      </c>
      <c r="AD264" s="2">
        <f t="shared" ca="1" si="459"/>
        <v>0</v>
      </c>
      <c r="AE264" s="2">
        <f t="shared" ca="1" si="459"/>
        <v>0</v>
      </c>
      <c r="AF264" s="2">
        <f t="shared" ca="1" si="459"/>
        <v>0</v>
      </c>
      <c r="AG264" s="2">
        <f t="shared" ca="1" si="459"/>
        <v>0</v>
      </c>
      <c r="AH264" s="2">
        <f t="shared" ca="1" si="459"/>
        <v>0</v>
      </c>
      <c r="AI264" s="2">
        <f t="shared" ca="1" si="459"/>
        <v>0</v>
      </c>
      <c r="AJ264" s="2">
        <f t="shared" ca="1" si="459"/>
        <v>0</v>
      </c>
      <c r="AK264" s="2">
        <f t="shared" ca="1" si="459"/>
        <v>0</v>
      </c>
      <c r="AL264" s="2">
        <f t="shared" ca="1" si="459"/>
        <v>0</v>
      </c>
      <c r="AM264" s="2">
        <f t="shared" ca="1" si="459"/>
        <v>0</v>
      </c>
      <c r="AN264" s="2">
        <f t="shared" ca="1" si="459"/>
        <v>0</v>
      </c>
      <c r="AO264" s="2">
        <f t="shared" ca="1" si="459"/>
        <v>0</v>
      </c>
      <c r="AP264" s="2">
        <f t="shared" ca="1" si="459"/>
        <v>0</v>
      </c>
      <c r="AQ264" s="2">
        <f t="shared" ca="1" si="459"/>
        <v>0</v>
      </c>
      <c r="AR264" s="2">
        <f t="shared" ca="1" si="459"/>
        <v>0</v>
      </c>
      <c r="AS264" s="2">
        <f t="shared" ca="1" si="459"/>
        <v>0</v>
      </c>
      <c r="AT264" s="2">
        <f t="shared" ca="1" si="459"/>
        <v>0</v>
      </c>
      <c r="AU264" s="2">
        <f t="shared" ca="1" si="459"/>
        <v>0</v>
      </c>
      <c r="AV264" s="2">
        <f t="shared" ca="1" si="459"/>
        <v>0</v>
      </c>
      <c r="AW264" s="2">
        <f t="shared" ca="1" si="459"/>
        <v>0</v>
      </c>
      <c r="AX264" s="2">
        <f t="shared" ca="1" si="459"/>
        <v>0</v>
      </c>
      <c r="AY264" s="2">
        <f t="shared" ca="1" si="459"/>
        <v>0</v>
      </c>
      <c r="AZ264" s="2">
        <f t="shared" ca="1" si="459"/>
        <v>0</v>
      </c>
      <c r="BA264" s="2">
        <f t="shared" ca="1" si="459"/>
        <v>0</v>
      </c>
      <c r="BB264" s="2">
        <f t="shared" ca="1" si="459"/>
        <v>0</v>
      </c>
      <c r="BC264" s="2">
        <f t="shared" ca="1" si="459"/>
        <v>-149250</v>
      </c>
      <c r="BD264" s="2">
        <f t="shared" ca="1" si="459"/>
        <v>-149250</v>
      </c>
      <c r="BE264" s="2">
        <f t="shared" ca="1" si="459"/>
        <v>-149250</v>
      </c>
      <c r="BF264" s="2">
        <f t="shared" ca="1" si="459"/>
        <v>-149250</v>
      </c>
      <c r="BG264" s="2">
        <f t="shared" ca="1" si="459"/>
        <v>-149250</v>
      </c>
      <c r="BH264" s="2">
        <f t="shared" ca="1" si="459"/>
        <v>-149250</v>
      </c>
      <c r="BI264" s="2">
        <f t="shared" ca="1" si="459"/>
        <v>-149250</v>
      </c>
      <c r="BJ264" s="2">
        <f t="shared" ca="1" si="459"/>
        <v>-149250</v>
      </c>
      <c r="BK264" s="2">
        <f t="shared" ca="1" si="459"/>
        <v>-149250</v>
      </c>
      <c r="BL264" s="2">
        <f t="shared" ca="1" si="459"/>
        <v>-149250</v>
      </c>
      <c r="BM264" s="2">
        <f t="shared" ca="1" si="459"/>
        <v>-149250</v>
      </c>
      <c r="BN264" s="2">
        <f t="shared" ca="1" si="459"/>
        <v>-149250</v>
      </c>
      <c r="BO264" s="2">
        <f t="shared" ca="1" si="459"/>
        <v>-149250</v>
      </c>
      <c r="BP264" s="2">
        <f t="shared" ca="1" si="459"/>
        <v>-149250</v>
      </c>
      <c r="BQ264" s="2">
        <f t="shared" ca="1" si="459"/>
        <v>-149250</v>
      </c>
      <c r="BR264" s="2">
        <f t="shared" ca="1" si="459"/>
        <v>-149250</v>
      </c>
      <c r="BS264" s="2">
        <f t="shared" ca="1" si="459"/>
        <v>-149250</v>
      </c>
      <c r="BT264" s="2">
        <f t="shared" ca="1" si="459"/>
        <v>-149250</v>
      </c>
      <c r="BU264" s="2">
        <f t="shared" ca="1" si="459"/>
        <v>-149250</v>
      </c>
      <c r="BV264" s="2">
        <f t="shared" ca="1" si="459"/>
        <v>-149250</v>
      </c>
      <c r="BW264" s="2">
        <f t="shared" ca="1" si="459"/>
        <v>-149250</v>
      </c>
      <c r="BX264" s="2">
        <f t="shared" ca="1" si="459"/>
        <v>-149250</v>
      </c>
      <c r="BY264" s="2">
        <f t="shared" ca="1" si="459"/>
        <v>-149250</v>
      </c>
      <c r="BZ264" s="2">
        <f t="shared" ca="1" si="459"/>
        <v>-149250</v>
      </c>
      <c r="CA264" s="2">
        <f t="shared" ca="1" si="459"/>
        <v>-149250</v>
      </c>
      <c r="CB264" s="2">
        <f t="shared" ca="1" si="459"/>
        <v>-149250</v>
      </c>
      <c r="CC264" s="2">
        <f t="shared" ca="1" si="459"/>
        <v>-149250</v>
      </c>
      <c r="CD264" s="2">
        <f t="shared" ref="CD264:EH264" ca="1" si="460">CD292</f>
        <v>-149250</v>
      </c>
      <c r="CE264" s="2">
        <f t="shared" ca="1" si="460"/>
        <v>-149250</v>
      </c>
      <c r="CF264" s="2">
        <f t="shared" ca="1" si="460"/>
        <v>-149250</v>
      </c>
      <c r="CG264" s="2">
        <f t="shared" ca="1" si="460"/>
        <v>-149250</v>
      </c>
      <c r="CH264" s="2">
        <f t="shared" ca="1" si="460"/>
        <v>-149250</v>
      </c>
      <c r="CI264" s="2">
        <f t="shared" ca="1" si="460"/>
        <v>-149250</v>
      </c>
      <c r="CJ264" s="2">
        <f t="shared" ca="1" si="460"/>
        <v>-149250</v>
      </c>
      <c r="CK264" s="2">
        <f t="shared" ca="1" si="460"/>
        <v>-149250</v>
      </c>
      <c r="CL264" s="2">
        <f t="shared" ca="1" si="460"/>
        <v>-149250</v>
      </c>
      <c r="CM264" s="2">
        <f t="shared" ca="1" si="460"/>
        <v>-149250</v>
      </c>
      <c r="CN264" s="2">
        <f t="shared" ca="1" si="460"/>
        <v>-149250</v>
      </c>
      <c r="CO264" s="2">
        <f t="shared" ca="1" si="460"/>
        <v>-149250</v>
      </c>
      <c r="CP264" s="2">
        <f t="shared" ca="1" si="460"/>
        <v>-149250</v>
      </c>
      <c r="CQ264" s="2">
        <f t="shared" ca="1" si="460"/>
        <v>-149250</v>
      </c>
      <c r="CR264" s="2">
        <f t="shared" ca="1" si="460"/>
        <v>-149250</v>
      </c>
      <c r="CS264" s="2">
        <f t="shared" ca="1" si="460"/>
        <v>-149250</v>
      </c>
      <c r="CT264" s="2">
        <f t="shared" ca="1" si="460"/>
        <v>-149250</v>
      </c>
      <c r="CU264" s="2">
        <f t="shared" ca="1" si="460"/>
        <v>-149250</v>
      </c>
      <c r="CV264" s="2">
        <f t="shared" ca="1" si="460"/>
        <v>-149250</v>
      </c>
      <c r="CW264" s="2">
        <f t="shared" ca="1" si="460"/>
        <v>-149250</v>
      </c>
      <c r="CX264" s="2">
        <f t="shared" ca="1" si="460"/>
        <v>-149250</v>
      </c>
      <c r="CY264" s="2">
        <f t="shared" ca="1" si="460"/>
        <v>-149250</v>
      </c>
      <c r="CZ264" s="2">
        <f t="shared" ca="1" si="460"/>
        <v>-149250</v>
      </c>
      <c r="DA264" s="2">
        <f t="shared" ca="1" si="460"/>
        <v>-149250</v>
      </c>
      <c r="DB264" s="2">
        <f t="shared" ca="1" si="460"/>
        <v>-149250</v>
      </c>
      <c r="DC264" s="2">
        <f t="shared" ca="1" si="460"/>
        <v>-149250</v>
      </c>
      <c r="DD264" s="2">
        <f t="shared" ca="1" si="460"/>
        <v>-149250</v>
      </c>
      <c r="DE264" s="2">
        <f t="shared" ca="1" si="460"/>
        <v>-149250</v>
      </c>
      <c r="DF264" s="2">
        <f t="shared" ca="1" si="460"/>
        <v>-149250</v>
      </c>
      <c r="DG264" s="2">
        <f t="shared" ca="1" si="460"/>
        <v>-149250</v>
      </c>
      <c r="DH264" s="2">
        <f t="shared" ca="1" si="460"/>
        <v>-149250</v>
      </c>
      <c r="DI264" s="2">
        <f t="shared" ca="1" si="460"/>
        <v>-149250</v>
      </c>
      <c r="DJ264" s="2">
        <f t="shared" ca="1" si="460"/>
        <v>-149250</v>
      </c>
      <c r="DK264" s="2">
        <f t="shared" ca="1" si="460"/>
        <v>-149250</v>
      </c>
      <c r="DL264" s="2">
        <f t="shared" ca="1" si="460"/>
        <v>-149250</v>
      </c>
      <c r="DM264" s="2">
        <f t="shared" ca="1" si="460"/>
        <v>-149250</v>
      </c>
      <c r="DN264" s="2">
        <f t="shared" ca="1" si="460"/>
        <v>-149250</v>
      </c>
      <c r="DO264" s="2">
        <f t="shared" ca="1" si="460"/>
        <v>-149250</v>
      </c>
      <c r="DP264" s="2">
        <f t="shared" ca="1" si="460"/>
        <v>-149250</v>
      </c>
      <c r="DQ264" s="2">
        <f t="shared" ca="1" si="460"/>
        <v>-149250</v>
      </c>
      <c r="DR264" s="2">
        <f t="shared" ca="1" si="460"/>
        <v>-149250</v>
      </c>
      <c r="DS264" s="2">
        <f t="shared" ca="1" si="460"/>
        <v>-149250</v>
      </c>
      <c r="DT264" s="2">
        <f t="shared" ca="1" si="460"/>
        <v>-149250</v>
      </c>
      <c r="DU264" s="2">
        <f t="shared" ca="1" si="460"/>
        <v>-149250</v>
      </c>
      <c r="DV264" s="2">
        <f t="shared" ca="1" si="460"/>
        <v>-149250</v>
      </c>
      <c r="DW264" s="2">
        <f t="shared" ca="1" si="460"/>
        <v>-149250</v>
      </c>
      <c r="DX264" s="2">
        <f t="shared" ca="1" si="460"/>
        <v>-149250</v>
      </c>
      <c r="DY264" s="2">
        <f t="shared" ca="1" si="460"/>
        <v>-149250</v>
      </c>
      <c r="DZ264" s="2">
        <f t="shared" ca="1" si="460"/>
        <v>-149250</v>
      </c>
      <c r="EA264" s="2">
        <f t="shared" ca="1" si="460"/>
        <v>-149250</v>
      </c>
      <c r="EB264" s="2">
        <f t="shared" ca="1" si="460"/>
        <v>-149250</v>
      </c>
      <c r="EC264" s="2">
        <f t="shared" ca="1" si="460"/>
        <v>-149250</v>
      </c>
      <c r="ED264" s="2">
        <f t="shared" ca="1" si="460"/>
        <v>-149250</v>
      </c>
      <c r="EE264" s="2">
        <f t="shared" ca="1" si="460"/>
        <v>-149250</v>
      </c>
      <c r="EF264" s="2">
        <f t="shared" ca="1" si="460"/>
        <v>-149250</v>
      </c>
      <c r="EG264" s="2">
        <f t="shared" ca="1" si="460"/>
        <v>-149250</v>
      </c>
      <c r="EH264" s="2">
        <f t="shared" ca="1" si="460"/>
        <v>-149250</v>
      </c>
    </row>
    <row r="265" spans="1:138" x14ac:dyDescent="0.2">
      <c r="A265" s="2"/>
      <c r="B265" s="181" t="s">
        <v>635</v>
      </c>
      <c r="C265" s="120"/>
      <c r="D265" s="120"/>
      <c r="E265" s="120"/>
      <c r="F265" s="120"/>
      <c r="G265" s="120"/>
      <c r="H265" s="120"/>
      <c r="I265" s="120"/>
      <c r="J265" s="120"/>
      <c r="K265" s="120"/>
      <c r="L265" s="120"/>
      <c r="M265" s="120"/>
      <c r="N265" s="120"/>
      <c r="O265" s="120"/>
      <c r="P265" s="120"/>
      <c r="Q265" s="2"/>
      <c r="R265" s="120"/>
      <c r="S265" s="120"/>
      <c r="T265" s="120"/>
      <c r="U265" s="120"/>
      <c r="V265" s="120"/>
      <c r="W265" s="120"/>
      <c r="X265" s="120"/>
      <c r="Y265" s="120"/>
      <c r="Z265" s="120"/>
      <c r="AA265" s="120"/>
      <c r="AB265" s="120"/>
      <c r="AC265" s="120"/>
      <c r="AD265" s="120"/>
      <c r="AE265" s="120"/>
      <c r="AF265" s="120"/>
      <c r="AG265" s="120"/>
      <c r="AH265" s="120"/>
      <c r="AI265" s="120"/>
      <c r="AJ265" s="120"/>
      <c r="AK265" s="120"/>
      <c r="AL265" s="120"/>
      <c r="AM265" s="120"/>
      <c r="AN265" s="120"/>
      <c r="AO265" s="120"/>
      <c r="AP265" s="120"/>
      <c r="AQ265" s="120"/>
      <c r="AR265" s="120"/>
      <c r="AS265" s="120"/>
      <c r="AT265" s="120"/>
      <c r="AU265" s="120"/>
      <c r="AV265" s="120"/>
      <c r="AW265" s="120"/>
      <c r="AX265" s="120"/>
      <c r="AY265" s="120"/>
      <c r="AZ265" s="120"/>
      <c r="BA265" s="120"/>
      <c r="BB265" s="120"/>
      <c r="BC265" s="120"/>
      <c r="BD265" s="120"/>
      <c r="BE265" s="120"/>
      <c r="BF265" s="120"/>
      <c r="BG265" s="120"/>
      <c r="BH265" s="120"/>
      <c r="BI265" s="120"/>
      <c r="BJ265" s="120"/>
      <c r="BK265" s="120"/>
      <c r="BL265" s="120"/>
      <c r="BM265" s="120"/>
      <c r="BN265" s="120"/>
      <c r="BO265" s="120"/>
      <c r="BP265" s="120"/>
      <c r="BQ265" s="120"/>
      <c r="BR265" s="120"/>
      <c r="BS265" s="120"/>
      <c r="BT265" s="120"/>
      <c r="BU265" s="120"/>
      <c r="BV265" s="120"/>
      <c r="BW265" s="120"/>
      <c r="BX265" s="120"/>
      <c r="BY265" s="120"/>
      <c r="BZ265" s="120"/>
      <c r="CA265" s="120"/>
      <c r="CB265" s="120"/>
      <c r="CC265" s="120"/>
      <c r="CD265" s="120"/>
      <c r="CE265" s="120"/>
      <c r="CF265" s="120"/>
      <c r="CG265" s="120"/>
      <c r="CH265" s="120"/>
      <c r="CI265" s="120"/>
      <c r="CJ265" s="120"/>
      <c r="CK265" s="120"/>
      <c r="CL265" s="120"/>
      <c r="CM265" s="120"/>
      <c r="CN265" s="120"/>
      <c r="CO265" s="120"/>
      <c r="CP265" s="120"/>
      <c r="CQ265" s="120"/>
      <c r="CR265" s="120"/>
      <c r="CS265" s="120"/>
      <c r="CT265" s="120"/>
      <c r="CU265" s="120"/>
      <c r="CV265" s="120"/>
      <c r="CW265" s="120"/>
      <c r="CX265" s="120"/>
      <c r="CY265" s="120"/>
      <c r="CZ265" s="120"/>
      <c r="DA265" s="120"/>
      <c r="DB265" s="120"/>
      <c r="DC265" s="120"/>
      <c r="DD265" s="120"/>
      <c r="DE265" s="120"/>
      <c r="DF265" s="120"/>
      <c r="DG265" s="120"/>
      <c r="DH265" s="120"/>
      <c r="DI265" s="120"/>
      <c r="DJ265" s="120"/>
      <c r="DK265" s="120"/>
      <c r="DL265" s="120"/>
      <c r="DM265" s="120"/>
      <c r="DN265" s="120"/>
      <c r="DO265" s="120"/>
      <c r="DP265" s="120"/>
      <c r="DQ265" s="120"/>
      <c r="DR265" s="120"/>
      <c r="DS265" s="120"/>
      <c r="DT265" s="120"/>
      <c r="DU265" s="120"/>
      <c r="DV265" s="120"/>
      <c r="DW265" s="120"/>
      <c r="DX265" s="120"/>
      <c r="DY265" s="120"/>
      <c r="DZ265" s="120"/>
      <c r="EA265" s="120"/>
      <c r="EB265" s="120"/>
      <c r="EC265" s="120"/>
      <c r="ED265" s="120"/>
      <c r="EE265" s="120"/>
      <c r="EF265" s="120"/>
      <c r="EG265" s="120"/>
      <c r="EH265" s="120"/>
    </row>
    <row r="266" spans="1:138" x14ac:dyDescent="0.2">
      <c r="A266" s="2"/>
      <c r="B266" s="182" t="s">
        <v>546</v>
      </c>
      <c r="C266" s="96"/>
      <c r="D266" s="96">
        <f ca="1">MAX(-D135,-D137)</f>
        <v>0</v>
      </c>
      <c r="E266" s="96">
        <f t="shared" ref="E266:N266" ca="1" si="461">MAX(-E135,-E137)</f>
        <v>0</v>
      </c>
      <c r="F266" s="96">
        <f t="shared" ca="1" si="461"/>
        <v>0</v>
      </c>
      <c r="G266" s="96">
        <f t="shared" ca="1" si="461"/>
        <v>0</v>
      </c>
      <c r="H266" s="96">
        <f t="shared" ca="1" si="461"/>
        <v>0</v>
      </c>
      <c r="I266" s="96">
        <f t="shared" ca="1" si="461"/>
        <v>0</v>
      </c>
      <c r="J266" s="96">
        <f ca="1">MAX(-J135,-J137)</f>
        <v>0</v>
      </c>
      <c r="K266" s="96">
        <f t="shared" ca="1" si="461"/>
        <v>0</v>
      </c>
      <c r="L266" s="96">
        <f t="shared" ca="1" si="461"/>
        <v>0</v>
      </c>
      <c r="M266" s="96">
        <f t="shared" ca="1" si="461"/>
        <v>0</v>
      </c>
      <c r="N266" s="96">
        <f t="shared" ca="1" si="461"/>
        <v>41193000</v>
      </c>
      <c r="O266" s="96">
        <f>MAX(-O135,-O137)</f>
        <v>0</v>
      </c>
      <c r="P266" s="96">
        <f t="shared" ref="P266:P277" ca="1" si="462">SUMIF($D$10:$N$10,"&lt;="&amp;MAX(rHoldPeriod,1),$D266:$N266)</f>
        <v>41193000</v>
      </c>
      <c r="Q266" s="2"/>
      <c r="R266" s="2">
        <f t="shared" ref="R266:CC266" ca="1" si="463">MAX(-R135,-R137)</f>
        <v>0</v>
      </c>
      <c r="S266" s="2">
        <f t="shared" ca="1" si="463"/>
        <v>0</v>
      </c>
      <c r="T266" s="2">
        <f t="shared" ca="1" si="463"/>
        <v>0</v>
      </c>
      <c r="U266" s="2">
        <f t="shared" ca="1" si="463"/>
        <v>0</v>
      </c>
      <c r="V266" s="2">
        <f t="shared" ca="1" si="463"/>
        <v>0</v>
      </c>
      <c r="W266" s="2">
        <f t="shared" ca="1" si="463"/>
        <v>0</v>
      </c>
      <c r="X266" s="2">
        <f t="shared" ca="1" si="463"/>
        <v>0</v>
      </c>
      <c r="Y266" s="2">
        <f t="shared" ca="1" si="463"/>
        <v>0</v>
      </c>
      <c r="Z266" s="2">
        <f t="shared" ca="1" si="463"/>
        <v>0</v>
      </c>
      <c r="AA266" s="2">
        <f t="shared" ca="1" si="463"/>
        <v>0</v>
      </c>
      <c r="AB266" s="2">
        <f t="shared" ca="1" si="463"/>
        <v>0</v>
      </c>
      <c r="AC266" s="2">
        <f t="shared" ca="1" si="463"/>
        <v>0</v>
      </c>
      <c r="AD266" s="2">
        <f t="shared" ca="1" si="463"/>
        <v>0</v>
      </c>
      <c r="AE266" s="2">
        <f t="shared" ca="1" si="463"/>
        <v>0</v>
      </c>
      <c r="AF266" s="2">
        <f t="shared" ca="1" si="463"/>
        <v>0</v>
      </c>
      <c r="AG266" s="2">
        <f t="shared" ca="1" si="463"/>
        <v>0</v>
      </c>
      <c r="AH266" s="2">
        <f t="shared" ca="1" si="463"/>
        <v>0</v>
      </c>
      <c r="AI266" s="2">
        <f t="shared" ca="1" si="463"/>
        <v>0</v>
      </c>
      <c r="AJ266" s="2">
        <f t="shared" ca="1" si="463"/>
        <v>0</v>
      </c>
      <c r="AK266" s="2">
        <f t="shared" ca="1" si="463"/>
        <v>0</v>
      </c>
      <c r="AL266" s="2">
        <f t="shared" ca="1" si="463"/>
        <v>0</v>
      </c>
      <c r="AM266" s="2">
        <f t="shared" ca="1" si="463"/>
        <v>0</v>
      </c>
      <c r="AN266" s="2">
        <f t="shared" ca="1" si="463"/>
        <v>0</v>
      </c>
      <c r="AO266" s="2">
        <f t="shared" ca="1" si="463"/>
        <v>0</v>
      </c>
      <c r="AP266" s="2">
        <f t="shared" ca="1" si="463"/>
        <v>0</v>
      </c>
      <c r="AQ266" s="2">
        <f t="shared" ca="1" si="463"/>
        <v>0</v>
      </c>
      <c r="AR266" s="2">
        <f t="shared" ca="1" si="463"/>
        <v>0</v>
      </c>
      <c r="AS266" s="2">
        <f t="shared" ca="1" si="463"/>
        <v>0</v>
      </c>
      <c r="AT266" s="2">
        <f t="shared" ca="1" si="463"/>
        <v>0</v>
      </c>
      <c r="AU266" s="2">
        <f t="shared" ca="1" si="463"/>
        <v>0</v>
      </c>
      <c r="AV266" s="2">
        <f t="shared" ca="1" si="463"/>
        <v>0</v>
      </c>
      <c r="AW266" s="2">
        <f t="shared" ca="1" si="463"/>
        <v>0</v>
      </c>
      <c r="AX266" s="2">
        <f t="shared" ca="1" si="463"/>
        <v>0</v>
      </c>
      <c r="AY266" s="2">
        <f t="shared" ca="1" si="463"/>
        <v>0</v>
      </c>
      <c r="AZ266" s="2">
        <f t="shared" ca="1" si="463"/>
        <v>0</v>
      </c>
      <c r="BA266" s="2">
        <f t="shared" ca="1" si="463"/>
        <v>0</v>
      </c>
      <c r="BB266" s="2">
        <f t="shared" ca="1" si="463"/>
        <v>0</v>
      </c>
      <c r="BC266" s="2">
        <f t="shared" ca="1" si="463"/>
        <v>0</v>
      </c>
      <c r="BD266" s="2">
        <f t="shared" ca="1" si="463"/>
        <v>0</v>
      </c>
      <c r="BE266" s="2">
        <f t="shared" ca="1" si="463"/>
        <v>0</v>
      </c>
      <c r="BF266" s="2">
        <f t="shared" ca="1" si="463"/>
        <v>0</v>
      </c>
      <c r="BG266" s="2">
        <f t="shared" ca="1" si="463"/>
        <v>0</v>
      </c>
      <c r="BH266" s="2">
        <f t="shared" ca="1" si="463"/>
        <v>0</v>
      </c>
      <c r="BI266" s="2">
        <f t="shared" ca="1" si="463"/>
        <v>0</v>
      </c>
      <c r="BJ266" s="2">
        <f t="shared" ca="1" si="463"/>
        <v>0</v>
      </c>
      <c r="BK266" s="2">
        <f t="shared" ca="1" si="463"/>
        <v>0</v>
      </c>
      <c r="BL266" s="2">
        <f t="shared" ca="1" si="463"/>
        <v>0</v>
      </c>
      <c r="BM266" s="2">
        <f t="shared" ca="1" si="463"/>
        <v>0</v>
      </c>
      <c r="BN266" s="2">
        <f t="shared" ca="1" si="463"/>
        <v>0</v>
      </c>
      <c r="BO266" s="2">
        <f t="shared" ca="1" si="463"/>
        <v>0</v>
      </c>
      <c r="BP266" s="2">
        <f t="shared" ca="1" si="463"/>
        <v>0</v>
      </c>
      <c r="BQ266" s="2">
        <f t="shared" ca="1" si="463"/>
        <v>0</v>
      </c>
      <c r="BR266" s="2">
        <f t="shared" ca="1" si="463"/>
        <v>0</v>
      </c>
      <c r="BS266" s="2">
        <f t="shared" ca="1" si="463"/>
        <v>0</v>
      </c>
      <c r="BT266" s="2">
        <f t="shared" ca="1" si="463"/>
        <v>0</v>
      </c>
      <c r="BU266" s="2">
        <f t="shared" ca="1" si="463"/>
        <v>0</v>
      </c>
      <c r="BV266" s="2">
        <f t="shared" ca="1" si="463"/>
        <v>0</v>
      </c>
      <c r="BW266" s="2">
        <f t="shared" ca="1" si="463"/>
        <v>0</v>
      </c>
      <c r="BX266" s="2">
        <f t="shared" ca="1" si="463"/>
        <v>0</v>
      </c>
      <c r="BY266" s="2">
        <f t="shared" ca="1" si="463"/>
        <v>0</v>
      </c>
      <c r="BZ266" s="2">
        <f t="shared" ca="1" si="463"/>
        <v>0</v>
      </c>
      <c r="CA266" s="2">
        <f t="shared" ca="1" si="463"/>
        <v>0</v>
      </c>
      <c r="CB266" s="2">
        <f t="shared" ca="1" si="463"/>
        <v>0</v>
      </c>
      <c r="CC266" s="2">
        <f t="shared" ca="1" si="463"/>
        <v>0</v>
      </c>
      <c r="CD266" s="2">
        <f t="shared" ref="CD266:EH266" ca="1" si="464">MAX(-CD135,-CD137)</f>
        <v>0</v>
      </c>
      <c r="CE266" s="2">
        <f t="shared" ca="1" si="464"/>
        <v>0</v>
      </c>
      <c r="CF266" s="2">
        <f t="shared" ca="1" si="464"/>
        <v>0</v>
      </c>
      <c r="CG266" s="2">
        <f t="shared" ca="1" si="464"/>
        <v>0</v>
      </c>
      <c r="CH266" s="2">
        <f t="shared" ca="1" si="464"/>
        <v>0</v>
      </c>
      <c r="CI266" s="2">
        <f t="shared" ca="1" si="464"/>
        <v>0</v>
      </c>
      <c r="CJ266" s="2">
        <f t="shared" ca="1" si="464"/>
        <v>0</v>
      </c>
      <c r="CK266" s="2">
        <f t="shared" ca="1" si="464"/>
        <v>0</v>
      </c>
      <c r="CL266" s="2">
        <f t="shared" ca="1" si="464"/>
        <v>0</v>
      </c>
      <c r="CM266" s="2">
        <f t="shared" ca="1" si="464"/>
        <v>0</v>
      </c>
      <c r="CN266" s="2">
        <f t="shared" ca="1" si="464"/>
        <v>0</v>
      </c>
      <c r="CO266" s="2">
        <f t="shared" ca="1" si="464"/>
        <v>0</v>
      </c>
      <c r="CP266" s="2">
        <f t="shared" ca="1" si="464"/>
        <v>0</v>
      </c>
      <c r="CQ266" s="2">
        <f t="shared" ca="1" si="464"/>
        <v>0</v>
      </c>
      <c r="CR266" s="2">
        <f t="shared" ca="1" si="464"/>
        <v>0</v>
      </c>
      <c r="CS266" s="2">
        <f t="shared" ca="1" si="464"/>
        <v>0</v>
      </c>
      <c r="CT266" s="2">
        <f t="shared" ca="1" si="464"/>
        <v>0</v>
      </c>
      <c r="CU266" s="2">
        <f t="shared" ca="1" si="464"/>
        <v>0</v>
      </c>
      <c r="CV266" s="2">
        <f t="shared" ca="1" si="464"/>
        <v>0</v>
      </c>
      <c r="CW266" s="2">
        <f t="shared" ca="1" si="464"/>
        <v>0</v>
      </c>
      <c r="CX266" s="2">
        <f t="shared" ca="1" si="464"/>
        <v>0</v>
      </c>
      <c r="CY266" s="2">
        <f t="shared" ca="1" si="464"/>
        <v>0</v>
      </c>
      <c r="CZ266" s="2">
        <f t="shared" ca="1" si="464"/>
        <v>0</v>
      </c>
      <c r="DA266" s="2">
        <f t="shared" ca="1" si="464"/>
        <v>0</v>
      </c>
      <c r="DB266" s="2">
        <f t="shared" ca="1" si="464"/>
        <v>0</v>
      </c>
      <c r="DC266" s="2">
        <f t="shared" ca="1" si="464"/>
        <v>0</v>
      </c>
      <c r="DD266" s="2">
        <f t="shared" ca="1" si="464"/>
        <v>0</v>
      </c>
      <c r="DE266" s="2">
        <f t="shared" ca="1" si="464"/>
        <v>0</v>
      </c>
      <c r="DF266" s="2">
        <f t="shared" ca="1" si="464"/>
        <v>0</v>
      </c>
      <c r="DG266" s="2">
        <f t="shared" ca="1" si="464"/>
        <v>0</v>
      </c>
      <c r="DH266" s="2">
        <f t="shared" ca="1" si="464"/>
        <v>0</v>
      </c>
      <c r="DI266" s="2">
        <f t="shared" ca="1" si="464"/>
        <v>0</v>
      </c>
      <c r="DJ266" s="2">
        <f t="shared" ca="1" si="464"/>
        <v>0</v>
      </c>
      <c r="DK266" s="2">
        <f t="shared" ca="1" si="464"/>
        <v>0</v>
      </c>
      <c r="DL266" s="2">
        <f t="shared" ca="1" si="464"/>
        <v>0</v>
      </c>
      <c r="DM266" s="2">
        <f t="shared" ca="1" si="464"/>
        <v>0</v>
      </c>
      <c r="DN266" s="2">
        <f t="shared" ca="1" si="464"/>
        <v>0</v>
      </c>
      <c r="DO266" s="2">
        <f t="shared" ca="1" si="464"/>
        <v>0</v>
      </c>
      <c r="DP266" s="2">
        <f t="shared" ca="1" si="464"/>
        <v>0</v>
      </c>
      <c r="DQ266" s="2">
        <f t="shared" ca="1" si="464"/>
        <v>0</v>
      </c>
      <c r="DR266" s="2">
        <f t="shared" ca="1" si="464"/>
        <v>0</v>
      </c>
      <c r="DS266" s="2">
        <f t="shared" ca="1" si="464"/>
        <v>0</v>
      </c>
      <c r="DT266" s="2">
        <f t="shared" ca="1" si="464"/>
        <v>0</v>
      </c>
      <c r="DU266" s="2">
        <f t="shared" ca="1" si="464"/>
        <v>0</v>
      </c>
      <c r="DV266" s="2">
        <f t="shared" ca="1" si="464"/>
        <v>0</v>
      </c>
      <c r="DW266" s="2">
        <f t="shared" ca="1" si="464"/>
        <v>0</v>
      </c>
      <c r="DX266" s="2">
        <f t="shared" ca="1" si="464"/>
        <v>0</v>
      </c>
      <c r="DY266" s="2">
        <f t="shared" ca="1" si="464"/>
        <v>0</v>
      </c>
      <c r="DZ266" s="2">
        <f t="shared" ca="1" si="464"/>
        <v>0</v>
      </c>
      <c r="EA266" s="2">
        <f t="shared" ca="1" si="464"/>
        <v>0</v>
      </c>
      <c r="EB266" s="2">
        <f t="shared" ca="1" si="464"/>
        <v>0</v>
      </c>
      <c r="EC266" s="2">
        <f t="shared" ca="1" si="464"/>
        <v>0</v>
      </c>
      <c r="ED266" s="2">
        <f t="shared" ca="1" si="464"/>
        <v>0</v>
      </c>
      <c r="EE266" s="2">
        <f t="shared" ca="1" si="464"/>
        <v>0</v>
      </c>
      <c r="EF266" s="2">
        <f t="shared" ca="1" si="464"/>
        <v>0</v>
      </c>
      <c r="EG266" s="2">
        <f t="shared" ca="1" si="464"/>
        <v>0</v>
      </c>
      <c r="EH266" s="2">
        <f t="shared" ca="1" si="464"/>
        <v>41193000</v>
      </c>
    </row>
    <row r="267" spans="1:138" x14ac:dyDescent="0.2">
      <c r="A267" s="2"/>
      <c r="B267" s="197" t="s">
        <v>550</v>
      </c>
      <c r="C267" s="96"/>
      <c r="D267" s="96">
        <f ca="1">D305</f>
        <v>0</v>
      </c>
      <c r="E267" s="96">
        <f t="shared" ref="E267:N267" ca="1" si="465">E305</f>
        <v>0</v>
      </c>
      <c r="F267" s="96">
        <f t="shared" ca="1" si="465"/>
        <v>0</v>
      </c>
      <c r="G267" s="96">
        <f t="shared" ca="1" si="465"/>
        <v>0</v>
      </c>
      <c r="H267" s="96">
        <f t="shared" ca="1" si="465"/>
        <v>0</v>
      </c>
      <c r="I267" s="96">
        <f t="shared" ca="1" si="465"/>
        <v>0</v>
      </c>
      <c r="J267" s="96">
        <f t="shared" ca="1" si="465"/>
        <v>0</v>
      </c>
      <c r="K267" s="96">
        <f t="shared" ca="1" si="465"/>
        <v>0</v>
      </c>
      <c r="L267" s="96">
        <f t="shared" ca="1" si="465"/>
        <v>0</v>
      </c>
      <c r="M267" s="96">
        <f t="shared" ca="1" si="465"/>
        <v>0</v>
      </c>
      <c r="N267" s="96">
        <f t="shared" ca="1" si="465"/>
        <v>0</v>
      </c>
      <c r="O267" s="96">
        <f>O305</f>
        <v>0</v>
      </c>
      <c r="P267" s="96">
        <f t="shared" ca="1" si="462"/>
        <v>0</v>
      </c>
      <c r="Q267" s="2"/>
      <c r="R267" s="2">
        <f t="shared" ref="R267:CC267" ca="1" si="466">R305</f>
        <v>0</v>
      </c>
      <c r="S267" s="2">
        <f t="shared" ca="1" si="466"/>
        <v>0</v>
      </c>
      <c r="T267" s="2">
        <f t="shared" ca="1" si="466"/>
        <v>0</v>
      </c>
      <c r="U267" s="2">
        <f t="shared" ca="1" si="466"/>
        <v>0</v>
      </c>
      <c r="V267" s="2">
        <f t="shared" ca="1" si="466"/>
        <v>0</v>
      </c>
      <c r="W267" s="2">
        <f t="shared" ca="1" si="466"/>
        <v>0</v>
      </c>
      <c r="X267" s="2">
        <f t="shared" ca="1" si="466"/>
        <v>0</v>
      </c>
      <c r="Y267" s="2">
        <f t="shared" ca="1" si="466"/>
        <v>0</v>
      </c>
      <c r="Z267" s="2">
        <f t="shared" ca="1" si="466"/>
        <v>0</v>
      </c>
      <c r="AA267" s="2">
        <f t="shared" ca="1" si="466"/>
        <v>0</v>
      </c>
      <c r="AB267" s="2">
        <f t="shared" ca="1" si="466"/>
        <v>0</v>
      </c>
      <c r="AC267" s="2">
        <f t="shared" ca="1" si="466"/>
        <v>0</v>
      </c>
      <c r="AD267" s="2">
        <f t="shared" ca="1" si="466"/>
        <v>0</v>
      </c>
      <c r="AE267" s="2">
        <f t="shared" ca="1" si="466"/>
        <v>0</v>
      </c>
      <c r="AF267" s="2">
        <f t="shared" ca="1" si="466"/>
        <v>0</v>
      </c>
      <c r="AG267" s="2">
        <f t="shared" ca="1" si="466"/>
        <v>0</v>
      </c>
      <c r="AH267" s="2">
        <f t="shared" ca="1" si="466"/>
        <v>0</v>
      </c>
      <c r="AI267" s="2">
        <f t="shared" ca="1" si="466"/>
        <v>0</v>
      </c>
      <c r="AJ267" s="2">
        <f t="shared" ca="1" si="466"/>
        <v>0</v>
      </c>
      <c r="AK267" s="2">
        <f t="shared" ca="1" si="466"/>
        <v>0</v>
      </c>
      <c r="AL267" s="2">
        <f t="shared" ca="1" si="466"/>
        <v>0</v>
      </c>
      <c r="AM267" s="2">
        <f t="shared" ca="1" si="466"/>
        <v>0</v>
      </c>
      <c r="AN267" s="2">
        <f t="shared" ca="1" si="466"/>
        <v>0</v>
      </c>
      <c r="AO267" s="2">
        <f t="shared" ca="1" si="466"/>
        <v>0</v>
      </c>
      <c r="AP267" s="2">
        <f t="shared" ca="1" si="466"/>
        <v>0</v>
      </c>
      <c r="AQ267" s="2">
        <f t="shared" ca="1" si="466"/>
        <v>0</v>
      </c>
      <c r="AR267" s="2">
        <f t="shared" ca="1" si="466"/>
        <v>0</v>
      </c>
      <c r="AS267" s="2">
        <f t="shared" ca="1" si="466"/>
        <v>0</v>
      </c>
      <c r="AT267" s="2">
        <f t="shared" ca="1" si="466"/>
        <v>0</v>
      </c>
      <c r="AU267" s="2">
        <f t="shared" ca="1" si="466"/>
        <v>0</v>
      </c>
      <c r="AV267" s="2">
        <f t="shared" ca="1" si="466"/>
        <v>0</v>
      </c>
      <c r="AW267" s="2">
        <f t="shared" ca="1" si="466"/>
        <v>0</v>
      </c>
      <c r="AX267" s="2">
        <f t="shared" ca="1" si="466"/>
        <v>0</v>
      </c>
      <c r="AY267" s="2">
        <f t="shared" ca="1" si="466"/>
        <v>0</v>
      </c>
      <c r="AZ267" s="2">
        <f t="shared" ca="1" si="466"/>
        <v>0</v>
      </c>
      <c r="BA267" s="2">
        <f t="shared" ca="1" si="466"/>
        <v>0</v>
      </c>
      <c r="BB267" s="2">
        <f t="shared" ca="1" si="466"/>
        <v>0</v>
      </c>
      <c r="BC267" s="2">
        <f t="shared" ca="1" si="466"/>
        <v>0</v>
      </c>
      <c r="BD267" s="2">
        <f t="shared" ca="1" si="466"/>
        <v>0</v>
      </c>
      <c r="BE267" s="2">
        <f t="shared" ca="1" si="466"/>
        <v>0</v>
      </c>
      <c r="BF267" s="2">
        <f t="shared" ca="1" si="466"/>
        <v>0</v>
      </c>
      <c r="BG267" s="2">
        <f t="shared" ca="1" si="466"/>
        <v>0</v>
      </c>
      <c r="BH267" s="2">
        <f t="shared" ca="1" si="466"/>
        <v>0</v>
      </c>
      <c r="BI267" s="2">
        <f t="shared" ca="1" si="466"/>
        <v>0</v>
      </c>
      <c r="BJ267" s="2">
        <f t="shared" ca="1" si="466"/>
        <v>0</v>
      </c>
      <c r="BK267" s="2">
        <f t="shared" ca="1" si="466"/>
        <v>0</v>
      </c>
      <c r="BL267" s="2">
        <f t="shared" ca="1" si="466"/>
        <v>0</v>
      </c>
      <c r="BM267" s="2">
        <f t="shared" ca="1" si="466"/>
        <v>0</v>
      </c>
      <c r="BN267" s="2">
        <f t="shared" ca="1" si="466"/>
        <v>0</v>
      </c>
      <c r="BO267" s="2">
        <f t="shared" ca="1" si="466"/>
        <v>0</v>
      </c>
      <c r="BP267" s="2">
        <f t="shared" ca="1" si="466"/>
        <v>0</v>
      </c>
      <c r="BQ267" s="2">
        <f t="shared" ca="1" si="466"/>
        <v>0</v>
      </c>
      <c r="BR267" s="2">
        <f t="shared" ca="1" si="466"/>
        <v>0</v>
      </c>
      <c r="BS267" s="2">
        <f t="shared" ca="1" si="466"/>
        <v>0</v>
      </c>
      <c r="BT267" s="2">
        <f t="shared" ca="1" si="466"/>
        <v>0</v>
      </c>
      <c r="BU267" s="2">
        <f t="shared" ca="1" si="466"/>
        <v>0</v>
      </c>
      <c r="BV267" s="2">
        <f t="shared" ca="1" si="466"/>
        <v>0</v>
      </c>
      <c r="BW267" s="2">
        <f t="shared" ca="1" si="466"/>
        <v>0</v>
      </c>
      <c r="BX267" s="2">
        <f t="shared" ca="1" si="466"/>
        <v>0</v>
      </c>
      <c r="BY267" s="2">
        <f t="shared" ca="1" si="466"/>
        <v>0</v>
      </c>
      <c r="BZ267" s="2">
        <f t="shared" ca="1" si="466"/>
        <v>0</v>
      </c>
      <c r="CA267" s="2">
        <f t="shared" ca="1" si="466"/>
        <v>0</v>
      </c>
      <c r="CB267" s="2">
        <f t="shared" ca="1" si="466"/>
        <v>0</v>
      </c>
      <c r="CC267" s="2">
        <f t="shared" ca="1" si="466"/>
        <v>0</v>
      </c>
      <c r="CD267" s="2">
        <f t="shared" ref="CD267:EH267" ca="1" si="467">CD305</f>
        <v>0</v>
      </c>
      <c r="CE267" s="2">
        <f t="shared" ca="1" si="467"/>
        <v>0</v>
      </c>
      <c r="CF267" s="2">
        <f t="shared" ca="1" si="467"/>
        <v>0</v>
      </c>
      <c r="CG267" s="2">
        <f t="shared" ca="1" si="467"/>
        <v>0</v>
      </c>
      <c r="CH267" s="2">
        <f t="shared" ca="1" si="467"/>
        <v>0</v>
      </c>
      <c r="CI267" s="2">
        <f t="shared" ca="1" si="467"/>
        <v>0</v>
      </c>
      <c r="CJ267" s="2">
        <f t="shared" ca="1" si="467"/>
        <v>0</v>
      </c>
      <c r="CK267" s="2">
        <f t="shared" ca="1" si="467"/>
        <v>0</v>
      </c>
      <c r="CL267" s="2">
        <f t="shared" ca="1" si="467"/>
        <v>0</v>
      </c>
      <c r="CM267" s="2">
        <f t="shared" ca="1" si="467"/>
        <v>0</v>
      </c>
      <c r="CN267" s="2">
        <f t="shared" ca="1" si="467"/>
        <v>0</v>
      </c>
      <c r="CO267" s="2">
        <f t="shared" ca="1" si="467"/>
        <v>0</v>
      </c>
      <c r="CP267" s="2">
        <f t="shared" ca="1" si="467"/>
        <v>0</v>
      </c>
      <c r="CQ267" s="2">
        <f t="shared" ca="1" si="467"/>
        <v>0</v>
      </c>
      <c r="CR267" s="2">
        <f t="shared" ca="1" si="467"/>
        <v>0</v>
      </c>
      <c r="CS267" s="2">
        <f t="shared" ca="1" si="467"/>
        <v>0</v>
      </c>
      <c r="CT267" s="2">
        <f t="shared" ca="1" si="467"/>
        <v>0</v>
      </c>
      <c r="CU267" s="2">
        <f t="shared" ca="1" si="467"/>
        <v>0</v>
      </c>
      <c r="CV267" s="2">
        <f t="shared" ca="1" si="467"/>
        <v>0</v>
      </c>
      <c r="CW267" s="2">
        <f t="shared" ca="1" si="467"/>
        <v>0</v>
      </c>
      <c r="CX267" s="2">
        <f t="shared" ca="1" si="467"/>
        <v>0</v>
      </c>
      <c r="CY267" s="2">
        <f t="shared" ca="1" si="467"/>
        <v>0</v>
      </c>
      <c r="CZ267" s="2">
        <f t="shared" ca="1" si="467"/>
        <v>0</v>
      </c>
      <c r="DA267" s="2">
        <f t="shared" ca="1" si="467"/>
        <v>0</v>
      </c>
      <c r="DB267" s="2">
        <f t="shared" ca="1" si="467"/>
        <v>0</v>
      </c>
      <c r="DC267" s="2">
        <f t="shared" ca="1" si="467"/>
        <v>0</v>
      </c>
      <c r="DD267" s="2">
        <f t="shared" ca="1" si="467"/>
        <v>0</v>
      </c>
      <c r="DE267" s="2">
        <f t="shared" ca="1" si="467"/>
        <v>0</v>
      </c>
      <c r="DF267" s="2">
        <f t="shared" ca="1" si="467"/>
        <v>0</v>
      </c>
      <c r="DG267" s="2">
        <f t="shared" ca="1" si="467"/>
        <v>0</v>
      </c>
      <c r="DH267" s="2">
        <f t="shared" ca="1" si="467"/>
        <v>0</v>
      </c>
      <c r="DI267" s="2">
        <f t="shared" ca="1" si="467"/>
        <v>0</v>
      </c>
      <c r="DJ267" s="2">
        <f t="shared" ca="1" si="467"/>
        <v>0</v>
      </c>
      <c r="DK267" s="2">
        <f t="shared" ca="1" si="467"/>
        <v>0</v>
      </c>
      <c r="DL267" s="2">
        <f t="shared" ca="1" si="467"/>
        <v>0</v>
      </c>
      <c r="DM267" s="2">
        <f t="shared" ca="1" si="467"/>
        <v>0</v>
      </c>
      <c r="DN267" s="2">
        <f t="shared" ca="1" si="467"/>
        <v>0</v>
      </c>
      <c r="DO267" s="2">
        <f t="shared" ca="1" si="467"/>
        <v>0</v>
      </c>
      <c r="DP267" s="2">
        <f t="shared" ca="1" si="467"/>
        <v>0</v>
      </c>
      <c r="DQ267" s="2">
        <f t="shared" ca="1" si="467"/>
        <v>0</v>
      </c>
      <c r="DR267" s="2">
        <f t="shared" ca="1" si="467"/>
        <v>0</v>
      </c>
      <c r="DS267" s="2">
        <f t="shared" ca="1" si="467"/>
        <v>0</v>
      </c>
      <c r="DT267" s="2">
        <f t="shared" ca="1" si="467"/>
        <v>0</v>
      </c>
      <c r="DU267" s="2">
        <f t="shared" ca="1" si="467"/>
        <v>0</v>
      </c>
      <c r="DV267" s="2">
        <f t="shared" ca="1" si="467"/>
        <v>0</v>
      </c>
      <c r="DW267" s="2">
        <f t="shared" ca="1" si="467"/>
        <v>0</v>
      </c>
      <c r="DX267" s="2">
        <f t="shared" ca="1" si="467"/>
        <v>0</v>
      </c>
      <c r="DY267" s="2">
        <f t="shared" ca="1" si="467"/>
        <v>0</v>
      </c>
      <c r="DZ267" s="2">
        <f t="shared" ca="1" si="467"/>
        <v>0</v>
      </c>
      <c r="EA267" s="2">
        <f t="shared" ca="1" si="467"/>
        <v>0</v>
      </c>
      <c r="EB267" s="2">
        <f t="shared" ca="1" si="467"/>
        <v>0</v>
      </c>
      <c r="EC267" s="2">
        <f t="shared" ca="1" si="467"/>
        <v>0</v>
      </c>
      <c r="ED267" s="2">
        <f t="shared" ca="1" si="467"/>
        <v>0</v>
      </c>
      <c r="EE267" s="2">
        <f t="shared" ca="1" si="467"/>
        <v>0</v>
      </c>
      <c r="EF267" s="2">
        <f t="shared" ca="1" si="467"/>
        <v>0</v>
      </c>
      <c r="EG267" s="2">
        <f t="shared" ca="1" si="467"/>
        <v>0</v>
      </c>
      <c r="EH267" s="2">
        <f t="shared" ca="1" si="467"/>
        <v>0</v>
      </c>
    </row>
    <row r="268" spans="1:138" x14ac:dyDescent="0.2">
      <c r="A268" s="2"/>
      <c r="B268" s="197" t="s">
        <v>556</v>
      </c>
      <c r="C268" s="96"/>
      <c r="D268" s="96">
        <f ca="1">D309</f>
        <v>0</v>
      </c>
      <c r="E268" s="96">
        <f t="shared" ref="E268:N268" ca="1" si="468">E309</f>
        <v>0</v>
      </c>
      <c r="F268" s="96">
        <f t="shared" ca="1" si="468"/>
        <v>0</v>
      </c>
      <c r="G268" s="96">
        <f t="shared" ca="1" si="468"/>
        <v>0</v>
      </c>
      <c r="H268" s="96">
        <f t="shared" ca="1" si="468"/>
        <v>0</v>
      </c>
      <c r="I268" s="96">
        <f t="shared" ca="1" si="468"/>
        <v>0</v>
      </c>
      <c r="J268" s="96">
        <f t="shared" ca="1" si="468"/>
        <v>0</v>
      </c>
      <c r="K268" s="96">
        <f t="shared" ca="1" si="468"/>
        <v>0</v>
      </c>
      <c r="L268" s="96">
        <f t="shared" ca="1" si="468"/>
        <v>0</v>
      </c>
      <c r="M268" s="96">
        <f t="shared" ca="1" si="468"/>
        <v>0</v>
      </c>
      <c r="N268" s="96">
        <f t="shared" ca="1" si="468"/>
        <v>0</v>
      </c>
      <c r="O268" s="96">
        <f>O309</f>
        <v>0</v>
      </c>
      <c r="P268" s="96">
        <f t="shared" ca="1" si="462"/>
        <v>0</v>
      </c>
      <c r="Q268" s="2"/>
      <c r="R268" s="2">
        <f t="shared" ref="R268:CC268" ca="1" si="469">R309</f>
        <v>0</v>
      </c>
      <c r="S268" s="2">
        <f t="shared" ca="1" si="469"/>
        <v>0</v>
      </c>
      <c r="T268" s="2">
        <f t="shared" ca="1" si="469"/>
        <v>0</v>
      </c>
      <c r="U268" s="2">
        <f t="shared" ca="1" si="469"/>
        <v>0</v>
      </c>
      <c r="V268" s="2">
        <f t="shared" ca="1" si="469"/>
        <v>0</v>
      </c>
      <c r="W268" s="2">
        <f t="shared" ca="1" si="469"/>
        <v>0</v>
      </c>
      <c r="X268" s="2">
        <f t="shared" ca="1" si="469"/>
        <v>0</v>
      </c>
      <c r="Y268" s="2">
        <f t="shared" ca="1" si="469"/>
        <v>0</v>
      </c>
      <c r="Z268" s="2">
        <f t="shared" ca="1" si="469"/>
        <v>0</v>
      </c>
      <c r="AA268" s="2">
        <f t="shared" ca="1" si="469"/>
        <v>0</v>
      </c>
      <c r="AB268" s="2">
        <f t="shared" ca="1" si="469"/>
        <v>0</v>
      </c>
      <c r="AC268" s="2">
        <f t="shared" ca="1" si="469"/>
        <v>0</v>
      </c>
      <c r="AD268" s="2">
        <f t="shared" ca="1" si="469"/>
        <v>0</v>
      </c>
      <c r="AE268" s="2">
        <f t="shared" ca="1" si="469"/>
        <v>0</v>
      </c>
      <c r="AF268" s="2">
        <f t="shared" ca="1" si="469"/>
        <v>0</v>
      </c>
      <c r="AG268" s="2">
        <f t="shared" ca="1" si="469"/>
        <v>0</v>
      </c>
      <c r="AH268" s="2">
        <f t="shared" ca="1" si="469"/>
        <v>0</v>
      </c>
      <c r="AI268" s="2">
        <f t="shared" ca="1" si="469"/>
        <v>0</v>
      </c>
      <c r="AJ268" s="2">
        <f t="shared" ca="1" si="469"/>
        <v>0</v>
      </c>
      <c r="AK268" s="2">
        <f t="shared" ca="1" si="469"/>
        <v>0</v>
      </c>
      <c r="AL268" s="2">
        <f t="shared" ca="1" si="469"/>
        <v>0</v>
      </c>
      <c r="AM268" s="2">
        <f t="shared" ca="1" si="469"/>
        <v>0</v>
      </c>
      <c r="AN268" s="2">
        <f t="shared" ca="1" si="469"/>
        <v>0</v>
      </c>
      <c r="AO268" s="2">
        <f t="shared" ca="1" si="469"/>
        <v>0</v>
      </c>
      <c r="AP268" s="2">
        <f t="shared" ca="1" si="469"/>
        <v>0</v>
      </c>
      <c r="AQ268" s="2">
        <f t="shared" ca="1" si="469"/>
        <v>0</v>
      </c>
      <c r="AR268" s="2">
        <f t="shared" ca="1" si="469"/>
        <v>0</v>
      </c>
      <c r="AS268" s="2">
        <f t="shared" ca="1" si="469"/>
        <v>0</v>
      </c>
      <c r="AT268" s="2">
        <f t="shared" ca="1" si="469"/>
        <v>0</v>
      </c>
      <c r="AU268" s="2">
        <f t="shared" ca="1" si="469"/>
        <v>0</v>
      </c>
      <c r="AV268" s="2">
        <f t="shared" ca="1" si="469"/>
        <v>0</v>
      </c>
      <c r="AW268" s="2">
        <f t="shared" ca="1" si="469"/>
        <v>0</v>
      </c>
      <c r="AX268" s="2">
        <f t="shared" ca="1" si="469"/>
        <v>0</v>
      </c>
      <c r="AY268" s="2">
        <f t="shared" ca="1" si="469"/>
        <v>0</v>
      </c>
      <c r="AZ268" s="2">
        <f t="shared" ca="1" si="469"/>
        <v>0</v>
      </c>
      <c r="BA268" s="2">
        <f t="shared" ca="1" si="469"/>
        <v>0</v>
      </c>
      <c r="BB268" s="2">
        <f t="shared" ca="1" si="469"/>
        <v>0</v>
      </c>
      <c r="BC268" s="2">
        <f t="shared" ca="1" si="469"/>
        <v>0</v>
      </c>
      <c r="BD268" s="2">
        <f t="shared" ca="1" si="469"/>
        <v>0</v>
      </c>
      <c r="BE268" s="2">
        <f t="shared" ca="1" si="469"/>
        <v>0</v>
      </c>
      <c r="BF268" s="2">
        <f t="shared" ca="1" si="469"/>
        <v>0</v>
      </c>
      <c r="BG268" s="2">
        <f t="shared" ca="1" si="469"/>
        <v>0</v>
      </c>
      <c r="BH268" s="2">
        <f t="shared" ca="1" si="469"/>
        <v>0</v>
      </c>
      <c r="BI268" s="2">
        <f t="shared" ca="1" si="469"/>
        <v>0</v>
      </c>
      <c r="BJ268" s="2">
        <f t="shared" ca="1" si="469"/>
        <v>0</v>
      </c>
      <c r="BK268" s="2">
        <f t="shared" ca="1" si="469"/>
        <v>0</v>
      </c>
      <c r="BL268" s="2">
        <f t="shared" ca="1" si="469"/>
        <v>0</v>
      </c>
      <c r="BM268" s="2">
        <f t="shared" ca="1" si="469"/>
        <v>0</v>
      </c>
      <c r="BN268" s="2">
        <f t="shared" ca="1" si="469"/>
        <v>0</v>
      </c>
      <c r="BO268" s="2">
        <f t="shared" ca="1" si="469"/>
        <v>0</v>
      </c>
      <c r="BP268" s="2">
        <f t="shared" ca="1" si="469"/>
        <v>0</v>
      </c>
      <c r="BQ268" s="2">
        <f t="shared" ca="1" si="469"/>
        <v>0</v>
      </c>
      <c r="BR268" s="2">
        <f t="shared" ca="1" si="469"/>
        <v>0</v>
      </c>
      <c r="BS268" s="2">
        <f t="shared" ca="1" si="469"/>
        <v>0</v>
      </c>
      <c r="BT268" s="2">
        <f t="shared" ca="1" si="469"/>
        <v>0</v>
      </c>
      <c r="BU268" s="2">
        <f t="shared" ca="1" si="469"/>
        <v>0</v>
      </c>
      <c r="BV268" s="2">
        <f t="shared" ca="1" si="469"/>
        <v>0</v>
      </c>
      <c r="BW268" s="2">
        <f t="shared" ca="1" si="469"/>
        <v>0</v>
      </c>
      <c r="BX268" s="2">
        <f t="shared" ca="1" si="469"/>
        <v>0</v>
      </c>
      <c r="BY268" s="2">
        <f t="shared" ca="1" si="469"/>
        <v>0</v>
      </c>
      <c r="BZ268" s="2">
        <f t="shared" ca="1" si="469"/>
        <v>0</v>
      </c>
      <c r="CA268" s="2">
        <f t="shared" ca="1" si="469"/>
        <v>0</v>
      </c>
      <c r="CB268" s="2">
        <f t="shared" ca="1" si="469"/>
        <v>0</v>
      </c>
      <c r="CC268" s="2">
        <f t="shared" ca="1" si="469"/>
        <v>0</v>
      </c>
      <c r="CD268" s="2">
        <f t="shared" ref="CD268:EH268" ca="1" si="470">CD309</f>
        <v>0</v>
      </c>
      <c r="CE268" s="2">
        <f t="shared" ca="1" si="470"/>
        <v>0</v>
      </c>
      <c r="CF268" s="2">
        <f t="shared" ca="1" si="470"/>
        <v>0</v>
      </c>
      <c r="CG268" s="2">
        <f t="shared" ca="1" si="470"/>
        <v>0</v>
      </c>
      <c r="CH268" s="2">
        <f t="shared" ca="1" si="470"/>
        <v>0</v>
      </c>
      <c r="CI268" s="2">
        <f t="shared" ca="1" si="470"/>
        <v>0</v>
      </c>
      <c r="CJ268" s="2">
        <f t="shared" ca="1" si="470"/>
        <v>0</v>
      </c>
      <c r="CK268" s="2">
        <f t="shared" ca="1" si="470"/>
        <v>0</v>
      </c>
      <c r="CL268" s="2">
        <f t="shared" ca="1" si="470"/>
        <v>0</v>
      </c>
      <c r="CM268" s="2">
        <f t="shared" ca="1" si="470"/>
        <v>0</v>
      </c>
      <c r="CN268" s="2">
        <f t="shared" ca="1" si="470"/>
        <v>0</v>
      </c>
      <c r="CO268" s="2">
        <f t="shared" ca="1" si="470"/>
        <v>0</v>
      </c>
      <c r="CP268" s="2">
        <f t="shared" ca="1" si="470"/>
        <v>0</v>
      </c>
      <c r="CQ268" s="2">
        <f t="shared" ca="1" si="470"/>
        <v>0</v>
      </c>
      <c r="CR268" s="2">
        <f t="shared" ca="1" si="470"/>
        <v>0</v>
      </c>
      <c r="CS268" s="2">
        <f t="shared" ca="1" si="470"/>
        <v>0</v>
      </c>
      <c r="CT268" s="2">
        <f t="shared" ca="1" si="470"/>
        <v>0</v>
      </c>
      <c r="CU268" s="2">
        <f t="shared" ca="1" si="470"/>
        <v>0</v>
      </c>
      <c r="CV268" s="2">
        <f t="shared" ca="1" si="470"/>
        <v>0</v>
      </c>
      <c r="CW268" s="2">
        <f t="shared" ca="1" si="470"/>
        <v>0</v>
      </c>
      <c r="CX268" s="2">
        <f t="shared" ca="1" si="470"/>
        <v>0</v>
      </c>
      <c r="CY268" s="2">
        <f t="shared" ca="1" si="470"/>
        <v>0</v>
      </c>
      <c r="CZ268" s="2">
        <f t="shared" ca="1" si="470"/>
        <v>0</v>
      </c>
      <c r="DA268" s="2">
        <f t="shared" ca="1" si="470"/>
        <v>0</v>
      </c>
      <c r="DB268" s="2">
        <f t="shared" ca="1" si="470"/>
        <v>0</v>
      </c>
      <c r="DC268" s="2">
        <f t="shared" ca="1" si="470"/>
        <v>0</v>
      </c>
      <c r="DD268" s="2">
        <f t="shared" ca="1" si="470"/>
        <v>0</v>
      </c>
      <c r="DE268" s="2">
        <f t="shared" ca="1" si="470"/>
        <v>0</v>
      </c>
      <c r="DF268" s="2">
        <f t="shared" ca="1" si="470"/>
        <v>0</v>
      </c>
      <c r="DG268" s="2">
        <f t="shared" ca="1" si="470"/>
        <v>0</v>
      </c>
      <c r="DH268" s="2">
        <f t="shared" ca="1" si="470"/>
        <v>0</v>
      </c>
      <c r="DI268" s="2">
        <f t="shared" ca="1" si="470"/>
        <v>0</v>
      </c>
      <c r="DJ268" s="2">
        <f t="shared" ca="1" si="470"/>
        <v>0</v>
      </c>
      <c r="DK268" s="2">
        <f t="shared" ca="1" si="470"/>
        <v>0</v>
      </c>
      <c r="DL268" s="2">
        <f t="shared" ca="1" si="470"/>
        <v>0</v>
      </c>
      <c r="DM268" s="2">
        <f t="shared" ca="1" si="470"/>
        <v>0</v>
      </c>
      <c r="DN268" s="2">
        <f t="shared" ca="1" si="470"/>
        <v>0</v>
      </c>
      <c r="DO268" s="2">
        <f t="shared" ca="1" si="470"/>
        <v>0</v>
      </c>
      <c r="DP268" s="2">
        <f t="shared" ca="1" si="470"/>
        <v>0</v>
      </c>
      <c r="DQ268" s="2">
        <f t="shared" ca="1" si="470"/>
        <v>0</v>
      </c>
      <c r="DR268" s="2">
        <f t="shared" ca="1" si="470"/>
        <v>0</v>
      </c>
      <c r="DS268" s="2">
        <f t="shared" ca="1" si="470"/>
        <v>0</v>
      </c>
      <c r="DT268" s="2">
        <f t="shared" ca="1" si="470"/>
        <v>0</v>
      </c>
      <c r="DU268" s="2">
        <f t="shared" ca="1" si="470"/>
        <v>0</v>
      </c>
      <c r="DV268" s="2">
        <f t="shared" ca="1" si="470"/>
        <v>0</v>
      </c>
      <c r="DW268" s="2">
        <f t="shared" ca="1" si="470"/>
        <v>0</v>
      </c>
      <c r="DX268" s="2">
        <f t="shared" ca="1" si="470"/>
        <v>0</v>
      </c>
      <c r="DY268" s="2">
        <f t="shared" ca="1" si="470"/>
        <v>0</v>
      </c>
      <c r="DZ268" s="2">
        <f t="shared" ca="1" si="470"/>
        <v>0</v>
      </c>
      <c r="EA268" s="2">
        <f t="shared" ca="1" si="470"/>
        <v>0</v>
      </c>
      <c r="EB268" s="2">
        <f t="shared" ca="1" si="470"/>
        <v>0</v>
      </c>
      <c r="EC268" s="2">
        <f t="shared" ca="1" si="470"/>
        <v>0</v>
      </c>
      <c r="ED268" s="2">
        <f t="shared" ca="1" si="470"/>
        <v>0</v>
      </c>
      <c r="EE268" s="2">
        <f t="shared" ca="1" si="470"/>
        <v>0</v>
      </c>
      <c r="EF268" s="2">
        <f t="shared" ca="1" si="470"/>
        <v>0</v>
      </c>
      <c r="EG268" s="2">
        <f t="shared" ca="1" si="470"/>
        <v>0</v>
      </c>
      <c r="EH268" s="2">
        <f t="shared" ca="1" si="470"/>
        <v>0</v>
      </c>
    </row>
    <row r="269" spans="1:138" x14ac:dyDescent="0.2">
      <c r="A269" s="2"/>
      <c r="B269" s="197" t="s">
        <v>547</v>
      </c>
      <c r="C269" s="96"/>
      <c r="D269" s="96">
        <f ca="1">D295</f>
        <v>0</v>
      </c>
      <c r="E269" s="96">
        <f t="shared" ref="E269:N269" ca="1" si="471">E295</f>
        <v>0</v>
      </c>
      <c r="F269" s="96">
        <f t="shared" ca="1" si="471"/>
        <v>0</v>
      </c>
      <c r="G269" s="96">
        <f t="shared" ca="1" si="471"/>
        <v>0</v>
      </c>
      <c r="H269" s="96">
        <f t="shared" ca="1" si="471"/>
        <v>0</v>
      </c>
      <c r="I269" s="96">
        <f t="shared" ca="1" si="471"/>
        <v>0</v>
      </c>
      <c r="J269" s="96">
        <f t="shared" ca="1" si="471"/>
        <v>0</v>
      </c>
      <c r="K269" s="96">
        <f t="shared" ca="1" si="471"/>
        <v>0</v>
      </c>
      <c r="L269" s="96">
        <f t="shared" ca="1" si="471"/>
        <v>0</v>
      </c>
      <c r="M269" s="96">
        <f t="shared" ca="1" si="471"/>
        <v>0</v>
      </c>
      <c r="N269" s="96">
        <f t="shared" ca="1" si="471"/>
        <v>-41193000</v>
      </c>
      <c r="O269" s="96">
        <f ca="1">O295</f>
        <v>0</v>
      </c>
      <c r="P269" s="96">
        <f t="shared" ca="1" si="462"/>
        <v>-41193000</v>
      </c>
      <c r="Q269" s="2"/>
      <c r="R269" s="2">
        <f t="shared" ref="R269:CC269" ca="1" si="472">R295</f>
        <v>0</v>
      </c>
      <c r="S269" s="2">
        <f t="shared" ca="1" si="472"/>
        <v>0</v>
      </c>
      <c r="T269" s="2">
        <f t="shared" ca="1" si="472"/>
        <v>0</v>
      </c>
      <c r="U269" s="2">
        <f t="shared" ca="1" si="472"/>
        <v>0</v>
      </c>
      <c r="V269" s="2">
        <f t="shared" ca="1" si="472"/>
        <v>0</v>
      </c>
      <c r="W269" s="2">
        <f t="shared" ca="1" si="472"/>
        <v>0</v>
      </c>
      <c r="X269" s="2">
        <f t="shared" ca="1" si="472"/>
        <v>0</v>
      </c>
      <c r="Y269" s="2">
        <f t="shared" ca="1" si="472"/>
        <v>0</v>
      </c>
      <c r="Z269" s="2">
        <f t="shared" ca="1" si="472"/>
        <v>0</v>
      </c>
      <c r="AA269" s="2">
        <f t="shared" ca="1" si="472"/>
        <v>0</v>
      </c>
      <c r="AB269" s="2">
        <f t="shared" ca="1" si="472"/>
        <v>0</v>
      </c>
      <c r="AC269" s="2">
        <f t="shared" ca="1" si="472"/>
        <v>0</v>
      </c>
      <c r="AD269" s="2">
        <f t="shared" ca="1" si="472"/>
        <v>0</v>
      </c>
      <c r="AE269" s="2">
        <f t="shared" ca="1" si="472"/>
        <v>0</v>
      </c>
      <c r="AF269" s="2">
        <f t="shared" ca="1" si="472"/>
        <v>0</v>
      </c>
      <c r="AG269" s="2">
        <f t="shared" ca="1" si="472"/>
        <v>0</v>
      </c>
      <c r="AH269" s="2">
        <f t="shared" ca="1" si="472"/>
        <v>0</v>
      </c>
      <c r="AI269" s="2">
        <f t="shared" ca="1" si="472"/>
        <v>0</v>
      </c>
      <c r="AJ269" s="2">
        <f t="shared" ca="1" si="472"/>
        <v>0</v>
      </c>
      <c r="AK269" s="2">
        <f t="shared" ca="1" si="472"/>
        <v>0</v>
      </c>
      <c r="AL269" s="2">
        <f t="shared" ca="1" si="472"/>
        <v>0</v>
      </c>
      <c r="AM269" s="2">
        <f t="shared" ca="1" si="472"/>
        <v>0</v>
      </c>
      <c r="AN269" s="2">
        <f t="shared" ca="1" si="472"/>
        <v>0</v>
      </c>
      <c r="AO269" s="2">
        <f t="shared" ca="1" si="472"/>
        <v>0</v>
      </c>
      <c r="AP269" s="2">
        <f t="shared" ca="1" si="472"/>
        <v>0</v>
      </c>
      <c r="AQ269" s="2">
        <f t="shared" ca="1" si="472"/>
        <v>0</v>
      </c>
      <c r="AR269" s="2">
        <f t="shared" ca="1" si="472"/>
        <v>0</v>
      </c>
      <c r="AS269" s="2">
        <f t="shared" ca="1" si="472"/>
        <v>0</v>
      </c>
      <c r="AT269" s="2">
        <f t="shared" ca="1" si="472"/>
        <v>0</v>
      </c>
      <c r="AU269" s="2">
        <f t="shared" ca="1" si="472"/>
        <v>0</v>
      </c>
      <c r="AV269" s="2">
        <f t="shared" ca="1" si="472"/>
        <v>0</v>
      </c>
      <c r="AW269" s="2">
        <f t="shared" ca="1" si="472"/>
        <v>0</v>
      </c>
      <c r="AX269" s="2">
        <f t="shared" ca="1" si="472"/>
        <v>0</v>
      </c>
      <c r="AY269" s="2">
        <f t="shared" ca="1" si="472"/>
        <v>0</v>
      </c>
      <c r="AZ269" s="2">
        <f t="shared" ca="1" si="472"/>
        <v>0</v>
      </c>
      <c r="BA269" s="2">
        <f t="shared" ca="1" si="472"/>
        <v>0</v>
      </c>
      <c r="BB269" s="2">
        <f t="shared" ca="1" si="472"/>
        <v>0</v>
      </c>
      <c r="BC269" s="2">
        <f t="shared" ca="1" si="472"/>
        <v>0</v>
      </c>
      <c r="BD269" s="2">
        <f t="shared" ca="1" si="472"/>
        <v>0</v>
      </c>
      <c r="BE269" s="2">
        <f t="shared" ca="1" si="472"/>
        <v>0</v>
      </c>
      <c r="BF269" s="2">
        <f t="shared" ca="1" si="472"/>
        <v>0</v>
      </c>
      <c r="BG269" s="2">
        <f t="shared" ca="1" si="472"/>
        <v>0</v>
      </c>
      <c r="BH269" s="2">
        <f t="shared" ca="1" si="472"/>
        <v>0</v>
      </c>
      <c r="BI269" s="2">
        <f t="shared" ca="1" si="472"/>
        <v>0</v>
      </c>
      <c r="BJ269" s="2">
        <f t="shared" ca="1" si="472"/>
        <v>0</v>
      </c>
      <c r="BK269" s="2">
        <f t="shared" ca="1" si="472"/>
        <v>0</v>
      </c>
      <c r="BL269" s="2">
        <f t="shared" ca="1" si="472"/>
        <v>0</v>
      </c>
      <c r="BM269" s="2">
        <f t="shared" ca="1" si="472"/>
        <v>0</v>
      </c>
      <c r="BN269" s="2">
        <f t="shared" ca="1" si="472"/>
        <v>0</v>
      </c>
      <c r="BO269" s="2">
        <f t="shared" ca="1" si="472"/>
        <v>0</v>
      </c>
      <c r="BP269" s="2">
        <f t="shared" ca="1" si="472"/>
        <v>0</v>
      </c>
      <c r="BQ269" s="2">
        <f t="shared" ca="1" si="472"/>
        <v>0</v>
      </c>
      <c r="BR269" s="2">
        <f t="shared" ca="1" si="472"/>
        <v>0</v>
      </c>
      <c r="BS269" s="2">
        <f t="shared" ca="1" si="472"/>
        <v>0</v>
      </c>
      <c r="BT269" s="2">
        <f t="shared" ca="1" si="472"/>
        <v>0</v>
      </c>
      <c r="BU269" s="2">
        <f t="shared" ca="1" si="472"/>
        <v>0</v>
      </c>
      <c r="BV269" s="2">
        <f t="shared" ca="1" si="472"/>
        <v>0</v>
      </c>
      <c r="BW269" s="2">
        <f t="shared" ca="1" si="472"/>
        <v>0</v>
      </c>
      <c r="BX269" s="2">
        <f t="shared" ca="1" si="472"/>
        <v>0</v>
      </c>
      <c r="BY269" s="2">
        <f t="shared" ca="1" si="472"/>
        <v>0</v>
      </c>
      <c r="BZ269" s="2">
        <f t="shared" ca="1" si="472"/>
        <v>0</v>
      </c>
      <c r="CA269" s="2">
        <f t="shared" ca="1" si="472"/>
        <v>0</v>
      </c>
      <c r="CB269" s="2">
        <f t="shared" ca="1" si="472"/>
        <v>0</v>
      </c>
      <c r="CC269" s="2">
        <f t="shared" ca="1" si="472"/>
        <v>0</v>
      </c>
      <c r="CD269" s="2">
        <f t="shared" ref="CD269:EH269" ca="1" si="473">CD295</f>
        <v>0</v>
      </c>
      <c r="CE269" s="2">
        <f t="shared" ca="1" si="473"/>
        <v>0</v>
      </c>
      <c r="CF269" s="2">
        <f t="shared" ca="1" si="473"/>
        <v>0</v>
      </c>
      <c r="CG269" s="2">
        <f t="shared" ca="1" si="473"/>
        <v>0</v>
      </c>
      <c r="CH269" s="2">
        <f t="shared" ca="1" si="473"/>
        <v>0</v>
      </c>
      <c r="CI269" s="2">
        <f t="shared" ca="1" si="473"/>
        <v>0</v>
      </c>
      <c r="CJ269" s="2">
        <f t="shared" ca="1" si="473"/>
        <v>0</v>
      </c>
      <c r="CK269" s="2">
        <f t="shared" ca="1" si="473"/>
        <v>0</v>
      </c>
      <c r="CL269" s="2">
        <f t="shared" ca="1" si="473"/>
        <v>0</v>
      </c>
      <c r="CM269" s="2">
        <f t="shared" ca="1" si="473"/>
        <v>0</v>
      </c>
      <c r="CN269" s="2">
        <f t="shared" ca="1" si="473"/>
        <v>0</v>
      </c>
      <c r="CO269" s="2">
        <f t="shared" ca="1" si="473"/>
        <v>0</v>
      </c>
      <c r="CP269" s="2">
        <f t="shared" ca="1" si="473"/>
        <v>0</v>
      </c>
      <c r="CQ269" s="2">
        <f t="shared" ca="1" si="473"/>
        <v>0</v>
      </c>
      <c r="CR269" s="2">
        <f t="shared" ca="1" si="473"/>
        <v>0</v>
      </c>
      <c r="CS269" s="2">
        <f t="shared" ca="1" si="473"/>
        <v>0</v>
      </c>
      <c r="CT269" s="2">
        <f t="shared" ca="1" si="473"/>
        <v>0</v>
      </c>
      <c r="CU269" s="2">
        <f t="shared" ca="1" si="473"/>
        <v>0</v>
      </c>
      <c r="CV269" s="2">
        <f t="shared" ca="1" si="473"/>
        <v>0</v>
      </c>
      <c r="CW269" s="2">
        <f t="shared" ca="1" si="473"/>
        <v>0</v>
      </c>
      <c r="CX269" s="2">
        <f t="shared" ca="1" si="473"/>
        <v>0</v>
      </c>
      <c r="CY269" s="2">
        <f t="shared" ca="1" si="473"/>
        <v>0</v>
      </c>
      <c r="CZ269" s="2">
        <f t="shared" ca="1" si="473"/>
        <v>0</v>
      </c>
      <c r="DA269" s="2">
        <f t="shared" ca="1" si="473"/>
        <v>0</v>
      </c>
      <c r="DB269" s="2">
        <f t="shared" ca="1" si="473"/>
        <v>0</v>
      </c>
      <c r="DC269" s="2">
        <f t="shared" ca="1" si="473"/>
        <v>0</v>
      </c>
      <c r="DD269" s="2">
        <f t="shared" ca="1" si="473"/>
        <v>0</v>
      </c>
      <c r="DE269" s="2">
        <f t="shared" ca="1" si="473"/>
        <v>0</v>
      </c>
      <c r="DF269" s="2">
        <f t="shared" ca="1" si="473"/>
        <v>0</v>
      </c>
      <c r="DG269" s="2">
        <f t="shared" ca="1" si="473"/>
        <v>0</v>
      </c>
      <c r="DH269" s="2">
        <f t="shared" ca="1" si="473"/>
        <v>0</v>
      </c>
      <c r="DI269" s="2">
        <f t="shared" ca="1" si="473"/>
        <v>0</v>
      </c>
      <c r="DJ269" s="2">
        <f t="shared" ca="1" si="473"/>
        <v>0</v>
      </c>
      <c r="DK269" s="2">
        <f t="shared" ca="1" si="473"/>
        <v>0</v>
      </c>
      <c r="DL269" s="2">
        <f t="shared" ca="1" si="473"/>
        <v>0</v>
      </c>
      <c r="DM269" s="2">
        <f t="shared" ca="1" si="473"/>
        <v>0</v>
      </c>
      <c r="DN269" s="2">
        <f t="shared" ca="1" si="473"/>
        <v>0</v>
      </c>
      <c r="DO269" s="2">
        <f t="shared" ca="1" si="473"/>
        <v>0</v>
      </c>
      <c r="DP269" s="2">
        <f t="shared" ca="1" si="473"/>
        <v>0</v>
      </c>
      <c r="DQ269" s="2">
        <f t="shared" ca="1" si="473"/>
        <v>0</v>
      </c>
      <c r="DR269" s="2">
        <f t="shared" ca="1" si="473"/>
        <v>0</v>
      </c>
      <c r="DS269" s="2">
        <f t="shared" ca="1" si="473"/>
        <v>0</v>
      </c>
      <c r="DT269" s="2">
        <f t="shared" ca="1" si="473"/>
        <v>0</v>
      </c>
      <c r="DU269" s="2">
        <f t="shared" ca="1" si="473"/>
        <v>0</v>
      </c>
      <c r="DV269" s="2">
        <f t="shared" ca="1" si="473"/>
        <v>0</v>
      </c>
      <c r="DW269" s="2">
        <f t="shared" ca="1" si="473"/>
        <v>0</v>
      </c>
      <c r="DX269" s="2">
        <f t="shared" ca="1" si="473"/>
        <v>0</v>
      </c>
      <c r="DY269" s="2">
        <f t="shared" ca="1" si="473"/>
        <v>0</v>
      </c>
      <c r="DZ269" s="2">
        <f t="shared" ca="1" si="473"/>
        <v>0</v>
      </c>
      <c r="EA269" s="2">
        <f t="shared" ca="1" si="473"/>
        <v>0</v>
      </c>
      <c r="EB269" s="2">
        <f t="shared" ca="1" si="473"/>
        <v>0</v>
      </c>
      <c r="EC269" s="2">
        <f t="shared" ca="1" si="473"/>
        <v>0</v>
      </c>
      <c r="ED269" s="2">
        <f t="shared" ca="1" si="473"/>
        <v>0</v>
      </c>
      <c r="EE269" s="2">
        <f t="shared" ca="1" si="473"/>
        <v>0</v>
      </c>
      <c r="EF269" s="2">
        <f t="shared" ca="1" si="473"/>
        <v>0</v>
      </c>
      <c r="EG269" s="2">
        <f t="shared" ca="1" si="473"/>
        <v>0</v>
      </c>
      <c r="EH269" s="2">
        <f t="shared" ca="1" si="473"/>
        <v>-41193000</v>
      </c>
    </row>
    <row r="270" spans="1:138" x14ac:dyDescent="0.2">
      <c r="A270" s="2"/>
      <c r="B270" s="182" t="s">
        <v>551</v>
      </c>
      <c r="C270" s="96"/>
      <c r="D270" s="96">
        <f>MAX(-D198,-D200)</f>
        <v>0</v>
      </c>
      <c r="E270" s="96">
        <f t="shared" ref="E270:N270" si="474">MAX(-E198,-E200)</f>
        <v>0</v>
      </c>
      <c r="F270" s="96">
        <f t="shared" si="474"/>
        <v>0</v>
      </c>
      <c r="G270" s="96">
        <f t="shared" si="474"/>
        <v>0</v>
      </c>
      <c r="H270" s="96">
        <f t="shared" si="474"/>
        <v>0</v>
      </c>
      <c r="I270" s="96">
        <f t="shared" si="474"/>
        <v>0</v>
      </c>
      <c r="J270" s="96">
        <f t="shared" si="474"/>
        <v>0</v>
      </c>
      <c r="K270" s="96">
        <f t="shared" si="474"/>
        <v>0</v>
      </c>
      <c r="L270" s="96">
        <f t="shared" si="474"/>
        <v>0</v>
      </c>
      <c r="M270" s="96">
        <f t="shared" si="474"/>
        <v>0</v>
      </c>
      <c r="N270" s="96">
        <f t="shared" si="474"/>
        <v>0</v>
      </c>
      <c r="O270" s="96">
        <f>MAX(-O198,-O200)</f>
        <v>0</v>
      </c>
      <c r="P270" s="96">
        <f t="shared" si="462"/>
        <v>0</v>
      </c>
      <c r="Q270" s="2"/>
      <c r="R270" s="2">
        <f t="shared" ref="R270:CC270" si="475">MAX(-R198,-R200)</f>
        <v>0</v>
      </c>
      <c r="S270" s="2">
        <f t="shared" si="475"/>
        <v>0</v>
      </c>
      <c r="T270" s="2">
        <f t="shared" si="475"/>
        <v>0</v>
      </c>
      <c r="U270" s="2">
        <f t="shared" si="475"/>
        <v>0</v>
      </c>
      <c r="V270" s="2">
        <f t="shared" si="475"/>
        <v>0</v>
      </c>
      <c r="W270" s="2">
        <f t="shared" si="475"/>
        <v>0</v>
      </c>
      <c r="X270" s="2">
        <f t="shared" si="475"/>
        <v>0</v>
      </c>
      <c r="Y270" s="2">
        <f t="shared" si="475"/>
        <v>0</v>
      </c>
      <c r="Z270" s="2">
        <f t="shared" si="475"/>
        <v>0</v>
      </c>
      <c r="AA270" s="2">
        <f t="shared" si="475"/>
        <v>0</v>
      </c>
      <c r="AB270" s="2">
        <f t="shared" si="475"/>
        <v>0</v>
      </c>
      <c r="AC270" s="2">
        <f t="shared" si="475"/>
        <v>0</v>
      </c>
      <c r="AD270" s="2">
        <f t="shared" si="475"/>
        <v>0</v>
      </c>
      <c r="AE270" s="2">
        <f t="shared" si="475"/>
        <v>0</v>
      </c>
      <c r="AF270" s="2">
        <f t="shared" si="475"/>
        <v>0</v>
      </c>
      <c r="AG270" s="2">
        <f t="shared" si="475"/>
        <v>0</v>
      </c>
      <c r="AH270" s="2">
        <f t="shared" si="475"/>
        <v>0</v>
      </c>
      <c r="AI270" s="2">
        <f t="shared" si="475"/>
        <v>0</v>
      </c>
      <c r="AJ270" s="2">
        <f t="shared" si="475"/>
        <v>0</v>
      </c>
      <c r="AK270" s="2">
        <f t="shared" si="475"/>
        <v>0</v>
      </c>
      <c r="AL270" s="2">
        <f t="shared" si="475"/>
        <v>0</v>
      </c>
      <c r="AM270" s="2">
        <f t="shared" si="475"/>
        <v>0</v>
      </c>
      <c r="AN270" s="2">
        <f t="shared" si="475"/>
        <v>0</v>
      </c>
      <c r="AO270" s="2">
        <f t="shared" si="475"/>
        <v>0</v>
      </c>
      <c r="AP270" s="2">
        <f t="shared" si="475"/>
        <v>0</v>
      </c>
      <c r="AQ270" s="2">
        <f t="shared" si="475"/>
        <v>0</v>
      </c>
      <c r="AR270" s="2">
        <f t="shared" si="475"/>
        <v>0</v>
      </c>
      <c r="AS270" s="2">
        <f t="shared" si="475"/>
        <v>0</v>
      </c>
      <c r="AT270" s="2">
        <f t="shared" si="475"/>
        <v>0</v>
      </c>
      <c r="AU270" s="2">
        <f t="shared" si="475"/>
        <v>0</v>
      </c>
      <c r="AV270" s="2">
        <f t="shared" si="475"/>
        <v>0</v>
      </c>
      <c r="AW270" s="2">
        <f t="shared" si="475"/>
        <v>0</v>
      </c>
      <c r="AX270" s="2">
        <f t="shared" si="475"/>
        <v>0</v>
      </c>
      <c r="AY270" s="2">
        <f t="shared" si="475"/>
        <v>0</v>
      </c>
      <c r="AZ270" s="2">
        <f t="shared" si="475"/>
        <v>0</v>
      </c>
      <c r="BA270" s="2">
        <f t="shared" si="475"/>
        <v>0</v>
      </c>
      <c r="BB270" s="2">
        <f t="shared" si="475"/>
        <v>0</v>
      </c>
      <c r="BC270" s="2">
        <f t="shared" si="475"/>
        <v>0</v>
      </c>
      <c r="BD270" s="2">
        <f t="shared" si="475"/>
        <v>0</v>
      </c>
      <c r="BE270" s="2">
        <f t="shared" si="475"/>
        <v>0</v>
      </c>
      <c r="BF270" s="2">
        <f t="shared" si="475"/>
        <v>0</v>
      </c>
      <c r="BG270" s="2">
        <f t="shared" si="475"/>
        <v>0</v>
      </c>
      <c r="BH270" s="2">
        <f t="shared" si="475"/>
        <v>0</v>
      </c>
      <c r="BI270" s="2">
        <f t="shared" si="475"/>
        <v>0</v>
      </c>
      <c r="BJ270" s="2">
        <f t="shared" si="475"/>
        <v>0</v>
      </c>
      <c r="BK270" s="2">
        <f t="shared" si="475"/>
        <v>0</v>
      </c>
      <c r="BL270" s="2">
        <f t="shared" si="475"/>
        <v>0</v>
      </c>
      <c r="BM270" s="2">
        <f t="shared" si="475"/>
        <v>0</v>
      </c>
      <c r="BN270" s="2">
        <f t="shared" si="475"/>
        <v>0</v>
      </c>
      <c r="BO270" s="2">
        <f t="shared" si="475"/>
        <v>0</v>
      </c>
      <c r="BP270" s="2">
        <f t="shared" si="475"/>
        <v>0</v>
      </c>
      <c r="BQ270" s="2">
        <f t="shared" si="475"/>
        <v>0</v>
      </c>
      <c r="BR270" s="2">
        <f t="shared" si="475"/>
        <v>0</v>
      </c>
      <c r="BS270" s="2">
        <f t="shared" si="475"/>
        <v>0</v>
      </c>
      <c r="BT270" s="2">
        <f t="shared" si="475"/>
        <v>0</v>
      </c>
      <c r="BU270" s="2">
        <f t="shared" si="475"/>
        <v>0</v>
      </c>
      <c r="BV270" s="2">
        <f t="shared" si="475"/>
        <v>0</v>
      </c>
      <c r="BW270" s="2">
        <f t="shared" si="475"/>
        <v>0</v>
      </c>
      <c r="BX270" s="2">
        <f t="shared" si="475"/>
        <v>0</v>
      </c>
      <c r="BY270" s="2">
        <f t="shared" si="475"/>
        <v>0</v>
      </c>
      <c r="BZ270" s="2">
        <f t="shared" si="475"/>
        <v>0</v>
      </c>
      <c r="CA270" s="2">
        <f t="shared" si="475"/>
        <v>0</v>
      </c>
      <c r="CB270" s="2">
        <f t="shared" si="475"/>
        <v>0</v>
      </c>
      <c r="CC270" s="2">
        <f t="shared" si="475"/>
        <v>0</v>
      </c>
      <c r="CD270" s="2">
        <f t="shared" ref="CD270:EH270" si="476">MAX(-CD198,-CD200)</f>
        <v>0</v>
      </c>
      <c r="CE270" s="2">
        <f t="shared" si="476"/>
        <v>0</v>
      </c>
      <c r="CF270" s="2">
        <f t="shared" si="476"/>
        <v>0</v>
      </c>
      <c r="CG270" s="2">
        <f t="shared" si="476"/>
        <v>0</v>
      </c>
      <c r="CH270" s="2">
        <f t="shared" si="476"/>
        <v>0</v>
      </c>
      <c r="CI270" s="2">
        <f t="shared" si="476"/>
        <v>0</v>
      </c>
      <c r="CJ270" s="2">
        <f t="shared" si="476"/>
        <v>0</v>
      </c>
      <c r="CK270" s="2">
        <f t="shared" si="476"/>
        <v>0</v>
      </c>
      <c r="CL270" s="2">
        <f t="shared" si="476"/>
        <v>0</v>
      </c>
      <c r="CM270" s="2">
        <f t="shared" si="476"/>
        <v>0</v>
      </c>
      <c r="CN270" s="2">
        <f t="shared" si="476"/>
        <v>0</v>
      </c>
      <c r="CO270" s="2">
        <f t="shared" si="476"/>
        <v>0</v>
      </c>
      <c r="CP270" s="2">
        <f t="shared" si="476"/>
        <v>0</v>
      </c>
      <c r="CQ270" s="2">
        <f t="shared" si="476"/>
        <v>0</v>
      </c>
      <c r="CR270" s="2">
        <f t="shared" si="476"/>
        <v>0</v>
      </c>
      <c r="CS270" s="2">
        <f t="shared" si="476"/>
        <v>0</v>
      </c>
      <c r="CT270" s="2">
        <f t="shared" si="476"/>
        <v>0</v>
      </c>
      <c r="CU270" s="2">
        <f t="shared" si="476"/>
        <v>0</v>
      </c>
      <c r="CV270" s="2">
        <f t="shared" si="476"/>
        <v>0</v>
      </c>
      <c r="CW270" s="2">
        <f t="shared" si="476"/>
        <v>0</v>
      </c>
      <c r="CX270" s="2">
        <f t="shared" si="476"/>
        <v>0</v>
      </c>
      <c r="CY270" s="2">
        <f t="shared" si="476"/>
        <v>0</v>
      </c>
      <c r="CZ270" s="2">
        <f t="shared" si="476"/>
        <v>0</v>
      </c>
      <c r="DA270" s="2">
        <f t="shared" si="476"/>
        <v>0</v>
      </c>
      <c r="DB270" s="2">
        <f t="shared" si="476"/>
        <v>0</v>
      </c>
      <c r="DC270" s="2">
        <f t="shared" si="476"/>
        <v>0</v>
      </c>
      <c r="DD270" s="2">
        <f t="shared" si="476"/>
        <v>0</v>
      </c>
      <c r="DE270" s="2">
        <f t="shared" si="476"/>
        <v>0</v>
      </c>
      <c r="DF270" s="2">
        <f t="shared" si="476"/>
        <v>0</v>
      </c>
      <c r="DG270" s="2">
        <f t="shared" si="476"/>
        <v>0</v>
      </c>
      <c r="DH270" s="2">
        <f t="shared" si="476"/>
        <v>0</v>
      </c>
      <c r="DI270" s="2">
        <f t="shared" si="476"/>
        <v>0</v>
      </c>
      <c r="DJ270" s="2">
        <f t="shared" si="476"/>
        <v>0</v>
      </c>
      <c r="DK270" s="2">
        <f t="shared" si="476"/>
        <v>0</v>
      </c>
      <c r="DL270" s="2">
        <f t="shared" si="476"/>
        <v>0</v>
      </c>
      <c r="DM270" s="2">
        <f t="shared" si="476"/>
        <v>0</v>
      </c>
      <c r="DN270" s="2">
        <f t="shared" si="476"/>
        <v>0</v>
      </c>
      <c r="DO270" s="2">
        <f t="shared" si="476"/>
        <v>0</v>
      </c>
      <c r="DP270" s="2">
        <f t="shared" si="476"/>
        <v>0</v>
      </c>
      <c r="DQ270" s="2">
        <f t="shared" si="476"/>
        <v>0</v>
      </c>
      <c r="DR270" s="2">
        <f t="shared" si="476"/>
        <v>0</v>
      </c>
      <c r="DS270" s="2">
        <f t="shared" si="476"/>
        <v>0</v>
      </c>
      <c r="DT270" s="2">
        <f t="shared" si="476"/>
        <v>0</v>
      </c>
      <c r="DU270" s="2">
        <f t="shared" si="476"/>
        <v>0</v>
      </c>
      <c r="DV270" s="2">
        <f t="shared" si="476"/>
        <v>0</v>
      </c>
      <c r="DW270" s="2">
        <f t="shared" si="476"/>
        <v>0</v>
      </c>
      <c r="DX270" s="2">
        <f t="shared" si="476"/>
        <v>0</v>
      </c>
      <c r="DY270" s="2">
        <f t="shared" si="476"/>
        <v>0</v>
      </c>
      <c r="DZ270" s="2">
        <f t="shared" si="476"/>
        <v>0</v>
      </c>
      <c r="EA270" s="2">
        <f t="shared" si="476"/>
        <v>0</v>
      </c>
      <c r="EB270" s="2">
        <f t="shared" si="476"/>
        <v>0</v>
      </c>
      <c r="EC270" s="2">
        <f t="shared" si="476"/>
        <v>0</v>
      </c>
      <c r="ED270" s="2">
        <f t="shared" si="476"/>
        <v>0</v>
      </c>
      <c r="EE270" s="2">
        <f t="shared" si="476"/>
        <v>0</v>
      </c>
      <c r="EF270" s="2">
        <f t="shared" si="476"/>
        <v>0</v>
      </c>
      <c r="EG270" s="2">
        <f t="shared" si="476"/>
        <v>0</v>
      </c>
      <c r="EH270" s="2">
        <f t="shared" si="476"/>
        <v>0</v>
      </c>
    </row>
    <row r="271" spans="1:138" x14ac:dyDescent="0.2">
      <c r="A271" s="2"/>
      <c r="B271" s="197" t="s">
        <v>552</v>
      </c>
      <c r="C271" s="96"/>
      <c r="D271" s="96">
        <f ca="1">D301</f>
        <v>0</v>
      </c>
      <c r="E271" s="96">
        <f t="shared" ref="E271:N271" ca="1" si="477">E301</f>
        <v>0</v>
      </c>
      <c r="F271" s="96">
        <f t="shared" ca="1" si="477"/>
        <v>0</v>
      </c>
      <c r="G271" s="96">
        <f t="shared" ca="1" si="477"/>
        <v>0</v>
      </c>
      <c r="H271" s="96">
        <f t="shared" ca="1" si="477"/>
        <v>0</v>
      </c>
      <c r="I271" s="96">
        <f t="shared" ca="1" si="477"/>
        <v>0</v>
      </c>
      <c r="J271" s="96">
        <f t="shared" ca="1" si="477"/>
        <v>0</v>
      </c>
      <c r="K271" s="96">
        <f t="shared" ca="1" si="477"/>
        <v>0</v>
      </c>
      <c r="L271" s="96">
        <f t="shared" ca="1" si="477"/>
        <v>0</v>
      </c>
      <c r="M271" s="96">
        <f t="shared" ca="1" si="477"/>
        <v>0</v>
      </c>
      <c r="N271" s="96">
        <f t="shared" ca="1" si="477"/>
        <v>0</v>
      </c>
      <c r="O271" s="96">
        <f>O301</f>
        <v>0</v>
      </c>
      <c r="P271" s="96">
        <f t="shared" ca="1" si="462"/>
        <v>0</v>
      </c>
      <c r="Q271" s="2"/>
      <c r="R271" s="2">
        <f t="shared" ref="R271:CC271" ca="1" si="478">R301</f>
        <v>0</v>
      </c>
      <c r="S271" s="2">
        <f t="shared" ca="1" si="478"/>
        <v>0</v>
      </c>
      <c r="T271" s="2">
        <f t="shared" ca="1" si="478"/>
        <v>0</v>
      </c>
      <c r="U271" s="2">
        <f t="shared" ca="1" si="478"/>
        <v>0</v>
      </c>
      <c r="V271" s="2">
        <f t="shared" ca="1" si="478"/>
        <v>0</v>
      </c>
      <c r="W271" s="2">
        <f t="shared" ca="1" si="478"/>
        <v>0</v>
      </c>
      <c r="X271" s="2">
        <f t="shared" ca="1" si="478"/>
        <v>0</v>
      </c>
      <c r="Y271" s="2">
        <f t="shared" ca="1" si="478"/>
        <v>0</v>
      </c>
      <c r="Z271" s="2">
        <f t="shared" ca="1" si="478"/>
        <v>0</v>
      </c>
      <c r="AA271" s="2">
        <f t="shared" ca="1" si="478"/>
        <v>0</v>
      </c>
      <c r="AB271" s="2">
        <f t="shared" ca="1" si="478"/>
        <v>0</v>
      </c>
      <c r="AC271" s="2">
        <f t="shared" ca="1" si="478"/>
        <v>0</v>
      </c>
      <c r="AD271" s="2">
        <f t="shared" ca="1" si="478"/>
        <v>0</v>
      </c>
      <c r="AE271" s="2">
        <f t="shared" ca="1" si="478"/>
        <v>0</v>
      </c>
      <c r="AF271" s="2">
        <f t="shared" ca="1" si="478"/>
        <v>0</v>
      </c>
      <c r="AG271" s="2">
        <f t="shared" ca="1" si="478"/>
        <v>0</v>
      </c>
      <c r="AH271" s="2">
        <f t="shared" ca="1" si="478"/>
        <v>0</v>
      </c>
      <c r="AI271" s="2">
        <f t="shared" ca="1" si="478"/>
        <v>0</v>
      </c>
      <c r="AJ271" s="2">
        <f t="shared" ca="1" si="478"/>
        <v>0</v>
      </c>
      <c r="AK271" s="2">
        <f t="shared" ca="1" si="478"/>
        <v>0</v>
      </c>
      <c r="AL271" s="2">
        <f t="shared" ca="1" si="478"/>
        <v>0</v>
      </c>
      <c r="AM271" s="2">
        <f t="shared" ca="1" si="478"/>
        <v>0</v>
      </c>
      <c r="AN271" s="2">
        <f t="shared" ca="1" si="478"/>
        <v>0</v>
      </c>
      <c r="AO271" s="2">
        <f t="shared" ca="1" si="478"/>
        <v>0</v>
      </c>
      <c r="AP271" s="2">
        <f t="shared" ca="1" si="478"/>
        <v>0</v>
      </c>
      <c r="AQ271" s="2">
        <f t="shared" ca="1" si="478"/>
        <v>0</v>
      </c>
      <c r="AR271" s="2">
        <f t="shared" ca="1" si="478"/>
        <v>0</v>
      </c>
      <c r="AS271" s="2">
        <f t="shared" ca="1" si="478"/>
        <v>0</v>
      </c>
      <c r="AT271" s="2">
        <f t="shared" ca="1" si="478"/>
        <v>0</v>
      </c>
      <c r="AU271" s="2">
        <f t="shared" ca="1" si="478"/>
        <v>0</v>
      </c>
      <c r="AV271" s="2">
        <f t="shared" ca="1" si="478"/>
        <v>0</v>
      </c>
      <c r="AW271" s="2">
        <f t="shared" ca="1" si="478"/>
        <v>0</v>
      </c>
      <c r="AX271" s="2">
        <f t="shared" ca="1" si="478"/>
        <v>0</v>
      </c>
      <c r="AY271" s="2">
        <f t="shared" ca="1" si="478"/>
        <v>0</v>
      </c>
      <c r="AZ271" s="2">
        <f t="shared" ca="1" si="478"/>
        <v>0</v>
      </c>
      <c r="BA271" s="2">
        <f t="shared" ca="1" si="478"/>
        <v>0</v>
      </c>
      <c r="BB271" s="2">
        <f t="shared" ca="1" si="478"/>
        <v>0</v>
      </c>
      <c r="BC271" s="2">
        <f t="shared" ca="1" si="478"/>
        <v>0</v>
      </c>
      <c r="BD271" s="2">
        <f t="shared" ca="1" si="478"/>
        <v>0</v>
      </c>
      <c r="BE271" s="2">
        <f t="shared" ca="1" si="478"/>
        <v>0</v>
      </c>
      <c r="BF271" s="2">
        <f t="shared" ca="1" si="478"/>
        <v>0</v>
      </c>
      <c r="BG271" s="2">
        <f t="shared" ca="1" si="478"/>
        <v>0</v>
      </c>
      <c r="BH271" s="2">
        <f t="shared" ca="1" si="478"/>
        <v>0</v>
      </c>
      <c r="BI271" s="2">
        <f t="shared" ca="1" si="478"/>
        <v>0</v>
      </c>
      <c r="BJ271" s="2">
        <f t="shared" ca="1" si="478"/>
        <v>0</v>
      </c>
      <c r="BK271" s="2">
        <f t="shared" ca="1" si="478"/>
        <v>0</v>
      </c>
      <c r="BL271" s="2">
        <f t="shared" ca="1" si="478"/>
        <v>0</v>
      </c>
      <c r="BM271" s="2">
        <f t="shared" ca="1" si="478"/>
        <v>0</v>
      </c>
      <c r="BN271" s="2">
        <f t="shared" ca="1" si="478"/>
        <v>0</v>
      </c>
      <c r="BO271" s="2">
        <f t="shared" ca="1" si="478"/>
        <v>0</v>
      </c>
      <c r="BP271" s="2">
        <f t="shared" ca="1" si="478"/>
        <v>0</v>
      </c>
      <c r="BQ271" s="2">
        <f t="shared" ca="1" si="478"/>
        <v>0</v>
      </c>
      <c r="BR271" s="2">
        <f t="shared" ca="1" si="478"/>
        <v>0</v>
      </c>
      <c r="BS271" s="2">
        <f t="shared" ca="1" si="478"/>
        <v>0</v>
      </c>
      <c r="BT271" s="2">
        <f t="shared" ca="1" si="478"/>
        <v>0</v>
      </c>
      <c r="BU271" s="2">
        <f t="shared" ca="1" si="478"/>
        <v>0</v>
      </c>
      <c r="BV271" s="2">
        <f t="shared" ca="1" si="478"/>
        <v>0</v>
      </c>
      <c r="BW271" s="2">
        <f t="shared" ca="1" si="478"/>
        <v>0</v>
      </c>
      <c r="BX271" s="2">
        <f t="shared" ca="1" si="478"/>
        <v>0</v>
      </c>
      <c r="BY271" s="2">
        <f t="shared" ca="1" si="478"/>
        <v>0</v>
      </c>
      <c r="BZ271" s="2">
        <f t="shared" ca="1" si="478"/>
        <v>0</v>
      </c>
      <c r="CA271" s="2">
        <f t="shared" ca="1" si="478"/>
        <v>0</v>
      </c>
      <c r="CB271" s="2">
        <f t="shared" ca="1" si="478"/>
        <v>0</v>
      </c>
      <c r="CC271" s="2">
        <f t="shared" ca="1" si="478"/>
        <v>0</v>
      </c>
      <c r="CD271" s="2">
        <f t="shared" ref="CD271:EH271" ca="1" si="479">CD301</f>
        <v>0</v>
      </c>
      <c r="CE271" s="2">
        <f t="shared" ca="1" si="479"/>
        <v>0</v>
      </c>
      <c r="CF271" s="2">
        <f t="shared" ca="1" si="479"/>
        <v>0</v>
      </c>
      <c r="CG271" s="2">
        <f t="shared" ca="1" si="479"/>
        <v>0</v>
      </c>
      <c r="CH271" s="2">
        <f t="shared" ca="1" si="479"/>
        <v>0</v>
      </c>
      <c r="CI271" s="2">
        <f t="shared" ca="1" si="479"/>
        <v>0</v>
      </c>
      <c r="CJ271" s="2">
        <f t="shared" ca="1" si="479"/>
        <v>0</v>
      </c>
      <c r="CK271" s="2">
        <f t="shared" ca="1" si="479"/>
        <v>0</v>
      </c>
      <c r="CL271" s="2">
        <f t="shared" ca="1" si="479"/>
        <v>0</v>
      </c>
      <c r="CM271" s="2">
        <f t="shared" ca="1" si="479"/>
        <v>0</v>
      </c>
      <c r="CN271" s="2">
        <f t="shared" ca="1" si="479"/>
        <v>0</v>
      </c>
      <c r="CO271" s="2">
        <f t="shared" ca="1" si="479"/>
        <v>0</v>
      </c>
      <c r="CP271" s="2">
        <f t="shared" ca="1" si="479"/>
        <v>0</v>
      </c>
      <c r="CQ271" s="2">
        <f t="shared" ca="1" si="479"/>
        <v>0</v>
      </c>
      <c r="CR271" s="2">
        <f t="shared" ca="1" si="479"/>
        <v>0</v>
      </c>
      <c r="CS271" s="2">
        <f t="shared" ca="1" si="479"/>
        <v>0</v>
      </c>
      <c r="CT271" s="2">
        <f t="shared" ca="1" si="479"/>
        <v>0</v>
      </c>
      <c r="CU271" s="2">
        <f t="shared" ca="1" si="479"/>
        <v>0</v>
      </c>
      <c r="CV271" s="2">
        <f t="shared" ca="1" si="479"/>
        <v>0</v>
      </c>
      <c r="CW271" s="2">
        <f t="shared" ca="1" si="479"/>
        <v>0</v>
      </c>
      <c r="CX271" s="2">
        <f t="shared" ca="1" si="479"/>
        <v>0</v>
      </c>
      <c r="CY271" s="2">
        <f t="shared" ca="1" si="479"/>
        <v>0</v>
      </c>
      <c r="CZ271" s="2">
        <f t="shared" ca="1" si="479"/>
        <v>0</v>
      </c>
      <c r="DA271" s="2">
        <f t="shared" ca="1" si="479"/>
        <v>0</v>
      </c>
      <c r="DB271" s="2">
        <f t="shared" ca="1" si="479"/>
        <v>0</v>
      </c>
      <c r="DC271" s="2">
        <f t="shared" ca="1" si="479"/>
        <v>0</v>
      </c>
      <c r="DD271" s="2">
        <f t="shared" ca="1" si="479"/>
        <v>0</v>
      </c>
      <c r="DE271" s="2">
        <f t="shared" ca="1" si="479"/>
        <v>0</v>
      </c>
      <c r="DF271" s="2">
        <f t="shared" ca="1" si="479"/>
        <v>0</v>
      </c>
      <c r="DG271" s="2">
        <f t="shared" ca="1" si="479"/>
        <v>0</v>
      </c>
      <c r="DH271" s="2">
        <f t="shared" ca="1" si="479"/>
        <v>0</v>
      </c>
      <c r="DI271" s="2">
        <f t="shared" ca="1" si="479"/>
        <v>0</v>
      </c>
      <c r="DJ271" s="2">
        <f t="shared" ca="1" si="479"/>
        <v>0</v>
      </c>
      <c r="DK271" s="2">
        <f t="shared" ca="1" si="479"/>
        <v>0</v>
      </c>
      <c r="DL271" s="2">
        <f t="shared" ca="1" si="479"/>
        <v>0</v>
      </c>
      <c r="DM271" s="2">
        <f t="shared" ca="1" si="479"/>
        <v>0</v>
      </c>
      <c r="DN271" s="2">
        <f t="shared" ca="1" si="479"/>
        <v>0</v>
      </c>
      <c r="DO271" s="2">
        <f t="shared" ca="1" si="479"/>
        <v>0</v>
      </c>
      <c r="DP271" s="2">
        <f t="shared" ca="1" si="479"/>
        <v>0</v>
      </c>
      <c r="DQ271" s="2">
        <f t="shared" ca="1" si="479"/>
        <v>0</v>
      </c>
      <c r="DR271" s="2">
        <f t="shared" ca="1" si="479"/>
        <v>0</v>
      </c>
      <c r="DS271" s="2">
        <f t="shared" ca="1" si="479"/>
        <v>0</v>
      </c>
      <c r="DT271" s="2">
        <f t="shared" ca="1" si="479"/>
        <v>0</v>
      </c>
      <c r="DU271" s="2">
        <f t="shared" ca="1" si="479"/>
        <v>0</v>
      </c>
      <c r="DV271" s="2">
        <f t="shared" ca="1" si="479"/>
        <v>0</v>
      </c>
      <c r="DW271" s="2">
        <f t="shared" ca="1" si="479"/>
        <v>0</v>
      </c>
      <c r="DX271" s="2">
        <f t="shared" ca="1" si="479"/>
        <v>0</v>
      </c>
      <c r="DY271" s="2">
        <f t="shared" ca="1" si="479"/>
        <v>0</v>
      </c>
      <c r="DZ271" s="2">
        <f t="shared" ca="1" si="479"/>
        <v>0</v>
      </c>
      <c r="EA271" s="2">
        <f t="shared" ca="1" si="479"/>
        <v>0</v>
      </c>
      <c r="EB271" s="2">
        <f t="shared" ca="1" si="479"/>
        <v>0</v>
      </c>
      <c r="EC271" s="2">
        <f t="shared" ca="1" si="479"/>
        <v>0</v>
      </c>
      <c r="ED271" s="2">
        <f t="shared" ca="1" si="479"/>
        <v>0</v>
      </c>
      <c r="EE271" s="2">
        <f t="shared" ca="1" si="479"/>
        <v>0</v>
      </c>
      <c r="EF271" s="2">
        <f t="shared" ca="1" si="479"/>
        <v>0</v>
      </c>
      <c r="EG271" s="2">
        <f t="shared" ca="1" si="479"/>
        <v>0</v>
      </c>
      <c r="EH271" s="2">
        <f t="shared" ca="1" si="479"/>
        <v>0</v>
      </c>
    </row>
    <row r="272" spans="1:138" x14ac:dyDescent="0.2">
      <c r="A272" s="2"/>
      <c r="B272" s="197" t="s">
        <v>557</v>
      </c>
      <c r="C272" s="96"/>
      <c r="D272" s="96">
        <f ca="1">D310</f>
        <v>0</v>
      </c>
      <c r="E272" s="96">
        <f t="shared" ref="E272:N272" ca="1" si="480">E310</f>
        <v>0</v>
      </c>
      <c r="F272" s="96">
        <f t="shared" ca="1" si="480"/>
        <v>0</v>
      </c>
      <c r="G272" s="96">
        <f t="shared" ca="1" si="480"/>
        <v>0</v>
      </c>
      <c r="H272" s="96">
        <f t="shared" ca="1" si="480"/>
        <v>0</v>
      </c>
      <c r="I272" s="96">
        <f t="shared" ca="1" si="480"/>
        <v>0</v>
      </c>
      <c r="J272" s="96">
        <f t="shared" ca="1" si="480"/>
        <v>0</v>
      </c>
      <c r="K272" s="96">
        <f t="shared" ca="1" si="480"/>
        <v>0</v>
      </c>
      <c r="L272" s="96">
        <f t="shared" ca="1" si="480"/>
        <v>0</v>
      </c>
      <c r="M272" s="96">
        <f t="shared" ca="1" si="480"/>
        <v>0</v>
      </c>
      <c r="N272" s="96">
        <f t="shared" ca="1" si="480"/>
        <v>0</v>
      </c>
      <c r="O272" s="96">
        <f>O310</f>
        <v>0</v>
      </c>
      <c r="P272" s="96">
        <f t="shared" ca="1" si="462"/>
        <v>0</v>
      </c>
      <c r="Q272" s="2"/>
      <c r="R272" s="2">
        <f t="shared" ref="R272:CC272" ca="1" si="481">R310</f>
        <v>0</v>
      </c>
      <c r="S272" s="2">
        <f t="shared" ca="1" si="481"/>
        <v>0</v>
      </c>
      <c r="T272" s="2">
        <f t="shared" ca="1" si="481"/>
        <v>0</v>
      </c>
      <c r="U272" s="2">
        <f t="shared" ca="1" si="481"/>
        <v>0</v>
      </c>
      <c r="V272" s="2">
        <f t="shared" ca="1" si="481"/>
        <v>0</v>
      </c>
      <c r="W272" s="2">
        <f t="shared" ca="1" si="481"/>
        <v>0</v>
      </c>
      <c r="X272" s="2">
        <f t="shared" ca="1" si="481"/>
        <v>0</v>
      </c>
      <c r="Y272" s="2">
        <f t="shared" ca="1" si="481"/>
        <v>0</v>
      </c>
      <c r="Z272" s="2">
        <f t="shared" ca="1" si="481"/>
        <v>0</v>
      </c>
      <c r="AA272" s="2">
        <f t="shared" ca="1" si="481"/>
        <v>0</v>
      </c>
      <c r="AB272" s="2">
        <f t="shared" ca="1" si="481"/>
        <v>0</v>
      </c>
      <c r="AC272" s="2">
        <f t="shared" ca="1" si="481"/>
        <v>0</v>
      </c>
      <c r="AD272" s="2">
        <f t="shared" ca="1" si="481"/>
        <v>0</v>
      </c>
      <c r="AE272" s="2">
        <f t="shared" ca="1" si="481"/>
        <v>0</v>
      </c>
      <c r="AF272" s="2">
        <f t="shared" ca="1" si="481"/>
        <v>0</v>
      </c>
      <c r="AG272" s="2">
        <f t="shared" ca="1" si="481"/>
        <v>0</v>
      </c>
      <c r="AH272" s="2">
        <f t="shared" ca="1" si="481"/>
        <v>0</v>
      </c>
      <c r="AI272" s="2">
        <f t="shared" ca="1" si="481"/>
        <v>0</v>
      </c>
      <c r="AJ272" s="2">
        <f t="shared" ca="1" si="481"/>
        <v>0</v>
      </c>
      <c r="AK272" s="2">
        <f t="shared" ca="1" si="481"/>
        <v>0</v>
      </c>
      <c r="AL272" s="2">
        <f t="shared" ca="1" si="481"/>
        <v>0</v>
      </c>
      <c r="AM272" s="2">
        <f t="shared" ca="1" si="481"/>
        <v>0</v>
      </c>
      <c r="AN272" s="2">
        <f t="shared" ca="1" si="481"/>
        <v>0</v>
      </c>
      <c r="AO272" s="2">
        <f t="shared" ca="1" si="481"/>
        <v>0</v>
      </c>
      <c r="AP272" s="2">
        <f t="shared" ca="1" si="481"/>
        <v>0</v>
      </c>
      <c r="AQ272" s="2">
        <f t="shared" ca="1" si="481"/>
        <v>0</v>
      </c>
      <c r="AR272" s="2">
        <f t="shared" ca="1" si="481"/>
        <v>0</v>
      </c>
      <c r="AS272" s="2">
        <f t="shared" ca="1" si="481"/>
        <v>0</v>
      </c>
      <c r="AT272" s="2">
        <f t="shared" ca="1" si="481"/>
        <v>0</v>
      </c>
      <c r="AU272" s="2">
        <f t="shared" ca="1" si="481"/>
        <v>0</v>
      </c>
      <c r="AV272" s="2">
        <f t="shared" ca="1" si="481"/>
        <v>0</v>
      </c>
      <c r="AW272" s="2">
        <f t="shared" ca="1" si="481"/>
        <v>0</v>
      </c>
      <c r="AX272" s="2">
        <f t="shared" ca="1" si="481"/>
        <v>0</v>
      </c>
      <c r="AY272" s="2">
        <f t="shared" ca="1" si="481"/>
        <v>0</v>
      </c>
      <c r="AZ272" s="2">
        <f t="shared" ca="1" si="481"/>
        <v>0</v>
      </c>
      <c r="BA272" s="2">
        <f t="shared" ca="1" si="481"/>
        <v>0</v>
      </c>
      <c r="BB272" s="2">
        <f t="shared" ca="1" si="481"/>
        <v>0</v>
      </c>
      <c r="BC272" s="2">
        <f t="shared" ca="1" si="481"/>
        <v>0</v>
      </c>
      <c r="BD272" s="2">
        <f t="shared" ca="1" si="481"/>
        <v>0</v>
      </c>
      <c r="BE272" s="2">
        <f t="shared" ca="1" si="481"/>
        <v>0</v>
      </c>
      <c r="BF272" s="2">
        <f t="shared" ca="1" si="481"/>
        <v>0</v>
      </c>
      <c r="BG272" s="2">
        <f t="shared" ca="1" si="481"/>
        <v>0</v>
      </c>
      <c r="BH272" s="2">
        <f t="shared" ca="1" si="481"/>
        <v>0</v>
      </c>
      <c r="BI272" s="2">
        <f t="shared" ca="1" si="481"/>
        <v>0</v>
      </c>
      <c r="BJ272" s="2">
        <f t="shared" ca="1" si="481"/>
        <v>0</v>
      </c>
      <c r="BK272" s="2">
        <f t="shared" ca="1" si="481"/>
        <v>0</v>
      </c>
      <c r="BL272" s="2">
        <f t="shared" ca="1" si="481"/>
        <v>0</v>
      </c>
      <c r="BM272" s="2">
        <f t="shared" ca="1" si="481"/>
        <v>0</v>
      </c>
      <c r="BN272" s="2">
        <f t="shared" ca="1" si="481"/>
        <v>0</v>
      </c>
      <c r="BO272" s="2">
        <f t="shared" ca="1" si="481"/>
        <v>0</v>
      </c>
      <c r="BP272" s="2">
        <f t="shared" ca="1" si="481"/>
        <v>0</v>
      </c>
      <c r="BQ272" s="2">
        <f t="shared" ca="1" si="481"/>
        <v>0</v>
      </c>
      <c r="BR272" s="2">
        <f t="shared" ca="1" si="481"/>
        <v>0</v>
      </c>
      <c r="BS272" s="2">
        <f t="shared" ca="1" si="481"/>
        <v>0</v>
      </c>
      <c r="BT272" s="2">
        <f t="shared" ca="1" si="481"/>
        <v>0</v>
      </c>
      <c r="BU272" s="2">
        <f t="shared" ca="1" si="481"/>
        <v>0</v>
      </c>
      <c r="BV272" s="2">
        <f t="shared" ca="1" si="481"/>
        <v>0</v>
      </c>
      <c r="BW272" s="2">
        <f t="shared" ca="1" si="481"/>
        <v>0</v>
      </c>
      <c r="BX272" s="2">
        <f t="shared" ca="1" si="481"/>
        <v>0</v>
      </c>
      <c r="BY272" s="2">
        <f t="shared" ca="1" si="481"/>
        <v>0</v>
      </c>
      <c r="BZ272" s="2">
        <f t="shared" ca="1" si="481"/>
        <v>0</v>
      </c>
      <c r="CA272" s="2">
        <f t="shared" ca="1" si="481"/>
        <v>0</v>
      </c>
      <c r="CB272" s="2">
        <f t="shared" ca="1" si="481"/>
        <v>0</v>
      </c>
      <c r="CC272" s="2">
        <f t="shared" ca="1" si="481"/>
        <v>0</v>
      </c>
      <c r="CD272" s="2">
        <f t="shared" ref="CD272:EH272" ca="1" si="482">CD310</f>
        <v>0</v>
      </c>
      <c r="CE272" s="2">
        <f t="shared" ca="1" si="482"/>
        <v>0</v>
      </c>
      <c r="CF272" s="2">
        <f t="shared" ca="1" si="482"/>
        <v>0</v>
      </c>
      <c r="CG272" s="2">
        <f t="shared" ca="1" si="482"/>
        <v>0</v>
      </c>
      <c r="CH272" s="2">
        <f t="shared" ca="1" si="482"/>
        <v>0</v>
      </c>
      <c r="CI272" s="2">
        <f t="shared" ca="1" si="482"/>
        <v>0</v>
      </c>
      <c r="CJ272" s="2">
        <f t="shared" ca="1" si="482"/>
        <v>0</v>
      </c>
      <c r="CK272" s="2">
        <f t="shared" ca="1" si="482"/>
        <v>0</v>
      </c>
      <c r="CL272" s="2">
        <f t="shared" ca="1" si="482"/>
        <v>0</v>
      </c>
      <c r="CM272" s="2">
        <f t="shared" ca="1" si="482"/>
        <v>0</v>
      </c>
      <c r="CN272" s="2">
        <f t="shared" ca="1" si="482"/>
        <v>0</v>
      </c>
      <c r="CO272" s="2">
        <f t="shared" ca="1" si="482"/>
        <v>0</v>
      </c>
      <c r="CP272" s="2">
        <f t="shared" ca="1" si="482"/>
        <v>0</v>
      </c>
      <c r="CQ272" s="2">
        <f t="shared" ca="1" si="482"/>
        <v>0</v>
      </c>
      <c r="CR272" s="2">
        <f t="shared" ca="1" si="482"/>
        <v>0</v>
      </c>
      <c r="CS272" s="2">
        <f t="shared" ca="1" si="482"/>
        <v>0</v>
      </c>
      <c r="CT272" s="2">
        <f t="shared" ca="1" si="482"/>
        <v>0</v>
      </c>
      <c r="CU272" s="2">
        <f t="shared" ca="1" si="482"/>
        <v>0</v>
      </c>
      <c r="CV272" s="2">
        <f t="shared" ca="1" si="482"/>
        <v>0</v>
      </c>
      <c r="CW272" s="2">
        <f t="shared" ca="1" si="482"/>
        <v>0</v>
      </c>
      <c r="CX272" s="2">
        <f t="shared" ca="1" si="482"/>
        <v>0</v>
      </c>
      <c r="CY272" s="2">
        <f t="shared" ca="1" si="482"/>
        <v>0</v>
      </c>
      <c r="CZ272" s="2">
        <f t="shared" ca="1" si="482"/>
        <v>0</v>
      </c>
      <c r="DA272" s="2">
        <f t="shared" ca="1" si="482"/>
        <v>0</v>
      </c>
      <c r="DB272" s="2">
        <f t="shared" ca="1" si="482"/>
        <v>0</v>
      </c>
      <c r="DC272" s="2">
        <f t="shared" ca="1" si="482"/>
        <v>0</v>
      </c>
      <c r="DD272" s="2">
        <f t="shared" ca="1" si="482"/>
        <v>0</v>
      </c>
      <c r="DE272" s="2">
        <f t="shared" ca="1" si="482"/>
        <v>0</v>
      </c>
      <c r="DF272" s="2">
        <f t="shared" ca="1" si="482"/>
        <v>0</v>
      </c>
      <c r="DG272" s="2">
        <f t="shared" ca="1" si="482"/>
        <v>0</v>
      </c>
      <c r="DH272" s="2">
        <f t="shared" ca="1" si="482"/>
        <v>0</v>
      </c>
      <c r="DI272" s="2">
        <f t="shared" ca="1" si="482"/>
        <v>0</v>
      </c>
      <c r="DJ272" s="2">
        <f t="shared" ca="1" si="482"/>
        <v>0</v>
      </c>
      <c r="DK272" s="2">
        <f t="shared" ca="1" si="482"/>
        <v>0</v>
      </c>
      <c r="DL272" s="2">
        <f t="shared" ca="1" si="482"/>
        <v>0</v>
      </c>
      <c r="DM272" s="2">
        <f t="shared" ca="1" si="482"/>
        <v>0</v>
      </c>
      <c r="DN272" s="2">
        <f t="shared" ca="1" si="482"/>
        <v>0</v>
      </c>
      <c r="DO272" s="2">
        <f t="shared" ca="1" si="482"/>
        <v>0</v>
      </c>
      <c r="DP272" s="2">
        <f t="shared" ca="1" si="482"/>
        <v>0</v>
      </c>
      <c r="DQ272" s="2">
        <f t="shared" ca="1" si="482"/>
        <v>0</v>
      </c>
      <c r="DR272" s="2">
        <f t="shared" ca="1" si="482"/>
        <v>0</v>
      </c>
      <c r="DS272" s="2">
        <f t="shared" ca="1" si="482"/>
        <v>0</v>
      </c>
      <c r="DT272" s="2">
        <f t="shared" ca="1" si="482"/>
        <v>0</v>
      </c>
      <c r="DU272" s="2">
        <f t="shared" ca="1" si="482"/>
        <v>0</v>
      </c>
      <c r="DV272" s="2">
        <f t="shared" ca="1" si="482"/>
        <v>0</v>
      </c>
      <c r="DW272" s="2">
        <f t="shared" ca="1" si="482"/>
        <v>0</v>
      </c>
      <c r="DX272" s="2">
        <f t="shared" ca="1" si="482"/>
        <v>0</v>
      </c>
      <c r="DY272" s="2">
        <f t="shared" ca="1" si="482"/>
        <v>0</v>
      </c>
      <c r="DZ272" s="2">
        <f t="shared" ca="1" si="482"/>
        <v>0</v>
      </c>
      <c r="EA272" s="2">
        <f t="shared" ca="1" si="482"/>
        <v>0</v>
      </c>
      <c r="EB272" s="2">
        <f t="shared" ca="1" si="482"/>
        <v>0</v>
      </c>
      <c r="EC272" s="2">
        <f t="shared" ca="1" si="482"/>
        <v>0</v>
      </c>
      <c r="ED272" s="2">
        <f t="shared" ca="1" si="482"/>
        <v>0</v>
      </c>
      <c r="EE272" s="2">
        <f t="shared" ca="1" si="482"/>
        <v>0</v>
      </c>
      <c r="EF272" s="2">
        <f t="shared" ca="1" si="482"/>
        <v>0</v>
      </c>
      <c r="EG272" s="2">
        <f t="shared" ca="1" si="482"/>
        <v>0</v>
      </c>
      <c r="EH272" s="2">
        <f t="shared" ca="1" si="482"/>
        <v>0</v>
      </c>
    </row>
    <row r="273" spans="1:138" x14ac:dyDescent="0.2">
      <c r="A273" s="2"/>
      <c r="B273" s="197" t="s">
        <v>553</v>
      </c>
      <c r="C273" s="96"/>
      <c r="D273" s="96">
        <f ca="1">D296</f>
        <v>0</v>
      </c>
      <c r="E273" s="96">
        <f t="shared" ref="E273:N273" ca="1" si="483">E296</f>
        <v>0</v>
      </c>
      <c r="F273" s="96">
        <f t="shared" ca="1" si="483"/>
        <v>0</v>
      </c>
      <c r="G273" s="96">
        <f t="shared" ca="1" si="483"/>
        <v>0</v>
      </c>
      <c r="H273" s="96">
        <f t="shared" ca="1" si="483"/>
        <v>0</v>
      </c>
      <c r="I273" s="96">
        <f t="shared" ca="1" si="483"/>
        <v>0</v>
      </c>
      <c r="J273" s="96">
        <f t="shared" ca="1" si="483"/>
        <v>0</v>
      </c>
      <c r="K273" s="96">
        <f t="shared" ca="1" si="483"/>
        <v>0</v>
      </c>
      <c r="L273" s="96">
        <f t="shared" ca="1" si="483"/>
        <v>0</v>
      </c>
      <c r="M273" s="96">
        <f t="shared" ca="1" si="483"/>
        <v>0</v>
      </c>
      <c r="N273" s="96">
        <f t="shared" ca="1" si="483"/>
        <v>0</v>
      </c>
      <c r="O273" s="96">
        <f ca="1">O296</f>
        <v>0</v>
      </c>
      <c r="P273" s="96">
        <f t="shared" ca="1" si="462"/>
        <v>0</v>
      </c>
      <c r="Q273" s="2"/>
      <c r="R273" s="2">
        <f t="shared" ref="R273:CC273" ca="1" si="484">R296</f>
        <v>0</v>
      </c>
      <c r="S273" s="2">
        <f t="shared" ca="1" si="484"/>
        <v>0</v>
      </c>
      <c r="T273" s="2">
        <f t="shared" ca="1" si="484"/>
        <v>0</v>
      </c>
      <c r="U273" s="2">
        <f t="shared" ca="1" si="484"/>
        <v>0</v>
      </c>
      <c r="V273" s="2">
        <f t="shared" ca="1" si="484"/>
        <v>0</v>
      </c>
      <c r="W273" s="2">
        <f t="shared" ca="1" si="484"/>
        <v>0</v>
      </c>
      <c r="X273" s="2">
        <f t="shared" ca="1" si="484"/>
        <v>0</v>
      </c>
      <c r="Y273" s="2">
        <f t="shared" ca="1" si="484"/>
        <v>0</v>
      </c>
      <c r="Z273" s="2">
        <f t="shared" ca="1" si="484"/>
        <v>0</v>
      </c>
      <c r="AA273" s="2">
        <f t="shared" ca="1" si="484"/>
        <v>0</v>
      </c>
      <c r="AB273" s="2">
        <f t="shared" ca="1" si="484"/>
        <v>0</v>
      </c>
      <c r="AC273" s="2">
        <f t="shared" ca="1" si="484"/>
        <v>0</v>
      </c>
      <c r="AD273" s="2">
        <f t="shared" ca="1" si="484"/>
        <v>0</v>
      </c>
      <c r="AE273" s="2">
        <f t="shared" ca="1" si="484"/>
        <v>0</v>
      </c>
      <c r="AF273" s="2">
        <f t="shared" ca="1" si="484"/>
        <v>0</v>
      </c>
      <c r="AG273" s="2">
        <f t="shared" ca="1" si="484"/>
        <v>0</v>
      </c>
      <c r="AH273" s="2">
        <f t="shared" ca="1" si="484"/>
        <v>0</v>
      </c>
      <c r="AI273" s="2">
        <f t="shared" ca="1" si="484"/>
        <v>0</v>
      </c>
      <c r="AJ273" s="2">
        <f t="shared" ca="1" si="484"/>
        <v>0</v>
      </c>
      <c r="AK273" s="2">
        <f t="shared" ca="1" si="484"/>
        <v>0</v>
      </c>
      <c r="AL273" s="2">
        <f t="shared" ca="1" si="484"/>
        <v>0</v>
      </c>
      <c r="AM273" s="2">
        <f t="shared" ca="1" si="484"/>
        <v>0</v>
      </c>
      <c r="AN273" s="2">
        <f t="shared" ca="1" si="484"/>
        <v>0</v>
      </c>
      <c r="AO273" s="2">
        <f t="shared" ca="1" si="484"/>
        <v>0</v>
      </c>
      <c r="AP273" s="2">
        <f t="shared" ca="1" si="484"/>
        <v>0</v>
      </c>
      <c r="AQ273" s="2">
        <f t="shared" ca="1" si="484"/>
        <v>0</v>
      </c>
      <c r="AR273" s="2">
        <f t="shared" ca="1" si="484"/>
        <v>0</v>
      </c>
      <c r="AS273" s="2">
        <f t="shared" ca="1" si="484"/>
        <v>0</v>
      </c>
      <c r="AT273" s="2">
        <f t="shared" ca="1" si="484"/>
        <v>0</v>
      </c>
      <c r="AU273" s="2">
        <f t="shared" ca="1" si="484"/>
        <v>0</v>
      </c>
      <c r="AV273" s="2">
        <f t="shared" ca="1" si="484"/>
        <v>0</v>
      </c>
      <c r="AW273" s="2">
        <f t="shared" ca="1" si="484"/>
        <v>0</v>
      </c>
      <c r="AX273" s="2">
        <f t="shared" ca="1" si="484"/>
        <v>0</v>
      </c>
      <c r="AY273" s="2">
        <f t="shared" ca="1" si="484"/>
        <v>0</v>
      </c>
      <c r="AZ273" s="2">
        <f t="shared" ca="1" si="484"/>
        <v>0</v>
      </c>
      <c r="BA273" s="2">
        <f t="shared" ca="1" si="484"/>
        <v>0</v>
      </c>
      <c r="BB273" s="2">
        <f t="shared" ca="1" si="484"/>
        <v>0</v>
      </c>
      <c r="BC273" s="2">
        <f t="shared" ca="1" si="484"/>
        <v>0</v>
      </c>
      <c r="BD273" s="2">
        <f t="shared" ca="1" si="484"/>
        <v>0</v>
      </c>
      <c r="BE273" s="2">
        <f t="shared" ca="1" si="484"/>
        <v>0</v>
      </c>
      <c r="BF273" s="2">
        <f t="shared" ca="1" si="484"/>
        <v>0</v>
      </c>
      <c r="BG273" s="2">
        <f t="shared" ca="1" si="484"/>
        <v>0</v>
      </c>
      <c r="BH273" s="2">
        <f t="shared" ca="1" si="484"/>
        <v>0</v>
      </c>
      <c r="BI273" s="2">
        <f t="shared" ca="1" si="484"/>
        <v>0</v>
      </c>
      <c r="BJ273" s="2">
        <f t="shared" ca="1" si="484"/>
        <v>0</v>
      </c>
      <c r="BK273" s="2">
        <f t="shared" ca="1" si="484"/>
        <v>0</v>
      </c>
      <c r="BL273" s="2">
        <f t="shared" ca="1" si="484"/>
        <v>0</v>
      </c>
      <c r="BM273" s="2">
        <f t="shared" ca="1" si="484"/>
        <v>0</v>
      </c>
      <c r="BN273" s="2">
        <f t="shared" ca="1" si="484"/>
        <v>0</v>
      </c>
      <c r="BO273" s="2">
        <f t="shared" ca="1" si="484"/>
        <v>0</v>
      </c>
      <c r="BP273" s="2">
        <f t="shared" ca="1" si="484"/>
        <v>0</v>
      </c>
      <c r="BQ273" s="2">
        <f t="shared" ca="1" si="484"/>
        <v>0</v>
      </c>
      <c r="BR273" s="2">
        <f t="shared" ca="1" si="484"/>
        <v>0</v>
      </c>
      <c r="BS273" s="2">
        <f t="shared" ca="1" si="484"/>
        <v>0</v>
      </c>
      <c r="BT273" s="2">
        <f t="shared" ca="1" si="484"/>
        <v>0</v>
      </c>
      <c r="BU273" s="2">
        <f t="shared" ca="1" si="484"/>
        <v>0</v>
      </c>
      <c r="BV273" s="2">
        <f t="shared" ca="1" si="484"/>
        <v>0</v>
      </c>
      <c r="BW273" s="2">
        <f t="shared" ca="1" si="484"/>
        <v>0</v>
      </c>
      <c r="BX273" s="2">
        <f t="shared" ca="1" si="484"/>
        <v>0</v>
      </c>
      <c r="BY273" s="2">
        <f t="shared" ca="1" si="484"/>
        <v>0</v>
      </c>
      <c r="BZ273" s="2">
        <f t="shared" ca="1" si="484"/>
        <v>0</v>
      </c>
      <c r="CA273" s="2">
        <f t="shared" ca="1" si="484"/>
        <v>0</v>
      </c>
      <c r="CB273" s="2">
        <f t="shared" ca="1" si="484"/>
        <v>0</v>
      </c>
      <c r="CC273" s="2">
        <f t="shared" ca="1" si="484"/>
        <v>0</v>
      </c>
      <c r="CD273" s="2">
        <f t="shared" ref="CD273:EH273" ca="1" si="485">CD296</f>
        <v>0</v>
      </c>
      <c r="CE273" s="2">
        <f t="shared" ca="1" si="485"/>
        <v>0</v>
      </c>
      <c r="CF273" s="2">
        <f t="shared" ca="1" si="485"/>
        <v>0</v>
      </c>
      <c r="CG273" s="2">
        <f t="shared" ca="1" si="485"/>
        <v>0</v>
      </c>
      <c r="CH273" s="2">
        <f t="shared" ca="1" si="485"/>
        <v>0</v>
      </c>
      <c r="CI273" s="2">
        <f t="shared" ca="1" si="485"/>
        <v>0</v>
      </c>
      <c r="CJ273" s="2">
        <f t="shared" ca="1" si="485"/>
        <v>0</v>
      </c>
      <c r="CK273" s="2">
        <f t="shared" ca="1" si="485"/>
        <v>0</v>
      </c>
      <c r="CL273" s="2">
        <f t="shared" ca="1" si="485"/>
        <v>0</v>
      </c>
      <c r="CM273" s="2">
        <f t="shared" ca="1" si="485"/>
        <v>0</v>
      </c>
      <c r="CN273" s="2">
        <f t="shared" ca="1" si="485"/>
        <v>0</v>
      </c>
      <c r="CO273" s="2">
        <f t="shared" ca="1" si="485"/>
        <v>0</v>
      </c>
      <c r="CP273" s="2">
        <f t="shared" ca="1" si="485"/>
        <v>0</v>
      </c>
      <c r="CQ273" s="2">
        <f t="shared" ca="1" si="485"/>
        <v>0</v>
      </c>
      <c r="CR273" s="2">
        <f t="shared" ca="1" si="485"/>
        <v>0</v>
      </c>
      <c r="CS273" s="2">
        <f t="shared" ca="1" si="485"/>
        <v>0</v>
      </c>
      <c r="CT273" s="2">
        <f t="shared" ca="1" si="485"/>
        <v>0</v>
      </c>
      <c r="CU273" s="2">
        <f t="shared" ca="1" si="485"/>
        <v>0</v>
      </c>
      <c r="CV273" s="2">
        <f t="shared" ca="1" si="485"/>
        <v>0</v>
      </c>
      <c r="CW273" s="2">
        <f t="shared" ca="1" si="485"/>
        <v>0</v>
      </c>
      <c r="CX273" s="2">
        <f t="shared" ca="1" si="485"/>
        <v>0</v>
      </c>
      <c r="CY273" s="2">
        <f t="shared" ca="1" si="485"/>
        <v>0</v>
      </c>
      <c r="CZ273" s="2">
        <f t="shared" ca="1" si="485"/>
        <v>0</v>
      </c>
      <c r="DA273" s="2">
        <f t="shared" ca="1" si="485"/>
        <v>0</v>
      </c>
      <c r="DB273" s="2">
        <f t="shared" ca="1" si="485"/>
        <v>0</v>
      </c>
      <c r="DC273" s="2">
        <f t="shared" ca="1" si="485"/>
        <v>0</v>
      </c>
      <c r="DD273" s="2">
        <f t="shared" ca="1" si="485"/>
        <v>0</v>
      </c>
      <c r="DE273" s="2">
        <f t="shared" ca="1" si="485"/>
        <v>0</v>
      </c>
      <c r="DF273" s="2">
        <f t="shared" ca="1" si="485"/>
        <v>0</v>
      </c>
      <c r="DG273" s="2">
        <f t="shared" ca="1" si="485"/>
        <v>0</v>
      </c>
      <c r="DH273" s="2">
        <f t="shared" ca="1" si="485"/>
        <v>0</v>
      </c>
      <c r="DI273" s="2">
        <f t="shared" ca="1" si="485"/>
        <v>0</v>
      </c>
      <c r="DJ273" s="2">
        <f t="shared" ca="1" si="485"/>
        <v>0</v>
      </c>
      <c r="DK273" s="2">
        <f t="shared" ca="1" si="485"/>
        <v>0</v>
      </c>
      <c r="DL273" s="2">
        <f t="shared" ca="1" si="485"/>
        <v>0</v>
      </c>
      <c r="DM273" s="2">
        <f t="shared" ca="1" si="485"/>
        <v>0</v>
      </c>
      <c r="DN273" s="2">
        <f t="shared" ca="1" si="485"/>
        <v>0</v>
      </c>
      <c r="DO273" s="2">
        <f t="shared" ca="1" si="485"/>
        <v>0</v>
      </c>
      <c r="DP273" s="2">
        <f t="shared" ca="1" si="485"/>
        <v>0</v>
      </c>
      <c r="DQ273" s="2">
        <f t="shared" ca="1" si="485"/>
        <v>0</v>
      </c>
      <c r="DR273" s="2">
        <f t="shared" ca="1" si="485"/>
        <v>0</v>
      </c>
      <c r="DS273" s="2">
        <f t="shared" ca="1" si="485"/>
        <v>0</v>
      </c>
      <c r="DT273" s="2">
        <f t="shared" ca="1" si="485"/>
        <v>0</v>
      </c>
      <c r="DU273" s="2">
        <f t="shared" ca="1" si="485"/>
        <v>0</v>
      </c>
      <c r="DV273" s="2">
        <f t="shared" ca="1" si="485"/>
        <v>0</v>
      </c>
      <c r="DW273" s="2">
        <f t="shared" ca="1" si="485"/>
        <v>0</v>
      </c>
      <c r="DX273" s="2">
        <f t="shared" ca="1" si="485"/>
        <v>0</v>
      </c>
      <c r="DY273" s="2">
        <f t="shared" ca="1" si="485"/>
        <v>0</v>
      </c>
      <c r="DZ273" s="2">
        <f t="shared" ca="1" si="485"/>
        <v>0</v>
      </c>
      <c r="EA273" s="2">
        <f t="shared" ca="1" si="485"/>
        <v>0</v>
      </c>
      <c r="EB273" s="2">
        <f t="shared" ca="1" si="485"/>
        <v>0</v>
      </c>
      <c r="EC273" s="2">
        <f t="shared" ca="1" si="485"/>
        <v>0</v>
      </c>
      <c r="ED273" s="2">
        <f t="shared" ca="1" si="485"/>
        <v>0</v>
      </c>
      <c r="EE273" s="2">
        <f t="shared" ca="1" si="485"/>
        <v>0</v>
      </c>
      <c r="EF273" s="2">
        <f t="shared" ca="1" si="485"/>
        <v>0</v>
      </c>
      <c r="EG273" s="2">
        <f t="shared" ca="1" si="485"/>
        <v>0</v>
      </c>
      <c r="EH273" s="2">
        <f t="shared" ca="1" si="485"/>
        <v>0</v>
      </c>
    </row>
    <row r="274" spans="1:138" x14ac:dyDescent="0.2">
      <c r="A274" s="2"/>
      <c r="B274" s="182" t="s">
        <v>558</v>
      </c>
      <c r="C274" s="96"/>
      <c r="D274" s="96">
        <f>MAX(-D219,-D221)</f>
        <v>0</v>
      </c>
      <c r="E274" s="96">
        <f t="shared" ref="E274:N274" si="486">MAX(-E219,-E221)</f>
        <v>0</v>
      </c>
      <c r="F274" s="96">
        <f t="shared" si="486"/>
        <v>0</v>
      </c>
      <c r="G274" s="96">
        <f t="shared" si="486"/>
        <v>0</v>
      </c>
      <c r="H274" s="96">
        <f t="shared" si="486"/>
        <v>0</v>
      </c>
      <c r="I274" s="96">
        <f t="shared" si="486"/>
        <v>0</v>
      </c>
      <c r="J274" s="96">
        <f t="shared" si="486"/>
        <v>0</v>
      </c>
      <c r="K274" s="96">
        <f t="shared" si="486"/>
        <v>0</v>
      </c>
      <c r="L274" s="96">
        <f t="shared" si="486"/>
        <v>0</v>
      </c>
      <c r="M274" s="96">
        <f t="shared" si="486"/>
        <v>0</v>
      </c>
      <c r="N274" s="96">
        <f t="shared" si="486"/>
        <v>0</v>
      </c>
      <c r="O274" s="96">
        <f>MAX(-O219,-O221)</f>
        <v>0</v>
      </c>
      <c r="P274" s="96">
        <f t="shared" si="462"/>
        <v>0</v>
      </c>
      <c r="Q274" s="2"/>
      <c r="R274" s="2">
        <f t="shared" ref="R274:CC274" si="487">MAX(-R219,-R221)</f>
        <v>0</v>
      </c>
      <c r="S274" s="2">
        <f t="shared" si="487"/>
        <v>0</v>
      </c>
      <c r="T274" s="2">
        <f t="shared" si="487"/>
        <v>0</v>
      </c>
      <c r="U274" s="2">
        <f t="shared" si="487"/>
        <v>0</v>
      </c>
      <c r="V274" s="2">
        <f t="shared" si="487"/>
        <v>0</v>
      </c>
      <c r="W274" s="2">
        <f t="shared" si="487"/>
        <v>0</v>
      </c>
      <c r="X274" s="2">
        <f t="shared" si="487"/>
        <v>0</v>
      </c>
      <c r="Y274" s="2">
        <f t="shared" si="487"/>
        <v>0</v>
      </c>
      <c r="Z274" s="2">
        <f t="shared" si="487"/>
        <v>0</v>
      </c>
      <c r="AA274" s="2">
        <f t="shared" si="487"/>
        <v>0</v>
      </c>
      <c r="AB274" s="2">
        <f t="shared" si="487"/>
        <v>0</v>
      </c>
      <c r="AC274" s="2">
        <f t="shared" si="487"/>
        <v>0</v>
      </c>
      <c r="AD274" s="2">
        <f t="shared" si="487"/>
        <v>0</v>
      </c>
      <c r="AE274" s="2">
        <f t="shared" si="487"/>
        <v>0</v>
      </c>
      <c r="AF274" s="2">
        <f t="shared" si="487"/>
        <v>0</v>
      </c>
      <c r="AG274" s="2">
        <f t="shared" si="487"/>
        <v>0</v>
      </c>
      <c r="AH274" s="2">
        <f t="shared" si="487"/>
        <v>0</v>
      </c>
      <c r="AI274" s="2">
        <f t="shared" si="487"/>
        <v>0</v>
      </c>
      <c r="AJ274" s="2">
        <f t="shared" si="487"/>
        <v>0</v>
      </c>
      <c r="AK274" s="2">
        <f t="shared" si="487"/>
        <v>0</v>
      </c>
      <c r="AL274" s="2">
        <f t="shared" si="487"/>
        <v>0</v>
      </c>
      <c r="AM274" s="2">
        <f t="shared" si="487"/>
        <v>0</v>
      </c>
      <c r="AN274" s="2">
        <f t="shared" si="487"/>
        <v>0</v>
      </c>
      <c r="AO274" s="2">
        <f t="shared" si="487"/>
        <v>0</v>
      </c>
      <c r="AP274" s="2">
        <f t="shared" si="487"/>
        <v>0</v>
      </c>
      <c r="AQ274" s="2">
        <f t="shared" si="487"/>
        <v>0</v>
      </c>
      <c r="AR274" s="2">
        <f t="shared" si="487"/>
        <v>0</v>
      </c>
      <c r="AS274" s="2">
        <f t="shared" si="487"/>
        <v>0</v>
      </c>
      <c r="AT274" s="2">
        <f t="shared" si="487"/>
        <v>0</v>
      </c>
      <c r="AU274" s="2">
        <f t="shared" si="487"/>
        <v>0</v>
      </c>
      <c r="AV274" s="2">
        <f t="shared" si="487"/>
        <v>0</v>
      </c>
      <c r="AW274" s="2">
        <f t="shared" si="487"/>
        <v>0</v>
      </c>
      <c r="AX274" s="2">
        <f t="shared" si="487"/>
        <v>0</v>
      </c>
      <c r="AY274" s="2">
        <f t="shared" si="487"/>
        <v>0</v>
      </c>
      <c r="AZ274" s="2">
        <f t="shared" si="487"/>
        <v>0</v>
      </c>
      <c r="BA274" s="2">
        <f t="shared" si="487"/>
        <v>0</v>
      </c>
      <c r="BB274" s="2">
        <f t="shared" si="487"/>
        <v>0</v>
      </c>
      <c r="BC274" s="2">
        <f t="shared" si="487"/>
        <v>0</v>
      </c>
      <c r="BD274" s="2">
        <f t="shared" si="487"/>
        <v>0</v>
      </c>
      <c r="BE274" s="2">
        <f t="shared" si="487"/>
        <v>0</v>
      </c>
      <c r="BF274" s="2">
        <f t="shared" si="487"/>
        <v>0</v>
      </c>
      <c r="BG274" s="2">
        <f t="shared" si="487"/>
        <v>0</v>
      </c>
      <c r="BH274" s="2">
        <f t="shared" si="487"/>
        <v>0</v>
      </c>
      <c r="BI274" s="2">
        <f t="shared" si="487"/>
        <v>0</v>
      </c>
      <c r="BJ274" s="2">
        <f t="shared" si="487"/>
        <v>0</v>
      </c>
      <c r="BK274" s="2">
        <f t="shared" si="487"/>
        <v>0</v>
      </c>
      <c r="BL274" s="2">
        <f t="shared" si="487"/>
        <v>0</v>
      </c>
      <c r="BM274" s="2">
        <f t="shared" si="487"/>
        <v>0</v>
      </c>
      <c r="BN274" s="2">
        <f t="shared" si="487"/>
        <v>0</v>
      </c>
      <c r="BO274" s="2">
        <f t="shared" si="487"/>
        <v>0</v>
      </c>
      <c r="BP274" s="2">
        <f t="shared" si="487"/>
        <v>0</v>
      </c>
      <c r="BQ274" s="2">
        <f t="shared" si="487"/>
        <v>0</v>
      </c>
      <c r="BR274" s="2">
        <f t="shared" si="487"/>
        <v>0</v>
      </c>
      <c r="BS274" s="2">
        <f t="shared" si="487"/>
        <v>0</v>
      </c>
      <c r="BT274" s="2">
        <f t="shared" si="487"/>
        <v>0</v>
      </c>
      <c r="BU274" s="2">
        <f t="shared" si="487"/>
        <v>0</v>
      </c>
      <c r="BV274" s="2">
        <f t="shared" si="487"/>
        <v>0</v>
      </c>
      <c r="BW274" s="2">
        <f t="shared" si="487"/>
        <v>0</v>
      </c>
      <c r="BX274" s="2">
        <f t="shared" si="487"/>
        <v>0</v>
      </c>
      <c r="BY274" s="2">
        <f t="shared" si="487"/>
        <v>0</v>
      </c>
      <c r="BZ274" s="2">
        <f t="shared" si="487"/>
        <v>0</v>
      </c>
      <c r="CA274" s="2">
        <f t="shared" si="487"/>
        <v>0</v>
      </c>
      <c r="CB274" s="2">
        <f t="shared" si="487"/>
        <v>0</v>
      </c>
      <c r="CC274" s="2">
        <f t="shared" si="487"/>
        <v>0</v>
      </c>
      <c r="CD274" s="2">
        <f t="shared" ref="CD274:EH274" si="488">MAX(-CD219,-CD221)</f>
        <v>0</v>
      </c>
      <c r="CE274" s="2">
        <f t="shared" si="488"/>
        <v>0</v>
      </c>
      <c r="CF274" s="2">
        <f t="shared" si="488"/>
        <v>0</v>
      </c>
      <c r="CG274" s="2">
        <f t="shared" si="488"/>
        <v>0</v>
      </c>
      <c r="CH274" s="2">
        <f t="shared" si="488"/>
        <v>0</v>
      </c>
      <c r="CI274" s="2">
        <f t="shared" si="488"/>
        <v>0</v>
      </c>
      <c r="CJ274" s="2">
        <f t="shared" si="488"/>
        <v>0</v>
      </c>
      <c r="CK274" s="2">
        <f t="shared" si="488"/>
        <v>0</v>
      </c>
      <c r="CL274" s="2">
        <f t="shared" si="488"/>
        <v>0</v>
      </c>
      <c r="CM274" s="2">
        <f t="shared" si="488"/>
        <v>0</v>
      </c>
      <c r="CN274" s="2">
        <f t="shared" si="488"/>
        <v>0</v>
      </c>
      <c r="CO274" s="2">
        <f t="shared" si="488"/>
        <v>0</v>
      </c>
      <c r="CP274" s="2">
        <f t="shared" si="488"/>
        <v>0</v>
      </c>
      <c r="CQ274" s="2">
        <f t="shared" si="488"/>
        <v>0</v>
      </c>
      <c r="CR274" s="2">
        <f t="shared" si="488"/>
        <v>0</v>
      </c>
      <c r="CS274" s="2">
        <f t="shared" si="488"/>
        <v>0</v>
      </c>
      <c r="CT274" s="2">
        <f t="shared" si="488"/>
        <v>0</v>
      </c>
      <c r="CU274" s="2">
        <f t="shared" si="488"/>
        <v>0</v>
      </c>
      <c r="CV274" s="2">
        <f t="shared" si="488"/>
        <v>0</v>
      </c>
      <c r="CW274" s="2">
        <f t="shared" si="488"/>
        <v>0</v>
      </c>
      <c r="CX274" s="2">
        <f t="shared" si="488"/>
        <v>0</v>
      </c>
      <c r="CY274" s="2">
        <f t="shared" si="488"/>
        <v>0</v>
      </c>
      <c r="CZ274" s="2">
        <f t="shared" si="488"/>
        <v>0</v>
      </c>
      <c r="DA274" s="2">
        <f t="shared" si="488"/>
        <v>0</v>
      </c>
      <c r="DB274" s="2">
        <f t="shared" si="488"/>
        <v>0</v>
      </c>
      <c r="DC274" s="2">
        <f t="shared" si="488"/>
        <v>0</v>
      </c>
      <c r="DD274" s="2">
        <f t="shared" si="488"/>
        <v>0</v>
      </c>
      <c r="DE274" s="2">
        <f t="shared" si="488"/>
        <v>0</v>
      </c>
      <c r="DF274" s="2">
        <f t="shared" si="488"/>
        <v>0</v>
      </c>
      <c r="DG274" s="2">
        <f t="shared" si="488"/>
        <v>0</v>
      </c>
      <c r="DH274" s="2">
        <f t="shared" si="488"/>
        <v>0</v>
      </c>
      <c r="DI274" s="2">
        <f t="shared" si="488"/>
        <v>0</v>
      </c>
      <c r="DJ274" s="2">
        <f t="shared" si="488"/>
        <v>0</v>
      </c>
      <c r="DK274" s="2">
        <f t="shared" si="488"/>
        <v>0</v>
      </c>
      <c r="DL274" s="2">
        <f t="shared" si="488"/>
        <v>0</v>
      </c>
      <c r="DM274" s="2">
        <f t="shared" si="488"/>
        <v>0</v>
      </c>
      <c r="DN274" s="2">
        <f t="shared" si="488"/>
        <v>0</v>
      </c>
      <c r="DO274" s="2">
        <f t="shared" si="488"/>
        <v>0</v>
      </c>
      <c r="DP274" s="2">
        <f t="shared" si="488"/>
        <v>0</v>
      </c>
      <c r="DQ274" s="2">
        <f t="shared" si="488"/>
        <v>0</v>
      </c>
      <c r="DR274" s="2">
        <f t="shared" si="488"/>
        <v>0</v>
      </c>
      <c r="DS274" s="2">
        <f t="shared" si="488"/>
        <v>0</v>
      </c>
      <c r="DT274" s="2">
        <f t="shared" si="488"/>
        <v>0</v>
      </c>
      <c r="DU274" s="2">
        <f t="shared" si="488"/>
        <v>0</v>
      </c>
      <c r="DV274" s="2">
        <f t="shared" si="488"/>
        <v>0</v>
      </c>
      <c r="DW274" s="2">
        <f t="shared" si="488"/>
        <v>0</v>
      </c>
      <c r="DX274" s="2">
        <f t="shared" si="488"/>
        <v>0</v>
      </c>
      <c r="DY274" s="2">
        <f t="shared" si="488"/>
        <v>0</v>
      </c>
      <c r="DZ274" s="2">
        <f t="shared" si="488"/>
        <v>0</v>
      </c>
      <c r="EA274" s="2">
        <f t="shared" si="488"/>
        <v>0</v>
      </c>
      <c r="EB274" s="2">
        <f t="shared" si="488"/>
        <v>0</v>
      </c>
      <c r="EC274" s="2">
        <f t="shared" si="488"/>
        <v>0</v>
      </c>
      <c r="ED274" s="2">
        <f t="shared" si="488"/>
        <v>0</v>
      </c>
      <c r="EE274" s="2">
        <f t="shared" si="488"/>
        <v>0</v>
      </c>
      <c r="EF274" s="2">
        <f t="shared" si="488"/>
        <v>0</v>
      </c>
      <c r="EG274" s="2">
        <f t="shared" si="488"/>
        <v>0</v>
      </c>
      <c r="EH274" s="2">
        <f t="shared" si="488"/>
        <v>0</v>
      </c>
    </row>
    <row r="275" spans="1:138" x14ac:dyDescent="0.2">
      <c r="A275" s="2"/>
      <c r="B275" s="197" t="s">
        <v>559</v>
      </c>
      <c r="C275" s="96"/>
      <c r="D275" s="96">
        <f ca="1">D302</f>
        <v>0</v>
      </c>
      <c r="E275" s="96">
        <f t="shared" ref="E275:N275" ca="1" si="489">E302</f>
        <v>0</v>
      </c>
      <c r="F275" s="96">
        <f t="shared" ca="1" si="489"/>
        <v>0</v>
      </c>
      <c r="G275" s="96">
        <f t="shared" ca="1" si="489"/>
        <v>0</v>
      </c>
      <c r="H275" s="96">
        <f t="shared" ca="1" si="489"/>
        <v>0</v>
      </c>
      <c r="I275" s="96">
        <f t="shared" ca="1" si="489"/>
        <v>0</v>
      </c>
      <c r="J275" s="96">
        <f t="shared" ca="1" si="489"/>
        <v>0</v>
      </c>
      <c r="K275" s="96">
        <f t="shared" ca="1" si="489"/>
        <v>0</v>
      </c>
      <c r="L275" s="96">
        <f t="shared" ca="1" si="489"/>
        <v>0</v>
      </c>
      <c r="M275" s="96">
        <f t="shared" ca="1" si="489"/>
        <v>0</v>
      </c>
      <c r="N275" s="96">
        <f t="shared" ca="1" si="489"/>
        <v>0</v>
      </c>
      <c r="O275" s="96">
        <f>O302</f>
        <v>0</v>
      </c>
      <c r="P275" s="96">
        <f t="shared" ca="1" si="462"/>
        <v>0</v>
      </c>
      <c r="Q275" s="2"/>
      <c r="R275" s="2">
        <f t="shared" ref="R275:CC275" ca="1" si="490">R302</f>
        <v>0</v>
      </c>
      <c r="S275" s="2">
        <f t="shared" ca="1" si="490"/>
        <v>0</v>
      </c>
      <c r="T275" s="2">
        <f t="shared" ca="1" si="490"/>
        <v>0</v>
      </c>
      <c r="U275" s="2">
        <f t="shared" ca="1" si="490"/>
        <v>0</v>
      </c>
      <c r="V275" s="2">
        <f t="shared" ca="1" si="490"/>
        <v>0</v>
      </c>
      <c r="W275" s="2">
        <f t="shared" ca="1" si="490"/>
        <v>0</v>
      </c>
      <c r="X275" s="2">
        <f t="shared" ca="1" si="490"/>
        <v>0</v>
      </c>
      <c r="Y275" s="2">
        <f t="shared" ca="1" si="490"/>
        <v>0</v>
      </c>
      <c r="Z275" s="2">
        <f t="shared" ca="1" si="490"/>
        <v>0</v>
      </c>
      <c r="AA275" s="2">
        <f t="shared" ca="1" si="490"/>
        <v>0</v>
      </c>
      <c r="AB275" s="2">
        <f t="shared" ca="1" si="490"/>
        <v>0</v>
      </c>
      <c r="AC275" s="2">
        <f t="shared" ca="1" si="490"/>
        <v>0</v>
      </c>
      <c r="AD275" s="2">
        <f t="shared" ca="1" si="490"/>
        <v>0</v>
      </c>
      <c r="AE275" s="2">
        <f t="shared" ca="1" si="490"/>
        <v>0</v>
      </c>
      <c r="AF275" s="2">
        <f t="shared" ca="1" si="490"/>
        <v>0</v>
      </c>
      <c r="AG275" s="2">
        <f t="shared" ca="1" si="490"/>
        <v>0</v>
      </c>
      <c r="AH275" s="2">
        <f t="shared" ca="1" si="490"/>
        <v>0</v>
      </c>
      <c r="AI275" s="2">
        <f t="shared" ca="1" si="490"/>
        <v>0</v>
      </c>
      <c r="AJ275" s="2">
        <f t="shared" ca="1" si="490"/>
        <v>0</v>
      </c>
      <c r="AK275" s="2">
        <f t="shared" ca="1" si="490"/>
        <v>0</v>
      </c>
      <c r="AL275" s="2">
        <f t="shared" ca="1" si="490"/>
        <v>0</v>
      </c>
      <c r="AM275" s="2">
        <f t="shared" ca="1" si="490"/>
        <v>0</v>
      </c>
      <c r="AN275" s="2">
        <f t="shared" ca="1" si="490"/>
        <v>0</v>
      </c>
      <c r="AO275" s="2">
        <f t="shared" ca="1" si="490"/>
        <v>0</v>
      </c>
      <c r="AP275" s="2">
        <f t="shared" ca="1" si="490"/>
        <v>0</v>
      </c>
      <c r="AQ275" s="2">
        <f t="shared" ca="1" si="490"/>
        <v>0</v>
      </c>
      <c r="AR275" s="2">
        <f t="shared" ca="1" si="490"/>
        <v>0</v>
      </c>
      <c r="AS275" s="2">
        <f t="shared" ca="1" si="490"/>
        <v>0</v>
      </c>
      <c r="AT275" s="2">
        <f t="shared" ca="1" si="490"/>
        <v>0</v>
      </c>
      <c r="AU275" s="2">
        <f t="shared" ca="1" si="490"/>
        <v>0</v>
      </c>
      <c r="AV275" s="2">
        <f t="shared" ca="1" si="490"/>
        <v>0</v>
      </c>
      <c r="AW275" s="2">
        <f t="shared" ca="1" si="490"/>
        <v>0</v>
      </c>
      <c r="AX275" s="2">
        <f t="shared" ca="1" si="490"/>
        <v>0</v>
      </c>
      <c r="AY275" s="2">
        <f t="shared" ca="1" si="490"/>
        <v>0</v>
      </c>
      <c r="AZ275" s="2">
        <f t="shared" ca="1" si="490"/>
        <v>0</v>
      </c>
      <c r="BA275" s="2">
        <f t="shared" ca="1" si="490"/>
        <v>0</v>
      </c>
      <c r="BB275" s="2">
        <f t="shared" ca="1" si="490"/>
        <v>0</v>
      </c>
      <c r="BC275" s="2">
        <f t="shared" ca="1" si="490"/>
        <v>0</v>
      </c>
      <c r="BD275" s="2">
        <f t="shared" ca="1" si="490"/>
        <v>0</v>
      </c>
      <c r="BE275" s="2">
        <f t="shared" ca="1" si="490"/>
        <v>0</v>
      </c>
      <c r="BF275" s="2">
        <f t="shared" ca="1" si="490"/>
        <v>0</v>
      </c>
      <c r="BG275" s="2">
        <f t="shared" ca="1" si="490"/>
        <v>0</v>
      </c>
      <c r="BH275" s="2">
        <f t="shared" ca="1" si="490"/>
        <v>0</v>
      </c>
      <c r="BI275" s="2">
        <f t="shared" ca="1" si="490"/>
        <v>0</v>
      </c>
      <c r="BJ275" s="2">
        <f t="shared" ca="1" si="490"/>
        <v>0</v>
      </c>
      <c r="BK275" s="2">
        <f t="shared" ca="1" si="490"/>
        <v>0</v>
      </c>
      <c r="BL275" s="2">
        <f t="shared" ca="1" si="490"/>
        <v>0</v>
      </c>
      <c r="BM275" s="2">
        <f t="shared" ca="1" si="490"/>
        <v>0</v>
      </c>
      <c r="BN275" s="2">
        <f t="shared" ca="1" si="490"/>
        <v>0</v>
      </c>
      <c r="BO275" s="2">
        <f t="shared" ca="1" si="490"/>
        <v>0</v>
      </c>
      <c r="BP275" s="2">
        <f t="shared" ca="1" si="490"/>
        <v>0</v>
      </c>
      <c r="BQ275" s="2">
        <f t="shared" ca="1" si="490"/>
        <v>0</v>
      </c>
      <c r="BR275" s="2">
        <f t="shared" ca="1" si="490"/>
        <v>0</v>
      </c>
      <c r="BS275" s="2">
        <f t="shared" ca="1" si="490"/>
        <v>0</v>
      </c>
      <c r="BT275" s="2">
        <f t="shared" ca="1" si="490"/>
        <v>0</v>
      </c>
      <c r="BU275" s="2">
        <f t="shared" ca="1" si="490"/>
        <v>0</v>
      </c>
      <c r="BV275" s="2">
        <f t="shared" ca="1" si="490"/>
        <v>0</v>
      </c>
      <c r="BW275" s="2">
        <f t="shared" ca="1" si="490"/>
        <v>0</v>
      </c>
      <c r="BX275" s="2">
        <f t="shared" ca="1" si="490"/>
        <v>0</v>
      </c>
      <c r="BY275" s="2">
        <f t="shared" ca="1" si="490"/>
        <v>0</v>
      </c>
      <c r="BZ275" s="2">
        <f t="shared" ca="1" si="490"/>
        <v>0</v>
      </c>
      <c r="CA275" s="2">
        <f t="shared" ca="1" si="490"/>
        <v>0</v>
      </c>
      <c r="CB275" s="2">
        <f t="shared" ca="1" si="490"/>
        <v>0</v>
      </c>
      <c r="CC275" s="2">
        <f t="shared" ca="1" si="490"/>
        <v>0</v>
      </c>
      <c r="CD275" s="2">
        <f t="shared" ref="CD275:EH275" ca="1" si="491">CD302</f>
        <v>0</v>
      </c>
      <c r="CE275" s="2">
        <f t="shared" ca="1" si="491"/>
        <v>0</v>
      </c>
      <c r="CF275" s="2">
        <f t="shared" ca="1" si="491"/>
        <v>0</v>
      </c>
      <c r="CG275" s="2">
        <f t="shared" ca="1" si="491"/>
        <v>0</v>
      </c>
      <c r="CH275" s="2">
        <f t="shared" ca="1" si="491"/>
        <v>0</v>
      </c>
      <c r="CI275" s="2">
        <f t="shared" ca="1" si="491"/>
        <v>0</v>
      </c>
      <c r="CJ275" s="2">
        <f t="shared" ca="1" si="491"/>
        <v>0</v>
      </c>
      <c r="CK275" s="2">
        <f t="shared" ca="1" si="491"/>
        <v>0</v>
      </c>
      <c r="CL275" s="2">
        <f t="shared" ca="1" si="491"/>
        <v>0</v>
      </c>
      <c r="CM275" s="2">
        <f t="shared" ca="1" si="491"/>
        <v>0</v>
      </c>
      <c r="CN275" s="2">
        <f t="shared" ca="1" si="491"/>
        <v>0</v>
      </c>
      <c r="CO275" s="2">
        <f t="shared" ca="1" si="491"/>
        <v>0</v>
      </c>
      <c r="CP275" s="2">
        <f t="shared" ca="1" si="491"/>
        <v>0</v>
      </c>
      <c r="CQ275" s="2">
        <f t="shared" ca="1" si="491"/>
        <v>0</v>
      </c>
      <c r="CR275" s="2">
        <f t="shared" ca="1" si="491"/>
        <v>0</v>
      </c>
      <c r="CS275" s="2">
        <f t="shared" ca="1" si="491"/>
        <v>0</v>
      </c>
      <c r="CT275" s="2">
        <f t="shared" ca="1" si="491"/>
        <v>0</v>
      </c>
      <c r="CU275" s="2">
        <f t="shared" ca="1" si="491"/>
        <v>0</v>
      </c>
      <c r="CV275" s="2">
        <f t="shared" ca="1" si="491"/>
        <v>0</v>
      </c>
      <c r="CW275" s="2">
        <f t="shared" ca="1" si="491"/>
        <v>0</v>
      </c>
      <c r="CX275" s="2">
        <f t="shared" ca="1" si="491"/>
        <v>0</v>
      </c>
      <c r="CY275" s="2">
        <f t="shared" ca="1" si="491"/>
        <v>0</v>
      </c>
      <c r="CZ275" s="2">
        <f t="shared" ca="1" si="491"/>
        <v>0</v>
      </c>
      <c r="DA275" s="2">
        <f t="shared" ca="1" si="491"/>
        <v>0</v>
      </c>
      <c r="DB275" s="2">
        <f t="shared" ca="1" si="491"/>
        <v>0</v>
      </c>
      <c r="DC275" s="2">
        <f t="shared" ca="1" si="491"/>
        <v>0</v>
      </c>
      <c r="DD275" s="2">
        <f t="shared" ca="1" si="491"/>
        <v>0</v>
      </c>
      <c r="DE275" s="2">
        <f t="shared" ca="1" si="491"/>
        <v>0</v>
      </c>
      <c r="DF275" s="2">
        <f t="shared" ca="1" si="491"/>
        <v>0</v>
      </c>
      <c r="DG275" s="2">
        <f t="shared" ca="1" si="491"/>
        <v>0</v>
      </c>
      <c r="DH275" s="2">
        <f t="shared" ca="1" si="491"/>
        <v>0</v>
      </c>
      <c r="DI275" s="2">
        <f t="shared" ca="1" si="491"/>
        <v>0</v>
      </c>
      <c r="DJ275" s="2">
        <f t="shared" ca="1" si="491"/>
        <v>0</v>
      </c>
      <c r="DK275" s="2">
        <f t="shared" ca="1" si="491"/>
        <v>0</v>
      </c>
      <c r="DL275" s="2">
        <f t="shared" ca="1" si="491"/>
        <v>0</v>
      </c>
      <c r="DM275" s="2">
        <f t="shared" ca="1" si="491"/>
        <v>0</v>
      </c>
      <c r="DN275" s="2">
        <f t="shared" ca="1" si="491"/>
        <v>0</v>
      </c>
      <c r="DO275" s="2">
        <f t="shared" ca="1" si="491"/>
        <v>0</v>
      </c>
      <c r="DP275" s="2">
        <f t="shared" ca="1" si="491"/>
        <v>0</v>
      </c>
      <c r="DQ275" s="2">
        <f t="shared" ca="1" si="491"/>
        <v>0</v>
      </c>
      <c r="DR275" s="2">
        <f t="shared" ca="1" si="491"/>
        <v>0</v>
      </c>
      <c r="DS275" s="2">
        <f t="shared" ca="1" si="491"/>
        <v>0</v>
      </c>
      <c r="DT275" s="2">
        <f t="shared" ca="1" si="491"/>
        <v>0</v>
      </c>
      <c r="DU275" s="2">
        <f t="shared" ca="1" si="491"/>
        <v>0</v>
      </c>
      <c r="DV275" s="2">
        <f t="shared" ca="1" si="491"/>
        <v>0</v>
      </c>
      <c r="DW275" s="2">
        <f t="shared" ca="1" si="491"/>
        <v>0</v>
      </c>
      <c r="DX275" s="2">
        <f t="shared" ca="1" si="491"/>
        <v>0</v>
      </c>
      <c r="DY275" s="2">
        <f t="shared" ca="1" si="491"/>
        <v>0</v>
      </c>
      <c r="DZ275" s="2">
        <f t="shared" ca="1" si="491"/>
        <v>0</v>
      </c>
      <c r="EA275" s="2">
        <f t="shared" ca="1" si="491"/>
        <v>0</v>
      </c>
      <c r="EB275" s="2">
        <f t="shared" ca="1" si="491"/>
        <v>0</v>
      </c>
      <c r="EC275" s="2">
        <f t="shared" ca="1" si="491"/>
        <v>0</v>
      </c>
      <c r="ED275" s="2">
        <f t="shared" ca="1" si="491"/>
        <v>0</v>
      </c>
      <c r="EE275" s="2">
        <f t="shared" ca="1" si="491"/>
        <v>0</v>
      </c>
      <c r="EF275" s="2">
        <f t="shared" ca="1" si="491"/>
        <v>0</v>
      </c>
      <c r="EG275" s="2">
        <f t="shared" ca="1" si="491"/>
        <v>0</v>
      </c>
      <c r="EH275" s="2">
        <f t="shared" ca="1" si="491"/>
        <v>0</v>
      </c>
    </row>
    <row r="276" spans="1:138" x14ac:dyDescent="0.2">
      <c r="A276" s="2"/>
      <c r="B276" s="197" t="s">
        <v>560</v>
      </c>
      <c r="C276" s="96"/>
      <c r="D276" s="96">
        <f ca="1">D306</f>
        <v>0</v>
      </c>
      <c r="E276" s="96">
        <f t="shared" ref="E276:N276" ca="1" si="492">E306</f>
        <v>0</v>
      </c>
      <c r="F276" s="96">
        <f t="shared" ca="1" si="492"/>
        <v>0</v>
      </c>
      <c r="G276" s="96">
        <f t="shared" ca="1" si="492"/>
        <v>0</v>
      </c>
      <c r="H276" s="96">
        <f t="shared" ca="1" si="492"/>
        <v>0</v>
      </c>
      <c r="I276" s="96">
        <f t="shared" ca="1" si="492"/>
        <v>0</v>
      </c>
      <c r="J276" s="96">
        <f t="shared" ca="1" si="492"/>
        <v>0</v>
      </c>
      <c r="K276" s="96">
        <f t="shared" ca="1" si="492"/>
        <v>0</v>
      </c>
      <c r="L276" s="96">
        <f t="shared" ca="1" si="492"/>
        <v>0</v>
      </c>
      <c r="M276" s="96">
        <f t="shared" ca="1" si="492"/>
        <v>0</v>
      </c>
      <c r="N276" s="96">
        <f t="shared" ca="1" si="492"/>
        <v>0</v>
      </c>
      <c r="O276" s="96">
        <f>O306</f>
        <v>0</v>
      </c>
      <c r="P276" s="96">
        <f t="shared" ca="1" si="462"/>
        <v>0</v>
      </c>
      <c r="Q276" s="2"/>
      <c r="R276" s="2">
        <f t="shared" ref="R276:CC276" ca="1" si="493">R306</f>
        <v>0</v>
      </c>
      <c r="S276" s="2">
        <f t="shared" ca="1" si="493"/>
        <v>0</v>
      </c>
      <c r="T276" s="2">
        <f t="shared" ca="1" si="493"/>
        <v>0</v>
      </c>
      <c r="U276" s="2">
        <f t="shared" ca="1" si="493"/>
        <v>0</v>
      </c>
      <c r="V276" s="2">
        <f t="shared" ca="1" si="493"/>
        <v>0</v>
      </c>
      <c r="W276" s="2">
        <f t="shared" ca="1" si="493"/>
        <v>0</v>
      </c>
      <c r="X276" s="2">
        <f t="shared" ca="1" si="493"/>
        <v>0</v>
      </c>
      <c r="Y276" s="2">
        <f t="shared" ca="1" si="493"/>
        <v>0</v>
      </c>
      <c r="Z276" s="2">
        <f t="shared" ca="1" si="493"/>
        <v>0</v>
      </c>
      <c r="AA276" s="2">
        <f t="shared" ca="1" si="493"/>
        <v>0</v>
      </c>
      <c r="AB276" s="2">
        <f t="shared" ca="1" si="493"/>
        <v>0</v>
      </c>
      <c r="AC276" s="2">
        <f t="shared" ca="1" si="493"/>
        <v>0</v>
      </c>
      <c r="AD276" s="2">
        <f t="shared" ca="1" si="493"/>
        <v>0</v>
      </c>
      <c r="AE276" s="2">
        <f t="shared" ca="1" si="493"/>
        <v>0</v>
      </c>
      <c r="AF276" s="2">
        <f t="shared" ca="1" si="493"/>
        <v>0</v>
      </c>
      <c r="AG276" s="2">
        <f t="shared" ca="1" si="493"/>
        <v>0</v>
      </c>
      <c r="AH276" s="2">
        <f t="shared" ca="1" si="493"/>
        <v>0</v>
      </c>
      <c r="AI276" s="2">
        <f t="shared" ca="1" si="493"/>
        <v>0</v>
      </c>
      <c r="AJ276" s="2">
        <f t="shared" ca="1" si="493"/>
        <v>0</v>
      </c>
      <c r="AK276" s="2">
        <f t="shared" ca="1" si="493"/>
        <v>0</v>
      </c>
      <c r="AL276" s="2">
        <f t="shared" ca="1" si="493"/>
        <v>0</v>
      </c>
      <c r="AM276" s="2">
        <f t="shared" ca="1" si="493"/>
        <v>0</v>
      </c>
      <c r="AN276" s="2">
        <f t="shared" ca="1" si="493"/>
        <v>0</v>
      </c>
      <c r="AO276" s="2">
        <f t="shared" ca="1" si="493"/>
        <v>0</v>
      </c>
      <c r="AP276" s="2">
        <f t="shared" ca="1" si="493"/>
        <v>0</v>
      </c>
      <c r="AQ276" s="2">
        <f t="shared" ca="1" si="493"/>
        <v>0</v>
      </c>
      <c r="AR276" s="2">
        <f t="shared" ca="1" si="493"/>
        <v>0</v>
      </c>
      <c r="AS276" s="2">
        <f t="shared" ca="1" si="493"/>
        <v>0</v>
      </c>
      <c r="AT276" s="2">
        <f t="shared" ca="1" si="493"/>
        <v>0</v>
      </c>
      <c r="AU276" s="2">
        <f t="shared" ca="1" si="493"/>
        <v>0</v>
      </c>
      <c r="AV276" s="2">
        <f t="shared" ca="1" si="493"/>
        <v>0</v>
      </c>
      <c r="AW276" s="2">
        <f t="shared" ca="1" si="493"/>
        <v>0</v>
      </c>
      <c r="AX276" s="2">
        <f t="shared" ca="1" si="493"/>
        <v>0</v>
      </c>
      <c r="AY276" s="2">
        <f t="shared" ca="1" si="493"/>
        <v>0</v>
      </c>
      <c r="AZ276" s="2">
        <f t="shared" ca="1" si="493"/>
        <v>0</v>
      </c>
      <c r="BA276" s="2">
        <f t="shared" ca="1" si="493"/>
        <v>0</v>
      </c>
      <c r="BB276" s="2">
        <f t="shared" ca="1" si="493"/>
        <v>0</v>
      </c>
      <c r="BC276" s="2">
        <f t="shared" ca="1" si="493"/>
        <v>0</v>
      </c>
      <c r="BD276" s="2">
        <f t="shared" ca="1" si="493"/>
        <v>0</v>
      </c>
      <c r="BE276" s="2">
        <f t="shared" ca="1" si="493"/>
        <v>0</v>
      </c>
      <c r="BF276" s="2">
        <f t="shared" ca="1" si="493"/>
        <v>0</v>
      </c>
      <c r="BG276" s="2">
        <f t="shared" ca="1" si="493"/>
        <v>0</v>
      </c>
      <c r="BH276" s="2">
        <f t="shared" ca="1" si="493"/>
        <v>0</v>
      </c>
      <c r="BI276" s="2">
        <f t="shared" ca="1" si="493"/>
        <v>0</v>
      </c>
      <c r="BJ276" s="2">
        <f t="shared" ca="1" si="493"/>
        <v>0</v>
      </c>
      <c r="BK276" s="2">
        <f t="shared" ca="1" si="493"/>
        <v>0</v>
      </c>
      <c r="BL276" s="2">
        <f t="shared" ca="1" si="493"/>
        <v>0</v>
      </c>
      <c r="BM276" s="2">
        <f t="shared" ca="1" si="493"/>
        <v>0</v>
      </c>
      <c r="BN276" s="2">
        <f t="shared" ca="1" si="493"/>
        <v>0</v>
      </c>
      <c r="BO276" s="2">
        <f t="shared" ca="1" si="493"/>
        <v>0</v>
      </c>
      <c r="BP276" s="2">
        <f t="shared" ca="1" si="493"/>
        <v>0</v>
      </c>
      <c r="BQ276" s="2">
        <f t="shared" ca="1" si="493"/>
        <v>0</v>
      </c>
      <c r="BR276" s="2">
        <f t="shared" ca="1" si="493"/>
        <v>0</v>
      </c>
      <c r="BS276" s="2">
        <f t="shared" ca="1" si="493"/>
        <v>0</v>
      </c>
      <c r="BT276" s="2">
        <f t="shared" ca="1" si="493"/>
        <v>0</v>
      </c>
      <c r="BU276" s="2">
        <f t="shared" ca="1" si="493"/>
        <v>0</v>
      </c>
      <c r="BV276" s="2">
        <f t="shared" ca="1" si="493"/>
        <v>0</v>
      </c>
      <c r="BW276" s="2">
        <f t="shared" ca="1" si="493"/>
        <v>0</v>
      </c>
      <c r="BX276" s="2">
        <f t="shared" ca="1" si="493"/>
        <v>0</v>
      </c>
      <c r="BY276" s="2">
        <f t="shared" ca="1" si="493"/>
        <v>0</v>
      </c>
      <c r="BZ276" s="2">
        <f t="shared" ca="1" si="493"/>
        <v>0</v>
      </c>
      <c r="CA276" s="2">
        <f t="shared" ca="1" si="493"/>
        <v>0</v>
      </c>
      <c r="CB276" s="2">
        <f t="shared" ca="1" si="493"/>
        <v>0</v>
      </c>
      <c r="CC276" s="2">
        <f t="shared" ca="1" si="493"/>
        <v>0</v>
      </c>
      <c r="CD276" s="2">
        <f t="shared" ref="CD276:EH276" ca="1" si="494">CD306</f>
        <v>0</v>
      </c>
      <c r="CE276" s="2">
        <f t="shared" ca="1" si="494"/>
        <v>0</v>
      </c>
      <c r="CF276" s="2">
        <f t="shared" ca="1" si="494"/>
        <v>0</v>
      </c>
      <c r="CG276" s="2">
        <f t="shared" ca="1" si="494"/>
        <v>0</v>
      </c>
      <c r="CH276" s="2">
        <f t="shared" ca="1" si="494"/>
        <v>0</v>
      </c>
      <c r="CI276" s="2">
        <f t="shared" ca="1" si="494"/>
        <v>0</v>
      </c>
      <c r="CJ276" s="2">
        <f t="shared" ca="1" si="494"/>
        <v>0</v>
      </c>
      <c r="CK276" s="2">
        <f t="shared" ca="1" si="494"/>
        <v>0</v>
      </c>
      <c r="CL276" s="2">
        <f t="shared" ca="1" si="494"/>
        <v>0</v>
      </c>
      <c r="CM276" s="2">
        <f t="shared" ca="1" si="494"/>
        <v>0</v>
      </c>
      <c r="CN276" s="2">
        <f t="shared" ca="1" si="494"/>
        <v>0</v>
      </c>
      <c r="CO276" s="2">
        <f t="shared" ca="1" si="494"/>
        <v>0</v>
      </c>
      <c r="CP276" s="2">
        <f t="shared" ca="1" si="494"/>
        <v>0</v>
      </c>
      <c r="CQ276" s="2">
        <f t="shared" ca="1" si="494"/>
        <v>0</v>
      </c>
      <c r="CR276" s="2">
        <f t="shared" ca="1" si="494"/>
        <v>0</v>
      </c>
      <c r="CS276" s="2">
        <f t="shared" ca="1" si="494"/>
        <v>0</v>
      </c>
      <c r="CT276" s="2">
        <f t="shared" ca="1" si="494"/>
        <v>0</v>
      </c>
      <c r="CU276" s="2">
        <f t="shared" ca="1" si="494"/>
        <v>0</v>
      </c>
      <c r="CV276" s="2">
        <f t="shared" ca="1" si="494"/>
        <v>0</v>
      </c>
      <c r="CW276" s="2">
        <f t="shared" ca="1" si="494"/>
        <v>0</v>
      </c>
      <c r="CX276" s="2">
        <f t="shared" ca="1" si="494"/>
        <v>0</v>
      </c>
      <c r="CY276" s="2">
        <f t="shared" ca="1" si="494"/>
        <v>0</v>
      </c>
      <c r="CZ276" s="2">
        <f t="shared" ca="1" si="494"/>
        <v>0</v>
      </c>
      <c r="DA276" s="2">
        <f t="shared" ca="1" si="494"/>
        <v>0</v>
      </c>
      <c r="DB276" s="2">
        <f t="shared" ca="1" si="494"/>
        <v>0</v>
      </c>
      <c r="DC276" s="2">
        <f t="shared" ca="1" si="494"/>
        <v>0</v>
      </c>
      <c r="DD276" s="2">
        <f t="shared" ca="1" si="494"/>
        <v>0</v>
      </c>
      <c r="DE276" s="2">
        <f t="shared" ca="1" si="494"/>
        <v>0</v>
      </c>
      <c r="DF276" s="2">
        <f t="shared" ca="1" si="494"/>
        <v>0</v>
      </c>
      <c r="DG276" s="2">
        <f t="shared" ca="1" si="494"/>
        <v>0</v>
      </c>
      <c r="DH276" s="2">
        <f t="shared" ca="1" si="494"/>
        <v>0</v>
      </c>
      <c r="DI276" s="2">
        <f t="shared" ca="1" si="494"/>
        <v>0</v>
      </c>
      <c r="DJ276" s="2">
        <f t="shared" ca="1" si="494"/>
        <v>0</v>
      </c>
      <c r="DK276" s="2">
        <f t="shared" ca="1" si="494"/>
        <v>0</v>
      </c>
      <c r="DL276" s="2">
        <f t="shared" ca="1" si="494"/>
        <v>0</v>
      </c>
      <c r="DM276" s="2">
        <f t="shared" ca="1" si="494"/>
        <v>0</v>
      </c>
      <c r="DN276" s="2">
        <f t="shared" ca="1" si="494"/>
        <v>0</v>
      </c>
      <c r="DO276" s="2">
        <f t="shared" ca="1" si="494"/>
        <v>0</v>
      </c>
      <c r="DP276" s="2">
        <f t="shared" ca="1" si="494"/>
        <v>0</v>
      </c>
      <c r="DQ276" s="2">
        <f t="shared" ca="1" si="494"/>
        <v>0</v>
      </c>
      <c r="DR276" s="2">
        <f t="shared" ca="1" si="494"/>
        <v>0</v>
      </c>
      <c r="DS276" s="2">
        <f t="shared" ca="1" si="494"/>
        <v>0</v>
      </c>
      <c r="DT276" s="2">
        <f t="shared" ca="1" si="494"/>
        <v>0</v>
      </c>
      <c r="DU276" s="2">
        <f t="shared" ca="1" si="494"/>
        <v>0</v>
      </c>
      <c r="DV276" s="2">
        <f t="shared" ca="1" si="494"/>
        <v>0</v>
      </c>
      <c r="DW276" s="2">
        <f t="shared" ca="1" si="494"/>
        <v>0</v>
      </c>
      <c r="DX276" s="2">
        <f t="shared" ca="1" si="494"/>
        <v>0</v>
      </c>
      <c r="DY276" s="2">
        <f t="shared" ca="1" si="494"/>
        <v>0</v>
      </c>
      <c r="DZ276" s="2">
        <f t="shared" ca="1" si="494"/>
        <v>0</v>
      </c>
      <c r="EA276" s="2">
        <f t="shared" ca="1" si="494"/>
        <v>0</v>
      </c>
      <c r="EB276" s="2">
        <f t="shared" ca="1" si="494"/>
        <v>0</v>
      </c>
      <c r="EC276" s="2">
        <f t="shared" ca="1" si="494"/>
        <v>0</v>
      </c>
      <c r="ED276" s="2">
        <f t="shared" ca="1" si="494"/>
        <v>0</v>
      </c>
      <c r="EE276" s="2">
        <f t="shared" ca="1" si="494"/>
        <v>0</v>
      </c>
      <c r="EF276" s="2">
        <f t="shared" ca="1" si="494"/>
        <v>0</v>
      </c>
      <c r="EG276" s="2">
        <f t="shared" ca="1" si="494"/>
        <v>0</v>
      </c>
      <c r="EH276" s="2">
        <f t="shared" ca="1" si="494"/>
        <v>0</v>
      </c>
    </row>
    <row r="277" spans="1:138" x14ac:dyDescent="0.2">
      <c r="A277" s="2"/>
      <c r="B277" s="197" t="s">
        <v>561</v>
      </c>
      <c r="C277" s="96"/>
      <c r="D277" s="96">
        <f ca="1">D297</f>
        <v>0</v>
      </c>
      <c r="E277" s="96">
        <f t="shared" ref="E277:N277" ca="1" si="495">E297</f>
        <v>0</v>
      </c>
      <c r="F277" s="96">
        <f t="shared" ca="1" si="495"/>
        <v>0</v>
      </c>
      <c r="G277" s="96">
        <f t="shared" ca="1" si="495"/>
        <v>0</v>
      </c>
      <c r="H277" s="96">
        <f t="shared" ca="1" si="495"/>
        <v>0</v>
      </c>
      <c r="I277" s="96">
        <f t="shared" ca="1" si="495"/>
        <v>0</v>
      </c>
      <c r="J277" s="96">
        <f t="shared" ca="1" si="495"/>
        <v>0</v>
      </c>
      <c r="K277" s="96">
        <f t="shared" ca="1" si="495"/>
        <v>0</v>
      </c>
      <c r="L277" s="96">
        <f t="shared" ca="1" si="495"/>
        <v>0</v>
      </c>
      <c r="M277" s="96">
        <f t="shared" ca="1" si="495"/>
        <v>0</v>
      </c>
      <c r="N277" s="96">
        <f t="shared" ca="1" si="495"/>
        <v>0</v>
      </c>
      <c r="O277" s="96">
        <f ca="1">O297</f>
        <v>0</v>
      </c>
      <c r="P277" s="96">
        <f t="shared" ca="1" si="462"/>
        <v>0</v>
      </c>
      <c r="Q277" s="2"/>
      <c r="R277" s="2">
        <f t="shared" ref="R277:CC277" ca="1" si="496">R297</f>
        <v>0</v>
      </c>
      <c r="S277" s="2">
        <f t="shared" ca="1" si="496"/>
        <v>0</v>
      </c>
      <c r="T277" s="2">
        <f t="shared" ca="1" si="496"/>
        <v>0</v>
      </c>
      <c r="U277" s="2">
        <f t="shared" ca="1" si="496"/>
        <v>0</v>
      </c>
      <c r="V277" s="2">
        <f t="shared" ca="1" si="496"/>
        <v>0</v>
      </c>
      <c r="W277" s="2">
        <f t="shared" ca="1" si="496"/>
        <v>0</v>
      </c>
      <c r="X277" s="2">
        <f t="shared" ca="1" si="496"/>
        <v>0</v>
      </c>
      <c r="Y277" s="2">
        <f t="shared" ca="1" si="496"/>
        <v>0</v>
      </c>
      <c r="Z277" s="2">
        <f t="shared" ca="1" si="496"/>
        <v>0</v>
      </c>
      <c r="AA277" s="2">
        <f t="shared" ca="1" si="496"/>
        <v>0</v>
      </c>
      <c r="AB277" s="2">
        <f t="shared" ca="1" si="496"/>
        <v>0</v>
      </c>
      <c r="AC277" s="2">
        <f t="shared" ca="1" si="496"/>
        <v>0</v>
      </c>
      <c r="AD277" s="2">
        <f t="shared" ca="1" si="496"/>
        <v>0</v>
      </c>
      <c r="AE277" s="2">
        <f t="shared" ca="1" si="496"/>
        <v>0</v>
      </c>
      <c r="AF277" s="2">
        <f t="shared" ca="1" si="496"/>
        <v>0</v>
      </c>
      <c r="AG277" s="2">
        <f t="shared" ca="1" si="496"/>
        <v>0</v>
      </c>
      <c r="AH277" s="2">
        <f t="shared" ca="1" si="496"/>
        <v>0</v>
      </c>
      <c r="AI277" s="2">
        <f t="shared" ca="1" si="496"/>
        <v>0</v>
      </c>
      <c r="AJ277" s="2">
        <f t="shared" ca="1" si="496"/>
        <v>0</v>
      </c>
      <c r="AK277" s="2">
        <f t="shared" ca="1" si="496"/>
        <v>0</v>
      </c>
      <c r="AL277" s="2">
        <f t="shared" ca="1" si="496"/>
        <v>0</v>
      </c>
      <c r="AM277" s="2">
        <f t="shared" ca="1" si="496"/>
        <v>0</v>
      </c>
      <c r="AN277" s="2">
        <f t="shared" ca="1" si="496"/>
        <v>0</v>
      </c>
      <c r="AO277" s="2">
        <f t="shared" ca="1" si="496"/>
        <v>0</v>
      </c>
      <c r="AP277" s="2">
        <f t="shared" ca="1" si="496"/>
        <v>0</v>
      </c>
      <c r="AQ277" s="2">
        <f t="shared" ca="1" si="496"/>
        <v>0</v>
      </c>
      <c r="AR277" s="2">
        <f t="shared" ca="1" si="496"/>
        <v>0</v>
      </c>
      <c r="AS277" s="2">
        <f t="shared" ca="1" si="496"/>
        <v>0</v>
      </c>
      <c r="AT277" s="2">
        <f t="shared" ca="1" si="496"/>
        <v>0</v>
      </c>
      <c r="AU277" s="2">
        <f t="shared" ca="1" si="496"/>
        <v>0</v>
      </c>
      <c r="AV277" s="2">
        <f t="shared" ca="1" si="496"/>
        <v>0</v>
      </c>
      <c r="AW277" s="2">
        <f t="shared" ca="1" si="496"/>
        <v>0</v>
      </c>
      <c r="AX277" s="2">
        <f t="shared" ca="1" si="496"/>
        <v>0</v>
      </c>
      <c r="AY277" s="2">
        <f t="shared" ca="1" si="496"/>
        <v>0</v>
      </c>
      <c r="AZ277" s="2">
        <f t="shared" ca="1" si="496"/>
        <v>0</v>
      </c>
      <c r="BA277" s="2">
        <f t="shared" ca="1" si="496"/>
        <v>0</v>
      </c>
      <c r="BB277" s="2">
        <f t="shared" ca="1" si="496"/>
        <v>0</v>
      </c>
      <c r="BC277" s="2">
        <f t="shared" ca="1" si="496"/>
        <v>0</v>
      </c>
      <c r="BD277" s="2">
        <f t="shared" ca="1" si="496"/>
        <v>0</v>
      </c>
      <c r="BE277" s="2">
        <f t="shared" ca="1" si="496"/>
        <v>0</v>
      </c>
      <c r="BF277" s="2">
        <f t="shared" ca="1" si="496"/>
        <v>0</v>
      </c>
      <c r="BG277" s="2">
        <f t="shared" ca="1" si="496"/>
        <v>0</v>
      </c>
      <c r="BH277" s="2">
        <f t="shared" ca="1" si="496"/>
        <v>0</v>
      </c>
      <c r="BI277" s="2">
        <f t="shared" ca="1" si="496"/>
        <v>0</v>
      </c>
      <c r="BJ277" s="2">
        <f t="shared" ca="1" si="496"/>
        <v>0</v>
      </c>
      <c r="BK277" s="2">
        <f t="shared" ca="1" si="496"/>
        <v>0</v>
      </c>
      <c r="BL277" s="2">
        <f t="shared" ca="1" si="496"/>
        <v>0</v>
      </c>
      <c r="BM277" s="2">
        <f t="shared" ca="1" si="496"/>
        <v>0</v>
      </c>
      <c r="BN277" s="2">
        <f t="shared" ca="1" si="496"/>
        <v>0</v>
      </c>
      <c r="BO277" s="2">
        <f t="shared" ca="1" si="496"/>
        <v>0</v>
      </c>
      <c r="BP277" s="2">
        <f t="shared" ca="1" si="496"/>
        <v>0</v>
      </c>
      <c r="BQ277" s="2">
        <f t="shared" ca="1" si="496"/>
        <v>0</v>
      </c>
      <c r="BR277" s="2">
        <f t="shared" ca="1" si="496"/>
        <v>0</v>
      </c>
      <c r="BS277" s="2">
        <f t="shared" ca="1" si="496"/>
        <v>0</v>
      </c>
      <c r="BT277" s="2">
        <f t="shared" ca="1" si="496"/>
        <v>0</v>
      </c>
      <c r="BU277" s="2">
        <f t="shared" ca="1" si="496"/>
        <v>0</v>
      </c>
      <c r="BV277" s="2">
        <f t="shared" ca="1" si="496"/>
        <v>0</v>
      </c>
      <c r="BW277" s="2">
        <f t="shared" ca="1" si="496"/>
        <v>0</v>
      </c>
      <c r="BX277" s="2">
        <f t="shared" ca="1" si="496"/>
        <v>0</v>
      </c>
      <c r="BY277" s="2">
        <f t="shared" ca="1" si="496"/>
        <v>0</v>
      </c>
      <c r="BZ277" s="2">
        <f t="shared" ca="1" si="496"/>
        <v>0</v>
      </c>
      <c r="CA277" s="2">
        <f t="shared" ca="1" si="496"/>
        <v>0</v>
      </c>
      <c r="CB277" s="2">
        <f t="shared" ca="1" si="496"/>
        <v>0</v>
      </c>
      <c r="CC277" s="2">
        <f t="shared" ca="1" si="496"/>
        <v>0</v>
      </c>
      <c r="CD277" s="2">
        <f t="shared" ref="CD277:EH277" ca="1" si="497">CD297</f>
        <v>0</v>
      </c>
      <c r="CE277" s="2">
        <f t="shared" ca="1" si="497"/>
        <v>0</v>
      </c>
      <c r="CF277" s="2">
        <f t="shared" ca="1" si="497"/>
        <v>0</v>
      </c>
      <c r="CG277" s="2">
        <f t="shared" ca="1" si="497"/>
        <v>0</v>
      </c>
      <c r="CH277" s="2">
        <f t="shared" ca="1" si="497"/>
        <v>0</v>
      </c>
      <c r="CI277" s="2">
        <f t="shared" ca="1" si="497"/>
        <v>0</v>
      </c>
      <c r="CJ277" s="2">
        <f t="shared" ca="1" si="497"/>
        <v>0</v>
      </c>
      <c r="CK277" s="2">
        <f t="shared" ca="1" si="497"/>
        <v>0</v>
      </c>
      <c r="CL277" s="2">
        <f t="shared" ca="1" si="497"/>
        <v>0</v>
      </c>
      <c r="CM277" s="2">
        <f t="shared" ca="1" si="497"/>
        <v>0</v>
      </c>
      <c r="CN277" s="2">
        <f t="shared" ca="1" si="497"/>
        <v>0</v>
      </c>
      <c r="CO277" s="2">
        <f t="shared" ca="1" si="497"/>
        <v>0</v>
      </c>
      <c r="CP277" s="2">
        <f t="shared" ca="1" si="497"/>
        <v>0</v>
      </c>
      <c r="CQ277" s="2">
        <f t="shared" ca="1" si="497"/>
        <v>0</v>
      </c>
      <c r="CR277" s="2">
        <f t="shared" ca="1" si="497"/>
        <v>0</v>
      </c>
      <c r="CS277" s="2">
        <f t="shared" ca="1" si="497"/>
        <v>0</v>
      </c>
      <c r="CT277" s="2">
        <f t="shared" ca="1" si="497"/>
        <v>0</v>
      </c>
      <c r="CU277" s="2">
        <f t="shared" ca="1" si="497"/>
        <v>0</v>
      </c>
      <c r="CV277" s="2">
        <f t="shared" ca="1" si="497"/>
        <v>0</v>
      </c>
      <c r="CW277" s="2">
        <f t="shared" ca="1" si="497"/>
        <v>0</v>
      </c>
      <c r="CX277" s="2">
        <f t="shared" ca="1" si="497"/>
        <v>0</v>
      </c>
      <c r="CY277" s="2">
        <f t="shared" ca="1" si="497"/>
        <v>0</v>
      </c>
      <c r="CZ277" s="2">
        <f t="shared" ca="1" si="497"/>
        <v>0</v>
      </c>
      <c r="DA277" s="2">
        <f t="shared" ca="1" si="497"/>
        <v>0</v>
      </c>
      <c r="DB277" s="2">
        <f t="shared" ca="1" si="497"/>
        <v>0</v>
      </c>
      <c r="DC277" s="2">
        <f t="shared" ca="1" si="497"/>
        <v>0</v>
      </c>
      <c r="DD277" s="2">
        <f t="shared" ca="1" si="497"/>
        <v>0</v>
      </c>
      <c r="DE277" s="2">
        <f t="shared" ca="1" si="497"/>
        <v>0</v>
      </c>
      <c r="DF277" s="2">
        <f t="shared" ca="1" si="497"/>
        <v>0</v>
      </c>
      <c r="DG277" s="2">
        <f t="shared" ca="1" si="497"/>
        <v>0</v>
      </c>
      <c r="DH277" s="2">
        <f t="shared" ca="1" si="497"/>
        <v>0</v>
      </c>
      <c r="DI277" s="2">
        <f t="shared" ca="1" si="497"/>
        <v>0</v>
      </c>
      <c r="DJ277" s="2">
        <f t="shared" ca="1" si="497"/>
        <v>0</v>
      </c>
      <c r="DK277" s="2">
        <f t="shared" ca="1" si="497"/>
        <v>0</v>
      </c>
      <c r="DL277" s="2">
        <f t="shared" ca="1" si="497"/>
        <v>0</v>
      </c>
      <c r="DM277" s="2">
        <f t="shared" ca="1" si="497"/>
        <v>0</v>
      </c>
      <c r="DN277" s="2">
        <f t="shared" ca="1" si="497"/>
        <v>0</v>
      </c>
      <c r="DO277" s="2">
        <f t="shared" ca="1" si="497"/>
        <v>0</v>
      </c>
      <c r="DP277" s="2">
        <f t="shared" ca="1" si="497"/>
        <v>0</v>
      </c>
      <c r="DQ277" s="2">
        <f t="shared" ca="1" si="497"/>
        <v>0</v>
      </c>
      <c r="DR277" s="2">
        <f t="shared" ca="1" si="497"/>
        <v>0</v>
      </c>
      <c r="DS277" s="2">
        <f t="shared" ca="1" si="497"/>
        <v>0</v>
      </c>
      <c r="DT277" s="2">
        <f t="shared" ca="1" si="497"/>
        <v>0</v>
      </c>
      <c r="DU277" s="2">
        <f t="shared" ca="1" si="497"/>
        <v>0</v>
      </c>
      <c r="DV277" s="2">
        <f t="shared" ca="1" si="497"/>
        <v>0</v>
      </c>
      <c r="DW277" s="2">
        <f t="shared" ca="1" si="497"/>
        <v>0</v>
      </c>
      <c r="DX277" s="2">
        <f t="shared" ca="1" si="497"/>
        <v>0</v>
      </c>
      <c r="DY277" s="2">
        <f t="shared" ca="1" si="497"/>
        <v>0</v>
      </c>
      <c r="DZ277" s="2">
        <f t="shared" ca="1" si="497"/>
        <v>0</v>
      </c>
      <c r="EA277" s="2">
        <f t="shared" ca="1" si="497"/>
        <v>0</v>
      </c>
      <c r="EB277" s="2">
        <f t="shared" ca="1" si="497"/>
        <v>0</v>
      </c>
      <c r="EC277" s="2">
        <f t="shared" ca="1" si="497"/>
        <v>0</v>
      </c>
      <c r="ED277" s="2">
        <f t="shared" ca="1" si="497"/>
        <v>0</v>
      </c>
      <c r="EE277" s="2">
        <f t="shared" ca="1" si="497"/>
        <v>0</v>
      </c>
      <c r="EF277" s="2">
        <f t="shared" ca="1" si="497"/>
        <v>0</v>
      </c>
      <c r="EG277" s="2">
        <f t="shared" ca="1" si="497"/>
        <v>0</v>
      </c>
      <c r="EH277" s="2">
        <f t="shared" ca="1" si="497"/>
        <v>0</v>
      </c>
    </row>
    <row r="278" spans="1:138" x14ac:dyDescent="0.2">
      <c r="A278" s="2"/>
      <c r="B278" s="181" t="s">
        <v>257</v>
      </c>
      <c r="C278" s="120"/>
      <c r="D278" s="120"/>
      <c r="E278" s="120"/>
      <c r="F278" s="120"/>
      <c r="G278" s="120"/>
      <c r="H278" s="120"/>
      <c r="I278" s="120"/>
      <c r="J278" s="120"/>
      <c r="K278" s="120"/>
      <c r="L278" s="120"/>
      <c r="M278" s="120"/>
      <c r="N278" s="120"/>
      <c r="O278" s="120"/>
      <c r="P278" s="120"/>
      <c r="Q278" s="2"/>
      <c r="R278" s="120"/>
      <c r="S278" s="120"/>
      <c r="T278" s="120"/>
      <c r="U278" s="120"/>
      <c r="V278" s="120"/>
      <c r="W278" s="120"/>
      <c r="X278" s="120"/>
      <c r="Y278" s="120"/>
      <c r="Z278" s="120"/>
      <c r="AA278" s="120"/>
      <c r="AB278" s="120"/>
      <c r="AC278" s="120"/>
      <c r="AD278" s="120"/>
      <c r="AE278" s="120"/>
      <c r="AF278" s="120"/>
      <c r="AG278" s="120"/>
      <c r="AH278" s="120"/>
      <c r="AI278" s="120"/>
      <c r="AJ278" s="120"/>
      <c r="AK278" s="120"/>
      <c r="AL278" s="120"/>
      <c r="AM278" s="120"/>
      <c r="AN278" s="120"/>
      <c r="AO278" s="120"/>
      <c r="AP278" s="120"/>
      <c r="AQ278" s="120"/>
      <c r="AR278" s="120"/>
      <c r="AS278" s="120"/>
      <c r="AT278" s="120"/>
      <c r="AU278" s="120"/>
      <c r="AV278" s="120"/>
      <c r="AW278" s="120"/>
      <c r="AX278" s="120"/>
      <c r="AY278" s="120"/>
      <c r="AZ278" s="120"/>
      <c r="BA278" s="120"/>
      <c r="BB278" s="120"/>
      <c r="BC278" s="120"/>
      <c r="BD278" s="120"/>
      <c r="BE278" s="120"/>
      <c r="BF278" s="120"/>
      <c r="BG278" s="120"/>
      <c r="BH278" s="120"/>
      <c r="BI278" s="120"/>
      <c r="BJ278" s="120"/>
      <c r="BK278" s="120"/>
      <c r="BL278" s="120"/>
      <c r="BM278" s="120"/>
      <c r="BN278" s="120"/>
      <c r="BO278" s="120"/>
      <c r="BP278" s="120"/>
      <c r="BQ278" s="120"/>
      <c r="BR278" s="120"/>
      <c r="BS278" s="120"/>
      <c r="BT278" s="120"/>
      <c r="BU278" s="120"/>
      <c r="BV278" s="120"/>
      <c r="BW278" s="120"/>
      <c r="BX278" s="120"/>
      <c r="BY278" s="120"/>
      <c r="BZ278" s="120"/>
      <c r="CA278" s="120"/>
      <c r="CB278" s="120"/>
      <c r="CC278" s="120"/>
      <c r="CD278" s="120"/>
      <c r="CE278" s="120"/>
      <c r="CF278" s="120"/>
      <c r="CG278" s="120"/>
      <c r="CH278" s="120"/>
      <c r="CI278" s="120"/>
      <c r="CJ278" s="120"/>
      <c r="CK278" s="120"/>
      <c r="CL278" s="120"/>
      <c r="CM278" s="120"/>
      <c r="CN278" s="120"/>
      <c r="CO278" s="120"/>
      <c r="CP278" s="120"/>
      <c r="CQ278" s="120"/>
      <c r="CR278" s="120"/>
      <c r="CS278" s="120"/>
      <c r="CT278" s="120"/>
      <c r="CU278" s="120"/>
      <c r="CV278" s="120"/>
      <c r="CW278" s="120"/>
      <c r="CX278" s="120"/>
      <c r="CY278" s="120"/>
      <c r="CZ278" s="120"/>
      <c r="DA278" s="120"/>
      <c r="DB278" s="120"/>
      <c r="DC278" s="120"/>
      <c r="DD278" s="120"/>
      <c r="DE278" s="120"/>
      <c r="DF278" s="120"/>
      <c r="DG278" s="120"/>
      <c r="DH278" s="120"/>
      <c r="DI278" s="120"/>
      <c r="DJ278" s="120"/>
      <c r="DK278" s="120"/>
      <c r="DL278" s="120"/>
      <c r="DM278" s="120"/>
      <c r="DN278" s="120"/>
      <c r="DO278" s="120"/>
      <c r="DP278" s="120"/>
      <c r="DQ278" s="120"/>
      <c r="DR278" s="120"/>
      <c r="DS278" s="120"/>
      <c r="DT278" s="120"/>
      <c r="DU278" s="120"/>
      <c r="DV278" s="120"/>
      <c r="DW278" s="120"/>
      <c r="DX278" s="120"/>
      <c r="DY278" s="120"/>
      <c r="DZ278" s="120"/>
      <c r="EA278" s="120"/>
      <c r="EB278" s="120"/>
      <c r="EC278" s="120"/>
      <c r="ED278" s="120"/>
      <c r="EE278" s="120"/>
      <c r="EF278" s="120"/>
      <c r="EG278" s="120"/>
      <c r="EH278" s="120"/>
    </row>
    <row r="279" spans="1:138" x14ac:dyDescent="0.2">
      <c r="A279" s="2"/>
      <c r="B279" s="182" t="s">
        <v>268</v>
      </c>
      <c r="C279" s="96"/>
      <c r="D279" s="96">
        <f t="shared" ref="D279:N279" ca="1" si="498">MAX(D109,)*(D$10&lt;=MAX(rHoldPeriod,1))</f>
        <v>0</v>
      </c>
      <c r="E279" s="96">
        <f t="shared" ca="1" si="498"/>
        <v>4966493.2830732903</v>
      </c>
      <c r="F279" s="96">
        <f t="shared" ca="1" si="498"/>
        <v>5123234.4173388761</v>
      </c>
      <c r="G279" s="96">
        <f t="shared" ca="1" si="498"/>
        <v>5284871.4440267682</v>
      </c>
      <c r="H279" s="96">
        <f t="shared" ca="1" si="498"/>
        <v>3660556.081369482</v>
      </c>
      <c r="I279" s="96">
        <f t="shared" ca="1" si="498"/>
        <v>3832444.7201830326</v>
      </c>
      <c r="J279" s="96">
        <f t="shared" ca="1" si="498"/>
        <v>4009698.5670703016</v>
      </c>
      <c r="K279" s="96">
        <f t="shared" ca="1" si="498"/>
        <v>4192483.7919962266</v>
      </c>
      <c r="L279" s="96">
        <f t="shared" ca="1" si="498"/>
        <v>4380971.680367779</v>
      </c>
      <c r="M279" s="96">
        <f t="shared" ca="1" si="498"/>
        <v>4575338.7897557691</v>
      </c>
      <c r="N279" s="96">
        <f t="shared" ca="1" si="498"/>
        <v>84888995.713078961</v>
      </c>
      <c r="O279" s="96">
        <f ca="1">MAX(O109,)*(O$10&lt;=MAX(rHoldPeriod,1))</f>
        <v>0</v>
      </c>
      <c r="P279" s="96">
        <f t="shared" ref="P279:P284" ca="1" si="499">SUMIF($D$10:$N$10,"&lt;="&amp;MAX(rHoldPeriod,1),$D279:$N279)</f>
        <v>124915088.48826048</v>
      </c>
      <c r="Q279" s="2"/>
      <c r="R279" s="2">
        <f t="shared" ref="R279:AB279" ca="1" si="500">MAX(R109,)*(D$10&lt;=MAX(rHoldPeriod,1)*12)</f>
        <v>0</v>
      </c>
      <c r="S279" s="2">
        <f t="shared" ca="1" si="500"/>
        <v>413874.44025610742</v>
      </c>
      <c r="T279" s="2">
        <f t="shared" ca="1" si="500"/>
        <v>413874.44025610742</v>
      </c>
      <c r="U279" s="2">
        <f t="shared" ca="1" si="500"/>
        <v>413874.44025610742</v>
      </c>
      <c r="V279" s="2">
        <f t="shared" ca="1" si="500"/>
        <v>413874.44025610742</v>
      </c>
      <c r="W279" s="2">
        <f t="shared" ca="1" si="500"/>
        <v>413874.44025610742</v>
      </c>
      <c r="X279" s="2">
        <f t="shared" ca="1" si="500"/>
        <v>413874.44025610742</v>
      </c>
      <c r="Y279" s="2">
        <f t="shared" ca="1" si="500"/>
        <v>413874.44025610742</v>
      </c>
      <c r="Z279" s="2">
        <f t="shared" ca="1" si="500"/>
        <v>413874.44025610742</v>
      </c>
      <c r="AA279" s="2">
        <f t="shared" ca="1" si="500"/>
        <v>413874.44025610742</v>
      </c>
      <c r="AB279" s="2">
        <f t="shared" ca="1" si="500"/>
        <v>413874.44025610742</v>
      </c>
      <c r="AC279" s="2">
        <f ca="1">MAX(AC109,)*(P$10&lt;=MAX(rHoldPeriod,1)*12)</f>
        <v>0</v>
      </c>
      <c r="AD279" s="2">
        <f t="shared" ref="AD279:AW279" ca="1" si="501">MAX(AD109,)*(Q$10&lt;=MAX(rHoldPeriod,1)*12)</f>
        <v>413874.44025610742</v>
      </c>
      <c r="AE279" s="2">
        <f t="shared" ca="1" si="501"/>
        <v>426936.20144490636</v>
      </c>
      <c r="AF279" s="2">
        <f t="shared" ca="1" si="501"/>
        <v>426936.20144490636</v>
      </c>
      <c r="AG279" s="2">
        <f t="shared" ca="1" si="501"/>
        <v>426936.20144490636</v>
      </c>
      <c r="AH279" s="2">
        <f t="shared" ca="1" si="501"/>
        <v>426936.20144490636</v>
      </c>
      <c r="AI279" s="2">
        <f t="shared" ca="1" si="501"/>
        <v>426936.20144490636</v>
      </c>
      <c r="AJ279" s="2">
        <f t="shared" ca="1" si="501"/>
        <v>426936.20144490636</v>
      </c>
      <c r="AK279" s="2">
        <f t="shared" ca="1" si="501"/>
        <v>426936.20144490636</v>
      </c>
      <c r="AL279" s="2">
        <f t="shared" ca="1" si="501"/>
        <v>426936.20144490636</v>
      </c>
      <c r="AM279" s="2">
        <f t="shared" ca="1" si="501"/>
        <v>426936.20144490636</v>
      </c>
      <c r="AN279" s="2">
        <f t="shared" ca="1" si="501"/>
        <v>426936.20144490636</v>
      </c>
      <c r="AO279" s="2">
        <f t="shared" ca="1" si="501"/>
        <v>426936.20144490636</v>
      </c>
      <c r="AP279" s="2">
        <f t="shared" ca="1" si="501"/>
        <v>426936.20144490636</v>
      </c>
      <c r="AQ279" s="2">
        <f t="shared" ca="1" si="501"/>
        <v>440405.95366889727</v>
      </c>
      <c r="AR279" s="2">
        <f t="shared" ca="1" si="501"/>
        <v>440405.95366889727</v>
      </c>
      <c r="AS279" s="2">
        <f t="shared" ca="1" si="501"/>
        <v>440405.95366889727</v>
      </c>
      <c r="AT279" s="2">
        <f t="shared" ca="1" si="501"/>
        <v>440405.95366889727</v>
      </c>
      <c r="AU279" s="2">
        <f t="shared" ca="1" si="501"/>
        <v>440405.95366889727</v>
      </c>
      <c r="AV279" s="2">
        <f t="shared" ca="1" si="501"/>
        <v>440405.95366889727</v>
      </c>
      <c r="AW279" s="2">
        <f t="shared" ca="1" si="501"/>
        <v>440405.95366889727</v>
      </c>
      <c r="AX279" s="2">
        <f t="shared" ref="AX279:CC279" ca="1" si="502">MAX(AX109,)*(AK$10&lt;=MAX(rHoldPeriod,1)*12)</f>
        <v>440405.95366889727</v>
      </c>
      <c r="AY279" s="2">
        <f t="shared" ca="1" si="502"/>
        <v>440405.95366889727</v>
      </c>
      <c r="AZ279" s="2">
        <f t="shared" ca="1" si="502"/>
        <v>440405.95366889727</v>
      </c>
      <c r="BA279" s="2">
        <f t="shared" ca="1" si="502"/>
        <v>440405.95366889727</v>
      </c>
      <c r="BB279" s="2">
        <f t="shared" ca="1" si="502"/>
        <v>440405.95366889727</v>
      </c>
      <c r="BC279" s="2">
        <f t="shared" ca="1" si="502"/>
        <v>305046.34011412371</v>
      </c>
      <c r="BD279" s="2">
        <f t="shared" ca="1" si="502"/>
        <v>305046.34011412371</v>
      </c>
      <c r="BE279" s="2">
        <f t="shared" ca="1" si="502"/>
        <v>305046.34011412371</v>
      </c>
      <c r="BF279" s="2">
        <f t="shared" ca="1" si="502"/>
        <v>305046.34011412371</v>
      </c>
      <c r="BG279" s="2">
        <f t="shared" ca="1" si="502"/>
        <v>305046.34011412371</v>
      </c>
      <c r="BH279" s="2">
        <f t="shared" ca="1" si="502"/>
        <v>305046.34011412371</v>
      </c>
      <c r="BI279" s="2">
        <f t="shared" ca="1" si="502"/>
        <v>305046.34011412371</v>
      </c>
      <c r="BJ279" s="2">
        <f t="shared" ca="1" si="502"/>
        <v>305046.34011412371</v>
      </c>
      <c r="BK279" s="2">
        <f t="shared" ca="1" si="502"/>
        <v>305046.34011412371</v>
      </c>
      <c r="BL279" s="2">
        <f t="shared" ca="1" si="502"/>
        <v>305046.34011412371</v>
      </c>
      <c r="BM279" s="2">
        <f t="shared" ca="1" si="502"/>
        <v>305046.34011412371</v>
      </c>
      <c r="BN279" s="2">
        <f t="shared" ca="1" si="502"/>
        <v>305046.34011412371</v>
      </c>
      <c r="BO279" s="2">
        <f t="shared" ca="1" si="502"/>
        <v>319370.39334858593</v>
      </c>
      <c r="BP279" s="2">
        <f t="shared" ca="1" si="502"/>
        <v>319370.39334858593</v>
      </c>
      <c r="BQ279" s="2">
        <f t="shared" ca="1" si="502"/>
        <v>319370.39334858593</v>
      </c>
      <c r="BR279" s="2">
        <f t="shared" ca="1" si="502"/>
        <v>319370.39334858593</v>
      </c>
      <c r="BS279" s="2">
        <f t="shared" ca="1" si="502"/>
        <v>319370.39334858593</v>
      </c>
      <c r="BT279" s="2">
        <f t="shared" ca="1" si="502"/>
        <v>319370.39334858593</v>
      </c>
      <c r="BU279" s="2">
        <f t="shared" ca="1" si="502"/>
        <v>319370.39334858593</v>
      </c>
      <c r="BV279" s="2">
        <f t="shared" ca="1" si="502"/>
        <v>319370.39334858593</v>
      </c>
      <c r="BW279" s="2">
        <f t="shared" ca="1" si="502"/>
        <v>319370.39334858593</v>
      </c>
      <c r="BX279" s="2">
        <f t="shared" ca="1" si="502"/>
        <v>319370.39334858593</v>
      </c>
      <c r="BY279" s="2">
        <f t="shared" ca="1" si="502"/>
        <v>319370.39334858593</v>
      </c>
      <c r="BZ279" s="2">
        <f t="shared" ca="1" si="502"/>
        <v>319370.39334858593</v>
      </c>
      <c r="CA279" s="2">
        <f t="shared" ca="1" si="502"/>
        <v>334141.54725585808</v>
      </c>
      <c r="CB279" s="2">
        <f t="shared" ca="1" si="502"/>
        <v>334141.54725585808</v>
      </c>
      <c r="CC279" s="2">
        <f t="shared" ca="1" si="502"/>
        <v>334141.54725585808</v>
      </c>
      <c r="CD279" s="2">
        <f t="shared" ref="CD279:DI279" ca="1" si="503">MAX(CD109,)*(BQ$10&lt;=MAX(rHoldPeriod,1)*12)</f>
        <v>334141.54725585808</v>
      </c>
      <c r="CE279" s="2">
        <f t="shared" ca="1" si="503"/>
        <v>334141.54725585808</v>
      </c>
      <c r="CF279" s="2">
        <f t="shared" ca="1" si="503"/>
        <v>334141.54725585808</v>
      </c>
      <c r="CG279" s="2">
        <f t="shared" ca="1" si="503"/>
        <v>334141.54725585808</v>
      </c>
      <c r="CH279" s="2">
        <f t="shared" ca="1" si="503"/>
        <v>334141.54725585808</v>
      </c>
      <c r="CI279" s="2">
        <f t="shared" ca="1" si="503"/>
        <v>334141.54725585808</v>
      </c>
      <c r="CJ279" s="2">
        <f t="shared" ca="1" si="503"/>
        <v>334141.54725585808</v>
      </c>
      <c r="CK279" s="2">
        <f t="shared" ca="1" si="503"/>
        <v>334141.54725585808</v>
      </c>
      <c r="CL279" s="2">
        <f t="shared" ca="1" si="503"/>
        <v>334141.54725585808</v>
      </c>
      <c r="CM279" s="2">
        <f t="shared" ca="1" si="503"/>
        <v>349373.6493330191</v>
      </c>
      <c r="CN279" s="2">
        <f t="shared" ca="1" si="503"/>
        <v>349373.6493330191</v>
      </c>
      <c r="CO279" s="2">
        <f t="shared" ca="1" si="503"/>
        <v>349373.6493330191</v>
      </c>
      <c r="CP279" s="2">
        <f t="shared" ca="1" si="503"/>
        <v>349373.6493330191</v>
      </c>
      <c r="CQ279" s="2">
        <f t="shared" ca="1" si="503"/>
        <v>349373.6493330191</v>
      </c>
      <c r="CR279" s="2">
        <f t="shared" ca="1" si="503"/>
        <v>349373.6493330191</v>
      </c>
      <c r="CS279" s="2">
        <f t="shared" ca="1" si="503"/>
        <v>349373.6493330191</v>
      </c>
      <c r="CT279" s="2">
        <f t="shared" ca="1" si="503"/>
        <v>349373.6493330191</v>
      </c>
      <c r="CU279" s="2">
        <f t="shared" ca="1" si="503"/>
        <v>349373.6493330191</v>
      </c>
      <c r="CV279" s="2">
        <f t="shared" ca="1" si="503"/>
        <v>349373.6493330191</v>
      </c>
      <c r="CW279" s="2">
        <f t="shared" ca="1" si="503"/>
        <v>349373.6493330191</v>
      </c>
      <c r="CX279" s="2">
        <f t="shared" ca="1" si="503"/>
        <v>349373.6493330191</v>
      </c>
      <c r="CY279" s="2">
        <f t="shared" ca="1" si="503"/>
        <v>365080.97336398147</v>
      </c>
      <c r="CZ279" s="2">
        <f t="shared" ca="1" si="503"/>
        <v>365080.97336398147</v>
      </c>
      <c r="DA279" s="2">
        <f t="shared" ca="1" si="503"/>
        <v>365080.97336398147</v>
      </c>
      <c r="DB279" s="2">
        <f t="shared" ca="1" si="503"/>
        <v>365080.97336398147</v>
      </c>
      <c r="DC279" s="2">
        <f t="shared" ca="1" si="503"/>
        <v>365080.97336398147</v>
      </c>
      <c r="DD279" s="2">
        <f t="shared" ca="1" si="503"/>
        <v>365080.97336398147</v>
      </c>
      <c r="DE279" s="2">
        <f t="shared" ca="1" si="503"/>
        <v>365080.97336398147</v>
      </c>
      <c r="DF279" s="2">
        <f t="shared" ca="1" si="503"/>
        <v>365080.97336398147</v>
      </c>
      <c r="DG279" s="2">
        <f t="shared" ca="1" si="503"/>
        <v>365080.97336398147</v>
      </c>
      <c r="DH279" s="2">
        <f t="shared" ca="1" si="503"/>
        <v>365080.97336398147</v>
      </c>
      <c r="DI279" s="2">
        <f t="shared" ca="1" si="503"/>
        <v>365080.97336398147</v>
      </c>
      <c r="DJ279" s="2">
        <f t="shared" ref="DJ279:EH279" ca="1" si="504">MAX(DJ109,)*(CW$10&lt;=MAX(rHoldPeriod,1)*12)</f>
        <v>365080.97336398147</v>
      </c>
      <c r="DK279" s="2">
        <f t="shared" ca="1" si="504"/>
        <v>381278.23247964738</v>
      </c>
      <c r="DL279" s="2">
        <f t="shared" ca="1" si="504"/>
        <v>381278.23247964738</v>
      </c>
      <c r="DM279" s="2">
        <f t="shared" ca="1" si="504"/>
        <v>381278.23247964738</v>
      </c>
      <c r="DN279" s="2">
        <f t="shared" ca="1" si="504"/>
        <v>381278.23247964738</v>
      </c>
      <c r="DO279" s="2">
        <f t="shared" ca="1" si="504"/>
        <v>381278.23247964738</v>
      </c>
      <c r="DP279" s="2">
        <f t="shared" ca="1" si="504"/>
        <v>381278.23247964738</v>
      </c>
      <c r="DQ279" s="2">
        <f t="shared" ca="1" si="504"/>
        <v>381278.23247964738</v>
      </c>
      <c r="DR279" s="2">
        <f t="shared" ca="1" si="504"/>
        <v>381278.23247964738</v>
      </c>
      <c r="DS279" s="2">
        <f t="shared" ca="1" si="504"/>
        <v>381278.23247964738</v>
      </c>
      <c r="DT279" s="2">
        <f t="shared" ca="1" si="504"/>
        <v>381278.23247964738</v>
      </c>
      <c r="DU279" s="2">
        <f t="shared" ca="1" si="504"/>
        <v>381278.23247964738</v>
      </c>
      <c r="DV279" s="2">
        <f t="shared" ca="1" si="504"/>
        <v>381278.23247964738</v>
      </c>
      <c r="DW279" s="2">
        <f t="shared" ca="1" si="504"/>
        <v>397980.59261665167</v>
      </c>
      <c r="DX279" s="2">
        <f t="shared" ca="1" si="504"/>
        <v>397980.59261665167</v>
      </c>
      <c r="DY279" s="2">
        <f t="shared" ca="1" si="504"/>
        <v>397980.59261665167</v>
      </c>
      <c r="DZ279" s="2">
        <f t="shared" ca="1" si="504"/>
        <v>397980.59261665167</v>
      </c>
      <c r="EA279" s="2">
        <f t="shared" ca="1" si="504"/>
        <v>397980.59261665167</v>
      </c>
      <c r="EB279" s="2">
        <f t="shared" ca="1" si="504"/>
        <v>397980.59261665167</v>
      </c>
      <c r="EC279" s="2">
        <f t="shared" ca="1" si="504"/>
        <v>397980.59261665167</v>
      </c>
      <c r="ED279" s="2">
        <f t="shared" ca="1" si="504"/>
        <v>397980.59261665167</v>
      </c>
      <c r="EE279" s="2">
        <f t="shared" ca="1" si="504"/>
        <v>397980.59261665167</v>
      </c>
      <c r="EF279" s="2">
        <f t="shared" ca="1" si="504"/>
        <v>397980.59261665167</v>
      </c>
      <c r="EG279" s="2">
        <f t="shared" ca="1" si="504"/>
        <v>397980.59261665167</v>
      </c>
      <c r="EH279" s="2">
        <f t="shared" ca="1" si="504"/>
        <v>80511209.194295779</v>
      </c>
    </row>
    <row r="280" spans="1:138" x14ac:dyDescent="0.2">
      <c r="A280" s="2"/>
      <c r="B280" s="197" t="s">
        <v>269</v>
      </c>
      <c r="C280" s="96"/>
      <c r="D280" s="96">
        <f t="shared" ref="D280:N280" si="505">D293*(D$10&lt;=MAX(rHoldPeriod,1))</f>
        <v>0</v>
      </c>
      <c r="E280" s="96">
        <f t="shared" ca="1" si="505"/>
        <v>-4966493.2830732903</v>
      </c>
      <c r="F280" s="96">
        <f t="shared" ca="1" si="505"/>
        <v>-5123234.4173388761</v>
      </c>
      <c r="G280" s="96">
        <f t="shared" ca="1" si="505"/>
        <v>-5284871.4440267682</v>
      </c>
      <c r="H280" s="96">
        <f t="shared" ca="1" si="505"/>
        <v>-3660556.081369482</v>
      </c>
      <c r="I280" s="96">
        <f t="shared" ca="1" si="505"/>
        <v>-3832444.7201830326</v>
      </c>
      <c r="J280" s="96">
        <f t="shared" ca="1" si="505"/>
        <v>-4009698.5670703016</v>
      </c>
      <c r="K280" s="96">
        <f t="shared" ca="1" si="505"/>
        <v>-4192483.7919962266</v>
      </c>
      <c r="L280" s="96">
        <f t="shared" ca="1" si="505"/>
        <v>-4380971.680367779</v>
      </c>
      <c r="M280" s="96">
        <f t="shared" ca="1" si="505"/>
        <v>-4575338.7897557691</v>
      </c>
      <c r="N280" s="96">
        <f t="shared" ca="1" si="505"/>
        <v>-4775767.1113998247</v>
      </c>
      <c r="O280" s="96">
        <f ca="1">O293*(O$10&lt;=MAX(rHoldPeriod,1))</f>
        <v>0</v>
      </c>
      <c r="P280" s="96">
        <f t="shared" ca="1" si="499"/>
        <v>-44801859.886581346</v>
      </c>
      <c r="Q280" s="2"/>
      <c r="R280" s="2">
        <f t="shared" ref="R280:AB280" si="506">R293*(D$10&lt;=MAX(rHoldPeriod,1)*12)</f>
        <v>0</v>
      </c>
      <c r="S280" s="2">
        <f t="shared" ca="1" si="506"/>
        <v>-413874.44025610742</v>
      </c>
      <c r="T280" s="2">
        <f t="shared" ca="1" si="506"/>
        <v>-413874.44025610742</v>
      </c>
      <c r="U280" s="2">
        <f t="shared" ca="1" si="506"/>
        <v>-413874.44025610742</v>
      </c>
      <c r="V280" s="2">
        <f t="shared" ca="1" si="506"/>
        <v>-413874.44025610742</v>
      </c>
      <c r="W280" s="2">
        <f t="shared" ca="1" si="506"/>
        <v>-413874.44025610742</v>
      </c>
      <c r="X280" s="2">
        <f t="shared" ca="1" si="506"/>
        <v>-413874.44025610742</v>
      </c>
      <c r="Y280" s="2">
        <f t="shared" ca="1" si="506"/>
        <v>-413874.44025610742</v>
      </c>
      <c r="Z280" s="2">
        <f t="shared" ca="1" si="506"/>
        <v>-413874.44025610742</v>
      </c>
      <c r="AA280" s="2">
        <f t="shared" ca="1" si="506"/>
        <v>-413874.44025610742</v>
      </c>
      <c r="AB280" s="2">
        <f t="shared" ca="1" si="506"/>
        <v>-413874.44025610742</v>
      </c>
      <c r="AC280" s="2">
        <f ca="1">AC293*(P$10&lt;=MAX(rHoldPeriod,1)*12)</f>
        <v>0</v>
      </c>
      <c r="AD280" s="2">
        <f t="shared" ref="AD280:AW280" ca="1" si="507">AD293*(Q$10&lt;=MAX(rHoldPeriod,1)*12)</f>
        <v>-413874.44025610742</v>
      </c>
      <c r="AE280" s="2">
        <f t="shared" ca="1" si="507"/>
        <v>-426936.20144490636</v>
      </c>
      <c r="AF280" s="2">
        <f t="shared" ca="1" si="507"/>
        <v>-426936.20144490636</v>
      </c>
      <c r="AG280" s="2">
        <f t="shared" ca="1" si="507"/>
        <v>-426936.20144490636</v>
      </c>
      <c r="AH280" s="2">
        <f t="shared" ca="1" si="507"/>
        <v>-426936.20144490636</v>
      </c>
      <c r="AI280" s="2">
        <f t="shared" ca="1" si="507"/>
        <v>-426936.20144490636</v>
      </c>
      <c r="AJ280" s="2">
        <f t="shared" ca="1" si="507"/>
        <v>-426936.20144490636</v>
      </c>
      <c r="AK280" s="2">
        <f t="shared" ca="1" si="507"/>
        <v>-426936.20144490636</v>
      </c>
      <c r="AL280" s="2">
        <f t="shared" ca="1" si="507"/>
        <v>-426936.20144490636</v>
      </c>
      <c r="AM280" s="2">
        <f t="shared" ca="1" si="507"/>
        <v>-426936.20144490636</v>
      </c>
      <c r="AN280" s="2">
        <f t="shared" ca="1" si="507"/>
        <v>-426936.20144490636</v>
      </c>
      <c r="AO280" s="2">
        <f t="shared" ca="1" si="507"/>
        <v>-426936.20144490636</v>
      </c>
      <c r="AP280" s="2">
        <f t="shared" ca="1" si="507"/>
        <v>-426936.20144490636</v>
      </c>
      <c r="AQ280" s="2">
        <f t="shared" ca="1" si="507"/>
        <v>-440405.95366889727</v>
      </c>
      <c r="AR280" s="2">
        <f t="shared" ca="1" si="507"/>
        <v>-440405.95366889727</v>
      </c>
      <c r="AS280" s="2">
        <f t="shared" ca="1" si="507"/>
        <v>-440405.95366889727</v>
      </c>
      <c r="AT280" s="2">
        <f t="shared" ca="1" si="507"/>
        <v>-440405.95366889727</v>
      </c>
      <c r="AU280" s="2">
        <f t="shared" ca="1" si="507"/>
        <v>-440405.95366889727</v>
      </c>
      <c r="AV280" s="2">
        <f t="shared" ca="1" si="507"/>
        <v>-440405.95366889727</v>
      </c>
      <c r="AW280" s="2">
        <f t="shared" ca="1" si="507"/>
        <v>-440405.95366889727</v>
      </c>
      <c r="AX280" s="2">
        <f t="shared" ref="AX280:CC280" ca="1" si="508">AX293*(AK$10&lt;=MAX(rHoldPeriod,1)*12)</f>
        <v>-440405.95366889727</v>
      </c>
      <c r="AY280" s="2">
        <f t="shared" ca="1" si="508"/>
        <v>-440405.95366889727</v>
      </c>
      <c r="AZ280" s="2">
        <f t="shared" ca="1" si="508"/>
        <v>-440405.95366889727</v>
      </c>
      <c r="BA280" s="2">
        <f t="shared" ca="1" si="508"/>
        <v>-440405.95366889727</v>
      </c>
      <c r="BB280" s="2">
        <f t="shared" ca="1" si="508"/>
        <v>-440405.95366889727</v>
      </c>
      <c r="BC280" s="2">
        <f t="shared" ca="1" si="508"/>
        <v>-305046.34011412371</v>
      </c>
      <c r="BD280" s="2">
        <f t="shared" ca="1" si="508"/>
        <v>-305046.34011412371</v>
      </c>
      <c r="BE280" s="2">
        <f t="shared" ca="1" si="508"/>
        <v>-305046.34011412371</v>
      </c>
      <c r="BF280" s="2">
        <f t="shared" ca="1" si="508"/>
        <v>-305046.34011412371</v>
      </c>
      <c r="BG280" s="2">
        <f t="shared" ca="1" si="508"/>
        <v>-305046.34011412371</v>
      </c>
      <c r="BH280" s="2">
        <f t="shared" ca="1" si="508"/>
        <v>-305046.34011412371</v>
      </c>
      <c r="BI280" s="2">
        <f t="shared" ca="1" si="508"/>
        <v>-305046.34011412371</v>
      </c>
      <c r="BJ280" s="2">
        <f t="shared" ca="1" si="508"/>
        <v>-305046.34011412371</v>
      </c>
      <c r="BK280" s="2">
        <f t="shared" ca="1" si="508"/>
        <v>-305046.34011412371</v>
      </c>
      <c r="BL280" s="2">
        <f t="shared" ca="1" si="508"/>
        <v>-305046.34011412371</v>
      </c>
      <c r="BM280" s="2">
        <f t="shared" ca="1" si="508"/>
        <v>-305046.34011412371</v>
      </c>
      <c r="BN280" s="2">
        <f t="shared" ca="1" si="508"/>
        <v>-305046.34011412371</v>
      </c>
      <c r="BO280" s="2">
        <f t="shared" ca="1" si="508"/>
        <v>-319370.39334858593</v>
      </c>
      <c r="BP280" s="2">
        <f t="shared" ca="1" si="508"/>
        <v>-319370.39334858593</v>
      </c>
      <c r="BQ280" s="2">
        <f t="shared" ca="1" si="508"/>
        <v>-319370.39334858593</v>
      </c>
      <c r="BR280" s="2">
        <f t="shared" ca="1" si="508"/>
        <v>-319370.39334858593</v>
      </c>
      <c r="BS280" s="2">
        <f t="shared" ca="1" si="508"/>
        <v>-319370.39334858593</v>
      </c>
      <c r="BT280" s="2">
        <f t="shared" ca="1" si="508"/>
        <v>-319370.39334858593</v>
      </c>
      <c r="BU280" s="2">
        <f t="shared" ca="1" si="508"/>
        <v>-319370.39334858593</v>
      </c>
      <c r="BV280" s="2">
        <f t="shared" ca="1" si="508"/>
        <v>-319370.39334858593</v>
      </c>
      <c r="BW280" s="2">
        <f t="shared" ca="1" si="508"/>
        <v>-319370.39334858593</v>
      </c>
      <c r="BX280" s="2">
        <f t="shared" ca="1" si="508"/>
        <v>-319370.39334858593</v>
      </c>
      <c r="BY280" s="2">
        <f t="shared" ca="1" si="508"/>
        <v>-319370.39334858593</v>
      </c>
      <c r="BZ280" s="2">
        <f t="shared" ca="1" si="508"/>
        <v>-319370.39334858593</v>
      </c>
      <c r="CA280" s="2">
        <f t="shared" ca="1" si="508"/>
        <v>-334141.54725585808</v>
      </c>
      <c r="CB280" s="2">
        <f t="shared" ca="1" si="508"/>
        <v>-334141.54725585808</v>
      </c>
      <c r="CC280" s="2">
        <f t="shared" ca="1" si="508"/>
        <v>-334141.54725585808</v>
      </c>
      <c r="CD280" s="2">
        <f t="shared" ref="CD280:DI280" ca="1" si="509">CD293*(BQ$10&lt;=MAX(rHoldPeriod,1)*12)</f>
        <v>-334141.54725585808</v>
      </c>
      <c r="CE280" s="2">
        <f t="shared" ca="1" si="509"/>
        <v>-334141.54725585808</v>
      </c>
      <c r="CF280" s="2">
        <f t="shared" ca="1" si="509"/>
        <v>-334141.54725585808</v>
      </c>
      <c r="CG280" s="2">
        <f t="shared" ca="1" si="509"/>
        <v>-334141.54725585808</v>
      </c>
      <c r="CH280" s="2">
        <f t="shared" ca="1" si="509"/>
        <v>-334141.54725585808</v>
      </c>
      <c r="CI280" s="2">
        <f t="shared" ca="1" si="509"/>
        <v>-334141.54725585808</v>
      </c>
      <c r="CJ280" s="2">
        <f t="shared" ca="1" si="509"/>
        <v>-334141.54725585808</v>
      </c>
      <c r="CK280" s="2">
        <f t="shared" ca="1" si="509"/>
        <v>-334141.54725585808</v>
      </c>
      <c r="CL280" s="2">
        <f t="shared" ca="1" si="509"/>
        <v>-334141.54725585808</v>
      </c>
      <c r="CM280" s="2">
        <f t="shared" ca="1" si="509"/>
        <v>-349373.6493330191</v>
      </c>
      <c r="CN280" s="2">
        <f t="shared" ca="1" si="509"/>
        <v>-349373.6493330191</v>
      </c>
      <c r="CO280" s="2">
        <f t="shared" ca="1" si="509"/>
        <v>-349373.6493330191</v>
      </c>
      <c r="CP280" s="2">
        <f t="shared" ca="1" si="509"/>
        <v>-349373.6493330191</v>
      </c>
      <c r="CQ280" s="2">
        <f t="shared" ca="1" si="509"/>
        <v>-349373.6493330191</v>
      </c>
      <c r="CR280" s="2">
        <f t="shared" ca="1" si="509"/>
        <v>-349373.6493330191</v>
      </c>
      <c r="CS280" s="2">
        <f t="shared" ca="1" si="509"/>
        <v>-349373.6493330191</v>
      </c>
      <c r="CT280" s="2">
        <f t="shared" ca="1" si="509"/>
        <v>-349373.6493330191</v>
      </c>
      <c r="CU280" s="2">
        <f t="shared" ca="1" si="509"/>
        <v>-349373.6493330191</v>
      </c>
      <c r="CV280" s="2">
        <f t="shared" ca="1" si="509"/>
        <v>-349373.6493330191</v>
      </c>
      <c r="CW280" s="2">
        <f t="shared" ca="1" si="509"/>
        <v>-349373.6493330191</v>
      </c>
      <c r="CX280" s="2">
        <f t="shared" ca="1" si="509"/>
        <v>-349373.6493330191</v>
      </c>
      <c r="CY280" s="2">
        <f t="shared" ca="1" si="509"/>
        <v>-365080.97336398147</v>
      </c>
      <c r="CZ280" s="2">
        <f t="shared" ca="1" si="509"/>
        <v>-365080.97336398147</v>
      </c>
      <c r="DA280" s="2">
        <f t="shared" ca="1" si="509"/>
        <v>-365080.97336398147</v>
      </c>
      <c r="DB280" s="2">
        <f t="shared" ca="1" si="509"/>
        <v>-365080.97336398147</v>
      </c>
      <c r="DC280" s="2">
        <f t="shared" ca="1" si="509"/>
        <v>-365080.97336398147</v>
      </c>
      <c r="DD280" s="2">
        <f t="shared" ca="1" si="509"/>
        <v>-365080.97336398147</v>
      </c>
      <c r="DE280" s="2">
        <f t="shared" ca="1" si="509"/>
        <v>-365080.97336398147</v>
      </c>
      <c r="DF280" s="2">
        <f t="shared" ca="1" si="509"/>
        <v>-365080.97336398147</v>
      </c>
      <c r="DG280" s="2">
        <f t="shared" ca="1" si="509"/>
        <v>-365080.97336398147</v>
      </c>
      <c r="DH280" s="2">
        <f t="shared" ca="1" si="509"/>
        <v>-365080.97336398147</v>
      </c>
      <c r="DI280" s="2">
        <f t="shared" ca="1" si="509"/>
        <v>-365080.97336398147</v>
      </c>
      <c r="DJ280" s="2">
        <f t="shared" ref="DJ280:EH280" ca="1" si="510">DJ293*(CW$10&lt;=MAX(rHoldPeriod,1)*12)</f>
        <v>-365080.97336398147</v>
      </c>
      <c r="DK280" s="2">
        <f t="shared" ca="1" si="510"/>
        <v>-381278.23247964738</v>
      </c>
      <c r="DL280" s="2">
        <f t="shared" ca="1" si="510"/>
        <v>-381278.23247964738</v>
      </c>
      <c r="DM280" s="2">
        <f t="shared" ca="1" si="510"/>
        <v>-381278.23247964738</v>
      </c>
      <c r="DN280" s="2">
        <f t="shared" ca="1" si="510"/>
        <v>-381278.23247964738</v>
      </c>
      <c r="DO280" s="2">
        <f t="shared" ca="1" si="510"/>
        <v>-381278.23247964738</v>
      </c>
      <c r="DP280" s="2">
        <f t="shared" ca="1" si="510"/>
        <v>-381278.23247964738</v>
      </c>
      <c r="DQ280" s="2">
        <f t="shared" ca="1" si="510"/>
        <v>-381278.23247964738</v>
      </c>
      <c r="DR280" s="2">
        <f t="shared" ca="1" si="510"/>
        <v>-381278.23247964738</v>
      </c>
      <c r="DS280" s="2">
        <f t="shared" ca="1" si="510"/>
        <v>-381278.23247964738</v>
      </c>
      <c r="DT280" s="2">
        <f t="shared" ca="1" si="510"/>
        <v>-381278.23247964738</v>
      </c>
      <c r="DU280" s="2">
        <f t="shared" ca="1" si="510"/>
        <v>-381278.23247964738</v>
      </c>
      <c r="DV280" s="2">
        <f t="shared" ca="1" si="510"/>
        <v>-381278.23247964738</v>
      </c>
      <c r="DW280" s="2">
        <f t="shared" ca="1" si="510"/>
        <v>-397980.59261665167</v>
      </c>
      <c r="DX280" s="2">
        <f t="shared" ca="1" si="510"/>
        <v>-397980.59261665167</v>
      </c>
      <c r="DY280" s="2">
        <f t="shared" ca="1" si="510"/>
        <v>-397980.59261665167</v>
      </c>
      <c r="DZ280" s="2">
        <f t="shared" ca="1" si="510"/>
        <v>-397980.59261665167</v>
      </c>
      <c r="EA280" s="2">
        <f t="shared" ca="1" si="510"/>
        <v>-397980.59261665167</v>
      </c>
      <c r="EB280" s="2">
        <f t="shared" ca="1" si="510"/>
        <v>-397980.59261665167</v>
      </c>
      <c r="EC280" s="2">
        <f t="shared" ca="1" si="510"/>
        <v>-397980.59261665167</v>
      </c>
      <c r="ED280" s="2">
        <f t="shared" ca="1" si="510"/>
        <v>-397980.59261665167</v>
      </c>
      <c r="EE280" s="2">
        <f t="shared" ca="1" si="510"/>
        <v>-397980.59261665167</v>
      </c>
      <c r="EF280" s="2">
        <f t="shared" ca="1" si="510"/>
        <v>-397980.59261665167</v>
      </c>
      <c r="EG280" s="2">
        <f t="shared" ca="1" si="510"/>
        <v>-397980.59261665167</v>
      </c>
      <c r="EH280" s="2">
        <f t="shared" ca="1" si="510"/>
        <v>-397980.59261665167</v>
      </c>
    </row>
    <row r="281" spans="1:138" x14ac:dyDescent="0.2">
      <c r="A281" s="2"/>
      <c r="B281" s="197" t="s">
        <v>270</v>
      </c>
      <c r="C281" s="96"/>
      <c r="D281" s="96">
        <f t="shared" ref="D281:N281" ca="1" si="511">D298*(D$10&lt;=MAX(rHoldPeriod,1))</f>
        <v>0</v>
      </c>
      <c r="E281" s="96">
        <f t="shared" ca="1" si="511"/>
        <v>0</v>
      </c>
      <c r="F281" s="96">
        <f t="shared" ca="1" si="511"/>
        <v>0</v>
      </c>
      <c r="G281" s="96">
        <f t="shared" ca="1" si="511"/>
        <v>0</v>
      </c>
      <c r="H281" s="96">
        <f t="shared" ca="1" si="511"/>
        <v>0</v>
      </c>
      <c r="I281" s="96">
        <f t="shared" ca="1" si="511"/>
        <v>0</v>
      </c>
      <c r="J281" s="96">
        <f t="shared" ca="1" si="511"/>
        <v>0</v>
      </c>
      <c r="K281" s="96">
        <f t="shared" ca="1" si="511"/>
        <v>0</v>
      </c>
      <c r="L281" s="96">
        <f t="shared" ca="1" si="511"/>
        <v>0</v>
      </c>
      <c r="M281" s="96">
        <f t="shared" ca="1" si="511"/>
        <v>0</v>
      </c>
      <c r="N281" s="96">
        <f t="shared" ca="1" si="511"/>
        <v>-80113228.601679131</v>
      </c>
      <c r="O281" s="96">
        <f ca="1">O298*(O$10&lt;=MAX(rHoldPeriod,1))</f>
        <v>0</v>
      </c>
      <c r="P281" s="96">
        <f t="shared" ca="1" si="499"/>
        <v>-80113228.601679131</v>
      </c>
      <c r="Q281" s="2"/>
      <c r="R281" s="2">
        <f t="shared" ref="R281:AB281" ca="1" si="512">R298*(D$10&lt;=MAX(rHoldPeriod,1)*12)</f>
        <v>0</v>
      </c>
      <c r="S281" s="2">
        <f t="shared" ca="1" si="512"/>
        <v>0</v>
      </c>
      <c r="T281" s="2">
        <f t="shared" ca="1" si="512"/>
        <v>0</v>
      </c>
      <c r="U281" s="2">
        <f t="shared" ca="1" si="512"/>
        <v>0</v>
      </c>
      <c r="V281" s="2">
        <f t="shared" ca="1" si="512"/>
        <v>0</v>
      </c>
      <c r="W281" s="2">
        <f t="shared" ca="1" si="512"/>
        <v>0</v>
      </c>
      <c r="X281" s="2">
        <f t="shared" ca="1" si="512"/>
        <v>0</v>
      </c>
      <c r="Y281" s="2">
        <f t="shared" ca="1" si="512"/>
        <v>0</v>
      </c>
      <c r="Z281" s="2">
        <f t="shared" ca="1" si="512"/>
        <v>0</v>
      </c>
      <c r="AA281" s="2">
        <f t="shared" ca="1" si="512"/>
        <v>0</v>
      </c>
      <c r="AB281" s="2">
        <f t="shared" ca="1" si="512"/>
        <v>0</v>
      </c>
      <c r="AC281" s="2">
        <f ca="1">AC298*(P$10&lt;=MAX(rHoldPeriod,1)*12)</f>
        <v>0</v>
      </c>
      <c r="AD281" s="2">
        <f t="shared" ref="AD281:AW281" ca="1" si="513">AD298*(Q$10&lt;=MAX(rHoldPeriod,1)*12)</f>
        <v>0</v>
      </c>
      <c r="AE281" s="2">
        <f t="shared" ca="1" si="513"/>
        <v>0</v>
      </c>
      <c r="AF281" s="2">
        <f t="shared" ca="1" si="513"/>
        <v>0</v>
      </c>
      <c r="AG281" s="2">
        <f t="shared" ca="1" si="513"/>
        <v>0</v>
      </c>
      <c r="AH281" s="2">
        <f t="shared" ca="1" si="513"/>
        <v>0</v>
      </c>
      <c r="AI281" s="2">
        <f t="shared" ca="1" si="513"/>
        <v>0</v>
      </c>
      <c r="AJ281" s="2">
        <f t="shared" ca="1" si="513"/>
        <v>0</v>
      </c>
      <c r="AK281" s="2">
        <f t="shared" ca="1" si="513"/>
        <v>0</v>
      </c>
      <c r="AL281" s="2">
        <f t="shared" ca="1" si="513"/>
        <v>0</v>
      </c>
      <c r="AM281" s="2">
        <f t="shared" ca="1" si="513"/>
        <v>0</v>
      </c>
      <c r="AN281" s="2">
        <f t="shared" ca="1" si="513"/>
        <v>0</v>
      </c>
      <c r="AO281" s="2">
        <f t="shared" ca="1" si="513"/>
        <v>0</v>
      </c>
      <c r="AP281" s="2">
        <f t="shared" ca="1" si="513"/>
        <v>0</v>
      </c>
      <c r="AQ281" s="2">
        <f t="shared" ca="1" si="513"/>
        <v>0</v>
      </c>
      <c r="AR281" s="2">
        <f t="shared" ca="1" si="513"/>
        <v>0</v>
      </c>
      <c r="AS281" s="2">
        <f t="shared" ca="1" si="513"/>
        <v>0</v>
      </c>
      <c r="AT281" s="2">
        <f t="shared" ca="1" si="513"/>
        <v>0</v>
      </c>
      <c r="AU281" s="2">
        <f t="shared" ca="1" si="513"/>
        <v>0</v>
      </c>
      <c r="AV281" s="2">
        <f t="shared" ca="1" si="513"/>
        <v>0</v>
      </c>
      <c r="AW281" s="2">
        <f t="shared" ca="1" si="513"/>
        <v>0</v>
      </c>
      <c r="AX281" s="2">
        <f t="shared" ref="AX281:CC281" ca="1" si="514">AX298*(AK$10&lt;=MAX(rHoldPeriod,1)*12)</f>
        <v>0</v>
      </c>
      <c r="AY281" s="2">
        <f t="shared" ca="1" si="514"/>
        <v>0</v>
      </c>
      <c r="AZ281" s="2">
        <f t="shared" ca="1" si="514"/>
        <v>0</v>
      </c>
      <c r="BA281" s="2">
        <f t="shared" ca="1" si="514"/>
        <v>0</v>
      </c>
      <c r="BB281" s="2">
        <f t="shared" ca="1" si="514"/>
        <v>0</v>
      </c>
      <c r="BC281" s="2">
        <f t="shared" ca="1" si="514"/>
        <v>0</v>
      </c>
      <c r="BD281" s="2">
        <f t="shared" ca="1" si="514"/>
        <v>0</v>
      </c>
      <c r="BE281" s="2">
        <f t="shared" ca="1" si="514"/>
        <v>0</v>
      </c>
      <c r="BF281" s="2">
        <f t="shared" ca="1" si="514"/>
        <v>0</v>
      </c>
      <c r="BG281" s="2">
        <f t="shared" ca="1" si="514"/>
        <v>0</v>
      </c>
      <c r="BH281" s="2">
        <f t="shared" ca="1" si="514"/>
        <v>0</v>
      </c>
      <c r="BI281" s="2">
        <f t="shared" ca="1" si="514"/>
        <v>0</v>
      </c>
      <c r="BJ281" s="2">
        <f t="shared" ca="1" si="514"/>
        <v>0</v>
      </c>
      <c r="BK281" s="2">
        <f t="shared" ca="1" si="514"/>
        <v>0</v>
      </c>
      <c r="BL281" s="2">
        <f t="shared" ca="1" si="514"/>
        <v>0</v>
      </c>
      <c r="BM281" s="2">
        <f t="shared" ca="1" si="514"/>
        <v>0</v>
      </c>
      <c r="BN281" s="2">
        <f t="shared" ca="1" si="514"/>
        <v>0</v>
      </c>
      <c r="BO281" s="2">
        <f t="shared" ca="1" si="514"/>
        <v>0</v>
      </c>
      <c r="BP281" s="2">
        <f t="shared" ca="1" si="514"/>
        <v>0</v>
      </c>
      <c r="BQ281" s="2">
        <f t="shared" ca="1" si="514"/>
        <v>0</v>
      </c>
      <c r="BR281" s="2">
        <f t="shared" ca="1" si="514"/>
        <v>0</v>
      </c>
      <c r="BS281" s="2">
        <f t="shared" ca="1" si="514"/>
        <v>0</v>
      </c>
      <c r="BT281" s="2">
        <f t="shared" ca="1" si="514"/>
        <v>0</v>
      </c>
      <c r="BU281" s="2">
        <f t="shared" ca="1" si="514"/>
        <v>0</v>
      </c>
      <c r="BV281" s="2">
        <f t="shared" ca="1" si="514"/>
        <v>0</v>
      </c>
      <c r="BW281" s="2">
        <f t="shared" ca="1" si="514"/>
        <v>0</v>
      </c>
      <c r="BX281" s="2">
        <f t="shared" ca="1" si="514"/>
        <v>0</v>
      </c>
      <c r="BY281" s="2">
        <f t="shared" ca="1" si="514"/>
        <v>0</v>
      </c>
      <c r="BZ281" s="2">
        <f t="shared" ca="1" si="514"/>
        <v>0</v>
      </c>
      <c r="CA281" s="2">
        <f t="shared" ca="1" si="514"/>
        <v>0</v>
      </c>
      <c r="CB281" s="2">
        <f t="shared" ca="1" si="514"/>
        <v>0</v>
      </c>
      <c r="CC281" s="2">
        <f t="shared" ca="1" si="514"/>
        <v>0</v>
      </c>
      <c r="CD281" s="2">
        <f t="shared" ref="CD281:DI281" ca="1" si="515">CD298*(BQ$10&lt;=MAX(rHoldPeriod,1)*12)</f>
        <v>0</v>
      </c>
      <c r="CE281" s="2">
        <f t="shared" ca="1" si="515"/>
        <v>0</v>
      </c>
      <c r="CF281" s="2">
        <f t="shared" ca="1" si="515"/>
        <v>0</v>
      </c>
      <c r="CG281" s="2">
        <f t="shared" ca="1" si="515"/>
        <v>0</v>
      </c>
      <c r="CH281" s="2">
        <f t="shared" ca="1" si="515"/>
        <v>0</v>
      </c>
      <c r="CI281" s="2">
        <f t="shared" ca="1" si="515"/>
        <v>0</v>
      </c>
      <c r="CJ281" s="2">
        <f t="shared" ca="1" si="515"/>
        <v>0</v>
      </c>
      <c r="CK281" s="2">
        <f t="shared" ca="1" si="515"/>
        <v>0</v>
      </c>
      <c r="CL281" s="2">
        <f t="shared" ca="1" si="515"/>
        <v>0</v>
      </c>
      <c r="CM281" s="2">
        <f t="shared" ca="1" si="515"/>
        <v>0</v>
      </c>
      <c r="CN281" s="2">
        <f t="shared" ca="1" si="515"/>
        <v>0</v>
      </c>
      <c r="CO281" s="2">
        <f t="shared" ca="1" si="515"/>
        <v>0</v>
      </c>
      <c r="CP281" s="2">
        <f t="shared" ca="1" si="515"/>
        <v>0</v>
      </c>
      <c r="CQ281" s="2">
        <f t="shared" ca="1" si="515"/>
        <v>0</v>
      </c>
      <c r="CR281" s="2">
        <f t="shared" ca="1" si="515"/>
        <v>0</v>
      </c>
      <c r="CS281" s="2">
        <f t="shared" ca="1" si="515"/>
        <v>0</v>
      </c>
      <c r="CT281" s="2">
        <f t="shared" ca="1" si="515"/>
        <v>0</v>
      </c>
      <c r="CU281" s="2">
        <f t="shared" ca="1" si="515"/>
        <v>0</v>
      </c>
      <c r="CV281" s="2">
        <f t="shared" ca="1" si="515"/>
        <v>0</v>
      </c>
      <c r="CW281" s="2">
        <f t="shared" ca="1" si="515"/>
        <v>0</v>
      </c>
      <c r="CX281" s="2">
        <f t="shared" ca="1" si="515"/>
        <v>0</v>
      </c>
      <c r="CY281" s="2">
        <f t="shared" ca="1" si="515"/>
        <v>0</v>
      </c>
      <c r="CZ281" s="2">
        <f t="shared" ca="1" si="515"/>
        <v>0</v>
      </c>
      <c r="DA281" s="2">
        <f t="shared" ca="1" si="515"/>
        <v>0</v>
      </c>
      <c r="DB281" s="2">
        <f t="shared" ca="1" si="515"/>
        <v>0</v>
      </c>
      <c r="DC281" s="2">
        <f t="shared" ca="1" si="515"/>
        <v>0</v>
      </c>
      <c r="DD281" s="2">
        <f t="shared" ca="1" si="515"/>
        <v>0</v>
      </c>
      <c r="DE281" s="2">
        <f t="shared" ca="1" si="515"/>
        <v>0</v>
      </c>
      <c r="DF281" s="2">
        <f t="shared" ca="1" si="515"/>
        <v>0</v>
      </c>
      <c r="DG281" s="2">
        <f t="shared" ca="1" si="515"/>
        <v>0</v>
      </c>
      <c r="DH281" s="2">
        <f t="shared" ca="1" si="515"/>
        <v>0</v>
      </c>
      <c r="DI281" s="2">
        <f t="shared" ca="1" si="515"/>
        <v>0</v>
      </c>
      <c r="DJ281" s="2">
        <f t="shared" ref="DJ281:EH281" ca="1" si="516">DJ298*(CW$10&lt;=MAX(rHoldPeriod,1)*12)</f>
        <v>0</v>
      </c>
      <c r="DK281" s="2">
        <f t="shared" ca="1" si="516"/>
        <v>0</v>
      </c>
      <c r="DL281" s="2">
        <f t="shared" ca="1" si="516"/>
        <v>0</v>
      </c>
      <c r="DM281" s="2">
        <f t="shared" ca="1" si="516"/>
        <v>0</v>
      </c>
      <c r="DN281" s="2">
        <f t="shared" ca="1" si="516"/>
        <v>0</v>
      </c>
      <c r="DO281" s="2">
        <f t="shared" ca="1" si="516"/>
        <v>0</v>
      </c>
      <c r="DP281" s="2">
        <f t="shared" ca="1" si="516"/>
        <v>0</v>
      </c>
      <c r="DQ281" s="2">
        <f t="shared" ca="1" si="516"/>
        <v>0</v>
      </c>
      <c r="DR281" s="2">
        <f t="shared" ca="1" si="516"/>
        <v>0</v>
      </c>
      <c r="DS281" s="2">
        <f t="shared" ca="1" si="516"/>
        <v>0</v>
      </c>
      <c r="DT281" s="2">
        <f t="shared" ca="1" si="516"/>
        <v>0</v>
      </c>
      <c r="DU281" s="2">
        <f t="shared" ca="1" si="516"/>
        <v>0</v>
      </c>
      <c r="DV281" s="2">
        <f t="shared" ca="1" si="516"/>
        <v>0</v>
      </c>
      <c r="DW281" s="2">
        <f t="shared" ca="1" si="516"/>
        <v>0</v>
      </c>
      <c r="DX281" s="2">
        <f t="shared" ca="1" si="516"/>
        <v>0</v>
      </c>
      <c r="DY281" s="2">
        <f t="shared" ca="1" si="516"/>
        <v>0</v>
      </c>
      <c r="DZ281" s="2">
        <f t="shared" ca="1" si="516"/>
        <v>0</v>
      </c>
      <c r="EA281" s="2">
        <f t="shared" ca="1" si="516"/>
        <v>0</v>
      </c>
      <c r="EB281" s="2">
        <f t="shared" ca="1" si="516"/>
        <v>0</v>
      </c>
      <c r="EC281" s="2">
        <f t="shared" ca="1" si="516"/>
        <v>0</v>
      </c>
      <c r="ED281" s="2">
        <f t="shared" ca="1" si="516"/>
        <v>0</v>
      </c>
      <c r="EE281" s="2">
        <f t="shared" ca="1" si="516"/>
        <v>0</v>
      </c>
      <c r="EF281" s="2">
        <f t="shared" ca="1" si="516"/>
        <v>0</v>
      </c>
      <c r="EG281" s="2">
        <f t="shared" ca="1" si="516"/>
        <v>0</v>
      </c>
      <c r="EH281" s="2">
        <f t="shared" ca="1" si="516"/>
        <v>-80113228.601679131</v>
      </c>
    </row>
    <row r="282" spans="1:138" x14ac:dyDescent="0.2">
      <c r="A282" s="2"/>
      <c r="B282" s="197" t="s">
        <v>548</v>
      </c>
      <c r="C282" s="96"/>
      <c r="D282" s="96">
        <f t="shared" ref="D282:N282" ca="1" si="517">D303*(D$10&lt;=MAX(rHoldPeriod,1))</f>
        <v>0</v>
      </c>
      <c r="E282" s="96">
        <f t="shared" ca="1" si="517"/>
        <v>0</v>
      </c>
      <c r="F282" s="96">
        <f t="shared" ca="1" si="517"/>
        <v>0</v>
      </c>
      <c r="G282" s="96">
        <f t="shared" ca="1" si="517"/>
        <v>0</v>
      </c>
      <c r="H282" s="96">
        <f t="shared" ca="1" si="517"/>
        <v>0</v>
      </c>
      <c r="I282" s="96">
        <f t="shared" ca="1" si="517"/>
        <v>0</v>
      </c>
      <c r="J282" s="96">
        <f t="shared" ca="1" si="517"/>
        <v>0</v>
      </c>
      <c r="K282" s="96">
        <f t="shared" ca="1" si="517"/>
        <v>0</v>
      </c>
      <c r="L282" s="96">
        <f t="shared" ca="1" si="517"/>
        <v>0</v>
      </c>
      <c r="M282" s="96">
        <f t="shared" ca="1" si="517"/>
        <v>0</v>
      </c>
      <c r="N282" s="96">
        <f t="shared" ca="1" si="517"/>
        <v>0</v>
      </c>
      <c r="O282" s="96">
        <f ca="1">O303*(O$10&lt;=MAX(rHoldPeriod,1))</f>
        <v>0</v>
      </c>
      <c r="P282" s="96">
        <f t="shared" ca="1" si="499"/>
        <v>0</v>
      </c>
      <c r="Q282" s="2"/>
      <c r="R282" s="2">
        <f t="shared" ref="R282:AB282" ca="1" si="518">R303*(D$10&lt;=MAX(rHoldPeriod,1)*12)</f>
        <v>0</v>
      </c>
      <c r="S282" s="2">
        <f t="shared" ca="1" si="518"/>
        <v>0</v>
      </c>
      <c r="T282" s="2">
        <f t="shared" ca="1" si="518"/>
        <v>0</v>
      </c>
      <c r="U282" s="2">
        <f t="shared" ca="1" si="518"/>
        <v>0</v>
      </c>
      <c r="V282" s="2">
        <f t="shared" ca="1" si="518"/>
        <v>0</v>
      </c>
      <c r="W282" s="2">
        <f t="shared" ca="1" si="518"/>
        <v>0</v>
      </c>
      <c r="X282" s="2">
        <f t="shared" ca="1" si="518"/>
        <v>0</v>
      </c>
      <c r="Y282" s="2">
        <f t="shared" ca="1" si="518"/>
        <v>0</v>
      </c>
      <c r="Z282" s="2">
        <f t="shared" ca="1" si="518"/>
        <v>0</v>
      </c>
      <c r="AA282" s="2">
        <f t="shared" ca="1" si="518"/>
        <v>0</v>
      </c>
      <c r="AB282" s="2">
        <f t="shared" ca="1" si="518"/>
        <v>0</v>
      </c>
      <c r="AC282" s="2">
        <f ca="1">AC303*(P$10&lt;=MAX(rHoldPeriod,1)*12)</f>
        <v>0</v>
      </c>
      <c r="AD282" s="2">
        <f t="shared" ref="AD282:AW282" ca="1" si="519">AD303*(Q$10&lt;=MAX(rHoldPeriod,1)*12)</f>
        <v>0</v>
      </c>
      <c r="AE282" s="2">
        <f t="shared" ca="1" si="519"/>
        <v>0</v>
      </c>
      <c r="AF282" s="2">
        <f t="shared" ca="1" si="519"/>
        <v>0</v>
      </c>
      <c r="AG282" s="2">
        <f t="shared" ca="1" si="519"/>
        <v>0</v>
      </c>
      <c r="AH282" s="2">
        <f t="shared" ca="1" si="519"/>
        <v>0</v>
      </c>
      <c r="AI282" s="2">
        <f t="shared" ca="1" si="519"/>
        <v>0</v>
      </c>
      <c r="AJ282" s="2">
        <f t="shared" ca="1" si="519"/>
        <v>0</v>
      </c>
      <c r="AK282" s="2">
        <f t="shared" ca="1" si="519"/>
        <v>0</v>
      </c>
      <c r="AL282" s="2">
        <f t="shared" ca="1" si="519"/>
        <v>0</v>
      </c>
      <c r="AM282" s="2">
        <f t="shared" ca="1" si="519"/>
        <v>0</v>
      </c>
      <c r="AN282" s="2">
        <f t="shared" ca="1" si="519"/>
        <v>0</v>
      </c>
      <c r="AO282" s="2">
        <f t="shared" ca="1" si="519"/>
        <v>0</v>
      </c>
      <c r="AP282" s="2">
        <f t="shared" ca="1" si="519"/>
        <v>0</v>
      </c>
      <c r="AQ282" s="2">
        <f t="shared" ca="1" si="519"/>
        <v>0</v>
      </c>
      <c r="AR282" s="2">
        <f t="shared" ca="1" si="519"/>
        <v>0</v>
      </c>
      <c r="AS282" s="2">
        <f t="shared" ca="1" si="519"/>
        <v>0</v>
      </c>
      <c r="AT282" s="2">
        <f t="shared" ca="1" si="519"/>
        <v>0</v>
      </c>
      <c r="AU282" s="2">
        <f t="shared" ca="1" si="519"/>
        <v>0</v>
      </c>
      <c r="AV282" s="2">
        <f t="shared" ca="1" si="519"/>
        <v>0</v>
      </c>
      <c r="AW282" s="2">
        <f t="shared" ca="1" si="519"/>
        <v>0</v>
      </c>
      <c r="AX282" s="2">
        <f t="shared" ref="AX282:CC282" ca="1" si="520">AX303*(AK$10&lt;=MAX(rHoldPeriod,1)*12)</f>
        <v>0</v>
      </c>
      <c r="AY282" s="2">
        <f t="shared" ca="1" si="520"/>
        <v>0</v>
      </c>
      <c r="AZ282" s="2">
        <f t="shared" ca="1" si="520"/>
        <v>0</v>
      </c>
      <c r="BA282" s="2">
        <f t="shared" ca="1" si="520"/>
        <v>0</v>
      </c>
      <c r="BB282" s="2">
        <f t="shared" ca="1" si="520"/>
        <v>0</v>
      </c>
      <c r="BC282" s="2">
        <f t="shared" ca="1" si="520"/>
        <v>0</v>
      </c>
      <c r="BD282" s="2">
        <f t="shared" ca="1" si="520"/>
        <v>0</v>
      </c>
      <c r="BE282" s="2">
        <f t="shared" ca="1" si="520"/>
        <v>0</v>
      </c>
      <c r="BF282" s="2">
        <f t="shared" ca="1" si="520"/>
        <v>0</v>
      </c>
      <c r="BG282" s="2">
        <f t="shared" ca="1" si="520"/>
        <v>0</v>
      </c>
      <c r="BH282" s="2">
        <f t="shared" ca="1" si="520"/>
        <v>0</v>
      </c>
      <c r="BI282" s="2">
        <f t="shared" ca="1" si="520"/>
        <v>0</v>
      </c>
      <c r="BJ282" s="2">
        <f t="shared" ca="1" si="520"/>
        <v>0</v>
      </c>
      <c r="BK282" s="2">
        <f t="shared" ca="1" si="520"/>
        <v>0</v>
      </c>
      <c r="BL282" s="2">
        <f t="shared" ca="1" si="520"/>
        <v>0</v>
      </c>
      <c r="BM282" s="2">
        <f t="shared" ca="1" si="520"/>
        <v>0</v>
      </c>
      <c r="BN282" s="2">
        <f t="shared" ca="1" si="520"/>
        <v>0</v>
      </c>
      <c r="BO282" s="2">
        <f t="shared" ca="1" si="520"/>
        <v>0</v>
      </c>
      <c r="BP282" s="2">
        <f t="shared" ca="1" si="520"/>
        <v>0</v>
      </c>
      <c r="BQ282" s="2">
        <f t="shared" ca="1" si="520"/>
        <v>0</v>
      </c>
      <c r="BR282" s="2">
        <f t="shared" ca="1" si="520"/>
        <v>0</v>
      </c>
      <c r="BS282" s="2">
        <f t="shared" ca="1" si="520"/>
        <v>0</v>
      </c>
      <c r="BT282" s="2">
        <f t="shared" ca="1" si="520"/>
        <v>0</v>
      </c>
      <c r="BU282" s="2">
        <f t="shared" ca="1" si="520"/>
        <v>0</v>
      </c>
      <c r="BV282" s="2">
        <f t="shared" ca="1" si="520"/>
        <v>0</v>
      </c>
      <c r="BW282" s="2">
        <f t="shared" ca="1" si="520"/>
        <v>0</v>
      </c>
      <c r="BX282" s="2">
        <f t="shared" ca="1" si="520"/>
        <v>0</v>
      </c>
      <c r="BY282" s="2">
        <f t="shared" ca="1" si="520"/>
        <v>0</v>
      </c>
      <c r="BZ282" s="2">
        <f t="shared" ca="1" si="520"/>
        <v>0</v>
      </c>
      <c r="CA282" s="2">
        <f t="shared" ca="1" si="520"/>
        <v>0</v>
      </c>
      <c r="CB282" s="2">
        <f t="shared" ca="1" si="520"/>
        <v>0</v>
      </c>
      <c r="CC282" s="2">
        <f t="shared" ca="1" si="520"/>
        <v>0</v>
      </c>
      <c r="CD282" s="2">
        <f t="shared" ref="CD282:DI282" ca="1" si="521">CD303*(BQ$10&lt;=MAX(rHoldPeriod,1)*12)</f>
        <v>0</v>
      </c>
      <c r="CE282" s="2">
        <f t="shared" ca="1" si="521"/>
        <v>0</v>
      </c>
      <c r="CF282" s="2">
        <f t="shared" ca="1" si="521"/>
        <v>0</v>
      </c>
      <c r="CG282" s="2">
        <f t="shared" ca="1" si="521"/>
        <v>0</v>
      </c>
      <c r="CH282" s="2">
        <f t="shared" ca="1" si="521"/>
        <v>0</v>
      </c>
      <c r="CI282" s="2">
        <f t="shared" ca="1" si="521"/>
        <v>0</v>
      </c>
      <c r="CJ282" s="2">
        <f t="shared" ca="1" si="521"/>
        <v>0</v>
      </c>
      <c r="CK282" s="2">
        <f t="shared" ca="1" si="521"/>
        <v>0</v>
      </c>
      <c r="CL282" s="2">
        <f t="shared" ca="1" si="521"/>
        <v>0</v>
      </c>
      <c r="CM282" s="2">
        <f t="shared" ca="1" si="521"/>
        <v>0</v>
      </c>
      <c r="CN282" s="2">
        <f t="shared" ca="1" si="521"/>
        <v>0</v>
      </c>
      <c r="CO282" s="2">
        <f t="shared" ca="1" si="521"/>
        <v>0</v>
      </c>
      <c r="CP282" s="2">
        <f t="shared" ca="1" si="521"/>
        <v>0</v>
      </c>
      <c r="CQ282" s="2">
        <f t="shared" ca="1" si="521"/>
        <v>0</v>
      </c>
      <c r="CR282" s="2">
        <f t="shared" ca="1" si="521"/>
        <v>0</v>
      </c>
      <c r="CS282" s="2">
        <f t="shared" ca="1" si="521"/>
        <v>0</v>
      </c>
      <c r="CT282" s="2">
        <f t="shared" ca="1" si="521"/>
        <v>0</v>
      </c>
      <c r="CU282" s="2">
        <f t="shared" ca="1" si="521"/>
        <v>0</v>
      </c>
      <c r="CV282" s="2">
        <f t="shared" ca="1" si="521"/>
        <v>0</v>
      </c>
      <c r="CW282" s="2">
        <f t="shared" ca="1" si="521"/>
        <v>0</v>
      </c>
      <c r="CX282" s="2">
        <f t="shared" ca="1" si="521"/>
        <v>0</v>
      </c>
      <c r="CY282" s="2">
        <f t="shared" ca="1" si="521"/>
        <v>0</v>
      </c>
      <c r="CZ282" s="2">
        <f t="shared" ca="1" si="521"/>
        <v>0</v>
      </c>
      <c r="DA282" s="2">
        <f t="shared" ca="1" si="521"/>
        <v>0</v>
      </c>
      <c r="DB282" s="2">
        <f t="shared" ca="1" si="521"/>
        <v>0</v>
      </c>
      <c r="DC282" s="2">
        <f t="shared" ca="1" si="521"/>
        <v>0</v>
      </c>
      <c r="DD282" s="2">
        <f t="shared" ca="1" si="521"/>
        <v>0</v>
      </c>
      <c r="DE282" s="2">
        <f t="shared" ca="1" si="521"/>
        <v>0</v>
      </c>
      <c r="DF282" s="2">
        <f t="shared" ca="1" si="521"/>
        <v>0</v>
      </c>
      <c r="DG282" s="2">
        <f t="shared" ca="1" si="521"/>
        <v>0</v>
      </c>
      <c r="DH282" s="2">
        <f t="shared" ca="1" si="521"/>
        <v>0</v>
      </c>
      <c r="DI282" s="2">
        <f t="shared" ca="1" si="521"/>
        <v>0</v>
      </c>
      <c r="DJ282" s="2">
        <f t="shared" ref="DJ282:EH282" ca="1" si="522">DJ303*(CW$10&lt;=MAX(rHoldPeriod,1)*12)</f>
        <v>0</v>
      </c>
      <c r="DK282" s="2">
        <f t="shared" ca="1" si="522"/>
        <v>0</v>
      </c>
      <c r="DL282" s="2">
        <f t="shared" ca="1" si="522"/>
        <v>0</v>
      </c>
      <c r="DM282" s="2">
        <f t="shared" ca="1" si="522"/>
        <v>0</v>
      </c>
      <c r="DN282" s="2">
        <f t="shared" ca="1" si="522"/>
        <v>0</v>
      </c>
      <c r="DO282" s="2">
        <f t="shared" ca="1" si="522"/>
        <v>0</v>
      </c>
      <c r="DP282" s="2">
        <f t="shared" ca="1" si="522"/>
        <v>0</v>
      </c>
      <c r="DQ282" s="2">
        <f t="shared" ca="1" si="522"/>
        <v>0</v>
      </c>
      <c r="DR282" s="2">
        <f t="shared" ca="1" si="522"/>
        <v>0</v>
      </c>
      <c r="DS282" s="2">
        <f t="shared" ca="1" si="522"/>
        <v>0</v>
      </c>
      <c r="DT282" s="2">
        <f t="shared" ca="1" si="522"/>
        <v>0</v>
      </c>
      <c r="DU282" s="2">
        <f t="shared" ca="1" si="522"/>
        <v>0</v>
      </c>
      <c r="DV282" s="2">
        <f t="shared" ca="1" si="522"/>
        <v>0</v>
      </c>
      <c r="DW282" s="2">
        <f t="shared" ca="1" si="522"/>
        <v>0</v>
      </c>
      <c r="DX282" s="2">
        <f t="shared" ca="1" si="522"/>
        <v>0</v>
      </c>
      <c r="DY282" s="2">
        <f t="shared" ca="1" si="522"/>
        <v>0</v>
      </c>
      <c r="DZ282" s="2">
        <f t="shared" ca="1" si="522"/>
        <v>0</v>
      </c>
      <c r="EA282" s="2">
        <f t="shared" ca="1" si="522"/>
        <v>0</v>
      </c>
      <c r="EB282" s="2">
        <f t="shared" ca="1" si="522"/>
        <v>0</v>
      </c>
      <c r="EC282" s="2">
        <f t="shared" ca="1" si="522"/>
        <v>0</v>
      </c>
      <c r="ED282" s="2">
        <f t="shared" ca="1" si="522"/>
        <v>0</v>
      </c>
      <c r="EE282" s="2">
        <f t="shared" ca="1" si="522"/>
        <v>0</v>
      </c>
      <c r="EF282" s="2">
        <f t="shared" ca="1" si="522"/>
        <v>0</v>
      </c>
      <c r="EG282" s="2">
        <f t="shared" ca="1" si="522"/>
        <v>0</v>
      </c>
      <c r="EH282" s="2">
        <f t="shared" ca="1" si="522"/>
        <v>0</v>
      </c>
    </row>
    <row r="283" spans="1:138" x14ac:dyDescent="0.2">
      <c r="A283" s="2"/>
      <c r="B283" s="197" t="s">
        <v>554</v>
      </c>
      <c r="C283" s="96"/>
      <c r="D283" s="96">
        <f t="shared" ref="D283:N283" ca="1" si="523">D307*(D$10&lt;=MAX(rHoldPeriod,1))</f>
        <v>0</v>
      </c>
      <c r="E283" s="96">
        <f t="shared" ca="1" si="523"/>
        <v>0</v>
      </c>
      <c r="F283" s="96">
        <f t="shared" ca="1" si="523"/>
        <v>0</v>
      </c>
      <c r="G283" s="96">
        <f t="shared" ca="1" si="523"/>
        <v>0</v>
      </c>
      <c r="H283" s="96">
        <f t="shared" ca="1" si="523"/>
        <v>0</v>
      </c>
      <c r="I283" s="96">
        <f t="shared" ca="1" si="523"/>
        <v>0</v>
      </c>
      <c r="J283" s="96">
        <f t="shared" ca="1" si="523"/>
        <v>0</v>
      </c>
      <c r="K283" s="96">
        <f t="shared" ca="1" si="523"/>
        <v>0</v>
      </c>
      <c r="L283" s="96">
        <f t="shared" ca="1" si="523"/>
        <v>0</v>
      </c>
      <c r="M283" s="96">
        <f t="shared" ca="1" si="523"/>
        <v>0</v>
      </c>
      <c r="N283" s="96">
        <f t="shared" ca="1" si="523"/>
        <v>0</v>
      </c>
      <c r="O283" s="96">
        <f ca="1">O307*(O$10&lt;=MAX(rHoldPeriod,1))</f>
        <v>0</v>
      </c>
      <c r="P283" s="96">
        <f t="shared" ca="1" si="499"/>
        <v>0</v>
      </c>
      <c r="Q283" s="2"/>
      <c r="R283" s="2">
        <f t="shared" ref="R283:AB283" ca="1" si="524">R307*(D$10&lt;=MAX(rHoldPeriod,1)*12)</f>
        <v>0</v>
      </c>
      <c r="S283" s="2">
        <f t="shared" ca="1" si="524"/>
        <v>0</v>
      </c>
      <c r="T283" s="2">
        <f t="shared" ca="1" si="524"/>
        <v>0</v>
      </c>
      <c r="U283" s="2">
        <f t="shared" ca="1" si="524"/>
        <v>0</v>
      </c>
      <c r="V283" s="2">
        <f t="shared" ca="1" si="524"/>
        <v>0</v>
      </c>
      <c r="W283" s="2">
        <f t="shared" ca="1" si="524"/>
        <v>0</v>
      </c>
      <c r="X283" s="2">
        <f t="shared" ca="1" si="524"/>
        <v>0</v>
      </c>
      <c r="Y283" s="2">
        <f t="shared" ca="1" si="524"/>
        <v>0</v>
      </c>
      <c r="Z283" s="2">
        <f t="shared" ca="1" si="524"/>
        <v>0</v>
      </c>
      <c r="AA283" s="2">
        <f t="shared" ca="1" si="524"/>
        <v>0</v>
      </c>
      <c r="AB283" s="2">
        <f t="shared" ca="1" si="524"/>
        <v>0</v>
      </c>
      <c r="AC283" s="2">
        <f ca="1">AC307*(P$10&lt;=MAX(rHoldPeriod,1)*12)</f>
        <v>0</v>
      </c>
      <c r="AD283" s="2">
        <f t="shared" ref="AD283:AW283" ca="1" si="525">AD307*(Q$10&lt;=MAX(rHoldPeriod,1)*12)</f>
        <v>0</v>
      </c>
      <c r="AE283" s="2">
        <f t="shared" ca="1" si="525"/>
        <v>0</v>
      </c>
      <c r="AF283" s="2">
        <f t="shared" ca="1" si="525"/>
        <v>0</v>
      </c>
      <c r="AG283" s="2">
        <f t="shared" ca="1" si="525"/>
        <v>0</v>
      </c>
      <c r="AH283" s="2">
        <f t="shared" ca="1" si="525"/>
        <v>0</v>
      </c>
      <c r="AI283" s="2">
        <f t="shared" ca="1" si="525"/>
        <v>0</v>
      </c>
      <c r="AJ283" s="2">
        <f t="shared" ca="1" si="525"/>
        <v>0</v>
      </c>
      <c r="AK283" s="2">
        <f t="shared" ca="1" si="525"/>
        <v>0</v>
      </c>
      <c r="AL283" s="2">
        <f t="shared" ca="1" si="525"/>
        <v>0</v>
      </c>
      <c r="AM283" s="2">
        <f t="shared" ca="1" si="525"/>
        <v>0</v>
      </c>
      <c r="AN283" s="2">
        <f t="shared" ca="1" si="525"/>
        <v>0</v>
      </c>
      <c r="AO283" s="2">
        <f t="shared" ca="1" si="525"/>
        <v>0</v>
      </c>
      <c r="AP283" s="2">
        <f t="shared" ca="1" si="525"/>
        <v>0</v>
      </c>
      <c r="AQ283" s="2">
        <f t="shared" ca="1" si="525"/>
        <v>0</v>
      </c>
      <c r="AR283" s="2">
        <f t="shared" ca="1" si="525"/>
        <v>0</v>
      </c>
      <c r="AS283" s="2">
        <f t="shared" ca="1" si="525"/>
        <v>0</v>
      </c>
      <c r="AT283" s="2">
        <f t="shared" ca="1" si="525"/>
        <v>0</v>
      </c>
      <c r="AU283" s="2">
        <f t="shared" ca="1" si="525"/>
        <v>0</v>
      </c>
      <c r="AV283" s="2">
        <f t="shared" ca="1" si="525"/>
        <v>0</v>
      </c>
      <c r="AW283" s="2">
        <f t="shared" ca="1" si="525"/>
        <v>0</v>
      </c>
      <c r="AX283" s="2">
        <f t="shared" ref="AX283:CC283" ca="1" si="526">AX307*(AK$10&lt;=MAX(rHoldPeriod,1)*12)</f>
        <v>0</v>
      </c>
      <c r="AY283" s="2">
        <f t="shared" ca="1" si="526"/>
        <v>0</v>
      </c>
      <c r="AZ283" s="2">
        <f t="shared" ca="1" si="526"/>
        <v>0</v>
      </c>
      <c r="BA283" s="2">
        <f t="shared" ca="1" si="526"/>
        <v>0</v>
      </c>
      <c r="BB283" s="2">
        <f t="shared" ca="1" si="526"/>
        <v>0</v>
      </c>
      <c r="BC283" s="2">
        <f t="shared" ca="1" si="526"/>
        <v>0</v>
      </c>
      <c r="BD283" s="2">
        <f t="shared" ca="1" si="526"/>
        <v>0</v>
      </c>
      <c r="BE283" s="2">
        <f t="shared" ca="1" si="526"/>
        <v>0</v>
      </c>
      <c r="BF283" s="2">
        <f t="shared" ca="1" si="526"/>
        <v>0</v>
      </c>
      <c r="BG283" s="2">
        <f t="shared" ca="1" si="526"/>
        <v>0</v>
      </c>
      <c r="BH283" s="2">
        <f t="shared" ca="1" si="526"/>
        <v>0</v>
      </c>
      <c r="BI283" s="2">
        <f t="shared" ca="1" si="526"/>
        <v>0</v>
      </c>
      <c r="BJ283" s="2">
        <f t="shared" ca="1" si="526"/>
        <v>0</v>
      </c>
      <c r="BK283" s="2">
        <f t="shared" ca="1" si="526"/>
        <v>0</v>
      </c>
      <c r="BL283" s="2">
        <f t="shared" ca="1" si="526"/>
        <v>0</v>
      </c>
      <c r="BM283" s="2">
        <f t="shared" ca="1" si="526"/>
        <v>0</v>
      </c>
      <c r="BN283" s="2">
        <f t="shared" ca="1" si="526"/>
        <v>0</v>
      </c>
      <c r="BO283" s="2">
        <f t="shared" ca="1" si="526"/>
        <v>0</v>
      </c>
      <c r="BP283" s="2">
        <f t="shared" ca="1" si="526"/>
        <v>0</v>
      </c>
      <c r="BQ283" s="2">
        <f t="shared" ca="1" si="526"/>
        <v>0</v>
      </c>
      <c r="BR283" s="2">
        <f t="shared" ca="1" si="526"/>
        <v>0</v>
      </c>
      <c r="BS283" s="2">
        <f t="shared" ca="1" si="526"/>
        <v>0</v>
      </c>
      <c r="BT283" s="2">
        <f t="shared" ca="1" si="526"/>
        <v>0</v>
      </c>
      <c r="BU283" s="2">
        <f t="shared" ca="1" si="526"/>
        <v>0</v>
      </c>
      <c r="BV283" s="2">
        <f t="shared" ca="1" si="526"/>
        <v>0</v>
      </c>
      <c r="BW283" s="2">
        <f t="shared" ca="1" si="526"/>
        <v>0</v>
      </c>
      <c r="BX283" s="2">
        <f t="shared" ca="1" si="526"/>
        <v>0</v>
      </c>
      <c r="BY283" s="2">
        <f t="shared" ca="1" si="526"/>
        <v>0</v>
      </c>
      <c r="BZ283" s="2">
        <f t="shared" ca="1" si="526"/>
        <v>0</v>
      </c>
      <c r="CA283" s="2">
        <f t="shared" ca="1" si="526"/>
        <v>0</v>
      </c>
      <c r="CB283" s="2">
        <f t="shared" ca="1" si="526"/>
        <v>0</v>
      </c>
      <c r="CC283" s="2">
        <f t="shared" ca="1" si="526"/>
        <v>0</v>
      </c>
      <c r="CD283" s="2">
        <f t="shared" ref="CD283:DI283" ca="1" si="527">CD307*(BQ$10&lt;=MAX(rHoldPeriod,1)*12)</f>
        <v>0</v>
      </c>
      <c r="CE283" s="2">
        <f t="shared" ca="1" si="527"/>
        <v>0</v>
      </c>
      <c r="CF283" s="2">
        <f t="shared" ca="1" si="527"/>
        <v>0</v>
      </c>
      <c r="CG283" s="2">
        <f t="shared" ca="1" si="527"/>
        <v>0</v>
      </c>
      <c r="CH283" s="2">
        <f t="shared" ca="1" si="527"/>
        <v>0</v>
      </c>
      <c r="CI283" s="2">
        <f t="shared" ca="1" si="527"/>
        <v>0</v>
      </c>
      <c r="CJ283" s="2">
        <f t="shared" ca="1" si="527"/>
        <v>0</v>
      </c>
      <c r="CK283" s="2">
        <f t="shared" ca="1" si="527"/>
        <v>0</v>
      </c>
      <c r="CL283" s="2">
        <f t="shared" ca="1" si="527"/>
        <v>0</v>
      </c>
      <c r="CM283" s="2">
        <f t="shared" ca="1" si="527"/>
        <v>0</v>
      </c>
      <c r="CN283" s="2">
        <f t="shared" ca="1" si="527"/>
        <v>0</v>
      </c>
      <c r="CO283" s="2">
        <f t="shared" ca="1" si="527"/>
        <v>0</v>
      </c>
      <c r="CP283" s="2">
        <f t="shared" ca="1" si="527"/>
        <v>0</v>
      </c>
      <c r="CQ283" s="2">
        <f t="shared" ca="1" si="527"/>
        <v>0</v>
      </c>
      <c r="CR283" s="2">
        <f t="shared" ca="1" si="527"/>
        <v>0</v>
      </c>
      <c r="CS283" s="2">
        <f t="shared" ca="1" si="527"/>
        <v>0</v>
      </c>
      <c r="CT283" s="2">
        <f t="shared" ca="1" si="527"/>
        <v>0</v>
      </c>
      <c r="CU283" s="2">
        <f t="shared" ca="1" si="527"/>
        <v>0</v>
      </c>
      <c r="CV283" s="2">
        <f t="shared" ca="1" si="527"/>
        <v>0</v>
      </c>
      <c r="CW283" s="2">
        <f t="shared" ca="1" si="527"/>
        <v>0</v>
      </c>
      <c r="CX283" s="2">
        <f t="shared" ca="1" si="527"/>
        <v>0</v>
      </c>
      <c r="CY283" s="2">
        <f t="shared" ca="1" si="527"/>
        <v>0</v>
      </c>
      <c r="CZ283" s="2">
        <f t="shared" ca="1" si="527"/>
        <v>0</v>
      </c>
      <c r="DA283" s="2">
        <f t="shared" ca="1" si="527"/>
        <v>0</v>
      </c>
      <c r="DB283" s="2">
        <f t="shared" ca="1" si="527"/>
        <v>0</v>
      </c>
      <c r="DC283" s="2">
        <f t="shared" ca="1" si="527"/>
        <v>0</v>
      </c>
      <c r="DD283" s="2">
        <f t="shared" ca="1" si="527"/>
        <v>0</v>
      </c>
      <c r="DE283" s="2">
        <f t="shared" ca="1" si="527"/>
        <v>0</v>
      </c>
      <c r="DF283" s="2">
        <f t="shared" ca="1" si="527"/>
        <v>0</v>
      </c>
      <c r="DG283" s="2">
        <f t="shared" ca="1" si="527"/>
        <v>0</v>
      </c>
      <c r="DH283" s="2">
        <f t="shared" ca="1" si="527"/>
        <v>0</v>
      </c>
      <c r="DI283" s="2">
        <f t="shared" ca="1" si="527"/>
        <v>0</v>
      </c>
      <c r="DJ283" s="2">
        <f t="shared" ref="DJ283:EH283" ca="1" si="528">DJ307*(CW$10&lt;=MAX(rHoldPeriod,1)*12)</f>
        <v>0</v>
      </c>
      <c r="DK283" s="2">
        <f t="shared" ca="1" si="528"/>
        <v>0</v>
      </c>
      <c r="DL283" s="2">
        <f t="shared" ca="1" si="528"/>
        <v>0</v>
      </c>
      <c r="DM283" s="2">
        <f t="shared" ca="1" si="528"/>
        <v>0</v>
      </c>
      <c r="DN283" s="2">
        <f t="shared" ca="1" si="528"/>
        <v>0</v>
      </c>
      <c r="DO283" s="2">
        <f t="shared" ca="1" si="528"/>
        <v>0</v>
      </c>
      <c r="DP283" s="2">
        <f t="shared" ca="1" si="528"/>
        <v>0</v>
      </c>
      <c r="DQ283" s="2">
        <f t="shared" ca="1" si="528"/>
        <v>0</v>
      </c>
      <c r="DR283" s="2">
        <f t="shared" ca="1" si="528"/>
        <v>0</v>
      </c>
      <c r="DS283" s="2">
        <f t="shared" ca="1" si="528"/>
        <v>0</v>
      </c>
      <c r="DT283" s="2">
        <f t="shared" ca="1" si="528"/>
        <v>0</v>
      </c>
      <c r="DU283" s="2">
        <f t="shared" ca="1" si="528"/>
        <v>0</v>
      </c>
      <c r="DV283" s="2">
        <f t="shared" ca="1" si="528"/>
        <v>0</v>
      </c>
      <c r="DW283" s="2">
        <f t="shared" ca="1" si="528"/>
        <v>0</v>
      </c>
      <c r="DX283" s="2">
        <f t="shared" ca="1" si="528"/>
        <v>0</v>
      </c>
      <c r="DY283" s="2">
        <f t="shared" ca="1" si="528"/>
        <v>0</v>
      </c>
      <c r="DZ283" s="2">
        <f t="shared" ca="1" si="528"/>
        <v>0</v>
      </c>
      <c r="EA283" s="2">
        <f t="shared" ca="1" si="528"/>
        <v>0</v>
      </c>
      <c r="EB283" s="2">
        <f t="shared" ca="1" si="528"/>
        <v>0</v>
      </c>
      <c r="EC283" s="2">
        <f t="shared" ca="1" si="528"/>
        <v>0</v>
      </c>
      <c r="ED283" s="2">
        <f t="shared" ca="1" si="528"/>
        <v>0</v>
      </c>
      <c r="EE283" s="2">
        <f t="shared" ca="1" si="528"/>
        <v>0</v>
      </c>
      <c r="EF283" s="2">
        <f t="shared" ca="1" si="528"/>
        <v>0</v>
      </c>
      <c r="EG283" s="2">
        <f t="shared" ca="1" si="528"/>
        <v>0</v>
      </c>
      <c r="EH283" s="2">
        <f t="shared" ca="1" si="528"/>
        <v>0</v>
      </c>
    </row>
    <row r="284" spans="1:138" ht="12.75" thickBot="1" x14ac:dyDescent="0.25">
      <c r="A284" s="2"/>
      <c r="B284" s="198" t="s">
        <v>562</v>
      </c>
      <c r="C284" s="154"/>
      <c r="D284" s="96">
        <f t="shared" ref="D284:N284" ca="1" si="529">D311*(D$10&lt;=MAX(rHoldPeriod,1))</f>
        <v>0</v>
      </c>
      <c r="E284" s="96">
        <f t="shared" ca="1" si="529"/>
        <v>0</v>
      </c>
      <c r="F284" s="96">
        <f t="shared" ca="1" si="529"/>
        <v>0</v>
      </c>
      <c r="G284" s="96">
        <f t="shared" ca="1" si="529"/>
        <v>0</v>
      </c>
      <c r="H284" s="96">
        <f t="shared" ca="1" si="529"/>
        <v>0</v>
      </c>
      <c r="I284" s="96">
        <f t="shared" ca="1" si="529"/>
        <v>0</v>
      </c>
      <c r="J284" s="96">
        <f t="shared" ca="1" si="529"/>
        <v>0</v>
      </c>
      <c r="K284" s="96">
        <f t="shared" ca="1" si="529"/>
        <v>0</v>
      </c>
      <c r="L284" s="96">
        <f t="shared" ca="1" si="529"/>
        <v>0</v>
      </c>
      <c r="M284" s="96">
        <f t="shared" ca="1" si="529"/>
        <v>0</v>
      </c>
      <c r="N284" s="96">
        <f t="shared" ca="1" si="529"/>
        <v>0</v>
      </c>
      <c r="O284" s="96">
        <f ca="1">O311*(O$10&lt;=MAX(rHoldPeriod,1))</f>
        <v>0</v>
      </c>
      <c r="P284" s="96">
        <f t="shared" ca="1" si="499"/>
        <v>0</v>
      </c>
      <c r="Q284" s="2"/>
      <c r="R284" s="2">
        <f t="shared" ref="R284:AB284" ca="1" si="530">R311*(D$10&lt;=MAX(rHoldPeriod,1)*12)</f>
        <v>0</v>
      </c>
      <c r="S284" s="2">
        <f t="shared" ca="1" si="530"/>
        <v>0</v>
      </c>
      <c r="T284" s="2">
        <f t="shared" ca="1" si="530"/>
        <v>0</v>
      </c>
      <c r="U284" s="2">
        <f t="shared" ca="1" si="530"/>
        <v>0</v>
      </c>
      <c r="V284" s="2">
        <f t="shared" ca="1" si="530"/>
        <v>0</v>
      </c>
      <c r="W284" s="2">
        <f t="shared" ca="1" si="530"/>
        <v>0</v>
      </c>
      <c r="X284" s="2">
        <f t="shared" ca="1" si="530"/>
        <v>0</v>
      </c>
      <c r="Y284" s="2">
        <f t="shared" ca="1" si="530"/>
        <v>0</v>
      </c>
      <c r="Z284" s="2">
        <f t="shared" ca="1" si="530"/>
        <v>0</v>
      </c>
      <c r="AA284" s="2">
        <f t="shared" ca="1" si="530"/>
        <v>0</v>
      </c>
      <c r="AB284" s="2">
        <f t="shared" ca="1" si="530"/>
        <v>0</v>
      </c>
      <c r="AC284" s="2">
        <f ca="1">AC311*(P$10&lt;=MAX(rHoldPeriod,1)*12)</f>
        <v>0</v>
      </c>
      <c r="AD284" s="2">
        <f t="shared" ref="AD284:AW284" ca="1" si="531">AD311*(Q$10&lt;=MAX(rHoldPeriod,1)*12)</f>
        <v>0</v>
      </c>
      <c r="AE284" s="2">
        <f t="shared" ca="1" si="531"/>
        <v>0</v>
      </c>
      <c r="AF284" s="2">
        <f t="shared" ca="1" si="531"/>
        <v>0</v>
      </c>
      <c r="AG284" s="2">
        <f t="shared" ca="1" si="531"/>
        <v>0</v>
      </c>
      <c r="AH284" s="2">
        <f t="shared" ca="1" si="531"/>
        <v>0</v>
      </c>
      <c r="AI284" s="2">
        <f t="shared" ca="1" si="531"/>
        <v>0</v>
      </c>
      <c r="AJ284" s="2">
        <f t="shared" ca="1" si="531"/>
        <v>0</v>
      </c>
      <c r="AK284" s="2">
        <f t="shared" ca="1" si="531"/>
        <v>0</v>
      </c>
      <c r="AL284" s="2">
        <f t="shared" ca="1" si="531"/>
        <v>0</v>
      </c>
      <c r="AM284" s="2">
        <f t="shared" ca="1" si="531"/>
        <v>0</v>
      </c>
      <c r="AN284" s="2">
        <f t="shared" ca="1" si="531"/>
        <v>0</v>
      </c>
      <c r="AO284" s="2">
        <f t="shared" ca="1" si="531"/>
        <v>0</v>
      </c>
      <c r="AP284" s="2">
        <f t="shared" ca="1" si="531"/>
        <v>0</v>
      </c>
      <c r="AQ284" s="2">
        <f t="shared" ca="1" si="531"/>
        <v>0</v>
      </c>
      <c r="AR284" s="2">
        <f t="shared" ca="1" si="531"/>
        <v>0</v>
      </c>
      <c r="AS284" s="2">
        <f t="shared" ca="1" si="531"/>
        <v>0</v>
      </c>
      <c r="AT284" s="2">
        <f t="shared" ca="1" si="531"/>
        <v>0</v>
      </c>
      <c r="AU284" s="2">
        <f t="shared" ca="1" si="531"/>
        <v>0</v>
      </c>
      <c r="AV284" s="2">
        <f t="shared" ca="1" si="531"/>
        <v>0</v>
      </c>
      <c r="AW284" s="2">
        <f t="shared" ca="1" si="531"/>
        <v>0</v>
      </c>
      <c r="AX284" s="2">
        <f t="shared" ref="AX284:CC284" ca="1" si="532">AX311*(AK$10&lt;=MAX(rHoldPeriod,1)*12)</f>
        <v>0</v>
      </c>
      <c r="AY284" s="2">
        <f t="shared" ca="1" si="532"/>
        <v>0</v>
      </c>
      <c r="AZ284" s="2">
        <f t="shared" ca="1" si="532"/>
        <v>0</v>
      </c>
      <c r="BA284" s="2">
        <f t="shared" ca="1" si="532"/>
        <v>0</v>
      </c>
      <c r="BB284" s="2">
        <f t="shared" ca="1" si="532"/>
        <v>0</v>
      </c>
      <c r="BC284" s="2">
        <f t="shared" ca="1" si="532"/>
        <v>0</v>
      </c>
      <c r="BD284" s="2">
        <f t="shared" ca="1" si="532"/>
        <v>0</v>
      </c>
      <c r="BE284" s="2">
        <f t="shared" ca="1" si="532"/>
        <v>0</v>
      </c>
      <c r="BF284" s="2">
        <f t="shared" ca="1" si="532"/>
        <v>0</v>
      </c>
      <c r="BG284" s="2">
        <f t="shared" ca="1" si="532"/>
        <v>0</v>
      </c>
      <c r="BH284" s="2">
        <f t="shared" ca="1" si="532"/>
        <v>0</v>
      </c>
      <c r="BI284" s="2">
        <f t="shared" ca="1" si="532"/>
        <v>0</v>
      </c>
      <c r="BJ284" s="2">
        <f t="shared" ca="1" si="532"/>
        <v>0</v>
      </c>
      <c r="BK284" s="2">
        <f t="shared" ca="1" si="532"/>
        <v>0</v>
      </c>
      <c r="BL284" s="2">
        <f t="shared" ca="1" si="532"/>
        <v>0</v>
      </c>
      <c r="BM284" s="2">
        <f t="shared" ca="1" si="532"/>
        <v>0</v>
      </c>
      <c r="BN284" s="2">
        <f t="shared" ca="1" si="532"/>
        <v>0</v>
      </c>
      <c r="BO284" s="2">
        <f t="shared" ca="1" si="532"/>
        <v>0</v>
      </c>
      <c r="BP284" s="2">
        <f t="shared" ca="1" si="532"/>
        <v>0</v>
      </c>
      <c r="BQ284" s="2">
        <f t="shared" ca="1" si="532"/>
        <v>0</v>
      </c>
      <c r="BR284" s="2">
        <f t="shared" ca="1" si="532"/>
        <v>0</v>
      </c>
      <c r="BS284" s="2">
        <f t="shared" ca="1" si="532"/>
        <v>0</v>
      </c>
      <c r="BT284" s="2">
        <f t="shared" ca="1" si="532"/>
        <v>0</v>
      </c>
      <c r="BU284" s="2">
        <f t="shared" ca="1" si="532"/>
        <v>0</v>
      </c>
      <c r="BV284" s="2">
        <f t="shared" ca="1" si="532"/>
        <v>0</v>
      </c>
      <c r="BW284" s="2">
        <f t="shared" ca="1" si="532"/>
        <v>0</v>
      </c>
      <c r="BX284" s="2">
        <f t="shared" ca="1" si="532"/>
        <v>0</v>
      </c>
      <c r="BY284" s="2">
        <f t="shared" ca="1" si="532"/>
        <v>0</v>
      </c>
      <c r="BZ284" s="2">
        <f t="shared" ca="1" si="532"/>
        <v>0</v>
      </c>
      <c r="CA284" s="2">
        <f t="shared" ca="1" si="532"/>
        <v>0</v>
      </c>
      <c r="CB284" s="2">
        <f t="shared" ca="1" si="532"/>
        <v>0</v>
      </c>
      <c r="CC284" s="2">
        <f t="shared" ca="1" si="532"/>
        <v>0</v>
      </c>
      <c r="CD284" s="2">
        <f t="shared" ref="CD284:DI284" ca="1" si="533">CD311*(BQ$10&lt;=MAX(rHoldPeriod,1)*12)</f>
        <v>0</v>
      </c>
      <c r="CE284" s="2">
        <f t="shared" ca="1" si="533"/>
        <v>0</v>
      </c>
      <c r="CF284" s="2">
        <f t="shared" ca="1" si="533"/>
        <v>0</v>
      </c>
      <c r="CG284" s="2">
        <f t="shared" ca="1" si="533"/>
        <v>0</v>
      </c>
      <c r="CH284" s="2">
        <f t="shared" ca="1" si="533"/>
        <v>0</v>
      </c>
      <c r="CI284" s="2">
        <f t="shared" ca="1" si="533"/>
        <v>0</v>
      </c>
      <c r="CJ284" s="2">
        <f t="shared" ca="1" si="533"/>
        <v>0</v>
      </c>
      <c r="CK284" s="2">
        <f t="shared" ca="1" si="533"/>
        <v>0</v>
      </c>
      <c r="CL284" s="2">
        <f t="shared" ca="1" si="533"/>
        <v>0</v>
      </c>
      <c r="CM284" s="2">
        <f t="shared" ca="1" si="533"/>
        <v>0</v>
      </c>
      <c r="CN284" s="2">
        <f t="shared" ca="1" si="533"/>
        <v>0</v>
      </c>
      <c r="CO284" s="2">
        <f t="shared" ca="1" si="533"/>
        <v>0</v>
      </c>
      <c r="CP284" s="2">
        <f t="shared" ca="1" si="533"/>
        <v>0</v>
      </c>
      <c r="CQ284" s="2">
        <f t="shared" ca="1" si="533"/>
        <v>0</v>
      </c>
      <c r="CR284" s="2">
        <f t="shared" ca="1" si="533"/>
        <v>0</v>
      </c>
      <c r="CS284" s="2">
        <f t="shared" ca="1" si="533"/>
        <v>0</v>
      </c>
      <c r="CT284" s="2">
        <f t="shared" ca="1" si="533"/>
        <v>0</v>
      </c>
      <c r="CU284" s="2">
        <f t="shared" ca="1" si="533"/>
        <v>0</v>
      </c>
      <c r="CV284" s="2">
        <f t="shared" ca="1" si="533"/>
        <v>0</v>
      </c>
      <c r="CW284" s="2">
        <f t="shared" ca="1" si="533"/>
        <v>0</v>
      </c>
      <c r="CX284" s="2">
        <f t="shared" ca="1" si="533"/>
        <v>0</v>
      </c>
      <c r="CY284" s="2">
        <f t="shared" ca="1" si="533"/>
        <v>0</v>
      </c>
      <c r="CZ284" s="2">
        <f t="shared" ca="1" si="533"/>
        <v>0</v>
      </c>
      <c r="DA284" s="2">
        <f t="shared" ca="1" si="533"/>
        <v>0</v>
      </c>
      <c r="DB284" s="2">
        <f t="shared" ca="1" si="533"/>
        <v>0</v>
      </c>
      <c r="DC284" s="2">
        <f t="shared" ca="1" si="533"/>
        <v>0</v>
      </c>
      <c r="DD284" s="2">
        <f t="shared" ca="1" si="533"/>
        <v>0</v>
      </c>
      <c r="DE284" s="2">
        <f t="shared" ca="1" si="533"/>
        <v>0</v>
      </c>
      <c r="DF284" s="2">
        <f t="shared" ca="1" si="533"/>
        <v>0</v>
      </c>
      <c r="DG284" s="2">
        <f t="shared" ca="1" si="533"/>
        <v>0</v>
      </c>
      <c r="DH284" s="2">
        <f t="shared" ca="1" si="533"/>
        <v>0</v>
      </c>
      <c r="DI284" s="2">
        <f t="shared" ca="1" si="533"/>
        <v>0</v>
      </c>
      <c r="DJ284" s="2">
        <f t="shared" ref="DJ284:EH284" ca="1" si="534">DJ311*(CW$10&lt;=MAX(rHoldPeriod,1)*12)</f>
        <v>0</v>
      </c>
      <c r="DK284" s="2">
        <f t="shared" ca="1" si="534"/>
        <v>0</v>
      </c>
      <c r="DL284" s="2">
        <f t="shared" ca="1" si="534"/>
        <v>0</v>
      </c>
      <c r="DM284" s="2">
        <f t="shared" ca="1" si="534"/>
        <v>0</v>
      </c>
      <c r="DN284" s="2">
        <f t="shared" ca="1" si="534"/>
        <v>0</v>
      </c>
      <c r="DO284" s="2">
        <f t="shared" ca="1" si="534"/>
        <v>0</v>
      </c>
      <c r="DP284" s="2">
        <f t="shared" ca="1" si="534"/>
        <v>0</v>
      </c>
      <c r="DQ284" s="2">
        <f t="shared" ca="1" si="534"/>
        <v>0</v>
      </c>
      <c r="DR284" s="2">
        <f t="shared" ca="1" si="534"/>
        <v>0</v>
      </c>
      <c r="DS284" s="2">
        <f t="shared" ca="1" si="534"/>
        <v>0</v>
      </c>
      <c r="DT284" s="2">
        <f t="shared" ca="1" si="534"/>
        <v>0</v>
      </c>
      <c r="DU284" s="2">
        <f t="shared" ca="1" si="534"/>
        <v>0</v>
      </c>
      <c r="DV284" s="2">
        <f t="shared" ca="1" si="534"/>
        <v>0</v>
      </c>
      <c r="DW284" s="2">
        <f t="shared" ca="1" si="534"/>
        <v>0</v>
      </c>
      <c r="DX284" s="2">
        <f t="shared" ca="1" si="534"/>
        <v>0</v>
      </c>
      <c r="DY284" s="2">
        <f t="shared" ca="1" si="534"/>
        <v>0</v>
      </c>
      <c r="DZ284" s="2">
        <f t="shared" ca="1" si="534"/>
        <v>0</v>
      </c>
      <c r="EA284" s="2">
        <f t="shared" ca="1" si="534"/>
        <v>0</v>
      </c>
      <c r="EB284" s="2">
        <f t="shared" ca="1" si="534"/>
        <v>0</v>
      </c>
      <c r="EC284" s="2">
        <f t="shared" ca="1" si="534"/>
        <v>0</v>
      </c>
      <c r="ED284" s="2">
        <f t="shared" ca="1" si="534"/>
        <v>0</v>
      </c>
      <c r="EE284" s="2">
        <f t="shared" ca="1" si="534"/>
        <v>0</v>
      </c>
      <c r="EF284" s="2">
        <f t="shared" ca="1" si="534"/>
        <v>0</v>
      </c>
      <c r="EG284" s="2">
        <f t="shared" ca="1" si="534"/>
        <v>0</v>
      </c>
      <c r="EH284" s="2">
        <f t="shared" ca="1" si="534"/>
        <v>0</v>
      </c>
    </row>
    <row r="285" spans="1:138" ht="12.75" thickTop="1" x14ac:dyDescent="0.2">
      <c r="A285" s="2"/>
      <c r="B285" s="199" t="s">
        <v>271</v>
      </c>
      <c r="C285" s="200"/>
      <c r="D285" s="201">
        <f ca="1">SUBTOTAL(9,D249:D284)</f>
        <v>77553702.80491367</v>
      </c>
      <c r="E285" s="201">
        <f t="shared" ref="E285:P285" ca="1" si="535">SUBTOTAL(9,E249:E284)</f>
        <v>89687.5</v>
      </c>
      <c r="F285" s="201">
        <f t="shared" ca="1" si="535"/>
        <v>91929.6875</v>
      </c>
      <c r="G285" s="201">
        <f t="shared" ca="1" si="535"/>
        <v>94227.9296875</v>
      </c>
      <c r="H285" s="201">
        <f t="shared" ca="1" si="535"/>
        <v>96583.6279296875</v>
      </c>
      <c r="I285" s="201">
        <f t="shared" ca="1" si="535"/>
        <v>98998.218627929688</v>
      </c>
      <c r="J285" s="201">
        <f t="shared" ca="1" si="535"/>
        <v>101473.17409362784</v>
      </c>
      <c r="K285" s="201">
        <f t="shared" ca="1" si="535"/>
        <v>104010.00344596896</v>
      </c>
      <c r="L285" s="201">
        <f t="shared" ca="1" si="535"/>
        <v>106610.25353211723</v>
      </c>
      <c r="M285" s="201">
        <f t="shared" ca="1" si="535"/>
        <v>109275.50987042114</v>
      </c>
      <c r="N285" s="201">
        <f t="shared" ca="1" si="535"/>
        <v>112007.39761717618</v>
      </c>
      <c r="O285" s="201">
        <f ca="1">SUBTOTAL(9,O249:O284)</f>
        <v>0</v>
      </c>
      <c r="P285" s="201">
        <f t="shared" ca="1" si="535"/>
        <v>78558506.107218102</v>
      </c>
      <c r="Q285" s="2"/>
      <c r="R285" s="201">
        <f t="shared" ref="R285:CC285" ca="1" si="536">SUBTOTAL(9,R249:R284)</f>
        <v>77553702.80491367</v>
      </c>
      <c r="S285" s="201">
        <f t="shared" ca="1" si="536"/>
        <v>7473.9583333333139</v>
      </c>
      <c r="T285" s="201">
        <f t="shared" ca="1" si="536"/>
        <v>7473.9583333333139</v>
      </c>
      <c r="U285" s="201">
        <f t="shared" ca="1" si="536"/>
        <v>7473.9583333333139</v>
      </c>
      <c r="V285" s="201">
        <f t="shared" ca="1" si="536"/>
        <v>7473.9583333333139</v>
      </c>
      <c r="W285" s="201">
        <f t="shared" ca="1" si="536"/>
        <v>7473.9583333333139</v>
      </c>
      <c r="X285" s="201">
        <f t="shared" ca="1" si="536"/>
        <v>7473.9583333333139</v>
      </c>
      <c r="Y285" s="201">
        <f t="shared" ca="1" si="536"/>
        <v>7473.9583333333139</v>
      </c>
      <c r="Z285" s="201">
        <f t="shared" ca="1" si="536"/>
        <v>7473.9583333333139</v>
      </c>
      <c r="AA285" s="201">
        <f t="shared" ca="1" si="536"/>
        <v>7473.9583333333139</v>
      </c>
      <c r="AB285" s="201">
        <f t="shared" ca="1" si="536"/>
        <v>7473.9583333333139</v>
      </c>
      <c r="AC285" s="201">
        <f t="shared" ca="1" si="536"/>
        <v>0</v>
      </c>
      <c r="AD285" s="201">
        <f t="shared" ca="1" si="536"/>
        <v>7473.9583333333139</v>
      </c>
      <c r="AE285" s="201">
        <f t="shared" ca="1" si="536"/>
        <v>7660.8072916666861</v>
      </c>
      <c r="AF285" s="201">
        <f t="shared" ca="1" si="536"/>
        <v>7660.8072916666861</v>
      </c>
      <c r="AG285" s="201">
        <f t="shared" ca="1" si="536"/>
        <v>7660.8072916666861</v>
      </c>
      <c r="AH285" s="201">
        <f t="shared" ca="1" si="536"/>
        <v>7660.8072916666861</v>
      </c>
      <c r="AI285" s="201">
        <f t="shared" ca="1" si="536"/>
        <v>7660.8072916666861</v>
      </c>
      <c r="AJ285" s="201">
        <f t="shared" ca="1" si="536"/>
        <v>7660.8072916666861</v>
      </c>
      <c r="AK285" s="201">
        <f t="shared" ca="1" si="536"/>
        <v>7660.8072916666861</v>
      </c>
      <c r="AL285" s="201">
        <f t="shared" ca="1" si="536"/>
        <v>7660.8072916666861</v>
      </c>
      <c r="AM285" s="201">
        <f t="shared" ca="1" si="536"/>
        <v>7660.8072916666861</v>
      </c>
      <c r="AN285" s="201">
        <f t="shared" ca="1" si="536"/>
        <v>7660.8072916666861</v>
      </c>
      <c r="AO285" s="201">
        <f t="shared" ca="1" si="536"/>
        <v>7660.8072916666861</v>
      </c>
      <c r="AP285" s="201">
        <f t="shared" ca="1" si="536"/>
        <v>7660.8072916666861</v>
      </c>
      <c r="AQ285" s="201">
        <f t="shared" ca="1" si="536"/>
        <v>7852.3274739583139</v>
      </c>
      <c r="AR285" s="201">
        <f t="shared" ca="1" si="536"/>
        <v>7852.3274739583139</v>
      </c>
      <c r="AS285" s="201">
        <f t="shared" ca="1" si="536"/>
        <v>7852.3274739583139</v>
      </c>
      <c r="AT285" s="201">
        <f t="shared" ca="1" si="536"/>
        <v>7852.3274739583139</v>
      </c>
      <c r="AU285" s="201">
        <f t="shared" ca="1" si="536"/>
        <v>7852.3274739583139</v>
      </c>
      <c r="AV285" s="201">
        <f t="shared" ca="1" si="536"/>
        <v>7852.3274739583139</v>
      </c>
      <c r="AW285" s="201">
        <f t="shared" ca="1" si="536"/>
        <v>7852.3274739583139</v>
      </c>
      <c r="AX285" s="201">
        <f t="shared" ca="1" si="536"/>
        <v>7852.3274739583139</v>
      </c>
      <c r="AY285" s="201">
        <f t="shared" ca="1" si="536"/>
        <v>7852.3274739583139</v>
      </c>
      <c r="AZ285" s="201">
        <f t="shared" ca="1" si="536"/>
        <v>7852.3274739583139</v>
      </c>
      <c r="BA285" s="201">
        <f t="shared" ca="1" si="536"/>
        <v>7852.3274739583139</v>
      </c>
      <c r="BB285" s="201">
        <f t="shared" ca="1" si="536"/>
        <v>7852.3274739583139</v>
      </c>
      <c r="BC285" s="201">
        <f t="shared" ca="1" si="536"/>
        <v>8048.6356608073111</v>
      </c>
      <c r="BD285" s="201">
        <f t="shared" ca="1" si="536"/>
        <v>8048.6356608073111</v>
      </c>
      <c r="BE285" s="201">
        <f t="shared" ca="1" si="536"/>
        <v>8048.6356608073111</v>
      </c>
      <c r="BF285" s="201">
        <f t="shared" ca="1" si="536"/>
        <v>8048.6356608073111</v>
      </c>
      <c r="BG285" s="201">
        <f t="shared" ca="1" si="536"/>
        <v>8048.6356608073111</v>
      </c>
      <c r="BH285" s="201">
        <f t="shared" ca="1" si="536"/>
        <v>8048.6356608073111</v>
      </c>
      <c r="BI285" s="201">
        <f t="shared" ca="1" si="536"/>
        <v>8048.6356608073111</v>
      </c>
      <c r="BJ285" s="201">
        <f t="shared" ca="1" si="536"/>
        <v>8048.6356608073111</v>
      </c>
      <c r="BK285" s="201">
        <f t="shared" ca="1" si="536"/>
        <v>8048.6356608073111</v>
      </c>
      <c r="BL285" s="201">
        <f t="shared" ca="1" si="536"/>
        <v>8048.6356608073111</v>
      </c>
      <c r="BM285" s="201">
        <f t="shared" ca="1" si="536"/>
        <v>8048.6356608073111</v>
      </c>
      <c r="BN285" s="201">
        <f t="shared" ca="1" si="536"/>
        <v>8048.6356608073111</v>
      </c>
      <c r="BO285" s="201">
        <f t="shared" ca="1" si="536"/>
        <v>8249.8515523274546</v>
      </c>
      <c r="BP285" s="201">
        <f t="shared" ca="1" si="536"/>
        <v>8249.8515523274546</v>
      </c>
      <c r="BQ285" s="201">
        <f t="shared" ca="1" si="536"/>
        <v>8249.8515523274546</v>
      </c>
      <c r="BR285" s="201">
        <f t="shared" ca="1" si="536"/>
        <v>8249.8515523274546</v>
      </c>
      <c r="BS285" s="201">
        <f t="shared" ca="1" si="536"/>
        <v>8249.8515523274546</v>
      </c>
      <c r="BT285" s="201">
        <f t="shared" ca="1" si="536"/>
        <v>8249.8515523274546</v>
      </c>
      <c r="BU285" s="201">
        <f t="shared" ca="1" si="536"/>
        <v>8249.8515523274546</v>
      </c>
      <c r="BV285" s="201">
        <f t="shared" ca="1" si="536"/>
        <v>8249.8515523274546</v>
      </c>
      <c r="BW285" s="201">
        <f t="shared" ca="1" si="536"/>
        <v>8249.8515523274546</v>
      </c>
      <c r="BX285" s="201">
        <f t="shared" ca="1" si="536"/>
        <v>8249.8515523274546</v>
      </c>
      <c r="BY285" s="201">
        <f t="shared" ca="1" si="536"/>
        <v>8249.8515523274546</v>
      </c>
      <c r="BZ285" s="201">
        <f t="shared" ca="1" si="536"/>
        <v>8249.8515523274546</v>
      </c>
      <c r="CA285" s="201">
        <f t="shared" ca="1" si="536"/>
        <v>8456.0978411356919</v>
      </c>
      <c r="CB285" s="201">
        <f t="shared" ca="1" si="536"/>
        <v>8456.0978411356919</v>
      </c>
      <c r="CC285" s="201">
        <f t="shared" ca="1" si="536"/>
        <v>8456.0978411356919</v>
      </c>
      <c r="CD285" s="201">
        <f t="shared" ref="CD285:EH285" ca="1" si="537">SUBTOTAL(9,CD249:CD284)</f>
        <v>8456.0978411356919</v>
      </c>
      <c r="CE285" s="201">
        <f t="shared" ca="1" si="537"/>
        <v>8456.0978411356919</v>
      </c>
      <c r="CF285" s="201">
        <f t="shared" ca="1" si="537"/>
        <v>8456.0978411356919</v>
      </c>
      <c r="CG285" s="201">
        <f t="shared" ca="1" si="537"/>
        <v>8456.0978411356919</v>
      </c>
      <c r="CH285" s="201">
        <f t="shared" ca="1" si="537"/>
        <v>8456.0978411356919</v>
      </c>
      <c r="CI285" s="201">
        <f t="shared" ca="1" si="537"/>
        <v>8456.0978411356919</v>
      </c>
      <c r="CJ285" s="201">
        <f t="shared" ca="1" si="537"/>
        <v>8456.0978411356919</v>
      </c>
      <c r="CK285" s="201">
        <f t="shared" ca="1" si="537"/>
        <v>8456.0978411356919</v>
      </c>
      <c r="CL285" s="201">
        <f t="shared" ca="1" si="537"/>
        <v>8456.0978411356919</v>
      </c>
      <c r="CM285" s="201">
        <f t="shared" ca="1" si="537"/>
        <v>8667.5002871640609</v>
      </c>
      <c r="CN285" s="201">
        <f t="shared" ca="1" si="537"/>
        <v>8667.5002871640609</v>
      </c>
      <c r="CO285" s="201">
        <f t="shared" ca="1" si="537"/>
        <v>8667.5002871640609</v>
      </c>
      <c r="CP285" s="201">
        <f t="shared" ca="1" si="537"/>
        <v>8667.5002871640609</v>
      </c>
      <c r="CQ285" s="201">
        <f t="shared" ca="1" si="537"/>
        <v>8667.5002871640609</v>
      </c>
      <c r="CR285" s="201">
        <f t="shared" ca="1" si="537"/>
        <v>8667.5002871640609</v>
      </c>
      <c r="CS285" s="201">
        <f t="shared" ca="1" si="537"/>
        <v>8667.5002871640609</v>
      </c>
      <c r="CT285" s="201">
        <f t="shared" ca="1" si="537"/>
        <v>8667.5002871640609</v>
      </c>
      <c r="CU285" s="201">
        <f t="shared" ca="1" si="537"/>
        <v>8667.5002871640609</v>
      </c>
      <c r="CV285" s="201">
        <f t="shared" ca="1" si="537"/>
        <v>8667.5002871640609</v>
      </c>
      <c r="CW285" s="201">
        <f t="shared" ca="1" si="537"/>
        <v>8667.5002871640609</v>
      </c>
      <c r="CX285" s="201">
        <f t="shared" ca="1" si="537"/>
        <v>8667.5002871640609</v>
      </c>
      <c r="CY285" s="201">
        <f t="shared" ca="1" si="537"/>
        <v>8884.1877943431027</v>
      </c>
      <c r="CZ285" s="201">
        <f t="shared" ca="1" si="537"/>
        <v>8884.1877943431027</v>
      </c>
      <c r="DA285" s="201">
        <f t="shared" ca="1" si="537"/>
        <v>8884.1877943431027</v>
      </c>
      <c r="DB285" s="201">
        <f t="shared" ca="1" si="537"/>
        <v>8884.1877943431027</v>
      </c>
      <c r="DC285" s="201">
        <f t="shared" ca="1" si="537"/>
        <v>8884.1877943431027</v>
      </c>
      <c r="DD285" s="201">
        <f t="shared" ca="1" si="537"/>
        <v>8884.1877943431027</v>
      </c>
      <c r="DE285" s="201">
        <f t="shared" ca="1" si="537"/>
        <v>8884.1877943431027</v>
      </c>
      <c r="DF285" s="201">
        <f t="shared" ca="1" si="537"/>
        <v>8884.1877943431027</v>
      </c>
      <c r="DG285" s="201">
        <f t="shared" ca="1" si="537"/>
        <v>8884.1877943431027</v>
      </c>
      <c r="DH285" s="201">
        <f t="shared" ca="1" si="537"/>
        <v>8884.1877943431027</v>
      </c>
      <c r="DI285" s="201">
        <f t="shared" ca="1" si="537"/>
        <v>8884.1877943431027</v>
      </c>
      <c r="DJ285" s="201">
        <f t="shared" ca="1" si="537"/>
        <v>8884.1877943431027</v>
      </c>
      <c r="DK285" s="201">
        <f t="shared" ca="1" si="537"/>
        <v>9106.2924892017618</v>
      </c>
      <c r="DL285" s="201">
        <f t="shared" ca="1" si="537"/>
        <v>9106.2924892017618</v>
      </c>
      <c r="DM285" s="201">
        <f t="shared" ca="1" si="537"/>
        <v>9106.2924892017618</v>
      </c>
      <c r="DN285" s="201">
        <f t="shared" ca="1" si="537"/>
        <v>9106.2924892017618</v>
      </c>
      <c r="DO285" s="201">
        <f t="shared" ca="1" si="537"/>
        <v>9106.2924892017618</v>
      </c>
      <c r="DP285" s="201">
        <f t="shared" ca="1" si="537"/>
        <v>9106.2924892017618</v>
      </c>
      <c r="DQ285" s="201">
        <f t="shared" ca="1" si="537"/>
        <v>9106.2924892017618</v>
      </c>
      <c r="DR285" s="201">
        <f t="shared" ca="1" si="537"/>
        <v>9106.2924892017618</v>
      </c>
      <c r="DS285" s="201">
        <f t="shared" ca="1" si="537"/>
        <v>9106.2924892017618</v>
      </c>
      <c r="DT285" s="201">
        <f t="shared" ca="1" si="537"/>
        <v>9106.2924892017618</v>
      </c>
      <c r="DU285" s="201">
        <f t="shared" ca="1" si="537"/>
        <v>9106.2924892017618</v>
      </c>
      <c r="DV285" s="201">
        <f t="shared" ca="1" si="537"/>
        <v>9106.2924892017618</v>
      </c>
      <c r="DW285" s="201">
        <f t="shared" ca="1" si="537"/>
        <v>9333.949801431736</v>
      </c>
      <c r="DX285" s="201">
        <f t="shared" ca="1" si="537"/>
        <v>9333.949801431736</v>
      </c>
      <c r="DY285" s="201">
        <f t="shared" ca="1" si="537"/>
        <v>9333.949801431736</v>
      </c>
      <c r="DZ285" s="201">
        <f t="shared" ca="1" si="537"/>
        <v>9333.949801431736</v>
      </c>
      <c r="EA285" s="201">
        <f t="shared" ca="1" si="537"/>
        <v>9333.949801431736</v>
      </c>
      <c r="EB285" s="201">
        <f t="shared" ca="1" si="537"/>
        <v>9333.949801431736</v>
      </c>
      <c r="EC285" s="201">
        <f t="shared" ca="1" si="537"/>
        <v>9333.949801431736</v>
      </c>
      <c r="ED285" s="201">
        <f t="shared" ca="1" si="537"/>
        <v>9333.949801431736</v>
      </c>
      <c r="EE285" s="201">
        <f t="shared" ca="1" si="537"/>
        <v>9333.949801431736</v>
      </c>
      <c r="EF285" s="201">
        <f t="shared" ca="1" si="537"/>
        <v>9333.949801431736</v>
      </c>
      <c r="EG285" s="201">
        <f t="shared" ca="1" si="537"/>
        <v>9333.949801431736</v>
      </c>
      <c r="EH285" s="201">
        <f t="shared" ca="1" si="537"/>
        <v>9333.9498014301062</v>
      </c>
    </row>
    <row r="286" spans="1:138" x14ac:dyDescent="0.2">
      <c r="A286" s="2"/>
      <c r="B286" s="202" t="s">
        <v>272</v>
      </c>
      <c r="C286" s="203"/>
      <c r="D286" s="204">
        <f ca="1">D285-SUM(D258,D251)</f>
        <v>77553702.80491367</v>
      </c>
      <c r="E286" s="204">
        <f t="shared" ref="E286:P286" ca="1" si="538">E285-SUM(E258,E251)</f>
        <v>89687.5</v>
      </c>
      <c r="F286" s="204">
        <f t="shared" ca="1" si="538"/>
        <v>91929.6875</v>
      </c>
      <c r="G286" s="204">
        <f t="shared" ca="1" si="538"/>
        <v>94227.9296875</v>
      </c>
      <c r="H286" s="204">
        <f t="shared" ca="1" si="538"/>
        <v>96583.6279296875</v>
      </c>
      <c r="I286" s="204">
        <f t="shared" ca="1" si="538"/>
        <v>98998.218627929688</v>
      </c>
      <c r="J286" s="204">
        <f t="shared" ca="1" si="538"/>
        <v>101473.17409362784</v>
      </c>
      <c r="K286" s="204">
        <f t="shared" ca="1" si="538"/>
        <v>104010.00344596896</v>
      </c>
      <c r="L286" s="204">
        <f t="shared" ca="1" si="538"/>
        <v>106610.25353211723</v>
      </c>
      <c r="M286" s="204">
        <f t="shared" ca="1" si="538"/>
        <v>109275.50987042114</v>
      </c>
      <c r="N286" s="204">
        <f t="shared" ca="1" si="538"/>
        <v>112007.39761717618</v>
      </c>
      <c r="O286" s="204">
        <f ca="1">O285-SUM(O258,O251)</f>
        <v>0</v>
      </c>
      <c r="P286" s="204">
        <f t="shared" ca="1" si="538"/>
        <v>78558506.107218102</v>
      </c>
      <c r="Q286" s="2"/>
      <c r="R286" s="204">
        <f t="shared" ref="R286:CC286" ca="1" si="539">R285-SUM(R258,R251)</f>
        <v>77553702.80491367</v>
      </c>
      <c r="S286" s="204">
        <f t="shared" ca="1" si="539"/>
        <v>7473.9583333333139</v>
      </c>
      <c r="T286" s="204">
        <f t="shared" ca="1" si="539"/>
        <v>7473.9583333333139</v>
      </c>
      <c r="U286" s="204">
        <f t="shared" ca="1" si="539"/>
        <v>7473.9583333333139</v>
      </c>
      <c r="V286" s="204">
        <f t="shared" ca="1" si="539"/>
        <v>7473.9583333333139</v>
      </c>
      <c r="W286" s="204">
        <f t="shared" ca="1" si="539"/>
        <v>7473.9583333333139</v>
      </c>
      <c r="X286" s="204">
        <f t="shared" ca="1" si="539"/>
        <v>7473.9583333333139</v>
      </c>
      <c r="Y286" s="204">
        <f t="shared" ca="1" si="539"/>
        <v>7473.9583333333139</v>
      </c>
      <c r="Z286" s="204">
        <f t="shared" ca="1" si="539"/>
        <v>7473.9583333333139</v>
      </c>
      <c r="AA286" s="204">
        <f t="shared" ca="1" si="539"/>
        <v>7473.9583333333139</v>
      </c>
      <c r="AB286" s="204">
        <f t="shared" ca="1" si="539"/>
        <v>7473.9583333333139</v>
      </c>
      <c r="AC286" s="204">
        <f t="shared" ca="1" si="539"/>
        <v>0</v>
      </c>
      <c r="AD286" s="204">
        <f t="shared" ca="1" si="539"/>
        <v>7473.9583333333139</v>
      </c>
      <c r="AE286" s="204">
        <f t="shared" ca="1" si="539"/>
        <v>7660.8072916666861</v>
      </c>
      <c r="AF286" s="204">
        <f t="shared" ca="1" si="539"/>
        <v>7660.8072916666861</v>
      </c>
      <c r="AG286" s="204">
        <f t="shared" ca="1" si="539"/>
        <v>7660.8072916666861</v>
      </c>
      <c r="AH286" s="204">
        <f t="shared" ca="1" si="539"/>
        <v>7660.8072916666861</v>
      </c>
      <c r="AI286" s="204">
        <f t="shared" ca="1" si="539"/>
        <v>7660.8072916666861</v>
      </c>
      <c r="AJ286" s="204">
        <f t="shared" ca="1" si="539"/>
        <v>7660.8072916666861</v>
      </c>
      <c r="AK286" s="204">
        <f t="shared" ca="1" si="539"/>
        <v>7660.8072916666861</v>
      </c>
      <c r="AL286" s="204">
        <f t="shared" ca="1" si="539"/>
        <v>7660.8072916666861</v>
      </c>
      <c r="AM286" s="204">
        <f t="shared" ca="1" si="539"/>
        <v>7660.8072916666861</v>
      </c>
      <c r="AN286" s="204">
        <f t="shared" ca="1" si="539"/>
        <v>7660.8072916666861</v>
      </c>
      <c r="AO286" s="204">
        <f t="shared" ca="1" si="539"/>
        <v>7660.8072916666861</v>
      </c>
      <c r="AP286" s="204">
        <f t="shared" ca="1" si="539"/>
        <v>7660.8072916666861</v>
      </c>
      <c r="AQ286" s="204">
        <f t="shared" ca="1" si="539"/>
        <v>7852.3274739583139</v>
      </c>
      <c r="AR286" s="204">
        <f t="shared" ca="1" si="539"/>
        <v>7852.3274739583139</v>
      </c>
      <c r="AS286" s="204">
        <f t="shared" ca="1" si="539"/>
        <v>7852.3274739583139</v>
      </c>
      <c r="AT286" s="204">
        <f t="shared" ca="1" si="539"/>
        <v>7852.3274739583139</v>
      </c>
      <c r="AU286" s="204">
        <f t="shared" ca="1" si="539"/>
        <v>7852.3274739583139</v>
      </c>
      <c r="AV286" s="204">
        <f t="shared" ca="1" si="539"/>
        <v>7852.3274739583139</v>
      </c>
      <c r="AW286" s="204">
        <f t="shared" ca="1" si="539"/>
        <v>7852.3274739583139</v>
      </c>
      <c r="AX286" s="204">
        <f t="shared" ca="1" si="539"/>
        <v>7852.3274739583139</v>
      </c>
      <c r="AY286" s="204">
        <f t="shared" ca="1" si="539"/>
        <v>7852.3274739583139</v>
      </c>
      <c r="AZ286" s="204">
        <f t="shared" ca="1" si="539"/>
        <v>7852.3274739583139</v>
      </c>
      <c r="BA286" s="204">
        <f t="shared" ca="1" si="539"/>
        <v>7852.3274739583139</v>
      </c>
      <c r="BB286" s="204">
        <f t="shared" ca="1" si="539"/>
        <v>7852.3274739583139</v>
      </c>
      <c r="BC286" s="204">
        <f t="shared" ca="1" si="539"/>
        <v>8048.6356608073111</v>
      </c>
      <c r="BD286" s="204">
        <f t="shared" ca="1" si="539"/>
        <v>8048.6356608073111</v>
      </c>
      <c r="BE286" s="204">
        <f t="shared" ca="1" si="539"/>
        <v>8048.6356608073111</v>
      </c>
      <c r="BF286" s="204">
        <f t="shared" ca="1" si="539"/>
        <v>8048.6356608073111</v>
      </c>
      <c r="BG286" s="204">
        <f t="shared" ca="1" si="539"/>
        <v>8048.6356608073111</v>
      </c>
      <c r="BH286" s="204">
        <f t="shared" ca="1" si="539"/>
        <v>8048.6356608073111</v>
      </c>
      <c r="BI286" s="204">
        <f t="shared" ca="1" si="539"/>
        <v>8048.6356608073111</v>
      </c>
      <c r="BJ286" s="204">
        <f t="shared" ca="1" si="539"/>
        <v>8048.6356608073111</v>
      </c>
      <c r="BK286" s="204">
        <f t="shared" ca="1" si="539"/>
        <v>8048.6356608073111</v>
      </c>
      <c r="BL286" s="204">
        <f t="shared" ca="1" si="539"/>
        <v>8048.6356608073111</v>
      </c>
      <c r="BM286" s="204">
        <f t="shared" ca="1" si="539"/>
        <v>8048.6356608073111</v>
      </c>
      <c r="BN286" s="204">
        <f t="shared" ca="1" si="539"/>
        <v>8048.6356608073111</v>
      </c>
      <c r="BO286" s="204">
        <f t="shared" ca="1" si="539"/>
        <v>8249.8515523274546</v>
      </c>
      <c r="BP286" s="204">
        <f t="shared" ca="1" si="539"/>
        <v>8249.8515523274546</v>
      </c>
      <c r="BQ286" s="204">
        <f t="shared" ca="1" si="539"/>
        <v>8249.8515523274546</v>
      </c>
      <c r="BR286" s="204">
        <f t="shared" ca="1" si="539"/>
        <v>8249.8515523274546</v>
      </c>
      <c r="BS286" s="204">
        <f t="shared" ca="1" si="539"/>
        <v>8249.8515523274546</v>
      </c>
      <c r="BT286" s="204">
        <f t="shared" ca="1" si="539"/>
        <v>8249.8515523274546</v>
      </c>
      <c r="BU286" s="204">
        <f t="shared" ca="1" si="539"/>
        <v>8249.8515523274546</v>
      </c>
      <c r="BV286" s="204">
        <f t="shared" ca="1" si="539"/>
        <v>8249.8515523274546</v>
      </c>
      <c r="BW286" s="204">
        <f t="shared" ca="1" si="539"/>
        <v>8249.8515523274546</v>
      </c>
      <c r="BX286" s="204">
        <f t="shared" ca="1" si="539"/>
        <v>8249.8515523274546</v>
      </c>
      <c r="BY286" s="204">
        <f t="shared" ca="1" si="539"/>
        <v>8249.8515523274546</v>
      </c>
      <c r="BZ286" s="204">
        <f t="shared" ca="1" si="539"/>
        <v>8249.8515523274546</v>
      </c>
      <c r="CA286" s="204">
        <f t="shared" ca="1" si="539"/>
        <v>8456.0978411356919</v>
      </c>
      <c r="CB286" s="204">
        <f t="shared" ca="1" si="539"/>
        <v>8456.0978411356919</v>
      </c>
      <c r="CC286" s="204">
        <f t="shared" ca="1" si="539"/>
        <v>8456.0978411356919</v>
      </c>
      <c r="CD286" s="204">
        <f t="shared" ref="CD286:EH286" ca="1" si="540">CD285-SUM(CD258,CD251)</f>
        <v>8456.0978411356919</v>
      </c>
      <c r="CE286" s="204">
        <f t="shared" ca="1" si="540"/>
        <v>8456.0978411356919</v>
      </c>
      <c r="CF286" s="204">
        <f t="shared" ca="1" si="540"/>
        <v>8456.0978411356919</v>
      </c>
      <c r="CG286" s="204">
        <f t="shared" ca="1" si="540"/>
        <v>8456.0978411356919</v>
      </c>
      <c r="CH286" s="204">
        <f t="shared" ca="1" si="540"/>
        <v>8456.0978411356919</v>
      </c>
      <c r="CI286" s="204">
        <f t="shared" ca="1" si="540"/>
        <v>8456.0978411356919</v>
      </c>
      <c r="CJ286" s="204">
        <f t="shared" ca="1" si="540"/>
        <v>8456.0978411356919</v>
      </c>
      <c r="CK286" s="204">
        <f t="shared" ca="1" si="540"/>
        <v>8456.0978411356919</v>
      </c>
      <c r="CL286" s="204">
        <f t="shared" ca="1" si="540"/>
        <v>8456.0978411356919</v>
      </c>
      <c r="CM286" s="204">
        <f t="shared" ca="1" si="540"/>
        <v>8667.5002871640609</v>
      </c>
      <c r="CN286" s="204">
        <f t="shared" ca="1" si="540"/>
        <v>8667.5002871640609</v>
      </c>
      <c r="CO286" s="204">
        <f t="shared" ca="1" si="540"/>
        <v>8667.5002871640609</v>
      </c>
      <c r="CP286" s="204">
        <f t="shared" ca="1" si="540"/>
        <v>8667.5002871640609</v>
      </c>
      <c r="CQ286" s="204">
        <f t="shared" ca="1" si="540"/>
        <v>8667.5002871640609</v>
      </c>
      <c r="CR286" s="204">
        <f t="shared" ca="1" si="540"/>
        <v>8667.5002871640609</v>
      </c>
      <c r="CS286" s="204">
        <f t="shared" ca="1" si="540"/>
        <v>8667.5002871640609</v>
      </c>
      <c r="CT286" s="204">
        <f t="shared" ca="1" si="540"/>
        <v>8667.5002871640609</v>
      </c>
      <c r="CU286" s="204">
        <f t="shared" ca="1" si="540"/>
        <v>8667.5002871640609</v>
      </c>
      <c r="CV286" s="204">
        <f t="shared" ca="1" si="540"/>
        <v>8667.5002871640609</v>
      </c>
      <c r="CW286" s="204">
        <f t="shared" ca="1" si="540"/>
        <v>8667.5002871640609</v>
      </c>
      <c r="CX286" s="204">
        <f t="shared" ca="1" si="540"/>
        <v>8667.5002871640609</v>
      </c>
      <c r="CY286" s="204">
        <f t="shared" ca="1" si="540"/>
        <v>8884.1877943431027</v>
      </c>
      <c r="CZ286" s="204">
        <f t="shared" ca="1" si="540"/>
        <v>8884.1877943431027</v>
      </c>
      <c r="DA286" s="204">
        <f t="shared" ca="1" si="540"/>
        <v>8884.1877943431027</v>
      </c>
      <c r="DB286" s="204">
        <f t="shared" ca="1" si="540"/>
        <v>8884.1877943431027</v>
      </c>
      <c r="DC286" s="204">
        <f t="shared" ca="1" si="540"/>
        <v>8884.1877943431027</v>
      </c>
      <c r="DD286" s="204">
        <f t="shared" ca="1" si="540"/>
        <v>8884.1877943431027</v>
      </c>
      <c r="DE286" s="204">
        <f t="shared" ca="1" si="540"/>
        <v>8884.1877943431027</v>
      </c>
      <c r="DF286" s="204">
        <f t="shared" ca="1" si="540"/>
        <v>8884.1877943431027</v>
      </c>
      <c r="DG286" s="204">
        <f t="shared" ca="1" si="540"/>
        <v>8884.1877943431027</v>
      </c>
      <c r="DH286" s="204">
        <f t="shared" ca="1" si="540"/>
        <v>8884.1877943431027</v>
      </c>
      <c r="DI286" s="204">
        <f t="shared" ca="1" si="540"/>
        <v>8884.1877943431027</v>
      </c>
      <c r="DJ286" s="204">
        <f t="shared" ca="1" si="540"/>
        <v>8884.1877943431027</v>
      </c>
      <c r="DK286" s="204">
        <f t="shared" ca="1" si="540"/>
        <v>9106.2924892017618</v>
      </c>
      <c r="DL286" s="204">
        <f t="shared" ca="1" si="540"/>
        <v>9106.2924892017618</v>
      </c>
      <c r="DM286" s="204">
        <f t="shared" ca="1" si="540"/>
        <v>9106.2924892017618</v>
      </c>
      <c r="DN286" s="204">
        <f t="shared" ca="1" si="540"/>
        <v>9106.2924892017618</v>
      </c>
      <c r="DO286" s="204">
        <f t="shared" ca="1" si="540"/>
        <v>9106.2924892017618</v>
      </c>
      <c r="DP286" s="204">
        <f t="shared" ca="1" si="540"/>
        <v>9106.2924892017618</v>
      </c>
      <c r="DQ286" s="204">
        <f t="shared" ca="1" si="540"/>
        <v>9106.2924892017618</v>
      </c>
      <c r="DR286" s="204">
        <f t="shared" ca="1" si="540"/>
        <v>9106.2924892017618</v>
      </c>
      <c r="DS286" s="204">
        <f t="shared" ca="1" si="540"/>
        <v>9106.2924892017618</v>
      </c>
      <c r="DT286" s="204">
        <f t="shared" ca="1" si="540"/>
        <v>9106.2924892017618</v>
      </c>
      <c r="DU286" s="204">
        <f t="shared" ca="1" si="540"/>
        <v>9106.2924892017618</v>
      </c>
      <c r="DV286" s="204">
        <f t="shared" ca="1" si="540"/>
        <v>9106.2924892017618</v>
      </c>
      <c r="DW286" s="204">
        <f t="shared" ca="1" si="540"/>
        <v>9333.949801431736</v>
      </c>
      <c r="DX286" s="204">
        <f t="shared" ca="1" si="540"/>
        <v>9333.949801431736</v>
      </c>
      <c r="DY286" s="204">
        <f t="shared" ca="1" si="540"/>
        <v>9333.949801431736</v>
      </c>
      <c r="DZ286" s="204">
        <f t="shared" ca="1" si="540"/>
        <v>9333.949801431736</v>
      </c>
      <c r="EA286" s="204">
        <f t="shared" ca="1" si="540"/>
        <v>9333.949801431736</v>
      </c>
      <c r="EB286" s="204">
        <f t="shared" ca="1" si="540"/>
        <v>9333.949801431736</v>
      </c>
      <c r="EC286" s="204">
        <f t="shared" ca="1" si="540"/>
        <v>9333.949801431736</v>
      </c>
      <c r="ED286" s="204">
        <f t="shared" ca="1" si="540"/>
        <v>9333.949801431736</v>
      </c>
      <c r="EE286" s="204">
        <f t="shared" ca="1" si="540"/>
        <v>9333.949801431736</v>
      </c>
      <c r="EF286" s="204">
        <f t="shared" ca="1" si="540"/>
        <v>9333.949801431736</v>
      </c>
      <c r="EG286" s="204">
        <f t="shared" ca="1" si="540"/>
        <v>9333.949801431736</v>
      </c>
      <c r="EH286" s="204">
        <f t="shared" ca="1" si="540"/>
        <v>9333.9498014301062</v>
      </c>
    </row>
    <row r="287" spans="1:138"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row>
    <row r="288" spans="1:138"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row>
    <row r="289" spans="1:138" x14ac:dyDescent="0.2">
      <c r="A289" s="2"/>
      <c r="B289" s="168" t="s">
        <v>273</v>
      </c>
      <c r="C289" s="168"/>
      <c r="D289" s="168"/>
      <c r="E289" s="168"/>
      <c r="F289" s="168"/>
      <c r="G289" s="168"/>
      <c r="H289" s="168"/>
      <c r="I289" s="168"/>
      <c r="J289" s="168"/>
      <c r="K289" s="168"/>
      <c r="L289" s="168"/>
      <c r="M289" s="168"/>
      <c r="N289" s="168"/>
      <c r="O289" s="168"/>
      <c r="P289" s="168"/>
      <c r="Q289" s="2"/>
      <c r="R289" s="168"/>
      <c r="S289" s="168"/>
      <c r="T289" s="168"/>
      <c r="U289" s="168"/>
      <c r="V289" s="168"/>
      <c r="W289" s="168"/>
      <c r="X289" s="168"/>
      <c r="Y289" s="168"/>
      <c r="Z289" s="168"/>
      <c r="AA289" s="168"/>
      <c r="AB289" s="168"/>
      <c r="AC289" s="168"/>
      <c r="AD289" s="168"/>
      <c r="AE289" s="168"/>
      <c r="AF289" s="168"/>
      <c r="AG289" s="168"/>
      <c r="AH289" s="168"/>
      <c r="AI289" s="168"/>
      <c r="AJ289" s="168"/>
      <c r="AK289" s="168"/>
      <c r="AL289" s="168"/>
      <c r="AM289" s="168"/>
      <c r="AN289" s="168"/>
      <c r="AO289" s="168"/>
      <c r="AP289" s="168"/>
      <c r="AQ289" s="168"/>
      <c r="AR289" s="168"/>
      <c r="AS289" s="168"/>
      <c r="AT289" s="168"/>
      <c r="AU289" s="168"/>
      <c r="AV289" s="168"/>
      <c r="AW289" s="168"/>
      <c r="AX289" s="168"/>
      <c r="AY289" s="168"/>
      <c r="AZ289" s="168"/>
      <c r="BA289" s="168"/>
      <c r="BB289" s="168"/>
      <c r="BC289" s="168"/>
      <c r="BD289" s="168"/>
      <c r="BE289" s="168"/>
      <c r="BF289" s="168"/>
      <c r="BG289" s="168"/>
      <c r="BH289" s="168"/>
      <c r="BI289" s="168"/>
      <c r="BJ289" s="168"/>
      <c r="BK289" s="168"/>
      <c r="BL289" s="168"/>
      <c r="BM289" s="168"/>
      <c r="BN289" s="168"/>
      <c r="BO289" s="168"/>
      <c r="BP289" s="168"/>
      <c r="BQ289" s="168"/>
      <c r="BR289" s="168"/>
      <c r="BS289" s="168"/>
      <c r="BT289" s="168"/>
      <c r="BU289" s="168"/>
      <c r="BV289" s="168"/>
      <c r="BW289" s="168"/>
      <c r="BX289" s="168"/>
      <c r="BY289" s="168"/>
      <c r="BZ289" s="168"/>
      <c r="CA289" s="168"/>
      <c r="CB289" s="168"/>
      <c r="CC289" s="168"/>
      <c r="CD289" s="168"/>
      <c r="CE289" s="168"/>
      <c r="CF289" s="168"/>
      <c r="CG289" s="168"/>
      <c r="CH289" s="168"/>
      <c r="CI289" s="168"/>
      <c r="CJ289" s="168"/>
      <c r="CK289" s="168"/>
      <c r="CL289" s="168"/>
      <c r="CM289" s="168"/>
      <c r="CN289" s="168"/>
      <c r="CO289" s="168"/>
      <c r="CP289" s="168"/>
      <c r="CQ289" s="168"/>
      <c r="CR289" s="168"/>
      <c r="CS289" s="168"/>
      <c r="CT289" s="168"/>
      <c r="CU289" s="168"/>
      <c r="CV289" s="168"/>
      <c r="CW289" s="168"/>
      <c r="CX289" s="168"/>
      <c r="CY289" s="168"/>
      <c r="CZ289" s="168"/>
      <c r="DA289" s="168"/>
      <c r="DB289" s="168"/>
      <c r="DC289" s="168"/>
      <c r="DD289" s="168"/>
      <c r="DE289" s="168"/>
      <c r="DF289" s="168"/>
      <c r="DG289" s="168"/>
      <c r="DH289" s="168"/>
      <c r="DI289" s="168"/>
      <c r="DJ289" s="168"/>
      <c r="DK289" s="168"/>
      <c r="DL289" s="168"/>
      <c r="DM289" s="168"/>
      <c r="DN289" s="168"/>
      <c r="DO289" s="168"/>
      <c r="DP289" s="168"/>
      <c r="DQ289" s="168"/>
      <c r="DR289" s="168"/>
      <c r="DS289" s="168"/>
      <c r="DT289" s="168"/>
      <c r="DU289" s="168"/>
      <c r="DV289" s="168"/>
      <c r="DW289" s="168"/>
      <c r="DX289" s="168"/>
      <c r="DY289" s="168"/>
      <c r="DZ289" s="168"/>
      <c r="EA289" s="168"/>
      <c r="EB289" s="168"/>
      <c r="EC289" s="168"/>
      <c r="ED289" s="168"/>
      <c r="EE289" s="168"/>
      <c r="EF289" s="168"/>
      <c r="EG289" s="168"/>
      <c r="EH289" s="168"/>
    </row>
    <row r="290" spans="1:138" x14ac:dyDescent="0.2">
      <c r="A290" s="2"/>
      <c r="B290" s="149" t="s">
        <v>274</v>
      </c>
      <c r="C290" s="96"/>
      <c r="D290" s="96">
        <f t="shared" ref="D290:N290" si="541">D36*(D$10&lt;=MAX(rHoldPeriod,1))</f>
        <v>0</v>
      </c>
      <c r="E290" s="96">
        <f t="shared" ca="1" si="541"/>
        <v>7023277.7577508176</v>
      </c>
      <c r="F290" s="96">
        <f t="shared" ca="1" si="541"/>
        <v>7233976.0904833395</v>
      </c>
      <c r="G290" s="96">
        <f t="shared" ca="1" si="541"/>
        <v>7450995.3731978433</v>
      </c>
      <c r="H290" s="96">
        <f t="shared" ca="1" si="541"/>
        <v>7674525.2343937755</v>
      </c>
      <c r="I290" s="96">
        <f t="shared" ca="1" si="541"/>
        <v>7904760.9914255897</v>
      </c>
      <c r="J290" s="96">
        <f t="shared" ca="1" si="541"/>
        <v>8141903.8211683594</v>
      </c>
      <c r="K290" s="96">
        <f t="shared" ca="1" si="541"/>
        <v>8386160.9358034069</v>
      </c>
      <c r="L290" s="96">
        <f t="shared" ca="1" si="541"/>
        <v>8637745.763877511</v>
      </c>
      <c r="M290" s="96">
        <f t="shared" ca="1" si="541"/>
        <v>8896878.1367938388</v>
      </c>
      <c r="N290" s="96">
        <f t="shared" ca="1" si="541"/>
        <v>9163784.480897652</v>
      </c>
      <c r="O290" s="96">
        <f ca="1">O36*(O$10&lt;=MAX(rHoldPeriod,1))</f>
        <v>0</v>
      </c>
      <c r="P290" s="96">
        <f t="shared" ref="P290:P298" ca="1" si="542">SUMIF($D$10:$N$10,"&lt;="&amp;MAX(rHoldPeriod,1),$D290:$N290)</f>
        <v>80514008.585792139</v>
      </c>
      <c r="Q290" s="2"/>
      <c r="R290" s="2">
        <f t="shared" ref="R290:AB290" si="543">R36*(D$10&lt;=MAX(rHoldPeriod,1)*12)</f>
        <v>0</v>
      </c>
      <c r="S290" s="2">
        <f t="shared" ca="1" si="543"/>
        <v>585273.14647923457</v>
      </c>
      <c r="T290" s="2">
        <f t="shared" ca="1" si="543"/>
        <v>585273.14647923457</v>
      </c>
      <c r="U290" s="2">
        <f t="shared" ca="1" si="543"/>
        <v>585273.14647923457</v>
      </c>
      <c r="V290" s="2">
        <f t="shared" ca="1" si="543"/>
        <v>585273.14647923457</v>
      </c>
      <c r="W290" s="2">
        <f t="shared" ca="1" si="543"/>
        <v>585273.14647923457</v>
      </c>
      <c r="X290" s="2">
        <f t="shared" ca="1" si="543"/>
        <v>585273.14647923457</v>
      </c>
      <c r="Y290" s="2">
        <f t="shared" ca="1" si="543"/>
        <v>585273.14647923457</v>
      </c>
      <c r="Z290" s="2">
        <f t="shared" ca="1" si="543"/>
        <v>585273.14647923457</v>
      </c>
      <c r="AA290" s="2">
        <f t="shared" ca="1" si="543"/>
        <v>585273.14647923457</v>
      </c>
      <c r="AB290" s="2">
        <f t="shared" ca="1" si="543"/>
        <v>585273.14647923457</v>
      </c>
      <c r="AC290" s="2">
        <f ca="1">AC36*(P$10&lt;=MAX(rHoldPeriod,1)*12)</f>
        <v>0</v>
      </c>
      <c r="AD290" s="2">
        <f t="shared" ref="AD290:AW290" ca="1" si="544">AD36*(Q$10&lt;=MAX(rHoldPeriod,1)*12)</f>
        <v>585273.14647923457</v>
      </c>
      <c r="AE290" s="2">
        <f t="shared" ca="1" si="544"/>
        <v>602831.34087361163</v>
      </c>
      <c r="AF290" s="2">
        <f t="shared" ca="1" si="544"/>
        <v>602831.34087361163</v>
      </c>
      <c r="AG290" s="2">
        <f t="shared" ca="1" si="544"/>
        <v>602831.34087361163</v>
      </c>
      <c r="AH290" s="2">
        <f t="shared" ca="1" si="544"/>
        <v>602831.34087361163</v>
      </c>
      <c r="AI290" s="2">
        <f t="shared" ca="1" si="544"/>
        <v>602831.34087361163</v>
      </c>
      <c r="AJ290" s="2">
        <f t="shared" ca="1" si="544"/>
        <v>602831.34087361163</v>
      </c>
      <c r="AK290" s="2">
        <f t="shared" ca="1" si="544"/>
        <v>602831.34087361163</v>
      </c>
      <c r="AL290" s="2">
        <f t="shared" ca="1" si="544"/>
        <v>602831.34087361163</v>
      </c>
      <c r="AM290" s="2">
        <f t="shared" ca="1" si="544"/>
        <v>602831.34087361163</v>
      </c>
      <c r="AN290" s="2">
        <f t="shared" ca="1" si="544"/>
        <v>602831.34087361163</v>
      </c>
      <c r="AO290" s="2">
        <f t="shared" ca="1" si="544"/>
        <v>602831.34087361163</v>
      </c>
      <c r="AP290" s="2">
        <f t="shared" ca="1" si="544"/>
        <v>602831.34087361163</v>
      </c>
      <c r="AQ290" s="2">
        <f t="shared" ca="1" si="544"/>
        <v>620916.28109982028</v>
      </c>
      <c r="AR290" s="2">
        <f t="shared" ca="1" si="544"/>
        <v>620916.28109982028</v>
      </c>
      <c r="AS290" s="2">
        <f t="shared" ca="1" si="544"/>
        <v>620916.28109982028</v>
      </c>
      <c r="AT290" s="2">
        <f t="shared" ca="1" si="544"/>
        <v>620916.28109982028</v>
      </c>
      <c r="AU290" s="2">
        <f t="shared" ca="1" si="544"/>
        <v>620916.28109982028</v>
      </c>
      <c r="AV290" s="2">
        <f t="shared" ca="1" si="544"/>
        <v>620916.28109982028</v>
      </c>
      <c r="AW290" s="2">
        <f t="shared" ca="1" si="544"/>
        <v>620916.28109982028</v>
      </c>
      <c r="AX290" s="2">
        <f t="shared" ref="AX290:CC290" ca="1" si="545">AX36*(AK$10&lt;=MAX(rHoldPeriod,1)*12)</f>
        <v>620916.28109982028</v>
      </c>
      <c r="AY290" s="2">
        <f t="shared" ca="1" si="545"/>
        <v>620916.28109982028</v>
      </c>
      <c r="AZ290" s="2">
        <f t="shared" ca="1" si="545"/>
        <v>620916.28109982028</v>
      </c>
      <c r="BA290" s="2">
        <f t="shared" ca="1" si="545"/>
        <v>620916.28109982028</v>
      </c>
      <c r="BB290" s="2">
        <f t="shared" ca="1" si="545"/>
        <v>620916.28109982028</v>
      </c>
      <c r="BC290" s="2">
        <f t="shared" ca="1" si="545"/>
        <v>639543.76953281474</v>
      </c>
      <c r="BD290" s="2">
        <f t="shared" ca="1" si="545"/>
        <v>639543.76953281474</v>
      </c>
      <c r="BE290" s="2">
        <f t="shared" ca="1" si="545"/>
        <v>639543.76953281474</v>
      </c>
      <c r="BF290" s="2">
        <f t="shared" ca="1" si="545"/>
        <v>639543.76953281474</v>
      </c>
      <c r="BG290" s="2">
        <f t="shared" ca="1" si="545"/>
        <v>639543.76953281474</v>
      </c>
      <c r="BH290" s="2">
        <f t="shared" ca="1" si="545"/>
        <v>639543.76953281474</v>
      </c>
      <c r="BI290" s="2">
        <f t="shared" ca="1" si="545"/>
        <v>639543.76953281474</v>
      </c>
      <c r="BJ290" s="2">
        <f t="shared" ca="1" si="545"/>
        <v>639543.76953281474</v>
      </c>
      <c r="BK290" s="2">
        <f t="shared" ca="1" si="545"/>
        <v>639543.76953281474</v>
      </c>
      <c r="BL290" s="2">
        <f t="shared" ca="1" si="545"/>
        <v>639543.76953281474</v>
      </c>
      <c r="BM290" s="2">
        <f t="shared" ca="1" si="545"/>
        <v>639543.76953281474</v>
      </c>
      <c r="BN290" s="2">
        <f t="shared" ca="1" si="545"/>
        <v>639543.76953281474</v>
      </c>
      <c r="BO290" s="2">
        <f t="shared" ca="1" si="545"/>
        <v>658730.08261879894</v>
      </c>
      <c r="BP290" s="2">
        <f t="shared" ca="1" si="545"/>
        <v>658730.08261879894</v>
      </c>
      <c r="BQ290" s="2">
        <f t="shared" ca="1" si="545"/>
        <v>658730.08261879894</v>
      </c>
      <c r="BR290" s="2">
        <f t="shared" ca="1" si="545"/>
        <v>658730.08261879894</v>
      </c>
      <c r="BS290" s="2">
        <f t="shared" ca="1" si="545"/>
        <v>658730.08261879894</v>
      </c>
      <c r="BT290" s="2">
        <f t="shared" ca="1" si="545"/>
        <v>658730.08261879894</v>
      </c>
      <c r="BU290" s="2">
        <f t="shared" ca="1" si="545"/>
        <v>658730.08261879894</v>
      </c>
      <c r="BV290" s="2">
        <f t="shared" ca="1" si="545"/>
        <v>658730.08261879894</v>
      </c>
      <c r="BW290" s="2">
        <f t="shared" ca="1" si="545"/>
        <v>658730.08261879894</v>
      </c>
      <c r="BX290" s="2">
        <f t="shared" ca="1" si="545"/>
        <v>658730.08261879894</v>
      </c>
      <c r="BY290" s="2">
        <f t="shared" ca="1" si="545"/>
        <v>658730.08261879894</v>
      </c>
      <c r="BZ290" s="2">
        <f t="shared" ca="1" si="545"/>
        <v>658730.08261879894</v>
      </c>
      <c r="CA290" s="2">
        <f t="shared" ca="1" si="545"/>
        <v>678491.98509736301</v>
      </c>
      <c r="CB290" s="2">
        <f t="shared" ca="1" si="545"/>
        <v>678491.98509736301</v>
      </c>
      <c r="CC290" s="2">
        <f t="shared" ca="1" si="545"/>
        <v>678491.98509736301</v>
      </c>
      <c r="CD290" s="2">
        <f t="shared" ref="CD290:DI290" ca="1" si="546">CD36*(BQ$10&lt;=MAX(rHoldPeriod,1)*12)</f>
        <v>678491.98509736301</v>
      </c>
      <c r="CE290" s="2">
        <f t="shared" ca="1" si="546"/>
        <v>678491.98509736301</v>
      </c>
      <c r="CF290" s="2">
        <f t="shared" ca="1" si="546"/>
        <v>678491.98509736301</v>
      </c>
      <c r="CG290" s="2">
        <f t="shared" ca="1" si="546"/>
        <v>678491.98509736301</v>
      </c>
      <c r="CH290" s="2">
        <f t="shared" ca="1" si="546"/>
        <v>678491.98509736301</v>
      </c>
      <c r="CI290" s="2">
        <f t="shared" ca="1" si="546"/>
        <v>678491.98509736301</v>
      </c>
      <c r="CJ290" s="2">
        <f t="shared" ca="1" si="546"/>
        <v>678491.98509736301</v>
      </c>
      <c r="CK290" s="2">
        <f t="shared" ca="1" si="546"/>
        <v>678491.98509736301</v>
      </c>
      <c r="CL290" s="2">
        <f t="shared" ca="1" si="546"/>
        <v>678491.98509736301</v>
      </c>
      <c r="CM290" s="2">
        <f t="shared" ca="1" si="546"/>
        <v>698846.74465028406</v>
      </c>
      <c r="CN290" s="2">
        <f t="shared" ca="1" si="546"/>
        <v>698846.74465028406</v>
      </c>
      <c r="CO290" s="2">
        <f t="shared" ca="1" si="546"/>
        <v>698846.74465028406</v>
      </c>
      <c r="CP290" s="2">
        <f t="shared" ca="1" si="546"/>
        <v>698846.74465028406</v>
      </c>
      <c r="CQ290" s="2">
        <f t="shared" ca="1" si="546"/>
        <v>698846.74465028406</v>
      </c>
      <c r="CR290" s="2">
        <f t="shared" ca="1" si="546"/>
        <v>698846.74465028406</v>
      </c>
      <c r="CS290" s="2">
        <f t="shared" ca="1" si="546"/>
        <v>698846.74465028406</v>
      </c>
      <c r="CT290" s="2">
        <f t="shared" ca="1" si="546"/>
        <v>698846.74465028406</v>
      </c>
      <c r="CU290" s="2">
        <f t="shared" ca="1" si="546"/>
        <v>698846.74465028406</v>
      </c>
      <c r="CV290" s="2">
        <f t="shared" ca="1" si="546"/>
        <v>698846.74465028406</v>
      </c>
      <c r="CW290" s="2">
        <f t="shared" ca="1" si="546"/>
        <v>698846.74465028406</v>
      </c>
      <c r="CX290" s="2">
        <f t="shared" ca="1" si="546"/>
        <v>698846.74465028406</v>
      </c>
      <c r="CY290" s="2">
        <f t="shared" ca="1" si="546"/>
        <v>719812.14698979259</v>
      </c>
      <c r="CZ290" s="2">
        <f t="shared" ca="1" si="546"/>
        <v>719812.14698979259</v>
      </c>
      <c r="DA290" s="2">
        <f t="shared" ca="1" si="546"/>
        <v>719812.14698979259</v>
      </c>
      <c r="DB290" s="2">
        <f t="shared" ca="1" si="546"/>
        <v>719812.14698979259</v>
      </c>
      <c r="DC290" s="2">
        <f t="shared" ca="1" si="546"/>
        <v>719812.14698979259</v>
      </c>
      <c r="DD290" s="2">
        <f t="shared" ca="1" si="546"/>
        <v>719812.14698979259</v>
      </c>
      <c r="DE290" s="2">
        <f t="shared" ca="1" si="546"/>
        <v>719812.14698979259</v>
      </c>
      <c r="DF290" s="2">
        <f t="shared" ca="1" si="546"/>
        <v>719812.14698979259</v>
      </c>
      <c r="DG290" s="2">
        <f t="shared" ca="1" si="546"/>
        <v>719812.14698979259</v>
      </c>
      <c r="DH290" s="2">
        <f t="shared" ca="1" si="546"/>
        <v>719812.14698979259</v>
      </c>
      <c r="DI290" s="2">
        <f t="shared" ca="1" si="546"/>
        <v>719812.14698979259</v>
      </c>
      <c r="DJ290" s="2">
        <f t="shared" ref="DJ290:EH290" ca="1" si="547">DJ36*(CW$10&lt;=MAX(rHoldPeriod,1)*12)</f>
        <v>719812.14698979259</v>
      </c>
      <c r="DK290" s="2">
        <f t="shared" ca="1" si="547"/>
        <v>741406.51139948645</v>
      </c>
      <c r="DL290" s="2">
        <f t="shared" ca="1" si="547"/>
        <v>741406.51139948645</v>
      </c>
      <c r="DM290" s="2">
        <f t="shared" ca="1" si="547"/>
        <v>741406.51139948645</v>
      </c>
      <c r="DN290" s="2">
        <f t="shared" ca="1" si="547"/>
        <v>741406.51139948645</v>
      </c>
      <c r="DO290" s="2">
        <f t="shared" ca="1" si="547"/>
        <v>741406.51139948645</v>
      </c>
      <c r="DP290" s="2">
        <f t="shared" ca="1" si="547"/>
        <v>741406.51139948645</v>
      </c>
      <c r="DQ290" s="2">
        <f t="shared" ca="1" si="547"/>
        <v>741406.51139948645</v>
      </c>
      <c r="DR290" s="2">
        <f t="shared" ca="1" si="547"/>
        <v>741406.51139948645</v>
      </c>
      <c r="DS290" s="2">
        <f t="shared" ca="1" si="547"/>
        <v>741406.51139948645</v>
      </c>
      <c r="DT290" s="2">
        <f t="shared" ca="1" si="547"/>
        <v>741406.51139948645</v>
      </c>
      <c r="DU290" s="2">
        <f t="shared" ca="1" si="547"/>
        <v>741406.51139948645</v>
      </c>
      <c r="DV290" s="2">
        <f t="shared" ca="1" si="547"/>
        <v>741406.51139948645</v>
      </c>
      <c r="DW290" s="2">
        <f t="shared" ca="1" si="547"/>
        <v>763648.70674147084</v>
      </c>
      <c r="DX290" s="2">
        <f t="shared" ca="1" si="547"/>
        <v>763648.70674147084</v>
      </c>
      <c r="DY290" s="2">
        <f t="shared" ca="1" si="547"/>
        <v>763648.70674147084</v>
      </c>
      <c r="DZ290" s="2">
        <f t="shared" ca="1" si="547"/>
        <v>763648.70674147084</v>
      </c>
      <c r="EA290" s="2">
        <f t="shared" ca="1" si="547"/>
        <v>763648.70674147084</v>
      </c>
      <c r="EB290" s="2">
        <f t="shared" ca="1" si="547"/>
        <v>763648.70674147084</v>
      </c>
      <c r="EC290" s="2">
        <f t="shared" ca="1" si="547"/>
        <v>763648.70674147084</v>
      </c>
      <c r="ED290" s="2">
        <f t="shared" ca="1" si="547"/>
        <v>763648.70674147084</v>
      </c>
      <c r="EE290" s="2">
        <f t="shared" ca="1" si="547"/>
        <v>763648.70674147084</v>
      </c>
      <c r="EF290" s="2">
        <f t="shared" ca="1" si="547"/>
        <v>763648.70674147084</v>
      </c>
      <c r="EG290" s="2">
        <f t="shared" ca="1" si="547"/>
        <v>763648.70674147084</v>
      </c>
      <c r="EH290" s="2">
        <f t="shared" ca="1" si="547"/>
        <v>763648.70674147084</v>
      </c>
    </row>
    <row r="291" spans="1:138" x14ac:dyDescent="0.2">
      <c r="A291" s="2"/>
      <c r="B291" s="182" t="s">
        <v>263</v>
      </c>
      <c r="C291" s="96"/>
      <c r="D291" s="96">
        <f t="shared" ref="D291:N291" si="548">-MIN(D253+D173+D151,D290)*(D$10&lt;=MAX(rHoldPeriod,1))</f>
        <v>0</v>
      </c>
      <c r="E291" s="96">
        <f t="shared" ca="1" si="548"/>
        <v>-1967096.9746775255</v>
      </c>
      <c r="F291" s="96">
        <f t="shared" ca="1" si="548"/>
        <v>-2018811.9856444632</v>
      </c>
      <c r="G291" s="96">
        <f t="shared" ca="1" si="548"/>
        <v>-2071895.9994835749</v>
      </c>
      <c r="H291" s="96">
        <f t="shared" ca="1" si="548"/>
        <v>-2126385.5250946041</v>
      </c>
      <c r="I291" s="96">
        <f t="shared" ca="1" si="548"/>
        <v>-2182318.0526146274</v>
      </c>
      <c r="J291" s="96">
        <f t="shared" ca="1" si="548"/>
        <v>-2239732.0800044308</v>
      </c>
      <c r="K291" s="96">
        <f t="shared" ca="1" si="548"/>
        <v>-2298667.1403612127</v>
      </c>
      <c r="L291" s="96">
        <f t="shared" ca="1" si="548"/>
        <v>-2359163.8299776143</v>
      </c>
      <c r="M291" s="96">
        <f t="shared" ca="1" si="548"/>
        <v>-2421263.8371676463</v>
      </c>
      <c r="N291" s="96">
        <f t="shared" ca="1" si="548"/>
        <v>-2485009.9718806478</v>
      </c>
      <c r="O291" s="96">
        <f ca="1">-MIN(O253+O173+O151,O290)*(O$10&lt;=MAX(rHoldPeriod,1))</f>
        <v>0</v>
      </c>
      <c r="P291" s="96">
        <f t="shared" ca="1" si="542"/>
        <v>-22170345.396906346</v>
      </c>
      <c r="Q291" s="2"/>
      <c r="R291" s="2">
        <f t="shared" ref="R291:AB291" si="549">-MIN(R253+R173+R151,R290)*(D$10&lt;=MAX(rHoldPeriod,1)*12)</f>
        <v>0</v>
      </c>
      <c r="S291" s="2">
        <f t="shared" ca="1" si="549"/>
        <v>-163924.74788979377</v>
      </c>
      <c r="T291" s="2">
        <f t="shared" ca="1" si="549"/>
        <v>-163924.74788979377</v>
      </c>
      <c r="U291" s="2">
        <f t="shared" ca="1" si="549"/>
        <v>-163924.74788979377</v>
      </c>
      <c r="V291" s="2">
        <f t="shared" ca="1" si="549"/>
        <v>-163924.74788979377</v>
      </c>
      <c r="W291" s="2">
        <f t="shared" ca="1" si="549"/>
        <v>-163924.74788979377</v>
      </c>
      <c r="X291" s="2">
        <f t="shared" ca="1" si="549"/>
        <v>-163924.74788979377</v>
      </c>
      <c r="Y291" s="2">
        <f t="shared" ca="1" si="549"/>
        <v>-163924.74788979377</v>
      </c>
      <c r="Z291" s="2">
        <f t="shared" ca="1" si="549"/>
        <v>-163924.74788979377</v>
      </c>
      <c r="AA291" s="2">
        <f t="shared" ca="1" si="549"/>
        <v>-163924.74788979377</v>
      </c>
      <c r="AB291" s="2">
        <f t="shared" ca="1" si="549"/>
        <v>-163924.74788979377</v>
      </c>
      <c r="AC291" s="2">
        <f ca="1">-MIN(AC253+AC173+AC151,AC290)*(P$10&lt;=MAX(rHoldPeriod,1)*12)</f>
        <v>0</v>
      </c>
      <c r="AD291" s="2">
        <f t="shared" ref="AD291:AW291" ca="1" si="550">-MIN(AD253+AD173+AD151,AD290)*(Q$10&lt;=MAX(rHoldPeriod,1)*12)</f>
        <v>-163924.74788979377</v>
      </c>
      <c r="AE291" s="2">
        <f t="shared" ca="1" si="550"/>
        <v>-168234.33213703861</v>
      </c>
      <c r="AF291" s="2">
        <f t="shared" ca="1" si="550"/>
        <v>-168234.33213703861</v>
      </c>
      <c r="AG291" s="2">
        <f t="shared" ca="1" si="550"/>
        <v>-168234.33213703861</v>
      </c>
      <c r="AH291" s="2">
        <f t="shared" ca="1" si="550"/>
        <v>-168234.33213703861</v>
      </c>
      <c r="AI291" s="2">
        <f t="shared" ca="1" si="550"/>
        <v>-168234.33213703861</v>
      </c>
      <c r="AJ291" s="2">
        <f t="shared" ca="1" si="550"/>
        <v>-168234.33213703861</v>
      </c>
      <c r="AK291" s="2">
        <f t="shared" ca="1" si="550"/>
        <v>-168234.33213703861</v>
      </c>
      <c r="AL291" s="2">
        <f t="shared" ca="1" si="550"/>
        <v>-168234.33213703861</v>
      </c>
      <c r="AM291" s="2">
        <f t="shared" ca="1" si="550"/>
        <v>-168234.33213703861</v>
      </c>
      <c r="AN291" s="2">
        <f t="shared" ca="1" si="550"/>
        <v>-168234.33213703861</v>
      </c>
      <c r="AO291" s="2">
        <f t="shared" ca="1" si="550"/>
        <v>-168234.33213703861</v>
      </c>
      <c r="AP291" s="2">
        <f t="shared" ca="1" si="550"/>
        <v>-168234.33213703861</v>
      </c>
      <c r="AQ291" s="2">
        <f t="shared" ca="1" si="550"/>
        <v>-172657.9999569646</v>
      </c>
      <c r="AR291" s="2">
        <f t="shared" ca="1" si="550"/>
        <v>-172657.9999569646</v>
      </c>
      <c r="AS291" s="2">
        <f t="shared" ca="1" si="550"/>
        <v>-172657.9999569646</v>
      </c>
      <c r="AT291" s="2">
        <f t="shared" ca="1" si="550"/>
        <v>-172657.9999569646</v>
      </c>
      <c r="AU291" s="2">
        <f t="shared" ca="1" si="550"/>
        <v>-172657.9999569646</v>
      </c>
      <c r="AV291" s="2">
        <f t="shared" ca="1" si="550"/>
        <v>-172657.9999569646</v>
      </c>
      <c r="AW291" s="2">
        <f t="shared" ca="1" si="550"/>
        <v>-172657.9999569646</v>
      </c>
      <c r="AX291" s="2">
        <f t="shared" ref="AX291:CC291" ca="1" si="551">-MIN(AX253+AX173+AX151,AX290)*(AK$10&lt;=MAX(rHoldPeriod,1)*12)</f>
        <v>-172657.9999569646</v>
      </c>
      <c r="AY291" s="2">
        <f t="shared" ca="1" si="551"/>
        <v>-172657.9999569646</v>
      </c>
      <c r="AZ291" s="2">
        <f t="shared" ca="1" si="551"/>
        <v>-172657.9999569646</v>
      </c>
      <c r="BA291" s="2">
        <f t="shared" ca="1" si="551"/>
        <v>-172657.9999569646</v>
      </c>
      <c r="BB291" s="2">
        <f t="shared" ca="1" si="551"/>
        <v>-172657.9999569646</v>
      </c>
      <c r="BC291" s="2">
        <f t="shared" ca="1" si="551"/>
        <v>-177198.79375788372</v>
      </c>
      <c r="BD291" s="2">
        <f t="shared" ca="1" si="551"/>
        <v>-177198.79375788372</v>
      </c>
      <c r="BE291" s="2">
        <f t="shared" ca="1" si="551"/>
        <v>-177198.79375788372</v>
      </c>
      <c r="BF291" s="2">
        <f t="shared" ca="1" si="551"/>
        <v>-177198.79375788372</v>
      </c>
      <c r="BG291" s="2">
        <f t="shared" ca="1" si="551"/>
        <v>-177198.79375788372</v>
      </c>
      <c r="BH291" s="2">
        <f t="shared" ca="1" si="551"/>
        <v>-177198.79375788372</v>
      </c>
      <c r="BI291" s="2">
        <f t="shared" ca="1" si="551"/>
        <v>-177198.79375788372</v>
      </c>
      <c r="BJ291" s="2">
        <f t="shared" ca="1" si="551"/>
        <v>-177198.79375788372</v>
      </c>
      <c r="BK291" s="2">
        <f t="shared" ca="1" si="551"/>
        <v>-177198.79375788372</v>
      </c>
      <c r="BL291" s="2">
        <f t="shared" ca="1" si="551"/>
        <v>-177198.79375788372</v>
      </c>
      <c r="BM291" s="2">
        <f t="shared" ca="1" si="551"/>
        <v>-177198.79375788372</v>
      </c>
      <c r="BN291" s="2">
        <f t="shared" ca="1" si="551"/>
        <v>-177198.79375788372</v>
      </c>
      <c r="BO291" s="2">
        <f t="shared" ca="1" si="551"/>
        <v>-181859.83771788562</v>
      </c>
      <c r="BP291" s="2">
        <f t="shared" ca="1" si="551"/>
        <v>-181859.83771788562</v>
      </c>
      <c r="BQ291" s="2">
        <f t="shared" ca="1" si="551"/>
        <v>-181859.83771788562</v>
      </c>
      <c r="BR291" s="2">
        <f t="shared" ca="1" si="551"/>
        <v>-181859.83771788562</v>
      </c>
      <c r="BS291" s="2">
        <f t="shared" ca="1" si="551"/>
        <v>-181859.83771788562</v>
      </c>
      <c r="BT291" s="2">
        <f t="shared" ca="1" si="551"/>
        <v>-181859.83771788562</v>
      </c>
      <c r="BU291" s="2">
        <f t="shared" ca="1" si="551"/>
        <v>-181859.83771788562</v>
      </c>
      <c r="BV291" s="2">
        <f t="shared" ca="1" si="551"/>
        <v>-181859.83771788562</v>
      </c>
      <c r="BW291" s="2">
        <f t="shared" ca="1" si="551"/>
        <v>-181859.83771788562</v>
      </c>
      <c r="BX291" s="2">
        <f t="shared" ca="1" si="551"/>
        <v>-181859.83771788562</v>
      </c>
      <c r="BY291" s="2">
        <f t="shared" ca="1" si="551"/>
        <v>-181859.83771788562</v>
      </c>
      <c r="BZ291" s="2">
        <f t="shared" ca="1" si="551"/>
        <v>-181859.83771788562</v>
      </c>
      <c r="CA291" s="2">
        <f t="shared" ca="1" si="551"/>
        <v>-186644.34000036924</v>
      </c>
      <c r="CB291" s="2">
        <f t="shared" ca="1" si="551"/>
        <v>-186644.34000036924</v>
      </c>
      <c r="CC291" s="2">
        <f t="shared" ca="1" si="551"/>
        <v>-186644.34000036924</v>
      </c>
      <c r="CD291" s="2">
        <f t="shared" ref="CD291:DI291" ca="1" si="552">-MIN(CD253+CD173+CD151,CD290)*(BQ$10&lt;=MAX(rHoldPeriod,1)*12)</f>
        <v>-186644.34000036924</v>
      </c>
      <c r="CE291" s="2">
        <f t="shared" ca="1" si="552"/>
        <v>-186644.34000036924</v>
      </c>
      <c r="CF291" s="2">
        <f t="shared" ca="1" si="552"/>
        <v>-186644.34000036924</v>
      </c>
      <c r="CG291" s="2">
        <f t="shared" ca="1" si="552"/>
        <v>-186644.34000036924</v>
      </c>
      <c r="CH291" s="2">
        <f t="shared" ca="1" si="552"/>
        <v>-186644.34000036924</v>
      </c>
      <c r="CI291" s="2">
        <f t="shared" ca="1" si="552"/>
        <v>-186644.34000036924</v>
      </c>
      <c r="CJ291" s="2">
        <f t="shared" ca="1" si="552"/>
        <v>-186644.34000036924</v>
      </c>
      <c r="CK291" s="2">
        <f t="shared" ca="1" si="552"/>
        <v>-186644.34000036924</v>
      </c>
      <c r="CL291" s="2">
        <f t="shared" ca="1" si="552"/>
        <v>-186644.34000036924</v>
      </c>
      <c r="CM291" s="2">
        <f t="shared" ca="1" si="552"/>
        <v>-191555.59503010105</v>
      </c>
      <c r="CN291" s="2">
        <f t="shared" ca="1" si="552"/>
        <v>-191555.59503010105</v>
      </c>
      <c r="CO291" s="2">
        <f t="shared" ca="1" si="552"/>
        <v>-191555.59503010105</v>
      </c>
      <c r="CP291" s="2">
        <f t="shared" ca="1" si="552"/>
        <v>-191555.59503010105</v>
      </c>
      <c r="CQ291" s="2">
        <f t="shared" ca="1" si="552"/>
        <v>-191555.59503010105</v>
      </c>
      <c r="CR291" s="2">
        <f t="shared" ca="1" si="552"/>
        <v>-191555.59503010105</v>
      </c>
      <c r="CS291" s="2">
        <f t="shared" ca="1" si="552"/>
        <v>-191555.59503010105</v>
      </c>
      <c r="CT291" s="2">
        <f t="shared" ca="1" si="552"/>
        <v>-191555.59503010105</v>
      </c>
      <c r="CU291" s="2">
        <f t="shared" ca="1" si="552"/>
        <v>-191555.59503010105</v>
      </c>
      <c r="CV291" s="2">
        <f t="shared" ca="1" si="552"/>
        <v>-191555.59503010105</v>
      </c>
      <c r="CW291" s="2">
        <f t="shared" ca="1" si="552"/>
        <v>-191555.59503010105</v>
      </c>
      <c r="CX291" s="2">
        <f t="shared" ca="1" si="552"/>
        <v>-191555.59503010105</v>
      </c>
      <c r="CY291" s="2">
        <f t="shared" ca="1" si="552"/>
        <v>-196596.98583146784</v>
      </c>
      <c r="CZ291" s="2">
        <f t="shared" ca="1" si="552"/>
        <v>-196596.98583146784</v>
      </c>
      <c r="DA291" s="2">
        <f t="shared" ca="1" si="552"/>
        <v>-196596.98583146784</v>
      </c>
      <c r="DB291" s="2">
        <f t="shared" ca="1" si="552"/>
        <v>-196596.98583146784</v>
      </c>
      <c r="DC291" s="2">
        <f t="shared" ca="1" si="552"/>
        <v>-196596.98583146784</v>
      </c>
      <c r="DD291" s="2">
        <f t="shared" ca="1" si="552"/>
        <v>-196596.98583146784</v>
      </c>
      <c r="DE291" s="2">
        <f t="shared" ca="1" si="552"/>
        <v>-196596.98583146784</v>
      </c>
      <c r="DF291" s="2">
        <f t="shared" ca="1" si="552"/>
        <v>-196596.98583146784</v>
      </c>
      <c r="DG291" s="2">
        <f t="shared" ca="1" si="552"/>
        <v>-196596.98583146784</v>
      </c>
      <c r="DH291" s="2">
        <f t="shared" ca="1" si="552"/>
        <v>-196596.98583146784</v>
      </c>
      <c r="DI291" s="2">
        <f t="shared" ca="1" si="552"/>
        <v>-196596.98583146784</v>
      </c>
      <c r="DJ291" s="2">
        <f t="shared" ref="DJ291:EH291" ca="1" si="553">-MIN(DJ253+DJ173+DJ151,DJ290)*(CW$10&lt;=MAX(rHoldPeriod,1)*12)</f>
        <v>-196596.98583146784</v>
      </c>
      <c r="DK291" s="2">
        <f t="shared" ca="1" si="553"/>
        <v>-201771.98643063722</v>
      </c>
      <c r="DL291" s="2">
        <f t="shared" ca="1" si="553"/>
        <v>-201771.98643063722</v>
      </c>
      <c r="DM291" s="2">
        <f t="shared" ca="1" si="553"/>
        <v>-201771.98643063722</v>
      </c>
      <c r="DN291" s="2">
        <f t="shared" ca="1" si="553"/>
        <v>-201771.98643063722</v>
      </c>
      <c r="DO291" s="2">
        <f t="shared" ca="1" si="553"/>
        <v>-201771.98643063722</v>
      </c>
      <c r="DP291" s="2">
        <f t="shared" ca="1" si="553"/>
        <v>-201771.98643063722</v>
      </c>
      <c r="DQ291" s="2">
        <f t="shared" ca="1" si="553"/>
        <v>-201771.98643063722</v>
      </c>
      <c r="DR291" s="2">
        <f t="shared" ca="1" si="553"/>
        <v>-201771.98643063722</v>
      </c>
      <c r="DS291" s="2">
        <f t="shared" ca="1" si="553"/>
        <v>-201771.98643063722</v>
      </c>
      <c r="DT291" s="2">
        <f t="shared" ca="1" si="553"/>
        <v>-201771.98643063722</v>
      </c>
      <c r="DU291" s="2">
        <f t="shared" ca="1" si="553"/>
        <v>-201771.98643063722</v>
      </c>
      <c r="DV291" s="2">
        <f t="shared" ca="1" si="553"/>
        <v>-201771.98643063722</v>
      </c>
      <c r="DW291" s="2">
        <f t="shared" ca="1" si="553"/>
        <v>-207084.16432338732</v>
      </c>
      <c r="DX291" s="2">
        <f t="shared" ca="1" si="553"/>
        <v>-207084.16432338732</v>
      </c>
      <c r="DY291" s="2">
        <f t="shared" ca="1" si="553"/>
        <v>-207084.16432338732</v>
      </c>
      <c r="DZ291" s="2">
        <f t="shared" ca="1" si="553"/>
        <v>-207084.16432338732</v>
      </c>
      <c r="EA291" s="2">
        <f t="shared" ca="1" si="553"/>
        <v>-207084.16432338732</v>
      </c>
      <c r="EB291" s="2">
        <f t="shared" ca="1" si="553"/>
        <v>-207084.16432338732</v>
      </c>
      <c r="EC291" s="2">
        <f t="shared" ca="1" si="553"/>
        <v>-207084.16432338732</v>
      </c>
      <c r="ED291" s="2">
        <f t="shared" ca="1" si="553"/>
        <v>-207084.16432338732</v>
      </c>
      <c r="EE291" s="2">
        <f t="shared" ca="1" si="553"/>
        <v>-207084.16432338732</v>
      </c>
      <c r="EF291" s="2">
        <f t="shared" ca="1" si="553"/>
        <v>-207084.16432338732</v>
      </c>
      <c r="EG291" s="2">
        <f t="shared" ca="1" si="553"/>
        <v>-207084.16432338732</v>
      </c>
      <c r="EH291" s="2">
        <f t="shared" ca="1" si="553"/>
        <v>-207084.16432338732</v>
      </c>
    </row>
    <row r="292" spans="1:138" x14ac:dyDescent="0.2">
      <c r="A292" s="2"/>
      <c r="B292" s="182" t="s">
        <v>267</v>
      </c>
      <c r="C292" s="96"/>
      <c r="D292" s="96">
        <f t="shared" ref="D292:N292" si="554">-MIN(D263+D174+D165,SUM(D290:D291))*(D$10&lt;=MAX(rHoldPeriod,1))</f>
        <v>0</v>
      </c>
      <c r="E292" s="96">
        <f t="shared" ca="1" si="554"/>
        <v>0</v>
      </c>
      <c r="F292" s="96">
        <f t="shared" ca="1" si="554"/>
        <v>0</v>
      </c>
      <c r="G292" s="96">
        <f t="shared" ca="1" si="554"/>
        <v>0</v>
      </c>
      <c r="H292" s="96">
        <f t="shared" ca="1" si="554"/>
        <v>-1791000</v>
      </c>
      <c r="I292" s="96">
        <f t="shared" ca="1" si="554"/>
        <v>-1791000</v>
      </c>
      <c r="J292" s="96">
        <f t="shared" ca="1" si="554"/>
        <v>-1791000</v>
      </c>
      <c r="K292" s="96">
        <f t="shared" ca="1" si="554"/>
        <v>-1791000</v>
      </c>
      <c r="L292" s="96">
        <f t="shared" ca="1" si="554"/>
        <v>-1791000</v>
      </c>
      <c r="M292" s="96">
        <f t="shared" ca="1" si="554"/>
        <v>-1791000</v>
      </c>
      <c r="N292" s="96">
        <f t="shared" ca="1" si="554"/>
        <v>-1791000</v>
      </c>
      <c r="O292" s="96">
        <f ca="1">-MIN(O263+O174+O165,SUM(O290:O291))*(O$10&lt;=MAX(rHoldPeriod,1))</f>
        <v>0</v>
      </c>
      <c r="P292" s="96">
        <f t="shared" ca="1" si="542"/>
        <v>-12537000</v>
      </c>
      <c r="Q292" s="2"/>
      <c r="R292" s="2">
        <f t="shared" ref="R292:AB292" si="555">-MIN(R263+R174+R165,SUM(R290:R291))*(D$10&lt;=MAX(rHoldPeriod,1)*12)</f>
        <v>0</v>
      </c>
      <c r="S292" s="2">
        <f t="shared" ca="1" si="555"/>
        <v>0</v>
      </c>
      <c r="T292" s="2">
        <f t="shared" ca="1" si="555"/>
        <v>0</v>
      </c>
      <c r="U292" s="2">
        <f t="shared" ca="1" si="555"/>
        <v>0</v>
      </c>
      <c r="V292" s="2">
        <f t="shared" ca="1" si="555"/>
        <v>0</v>
      </c>
      <c r="W292" s="2">
        <f t="shared" ca="1" si="555"/>
        <v>0</v>
      </c>
      <c r="X292" s="2">
        <f t="shared" ca="1" si="555"/>
        <v>0</v>
      </c>
      <c r="Y292" s="2">
        <f t="shared" ca="1" si="555"/>
        <v>0</v>
      </c>
      <c r="Z292" s="2">
        <f t="shared" ca="1" si="555"/>
        <v>0</v>
      </c>
      <c r="AA292" s="2">
        <f t="shared" ca="1" si="555"/>
        <v>0</v>
      </c>
      <c r="AB292" s="2">
        <f t="shared" ca="1" si="555"/>
        <v>0</v>
      </c>
      <c r="AC292" s="2">
        <f ca="1">-MIN(AC263+AC174+AC165,SUM(AC290:AC291))*(P$10&lt;=MAX(rHoldPeriod,1)*12)</f>
        <v>0</v>
      </c>
      <c r="AD292" s="2">
        <f t="shared" ref="AD292:AW292" ca="1" si="556">-MIN(AD263+AD174+AD165,SUM(AD290:AD291))*(Q$10&lt;=MAX(rHoldPeriod,1)*12)</f>
        <v>0</v>
      </c>
      <c r="AE292" s="2">
        <f t="shared" ca="1" si="556"/>
        <v>0</v>
      </c>
      <c r="AF292" s="2">
        <f t="shared" ca="1" si="556"/>
        <v>0</v>
      </c>
      <c r="AG292" s="2">
        <f t="shared" ca="1" si="556"/>
        <v>0</v>
      </c>
      <c r="AH292" s="2">
        <f t="shared" ca="1" si="556"/>
        <v>0</v>
      </c>
      <c r="AI292" s="2">
        <f t="shared" ca="1" si="556"/>
        <v>0</v>
      </c>
      <c r="AJ292" s="2">
        <f t="shared" ca="1" si="556"/>
        <v>0</v>
      </c>
      <c r="AK292" s="2">
        <f t="shared" ca="1" si="556"/>
        <v>0</v>
      </c>
      <c r="AL292" s="2">
        <f t="shared" ca="1" si="556"/>
        <v>0</v>
      </c>
      <c r="AM292" s="2">
        <f t="shared" ca="1" si="556"/>
        <v>0</v>
      </c>
      <c r="AN292" s="2">
        <f t="shared" ca="1" si="556"/>
        <v>0</v>
      </c>
      <c r="AO292" s="2">
        <f t="shared" ca="1" si="556"/>
        <v>0</v>
      </c>
      <c r="AP292" s="2">
        <f t="shared" ca="1" si="556"/>
        <v>0</v>
      </c>
      <c r="AQ292" s="2">
        <f t="shared" ca="1" si="556"/>
        <v>0</v>
      </c>
      <c r="AR292" s="2">
        <f t="shared" ca="1" si="556"/>
        <v>0</v>
      </c>
      <c r="AS292" s="2">
        <f t="shared" ca="1" si="556"/>
        <v>0</v>
      </c>
      <c r="AT292" s="2">
        <f t="shared" ca="1" si="556"/>
        <v>0</v>
      </c>
      <c r="AU292" s="2">
        <f t="shared" ca="1" si="556"/>
        <v>0</v>
      </c>
      <c r="AV292" s="2">
        <f t="shared" ca="1" si="556"/>
        <v>0</v>
      </c>
      <c r="AW292" s="2">
        <f t="shared" ca="1" si="556"/>
        <v>0</v>
      </c>
      <c r="AX292" s="2">
        <f t="shared" ref="AX292:CC292" ca="1" si="557">-MIN(AX263+AX174+AX165,SUM(AX290:AX291))*(AK$10&lt;=MAX(rHoldPeriod,1)*12)</f>
        <v>0</v>
      </c>
      <c r="AY292" s="2">
        <f t="shared" ca="1" si="557"/>
        <v>0</v>
      </c>
      <c r="AZ292" s="2">
        <f t="shared" ca="1" si="557"/>
        <v>0</v>
      </c>
      <c r="BA292" s="2">
        <f t="shared" ca="1" si="557"/>
        <v>0</v>
      </c>
      <c r="BB292" s="2">
        <f t="shared" ca="1" si="557"/>
        <v>0</v>
      </c>
      <c r="BC292" s="2">
        <f t="shared" ca="1" si="557"/>
        <v>-149250</v>
      </c>
      <c r="BD292" s="2">
        <f t="shared" ca="1" si="557"/>
        <v>-149250</v>
      </c>
      <c r="BE292" s="2">
        <f t="shared" ca="1" si="557"/>
        <v>-149250</v>
      </c>
      <c r="BF292" s="2">
        <f t="shared" ca="1" si="557"/>
        <v>-149250</v>
      </c>
      <c r="BG292" s="2">
        <f t="shared" ca="1" si="557"/>
        <v>-149250</v>
      </c>
      <c r="BH292" s="2">
        <f t="shared" ca="1" si="557"/>
        <v>-149250</v>
      </c>
      <c r="BI292" s="2">
        <f t="shared" ca="1" si="557"/>
        <v>-149250</v>
      </c>
      <c r="BJ292" s="2">
        <f t="shared" ca="1" si="557"/>
        <v>-149250</v>
      </c>
      <c r="BK292" s="2">
        <f t="shared" ca="1" si="557"/>
        <v>-149250</v>
      </c>
      <c r="BL292" s="2">
        <f t="shared" ca="1" si="557"/>
        <v>-149250</v>
      </c>
      <c r="BM292" s="2">
        <f t="shared" ca="1" si="557"/>
        <v>-149250</v>
      </c>
      <c r="BN292" s="2">
        <f t="shared" ca="1" si="557"/>
        <v>-149250</v>
      </c>
      <c r="BO292" s="2">
        <f t="shared" ca="1" si="557"/>
        <v>-149250</v>
      </c>
      <c r="BP292" s="2">
        <f t="shared" ca="1" si="557"/>
        <v>-149250</v>
      </c>
      <c r="BQ292" s="2">
        <f t="shared" ca="1" si="557"/>
        <v>-149250</v>
      </c>
      <c r="BR292" s="2">
        <f t="shared" ca="1" si="557"/>
        <v>-149250</v>
      </c>
      <c r="BS292" s="2">
        <f t="shared" ca="1" si="557"/>
        <v>-149250</v>
      </c>
      <c r="BT292" s="2">
        <f t="shared" ca="1" si="557"/>
        <v>-149250</v>
      </c>
      <c r="BU292" s="2">
        <f t="shared" ca="1" si="557"/>
        <v>-149250</v>
      </c>
      <c r="BV292" s="2">
        <f t="shared" ca="1" si="557"/>
        <v>-149250</v>
      </c>
      <c r="BW292" s="2">
        <f t="shared" ca="1" si="557"/>
        <v>-149250</v>
      </c>
      <c r="BX292" s="2">
        <f t="shared" ca="1" si="557"/>
        <v>-149250</v>
      </c>
      <c r="BY292" s="2">
        <f t="shared" ca="1" si="557"/>
        <v>-149250</v>
      </c>
      <c r="BZ292" s="2">
        <f t="shared" ca="1" si="557"/>
        <v>-149250</v>
      </c>
      <c r="CA292" s="2">
        <f t="shared" ca="1" si="557"/>
        <v>-149250</v>
      </c>
      <c r="CB292" s="2">
        <f t="shared" ca="1" si="557"/>
        <v>-149250</v>
      </c>
      <c r="CC292" s="2">
        <f t="shared" ca="1" si="557"/>
        <v>-149250</v>
      </c>
      <c r="CD292" s="2">
        <f t="shared" ref="CD292:DI292" ca="1" si="558">-MIN(CD263+CD174+CD165,SUM(CD290:CD291))*(BQ$10&lt;=MAX(rHoldPeriod,1)*12)</f>
        <v>-149250</v>
      </c>
      <c r="CE292" s="2">
        <f t="shared" ca="1" si="558"/>
        <v>-149250</v>
      </c>
      <c r="CF292" s="2">
        <f t="shared" ca="1" si="558"/>
        <v>-149250</v>
      </c>
      <c r="CG292" s="2">
        <f t="shared" ca="1" si="558"/>
        <v>-149250</v>
      </c>
      <c r="CH292" s="2">
        <f t="shared" ca="1" si="558"/>
        <v>-149250</v>
      </c>
      <c r="CI292" s="2">
        <f t="shared" ca="1" si="558"/>
        <v>-149250</v>
      </c>
      <c r="CJ292" s="2">
        <f t="shared" ca="1" si="558"/>
        <v>-149250</v>
      </c>
      <c r="CK292" s="2">
        <f t="shared" ca="1" si="558"/>
        <v>-149250</v>
      </c>
      <c r="CL292" s="2">
        <f t="shared" ca="1" si="558"/>
        <v>-149250</v>
      </c>
      <c r="CM292" s="2">
        <f t="shared" ca="1" si="558"/>
        <v>-149250</v>
      </c>
      <c r="CN292" s="2">
        <f t="shared" ca="1" si="558"/>
        <v>-149250</v>
      </c>
      <c r="CO292" s="2">
        <f t="shared" ca="1" si="558"/>
        <v>-149250</v>
      </c>
      <c r="CP292" s="2">
        <f t="shared" ca="1" si="558"/>
        <v>-149250</v>
      </c>
      <c r="CQ292" s="2">
        <f t="shared" ca="1" si="558"/>
        <v>-149250</v>
      </c>
      <c r="CR292" s="2">
        <f t="shared" ca="1" si="558"/>
        <v>-149250</v>
      </c>
      <c r="CS292" s="2">
        <f t="shared" ca="1" si="558"/>
        <v>-149250</v>
      </c>
      <c r="CT292" s="2">
        <f t="shared" ca="1" si="558"/>
        <v>-149250</v>
      </c>
      <c r="CU292" s="2">
        <f t="shared" ca="1" si="558"/>
        <v>-149250</v>
      </c>
      <c r="CV292" s="2">
        <f t="shared" ca="1" si="558"/>
        <v>-149250</v>
      </c>
      <c r="CW292" s="2">
        <f t="shared" ca="1" si="558"/>
        <v>-149250</v>
      </c>
      <c r="CX292" s="2">
        <f t="shared" ca="1" si="558"/>
        <v>-149250</v>
      </c>
      <c r="CY292" s="2">
        <f t="shared" ca="1" si="558"/>
        <v>-149250</v>
      </c>
      <c r="CZ292" s="2">
        <f t="shared" ca="1" si="558"/>
        <v>-149250</v>
      </c>
      <c r="DA292" s="2">
        <f t="shared" ca="1" si="558"/>
        <v>-149250</v>
      </c>
      <c r="DB292" s="2">
        <f t="shared" ca="1" si="558"/>
        <v>-149250</v>
      </c>
      <c r="DC292" s="2">
        <f t="shared" ca="1" si="558"/>
        <v>-149250</v>
      </c>
      <c r="DD292" s="2">
        <f t="shared" ca="1" si="558"/>
        <v>-149250</v>
      </c>
      <c r="DE292" s="2">
        <f t="shared" ca="1" si="558"/>
        <v>-149250</v>
      </c>
      <c r="DF292" s="2">
        <f t="shared" ca="1" si="558"/>
        <v>-149250</v>
      </c>
      <c r="DG292" s="2">
        <f t="shared" ca="1" si="558"/>
        <v>-149250</v>
      </c>
      <c r="DH292" s="2">
        <f t="shared" ca="1" si="558"/>
        <v>-149250</v>
      </c>
      <c r="DI292" s="2">
        <f t="shared" ca="1" si="558"/>
        <v>-149250</v>
      </c>
      <c r="DJ292" s="2">
        <f t="shared" ref="DJ292:EH292" ca="1" si="559">-MIN(DJ263+DJ174+DJ165,SUM(DJ290:DJ291))*(CW$10&lt;=MAX(rHoldPeriod,1)*12)</f>
        <v>-149250</v>
      </c>
      <c r="DK292" s="2">
        <f t="shared" ca="1" si="559"/>
        <v>-149250</v>
      </c>
      <c r="DL292" s="2">
        <f t="shared" ca="1" si="559"/>
        <v>-149250</v>
      </c>
      <c r="DM292" s="2">
        <f t="shared" ca="1" si="559"/>
        <v>-149250</v>
      </c>
      <c r="DN292" s="2">
        <f t="shared" ca="1" si="559"/>
        <v>-149250</v>
      </c>
      <c r="DO292" s="2">
        <f t="shared" ca="1" si="559"/>
        <v>-149250</v>
      </c>
      <c r="DP292" s="2">
        <f t="shared" ca="1" si="559"/>
        <v>-149250</v>
      </c>
      <c r="DQ292" s="2">
        <f t="shared" ca="1" si="559"/>
        <v>-149250</v>
      </c>
      <c r="DR292" s="2">
        <f t="shared" ca="1" si="559"/>
        <v>-149250</v>
      </c>
      <c r="DS292" s="2">
        <f t="shared" ca="1" si="559"/>
        <v>-149250</v>
      </c>
      <c r="DT292" s="2">
        <f t="shared" ca="1" si="559"/>
        <v>-149250</v>
      </c>
      <c r="DU292" s="2">
        <f t="shared" ca="1" si="559"/>
        <v>-149250</v>
      </c>
      <c r="DV292" s="2">
        <f t="shared" ca="1" si="559"/>
        <v>-149250</v>
      </c>
      <c r="DW292" s="2">
        <f t="shared" ca="1" si="559"/>
        <v>-149250</v>
      </c>
      <c r="DX292" s="2">
        <f t="shared" ca="1" si="559"/>
        <v>-149250</v>
      </c>
      <c r="DY292" s="2">
        <f t="shared" ca="1" si="559"/>
        <v>-149250</v>
      </c>
      <c r="DZ292" s="2">
        <f t="shared" ca="1" si="559"/>
        <v>-149250</v>
      </c>
      <c r="EA292" s="2">
        <f t="shared" ca="1" si="559"/>
        <v>-149250</v>
      </c>
      <c r="EB292" s="2">
        <f t="shared" ca="1" si="559"/>
        <v>-149250</v>
      </c>
      <c r="EC292" s="2">
        <f t="shared" ca="1" si="559"/>
        <v>-149250</v>
      </c>
      <c r="ED292" s="2">
        <f t="shared" ca="1" si="559"/>
        <v>-149250</v>
      </c>
      <c r="EE292" s="2">
        <f t="shared" ca="1" si="559"/>
        <v>-149250</v>
      </c>
      <c r="EF292" s="2">
        <f t="shared" ca="1" si="559"/>
        <v>-149250</v>
      </c>
      <c r="EG292" s="2">
        <f t="shared" ca="1" si="559"/>
        <v>-149250</v>
      </c>
      <c r="EH292" s="2">
        <f t="shared" ca="1" si="559"/>
        <v>-149250</v>
      </c>
    </row>
    <row r="293" spans="1:138" x14ac:dyDescent="0.2">
      <c r="A293" s="2"/>
      <c r="B293" s="182" t="s">
        <v>269</v>
      </c>
      <c r="C293" s="96"/>
      <c r="D293" s="96">
        <f t="shared" ref="D293:N293" si="560">-MIN(MAX(D69+D96,),SUM(D290:D292))*(D$10&lt;=MAX(rHoldPeriod,1))</f>
        <v>0</v>
      </c>
      <c r="E293" s="96">
        <f t="shared" ca="1" si="560"/>
        <v>-4966493.2830732903</v>
      </c>
      <c r="F293" s="96">
        <f t="shared" ca="1" si="560"/>
        <v>-5123234.4173388761</v>
      </c>
      <c r="G293" s="96">
        <f t="shared" ca="1" si="560"/>
        <v>-5284871.4440267682</v>
      </c>
      <c r="H293" s="96">
        <f t="shared" ca="1" si="560"/>
        <v>-3660556.081369482</v>
      </c>
      <c r="I293" s="96">
        <f t="shared" ca="1" si="560"/>
        <v>-3832444.7201830326</v>
      </c>
      <c r="J293" s="96">
        <f t="shared" ca="1" si="560"/>
        <v>-4009698.5670703016</v>
      </c>
      <c r="K293" s="96">
        <f t="shared" ca="1" si="560"/>
        <v>-4192483.7919962266</v>
      </c>
      <c r="L293" s="96">
        <f t="shared" ca="1" si="560"/>
        <v>-4380971.680367779</v>
      </c>
      <c r="M293" s="96">
        <f t="shared" ca="1" si="560"/>
        <v>-4575338.7897557691</v>
      </c>
      <c r="N293" s="96">
        <f t="shared" ca="1" si="560"/>
        <v>-4775767.1113998247</v>
      </c>
      <c r="O293" s="96">
        <f ca="1">-MIN(MAX(O69+O96,),SUM(O290:O292))*(O$10&lt;=MAX(rHoldPeriod,1))</f>
        <v>0</v>
      </c>
      <c r="P293" s="96">
        <f t="shared" ca="1" si="542"/>
        <v>-44801859.886581346</v>
      </c>
      <c r="Q293" s="2"/>
      <c r="R293" s="2">
        <f t="shared" ref="R293:AB293" si="561">-MIN(MAX(R69+R96,),SUM(R290:R292))*(D$10&lt;=MAX(rHoldPeriod,1)*12)</f>
        <v>0</v>
      </c>
      <c r="S293" s="2">
        <f t="shared" ca="1" si="561"/>
        <v>-413874.44025610742</v>
      </c>
      <c r="T293" s="2">
        <f t="shared" ca="1" si="561"/>
        <v>-413874.44025610742</v>
      </c>
      <c r="U293" s="2">
        <f t="shared" ca="1" si="561"/>
        <v>-413874.44025610742</v>
      </c>
      <c r="V293" s="2">
        <f t="shared" ca="1" si="561"/>
        <v>-413874.44025610742</v>
      </c>
      <c r="W293" s="2">
        <f t="shared" ca="1" si="561"/>
        <v>-413874.44025610742</v>
      </c>
      <c r="X293" s="2">
        <f t="shared" ca="1" si="561"/>
        <v>-413874.44025610742</v>
      </c>
      <c r="Y293" s="2">
        <f t="shared" ca="1" si="561"/>
        <v>-413874.44025610742</v>
      </c>
      <c r="Z293" s="2">
        <f t="shared" ca="1" si="561"/>
        <v>-413874.44025610742</v>
      </c>
      <c r="AA293" s="2">
        <f t="shared" ca="1" si="561"/>
        <v>-413874.44025610742</v>
      </c>
      <c r="AB293" s="2">
        <f t="shared" ca="1" si="561"/>
        <v>-413874.44025610742</v>
      </c>
      <c r="AC293" s="2">
        <f ca="1">-MIN(MAX(AC69+AC96,),SUM(AC290:AC292))*(P$10&lt;=MAX(rHoldPeriod,1)*12)</f>
        <v>0</v>
      </c>
      <c r="AD293" s="2">
        <f t="shared" ref="AD293:AW293" ca="1" si="562">-MIN(MAX(AD69+AD96,),SUM(AD290:AD292))*(Q$10&lt;=MAX(rHoldPeriod,1)*12)</f>
        <v>-413874.44025610742</v>
      </c>
      <c r="AE293" s="2">
        <f t="shared" ca="1" si="562"/>
        <v>-426936.20144490636</v>
      </c>
      <c r="AF293" s="2">
        <f t="shared" ca="1" si="562"/>
        <v>-426936.20144490636</v>
      </c>
      <c r="AG293" s="2">
        <f t="shared" ca="1" si="562"/>
        <v>-426936.20144490636</v>
      </c>
      <c r="AH293" s="2">
        <f t="shared" ca="1" si="562"/>
        <v>-426936.20144490636</v>
      </c>
      <c r="AI293" s="2">
        <f t="shared" ca="1" si="562"/>
        <v>-426936.20144490636</v>
      </c>
      <c r="AJ293" s="2">
        <f t="shared" ca="1" si="562"/>
        <v>-426936.20144490636</v>
      </c>
      <c r="AK293" s="2">
        <f t="shared" ca="1" si="562"/>
        <v>-426936.20144490636</v>
      </c>
      <c r="AL293" s="2">
        <f t="shared" ca="1" si="562"/>
        <v>-426936.20144490636</v>
      </c>
      <c r="AM293" s="2">
        <f t="shared" ca="1" si="562"/>
        <v>-426936.20144490636</v>
      </c>
      <c r="AN293" s="2">
        <f t="shared" ca="1" si="562"/>
        <v>-426936.20144490636</v>
      </c>
      <c r="AO293" s="2">
        <f t="shared" ca="1" si="562"/>
        <v>-426936.20144490636</v>
      </c>
      <c r="AP293" s="2">
        <f t="shared" ca="1" si="562"/>
        <v>-426936.20144490636</v>
      </c>
      <c r="AQ293" s="2">
        <f t="shared" ca="1" si="562"/>
        <v>-440405.95366889727</v>
      </c>
      <c r="AR293" s="2">
        <f t="shared" ca="1" si="562"/>
        <v>-440405.95366889727</v>
      </c>
      <c r="AS293" s="2">
        <f t="shared" ca="1" si="562"/>
        <v>-440405.95366889727</v>
      </c>
      <c r="AT293" s="2">
        <f t="shared" ca="1" si="562"/>
        <v>-440405.95366889727</v>
      </c>
      <c r="AU293" s="2">
        <f t="shared" ca="1" si="562"/>
        <v>-440405.95366889727</v>
      </c>
      <c r="AV293" s="2">
        <f t="shared" ca="1" si="562"/>
        <v>-440405.95366889727</v>
      </c>
      <c r="AW293" s="2">
        <f t="shared" ca="1" si="562"/>
        <v>-440405.95366889727</v>
      </c>
      <c r="AX293" s="2">
        <f t="shared" ref="AX293:CC293" ca="1" si="563">-MIN(MAX(AX69+AX96,),SUM(AX290:AX292))*(AK$10&lt;=MAX(rHoldPeriod,1)*12)</f>
        <v>-440405.95366889727</v>
      </c>
      <c r="AY293" s="2">
        <f t="shared" ca="1" si="563"/>
        <v>-440405.95366889727</v>
      </c>
      <c r="AZ293" s="2">
        <f t="shared" ca="1" si="563"/>
        <v>-440405.95366889727</v>
      </c>
      <c r="BA293" s="2">
        <f t="shared" ca="1" si="563"/>
        <v>-440405.95366889727</v>
      </c>
      <c r="BB293" s="2">
        <f t="shared" ca="1" si="563"/>
        <v>-440405.95366889727</v>
      </c>
      <c r="BC293" s="2">
        <f t="shared" ca="1" si="563"/>
        <v>-305046.34011412371</v>
      </c>
      <c r="BD293" s="2">
        <f t="shared" ca="1" si="563"/>
        <v>-305046.34011412371</v>
      </c>
      <c r="BE293" s="2">
        <f t="shared" ca="1" si="563"/>
        <v>-305046.34011412371</v>
      </c>
      <c r="BF293" s="2">
        <f t="shared" ca="1" si="563"/>
        <v>-305046.34011412371</v>
      </c>
      <c r="BG293" s="2">
        <f t="shared" ca="1" si="563"/>
        <v>-305046.34011412371</v>
      </c>
      <c r="BH293" s="2">
        <f t="shared" ca="1" si="563"/>
        <v>-305046.34011412371</v>
      </c>
      <c r="BI293" s="2">
        <f t="shared" ca="1" si="563"/>
        <v>-305046.34011412371</v>
      </c>
      <c r="BJ293" s="2">
        <f t="shared" ca="1" si="563"/>
        <v>-305046.34011412371</v>
      </c>
      <c r="BK293" s="2">
        <f t="shared" ca="1" si="563"/>
        <v>-305046.34011412371</v>
      </c>
      <c r="BL293" s="2">
        <f t="shared" ca="1" si="563"/>
        <v>-305046.34011412371</v>
      </c>
      <c r="BM293" s="2">
        <f t="shared" ca="1" si="563"/>
        <v>-305046.34011412371</v>
      </c>
      <c r="BN293" s="2">
        <f t="shared" ca="1" si="563"/>
        <v>-305046.34011412371</v>
      </c>
      <c r="BO293" s="2">
        <f t="shared" ca="1" si="563"/>
        <v>-319370.39334858593</v>
      </c>
      <c r="BP293" s="2">
        <f t="shared" ca="1" si="563"/>
        <v>-319370.39334858593</v>
      </c>
      <c r="BQ293" s="2">
        <f t="shared" ca="1" si="563"/>
        <v>-319370.39334858593</v>
      </c>
      <c r="BR293" s="2">
        <f t="shared" ca="1" si="563"/>
        <v>-319370.39334858593</v>
      </c>
      <c r="BS293" s="2">
        <f t="shared" ca="1" si="563"/>
        <v>-319370.39334858593</v>
      </c>
      <c r="BT293" s="2">
        <f t="shared" ca="1" si="563"/>
        <v>-319370.39334858593</v>
      </c>
      <c r="BU293" s="2">
        <f t="shared" ca="1" si="563"/>
        <v>-319370.39334858593</v>
      </c>
      <c r="BV293" s="2">
        <f t="shared" ca="1" si="563"/>
        <v>-319370.39334858593</v>
      </c>
      <c r="BW293" s="2">
        <f t="shared" ca="1" si="563"/>
        <v>-319370.39334858593</v>
      </c>
      <c r="BX293" s="2">
        <f t="shared" ca="1" si="563"/>
        <v>-319370.39334858593</v>
      </c>
      <c r="BY293" s="2">
        <f t="shared" ca="1" si="563"/>
        <v>-319370.39334858593</v>
      </c>
      <c r="BZ293" s="2">
        <f t="shared" ca="1" si="563"/>
        <v>-319370.39334858593</v>
      </c>
      <c r="CA293" s="2">
        <f t="shared" ca="1" si="563"/>
        <v>-334141.54725585808</v>
      </c>
      <c r="CB293" s="2">
        <f t="shared" ca="1" si="563"/>
        <v>-334141.54725585808</v>
      </c>
      <c r="CC293" s="2">
        <f t="shared" ca="1" si="563"/>
        <v>-334141.54725585808</v>
      </c>
      <c r="CD293" s="2">
        <f t="shared" ref="CD293:DI293" ca="1" si="564">-MIN(MAX(CD69+CD96,),SUM(CD290:CD292))*(BQ$10&lt;=MAX(rHoldPeriod,1)*12)</f>
        <v>-334141.54725585808</v>
      </c>
      <c r="CE293" s="2">
        <f t="shared" ca="1" si="564"/>
        <v>-334141.54725585808</v>
      </c>
      <c r="CF293" s="2">
        <f t="shared" ca="1" si="564"/>
        <v>-334141.54725585808</v>
      </c>
      <c r="CG293" s="2">
        <f t="shared" ca="1" si="564"/>
        <v>-334141.54725585808</v>
      </c>
      <c r="CH293" s="2">
        <f t="shared" ca="1" si="564"/>
        <v>-334141.54725585808</v>
      </c>
      <c r="CI293" s="2">
        <f t="shared" ca="1" si="564"/>
        <v>-334141.54725585808</v>
      </c>
      <c r="CJ293" s="2">
        <f t="shared" ca="1" si="564"/>
        <v>-334141.54725585808</v>
      </c>
      <c r="CK293" s="2">
        <f t="shared" ca="1" si="564"/>
        <v>-334141.54725585808</v>
      </c>
      <c r="CL293" s="2">
        <f t="shared" ca="1" si="564"/>
        <v>-334141.54725585808</v>
      </c>
      <c r="CM293" s="2">
        <f t="shared" ca="1" si="564"/>
        <v>-349373.6493330191</v>
      </c>
      <c r="CN293" s="2">
        <f t="shared" ca="1" si="564"/>
        <v>-349373.6493330191</v>
      </c>
      <c r="CO293" s="2">
        <f t="shared" ca="1" si="564"/>
        <v>-349373.6493330191</v>
      </c>
      <c r="CP293" s="2">
        <f t="shared" ca="1" si="564"/>
        <v>-349373.6493330191</v>
      </c>
      <c r="CQ293" s="2">
        <f t="shared" ca="1" si="564"/>
        <v>-349373.6493330191</v>
      </c>
      <c r="CR293" s="2">
        <f t="shared" ca="1" si="564"/>
        <v>-349373.6493330191</v>
      </c>
      <c r="CS293" s="2">
        <f t="shared" ca="1" si="564"/>
        <v>-349373.6493330191</v>
      </c>
      <c r="CT293" s="2">
        <f t="shared" ca="1" si="564"/>
        <v>-349373.6493330191</v>
      </c>
      <c r="CU293" s="2">
        <f t="shared" ca="1" si="564"/>
        <v>-349373.6493330191</v>
      </c>
      <c r="CV293" s="2">
        <f t="shared" ca="1" si="564"/>
        <v>-349373.6493330191</v>
      </c>
      <c r="CW293" s="2">
        <f t="shared" ca="1" si="564"/>
        <v>-349373.6493330191</v>
      </c>
      <c r="CX293" s="2">
        <f t="shared" ca="1" si="564"/>
        <v>-349373.6493330191</v>
      </c>
      <c r="CY293" s="2">
        <f t="shared" ca="1" si="564"/>
        <v>-365080.97336398147</v>
      </c>
      <c r="CZ293" s="2">
        <f t="shared" ca="1" si="564"/>
        <v>-365080.97336398147</v>
      </c>
      <c r="DA293" s="2">
        <f t="shared" ca="1" si="564"/>
        <v>-365080.97336398147</v>
      </c>
      <c r="DB293" s="2">
        <f t="shared" ca="1" si="564"/>
        <v>-365080.97336398147</v>
      </c>
      <c r="DC293" s="2">
        <f t="shared" ca="1" si="564"/>
        <v>-365080.97336398147</v>
      </c>
      <c r="DD293" s="2">
        <f t="shared" ca="1" si="564"/>
        <v>-365080.97336398147</v>
      </c>
      <c r="DE293" s="2">
        <f t="shared" ca="1" si="564"/>
        <v>-365080.97336398147</v>
      </c>
      <c r="DF293" s="2">
        <f t="shared" ca="1" si="564"/>
        <v>-365080.97336398147</v>
      </c>
      <c r="DG293" s="2">
        <f t="shared" ca="1" si="564"/>
        <v>-365080.97336398147</v>
      </c>
      <c r="DH293" s="2">
        <f t="shared" ca="1" si="564"/>
        <v>-365080.97336398147</v>
      </c>
      <c r="DI293" s="2">
        <f t="shared" ca="1" si="564"/>
        <v>-365080.97336398147</v>
      </c>
      <c r="DJ293" s="2">
        <f t="shared" ref="DJ293:EH293" ca="1" si="565">-MIN(MAX(DJ69+DJ96,),SUM(DJ290:DJ292))*(CW$10&lt;=MAX(rHoldPeriod,1)*12)</f>
        <v>-365080.97336398147</v>
      </c>
      <c r="DK293" s="2">
        <f t="shared" ca="1" si="565"/>
        <v>-381278.23247964738</v>
      </c>
      <c r="DL293" s="2">
        <f t="shared" ca="1" si="565"/>
        <v>-381278.23247964738</v>
      </c>
      <c r="DM293" s="2">
        <f t="shared" ca="1" si="565"/>
        <v>-381278.23247964738</v>
      </c>
      <c r="DN293" s="2">
        <f t="shared" ca="1" si="565"/>
        <v>-381278.23247964738</v>
      </c>
      <c r="DO293" s="2">
        <f t="shared" ca="1" si="565"/>
        <v>-381278.23247964738</v>
      </c>
      <c r="DP293" s="2">
        <f t="shared" ca="1" si="565"/>
        <v>-381278.23247964738</v>
      </c>
      <c r="DQ293" s="2">
        <f t="shared" ca="1" si="565"/>
        <v>-381278.23247964738</v>
      </c>
      <c r="DR293" s="2">
        <f t="shared" ca="1" si="565"/>
        <v>-381278.23247964738</v>
      </c>
      <c r="DS293" s="2">
        <f t="shared" ca="1" si="565"/>
        <v>-381278.23247964738</v>
      </c>
      <c r="DT293" s="2">
        <f t="shared" ca="1" si="565"/>
        <v>-381278.23247964738</v>
      </c>
      <c r="DU293" s="2">
        <f t="shared" ca="1" si="565"/>
        <v>-381278.23247964738</v>
      </c>
      <c r="DV293" s="2">
        <f t="shared" ca="1" si="565"/>
        <v>-381278.23247964738</v>
      </c>
      <c r="DW293" s="2">
        <f t="shared" ca="1" si="565"/>
        <v>-397980.59261665167</v>
      </c>
      <c r="DX293" s="2">
        <f t="shared" ca="1" si="565"/>
        <v>-397980.59261665167</v>
      </c>
      <c r="DY293" s="2">
        <f t="shared" ca="1" si="565"/>
        <v>-397980.59261665167</v>
      </c>
      <c r="DZ293" s="2">
        <f t="shared" ca="1" si="565"/>
        <v>-397980.59261665167</v>
      </c>
      <c r="EA293" s="2">
        <f t="shared" ca="1" si="565"/>
        <v>-397980.59261665167</v>
      </c>
      <c r="EB293" s="2">
        <f t="shared" ca="1" si="565"/>
        <v>-397980.59261665167</v>
      </c>
      <c r="EC293" s="2">
        <f t="shared" ca="1" si="565"/>
        <v>-397980.59261665167</v>
      </c>
      <c r="ED293" s="2">
        <f t="shared" ca="1" si="565"/>
        <v>-397980.59261665167</v>
      </c>
      <c r="EE293" s="2">
        <f t="shared" ca="1" si="565"/>
        <v>-397980.59261665167</v>
      </c>
      <c r="EF293" s="2">
        <f t="shared" ca="1" si="565"/>
        <v>-397980.59261665167</v>
      </c>
      <c r="EG293" s="2">
        <f t="shared" ca="1" si="565"/>
        <v>-397980.59261665167</v>
      </c>
      <c r="EH293" s="2">
        <f t="shared" ca="1" si="565"/>
        <v>-397980.59261665167</v>
      </c>
    </row>
    <row r="294" spans="1:138" x14ac:dyDescent="0.2">
      <c r="A294" s="2"/>
      <c r="B294" s="149" t="s">
        <v>217</v>
      </c>
      <c r="C294" s="96"/>
      <c r="D294" s="96">
        <f t="shared" ref="D294:N294" si="566">D87*(D$10&lt;=MAX(rHoldPeriod,1))</f>
        <v>0</v>
      </c>
      <c r="E294" s="96">
        <f t="shared" ca="1" si="566"/>
        <v>0</v>
      </c>
      <c r="F294" s="96">
        <f t="shared" ca="1" si="566"/>
        <v>0</v>
      </c>
      <c r="G294" s="96">
        <f t="shared" ca="1" si="566"/>
        <v>0</v>
      </c>
      <c r="H294" s="96">
        <f t="shared" ca="1" si="566"/>
        <v>0</v>
      </c>
      <c r="I294" s="96">
        <f t="shared" ca="1" si="566"/>
        <v>0</v>
      </c>
      <c r="J294" s="96">
        <f t="shared" ca="1" si="566"/>
        <v>0</v>
      </c>
      <c r="K294" s="96">
        <f t="shared" ca="1" si="566"/>
        <v>0</v>
      </c>
      <c r="L294" s="96">
        <f t="shared" ca="1" si="566"/>
        <v>0</v>
      </c>
      <c r="M294" s="96">
        <f t="shared" ca="1" si="566"/>
        <v>0</v>
      </c>
      <c r="N294" s="96">
        <f t="shared" ca="1" si="566"/>
        <v>121306228.60167913</v>
      </c>
      <c r="O294" s="96">
        <f ca="1">O87*(O$10&lt;=MAX(rHoldPeriod,1))</f>
        <v>0</v>
      </c>
      <c r="P294" s="96">
        <f t="shared" ca="1" si="542"/>
        <v>121306228.60167913</v>
      </c>
      <c r="Q294" s="2"/>
      <c r="R294" s="2">
        <f t="shared" ref="R294:AB294" si="567">R87*(D$10&lt;=MAX(rHoldPeriod,1)*12)</f>
        <v>0</v>
      </c>
      <c r="S294" s="2">
        <f t="shared" si="567"/>
        <v>0</v>
      </c>
      <c r="T294" s="2">
        <f t="shared" si="567"/>
        <v>0</v>
      </c>
      <c r="U294" s="2">
        <f t="shared" si="567"/>
        <v>0</v>
      </c>
      <c r="V294" s="2">
        <f t="shared" si="567"/>
        <v>0</v>
      </c>
      <c r="W294" s="2">
        <f t="shared" si="567"/>
        <v>0</v>
      </c>
      <c r="X294" s="2">
        <f t="shared" si="567"/>
        <v>0</v>
      </c>
      <c r="Y294" s="2">
        <f t="shared" si="567"/>
        <v>0</v>
      </c>
      <c r="Z294" s="2">
        <f t="shared" si="567"/>
        <v>0</v>
      </c>
      <c r="AA294" s="2">
        <f t="shared" si="567"/>
        <v>0</v>
      </c>
      <c r="AB294" s="2">
        <f t="shared" si="567"/>
        <v>0</v>
      </c>
      <c r="AC294" s="2">
        <f>AC87*(P$10&lt;=MAX(rHoldPeriod,1)*12)</f>
        <v>0</v>
      </c>
      <c r="AD294" s="2">
        <f t="shared" ref="AD294:AW294" ca="1" si="568">AD87*(Q$10&lt;=MAX(rHoldPeriod,1)*12)</f>
        <v>0</v>
      </c>
      <c r="AE294" s="2">
        <f t="shared" si="568"/>
        <v>0</v>
      </c>
      <c r="AF294" s="2">
        <f t="shared" si="568"/>
        <v>0</v>
      </c>
      <c r="AG294" s="2">
        <f t="shared" si="568"/>
        <v>0</v>
      </c>
      <c r="AH294" s="2">
        <f t="shared" si="568"/>
        <v>0</v>
      </c>
      <c r="AI294" s="2">
        <f t="shared" si="568"/>
        <v>0</v>
      </c>
      <c r="AJ294" s="2">
        <f t="shared" si="568"/>
        <v>0</v>
      </c>
      <c r="AK294" s="2">
        <f t="shared" si="568"/>
        <v>0</v>
      </c>
      <c r="AL294" s="2">
        <f t="shared" si="568"/>
        <v>0</v>
      </c>
      <c r="AM294" s="2">
        <f t="shared" si="568"/>
        <v>0</v>
      </c>
      <c r="AN294" s="2">
        <f t="shared" si="568"/>
        <v>0</v>
      </c>
      <c r="AO294" s="2">
        <f t="shared" si="568"/>
        <v>0</v>
      </c>
      <c r="AP294" s="2">
        <f t="shared" ca="1" si="568"/>
        <v>0</v>
      </c>
      <c r="AQ294" s="2">
        <f t="shared" si="568"/>
        <v>0</v>
      </c>
      <c r="AR294" s="2">
        <f t="shared" si="568"/>
        <v>0</v>
      </c>
      <c r="AS294" s="2">
        <f t="shared" si="568"/>
        <v>0</v>
      </c>
      <c r="AT294" s="2">
        <f t="shared" si="568"/>
        <v>0</v>
      </c>
      <c r="AU294" s="2">
        <f t="shared" si="568"/>
        <v>0</v>
      </c>
      <c r="AV294" s="2">
        <f t="shared" si="568"/>
        <v>0</v>
      </c>
      <c r="AW294" s="2">
        <f t="shared" si="568"/>
        <v>0</v>
      </c>
      <c r="AX294" s="2">
        <f t="shared" ref="AX294:CC294" si="569">AX87*(AK$10&lt;=MAX(rHoldPeriod,1)*12)</f>
        <v>0</v>
      </c>
      <c r="AY294" s="2">
        <f t="shared" si="569"/>
        <v>0</v>
      </c>
      <c r="AZ294" s="2">
        <f t="shared" si="569"/>
        <v>0</v>
      </c>
      <c r="BA294" s="2">
        <f t="shared" si="569"/>
        <v>0</v>
      </c>
      <c r="BB294" s="2">
        <f t="shared" ca="1" si="569"/>
        <v>0</v>
      </c>
      <c r="BC294" s="2">
        <f t="shared" si="569"/>
        <v>0</v>
      </c>
      <c r="BD294" s="2">
        <f t="shared" si="569"/>
        <v>0</v>
      </c>
      <c r="BE294" s="2">
        <f t="shared" si="569"/>
        <v>0</v>
      </c>
      <c r="BF294" s="2">
        <f t="shared" si="569"/>
        <v>0</v>
      </c>
      <c r="BG294" s="2">
        <f t="shared" si="569"/>
        <v>0</v>
      </c>
      <c r="BH294" s="2">
        <f t="shared" si="569"/>
        <v>0</v>
      </c>
      <c r="BI294" s="2">
        <f t="shared" si="569"/>
        <v>0</v>
      </c>
      <c r="BJ294" s="2">
        <f t="shared" si="569"/>
        <v>0</v>
      </c>
      <c r="BK294" s="2">
        <f t="shared" si="569"/>
        <v>0</v>
      </c>
      <c r="BL294" s="2">
        <f t="shared" si="569"/>
        <v>0</v>
      </c>
      <c r="BM294" s="2">
        <f t="shared" si="569"/>
        <v>0</v>
      </c>
      <c r="BN294" s="2">
        <f t="shared" ca="1" si="569"/>
        <v>0</v>
      </c>
      <c r="BO294" s="2">
        <f t="shared" si="569"/>
        <v>0</v>
      </c>
      <c r="BP294" s="2">
        <f t="shared" si="569"/>
        <v>0</v>
      </c>
      <c r="BQ294" s="2">
        <f t="shared" si="569"/>
        <v>0</v>
      </c>
      <c r="BR294" s="2">
        <f t="shared" si="569"/>
        <v>0</v>
      </c>
      <c r="BS294" s="2">
        <f t="shared" si="569"/>
        <v>0</v>
      </c>
      <c r="BT294" s="2">
        <f t="shared" si="569"/>
        <v>0</v>
      </c>
      <c r="BU294" s="2">
        <f t="shared" si="569"/>
        <v>0</v>
      </c>
      <c r="BV294" s="2">
        <f t="shared" si="569"/>
        <v>0</v>
      </c>
      <c r="BW294" s="2">
        <f t="shared" si="569"/>
        <v>0</v>
      </c>
      <c r="BX294" s="2">
        <f t="shared" si="569"/>
        <v>0</v>
      </c>
      <c r="BY294" s="2">
        <f t="shared" si="569"/>
        <v>0</v>
      </c>
      <c r="BZ294" s="2">
        <f t="shared" ca="1" si="569"/>
        <v>0</v>
      </c>
      <c r="CA294" s="2">
        <f t="shared" si="569"/>
        <v>0</v>
      </c>
      <c r="CB294" s="2">
        <f t="shared" si="569"/>
        <v>0</v>
      </c>
      <c r="CC294" s="2">
        <f t="shared" si="569"/>
        <v>0</v>
      </c>
      <c r="CD294" s="2">
        <f t="shared" ref="CD294:DI294" si="570">CD87*(BQ$10&lt;=MAX(rHoldPeriod,1)*12)</f>
        <v>0</v>
      </c>
      <c r="CE294" s="2">
        <f t="shared" si="570"/>
        <v>0</v>
      </c>
      <c r="CF294" s="2">
        <f t="shared" si="570"/>
        <v>0</v>
      </c>
      <c r="CG294" s="2">
        <f t="shared" si="570"/>
        <v>0</v>
      </c>
      <c r="CH294" s="2">
        <f t="shared" si="570"/>
        <v>0</v>
      </c>
      <c r="CI294" s="2">
        <f t="shared" si="570"/>
        <v>0</v>
      </c>
      <c r="CJ294" s="2">
        <f t="shared" si="570"/>
        <v>0</v>
      </c>
      <c r="CK294" s="2">
        <f t="shared" si="570"/>
        <v>0</v>
      </c>
      <c r="CL294" s="2">
        <f t="shared" ca="1" si="570"/>
        <v>0</v>
      </c>
      <c r="CM294" s="2">
        <f t="shared" si="570"/>
        <v>0</v>
      </c>
      <c r="CN294" s="2">
        <f t="shared" si="570"/>
        <v>0</v>
      </c>
      <c r="CO294" s="2">
        <f t="shared" si="570"/>
        <v>0</v>
      </c>
      <c r="CP294" s="2">
        <f t="shared" si="570"/>
        <v>0</v>
      </c>
      <c r="CQ294" s="2">
        <f t="shared" si="570"/>
        <v>0</v>
      </c>
      <c r="CR294" s="2">
        <f t="shared" si="570"/>
        <v>0</v>
      </c>
      <c r="CS294" s="2">
        <f t="shared" si="570"/>
        <v>0</v>
      </c>
      <c r="CT294" s="2">
        <f t="shared" si="570"/>
        <v>0</v>
      </c>
      <c r="CU294" s="2">
        <f t="shared" si="570"/>
        <v>0</v>
      </c>
      <c r="CV294" s="2">
        <f t="shared" si="570"/>
        <v>0</v>
      </c>
      <c r="CW294" s="2">
        <f t="shared" si="570"/>
        <v>0</v>
      </c>
      <c r="CX294" s="2">
        <f t="shared" ca="1" si="570"/>
        <v>0</v>
      </c>
      <c r="CY294" s="2">
        <f t="shared" si="570"/>
        <v>0</v>
      </c>
      <c r="CZ294" s="2">
        <f t="shared" si="570"/>
        <v>0</v>
      </c>
      <c r="DA294" s="2">
        <f t="shared" si="570"/>
        <v>0</v>
      </c>
      <c r="DB294" s="2">
        <f t="shared" si="570"/>
        <v>0</v>
      </c>
      <c r="DC294" s="2">
        <f t="shared" si="570"/>
        <v>0</v>
      </c>
      <c r="DD294" s="2">
        <f t="shared" si="570"/>
        <v>0</v>
      </c>
      <c r="DE294" s="2">
        <f t="shared" si="570"/>
        <v>0</v>
      </c>
      <c r="DF294" s="2">
        <f t="shared" si="570"/>
        <v>0</v>
      </c>
      <c r="DG294" s="2">
        <f t="shared" si="570"/>
        <v>0</v>
      </c>
      <c r="DH294" s="2">
        <f t="shared" si="570"/>
        <v>0</v>
      </c>
      <c r="DI294" s="2">
        <f t="shared" si="570"/>
        <v>0</v>
      </c>
      <c r="DJ294" s="2">
        <f t="shared" ref="DJ294:EH294" ca="1" si="571">DJ87*(CW$10&lt;=MAX(rHoldPeriod,1)*12)</f>
        <v>0</v>
      </c>
      <c r="DK294" s="2">
        <f t="shared" si="571"/>
        <v>0</v>
      </c>
      <c r="DL294" s="2">
        <f t="shared" si="571"/>
        <v>0</v>
      </c>
      <c r="DM294" s="2">
        <f t="shared" si="571"/>
        <v>0</v>
      </c>
      <c r="DN294" s="2">
        <f t="shared" si="571"/>
        <v>0</v>
      </c>
      <c r="DO294" s="2">
        <f t="shared" si="571"/>
        <v>0</v>
      </c>
      <c r="DP294" s="2">
        <f t="shared" si="571"/>
        <v>0</v>
      </c>
      <c r="DQ294" s="2">
        <f t="shared" si="571"/>
        <v>0</v>
      </c>
      <c r="DR294" s="2">
        <f t="shared" si="571"/>
        <v>0</v>
      </c>
      <c r="DS294" s="2">
        <f t="shared" si="571"/>
        <v>0</v>
      </c>
      <c r="DT294" s="2">
        <f t="shared" si="571"/>
        <v>0</v>
      </c>
      <c r="DU294" s="2">
        <f t="shared" si="571"/>
        <v>0</v>
      </c>
      <c r="DV294" s="2">
        <f t="shared" ca="1" si="571"/>
        <v>0</v>
      </c>
      <c r="DW294" s="2">
        <f t="shared" si="571"/>
        <v>0</v>
      </c>
      <c r="DX294" s="2">
        <f t="shared" si="571"/>
        <v>0</v>
      </c>
      <c r="DY294" s="2">
        <f t="shared" si="571"/>
        <v>0</v>
      </c>
      <c r="DZ294" s="2">
        <f t="shared" si="571"/>
        <v>0</v>
      </c>
      <c r="EA294" s="2">
        <f t="shared" si="571"/>
        <v>0</v>
      </c>
      <c r="EB294" s="2">
        <f t="shared" si="571"/>
        <v>0</v>
      </c>
      <c r="EC294" s="2">
        <f t="shared" si="571"/>
        <v>0</v>
      </c>
      <c r="ED294" s="2">
        <f t="shared" si="571"/>
        <v>0</v>
      </c>
      <c r="EE294" s="2">
        <f t="shared" si="571"/>
        <v>0</v>
      </c>
      <c r="EF294" s="2">
        <f t="shared" si="571"/>
        <v>0</v>
      </c>
      <c r="EG294" s="2">
        <f t="shared" si="571"/>
        <v>0</v>
      </c>
      <c r="EH294" s="2">
        <f t="shared" ca="1" si="571"/>
        <v>121306228.60167913</v>
      </c>
    </row>
    <row r="295" spans="1:138" x14ac:dyDescent="0.2">
      <c r="A295" s="2"/>
      <c r="B295" s="182" t="s">
        <v>547</v>
      </c>
      <c r="C295" s="96"/>
      <c r="D295" s="96">
        <f ca="1">-MIN(D266,SUM(D$294:D294))*(D$294&gt;0)</f>
        <v>0</v>
      </c>
      <c r="E295" s="96">
        <f ca="1">-MIN(E266,SUM(E$294:E294))*(E$294&gt;0)</f>
        <v>0</v>
      </c>
      <c r="F295" s="96">
        <f ca="1">-MIN(F266,SUM(F$294:F294))*(F$294&gt;0)</f>
        <v>0</v>
      </c>
      <c r="G295" s="96">
        <f ca="1">-MIN(G266,SUM(G$294:G294))*(G$294&gt;0)</f>
        <v>0</v>
      </c>
      <c r="H295" s="96">
        <f ca="1">-MIN(H266,SUM(H$294:H294))*(H$294&gt;0)</f>
        <v>0</v>
      </c>
      <c r="I295" s="96">
        <f ca="1">-MIN(I266,SUM(I$294:I294))*(I$294&gt;0)</f>
        <v>0</v>
      </c>
      <c r="J295" s="96">
        <f ca="1">-MIN(J266,SUM(J$294:J294))*(J$294&gt;0)</f>
        <v>0</v>
      </c>
      <c r="K295" s="96">
        <f ca="1">-MIN(K266,SUM(K$294:K294))*(K$294&gt;0)</f>
        <v>0</v>
      </c>
      <c r="L295" s="96">
        <f ca="1">-MIN(L266,SUM(L$294:L294))*(L$294&gt;0)</f>
        <v>0</v>
      </c>
      <c r="M295" s="96">
        <f ca="1">-MIN(M266,SUM(M$294:M294))*(M$294&gt;0)</f>
        <v>0</v>
      </c>
      <c r="N295" s="96">
        <f ca="1">-MIN(N266,SUM(N$294:N294))*(N$294&gt;0)</f>
        <v>-41193000</v>
      </c>
      <c r="O295" s="96">
        <f ca="1">-MIN(O266,SUM(O$294:O294))*(O$294&gt;0)</f>
        <v>0</v>
      </c>
      <c r="P295" s="96">
        <f t="shared" ca="1" si="542"/>
        <v>-41193000</v>
      </c>
      <c r="Q295" s="2"/>
      <c r="R295" s="2">
        <f ca="1">-MIN(R266,SUM(R$294:R294))*(R$294&gt;0)</f>
        <v>0</v>
      </c>
      <c r="S295" s="2">
        <f ca="1">-MIN(S266,SUM(S$294:S294))*(S$294&gt;0)</f>
        <v>0</v>
      </c>
      <c r="T295" s="2">
        <f ca="1">-MIN(T266,SUM(T$294:T294))*(T$294&gt;0)</f>
        <v>0</v>
      </c>
      <c r="U295" s="2">
        <f ca="1">-MIN(U266,SUM(U$294:U294))*(U$294&gt;0)</f>
        <v>0</v>
      </c>
      <c r="V295" s="2">
        <f ca="1">-MIN(V266,SUM(V$294:V294))*(V$294&gt;0)</f>
        <v>0</v>
      </c>
      <c r="W295" s="2">
        <f ca="1">-MIN(W266,SUM(W$294:W294))*(W$294&gt;0)</f>
        <v>0</v>
      </c>
      <c r="X295" s="2">
        <f ca="1">-MIN(X266,SUM(X$294:X294))*(X$294&gt;0)</f>
        <v>0</v>
      </c>
      <c r="Y295" s="2">
        <f ca="1">-MIN(Y266,SUM(Y$294:Y294))*(Y$294&gt;0)</f>
        <v>0</v>
      </c>
      <c r="Z295" s="2">
        <f ca="1">-MIN(Z266,SUM(Z$294:Z294))*(Z$294&gt;0)</f>
        <v>0</v>
      </c>
      <c r="AA295" s="2">
        <f ca="1">-MIN(AA266,SUM(AA$294:AA294))*(AA$294&gt;0)</f>
        <v>0</v>
      </c>
      <c r="AB295" s="2">
        <f ca="1">-MIN(AB266,SUM(AB$294:AB294))*(AB$294&gt;0)</f>
        <v>0</v>
      </c>
      <c r="AC295" s="2">
        <f ca="1">-MIN(AC266,SUM(AC$294:AC294))*(AC$294&gt;0)</f>
        <v>0</v>
      </c>
      <c r="AD295" s="2">
        <f ca="1">-MIN(AD266,SUM(AD$294:AD294))*(AD$294&gt;0)</f>
        <v>0</v>
      </c>
      <c r="AE295" s="2">
        <f ca="1">-MIN(AE266,SUM(AE$294:AE294))*(AE$294&gt;0)</f>
        <v>0</v>
      </c>
      <c r="AF295" s="2">
        <f ca="1">-MIN(AF266,SUM(AF$294:AF294))*(AF$294&gt;0)</f>
        <v>0</v>
      </c>
      <c r="AG295" s="2">
        <f ca="1">-MIN(AG266,SUM(AG$294:AG294))*(AG$294&gt;0)</f>
        <v>0</v>
      </c>
      <c r="AH295" s="2">
        <f ca="1">-MIN(AH266,SUM(AH$294:AH294))*(AH$294&gt;0)</f>
        <v>0</v>
      </c>
      <c r="AI295" s="2">
        <f ca="1">-MIN(AI266,SUM(AI$294:AI294))*(AI$294&gt;0)</f>
        <v>0</v>
      </c>
      <c r="AJ295" s="2">
        <f ca="1">-MIN(AJ266,SUM(AJ$294:AJ294))*(AJ$294&gt;0)</f>
        <v>0</v>
      </c>
      <c r="AK295" s="2">
        <f ca="1">-MIN(AK266,SUM(AK$294:AK294))*(AK$294&gt;0)</f>
        <v>0</v>
      </c>
      <c r="AL295" s="2">
        <f ca="1">-MIN(AL266,SUM(AL$294:AL294))*(AL$294&gt;0)</f>
        <v>0</v>
      </c>
      <c r="AM295" s="2">
        <f ca="1">-MIN(AM266,SUM(AM$294:AM294))*(AM$294&gt;0)</f>
        <v>0</v>
      </c>
      <c r="AN295" s="2">
        <f ca="1">-MIN(AN266,SUM(AN$294:AN294))*(AN$294&gt;0)</f>
        <v>0</v>
      </c>
      <c r="AO295" s="2">
        <f ca="1">-MIN(AO266,SUM(AO$294:AO294))*(AO$294&gt;0)</f>
        <v>0</v>
      </c>
      <c r="AP295" s="2">
        <f ca="1">-MIN(AP266,SUM(AP$294:AP294))*(AP$294&gt;0)</f>
        <v>0</v>
      </c>
      <c r="AQ295" s="2">
        <f ca="1">-MIN(AQ266,SUM(AQ$294:AQ294))*(AQ$294&gt;0)</f>
        <v>0</v>
      </c>
      <c r="AR295" s="2">
        <f ca="1">-MIN(AR266,SUM(AR$294:AR294))*(AR$294&gt;0)</f>
        <v>0</v>
      </c>
      <c r="AS295" s="2">
        <f ca="1">-MIN(AS266,SUM(AS$294:AS294))*(AS$294&gt;0)</f>
        <v>0</v>
      </c>
      <c r="AT295" s="2">
        <f ca="1">-MIN(AT266,SUM(AT$294:AT294))*(AT$294&gt;0)</f>
        <v>0</v>
      </c>
      <c r="AU295" s="2">
        <f ca="1">-MIN(AU266,SUM(AU$294:AU294))*(AU$294&gt;0)</f>
        <v>0</v>
      </c>
      <c r="AV295" s="2">
        <f ca="1">-MIN(AV266,SUM(AV$294:AV294))*(AV$294&gt;0)</f>
        <v>0</v>
      </c>
      <c r="AW295" s="2">
        <f ca="1">-MIN(AW266,SUM(AW$294:AW294))*(AW$294&gt;0)</f>
        <v>0</v>
      </c>
      <c r="AX295" s="2">
        <f ca="1">-MIN(AX266,SUM(AX$294:AX294))*(AX$294&gt;0)</f>
        <v>0</v>
      </c>
      <c r="AY295" s="2">
        <f ca="1">-MIN(AY266,SUM(AY$294:AY294))*(AY$294&gt;0)</f>
        <v>0</v>
      </c>
      <c r="AZ295" s="2">
        <f ca="1">-MIN(AZ266,SUM(AZ$294:AZ294))*(AZ$294&gt;0)</f>
        <v>0</v>
      </c>
      <c r="BA295" s="2">
        <f ca="1">-MIN(BA266,SUM(BA$294:BA294))*(BA$294&gt;0)</f>
        <v>0</v>
      </c>
      <c r="BB295" s="2">
        <f ca="1">-MIN(BB266,SUM(BB$294:BB294))*(BB$294&gt;0)</f>
        <v>0</v>
      </c>
      <c r="BC295" s="2">
        <f ca="1">-MIN(BC266,SUM(BC$294:BC294))*(BC$294&gt;0)</f>
        <v>0</v>
      </c>
      <c r="BD295" s="2">
        <f ca="1">-MIN(BD266,SUM(BD$294:BD294))*(BD$294&gt;0)</f>
        <v>0</v>
      </c>
      <c r="BE295" s="2">
        <f ca="1">-MIN(BE266,SUM(BE$294:BE294))*(BE$294&gt;0)</f>
        <v>0</v>
      </c>
      <c r="BF295" s="2">
        <f ca="1">-MIN(BF266,SUM(BF$294:BF294))*(BF$294&gt;0)</f>
        <v>0</v>
      </c>
      <c r="BG295" s="2">
        <f ca="1">-MIN(BG266,SUM(BG$294:BG294))*(BG$294&gt;0)</f>
        <v>0</v>
      </c>
      <c r="BH295" s="2">
        <f ca="1">-MIN(BH266,SUM(BH$294:BH294))*(BH$294&gt;0)</f>
        <v>0</v>
      </c>
      <c r="BI295" s="2">
        <f ca="1">-MIN(BI266,SUM(BI$294:BI294))*(BI$294&gt;0)</f>
        <v>0</v>
      </c>
      <c r="BJ295" s="2">
        <f ca="1">-MIN(BJ266,SUM(BJ$294:BJ294))*(BJ$294&gt;0)</f>
        <v>0</v>
      </c>
      <c r="BK295" s="2">
        <f ca="1">-MIN(BK266,SUM(BK$294:BK294))*(BK$294&gt;0)</f>
        <v>0</v>
      </c>
      <c r="BL295" s="2">
        <f ca="1">-MIN(BL266,SUM(BL$294:BL294))*(BL$294&gt;0)</f>
        <v>0</v>
      </c>
      <c r="BM295" s="2">
        <f ca="1">-MIN(BM266,SUM(BM$294:BM294))*(BM$294&gt;0)</f>
        <v>0</v>
      </c>
      <c r="BN295" s="2">
        <f ca="1">-MIN(BN266,SUM(BN$294:BN294))*(BN$294&gt;0)</f>
        <v>0</v>
      </c>
      <c r="BO295" s="2">
        <f ca="1">-MIN(BO266,SUM(BO$294:BO294))*(BO$294&gt;0)</f>
        <v>0</v>
      </c>
      <c r="BP295" s="2">
        <f ca="1">-MIN(BP266,SUM(BP$294:BP294))*(BP$294&gt;0)</f>
        <v>0</v>
      </c>
      <c r="BQ295" s="2">
        <f ca="1">-MIN(BQ266,SUM(BQ$294:BQ294))*(BQ$294&gt;0)</f>
        <v>0</v>
      </c>
      <c r="BR295" s="2">
        <f ca="1">-MIN(BR266,SUM(BR$294:BR294))*(BR$294&gt;0)</f>
        <v>0</v>
      </c>
      <c r="BS295" s="2">
        <f ca="1">-MIN(BS266,SUM(BS$294:BS294))*(BS$294&gt;0)</f>
        <v>0</v>
      </c>
      <c r="BT295" s="2">
        <f ca="1">-MIN(BT266,SUM(BT$294:BT294))*(BT$294&gt;0)</f>
        <v>0</v>
      </c>
      <c r="BU295" s="2">
        <f ca="1">-MIN(BU266,SUM(BU$294:BU294))*(BU$294&gt;0)</f>
        <v>0</v>
      </c>
      <c r="BV295" s="2">
        <f ca="1">-MIN(BV266,SUM(BV$294:BV294))*(BV$294&gt;0)</f>
        <v>0</v>
      </c>
      <c r="BW295" s="2">
        <f ca="1">-MIN(BW266,SUM(BW$294:BW294))*(BW$294&gt;0)</f>
        <v>0</v>
      </c>
      <c r="BX295" s="2">
        <f ca="1">-MIN(BX266,SUM(BX$294:BX294))*(BX$294&gt;0)</f>
        <v>0</v>
      </c>
      <c r="BY295" s="2">
        <f ca="1">-MIN(BY266,SUM(BY$294:BY294))*(BY$294&gt;0)</f>
        <v>0</v>
      </c>
      <c r="BZ295" s="2">
        <f ca="1">-MIN(BZ266,SUM(BZ$294:BZ294))*(BZ$294&gt;0)</f>
        <v>0</v>
      </c>
      <c r="CA295" s="2">
        <f ca="1">-MIN(CA266,SUM(CA$294:CA294))*(CA$294&gt;0)</f>
        <v>0</v>
      </c>
      <c r="CB295" s="2">
        <f ca="1">-MIN(CB266,SUM(CB$294:CB294))*(CB$294&gt;0)</f>
        <v>0</v>
      </c>
      <c r="CC295" s="2">
        <f ca="1">-MIN(CC266,SUM(CC$294:CC294))*(CC$294&gt;0)</f>
        <v>0</v>
      </c>
      <c r="CD295" s="2">
        <f ca="1">-MIN(CD266,SUM(CD$294:CD294))*(CD$294&gt;0)</f>
        <v>0</v>
      </c>
      <c r="CE295" s="2">
        <f ca="1">-MIN(CE266,SUM(CE$294:CE294))*(CE$294&gt;0)</f>
        <v>0</v>
      </c>
      <c r="CF295" s="2">
        <f ca="1">-MIN(CF266,SUM(CF$294:CF294))*(CF$294&gt;0)</f>
        <v>0</v>
      </c>
      <c r="CG295" s="2">
        <f ca="1">-MIN(CG266,SUM(CG$294:CG294))*(CG$294&gt;0)</f>
        <v>0</v>
      </c>
      <c r="CH295" s="2">
        <f ca="1">-MIN(CH266,SUM(CH$294:CH294))*(CH$294&gt;0)</f>
        <v>0</v>
      </c>
      <c r="CI295" s="2">
        <f ca="1">-MIN(CI266,SUM(CI$294:CI294))*(CI$294&gt;0)</f>
        <v>0</v>
      </c>
      <c r="CJ295" s="2">
        <f ca="1">-MIN(CJ266,SUM(CJ$294:CJ294))*(CJ$294&gt;0)</f>
        <v>0</v>
      </c>
      <c r="CK295" s="2">
        <f ca="1">-MIN(CK266,SUM(CK$294:CK294))*(CK$294&gt;0)</f>
        <v>0</v>
      </c>
      <c r="CL295" s="2">
        <f ca="1">-MIN(CL266,SUM(CL$294:CL294))*(CL$294&gt;0)</f>
        <v>0</v>
      </c>
      <c r="CM295" s="2">
        <f ca="1">-MIN(CM266,SUM(CM$294:CM294))*(CM$294&gt;0)</f>
        <v>0</v>
      </c>
      <c r="CN295" s="2">
        <f ca="1">-MIN(CN266,SUM(CN$294:CN294))*(CN$294&gt;0)</f>
        <v>0</v>
      </c>
      <c r="CO295" s="2">
        <f ca="1">-MIN(CO266,SUM(CO$294:CO294))*(CO$294&gt;0)</f>
        <v>0</v>
      </c>
      <c r="CP295" s="2">
        <f ca="1">-MIN(CP266,SUM(CP$294:CP294))*(CP$294&gt;0)</f>
        <v>0</v>
      </c>
      <c r="CQ295" s="2">
        <f ca="1">-MIN(CQ266,SUM(CQ$294:CQ294))*(CQ$294&gt;0)</f>
        <v>0</v>
      </c>
      <c r="CR295" s="2">
        <f ca="1">-MIN(CR266,SUM(CR$294:CR294))*(CR$294&gt;0)</f>
        <v>0</v>
      </c>
      <c r="CS295" s="2">
        <f ca="1">-MIN(CS266,SUM(CS$294:CS294))*(CS$294&gt;0)</f>
        <v>0</v>
      </c>
      <c r="CT295" s="2">
        <f ca="1">-MIN(CT266,SUM(CT$294:CT294))*(CT$294&gt;0)</f>
        <v>0</v>
      </c>
      <c r="CU295" s="2">
        <f ca="1">-MIN(CU266,SUM(CU$294:CU294))*(CU$294&gt;0)</f>
        <v>0</v>
      </c>
      <c r="CV295" s="2">
        <f ca="1">-MIN(CV266,SUM(CV$294:CV294))*(CV$294&gt;0)</f>
        <v>0</v>
      </c>
      <c r="CW295" s="2">
        <f ca="1">-MIN(CW266,SUM(CW$294:CW294))*(CW$294&gt;0)</f>
        <v>0</v>
      </c>
      <c r="CX295" s="2">
        <f ca="1">-MIN(CX266,SUM(CX$294:CX294))*(CX$294&gt;0)</f>
        <v>0</v>
      </c>
      <c r="CY295" s="2">
        <f ca="1">-MIN(CY266,SUM(CY$294:CY294))*(CY$294&gt;0)</f>
        <v>0</v>
      </c>
      <c r="CZ295" s="2">
        <f ca="1">-MIN(CZ266,SUM(CZ$294:CZ294))*(CZ$294&gt;0)</f>
        <v>0</v>
      </c>
      <c r="DA295" s="2">
        <f ca="1">-MIN(DA266,SUM(DA$294:DA294))*(DA$294&gt;0)</f>
        <v>0</v>
      </c>
      <c r="DB295" s="2">
        <f ca="1">-MIN(DB266,SUM(DB$294:DB294))*(DB$294&gt;0)</f>
        <v>0</v>
      </c>
      <c r="DC295" s="2">
        <f ca="1">-MIN(DC266,SUM(DC$294:DC294))*(DC$294&gt;0)</f>
        <v>0</v>
      </c>
      <c r="DD295" s="2">
        <f ca="1">-MIN(DD266,SUM(DD$294:DD294))*(DD$294&gt;0)</f>
        <v>0</v>
      </c>
      <c r="DE295" s="2">
        <f ca="1">-MIN(DE266,SUM(DE$294:DE294))*(DE$294&gt;0)</f>
        <v>0</v>
      </c>
      <c r="DF295" s="2">
        <f ca="1">-MIN(DF266,SUM(DF$294:DF294))*(DF$294&gt;0)</f>
        <v>0</v>
      </c>
      <c r="DG295" s="2">
        <f ca="1">-MIN(DG266,SUM(DG$294:DG294))*(DG$294&gt;0)</f>
        <v>0</v>
      </c>
      <c r="DH295" s="2">
        <f ca="1">-MIN(DH266,SUM(DH$294:DH294))*(DH$294&gt;0)</f>
        <v>0</v>
      </c>
      <c r="DI295" s="2">
        <f ca="1">-MIN(DI266,SUM(DI$294:DI294))*(DI$294&gt;0)</f>
        <v>0</v>
      </c>
      <c r="DJ295" s="2">
        <f ca="1">-MIN(DJ266,SUM(DJ$294:DJ294))*(DJ$294&gt;0)</f>
        <v>0</v>
      </c>
      <c r="DK295" s="2">
        <f ca="1">-MIN(DK266,SUM(DK$294:DK294))*(DK$294&gt;0)</f>
        <v>0</v>
      </c>
      <c r="DL295" s="2">
        <f ca="1">-MIN(DL266,SUM(DL$294:DL294))*(DL$294&gt;0)</f>
        <v>0</v>
      </c>
      <c r="DM295" s="2">
        <f ca="1">-MIN(DM266,SUM(DM$294:DM294))*(DM$294&gt;0)</f>
        <v>0</v>
      </c>
      <c r="DN295" s="2">
        <f ca="1">-MIN(DN266,SUM(DN$294:DN294))*(DN$294&gt;0)</f>
        <v>0</v>
      </c>
      <c r="DO295" s="2">
        <f ca="1">-MIN(DO266,SUM(DO$294:DO294))*(DO$294&gt;0)</f>
        <v>0</v>
      </c>
      <c r="DP295" s="2">
        <f ca="1">-MIN(DP266,SUM(DP$294:DP294))*(DP$294&gt;0)</f>
        <v>0</v>
      </c>
      <c r="DQ295" s="2">
        <f ca="1">-MIN(DQ266,SUM(DQ$294:DQ294))*(DQ$294&gt;0)</f>
        <v>0</v>
      </c>
      <c r="DR295" s="2">
        <f ca="1">-MIN(DR266,SUM(DR$294:DR294))*(DR$294&gt;0)</f>
        <v>0</v>
      </c>
      <c r="DS295" s="2">
        <f ca="1">-MIN(DS266,SUM(DS$294:DS294))*(DS$294&gt;0)</f>
        <v>0</v>
      </c>
      <c r="DT295" s="2">
        <f ca="1">-MIN(DT266,SUM(DT$294:DT294))*(DT$294&gt;0)</f>
        <v>0</v>
      </c>
      <c r="DU295" s="2">
        <f ca="1">-MIN(DU266,SUM(DU$294:DU294))*(DU$294&gt;0)</f>
        <v>0</v>
      </c>
      <c r="DV295" s="2">
        <f ca="1">-MIN(DV266,SUM(DV$294:DV294))*(DV$294&gt;0)</f>
        <v>0</v>
      </c>
      <c r="DW295" s="2">
        <f ca="1">-MIN(DW266,SUM(DW$294:DW294))*(DW$294&gt;0)</f>
        <v>0</v>
      </c>
      <c r="DX295" s="2">
        <f ca="1">-MIN(DX266,SUM(DX$294:DX294))*(DX$294&gt;0)</f>
        <v>0</v>
      </c>
      <c r="DY295" s="2">
        <f ca="1">-MIN(DY266,SUM(DY$294:DY294))*(DY$294&gt;0)</f>
        <v>0</v>
      </c>
      <c r="DZ295" s="2">
        <f ca="1">-MIN(DZ266,SUM(DZ$294:DZ294))*(DZ$294&gt;0)</f>
        <v>0</v>
      </c>
      <c r="EA295" s="2">
        <f ca="1">-MIN(EA266,SUM(EA$294:EA294))*(EA$294&gt;0)</f>
        <v>0</v>
      </c>
      <c r="EB295" s="2">
        <f ca="1">-MIN(EB266,SUM(EB$294:EB294))*(EB$294&gt;0)</f>
        <v>0</v>
      </c>
      <c r="EC295" s="2">
        <f ca="1">-MIN(EC266,SUM(EC$294:EC294))*(EC$294&gt;0)</f>
        <v>0</v>
      </c>
      <c r="ED295" s="2">
        <f ca="1">-MIN(ED266,SUM(ED$294:ED294))*(ED$294&gt;0)</f>
        <v>0</v>
      </c>
      <c r="EE295" s="2">
        <f ca="1">-MIN(EE266,SUM(EE$294:EE294))*(EE$294&gt;0)</f>
        <v>0</v>
      </c>
      <c r="EF295" s="2">
        <f ca="1">-MIN(EF266,SUM(EF$294:EF294))*(EF$294&gt;0)</f>
        <v>0</v>
      </c>
      <c r="EG295" s="2">
        <f ca="1">-MIN(EG266,SUM(EG$294:EG294))*(EG$294&gt;0)</f>
        <v>0</v>
      </c>
      <c r="EH295" s="2">
        <f ca="1">-MIN(EH266,SUM(EH$294:EH294))*(EH$294&gt;0)</f>
        <v>-41193000</v>
      </c>
    </row>
    <row r="296" spans="1:138" x14ac:dyDescent="0.2">
      <c r="A296" s="2"/>
      <c r="B296" s="182" t="s">
        <v>553</v>
      </c>
      <c r="C296" s="96"/>
      <c r="D296" s="96">
        <f ca="1">-MIN(D270,SUM(D$294:D295))*(D$294&gt;0)</f>
        <v>0</v>
      </c>
      <c r="E296" s="96">
        <f ca="1">-MIN(E270,SUM(E$294:E295))*(E$294&gt;0)</f>
        <v>0</v>
      </c>
      <c r="F296" s="96">
        <f ca="1">-MIN(F270,SUM(F$294:F295))*(F$294&gt;0)</f>
        <v>0</v>
      </c>
      <c r="G296" s="96">
        <f ca="1">-MIN(G270,SUM(G$294:G295))*(G$294&gt;0)</f>
        <v>0</v>
      </c>
      <c r="H296" s="96">
        <f ca="1">-MIN(H270,SUM(H$294:H295))*(H$294&gt;0)</f>
        <v>0</v>
      </c>
      <c r="I296" s="96">
        <f ca="1">-MIN(I270,SUM(I$294:I295))*(I$294&gt;0)</f>
        <v>0</v>
      </c>
      <c r="J296" s="96">
        <f ca="1">-MIN(J270,SUM(J$294:J295))*(J$294&gt;0)</f>
        <v>0</v>
      </c>
      <c r="K296" s="96">
        <f ca="1">-MIN(K270,SUM(K$294:K295))*(K$294&gt;0)</f>
        <v>0</v>
      </c>
      <c r="L296" s="96">
        <f ca="1">-MIN(L270,SUM(L$294:L295))*(L$294&gt;0)</f>
        <v>0</v>
      </c>
      <c r="M296" s="96">
        <f ca="1">-MIN(M270,SUM(M$294:M295))*(M$294&gt;0)</f>
        <v>0</v>
      </c>
      <c r="N296" s="96">
        <f ca="1">-MIN(N270,SUM(N$294:N295))*(N$294&gt;0)</f>
        <v>0</v>
      </c>
      <c r="O296" s="96">
        <f ca="1">-MIN(O270,SUM(O$294:O295))*(O$294&gt;0)</f>
        <v>0</v>
      </c>
      <c r="P296" s="96">
        <f t="shared" ca="1" si="542"/>
        <v>0</v>
      </c>
      <c r="Q296" s="2"/>
      <c r="R296" s="2">
        <f ca="1">-MIN(R270,SUM(R$294:R295))*(R$294&gt;0)</f>
        <v>0</v>
      </c>
      <c r="S296" s="2">
        <f ca="1">-MIN(S270,SUM(S$294:S295))*(S$294&gt;0)</f>
        <v>0</v>
      </c>
      <c r="T296" s="2">
        <f ca="1">-MIN(T270,SUM(T$294:T295))*(T$294&gt;0)</f>
        <v>0</v>
      </c>
      <c r="U296" s="2">
        <f ca="1">-MIN(U270,SUM(U$294:U295))*(U$294&gt;0)</f>
        <v>0</v>
      </c>
      <c r="V296" s="2">
        <f ca="1">-MIN(V270,SUM(V$294:V295))*(V$294&gt;0)</f>
        <v>0</v>
      </c>
      <c r="W296" s="2">
        <f ca="1">-MIN(W270,SUM(W$294:W295))*(W$294&gt;0)</f>
        <v>0</v>
      </c>
      <c r="X296" s="2">
        <f ca="1">-MIN(X270,SUM(X$294:X295))*(X$294&gt;0)</f>
        <v>0</v>
      </c>
      <c r="Y296" s="2">
        <f ca="1">-MIN(Y270,SUM(Y$294:Y295))*(Y$294&gt;0)</f>
        <v>0</v>
      </c>
      <c r="Z296" s="2">
        <f ca="1">-MIN(Z270,SUM(Z$294:Z295))*(Z$294&gt;0)</f>
        <v>0</v>
      </c>
      <c r="AA296" s="2">
        <f ca="1">-MIN(AA270,SUM(AA$294:AA295))*(AA$294&gt;0)</f>
        <v>0</v>
      </c>
      <c r="AB296" s="2">
        <f ca="1">-MIN(AB270,SUM(AB$294:AB295))*(AB$294&gt;0)</f>
        <v>0</v>
      </c>
      <c r="AC296" s="2">
        <f ca="1">-MIN(AC270,SUM(AC$294:AC295))*(AC$294&gt;0)</f>
        <v>0</v>
      </c>
      <c r="AD296" s="2">
        <f ca="1">-MIN(AD270,SUM(AD$294:AD295))*(AD$294&gt;0)</f>
        <v>0</v>
      </c>
      <c r="AE296" s="2">
        <f ca="1">-MIN(AE270,SUM(AE$294:AE295))*(AE$294&gt;0)</f>
        <v>0</v>
      </c>
      <c r="AF296" s="2">
        <f ca="1">-MIN(AF270,SUM(AF$294:AF295))*(AF$294&gt;0)</f>
        <v>0</v>
      </c>
      <c r="AG296" s="2">
        <f ca="1">-MIN(AG270,SUM(AG$294:AG295))*(AG$294&gt;0)</f>
        <v>0</v>
      </c>
      <c r="AH296" s="2">
        <f ca="1">-MIN(AH270,SUM(AH$294:AH295))*(AH$294&gt;0)</f>
        <v>0</v>
      </c>
      <c r="AI296" s="2">
        <f ca="1">-MIN(AI270,SUM(AI$294:AI295))*(AI$294&gt;0)</f>
        <v>0</v>
      </c>
      <c r="AJ296" s="2">
        <f ca="1">-MIN(AJ270,SUM(AJ$294:AJ295))*(AJ$294&gt;0)</f>
        <v>0</v>
      </c>
      <c r="AK296" s="2">
        <f ca="1">-MIN(AK270,SUM(AK$294:AK295))*(AK$294&gt;0)</f>
        <v>0</v>
      </c>
      <c r="AL296" s="2">
        <f ca="1">-MIN(AL270,SUM(AL$294:AL295))*(AL$294&gt;0)</f>
        <v>0</v>
      </c>
      <c r="AM296" s="2">
        <f ca="1">-MIN(AM270,SUM(AM$294:AM295))*(AM$294&gt;0)</f>
        <v>0</v>
      </c>
      <c r="AN296" s="2">
        <f ca="1">-MIN(AN270,SUM(AN$294:AN295))*(AN$294&gt;0)</f>
        <v>0</v>
      </c>
      <c r="AO296" s="2">
        <f ca="1">-MIN(AO270,SUM(AO$294:AO295))*(AO$294&gt;0)</f>
        <v>0</v>
      </c>
      <c r="AP296" s="2">
        <f ca="1">-MIN(AP270,SUM(AP$294:AP295))*(AP$294&gt;0)</f>
        <v>0</v>
      </c>
      <c r="AQ296" s="2">
        <f ca="1">-MIN(AQ270,SUM(AQ$294:AQ295))*(AQ$294&gt;0)</f>
        <v>0</v>
      </c>
      <c r="AR296" s="2">
        <f ca="1">-MIN(AR270,SUM(AR$294:AR295))*(AR$294&gt;0)</f>
        <v>0</v>
      </c>
      <c r="AS296" s="2">
        <f ca="1">-MIN(AS270,SUM(AS$294:AS295))*(AS$294&gt;0)</f>
        <v>0</v>
      </c>
      <c r="AT296" s="2">
        <f ca="1">-MIN(AT270,SUM(AT$294:AT295))*(AT$294&gt;0)</f>
        <v>0</v>
      </c>
      <c r="AU296" s="2">
        <f ca="1">-MIN(AU270,SUM(AU$294:AU295))*(AU$294&gt;0)</f>
        <v>0</v>
      </c>
      <c r="AV296" s="2">
        <f ca="1">-MIN(AV270,SUM(AV$294:AV295))*(AV$294&gt;0)</f>
        <v>0</v>
      </c>
      <c r="AW296" s="2">
        <f ca="1">-MIN(AW270,SUM(AW$294:AW295))*(AW$294&gt;0)</f>
        <v>0</v>
      </c>
      <c r="AX296" s="2">
        <f ca="1">-MIN(AX270,SUM(AX$294:AX295))*(AX$294&gt;0)</f>
        <v>0</v>
      </c>
      <c r="AY296" s="2">
        <f ca="1">-MIN(AY270,SUM(AY$294:AY295))*(AY$294&gt;0)</f>
        <v>0</v>
      </c>
      <c r="AZ296" s="2">
        <f ca="1">-MIN(AZ270,SUM(AZ$294:AZ295))*(AZ$294&gt;0)</f>
        <v>0</v>
      </c>
      <c r="BA296" s="2">
        <f ca="1">-MIN(BA270,SUM(BA$294:BA295))*(BA$294&gt;0)</f>
        <v>0</v>
      </c>
      <c r="BB296" s="2">
        <f ca="1">-MIN(BB270,SUM(BB$294:BB295))*(BB$294&gt;0)</f>
        <v>0</v>
      </c>
      <c r="BC296" s="2">
        <f ca="1">-MIN(BC270,SUM(BC$294:BC295))*(BC$294&gt;0)</f>
        <v>0</v>
      </c>
      <c r="BD296" s="2">
        <f ca="1">-MIN(BD270,SUM(BD$294:BD295))*(BD$294&gt;0)</f>
        <v>0</v>
      </c>
      <c r="BE296" s="2">
        <f ca="1">-MIN(BE270,SUM(BE$294:BE295))*(BE$294&gt;0)</f>
        <v>0</v>
      </c>
      <c r="BF296" s="2">
        <f ca="1">-MIN(BF270,SUM(BF$294:BF295))*(BF$294&gt;0)</f>
        <v>0</v>
      </c>
      <c r="BG296" s="2">
        <f ca="1">-MIN(BG270,SUM(BG$294:BG295))*(BG$294&gt;0)</f>
        <v>0</v>
      </c>
      <c r="BH296" s="2">
        <f ca="1">-MIN(BH270,SUM(BH$294:BH295))*(BH$294&gt;0)</f>
        <v>0</v>
      </c>
      <c r="BI296" s="2">
        <f ca="1">-MIN(BI270,SUM(BI$294:BI295))*(BI$294&gt;0)</f>
        <v>0</v>
      </c>
      <c r="BJ296" s="2">
        <f ca="1">-MIN(BJ270,SUM(BJ$294:BJ295))*(BJ$294&gt;0)</f>
        <v>0</v>
      </c>
      <c r="BK296" s="2">
        <f ca="1">-MIN(BK270,SUM(BK$294:BK295))*(BK$294&gt;0)</f>
        <v>0</v>
      </c>
      <c r="BL296" s="2">
        <f ca="1">-MIN(BL270,SUM(BL$294:BL295))*(BL$294&gt;0)</f>
        <v>0</v>
      </c>
      <c r="BM296" s="2">
        <f ca="1">-MIN(BM270,SUM(BM$294:BM295))*(BM$294&gt;0)</f>
        <v>0</v>
      </c>
      <c r="BN296" s="2">
        <f ca="1">-MIN(BN270,SUM(BN$294:BN295))*(BN$294&gt;0)</f>
        <v>0</v>
      </c>
      <c r="BO296" s="2">
        <f ca="1">-MIN(BO270,SUM(BO$294:BO295))*(BO$294&gt;0)</f>
        <v>0</v>
      </c>
      <c r="BP296" s="2">
        <f ca="1">-MIN(BP270,SUM(BP$294:BP295))*(BP$294&gt;0)</f>
        <v>0</v>
      </c>
      <c r="BQ296" s="2">
        <f ca="1">-MIN(BQ270,SUM(BQ$294:BQ295))*(BQ$294&gt;0)</f>
        <v>0</v>
      </c>
      <c r="BR296" s="2">
        <f ca="1">-MIN(BR270,SUM(BR$294:BR295))*(BR$294&gt;0)</f>
        <v>0</v>
      </c>
      <c r="BS296" s="2">
        <f ca="1">-MIN(BS270,SUM(BS$294:BS295))*(BS$294&gt;0)</f>
        <v>0</v>
      </c>
      <c r="BT296" s="2">
        <f ca="1">-MIN(BT270,SUM(BT$294:BT295))*(BT$294&gt;0)</f>
        <v>0</v>
      </c>
      <c r="BU296" s="2">
        <f ca="1">-MIN(BU270,SUM(BU$294:BU295))*(BU$294&gt;0)</f>
        <v>0</v>
      </c>
      <c r="BV296" s="2">
        <f ca="1">-MIN(BV270,SUM(BV$294:BV295))*(BV$294&gt;0)</f>
        <v>0</v>
      </c>
      <c r="BW296" s="2">
        <f ca="1">-MIN(BW270,SUM(BW$294:BW295))*(BW$294&gt;0)</f>
        <v>0</v>
      </c>
      <c r="BX296" s="2">
        <f ca="1">-MIN(BX270,SUM(BX$294:BX295))*(BX$294&gt;0)</f>
        <v>0</v>
      </c>
      <c r="BY296" s="2">
        <f ca="1">-MIN(BY270,SUM(BY$294:BY295))*(BY$294&gt;0)</f>
        <v>0</v>
      </c>
      <c r="BZ296" s="2">
        <f ca="1">-MIN(BZ270,SUM(BZ$294:BZ295))*(BZ$294&gt;0)</f>
        <v>0</v>
      </c>
      <c r="CA296" s="2">
        <f ca="1">-MIN(CA270,SUM(CA$294:CA295))*(CA$294&gt;0)</f>
        <v>0</v>
      </c>
      <c r="CB296" s="2">
        <f ca="1">-MIN(CB270,SUM(CB$294:CB295))*(CB$294&gt;0)</f>
        <v>0</v>
      </c>
      <c r="CC296" s="2">
        <f ca="1">-MIN(CC270,SUM(CC$294:CC295))*(CC$294&gt;0)</f>
        <v>0</v>
      </c>
      <c r="CD296" s="2">
        <f ca="1">-MIN(CD270,SUM(CD$294:CD295))*(CD$294&gt;0)</f>
        <v>0</v>
      </c>
      <c r="CE296" s="2">
        <f ca="1">-MIN(CE270,SUM(CE$294:CE295))*(CE$294&gt;0)</f>
        <v>0</v>
      </c>
      <c r="CF296" s="2">
        <f ca="1">-MIN(CF270,SUM(CF$294:CF295))*(CF$294&gt;0)</f>
        <v>0</v>
      </c>
      <c r="CG296" s="2">
        <f ca="1">-MIN(CG270,SUM(CG$294:CG295))*(CG$294&gt;0)</f>
        <v>0</v>
      </c>
      <c r="CH296" s="2">
        <f ca="1">-MIN(CH270,SUM(CH$294:CH295))*(CH$294&gt;0)</f>
        <v>0</v>
      </c>
      <c r="CI296" s="2">
        <f ca="1">-MIN(CI270,SUM(CI$294:CI295))*(CI$294&gt;0)</f>
        <v>0</v>
      </c>
      <c r="CJ296" s="2">
        <f ca="1">-MIN(CJ270,SUM(CJ$294:CJ295))*(CJ$294&gt;0)</f>
        <v>0</v>
      </c>
      <c r="CK296" s="2">
        <f ca="1">-MIN(CK270,SUM(CK$294:CK295))*(CK$294&gt;0)</f>
        <v>0</v>
      </c>
      <c r="CL296" s="2">
        <f ca="1">-MIN(CL270,SUM(CL$294:CL295))*(CL$294&gt;0)</f>
        <v>0</v>
      </c>
      <c r="CM296" s="2">
        <f ca="1">-MIN(CM270,SUM(CM$294:CM295))*(CM$294&gt;0)</f>
        <v>0</v>
      </c>
      <c r="CN296" s="2">
        <f ca="1">-MIN(CN270,SUM(CN$294:CN295))*(CN$294&gt;0)</f>
        <v>0</v>
      </c>
      <c r="CO296" s="2">
        <f ca="1">-MIN(CO270,SUM(CO$294:CO295))*(CO$294&gt;0)</f>
        <v>0</v>
      </c>
      <c r="CP296" s="2">
        <f ca="1">-MIN(CP270,SUM(CP$294:CP295))*(CP$294&gt;0)</f>
        <v>0</v>
      </c>
      <c r="CQ296" s="2">
        <f ca="1">-MIN(CQ270,SUM(CQ$294:CQ295))*(CQ$294&gt;0)</f>
        <v>0</v>
      </c>
      <c r="CR296" s="2">
        <f ca="1">-MIN(CR270,SUM(CR$294:CR295))*(CR$294&gt;0)</f>
        <v>0</v>
      </c>
      <c r="CS296" s="2">
        <f ca="1">-MIN(CS270,SUM(CS$294:CS295))*(CS$294&gt;0)</f>
        <v>0</v>
      </c>
      <c r="CT296" s="2">
        <f ca="1">-MIN(CT270,SUM(CT$294:CT295))*(CT$294&gt;0)</f>
        <v>0</v>
      </c>
      <c r="CU296" s="2">
        <f ca="1">-MIN(CU270,SUM(CU$294:CU295))*(CU$294&gt;0)</f>
        <v>0</v>
      </c>
      <c r="CV296" s="2">
        <f ca="1">-MIN(CV270,SUM(CV$294:CV295))*(CV$294&gt;0)</f>
        <v>0</v>
      </c>
      <c r="CW296" s="2">
        <f ca="1">-MIN(CW270,SUM(CW$294:CW295))*(CW$294&gt;0)</f>
        <v>0</v>
      </c>
      <c r="CX296" s="2">
        <f ca="1">-MIN(CX270,SUM(CX$294:CX295))*(CX$294&gt;0)</f>
        <v>0</v>
      </c>
      <c r="CY296" s="2">
        <f ca="1">-MIN(CY270,SUM(CY$294:CY295))*(CY$294&gt;0)</f>
        <v>0</v>
      </c>
      <c r="CZ296" s="2">
        <f ca="1">-MIN(CZ270,SUM(CZ$294:CZ295))*(CZ$294&gt;0)</f>
        <v>0</v>
      </c>
      <c r="DA296" s="2">
        <f ca="1">-MIN(DA270,SUM(DA$294:DA295))*(DA$294&gt;0)</f>
        <v>0</v>
      </c>
      <c r="DB296" s="2">
        <f ca="1">-MIN(DB270,SUM(DB$294:DB295))*(DB$294&gt;0)</f>
        <v>0</v>
      </c>
      <c r="DC296" s="2">
        <f ca="1">-MIN(DC270,SUM(DC$294:DC295))*(DC$294&gt;0)</f>
        <v>0</v>
      </c>
      <c r="DD296" s="2">
        <f ca="1">-MIN(DD270,SUM(DD$294:DD295))*(DD$294&gt;0)</f>
        <v>0</v>
      </c>
      <c r="DE296" s="2">
        <f ca="1">-MIN(DE270,SUM(DE$294:DE295))*(DE$294&gt;0)</f>
        <v>0</v>
      </c>
      <c r="DF296" s="2">
        <f ca="1">-MIN(DF270,SUM(DF$294:DF295))*(DF$294&gt;0)</f>
        <v>0</v>
      </c>
      <c r="DG296" s="2">
        <f ca="1">-MIN(DG270,SUM(DG$294:DG295))*(DG$294&gt;0)</f>
        <v>0</v>
      </c>
      <c r="DH296" s="2">
        <f ca="1">-MIN(DH270,SUM(DH$294:DH295))*(DH$294&gt;0)</f>
        <v>0</v>
      </c>
      <c r="DI296" s="2">
        <f ca="1">-MIN(DI270,SUM(DI$294:DI295))*(DI$294&gt;0)</f>
        <v>0</v>
      </c>
      <c r="DJ296" s="2">
        <f ca="1">-MIN(DJ270,SUM(DJ$294:DJ295))*(DJ$294&gt;0)</f>
        <v>0</v>
      </c>
      <c r="DK296" s="2">
        <f ca="1">-MIN(DK270,SUM(DK$294:DK295))*(DK$294&gt;0)</f>
        <v>0</v>
      </c>
      <c r="DL296" s="2">
        <f ca="1">-MIN(DL270,SUM(DL$294:DL295))*(DL$294&gt;0)</f>
        <v>0</v>
      </c>
      <c r="DM296" s="2">
        <f ca="1">-MIN(DM270,SUM(DM$294:DM295))*(DM$294&gt;0)</f>
        <v>0</v>
      </c>
      <c r="DN296" s="2">
        <f ca="1">-MIN(DN270,SUM(DN$294:DN295))*(DN$294&gt;0)</f>
        <v>0</v>
      </c>
      <c r="DO296" s="2">
        <f ca="1">-MIN(DO270,SUM(DO$294:DO295))*(DO$294&gt;0)</f>
        <v>0</v>
      </c>
      <c r="DP296" s="2">
        <f ca="1">-MIN(DP270,SUM(DP$294:DP295))*(DP$294&gt;0)</f>
        <v>0</v>
      </c>
      <c r="DQ296" s="2">
        <f ca="1">-MIN(DQ270,SUM(DQ$294:DQ295))*(DQ$294&gt;0)</f>
        <v>0</v>
      </c>
      <c r="DR296" s="2">
        <f ca="1">-MIN(DR270,SUM(DR$294:DR295))*(DR$294&gt;0)</f>
        <v>0</v>
      </c>
      <c r="DS296" s="2">
        <f ca="1">-MIN(DS270,SUM(DS$294:DS295))*(DS$294&gt;0)</f>
        <v>0</v>
      </c>
      <c r="DT296" s="2">
        <f ca="1">-MIN(DT270,SUM(DT$294:DT295))*(DT$294&gt;0)</f>
        <v>0</v>
      </c>
      <c r="DU296" s="2">
        <f ca="1">-MIN(DU270,SUM(DU$294:DU295))*(DU$294&gt;0)</f>
        <v>0</v>
      </c>
      <c r="DV296" s="2">
        <f ca="1">-MIN(DV270,SUM(DV$294:DV295))*(DV$294&gt;0)</f>
        <v>0</v>
      </c>
      <c r="DW296" s="2">
        <f ca="1">-MIN(DW270,SUM(DW$294:DW295))*(DW$294&gt;0)</f>
        <v>0</v>
      </c>
      <c r="DX296" s="2">
        <f ca="1">-MIN(DX270,SUM(DX$294:DX295))*(DX$294&gt;0)</f>
        <v>0</v>
      </c>
      <c r="DY296" s="2">
        <f ca="1">-MIN(DY270,SUM(DY$294:DY295))*(DY$294&gt;0)</f>
        <v>0</v>
      </c>
      <c r="DZ296" s="2">
        <f ca="1">-MIN(DZ270,SUM(DZ$294:DZ295))*(DZ$294&gt;0)</f>
        <v>0</v>
      </c>
      <c r="EA296" s="2">
        <f ca="1">-MIN(EA270,SUM(EA$294:EA295))*(EA$294&gt;0)</f>
        <v>0</v>
      </c>
      <c r="EB296" s="2">
        <f ca="1">-MIN(EB270,SUM(EB$294:EB295))*(EB$294&gt;0)</f>
        <v>0</v>
      </c>
      <c r="EC296" s="2">
        <f ca="1">-MIN(EC270,SUM(EC$294:EC295))*(EC$294&gt;0)</f>
        <v>0</v>
      </c>
      <c r="ED296" s="2">
        <f ca="1">-MIN(ED270,SUM(ED$294:ED295))*(ED$294&gt;0)</f>
        <v>0</v>
      </c>
      <c r="EE296" s="2">
        <f ca="1">-MIN(EE270,SUM(EE$294:EE295))*(EE$294&gt;0)</f>
        <v>0</v>
      </c>
      <c r="EF296" s="2">
        <f ca="1">-MIN(EF270,SUM(EF$294:EF295))*(EF$294&gt;0)</f>
        <v>0</v>
      </c>
      <c r="EG296" s="2">
        <f ca="1">-MIN(EG270,SUM(EG$294:EG295))*(EG$294&gt;0)</f>
        <v>0</v>
      </c>
      <c r="EH296" s="2">
        <f ca="1">-MIN(EH270,SUM(EH$294:EH295))*(EH$294&gt;0)</f>
        <v>0</v>
      </c>
    </row>
    <row r="297" spans="1:138" x14ac:dyDescent="0.2">
      <c r="A297" s="2"/>
      <c r="B297" s="182" t="s">
        <v>561</v>
      </c>
      <c r="C297" s="96"/>
      <c r="D297" s="96">
        <f ca="1">-MIN(D274,SUM(D$294:D296))*(D$294&gt;0)</f>
        <v>0</v>
      </c>
      <c r="E297" s="96">
        <f ca="1">-MIN(E274,SUM(E$294:E296))*(E$294&gt;0)</f>
        <v>0</v>
      </c>
      <c r="F297" s="96">
        <f ca="1">-MIN(F274,SUM(F$294:F296))*(F$294&gt;0)</f>
        <v>0</v>
      </c>
      <c r="G297" s="96">
        <f ca="1">-MIN(G274,SUM(G$294:G296))*(G$294&gt;0)</f>
        <v>0</v>
      </c>
      <c r="H297" s="96">
        <f ca="1">-MIN(H274,SUM(H$294:H296))*(H$294&gt;0)</f>
        <v>0</v>
      </c>
      <c r="I297" s="96">
        <f ca="1">-MIN(I274,SUM(I$294:I296))*(I$294&gt;0)</f>
        <v>0</v>
      </c>
      <c r="J297" s="96">
        <f ca="1">-MIN(J274,SUM(J$294:J296))*(J$294&gt;0)</f>
        <v>0</v>
      </c>
      <c r="K297" s="96">
        <f ca="1">-MIN(K274,SUM(K$294:K296))*(K$294&gt;0)</f>
        <v>0</v>
      </c>
      <c r="L297" s="96">
        <f ca="1">-MIN(L274,SUM(L$294:L296))*(L$294&gt;0)</f>
        <v>0</v>
      </c>
      <c r="M297" s="96">
        <f ca="1">-MIN(M274,SUM(M$294:M296))*(M$294&gt;0)</f>
        <v>0</v>
      </c>
      <c r="N297" s="96">
        <f ca="1">-MIN(N274,SUM(N$294:N296))*(N$294&gt;0)</f>
        <v>0</v>
      </c>
      <c r="O297" s="96">
        <f ca="1">-MIN(O274,SUM(O$294:O296))*(O$294&gt;0)</f>
        <v>0</v>
      </c>
      <c r="P297" s="96">
        <f t="shared" ca="1" si="542"/>
        <v>0</v>
      </c>
      <c r="Q297" s="2"/>
      <c r="R297" s="2">
        <f ca="1">-MIN(R274,SUM(R$294:R296))*(R$294&gt;0)</f>
        <v>0</v>
      </c>
      <c r="S297" s="2">
        <f ca="1">-MIN(S274,SUM(S$294:S296))*(S$294&gt;0)</f>
        <v>0</v>
      </c>
      <c r="T297" s="2">
        <f ca="1">-MIN(T274,SUM(T$294:T296))*(T$294&gt;0)</f>
        <v>0</v>
      </c>
      <c r="U297" s="2">
        <f ca="1">-MIN(U274,SUM(U$294:U296))*(U$294&gt;0)</f>
        <v>0</v>
      </c>
      <c r="V297" s="2">
        <f ca="1">-MIN(V274,SUM(V$294:V296))*(V$294&gt;0)</f>
        <v>0</v>
      </c>
      <c r="W297" s="2">
        <f ca="1">-MIN(W274,SUM(W$294:W296))*(W$294&gt;0)</f>
        <v>0</v>
      </c>
      <c r="X297" s="2">
        <f ca="1">-MIN(X274,SUM(X$294:X296))*(X$294&gt;0)</f>
        <v>0</v>
      </c>
      <c r="Y297" s="2">
        <f ca="1">-MIN(Y274,SUM(Y$294:Y296))*(Y$294&gt;0)</f>
        <v>0</v>
      </c>
      <c r="Z297" s="2">
        <f ca="1">-MIN(Z274,SUM(Z$294:Z296))*(Z$294&gt;0)</f>
        <v>0</v>
      </c>
      <c r="AA297" s="2">
        <f ca="1">-MIN(AA274,SUM(AA$294:AA296))*(AA$294&gt;0)</f>
        <v>0</v>
      </c>
      <c r="AB297" s="2">
        <f ca="1">-MIN(AB274,SUM(AB$294:AB296))*(AB$294&gt;0)</f>
        <v>0</v>
      </c>
      <c r="AC297" s="2">
        <f ca="1">-MIN(AC274,SUM(AC$294:AC296))*(AC$294&gt;0)</f>
        <v>0</v>
      </c>
      <c r="AD297" s="2">
        <f ca="1">-MIN(AD274,SUM(AD$294:AD296))*(AD$294&gt;0)</f>
        <v>0</v>
      </c>
      <c r="AE297" s="2">
        <f ca="1">-MIN(AE274,SUM(AE$294:AE296))*(AE$294&gt;0)</f>
        <v>0</v>
      </c>
      <c r="AF297" s="2">
        <f ca="1">-MIN(AF274,SUM(AF$294:AF296))*(AF$294&gt;0)</f>
        <v>0</v>
      </c>
      <c r="AG297" s="2">
        <f ca="1">-MIN(AG274,SUM(AG$294:AG296))*(AG$294&gt;0)</f>
        <v>0</v>
      </c>
      <c r="AH297" s="2">
        <f ca="1">-MIN(AH274,SUM(AH$294:AH296))*(AH$294&gt;0)</f>
        <v>0</v>
      </c>
      <c r="AI297" s="2">
        <f ca="1">-MIN(AI274,SUM(AI$294:AI296))*(AI$294&gt;0)</f>
        <v>0</v>
      </c>
      <c r="AJ297" s="2">
        <f ca="1">-MIN(AJ274,SUM(AJ$294:AJ296))*(AJ$294&gt;0)</f>
        <v>0</v>
      </c>
      <c r="AK297" s="2">
        <f ca="1">-MIN(AK274,SUM(AK$294:AK296))*(AK$294&gt;0)</f>
        <v>0</v>
      </c>
      <c r="AL297" s="2">
        <f ca="1">-MIN(AL274,SUM(AL$294:AL296))*(AL$294&gt;0)</f>
        <v>0</v>
      </c>
      <c r="AM297" s="2">
        <f ca="1">-MIN(AM274,SUM(AM$294:AM296))*(AM$294&gt;0)</f>
        <v>0</v>
      </c>
      <c r="AN297" s="2">
        <f ca="1">-MIN(AN274,SUM(AN$294:AN296))*(AN$294&gt;0)</f>
        <v>0</v>
      </c>
      <c r="AO297" s="2">
        <f ca="1">-MIN(AO274,SUM(AO$294:AO296))*(AO$294&gt;0)</f>
        <v>0</v>
      </c>
      <c r="AP297" s="2">
        <f ca="1">-MIN(AP274,SUM(AP$294:AP296))*(AP$294&gt;0)</f>
        <v>0</v>
      </c>
      <c r="AQ297" s="2">
        <f ca="1">-MIN(AQ274,SUM(AQ$294:AQ296))*(AQ$294&gt;0)</f>
        <v>0</v>
      </c>
      <c r="AR297" s="2">
        <f ca="1">-MIN(AR274,SUM(AR$294:AR296))*(AR$294&gt;0)</f>
        <v>0</v>
      </c>
      <c r="AS297" s="2">
        <f ca="1">-MIN(AS274,SUM(AS$294:AS296))*(AS$294&gt;0)</f>
        <v>0</v>
      </c>
      <c r="AT297" s="2">
        <f ca="1">-MIN(AT274,SUM(AT$294:AT296))*(AT$294&gt;0)</f>
        <v>0</v>
      </c>
      <c r="AU297" s="2">
        <f ca="1">-MIN(AU274,SUM(AU$294:AU296))*(AU$294&gt;0)</f>
        <v>0</v>
      </c>
      <c r="AV297" s="2">
        <f ca="1">-MIN(AV274,SUM(AV$294:AV296))*(AV$294&gt;0)</f>
        <v>0</v>
      </c>
      <c r="AW297" s="2">
        <f ca="1">-MIN(AW274,SUM(AW$294:AW296))*(AW$294&gt;0)</f>
        <v>0</v>
      </c>
      <c r="AX297" s="2">
        <f ca="1">-MIN(AX274,SUM(AX$294:AX296))*(AX$294&gt;0)</f>
        <v>0</v>
      </c>
      <c r="AY297" s="2">
        <f ca="1">-MIN(AY274,SUM(AY$294:AY296))*(AY$294&gt;0)</f>
        <v>0</v>
      </c>
      <c r="AZ297" s="2">
        <f ca="1">-MIN(AZ274,SUM(AZ$294:AZ296))*(AZ$294&gt;0)</f>
        <v>0</v>
      </c>
      <c r="BA297" s="2">
        <f ca="1">-MIN(BA274,SUM(BA$294:BA296))*(BA$294&gt;0)</f>
        <v>0</v>
      </c>
      <c r="BB297" s="2">
        <f ca="1">-MIN(BB274,SUM(BB$294:BB296))*(BB$294&gt;0)</f>
        <v>0</v>
      </c>
      <c r="BC297" s="2">
        <f ca="1">-MIN(BC274,SUM(BC$294:BC296))*(BC$294&gt;0)</f>
        <v>0</v>
      </c>
      <c r="BD297" s="2">
        <f ca="1">-MIN(BD274,SUM(BD$294:BD296))*(BD$294&gt;0)</f>
        <v>0</v>
      </c>
      <c r="BE297" s="2">
        <f ca="1">-MIN(BE274,SUM(BE$294:BE296))*(BE$294&gt;0)</f>
        <v>0</v>
      </c>
      <c r="BF297" s="2">
        <f ca="1">-MIN(BF274,SUM(BF$294:BF296))*(BF$294&gt;0)</f>
        <v>0</v>
      </c>
      <c r="BG297" s="2">
        <f ca="1">-MIN(BG274,SUM(BG$294:BG296))*(BG$294&gt;0)</f>
        <v>0</v>
      </c>
      <c r="BH297" s="2">
        <f ca="1">-MIN(BH274,SUM(BH$294:BH296))*(BH$294&gt;0)</f>
        <v>0</v>
      </c>
      <c r="BI297" s="2">
        <f ca="1">-MIN(BI274,SUM(BI$294:BI296))*(BI$294&gt;0)</f>
        <v>0</v>
      </c>
      <c r="BJ297" s="2">
        <f ca="1">-MIN(BJ274,SUM(BJ$294:BJ296))*(BJ$294&gt;0)</f>
        <v>0</v>
      </c>
      <c r="BK297" s="2">
        <f ca="1">-MIN(BK274,SUM(BK$294:BK296))*(BK$294&gt;0)</f>
        <v>0</v>
      </c>
      <c r="BL297" s="2">
        <f ca="1">-MIN(BL274,SUM(BL$294:BL296))*(BL$294&gt;0)</f>
        <v>0</v>
      </c>
      <c r="BM297" s="2">
        <f ca="1">-MIN(BM274,SUM(BM$294:BM296))*(BM$294&gt;0)</f>
        <v>0</v>
      </c>
      <c r="BN297" s="2">
        <f ca="1">-MIN(BN274,SUM(BN$294:BN296))*(BN$294&gt;0)</f>
        <v>0</v>
      </c>
      <c r="BO297" s="2">
        <f ca="1">-MIN(BO274,SUM(BO$294:BO296))*(BO$294&gt;0)</f>
        <v>0</v>
      </c>
      <c r="BP297" s="2">
        <f ca="1">-MIN(BP274,SUM(BP$294:BP296))*(BP$294&gt;0)</f>
        <v>0</v>
      </c>
      <c r="BQ297" s="2">
        <f ca="1">-MIN(BQ274,SUM(BQ$294:BQ296))*(BQ$294&gt;0)</f>
        <v>0</v>
      </c>
      <c r="BR297" s="2">
        <f ca="1">-MIN(BR274,SUM(BR$294:BR296))*(BR$294&gt;0)</f>
        <v>0</v>
      </c>
      <c r="BS297" s="2">
        <f ca="1">-MIN(BS274,SUM(BS$294:BS296))*(BS$294&gt;0)</f>
        <v>0</v>
      </c>
      <c r="BT297" s="2">
        <f ca="1">-MIN(BT274,SUM(BT$294:BT296))*(BT$294&gt;0)</f>
        <v>0</v>
      </c>
      <c r="BU297" s="2">
        <f ca="1">-MIN(BU274,SUM(BU$294:BU296))*(BU$294&gt;0)</f>
        <v>0</v>
      </c>
      <c r="BV297" s="2">
        <f ca="1">-MIN(BV274,SUM(BV$294:BV296))*(BV$294&gt;0)</f>
        <v>0</v>
      </c>
      <c r="BW297" s="2">
        <f ca="1">-MIN(BW274,SUM(BW$294:BW296))*(BW$294&gt;0)</f>
        <v>0</v>
      </c>
      <c r="BX297" s="2">
        <f ca="1">-MIN(BX274,SUM(BX$294:BX296))*(BX$294&gt;0)</f>
        <v>0</v>
      </c>
      <c r="BY297" s="2">
        <f ca="1">-MIN(BY274,SUM(BY$294:BY296))*(BY$294&gt;0)</f>
        <v>0</v>
      </c>
      <c r="BZ297" s="2">
        <f ca="1">-MIN(BZ274,SUM(BZ$294:BZ296))*(BZ$294&gt;0)</f>
        <v>0</v>
      </c>
      <c r="CA297" s="2">
        <f ca="1">-MIN(CA274,SUM(CA$294:CA296))*(CA$294&gt;0)</f>
        <v>0</v>
      </c>
      <c r="CB297" s="2">
        <f ca="1">-MIN(CB274,SUM(CB$294:CB296))*(CB$294&gt;0)</f>
        <v>0</v>
      </c>
      <c r="CC297" s="2">
        <f ca="1">-MIN(CC274,SUM(CC$294:CC296))*(CC$294&gt;0)</f>
        <v>0</v>
      </c>
      <c r="CD297" s="2">
        <f ca="1">-MIN(CD274,SUM(CD$294:CD296))*(CD$294&gt;0)</f>
        <v>0</v>
      </c>
      <c r="CE297" s="2">
        <f ca="1">-MIN(CE274,SUM(CE$294:CE296))*(CE$294&gt;0)</f>
        <v>0</v>
      </c>
      <c r="CF297" s="2">
        <f ca="1">-MIN(CF274,SUM(CF$294:CF296))*(CF$294&gt;0)</f>
        <v>0</v>
      </c>
      <c r="CG297" s="2">
        <f ca="1">-MIN(CG274,SUM(CG$294:CG296))*(CG$294&gt;0)</f>
        <v>0</v>
      </c>
      <c r="CH297" s="2">
        <f ca="1">-MIN(CH274,SUM(CH$294:CH296))*(CH$294&gt;0)</f>
        <v>0</v>
      </c>
      <c r="CI297" s="2">
        <f ca="1">-MIN(CI274,SUM(CI$294:CI296))*(CI$294&gt;0)</f>
        <v>0</v>
      </c>
      <c r="CJ297" s="2">
        <f ca="1">-MIN(CJ274,SUM(CJ$294:CJ296))*(CJ$294&gt;0)</f>
        <v>0</v>
      </c>
      <c r="CK297" s="2">
        <f ca="1">-MIN(CK274,SUM(CK$294:CK296))*(CK$294&gt;0)</f>
        <v>0</v>
      </c>
      <c r="CL297" s="2">
        <f ca="1">-MIN(CL274,SUM(CL$294:CL296))*(CL$294&gt;0)</f>
        <v>0</v>
      </c>
      <c r="CM297" s="2">
        <f ca="1">-MIN(CM274,SUM(CM$294:CM296))*(CM$294&gt;0)</f>
        <v>0</v>
      </c>
      <c r="CN297" s="2">
        <f ca="1">-MIN(CN274,SUM(CN$294:CN296))*(CN$294&gt;0)</f>
        <v>0</v>
      </c>
      <c r="CO297" s="2">
        <f ca="1">-MIN(CO274,SUM(CO$294:CO296))*(CO$294&gt;0)</f>
        <v>0</v>
      </c>
      <c r="CP297" s="2">
        <f ca="1">-MIN(CP274,SUM(CP$294:CP296))*(CP$294&gt;0)</f>
        <v>0</v>
      </c>
      <c r="CQ297" s="2">
        <f ca="1">-MIN(CQ274,SUM(CQ$294:CQ296))*(CQ$294&gt;0)</f>
        <v>0</v>
      </c>
      <c r="CR297" s="2">
        <f ca="1">-MIN(CR274,SUM(CR$294:CR296))*(CR$294&gt;0)</f>
        <v>0</v>
      </c>
      <c r="CS297" s="2">
        <f ca="1">-MIN(CS274,SUM(CS$294:CS296))*(CS$294&gt;0)</f>
        <v>0</v>
      </c>
      <c r="CT297" s="2">
        <f ca="1">-MIN(CT274,SUM(CT$294:CT296))*(CT$294&gt;0)</f>
        <v>0</v>
      </c>
      <c r="CU297" s="2">
        <f ca="1">-MIN(CU274,SUM(CU$294:CU296))*(CU$294&gt;0)</f>
        <v>0</v>
      </c>
      <c r="CV297" s="2">
        <f ca="1">-MIN(CV274,SUM(CV$294:CV296))*(CV$294&gt;0)</f>
        <v>0</v>
      </c>
      <c r="CW297" s="2">
        <f ca="1">-MIN(CW274,SUM(CW$294:CW296))*(CW$294&gt;0)</f>
        <v>0</v>
      </c>
      <c r="CX297" s="2">
        <f ca="1">-MIN(CX274,SUM(CX$294:CX296))*(CX$294&gt;0)</f>
        <v>0</v>
      </c>
      <c r="CY297" s="2">
        <f ca="1">-MIN(CY274,SUM(CY$294:CY296))*(CY$294&gt;0)</f>
        <v>0</v>
      </c>
      <c r="CZ297" s="2">
        <f ca="1">-MIN(CZ274,SUM(CZ$294:CZ296))*(CZ$294&gt;0)</f>
        <v>0</v>
      </c>
      <c r="DA297" s="2">
        <f ca="1">-MIN(DA274,SUM(DA$294:DA296))*(DA$294&gt;0)</f>
        <v>0</v>
      </c>
      <c r="DB297" s="2">
        <f ca="1">-MIN(DB274,SUM(DB$294:DB296))*(DB$294&gt;0)</f>
        <v>0</v>
      </c>
      <c r="DC297" s="2">
        <f ca="1">-MIN(DC274,SUM(DC$294:DC296))*(DC$294&gt;0)</f>
        <v>0</v>
      </c>
      <c r="DD297" s="2">
        <f ca="1">-MIN(DD274,SUM(DD$294:DD296))*(DD$294&gt;0)</f>
        <v>0</v>
      </c>
      <c r="DE297" s="2">
        <f ca="1">-MIN(DE274,SUM(DE$294:DE296))*(DE$294&gt;0)</f>
        <v>0</v>
      </c>
      <c r="DF297" s="2">
        <f ca="1">-MIN(DF274,SUM(DF$294:DF296))*(DF$294&gt;0)</f>
        <v>0</v>
      </c>
      <c r="DG297" s="2">
        <f ca="1">-MIN(DG274,SUM(DG$294:DG296))*(DG$294&gt;0)</f>
        <v>0</v>
      </c>
      <c r="DH297" s="2">
        <f ca="1">-MIN(DH274,SUM(DH$294:DH296))*(DH$294&gt;0)</f>
        <v>0</v>
      </c>
      <c r="DI297" s="2">
        <f ca="1">-MIN(DI274,SUM(DI$294:DI296))*(DI$294&gt;0)</f>
        <v>0</v>
      </c>
      <c r="DJ297" s="2">
        <f ca="1">-MIN(DJ274,SUM(DJ$294:DJ296))*(DJ$294&gt;0)</f>
        <v>0</v>
      </c>
      <c r="DK297" s="2">
        <f ca="1">-MIN(DK274,SUM(DK$294:DK296))*(DK$294&gt;0)</f>
        <v>0</v>
      </c>
      <c r="DL297" s="2">
        <f ca="1">-MIN(DL274,SUM(DL$294:DL296))*(DL$294&gt;0)</f>
        <v>0</v>
      </c>
      <c r="DM297" s="2">
        <f ca="1">-MIN(DM274,SUM(DM$294:DM296))*(DM$294&gt;0)</f>
        <v>0</v>
      </c>
      <c r="DN297" s="2">
        <f ca="1">-MIN(DN274,SUM(DN$294:DN296))*(DN$294&gt;0)</f>
        <v>0</v>
      </c>
      <c r="DO297" s="2">
        <f ca="1">-MIN(DO274,SUM(DO$294:DO296))*(DO$294&gt;0)</f>
        <v>0</v>
      </c>
      <c r="DP297" s="2">
        <f ca="1">-MIN(DP274,SUM(DP$294:DP296))*(DP$294&gt;0)</f>
        <v>0</v>
      </c>
      <c r="DQ297" s="2">
        <f ca="1">-MIN(DQ274,SUM(DQ$294:DQ296))*(DQ$294&gt;0)</f>
        <v>0</v>
      </c>
      <c r="DR297" s="2">
        <f ca="1">-MIN(DR274,SUM(DR$294:DR296))*(DR$294&gt;0)</f>
        <v>0</v>
      </c>
      <c r="DS297" s="2">
        <f ca="1">-MIN(DS274,SUM(DS$294:DS296))*(DS$294&gt;0)</f>
        <v>0</v>
      </c>
      <c r="DT297" s="2">
        <f ca="1">-MIN(DT274,SUM(DT$294:DT296))*(DT$294&gt;0)</f>
        <v>0</v>
      </c>
      <c r="DU297" s="2">
        <f ca="1">-MIN(DU274,SUM(DU$294:DU296))*(DU$294&gt;0)</f>
        <v>0</v>
      </c>
      <c r="DV297" s="2">
        <f ca="1">-MIN(DV274,SUM(DV$294:DV296))*(DV$294&gt;0)</f>
        <v>0</v>
      </c>
      <c r="DW297" s="2">
        <f ca="1">-MIN(DW274,SUM(DW$294:DW296))*(DW$294&gt;0)</f>
        <v>0</v>
      </c>
      <c r="DX297" s="2">
        <f ca="1">-MIN(DX274,SUM(DX$294:DX296))*(DX$294&gt;0)</f>
        <v>0</v>
      </c>
      <c r="DY297" s="2">
        <f ca="1">-MIN(DY274,SUM(DY$294:DY296))*(DY$294&gt;0)</f>
        <v>0</v>
      </c>
      <c r="DZ297" s="2">
        <f ca="1">-MIN(DZ274,SUM(DZ$294:DZ296))*(DZ$294&gt;0)</f>
        <v>0</v>
      </c>
      <c r="EA297" s="2">
        <f ca="1">-MIN(EA274,SUM(EA$294:EA296))*(EA$294&gt;0)</f>
        <v>0</v>
      </c>
      <c r="EB297" s="2">
        <f ca="1">-MIN(EB274,SUM(EB$294:EB296))*(EB$294&gt;0)</f>
        <v>0</v>
      </c>
      <c r="EC297" s="2">
        <f ca="1">-MIN(EC274,SUM(EC$294:EC296))*(EC$294&gt;0)</f>
        <v>0</v>
      </c>
      <c r="ED297" s="2">
        <f ca="1">-MIN(ED274,SUM(ED$294:ED296))*(ED$294&gt;0)</f>
        <v>0</v>
      </c>
      <c r="EE297" s="2">
        <f ca="1">-MIN(EE274,SUM(EE$294:EE296))*(EE$294&gt;0)</f>
        <v>0</v>
      </c>
      <c r="EF297" s="2">
        <f ca="1">-MIN(EF274,SUM(EF$294:EF296))*(EF$294&gt;0)</f>
        <v>0</v>
      </c>
      <c r="EG297" s="2">
        <f ca="1">-MIN(EG274,SUM(EG$294:EG296))*(EG$294&gt;0)</f>
        <v>0</v>
      </c>
      <c r="EH297" s="2">
        <f ca="1">-MIN(EH274,SUM(EH$294:EH296))*(EH$294&gt;0)</f>
        <v>0</v>
      </c>
    </row>
    <row r="298" spans="1:138" x14ac:dyDescent="0.2">
      <c r="A298" s="2"/>
      <c r="B298" s="182" t="s">
        <v>270</v>
      </c>
      <c r="C298" s="96"/>
      <c r="D298" s="96">
        <f ca="1">-MIN(SUM(D279:D280),SUM(D294:D297))</f>
        <v>0</v>
      </c>
      <c r="E298" s="96">
        <f t="shared" ref="E298:N298" ca="1" si="572">-MIN(SUM(E279:E280),SUM(E294:E297))</f>
        <v>0</v>
      </c>
      <c r="F298" s="96">
        <f t="shared" ca="1" si="572"/>
        <v>0</v>
      </c>
      <c r="G298" s="96">
        <f t="shared" ca="1" si="572"/>
        <v>0</v>
      </c>
      <c r="H298" s="96">
        <f t="shared" ca="1" si="572"/>
        <v>0</v>
      </c>
      <c r="I298" s="96">
        <f t="shared" ca="1" si="572"/>
        <v>0</v>
      </c>
      <c r="J298" s="96">
        <f t="shared" ca="1" si="572"/>
        <v>0</v>
      </c>
      <c r="K298" s="96">
        <f t="shared" ca="1" si="572"/>
        <v>0</v>
      </c>
      <c r="L298" s="96">
        <f t="shared" ca="1" si="572"/>
        <v>0</v>
      </c>
      <c r="M298" s="96">
        <f t="shared" ca="1" si="572"/>
        <v>0</v>
      </c>
      <c r="N298" s="96">
        <f t="shared" ca="1" si="572"/>
        <v>-80113228.601679131</v>
      </c>
      <c r="O298" s="96">
        <f ca="1">-MIN(SUM(O279:O280),SUM(O294:O297))</f>
        <v>0</v>
      </c>
      <c r="P298" s="96">
        <f t="shared" ca="1" si="542"/>
        <v>-80113228.601679131</v>
      </c>
      <c r="Q298" s="2"/>
      <c r="R298" s="2">
        <f t="shared" ref="R298:AW298" ca="1" si="573">-MIN(SUM(R279:R280),SUM(R294:R297))</f>
        <v>0</v>
      </c>
      <c r="S298" s="2">
        <f t="shared" ca="1" si="573"/>
        <v>0</v>
      </c>
      <c r="T298" s="2">
        <f t="shared" ca="1" si="573"/>
        <v>0</v>
      </c>
      <c r="U298" s="2">
        <f t="shared" ca="1" si="573"/>
        <v>0</v>
      </c>
      <c r="V298" s="2">
        <f t="shared" ca="1" si="573"/>
        <v>0</v>
      </c>
      <c r="W298" s="2">
        <f t="shared" ca="1" si="573"/>
        <v>0</v>
      </c>
      <c r="X298" s="2">
        <f t="shared" ca="1" si="573"/>
        <v>0</v>
      </c>
      <c r="Y298" s="2">
        <f t="shared" ca="1" si="573"/>
        <v>0</v>
      </c>
      <c r="Z298" s="2">
        <f t="shared" ca="1" si="573"/>
        <v>0</v>
      </c>
      <c r="AA298" s="2">
        <f t="shared" ca="1" si="573"/>
        <v>0</v>
      </c>
      <c r="AB298" s="2">
        <f t="shared" ca="1" si="573"/>
        <v>0</v>
      </c>
      <c r="AC298" s="2">
        <f t="shared" ca="1" si="573"/>
        <v>0</v>
      </c>
      <c r="AD298" s="2">
        <f t="shared" ca="1" si="573"/>
        <v>0</v>
      </c>
      <c r="AE298" s="2">
        <f t="shared" ca="1" si="573"/>
        <v>0</v>
      </c>
      <c r="AF298" s="2">
        <f t="shared" ca="1" si="573"/>
        <v>0</v>
      </c>
      <c r="AG298" s="2">
        <f t="shared" ca="1" si="573"/>
        <v>0</v>
      </c>
      <c r="AH298" s="2">
        <f t="shared" ca="1" si="573"/>
        <v>0</v>
      </c>
      <c r="AI298" s="2">
        <f t="shared" ca="1" si="573"/>
        <v>0</v>
      </c>
      <c r="AJ298" s="2">
        <f t="shared" ca="1" si="573"/>
        <v>0</v>
      </c>
      <c r="AK298" s="2">
        <f t="shared" ca="1" si="573"/>
        <v>0</v>
      </c>
      <c r="AL298" s="2">
        <f t="shared" ca="1" si="573"/>
        <v>0</v>
      </c>
      <c r="AM298" s="2">
        <f t="shared" ca="1" si="573"/>
        <v>0</v>
      </c>
      <c r="AN298" s="2">
        <f t="shared" ca="1" si="573"/>
        <v>0</v>
      </c>
      <c r="AO298" s="2">
        <f t="shared" ca="1" si="573"/>
        <v>0</v>
      </c>
      <c r="AP298" s="2">
        <f t="shared" ca="1" si="573"/>
        <v>0</v>
      </c>
      <c r="AQ298" s="2">
        <f t="shared" ca="1" si="573"/>
        <v>0</v>
      </c>
      <c r="AR298" s="2">
        <f t="shared" ca="1" si="573"/>
        <v>0</v>
      </c>
      <c r="AS298" s="2">
        <f t="shared" ca="1" si="573"/>
        <v>0</v>
      </c>
      <c r="AT298" s="2">
        <f t="shared" ca="1" si="573"/>
        <v>0</v>
      </c>
      <c r="AU298" s="2">
        <f t="shared" ca="1" si="573"/>
        <v>0</v>
      </c>
      <c r="AV298" s="2">
        <f t="shared" ca="1" si="573"/>
        <v>0</v>
      </c>
      <c r="AW298" s="2">
        <f t="shared" ca="1" si="573"/>
        <v>0</v>
      </c>
      <c r="AX298" s="2">
        <f t="shared" ref="AX298:CC298" ca="1" si="574">-MIN(SUM(AX279:AX280),SUM(AX294:AX297))</f>
        <v>0</v>
      </c>
      <c r="AY298" s="2">
        <f t="shared" ca="1" si="574"/>
        <v>0</v>
      </c>
      <c r="AZ298" s="2">
        <f t="shared" ca="1" si="574"/>
        <v>0</v>
      </c>
      <c r="BA298" s="2">
        <f t="shared" ca="1" si="574"/>
        <v>0</v>
      </c>
      <c r="BB298" s="2">
        <f t="shared" ca="1" si="574"/>
        <v>0</v>
      </c>
      <c r="BC298" s="2">
        <f t="shared" ca="1" si="574"/>
        <v>0</v>
      </c>
      <c r="BD298" s="2">
        <f t="shared" ca="1" si="574"/>
        <v>0</v>
      </c>
      <c r="BE298" s="2">
        <f t="shared" ca="1" si="574"/>
        <v>0</v>
      </c>
      <c r="BF298" s="2">
        <f t="shared" ca="1" si="574"/>
        <v>0</v>
      </c>
      <c r="BG298" s="2">
        <f t="shared" ca="1" si="574"/>
        <v>0</v>
      </c>
      <c r="BH298" s="2">
        <f t="shared" ca="1" si="574"/>
        <v>0</v>
      </c>
      <c r="BI298" s="2">
        <f t="shared" ca="1" si="574"/>
        <v>0</v>
      </c>
      <c r="BJ298" s="2">
        <f t="shared" ca="1" si="574"/>
        <v>0</v>
      </c>
      <c r="BK298" s="2">
        <f t="shared" ca="1" si="574"/>
        <v>0</v>
      </c>
      <c r="BL298" s="2">
        <f t="shared" ca="1" si="574"/>
        <v>0</v>
      </c>
      <c r="BM298" s="2">
        <f t="shared" ca="1" si="574"/>
        <v>0</v>
      </c>
      <c r="BN298" s="2">
        <f t="shared" ca="1" si="574"/>
        <v>0</v>
      </c>
      <c r="BO298" s="2">
        <f t="shared" ca="1" si="574"/>
        <v>0</v>
      </c>
      <c r="BP298" s="2">
        <f t="shared" ca="1" si="574"/>
        <v>0</v>
      </c>
      <c r="BQ298" s="2">
        <f t="shared" ca="1" si="574"/>
        <v>0</v>
      </c>
      <c r="BR298" s="2">
        <f t="shared" ca="1" si="574"/>
        <v>0</v>
      </c>
      <c r="BS298" s="2">
        <f t="shared" ca="1" si="574"/>
        <v>0</v>
      </c>
      <c r="BT298" s="2">
        <f t="shared" ca="1" si="574"/>
        <v>0</v>
      </c>
      <c r="BU298" s="2">
        <f t="shared" ca="1" si="574"/>
        <v>0</v>
      </c>
      <c r="BV298" s="2">
        <f t="shared" ca="1" si="574"/>
        <v>0</v>
      </c>
      <c r="BW298" s="2">
        <f t="shared" ca="1" si="574"/>
        <v>0</v>
      </c>
      <c r="BX298" s="2">
        <f t="shared" ca="1" si="574"/>
        <v>0</v>
      </c>
      <c r="BY298" s="2">
        <f t="shared" ca="1" si="574"/>
        <v>0</v>
      </c>
      <c r="BZ298" s="2">
        <f t="shared" ca="1" si="574"/>
        <v>0</v>
      </c>
      <c r="CA298" s="2">
        <f t="shared" ca="1" si="574"/>
        <v>0</v>
      </c>
      <c r="CB298" s="2">
        <f t="shared" ca="1" si="574"/>
        <v>0</v>
      </c>
      <c r="CC298" s="2">
        <f t="shared" ca="1" si="574"/>
        <v>0</v>
      </c>
      <c r="CD298" s="2">
        <f t="shared" ref="CD298:DI298" ca="1" si="575">-MIN(SUM(CD279:CD280),SUM(CD294:CD297))</f>
        <v>0</v>
      </c>
      <c r="CE298" s="2">
        <f t="shared" ca="1" si="575"/>
        <v>0</v>
      </c>
      <c r="CF298" s="2">
        <f t="shared" ca="1" si="575"/>
        <v>0</v>
      </c>
      <c r="CG298" s="2">
        <f t="shared" ca="1" si="575"/>
        <v>0</v>
      </c>
      <c r="CH298" s="2">
        <f t="shared" ca="1" si="575"/>
        <v>0</v>
      </c>
      <c r="CI298" s="2">
        <f t="shared" ca="1" si="575"/>
        <v>0</v>
      </c>
      <c r="CJ298" s="2">
        <f t="shared" ca="1" si="575"/>
        <v>0</v>
      </c>
      <c r="CK298" s="2">
        <f t="shared" ca="1" si="575"/>
        <v>0</v>
      </c>
      <c r="CL298" s="2">
        <f t="shared" ca="1" si="575"/>
        <v>0</v>
      </c>
      <c r="CM298" s="2">
        <f t="shared" ca="1" si="575"/>
        <v>0</v>
      </c>
      <c r="CN298" s="2">
        <f t="shared" ca="1" si="575"/>
        <v>0</v>
      </c>
      <c r="CO298" s="2">
        <f t="shared" ca="1" si="575"/>
        <v>0</v>
      </c>
      <c r="CP298" s="2">
        <f t="shared" ca="1" si="575"/>
        <v>0</v>
      </c>
      <c r="CQ298" s="2">
        <f t="shared" ca="1" si="575"/>
        <v>0</v>
      </c>
      <c r="CR298" s="2">
        <f t="shared" ca="1" si="575"/>
        <v>0</v>
      </c>
      <c r="CS298" s="2">
        <f t="shared" ca="1" si="575"/>
        <v>0</v>
      </c>
      <c r="CT298" s="2">
        <f t="shared" ca="1" si="575"/>
        <v>0</v>
      </c>
      <c r="CU298" s="2">
        <f t="shared" ca="1" si="575"/>
        <v>0</v>
      </c>
      <c r="CV298" s="2">
        <f t="shared" ca="1" si="575"/>
        <v>0</v>
      </c>
      <c r="CW298" s="2">
        <f t="shared" ca="1" si="575"/>
        <v>0</v>
      </c>
      <c r="CX298" s="2">
        <f t="shared" ca="1" si="575"/>
        <v>0</v>
      </c>
      <c r="CY298" s="2">
        <f t="shared" ca="1" si="575"/>
        <v>0</v>
      </c>
      <c r="CZ298" s="2">
        <f t="shared" ca="1" si="575"/>
        <v>0</v>
      </c>
      <c r="DA298" s="2">
        <f t="shared" ca="1" si="575"/>
        <v>0</v>
      </c>
      <c r="DB298" s="2">
        <f t="shared" ca="1" si="575"/>
        <v>0</v>
      </c>
      <c r="DC298" s="2">
        <f t="shared" ca="1" si="575"/>
        <v>0</v>
      </c>
      <c r="DD298" s="2">
        <f t="shared" ca="1" si="575"/>
        <v>0</v>
      </c>
      <c r="DE298" s="2">
        <f t="shared" ca="1" si="575"/>
        <v>0</v>
      </c>
      <c r="DF298" s="2">
        <f t="shared" ca="1" si="575"/>
        <v>0</v>
      </c>
      <c r="DG298" s="2">
        <f t="shared" ca="1" si="575"/>
        <v>0</v>
      </c>
      <c r="DH298" s="2">
        <f t="shared" ca="1" si="575"/>
        <v>0</v>
      </c>
      <c r="DI298" s="2">
        <f t="shared" ca="1" si="575"/>
        <v>0</v>
      </c>
      <c r="DJ298" s="2">
        <f t="shared" ref="DJ298:EH298" ca="1" si="576">-MIN(SUM(DJ279:DJ280),SUM(DJ294:DJ297))</f>
        <v>0</v>
      </c>
      <c r="DK298" s="2">
        <f t="shared" ca="1" si="576"/>
        <v>0</v>
      </c>
      <c r="DL298" s="2">
        <f t="shared" ca="1" si="576"/>
        <v>0</v>
      </c>
      <c r="DM298" s="2">
        <f t="shared" ca="1" si="576"/>
        <v>0</v>
      </c>
      <c r="DN298" s="2">
        <f t="shared" ca="1" si="576"/>
        <v>0</v>
      </c>
      <c r="DO298" s="2">
        <f t="shared" ca="1" si="576"/>
        <v>0</v>
      </c>
      <c r="DP298" s="2">
        <f t="shared" ca="1" si="576"/>
        <v>0</v>
      </c>
      <c r="DQ298" s="2">
        <f t="shared" ca="1" si="576"/>
        <v>0</v>
      </c>
      <c r="DR298" s="2">
        <f t="shared" ca="1" si="576"/>
        <v>0</v>
      </c>
      <c r="DS298" s="2">
        <f t="shared" ca="1" si="576"/>
        <v>0</v>
      </c>
      <c r="DT298" s="2">
        <f t="shared" ca="1" si="576"/>
        <v>0</v>
      </c>
      <c r="DU298" s="2">
        <f t="shared" ca="1" si="576"/>
        <v>0</v>
      </c>
      <c r="DV298" s="2">
        <f t="shared" ca="1" si="576"/>
        <v>0</v>
      </c>
      <c r="DW298" s="2">
        <f t="shared" ca="1" si="576"/>
        <v>0</v>
      </c>
      <c r="DX298" s="2">
        <f t="shared" ca="1" si="576"/>
        <v>0</v>
      </c>
      <c r="DY298" s="2">
        <f t="shared" ca="1" si="576"/>
        <v>0</v>
      </c>
      <c r="DZ298" s="2">
        <f t="shared" ca="1" si="576"/>
        <v>0</v>
      </c>
      <c r="EA298" s="2">
        <f t="shared" ca="1" si="576"/>
        <v>0</v>
      </c>
      <c r="EB298" s="2">
        <f t="shared" ca="1" si="576"/>
        <v>0</v>
      </c>
      <c r="EC298" s="2">
        <f t="shared" ca="1" si="576"/>
        <v>0</v>
      </c>
      <c r="ED298" s="2">
        <f t="shared" ca="1" si="576"/>
        <v>0</v>
      </c>
      <c r="EE298" s="2">
        <f t="shared" ca="1" si="576"/>
        <v>0</v>
      </c>
      <c r="EF298" s="2">
        <f t="shared" ca="1" si="576"/>
        <v>0</v>
      </c>
      <c r="EG298" s="2">
        <f t="shared" ca="1" si="576"/>
        <v>0</v>
      </c>
      <c r="EH298" s="2">
        <f t="shared" ca="1" si="576"/>
        <v>-80113228.601679131</v>
      </c>
    </row>
    <row r="299" spans="1:138" x14ac:dyDescent="0.2">
      <c r="A299" s="2"/>
      <c r="B299" s="181" t="s">
        <v>275</v>
      </c>
      <c r="C299" s="120"/>
      <c r="D299" s="120"/>
      <c r="E299" s="120"/>
      <c r="F299" s="120"/>
      <c r="G299" s="120"/>
      <c r="H299" s="120"/>
      <c r="I299" s="120"/>
      <c r="J299" s="120"/>
      <c r="K299" s="120"/>
      <c r="L299" s="120"/>
      <c r="M299" s="120"/>
      <c r="N299" s="120"/>
      <c r="O299" s="120"/>
      <c r="P299" s="120"/>
      <c r="Q299" s="2"/>
      <c r="R299" s="120"/>
      <c r="S299" s="120"/>
      <c r="T299" s="120"/>
      <c r="U299" s="120"/>
      <c r="V299" s="120"/>
      <c r="W299" s="120"/>
      <c r="X299" s="120"/>
      <c r="Y299" s="120"/>
      <c r="Z299" s="120"/>
      <c r="AA299" s="120"/>
      <c r="AB299" s="120"/>
      <c r="AC299" s="120"/>
      <c r="AD299" s="120"/>
      <c r="AE299" s="120"/>
      <c r="AF299" s="120"/>
      <c r="AG299" s="120"/>
      <c r="AH299" s="120"/>
      <c r="AI299" s="120"/>
      <c r="AJ299" s="120"/>
      <c r="AK299" s="120"/>
      <c r="AL299" s="120"/>
      <c r="AM299" s="120"/>
      <c r="AN299" s="120"/>
      <c r="AO299" s="120"/>
      <c r="AP299" s="120"/>
      <c r="AQ299" s="120"/>
      <c r="AR299" s="120"/>
      <c r="AS299" s="120"/>
      <c r="AT299" s="120"/>
      <c r="AU299" s="120"/>
      <c r="AV299" s="120"/>
      <c r="AW299" s="120"/>
      <c r="AX299" s="120"/>
      <c r="AY299" s="120"/>
      <c r="AZ299" s="120"/>
      <c r="BA299" s="120"/>
      <c r="BB299" s="120"/>
      <c r="BC299" s="120"/>
      <c r="BD299" s="120"/>
      <c r="BE299" s="120"/>
      <c r="BF299" s="120"/>
      <c r="BG299" s="120"/>
      <c r="BH299" s="120"/>
      <c r="BI299" s="120"/>
      <c r="BJ299" s="120"/>
      <c r="BK299" s="120"/>
      <c r="BL299" s="120"/>
      <c r="BM299" s="120"/>
      <c r="BN299" s="120"/>
      <c r="BO299" s="120"/>
      <c r="BP299" s="120"/>
      <c r="BQ299" s="120"/>
      <c r="BR299" s="120"/>
      <c r="BS299" s="120"/>
      <c r="BT299" s="120"/>
      <c r="BU299" s="120"/>
      <c r="BV299" s="120"/>
      <c r="BW299" s="120"/>
      <c r="BX299" s="120"/>
      <c r="BY299" s="120"/>
      <c r="BZ299" s="120"/>
      <c r="CA299" s="120"/>
      <c r="CB299" s="120"/>
      <c r="CC299" s="120"/>
      <c r="CD299" s="120"/>
      <c r="CE299" s="120"/>
      <c r="CF299" s="120"/>
      <c r="CG299" s="120"/>
      <c r="CH299" s="120"/>
      <c r="CI299" s="120"/>
      <c r="CJ299" s="120"/>
      <c r="CK299" s="120"/>
      <c r="CL299" s="120"/>
      <c r="CM299" s="120"/>
      <c r="CN299" s="120"/>
      <c r="CO299" s="120"/>
      <c r="CP299" s="120"/>
      <c r="CQ299" s="120"/>
      <c r="CR299" s="120"/>
      <c r="CS299" s="120"/>
      <c r="CT299" s="120"/>
      <c r="CU299" s="120"/>
      <c r="CV299" s="120"/>
      <c r="CW299" s="120"/>
      <c r="CX299" s="120"/>
      <c r="CY299" s="120"/>
      <c r="CZ299" s="120"/>
      <c r="DA299" s="120"/>
      <c r="DB299" s="120"/>
      <c r="DC299" s="120"/>
      <c r="DD299" s="120"/>
      <c r="DE299" s="120"/>
      <c r="DF299" s="120"/>
      <c r="DG299" s="120"/>
      <c r="DH299" s="120"/>
      <c r="DI299" s="120"/>
      <c r="DJ299" s="120"/>
      <c r="DK299" s="120"/>
      <c r="DL299" s="120"/>
      <c r="DM299" s="120"/>
      <c r="DN299" s="120"/>
      <c r="DO299" s="120"/>
      <c r="DP299" s="120"/>
      <c r="DQ299" s="120"/>
      <c r="DR299" s="120"/>
      <c r="DS299" s="120"/>
      <c r="DT299" s="120"/>
      <c r="DU299" s="120"/>
      <c r="DV299" s="120"/>
      <c r="DW299" s="120"/>
      <c r="DX299" s="120"/>
      <c r="DY299" s="120"/>
      <c r="DZ299" s="120"/>
      <c r="EA299" s="120"/>
      <c r="EB299" s="120"/>
      <c r="EC299" s="120"/>
      <c r="ED299" s="120"/>
      <c r="EE299" s="120"/>
      <c r="EF299" s="120"/>
      <c r="EG299" s="120"/>
      <c r="EH299" s="120"/>
    </row>
    <row r="300" spans="1:138" x14ac:dyDescent="0.2">
      <c r="A300" s="2"/>
      <c r="B300" s="182" t="s">
        <v>549</v>
      </c>
      <c r="C300" s="96"/>
      <c r="D300" s="96">
        <f ca="1">MAX(D137+D135,)</f>
        <v>53730000</v>
      </c>
      <c r="E300" s="96">
        <f t="shared" ref="E300:N300" ca="1" si="577">MAX(E137+E135,)</f>
        <v>0</v>
      </c>
      <c r="F300" s="96">
        <f t="shared" ca="1" si="577"/>
        <v>0</v>
      </c>
      <c r="G300" s="96">
        <f t="shared" ca="1" si="577"/>
        <v>0</v>
      </c>
      <c r="H300" s="96">
        <f t="shared" ca="1" si="577"/>
        <v>0</v>
      </c>
      <c r="I300" s="96">
        <f t="shared" ca="1" si="577"/>
        <v>0</v>
      </c>
      <c r="J300" s="96">
        <f t="shared" ca="1" si="577"/>
        <v>0</v>
      </c>
      <c r="K300" s="96">
        <f t="shared" ca="1" si="577"/>
        <v>0</v>
      </c>
      <c r="L300" s="96">
        <f t="shared" ca="1" si="577"/>
        <v>0</v>
      </c>
      <c r="M300" s="96">
        <f t="shared" ca="1" si="577"/>
        <v>0</v>
      </c>
      <c r="N300" s="96">
        <f t="shared" ca="1" si="577"/>
        <v>0</v>
      </c>
      <c r="O300" s="96">
        <f>MAX(O137+O135,)</f>
        <v>0</v>
      </c>
      <c r="P300" s="96">
        <f t="shared" ref="P300:P319" ca="1" si="578">SUMIF($D$10:$N$10,"&lt;="&amp;MAX(rHoldPeriod,1),$D300:$N300)</f>
        <v>53730000</v>
      </c>
      <c r="Q300" s="2"/>
      <c r="R300" s="2">
        <f t="shared" ref="R300:CC300" ca="1" si="579">MAX(R137+R135,)</f>
        <v>53730000</v>
      </c>
      <c r="S300" s="2">
        <f t="shared" ca="1" si="579"/>
        <v>0</v>
      </c>
      <c r="T300" s="2">
        <f t="shared" ca="1" si="579"/>
        <v>0</v>
      </c>
      <c r="U300" s="2">
        <f t="shared" ca="1" si="579"/>
        <v>0</v>
      </c>
      <c r="V300" s="2">
        <f t="shared" ca="1" si="579"/>
        <v>0</v>
      </c>
      <c r="W300" s="2">
        <f t="shared" ca="1" si="579"/>
        <v>0</v>
      </c>
      <c r="X300" s="2">
        <f t="shared" ca="1" si="579"/>
        <v>0</v>
      </c>
      <c r="Y300" s="2">
        <f t="shared" ca="1" si="579"/>
        <v>0</v>
      </c>
      <c r="Z300" s="2">
        <f t="shared" ca="1" si="579"/>
        <v>0</v>
      </c>
      <c r="AA300" s="2">
        <f t="shared" ca="1" si="579"/>
        <v>0</v>
      </c>
      <c r="AB300" s="2">
        <f t="shared" ca="1" si="579"/>
        <v>0</v>
      </c>
      <c r="AC300" s="2">
        <f t="shared" ca="1" si="579"/>
        <v>0</v>
      </c>
      <c r="AD300" s="2">
        <f t="shared" ca="1" si="579"/>
        <v>0</v>
      </c>
      <c r="AE300" s="2">
        <f t="shared" ca="1" si="579"/>
        <v>0</v>
      </c>
      <c r="AF300" s="2">
        <f t="shared" ca="1" si="579"/>
        <v>0</v>
      </c>
      <c r="AG300" s="2">
        <f t="shared" ca="1" si="579"/>
        <v>0</v>
      </c>
      <c r="AH300" s="2">
        <f t="shared" ca="1" si="579"/>
        <v>0</v>
      </c>
      <c r="AI300" s="2">
        <f t="shared" ca="1" si="579"/>
        <v>0</v>
      </c>
      <c r="AJ300" s="2">
        <f t="shared" ca="1" si="579"/>
        <v>0</v>
      </c>
      <c r="AK300" s="2">
        <f t="shared" ca="1" si="579"/>
        <v>0</v>
      </c>
      <c r="AL300" s="2">
        <f t="shared" ca="1" si="579"/>
        <v>0</v>
      </c>
      <c r="AM300" s="2">
        <f t="shared" ca="1" si="579"/>
        <v>0</v>
      </c>
      <c r="AN300" s="2">
        <f t="shared" ca="1" si="579"/>
        <v>0</v>
      </c>
      <c r="AO300" s="2">
        <f t="shared" ca="1" si="579"/>
        <v>0</v>
      </c>
      <c r="AP300" s="2">
        <f t="shared" ca="1" si="579"/>
        <v>0</v>
      </c>
      <c r="AQ300" s="2">
        <f t="shared" ca="1" si="579"/>
        <v>0</v>
      </c>
      <c r="AR300" s="2">
        <f t="shared" ca="1" si="579"/>
        <v>0</v>
      </c>
      <c r="AS300" s="2">
        <f t="shared" ca="1" si="579"/>
        <v>0</v>
      </c>
      <c r="AT300" s="2">
        <f t="shared" ca="1" si="579"/>
        <v>0</v>
      </c>
      <c r="AU300" s="2">
        <f t="shared" ca="1" si="579"/>
        <v>0</v>
      </c>
      <c r="AV300" s="2">
        <f t="shared" ca="1" si="579"/>
        <v>0</v>
      </c>
      <c r="AW300" s="2">
        <f t="shared" ca="1" si="579"/>
        <v>0</v>
      </c>
      <c r="AX300" s="2">
        <f t="shared" ca="1" si="579"/>
        <v>0</v>
      </c>
      <c r="AY300" s="2">
        <f t="shared" ca="1" si="579"/>
        <v>0</v>
      </c>
      <c r="AZ300" s="2">
        <f t="shared" ca="1" si="579"/>
        <v>0</v>
      </c>
      <c r="BA300" s="2">
        <f t="shared" ca="1" si="579"/>
        <v>0</v>
      </c>
      <c r="BB300" s="2">
        <f t="shared" ca="1" si="579"/>
        <v>0</v>
      </c>
      <c r="BC300" s="2">
        <f t="shared" ca="1" si="579"/>
        <v>0</v>
      </c>
      <c r="BD300" s="2">
        <f t="shared" ca="1" si="579"/>
        <v>0</v>
      </c>
      <c r="BE300" s="2">
        <f t="shared" ca="1" si="579"/>
        <v>0</v>
      </c>
      <c r="BF300" s="2">
        <f t="shared" ca="1" si="579"/>
        <v>0</v>
      </c>
      <c r="BG300" s="2">
        <f t="shared" ca="1" si="579"/>
        <v>0</v>
      </c>
      <c r="BH300" s="2">
        <f t="shared" ca="1" si="579"/>
        <v>0</v>
      </c>
      <c r="BI300" s="2">
        <f t="shared" ca="1" si="579"/>
        <v>0</v>
      </c>
      <c r="BJ300" s="2">
        <f t="shared" ca="1" si="579"/>
        <v>0</v>
      </c>
      <c r="BK300" s="2">
        <f t="shared" ca="1" si="579"/>
        <v>0</v>
      </c>
      <c r="BL300" s="2">
        <f t="shared" ca="1" si="579"/>
        <v>0</v>
      </c>
      <c r="BM300" s="2">
        <f t="shared" ca="1" si="579"/>
        <v>0</v>
      </c>
      <c r="BN300" s="2">
        <f t="shared" ca="1" si="579"/>
        <v>0</v>
      </c>
      <c r="BO300" s="2">
        <f t="shared" ca="1" si="579"/>
        <v>0</v>
      </c>
      <c r="BP300" s="2">
        <f t="shared" ca="1" si="579"/>
        <v>0</v>
      </c>
      <c r="BQ300" s="2">
        <f t="shared" ca="1" si="579"/>
        <v>0</v>
      </c>
      <c r="BR300" s="2">
        <f t="shared" ca="1" si="579"/>
        <v>0</v>
      </c>
      <c r="BS300" s="2">
        <f t="shared" ca="1" si="579"/>
        <v>0</v>
      </c>
      <c r="BT300" s="2">
        <f t="shared" ca="1" si="579"/>
        <v>0</v>
      </c>
      <c r="BU300" s="2">
        <f t="shared" ca="1" si="579"/>
        <v>0</v>
      </c>
      <c r="BV300" s="2">
        <f t="shared" ca="1" si="579"/>
        <v>0</v>
      </c>
      <c r="BW300" s="2">
        <f t="shared" ca="1" si="579"/>
        <v>0</v>
      </c>
      <c r="BX300" s="2">
        <f t="shared" ca="1" si="579"/>
        <v>0</v>
      </c>
      <c r="BY300" s="2">
        <f t="shared" ca="1" si="579"/>
        <v>0</v>
      </c>
      <c r="BZ300" s="2">
        <f t="shared" ca="1" si="579"/>
        <v>0</v>
      </c>
      <c r="CA300" s="2">
        <f t="shared" ca="1" si="579"/>
        <v>0</v>
      </c>
      <c r="CB300" s="2">
        <f t="shared" ca="1" si="579"/>
        <v>0</v>
      </c>
      <c r="CC300" s="2">
        <f t="shared" ca="1" si="579"/>
        <v>0</v>
      </c>
      <c r="CD300" s="2">
        <f t="shared" ref="CD300:EH300" ca="1" si="580">MAX(CD137+CD135,)</f>
        <v>0</v>
      </c>
      <c r="CE300" s="2">
        <f t="shared" ca="1" si="580"/>
        <v>0</v>
      </c>
      <c r="CF300" s="2">
        <f t="shared" ca="1" si="580"/>
        <v>0</v>
      </c>
      <c r="CG300" s="2">
        <f t="shared" ca="1" si="580"/>
        <v>0</v>
      </c>
      <c r="CH300" s="2">
        <f t="shared" ca="1" si="580"/>
        <v>0</v>
      </c>
      <c r="CI300" s="2">
        <f t="shared" ca="1" si="580"/>
        <v>0</v>
      </c>
      <c r="CJ300" s="2">
        <f t="shared" ca="1" si="580"/>
        <v>0</v>
      </c>
      <c r="CK300" s="2">
        <f t="shared" ca="1" si="580"/>
        <v>0</v>
      </c>
      <c r="CL300" s="2">
        <f t="shared" ca="1" si="580"/>
        <v>0</v>
      </c>
      <c r="CM300" s="2">
        <f t="shared" ca="1" si="580"/>
        <v>0</v>
      </c>
      <c r="CN300" s="2">
        <f t="shared" ca="1" si="580"/>
        <v>0</v>
      </c>
      <c r="CO300" s="2">
        <f t="shared" ca="1" si="580"/>
        <v>0</v>
      </c>
      <c r="CP300" s="2">
        <f t="shared" ca="1" si="580"/>
        <v>0</v>
      </c>
      <c r="CQ300" s="2">
        <f t="shared" ca="1" si="580"/>
        <v>0</v>
      </c>
      <c r="CR300" s="2">
        <f t="shared" ca="1" si="580"/>
        <v>0</v>
      </c>
      <c r="CS300" s="2">
        <f t="shared" ca="1" si="580"/>
        <v>0</v>
      </c>
      <c r="CT300" s="2">
        <f t="shared" ca="1" si="580"/>
        <v>0</v>
      </c>
      <c r="CU300" s="2">
        <f t="shared" ca="1" si="580"/>
        <v>0</v>
      </c>
      <c r="CV300" s="2">
        <f t="shared" ca="1" si="580"/>
        <v>0</v>
      </c>
      <c r="CW300" s="2">
        <f t="shared" ca="1" si="580"/>
        <v>0</v>
      </c>
      <c r="CX300" s="2">
        <f t="shared" ca="1" si="580"/>
        <v>0</v>
      </c>
      <c r="CY300" s="2">
        <f t="shared" ca="1" si="580"/>
        <v>0</v>
      </c>
      <c r="CZ300" s="2">
        <f t="shared" ca="1" si="580"/>
        <v>0</v>
      </c>
      <c r="DA300" s="2">
        <f t="shared" ca="1" si="580"/>
        <v>0</v>
      </c>
      <c r="DB300" s="2">
        <f t="shared" ca="1" si="580"/>
        <v>0</v>
      </c>
      <c r="DC300" s="2">
        <f t="shared" ca="1" si="580"/>
        <v>0</v>
      </c>
      <c r="DD300" s="2">
        <f t="shared" ca="1" si="580"/>
        <v>0</v>
      </c>
      <c r="DE300" s="2">
        <f t="shared" ca="1" si="580"/>
        <v>0</v>
      </c>
      <c r="DF300" s="2">
        <f t="shared" ca="1" si="580"/>
        <v>0</v>
      </c>
      <c r="DG300" s="2">
        <f t="shared" ca="1" si="580"/>
        <v>0</v>
      </c>
      <c r="DH300" s="2">
        <f t="shared" ca="1" si="580"/>
        <v>0</v>
      </c>
      <c r="DI300" s="2">
        <f t="shared" ca="1" si="580"/>
        <v>0</v>
      </c>
      <c r="DJ300" s="2">
        <f t="shared" ca="1" si="580"/>
        <v>0</v>
      </c>
      <c r="DK300" s="2">
        <f t="shared" ca="1" si="580"/>
        <v>0</v>
      </c>
      <c r="DL300" s="2">
        <f t="shared" ca="1" si="580"/>
        <v>0</v>
      </c>
      <c r="DM300" s="2">
        <f t="shared" ca="1" si="580"/>
        <v>0</v>
      </c>
      <c r="DN300" s="2">
        <f t="shared" ca="1" si="580"/>
        <v>0</v>
      </c>
      <c r="DO300" s="2">
        <f t="shared" ca="1" si="580"/>
        <v>0</v>
      </c>
      <c r="DP300" s="2">
        <f t="shared" ca="1" si="580"/>
        <v>0</v>
      </c>
      <c r="DQ300" s="2">
        <f t="shared" ca="1" si="580"/>
        <v>0</v>
      </c>
      <c r="DR300" s="2">
        <f t="shared" ca="1" si="580"/>
        <v>0</v>
      </c>
      <c r="DS300" s="2">
        <f t="shared" ca="1" si="580"/>
        <v>0</v>
      </c>
      <c r="DT300" s="2">
        <f t="shared" ca="1" si="580"/>
        <v>0</v>
      </c>
      <c r="DU300" s="2">
        <f t="shared" ca="1" si="580"/>
        <v>0</v>
      </c>
      <c r="DV300" s="2">
        <f t="shared" ca="1" si="580"/>
        <v>0</v>
      </c>
      <c r="DW300" s="2">
        <f t="shared" ca="1" si="580"/>
        <v>0</v>
      </c>
      <c r="DX300" s="2">
        <f t="shared" ca="1" si="580"/>
        <v>0</v>
      </c>
      <c r="DY300" s="2">
        <f t="shared" ca="1" si="580"/>
        <v>0</v>
      </c>
      <c r="DZ300" s="2">
        <f t="shared" ca="1" si="580"/>
        <v>0</v>
      </c>
      <c r="EA300" s="2">
        <f t="shared" ca="1" si="580"/>
        <v>0</v>
      </c>
      <c r="EB300" s="2">
        <f t="shared" ca="1" si="580"/>
        <v>0</v>
      </c>
      <c r="EC300" s="2">
        <f t="shared" ca="1" si="580"/>
        <v>0</v>
      </c>
      <c r="ED300" s="2">
        <f t="shared" ca="1" si="580"/>
        <v>0</v>
      </c>
      <c r="EE300" s="2">
        <f t="shared" ca="1" si="580"/>
        <v>0</v>
      </c>
      <c r="EF300" s="2">
        <f t="shared" ca="1" si="580"/>
        <v>0</v>
      </c>
      <c r="EG300" s="2">
        <f t="shared" ca="1" si="580"/>
        <v>0</v>
      </c>
      <c r="EH300" s="2">
        <f t="shared" ca="1" si="580"/>
        <v>0</v>
      </c>
    </row>
    <row r="301" spans="1:138" x14ac:dyDescent="0.2">
      <c r="A301" s="2"/>
      <c r="B301" s="187" t="s">
        <v>552</v>
      </c>
      <c r="C301" s="96"/>
      <c r="D301" s="96">
        <f ca="1">-MIN(D270,SUM(D$300:D300))*(D$300&gt;0)</f>
        <v>0</v>
      </c>
      <c r="E301" s="96">
        <f ca="1">-MIN(E270,SUM(E$300:E300))*(E$300&gt;0)</f>
        <v>0</v>
      </c>
      <c r="F301" s="96">
        <f ca="1">-MIN(F270,SUM(F$300:F300))*(F$300&gt;0)</f>
        <v>0</v>
      </c>
      <c r="G301" s="96">
        <f ca="1">-MIN(G270,SUM(G$300:G300))*(G$300&gt;0)</f>
        <v>0</v>
      </c>
      <c r="H301" s="96">
        <f ca="1">-MIN(H270,SUM(H$300:H300))*(H$300&gt;0)</f>
        <v>0</v>
      </c>
      <c r="I301" s="96">
        <f ca="1">-MIN(I270,SUM(I$300:I300))*(I$300&gt;0)</f>
        <v>0</v>
      </c>
      <c r="J301" s="96">
        <f ca="1">-MIN(J270,SUM(J$300:J300))*(J$300&gt;0)</f>
        <v>0</v>
      </c>
      <c r="K301" s="96">
        <f ca="1">-MIN(K270,SUM(K$300:K300))*(K$300&gt;0)</f>
        <v>0</v>
      </c>
      <c r="L301" s="96">
        <f ca="1">-MIN(L270,SUM(L$300:L300))*(L$300&gt;0)</f>
        <v>0</v>
      </c>
      <c r="M301" s="96">
        <f ca="1">-MIN(M270,SUM(M$300:M300))*(M$300&gt;0)</f>
        <v>0</v>
      </c>
      <c r="N301" s="96">
        <f ca="1">-MIN(N270,SUM(N$300:N300))*(N$300&gt;0)</f>
        <v>0</v>
      </c>
      <c r="O301" s="96">
        <f>-MIN(O270,SUM(O$300:O300))*(O$300&gt;0)</f>
        <v>0</v>
      </c>
      <c r="P301" s="96">
        <f t="shared" ca="1" si="578"/>
        <v>0</v>
      </c>
      <c r="Q301" s="2"/>
      <c r="R301" s="2">
        <f ca="1">-MIN(R270,SUM(R$300:R300))*(R$300&gt;0)</f>
        <v>0</v>
      </c>
      <c r="S301" s="2">
        <f ca="1">-MIN(S270,SUM(S$300:S300))*(S$300&gt;0)</f>
        <v>0</v>
      </c>
      <c r="T301" s="2">
        <f ca="1">-MIN(T270,SUM(T$300:T300))*(T$300&gt;0)</f>
        <v>0</v>
      </c>
      <c r="U301" s="2">
        <f ca="1">-MIN(U270,SUM(U$300:U300))*(U$300&gt;0)</f>
        <v>0</v>
      </c>
      <c r="V301" s="2">
        <f ca="1">-MIN(V270,SUM(V$300:V300))*(V$300&gt;0)</f>
        <v>0</v>
      </c>
      <c r="W301" s="2">
        <f ca="1">-MIN(W270,SUM(W$300:W300))*(W$300&gt;0)</f>
        <v>0</v>
      </c>
      <c r="X301" s="2">
        <f ca="1">-MIN(X270,SUM(X$300:X300))*(X$300&gt;0)</f>
        <v>0</v>
      </c>
      <c r="Y301" s="2">
        <f ca="1">-MIN(Y270,SUM(Y$300:Y300))*(Y$300&gt;0)</f>
        <v>0</v>
      </c>
      <c r="Z301" s="2">
        <f ca="1">-MIN(Z270,SUM(Z$300:Z300))*(Z$300&gt;0)</f>
        <v>0</v>
      </c>
      <c r="AA301" s="2">
        <f ca="1">-MIN(AA270,SUM(AA$300:AA300))*(AA$300&gt;0)</f>
        <v>0</v>
      </c>
      <c r="AB301" s="2">
        <f ca="1">-MIN(AB270,SUM(AB$300:AB300))*(AB$300&gt;0)</f>
        <v>0</v>
      </c>
      <c r="AC301" s="2">
        <f ca="1">-MIN(AC270,SUM(AC$300:AC300))*(AC$300&gt;0)</f>
        <v>0</v>
      </c>
      <c r="AD301" s="2">
        <f ca="1">-MIN(AD270,SUM(AD$300:AD300))*(AD$300&gt;0)</f>
        <v>0</v>
      </c>
      <c r="AE301" s="2">
        <f ca="1">-MIN(AE270,SUM(AE$300:AE300))*(AE$300&gt;0)</f>
        <v>0</v>
      </c>
      <c r="AF301" s="2">
        <f ca="1">-MIN(AF270,SUM(AF$300:AF300))*(AF$300&gt;0)</f>
        <v>0</v>
      </c>
      <c r="AG301" s="2">
        <f ca="1">-MIN(AG270,SUM(AG$300:AG300))*(AG$300&gt;0)</f>
        <v>0</v>
      </c>
      <c r="AH301" s="2">
        <f ca="1">-MIN(AH270,SUM(AH$300:AH300))*(AH$300&gt;0)</f>
        <v>0</v>
      </c>
      <c r="AI301" s="2">
        <f ca="1">-MIN(AI270,SUM(AI$300:AI300))*(AI$300&gt;0)</f>
        <v>0</v>
      </c>
      <c r="AJ301" s="2">
        <f ca="1">-MIN(AJ270,SUM(AJ$300:AJ300))*(AJ$300&gt;0)</f>
        <v>0</v>
      </c>
      <c r="AK301" s="2">
        <f ca="1">-MIN(AK270,SUM(AK$300:AK300))*(AK$300&gt;0)</f>
        <v>0</v>
      </c>
      <c r="AL301" s="2">
        <f ca="1">-MIN(AL270,SUM(AL$300:AL300))*(AL$300&gt;0)</f>
        <v>0</v>
      </c>
      <c r="AM301" s="2">
        <f ca="1">-MIN(AM270,SUM(AM$300:AM300))*(AM$300&gt;0)</f>
        <v>0</v>
      </c>
      <c r="AN301" s="2">
        <f ca="1">-MIN(AN270,SUM(AN$300:AN300))*(AN$300&gt;0)</f>
        <v>0</v>
      </c>
      <c r="AO301" s="2">
        <f ca="1">-MIN(AO270,SUM(AO$300:AO300))*(AO$300&gt;0)</f>
        <v>0</v>
      </c>
      <c r="AP301" s="2">
        <f ca="1">-MIN(AP270,SUM(AP$300:AP300))*(AP$300&gt;0)</f>
        <v>0</v>
      </c>
      <c r="AQ301" s="2">
        <f ca="1">-MIN(AQ270,SUM(AQ$300:AQ300))*(AQ$300&gt;0)</f>
        <v>0</v>
      </c>
      <c r="AR301" s="2">
        <f ca="1">-MIN(AR270,SUM(AR$300:AR300))*(AR$300&gt;0)</f>
        <v>0</v>
      </c>
      <c r="AS301" s="2">
        <f ca="1">-MIN(AS270,SUM(AS$300:AS300))*(AS$300&gt;0)</f>
        <v>0</v>
      </c>
      <c r="AT301" s="2">
        <f ca="1">-MIN(AT270,SUM(AT$300:AT300))*(AT$300&gt;0)</f>
        <v>0</v>
      </c>
      <c r="AU301" s="2">
        <f ca="1">-MIN(AU270,SUM(AU$300:AU300))*(AU$300&gt;0)</f>
        <v>0</v>
      </c>
      <c r="AV301" s="2">
        <f ca="1">-MIN(AV270,SUM(AV$300:AV300))*(AV$300&gt;0)</f>
        <v>0</v>
      </c>
      <c r="AW301" s="2">
        <f ca="1">-MIN(AW270,SUM(AW$300:AW300))*(AW$300&gt;0)</f>
        <v>0</v>
      </c>
      <c r="AX301" s="2">
        <f ca="1">-MIN(AX270,SUM(AX$300:AX300))*(AX$300&gt;0)</f>
        <v>0</v>
      </c>
      <c r="AY301" s="2">
        <f ca="1">-MIN(AY270,SUM(AY$300:AY300))*(AY$300&gt;0)</f>
        <v>0</v>
      </c>
      <c r="AZ301" s="2">
        <f ca="1">-MIN(AZ270,SUM(AZ$300:AZ300))*(AZ$300&gt;0)</f>
        <v>0</v>
      </c>
      <c r="BA301" s="2">
        <f ca="1">-MIN(BA270,SUM(BA$300:BA300))*(BA$300&gt;0)</f>
        <v>0</v>
      </c>
      <c r="BB301" s="2">
        <f ca="1">-MIN(BB270,SUM(BB$300:BB300))*(BB$300&gt;0)</f>
        <v>0</v>
      </c>
      <c r="BC301" s="2">
        <f ca="1">-MIN(BC270,SUM(BC$300:BC300))*(BC$300&gt;0)</f>
        <v>0</v>
      </c>
      <c r="BD301" s="2">
        <f ca="1">-MIN(BD270,SUM(BD$300:BD300))*(BD$300&gt;0)</f>
        <v>0</v>
      </c>
      <c r="BE301" s="2">
        <f ca="1">-MIN(BE270,SUM(BE$300:BE300))*(BE$300&gt;0)</f>
        <v>0</v>
      </c>
      <c r="BF301" s="2">
        <f ca="1">-MIN(BF270,SUM(BF$300:BF300))*(BF$300&gt;0)</f>
        <v>0</v>
      </c>
      <c r="BG301" s="2">
        <f ca="1">-MIN(BG270,SUM(BG$300:BG300))*(BG$300&gt;0)</f>
        <v>0</v>
      </c>
      <c r="BH301" s="2">
        <f ca="1">-MIN(BH270,SUM(BH$300:BH300))*(BH$300&gt;0)</f>
        <v>0</v>
      </c>
      <c r="BI301" s="2">
        <f ca="1">-MIN(BI270,SUM(BI$300:BI300))*(BI$300&gt;0)</f>
        <v>0</v>
      </c>
      <c r="BJ301" s="2">
        <f ca="1">-MIN(BJ270,SUM(BJ$300:BJ300))*(BJ$300&gt;0)</f>
        <v>0</v>
      </c>
      <c r="BK301" s="2">
        <f ca="1">-MIN(BK270,SUM(BK$300:BK300))*(BK$300&gt;0)</f>
        <v>0</v>
      </c>
      <c r="BL301" s="2">
        <f ca="1">-MIN(BL270,SUM(BL$300:BL300))*(BL$300&gt;0)</f>
        <v>0</v>
      </c>
      <c r="BM301" s="2">
        <f ca="1">-MIN(BM270,SUM(BM$300:BM300))*(BM$300&gt;0)</f>
        <v>0</v>
      </c>
      <c r="BN301" s="2">
        <f ca="1">-MIN(BN270,SUM(BN$300:BN300))*(BN$300&gt;0)</f>
        <v>0</v>
      </c>
      <c r="BO301" s="2">
        <f ca="1">-MIN(BO270,SUM(BO$300:BO300))*(BO$300&gt;0)</f>
        <v>0</v>
      </c>
      <c r="BP301" s="2">
        <f ca="1">-MIN(BP270,SUM(BP$300:BP300))*(BP$300&gt;0)</f>
        <v>0</v>
      </c>
      <c r="BQ301" s="2">
        <f ca="1">-MIN(BQ270,SUM(BQ$300:BQ300))*(BQ$300&gt;0)</f>
        <v>0</v>
      </c>
      <c r="BR301" s="2">
        <f ca="1">-MIN(BR270,SUM(BR$300:BR300))*(BR$300&gt;0)</f>
        <v>0</v>
      </c>
      <c r="BS301" s="2">
        <f ca="1">-MIN(BS270,SUM(BS$300:BS300))*(BS$300&gt;0)</f>
        <v>0</v>
      </c>
      <c r="BT301" s="2">
        <f ca="1">-MIN(BT270,SUM(BT$300:BT300))*(BT$300&gt;0)</f>
        <v>0</v>
      </c>
      <c r="BU301" s="2">
        <f ca="1">-MIN(BU270,SUM(BU$300:BU300))*(BU$300&gt;0)</f>
        <v>0</v>
      </c>
      <c r="BV301" s="2">
        <f ca="1">-MIN(BV270,SUM(BV$300:BV300))*(BV$300&gt;0)</f>
        <v>0</v>
      </c>
      <c r="BW301" s="2">
        <f ca="1">-MIN(BW270,SUM(BW$300:BW300))*(BW$300&gt;0)</f>
        <v>0</v>
      </c>
      <c r="BX301" s="2">
        <f ca="1">-MIN(BX270,SUM(BX$300:BX300))*(BX$300&gt;0)</f>
        <v>0</v>
      </c>
      <c r="BY301" s="2">
        <f ca="1">-MIN(BY270,SUM(BY$300:BY300))*(BY$300&gt;0)</f>
        <v>0</v>
      </c>
      <c r="BZ301" s="2">
        <f ca="1">-MIN(BZ270,SUM(BZ$300:BZ300))*(BZ$300&gt;0)</f>
        <v>0</v>
      </c>
      <c r="CA301" s="2">
        <f ca="1">-MIN(CA270,SUM(CA$300:CA300))*(CA$300&gt;0)</f>
        <v>0</v>
      </c>
      <c r="CB301" s="2">
        <f ca="1">-MIN(CB270,SUM(CB$300:CB300))*(CB$300&gt;0)</f>
        <v>0</v>
      </c>
      <c r="CC301" s="2">
        <f ca="1">-MIN(CC270,SUM(CC$300:CC300))*(CC$300&gt;0)</f>
        <v>0</v>
      </c>
      <c r="CD301" s="2">
        <f ca="1">-MIN(CD270,SUM(CD$300:CD300))*(CD$300&gt;0)</f>
        <v>0</v>
      </c>
      <c r="CE301" s="2">
        <f ca="1">-MIN(CE270,SUM(CE$300:CE300))*(CE$300&gt;0)</f>
        <v>0</v>
      </c>
      <c r="CF301" s="2">
        <f ca="1">-MIN(CF270,SUM(CF$300:CF300))*(CF$300&gt;0)</f>
        <v>0</v>
      </c>
      <c r="CG301" s="2">
        <f ca="1">-MIN(CG270,SUM(CG$300:CG300))*(CG$300&gt;0)</f>
        <v>0</v>
      </c>
      <c r="CH301" s="2">
        <f ca="1">-MIN(CH270,SUM(CH$300:CH300))*(CH$300&gt;0)</f>
        <v>0</v>
      </c>
      <c r="CI301" s="2">
        <f ca="1">-MIN(CI270,SUM(CI$300:CI300))*(CI$300&gt;0)</f>
        <v>0</v>
      </c>
      <c r="CJ301" s="2">
        <f ca="1">-MIN(CJ270,SUM(CJ$300:CJ300))*(CJ$300&gt;0)</f>
        <v>0</v>
      </c>
      <c r="CK301" s="2">
        <f ca="1">-MIN(CK270,SUM(CK$300:CK300))*(CK$300&gt;0)</f>
        <v>0</v>
      </c>
      <c r="CL301" s="2">
        <f ca="1">-MIN(CL270,SUM(CL$300:CL300))*(CL$300&gt;0)</f>
        <v>0</v>
      </c>
      <c r="CM301" s="2">
        <f ca="1">-MIN(CM270,SUM(CM$300:CM300))*(CM$300&gt;0)</f>
        <v>0</v>
      </c>
      <c r="CN301" s="2">
        <f ca="1">-MIN(CN270,SUM(CN$300:CN300))*(CN$300&gt;0)</f>
        <v>0</v>
      </c>
      <c r="CO301" s="2">
        <f ca="1">-MIN(CO270,SUM(CO$300:CO300))*(CO$300&gt;0)</f>
        <v>0</v>
      </c>
      <c r="CP301" s="2">
        <f ca="1">-MIN(CP270,SUM(CP$300:CP300))*(CP$300&gt;0)</f>
        <v>0</v>
      </c>
      <c r="CQ301" s="2">
        <f ca="1">-MIN(CQ270,SUM(CQ$300:CQ300))*(CQ$300&gt;0)</f>
        <v>0</v>
      </c>
      <c r="CR301" s="2">
        <f ca="1">-MIN(CR270,SUM(CR$300:CR300))*(CR$300&gt;0)</f>
        <v>0</v>
      </c>
      <c r="CS301" s="2">
        <f ca="1">-MIN(CS270,SUM(CS$300:CS300))*(CS$300&gt;0)</f>
        <v>0</v>
      </c>
      <c r="CT301" s="2">
        <f ca="1">-MIN(CT270,SUM(CT$300:CT300))*(CT$300&gt;0)</f>
        <v>0</v>
      </c>
      <c r="CU301" s="2">
        <f ca="1">-MIN(CU270,SUM(CU$300:CU300))*(CU$300&gt;0)</f>
        <v>0</v>
      </c>
      <c r="CV301" s="2">
        <f ca="1">-MIN(CV270,SUM(CV$300:CV300))*(CV$300&gt;0)</f>
        <v>0</v>
      </c>
      <c r="CW301" s="2">
        <f ca="1">-MIN(CW270,SUM(CW$300:CW300))*(CW$300&gt;0)</f>
        <v>0</v>
      </c>
      <c r="CX301" s="2">
        <f ca="1">-MIN(CX270,SUM(CX$300:CX300))*(CX$300&gt;0)</f>
        <v>0</v>
      </c>
      <c r="CY301" s="2">
        <f ca="1">-MIN(CY270,SUM(CY$300:CY300))*(CY$300&gt;0)</f>
        <v>0</v>
      </c>
      <c r="CZ301" s="2">
        <f ca="1">-MIN(CZ270,SUM(CZ$300:CZ300))*(CZ$300&gt;0)</f>
        <v>0</v>
      </c>
      <c r="DA301" s="2">
        <f ca="1">-MIN(DA270,SUM(DA$300:DA300))*(DA$300&gt;0)</f>
        <v>0</v>
      </c>
      <c r="DB301" s="2">
        <f ca="1">-MIN(DB270,SUM(DB$300:DB300))*(DB$300&gt;0)</f>
        <v>0</v>
      </c>
      <c r="DC301" s="2">
        <f ca="1">-MIN(DC270,SUM(DC$300:DC300))*(DC$300&gt;0)</f>
        <v>0</v>
      </c>
      <c r="DD301" s="2">
        <f ca="1">-MIN(DD270,SUM(DD$300:DD300))*(DD$300&gt;0)</f>
        <v>0</v>
      </c>
      <c r="DE301" s="2">
        <f ca="1">-MIN(DE270,SUM(DE$300:DE300))*(DE$300&gt;0)</f>
        <v>0</v>
      </c>
      <c r="DF301" s="2">
        <f ca="1">-MIN(DF270,SUM(DF$300:DF300))*(DF$300&gt;0)</f>
        <v>0</v>
      </c>
      <c r="DG301" s="2">
        <f ca="1">-MIN(DG270,SUM(DG$300:DG300))*(DG$300&gt;0)</f>
        <v>0</v>
      </c>
      <c r="DH301" s="2">
        <f ca="1">-MIN(DH270,SUM(DH$300:DH300))*(DH$300&gt;0)</f>
        <v>0</v>
      </c>
      <c r="DI301" s="2">
        <f ca="1">-MIN(DI270,SUM(DI$300:DI300))*(DI$300&gt;0)</f>
        <v>0</v>
      </c>
      <c r="DJ301" s="2">
        <f ca="1">-MIN(DJ270,SUM(DJ$300:DJ300))*(DJ$300&gt;0)</f>
        <v>0</v>
      </c>
      <c r="DK301" s="2">
        <f ca="1">-MIN(DK270,SUM(DK$300:DK300))*(DK$300&gt;0)</f>
        <v>0</v>
      </c>
      <c r="DL301" s="2">
        <f ca="1">-MIN(DL270,SUM(DL$300:DL300))*(DL$300&gt;0)</f>
        <v>0</v>
      </c>
      <c r="DM301" s="2">
        <f ca="1">-MIN(DM270,SUM(DM$300:DM300))*(DM$300&gt;0)</f>
        <v>0</v>
      </c>
      <c r="DN301" s="2">
        <f ca="1">-MIN(DN270,SUM(DN$300:DN300))*(DN$300&gt;0)</f>
        <v>0</v>
      </c>
      <c r="DO301" s="2">
        <f ca="1">-MIN(DO270,SUM(DO$300:DO300))*(DO$300&gt;0)</f>
        <v>0</v>
      </c>
      <c r="DP301" s="2">
        <f ca="1">-MIN(DP270,SUM(DP$300:DP300))*(DP$300&gt;0)</f>
        <v>0</v>
      </c>
      <c r="DQ301" s="2">
        <f ca="1">-MIN(DQ270,SUM(DQ$300:DQ300))*(DQ$300&gt;0)</f>
        <v>0</v>
      </c>
      <c r="DR301" s="2">
        <f ca="1">-MIN(DR270,SUM(DR$300:DR300))*(DR$300&gt;0)</f>
        <v>0</v>
      </c>
      <c r="DS301" s="2">
        <f ca="1">-MIN(DS270,SUM(DS$300:DS300))*(DS$300&gt;0)</f>
        <v>0</v>
      </c>
      <c r="DT301" s="2">
        <f ca="1">-MIN(DT270,SUM(DT$300:DT300))*(DT$300&gt;0)</f>
        <v>0</v>
      </c>
      <c r="DU301" s="2">
        <f ca="1">-MIN(DU270,SUM(DU$300:DU300))*(DU$300&gt;0)</f>
        <v>0</v>
      </c>
      <c r="DV301" s="2">
        <f ca="1">-MIN(DV270,SUM(DV$300:DV300))*(DV$300&gt;0)</f>
        <v>0</v>
      </c>
      <c r="DW301" s="2">
        <f ca="1">-MIN(DW270,SUM(DW$300:DW300))*(DW$300&gt;0)</f>
        <v>0</v>
      </c>
      <c r="DX301" s="2">
        <f ca="1">-MIN(DX270,SUM(DX$300:DX300))*(DX$300&gt;0)</f>
        <v>0</v>
      </c>
      <c r="DY301" s="2">
        <f ca="1">-MIN(DY270,SUM(DY$300:DY300))*(DY$300&gt;0)</f>
        <v>0</v>
      </c>
      <c r="DZ301" s="2">
        <f ca="1">-MIN(DZ270,SUM(DZ$300:DZ300))*(DZ$300&gt;0)</f>
        <v>0</v>
      </c>
      <c r="EA301" s="2">
        <f ca="1">-MIN(EA270,SUM(EA$300:EA300))*(EA$300&gt;0)</f>
        <v>0</v>
      </c>
      <c r="EB301" s="2">
        <f ca="1">-MIN(EB270,SUM(EB$300:EB300))*(EB$300&gt;0)</f>
        <v>0</v>
      </c>
      <c r="EC301" s="2">
        <f ca="1">-MIN(EC270,SUM(EC$300:EC300))*(EC$300&gt;0)</f>
        <v>0</v>
      </c>
      <c r="ED301" s="2">
        <f ca="1">-MIN(ED270,SUM(ED$300:ED300))*(ED$300&gt;0)</f>
        <v>0</v>
      </c>
      <c r="EE301" s="2">
        <f ca="1">-MIN(EE270,SUM(EE$300:EE300))*(EE$300&gt;0)</f>
        <v>0</v>
      </c>
      <c r="EF301" s="2">
        <f ca="1">-MIN(EF270,SUM(EF$300:EF300))*(EF$300&gt;0)</f>
        <v>0</v>
      </c>
      <c r="EG301" s="2">
        <f ca="1">-MIN(EG270,SUM(EG$300:EG300))*(EG$300&gt;0)</f>
        <v>0</v>
      </c>
      <c r="EH301" s="2">
        <f ca="1">-MIN(EH270,SUM(EH$300:EH300))*(EH$300&gt;0)</f>
        <v>0</v>
      </c>
    </row>
    <row r="302" spans="1:138" x14ac:dyDescent="0.2">
      <c r="A302" s="2"/>
      <c r="B302" s="187" t="s">
        <v>559</v>
      </c>
      <c r="C302" s="96"/>
      <c r="D302" s="96">
        <f ca="1">-MIN(D274,SUM(D$300:D301))*(D$300&gt;0)</f>
        <v>0</v>
      </c>
      <c r="E302" s="96">
        <f ca="1">-MIN(E274,SUM(E$300:E301))*(E$300&gt;0)</f>
        <v>0</v>
      </c>
      <c r="F302" s="96">
        <f ca="1">-MIN(F274,SUM(F$300:F301))*(F$300&gt;0)</f>
        <v>0</v>
      </c>
      <c r="G302" s="96">
        <f ca="1">-MIN(G274,SUM(G$300:G301))*(G$300&gt;0)</f>
        <v>0</v>
      </c>
      <c r="H302" s="96">
        <f ca="1">-MIN(H274,SUM(H$300:H301))*(H$300&gt;0)</f>
        <v>0</v>
      </c>
      <c r="I302" s="96">
        <f ca="1">-MIN(I274,SUM(I$300:I301))*(I$300&gt;0)</f>
        <v>0</v>
      </c>
      <c r="J302" s="96">
        <f ca="1">-MIN(J274,SUM(J$300:J301))*(J$300&gt;0)</f>
        <v>0</v>
      </c>
      <c r="K302" s="96">
        <f ca="1">-MIN(K274,SUM(K$300:K301))*(K$300&gt;0)</f>
        <v>0</v>
      </c>
      <c r="L302" s="96">
        <f ca="1">-MIN(L274,SUM(L$300:L301))*(L$300&gt;0)</f>
        <v>0</v>
      </c>
      <c r="M302" s="96">
        <f ca="1">-MIN(M274,SUM(M$300:M301))*(M$300&gt;0)</f>
        <v>0</v>
      </c>
      <c r="N302" s="96">
        <f ca="1">-MIN(N274,SUM(N$300:N301))*(N$300&gt;0)</f>
        <v>0</v>
      </c>
      <c r="O302" s="96">
        <f>-MIN(O274,SUM(O$300:O301))*(O$300&gt;0)</f>
        <v>0</v>
      </c>
      <c r="P302" s="96">
        <f t="shared" ca="1" si="578"/>
        <v>0</v>
      </c>
      <c r="Q302" s="2"/>
      <c r="R302" s="2">
        <f ca="1">-MIN(R274,SUM(R$300:R301))*(R$300&gt;0)</f>
        <v>0</v>
      </c>
      <c r="S302" s="2">
        <f ca="1">-MIN(S274,SUM(S$300:S301))*(S$300&gt;0)</f>
        <v>0</v>
      </c>
      <c r="T302" s="2">
        <f ca="1">-MIN(T274,SUM(T$300:T301))*(T$300&gt;0)</f>
        <v>0</v>
      </c>
      <c r="U302" s="2">
        <f ca="1">-MIN(U274,SUM(U$300:U301))*(U$300&gt;0)</f>
        <v>0</v>
      </c>
      <c r="V302" s="2">
        <f ca="1">-MIN(V274,SUM(V$300:V301))*(V$300&gt;0)</f>
        <v>0</v>
      </c>
      <c r="W302" s="2">
        <f ca="1">-MIN(W274,SUM(W$300:W301))*(W$300&gt;0)</f>
        <v>0</v>
      </c>
      <c r="X302" s="2">
        <f ca="1">-MIN(X274,SUM(X$300:X301))*(X$300&gt;0)</f>
        <v>0</v>
      </c>
      <c r="Y302" s="2">
        <f ca="1">-MIN(Y274,SUM(Y$300:Y301))*(Y$300&gt;0)</f>
        <v>0</v>
      </c>
      <c r="Z302" s="2">
        <f ca="1">-MIN(Z274,SUM(Z$300:Z301))*(Z$300&gt;0)</f>
        <v>0</v>
      </c>
      <c r="AA302" s="2">
        <f ca="1">-MIN(AA274,SUM(AA$300:AA301))*(AA$300&gt;0)</f>
        <v>0</v>
      </c>
      <c r="AB302" s="2">
        <f ca="1">-MIN(AB274,SUM(AB$300:AB301))*(AB$300&gt;0)</f>
        <v>0</v>
      </c>
      <c r="AC302" s="2">
        <f ca="1">-MIN(AC274,SUM(AC$300:AC301))*(AC$300&gt;0)</f>
        <v>0</v>
      </c>
      <c r="AD302" s="2">
        <f ca="1">-MIN(AD274,SUM(AD$300:AD301))*(AD$300&gt;0)</f>
        <v>0</v>
      </c>
      <c r="AE302" s="2">
        <f ca="1">-MIN(AE274,SUM(AE$300:AE301))*(AE$300&gt;0)</f>
        <v>0</v>
      </c>
      <c r="AF302" s="2">
        <f ca="1">-MIN(AF274,SUM(AF$300:AF301))*(AF$300&gt;0)</f>
        <v>0</v>
      </c>
      <c r="AG302" s="2">
        <f ca="1">-MIN(AG274,SUM(AG$300:AG301))*(AG$300&gt;0)</f>
        <v>0</v>
      </c>
      <c r="AH302" s="2">
        <f ca="1">-MIN(AH274,SUM(AH$300:AH301))*(AH$300&gt;0)</f>
        <v>0</v>
      </c>
      <c r="AI302" s="2">
        <f ca="1">-MIN(AI274,SUM(AI$300:AI301))*(AI$300&gt;0)</f>
        <v>0</v>
      </c>
      <c r="AJ302" s="2">
        <f ca="1">-MIN(AJ274,SUM(AJ$300:AJ301))*(AJ$300&gt;0)</f>
        <v>0</v>
      </c>
      <c r="AK302" s="2">
        <f ca="1">-MIN(AK274,SUM(AK$300:AK301))*(AK$300&gt;0)</f>
        <v>0</v>
      </c>
      <c r="AL302" s="2">
        <f ca="1">-MIN(AL274,SUM(AL$300:AL301))*(AL$300&gt;0)</f>
        <v>0</v>
      </c>
      <c r="AM302" s="2">
        <f ca="1">-MIN(AM274,SUM(AM$300:AM301))*(AM$300&gt;0)</f>
        <v>0</v>
      </c>
      <c r="AN302" s="2">
        <f ca="1">-MIN(AN274,SUM(AN$300:AN301))*(AN$300&gt;0)</f>
        <v>0</v>
      </c>
      <c r="AO302" s="2">
        <f ca="1">-MIN(AO274,SUM(AO$300:AO301))*(AO$300&gt;0)</f>
        <v>0</v>
      </c>
      <c r="AP302" s="2">
        <f ca="1">-MIN(AP274,SUM(AP$300:AP301))*(AP$300&gt;0)</f>
        <v>0</v>
      </c>
      <c r="AQ302" s="2">
        <f ca="1">-MIN(AQ274,SUM(AQ$300:AQ301))*(AQ$300&gt;0)</f>
        <v>0</v>
      </c>
      <c r="AR302" s="2">
        <f ca="1">-MIN(AR274,SUM(AR$300:AR301))*(AR$300&gt;0)</f>
        <v>0</v>
      </c>
      <c r="AS302" s="2">
        <f ca="1">-MIN(AS274,SUM(AS$300:AS301))*(AS$300&gt;0)</f>
        <v>0</v>
      </c>
      <c r="AT302" s="2">
        <f ca="1">-MIN(AT274,SUM(AT$300:AT301))*(AT$300&gt;0)</f>
        <v>0</v>
      </c>
      <c r="AU302" s="2">
        <f ca="1">-MIN(AU274,SUM(AU$300:AU301))*(AU$300&gt;0)</f>
        <v>0</v>
      </c>
      <c r="AV302" s="2">
        <f ca="1">-MIN(AV274,SUM(AV$300:AV301))*(AV$300&gt;0)</f>
        <v>0</v>
      </c>
      <c r="AW302" s="2">
        <f ca="1">-MIN(AW274,SUM(AW$300:AW301))*(AW$300&gt;0)</f>
        <v>0</v>
      </c>
      <c r="AX302" s="2">
        <f ca="1">-MIN(AX274,SUM(AX$300:AX301))*(AX$300&gt;0)</f>
        <v>0</v>
      </c>
      <c r="AY302" s="2">
        <f ca="1">-MIN(AY274,SUM(AY$300:AY301))*(AY$300&gt;0)</f>
        <v>0</v>
      </c>
      <c r="AZ302" s="2">
        <f ca="1">-MIN(AZ274,SUM(AZ$300:AZ301))*(AZ$300&gt;0)</f>
        <v>0</v>
      </c>
      <c r="BA302" s="2">
        <f ca="1">-MIN(BA274,SUM(BA$300:BA301))*(BA$300&gt;0)</f>
        <v>0</v>
      </c>
      <c r="BB302" s="2">
        <f ca="1">-MIN(BB274,SUM(BB$300:BB301))*(BB$300&gt;0)</f>
        <v>0</v>
      </c>
      <c r="BC302" s="2">
        <f ca="1">-MIN(BC274,SUM(BC$300:BC301))*(BC$300&gt;0)</f>
        <v>0</v>
      </c>
      <c r="BD302" s="2">
        <f ca="1">-MIN(BD274,SUM(BD$300:BD301))*(BD$300&gt;0)</f>
        <v>0</v>
      </c>
      <c r="BE302" s="2">
        <f ca="1">-MIN(BE274,SUM(BE$300:BE301))*(BE$300&gt;0)</f>
        <v>0</v>
      </c>
      <c r="BF302" s="2">
        <f ca="1">-MIN(BF274,SUM(BF$300:BF301))*(BF$300&gt;0)</f>
        <v>0</v>
      </c>
      <c r="BG302" s="2">
        <f ca="1">-MIN(BG274,SUM(BG$300:BG301))*(BG$300&gt;0)</f>
        <v>0</v>
      </c>
      <c r="BH302" s="2">
        <f ca="1">-MIN(BH274,SUM(BH$300:BH301))*(BH$300&gt;0)</f>
        <v>0</v>
      </c>
      <c r="BI302" s="2">
        <f ca="1">-MIN(BI274,SUM(BI$300:BI301))*(BI$300&gt;0)</f>
        <v>0</v>
      </c>
      <c r="BJ302" s="2">
        <f ca="1">-MIN(BJ274,SUM(BJ$300:BJ301))*(BJ$300&gt;0)</f>
        <v>0</v>
      </c>
      <c r="BK302" s="2">
        <f ca="1">-MIN(BK274,SUM(BK$300:BK301))*(BK$300&gt;0)</f>
        <v>0</v>
      </c>
      <c r="BL302" s="2">
        <f ca="1">-MIN(BL274,SUM(BL$300:BL301))*(BL$300&gt;0)</f>
        <v>0</v>
      </c>
      <c r="BM302" s="2">
        <f ca="1">-MIN(BM274,SUM(BM$300:BM301))*(BM$300&gt;0)</f>
        <v>0</v>
      </c>
      <c r="BN302" s="2">
        <f ca="1">-MIN(BN274,SUM(BN$300:BN301))*(BN$300&gt;0)</f>
        <v>0</v>
      </c>
      <c r="BO302" s="2">
        <f ca="1">-MIN(BO274,SUM(BO$300:BO301))*(BO$300&gt;0)</f>
        <v>0</v>
      </c>
      <c r="BP302" s="2">
        <f ca="1">-MIN(BP274,SUM(BP$300:BP301))*(BP$300&gt;0)</f>
        <v>0</v>
      </c>
      <c r="BQ302" s="2">
        <f ca="1">-MIN(BQ274,SUM(BQ$300:BQ301))*(BQ$300&gt;0)</f>
        <v>0</v>
      </c>
      <c r="BR302" s="2">
        <f ca="1">-MIN(BR274,SUM(BR$300:BR301))*(BR$300&gt;0)</f>
        <v>0</v>
      </c>
      <c r="BS302" s="2">
        <f ca="1">-MIN(BS274,SUM(BS$300:BS301))*(BS$300&gt;0)</f>
        <v>0</v>
      </c>
      <c r="BT302" s="2">
        <f ca="1">-MIN(BT274,SUM(BT$300:BT301))*(BT$300&gt;0)</f>
        <v>0</v>
      </c>
      <c r="BU302" s="2">
        <f ca="1">-MIN(BU274,SUM(BU$300:BU301))*(BU$300&gt;0)</f>
        <v>0</v>
      </c>
      <c r="BV302" s="2">
        <f ca="1">-MIN(BV274,SUM(BV$300:BV301))*(BV$300&gt;0)</f>
        <v>0</v>
      </c>
      <c r="BW302" s="2">
        <f ca="1">-MIN(BW274,SUM(BW$300:BW301))*(BW$300&gt;0)</f>
        <v>0</v>
      </c>
      <c r="BX302" s="2">
        <f ca="1">-MIN(BX274,SUM(BX$300:BX301))*(BX$300&gt;0)</f>
        <v>0</v>
      </c>
      <c r="BY302" s="2">
        <f ca="1">-MIN(BY274,SUM(BY$300:BY301))*(BY$300&gt;0)</f>
        <v>0</v>
      </c>
      <c r="BZ302" s="2">
        <f ca="1">-MIN(BZ274,SUM(BZ$300:BZ301))*(BZ$300&gt;0)</f>
        <v>0</v>
      </c>
      <c r="CA302" s="2">
        <f ca="1">-MIN(CA274,SUM(CA$300:CA301))*(CA$300&gt;0)</f>
        <v>0</v>
      </c>
      <c r="CB302" s="2">
        <f ca="1">-MIN(CB274,SUM(CB$300:CB301))*(CB$300&gt;0)</f>
        <v>0</v>
      </c>
      <c r="CC302" s="2">
        <f ca="1">-MIN(CC274,SUM(CC$300:CC301))*(CC$300&gt;0)</f>
        <v>0</v>
      </c>
      <c r="CD302" s="2">
        <f ca="1">-MIN(CD274,SUM(CD$300:CD301))*(CD$300&gt;0)</f>
        <v>0</v>
      </c>
      <c r="CE302" s="2">
        <f ca="1">-MIN(CE274,SUM(CE$300:CE301))*(CE$300&gt;0)</f>
        <v>0</v>
      </c>
      <c r="CF302" s="2">
        <f ca="1">-MIN(CF274,SUM(CF$300:CF301))*(CF$300&gt;0)</f>
        <v>0</v>
      </c>
      <c r="CG302" s="2">
        <f ca="1">-MIN(CG274,SUM(CG$300:CG301))*(CG$300&gt;0)</f>
        <v>0</v>
      </c>
      <c r="CH302" s="2">
        <f ca="1">-MIN(CH274,SUM(CH$300:CH301))*(CH$300&gt;0)</f>
        <v>0</v>
      </c>
      <c r="CI302" s="2">
        <f ca="1">-MIN(CI274,SUM(CI$300:CI301))*(CI$300&gt;0)</f>
        <v>0</v>
      </c>
      <c r="CJ302" s="2">
        <f ca="1">-MIN(CJ274,SUM(CJ$300:CJ301))*(CJ$300&gt;0)</f>
        <v>0</v>
      </c>
      <c r="CK302" s="2">
        <f ca="1">-MIN(CK274,SUM(CK$300:CK301))*(CK$300&gt;0)</f>
        <v>0</v>
      </c>
      <c r="CL302" s="2">
        <f ca="1">-MIN(CL274,SUM(CL$300:CL301))*(CL$300&gt;0)</f>
        <v>0</v>
      </c>
      <c r="CM302" s="2">
        <f ca="1">-MIN(CM274,SUM(CM$300:CM301))*(CM$300&gt;0)</f>
        <v>0</v>
      </c>
      <c r="CN302" s="2">
        <f ca="1">-MIN(CN274,SUM(CN$300:CN301))*(CN$300&gt;0)</f>
        <v>0</v>
      </c>
      <c r="CO302" s="2">
        <f ca="1">-MIN(CO274,SUM(CO$300:CO301))*(CO$300&gt;0)</f>
        <v>0</v>
      </c>
      <c r="CP302" s="2">
        <f ca="1">-MIN(CP274,SUM(CP$300:CP301))*(CP$300&gt;0)</f>
        <v>0</v>
      </c>
      <c r="CQ302" s="2">
        <f ca="1">-MIN(CQ274,SUM(CQ$300:CQ301))*(CQ$300&gt;0)</f>
        <v>0</v>
      </c>
      <c r="CR302" s="2">
        <f ca="1">-MIN(CR274,SUM(CR$300:CR301))*(CR$300&gt;0)</f>
        <v>0</v>
      </c>
      <c r="CS302" s="2">
        <f ca="1">-MIN(CS274,SUM(CS$300:CS301))*(CS$300&gt;0)</f>
        <v>0</v>
      </c>
      <c r="CT302" s="2">
        <f ca="1">-MIN(CT274,SUM(CT$300:CT301))*(CT$300&gt;0)</f>
        <v>0</v>
      </c>
      <c r="CU302" s="2">
        <f ca="1">-MIN(CU274,SUM(CU$300:CU301))*(CU$300&gt;0)</f>
        <v>0</v>
      </c>
      <c r="CV302" s="2">
        <f ca="1">-MIN(CV274,SUM(CV$300:CV301))*(CV$300&gt;0)</f>
        <v>0</v>
      </c>
      <c r="CW302" s="2">
        <f ca="1">-MIN(CW274,SUM(CW$300:CW301))*(CW$300&gt;0)</f>
        <v>0</v>
      </c>
      <c r="CX302" s="2">
        <f ca="1">-MIN(CX274,SUM(CX$300:CX301))*(CX$300&gt;0)</f>
        <v>0</v>
      </c>
      <c r="CY302" s="2">
        <f ca="1">-MIN(CY274,SUM(CY$300:CY301))*(CY$300&gt;0)</f>
        <v>0</v>
      </c>
      <c r="CZ302" s="2">
        <f ca="1">-MIN(CZ274,SUM(CZ$300:CZ301))*(CZ$300&gt;0)</f>
        <v>0</v>
      </c>
      <c r="DA302" s="2">
        <f ca="1">-MIN(DA274,SUM(DA$300:DA301))*(DA$300&gt;0)</f>
        <v>0</v>
      </c>
      <c r="DB302" s="2">
        <f ca="1">-MIN(DB274,SUM(DB$300:DB301))*(DB$300&gt;0)</f>
        <v>0</v>
      </c>
      <c r="DC302" s="2">
        <f ca="1">-MIN(DC274,SUM(DC$300:DC301))*(DC$300&gt;0)</f>
        <v>0</v>
      </c>
      <c r="DD302" s="2">
        <f ca="1">-MIN(DD274,SUM(DD$300:DD301))*(DD$300&gt;0)</f>
        <v>0</v>
      </c>
      <c r="DE302" s="2">
        <f ca="1">-MIN(DE274,SUM(DE$300:DE301))*(DE$300&gt;0)</f>
        <v>0</v>
      </c>
      <c r="DF302" s="2">
        <f ca="1">-MIN(DF274,SUM(DF$300:DF301))*(DF$300&gt;0)</f>
        <v>0</v>
      </c>
      <c r="DG302" s="2">
        <f ca="1">-MIN(DG274,SUM(DG$300:DG301))*(DG$300&gt;0)</f>
        <v>0</v>
      </c>
      <c r="DH302" s="2">
        <f ca="1">-MIN(DH274,SUM(DH$300:DH301))*(DH$300&gt;0)</f>
        <v>0</v>
      </c>
      <c r="DI302" s="2">
        <f ca="1">-MIN(DI274,SUM(DI$300:DI301))*(DI$300&gt;0)</f>
        <v>0</v>
      </c>
      <c r="DJ302" s="2">
        <f ca="1">-MIN(DJ274,SUM(DJ$300:DJ301))*(DJ$300&gt;0)</f>
        <v>0</v>
      </c>
      <c r="DK302" s="2">
        <f ca="1">-MIN(DK274,SUM(DK$300:DK301))*(DK$300&gt;0)</f>
        <v>0</v>
      </c>
      <c r="DL302" s="2">
        <f ca="1">-MIN(DL274,SUM(DL$300:DL301))*(DL$300&gt;0)</f>
        <v>0</v>
      </c>
      <c r="DM302" s="2">
        <f ca="1">-MIN(DM274,SUM(DM$300:DM301))*(DM$300&gt;0)</f>
        <v>0</v>
      </c>
      <c r="DN302" s="2">
        <f ca="1">-MIN(DN274,SUM(DN$300:DN301))*(DN$300&gt;0)</f>
        <v>0</v>
      </c>
      <c r="DO302" s="2">
        <f ca="1">-MIN(DO274,SUM(DO$300:DO301))*(DO$300&gt;0)</f>
        <v>0</v>
      </c>
      <c r="DP302" s="2">
        <f ca="1">-MIN(DP274,SUM(DP$300:DP301))*(DP$300&gt;0)</f>
        <v>0</v>
      </c>
      <c r="DQ302" s="2">
        <f ca="1">-MIN(DQ274,SUM(DQ$300:DQ301))*(DQ$300&gt;0)</f>
        <v>0</v>
      </c>
      <c r="DR302" s="2">
        <f ca="1">-MIN(DR274,SUM(DR$300:DR301))*(DR$300&gt;0)</f>
        <v>0</v>
      </c>
      <c r="DS302" s="2">
        <f ca="1">-MIN(DS274,SUM(DS$300:DS301))*(DS$300&gt;0)</f>
        <v>0</v>
      </c>
      <c r="DT302" s="2">
        <f ca="1">-MIN(DT274,SUM(DT$300:DT301))*(DT$300&gt;0)</f>
        <v>0</v>
      </c>
      <c r="DU302" s="2">
        <f ca="1">-MIN(DU274,SUM(DU$300:DU301))*(DU$300&gt;0)</f>
        <v>0</v>
      </c>
      <c r="DV302" s="2">
        <f ca="1">-MIN(DV274,SUM(DV$300:DV301))*(DV$300&gt;0)</f>
        <v>0</v>
      </c>
      <c r="DW302" s="2">
        <f ca="1">-MIN(DW274,SUM(DW$300:DW301))*(DW$300&gt;0)</f>
        <v>0</v>
      </c>
      <c r="DX302" s="2">
        <f ca="1">-MIN(DX274,SUM(DX$300:DX301))*(DX$300&gt;0)</f>
        <v>0</v>
      </c>
      <c r="DY302" s="2">
        <f ca="1">-MIN(DY274,SUM(DY$300:DY301))*(DY$300&gt;0)</f>
        <v>0</v>
      </c>
      <c r="DZ302" s="2">
        <f ca="1">-MIN(DZ274,SUM(DZ$300:DZ301))*(DZ$300&gt;0)</f>
        <v>0</v>
      </c>
      <c r="EA302" s="2">
        <f ca="1">-MIN(EA274,SUM(EA$300:EA301))*(EA$300&gt;0)</f>
        <v>0</v>
      </c>
      <c r="EB302" s="2">
        <f ca="1">-MIN(EB274,SUM(EB$300:EB301))*(EB$300&gt;0)</f>
        <v>0</v>
      </c>
      <c r="EC302" s="2">
        <f ca="1">-MIN(EC274,SUM(EC$300:EC301))*(EC$300&gt;0)</f>
        <v>0</v>
      </c>
      <c r="ED302" s="2">
        <f ca="1">-MIN(ED274,SUM(ED$300:ED301))*(ED$300&gt;0)</f>
        <v>0</v>
      </c>
      <c r="EE302" s="2">
        <f ca="1">-MIN(EE274,SUM(EE$300:EE301))*(EE$300&gt;0)</f>
        <v>0</v>
      </c>
      <c r="EF302" s="2">
        <f ca="1">-MIN(EF274,SUM(EF$300:EF301))*(EF$300&gt;0)</f>
        <v>0</v>
      </c>
      <c r="EG302" s="2">
        <f ca="1">-MIN(EG274,SUM(EG$300:EG301))*(EG$300&gt;0)</f>
        <v>0</v>
      </c>
      <c r="EH302" s="2">
        <f ca="1">-MIN(EH274,SUM(EH$300:EH301))*(EH$300&gt;0)</f>
        <v>0</v>
      </c>
    </row>
    <row r="303" spans="1:138" x14ac:dyDescent="0.2">
      <c r="A303" s="2"/>
      <c r="B303" s="187" t="s">
        <v>548</v>
      </c>
      <c r="C303" s="96"/>
      <c r="D303" s="96">
        <f ca="1">-MIN(SUM($D$279:$D$281),SUM(D300:D302))</f>
        <v>0</v>
      </c>
      <c r="E303" s="96">
        <f t="shared" ref="E303:N303" ca="1" si="581">-MIN(SUM($D$279:$D$281),SUM(E300:E302))</f>
        <v>0</v>
      </c>
      <c r="F303" s="96">
        <f t="shared" ca="1" si="581"/>
        <v>0</v>
      </c>
      <c r="G303" s="96">
        <f t="shared" ca="1" si="581"/>
        <v>0</v>
      </c>
      <c r="H303" s="96">
        <f t="shared" ca="1" si="581"/>
        <v>0</v>
      </c>
      <c r="I303" s="96">
        <f t="shared" ca="1" si="581"/>
        <v>0</v>
      </c>
      <c r="J303" s="96">
        <f t="shared" ca="1" si="581"/>
        <v>0</v>
      </c>
      <c r="K303" s="96">
        <f t="shared" ca="1" si="581"/>
        <v>0</v>
      </c>
      <c r="L303" s="96">
        <f t="shared" ca="1" si="581"/>
        <v>0</v>
      </c>
      <c r="M303" s="96">
        <f t="shared" ca="1" si="581"/>
        <v>0</v>
      </c>
      <c r="N303" s="96">
        <f t="shared" ca="1" si="581"/>
        <v>0</v>
      </c>
      <c r="O303" s="96">
        <f ca="1">-MIN(SUM($D$279:$D$281),SUM(O300:O302))</f>
        <v>0</v>
      </c>
      <c r="P303" s="96">
        <f t="shared" ca="1" si="578"/>
        <v>0</v>
      </c>
      <c r="Q303" s="2"/>
      <c r="R303" s="2">
        <f t="shared" ref="R303:CC303" ca="1" si="582">-MIN(SUM($D$279:$D$281),SUM(R300:R302))</f>
        <v>0</v>
      </c>
      <c r="S303" s="2">
        <f t="shared" ca="1" si="582"/>
        <v>0</v>
      </c>
      <c r="T303" s="2">
        <f t="shared" ca="1" si="582"/>
        <v>0</v>
      </c>
      <c r="U303" s="2">
        <f t="shared" ca="1" si="582"/>
        <v>0</v>
      </c>
      <c r="V303" s="2">
        <f t="shared" ca="1" si="582"/>
        <v>0</v>
      </c>
      <c r="W303" s="2">
        <f t="shared" ca="1" si="582"/>
        <v>0</v>
      </c>
      <c r="X303" s="2">
        <f t="shared" ca="1" si="582"/>
        <v>0</v>
      </c>
      <c r="Y303" s="2">
        <f t="shared" ca="1" si="582"/>
        <v>0</v>
      </c>
      <c r="Z303" s="2">
        <f t="shared" ca="1" si="582"/>
        <v>0</v>
      </c>
      <c r="AA303" s="2">
        <f t="shared" ca="1" si="582"/>
        <v>0</v>
      </c>
      <c r="AB303" s="2">
        <f t="shared" ca="1" si="582"/>
        <v>0</v>
      </c>
      <c r="AC303" s="2">
        <f t="shared" ca="1" si="582"/>
        <v>0</v>
      </c>
      <c r="AD303" s="2">
        <f t="shared" ca="1" si="582"/>
        <v>0</v>
      </c>
      <c r="AE303" s="2">
        <f t="shared" ca="1" si="582"/>
        <v>0</v>
      </c>
      <c r="AF303" s="2">
        <f t="shared" ca="1" si="582"/>
        <v>0</v>
      </c>
      <c r="AG303" s="2">
        <f t="shared" ca="1" si="582"/>
        <v>0</v>
      </c>
      <c r="AH303" s="2">
        <f t="shared" ca="1" si="582"/>
        <v>0</v>
      </c>
      <c r="AI303" s="2">
        <f t="shared" ca="1" si="582"/>
        <v>0</v>
      </c>
      <c r="AJ303" s="2">
        <f t="shared" ca="1" si="582"/>
        <v>0</v>
      </c>
      <c r="AK303" s="2">
        <f t="shared" ca="1" si="582"/>
        <v>0</v>
      </c>
      <c r="AL303" s="2">
        <f t="shared" ca="1" si="582"/>
        <v>0</v>
      </c>
      <c r="AM303" s="2">
        <f t="shared" ca="1" si="582"/>
        <v>0</v>
      </c>
      <c r="AN303" s="2">
        <f t="shared" ca="1" si="582"/>
        <v>0</v>
      </c>
      <c r="AO303" s="2">
        <f t="shared" ca="1" si="582"/>
        <v>0</v>
      </c>
      <c r="AP303" s="2">
        <f t="shared" ca="1" si="582"/>
        <v>0</v>
      </c>
      <c r="AQ303" s="2">
        <f t="shared" ca="1" si="582"/>
        <v>0</v>
      </c>
      <c r="AR303" s="2">
        <f t="shared" ca="1" si="582"/>
        <v>0</v>
      </c>
      <c r="AS303" s="2">
        <f t="shared" ca="1" si="582"/>
        <v>0</v>
      </c>
      <c r="AT303" s="2">
        <f t="shared" ca="1" si="582"/>
        <v>0</v>
      </c>
      <c r="AU303" s="2">
        <f t="shared" ca="1" si="582"/>
        <v>0</v>
      </c>
      <c r="AV303" s="2">
        <f t="shared" ca="1" si="582"/>
        <v>0</v>
      </c>
      <c r="AW303" s="2">
        <f t="shared" ca="1" si="582"/>
        <v>0</v>
      </c>
      <c r="AX303" s="2">
        <f t="shared" ca="1" si="582"/>
        <v>0</v>
      </c>
      <c r="AY303" s="2">
        <f t="shared" ca="1" si="582"/>
        <v>0</v>
      </c>
      <c r="AZ303" s="2">
        <f t="shared" ca="1" si="582"/>
        <v>0</v>
      </c>
      <c r="BA303" s="2">
        <f t="shared" ca="1" si="582"/>
        <v>0</v>
      </c>
      <c r="BB303" s="2">
        <f t="shared" ca="1" si="582"/>
        <v>0</v>
      </c>
      <c r="BC303" s="2">
        <f t="shared" ca="1" si="582"/>
        <v>0</v>
      </c>
      <c r="BD303" s="2">
        <f t="shared" ca="1" si="582"/>
        <v>0</v>
      </c>
      <c r="BE303" s="2">
        <f t="shared" ca="1" si="582"/>
        <v>0</v>
      </c>
      <c r="BF303" s="2">
        <f t="shared" ca="1" si="582"/>
        <v>0</v>
      </c>
      <c r="BG303" s="2">
        <f t="shared" ca="1" si="582"/>
        <v>0</v>
      </c>
      <c r="BH303" s="2">
        <f t="shared" ca="1" si="582"/>
        <v>0</v>
      </c>
      <c r="BI303" s="2">
        <f t="shared" ca="1" si="582"/>
        <v>0</v>
      </c>
      <c r="BJ303" s="2">
        <f t="shared" ca="1" si="582"/>
        <v>0</v>
      </c>
      <c r="BK303" s="2">
        <f t="shared" ca="1" si="582"/>
        <v>0</v>
      </c>
      <c r="BL303" s="2">
        <f t="shared" ca="1" si="582"/>
        <v>0</v>
      </c>
      <c r="BM303" s="2">
        <f t="shared" ca="1" si="582"/>
        <v>0</v>
      </c>
      <c r="BN303" s="2">
        <f t="shared" ca="1" si="582"/>
        <v>0</v>
      </c>
      <c r="BO303" s="2">
        <f t="shared" ca="1" si="582"/>
        <v>0</v>
      </c>
      <c r="BP303" s="2">
        <f t="shared" ca="1" si="582"/>
        <v>0</v>
      </c>
      <c r="BQ303" s="2">
        <f t="shared" ca="1" si="582"/>
        <v>0</v>
      </c>
      <c r="BR303" s="2">
        <f t="shared" ca="1" si="582"/>
        <v>0</v>
      </c>
      <c r="BS303" s="2">
        <f t="shared" ca="1" si="582"/>
        <v>0</v>
      </c>
      <c r="BT303" s="2">
        <f t="shared" ca="1" si="582"/>
        <v>0</v>
      </c>
      <c r="BU303" s="2">
        <f t="shared" ca="1" si="582"/>
        <v>0</v>
      </c>
      <c r="BV303" s="2">
        <f t="shared" ca="1" si="582"/>
        <v>0</v>
      </c>
      <c r="BW303" s="2">
        <f t="shared" ca="1" si="582"/>
        <v>0</v>
      </c>
      <c r="BX303" s="2">
        <f t="shared" ca="1" si="582"/>
        <v>0</v>
      </c>
      <c r="BY303" s="2">
        <f t="shared" ca="1" si="582"/>
        <v>0</v>
      </c>
      <c r="BZ303" s="2">
        <f t="shared" ca="1" si="582"/>
        <v>0</v>
      </c>
      <c r="CA303" s="2">
        <f t="shared" ca="1" si="582"/>
        <v>0</v>
      </c>
      <c r="CB303" s="2">
        <f t="shared" ca="1" si="582"/>
        <v>0</v>
      </c>
      <c r="CC303" s="2">
        <f t="shared" ca="1" si="582"/>
        <v>0</v>
      </c>
      <c r="CD303" s="2">
        <f t="shared" ref="CD303:EH303" ca="1" si="583">-MIN(SUM($D$279:$D$281),SUM(CD300:CD302))</f>
        <v>0</v>
      </c>
      <c r="CE303" s="2">
        <f t="shared" ca="1" si="583"/>
        <v>0</v>
      </c>
      <c r="CF303" s="2">
        <f t="shared" ca="1" si="583"/>
        <v>0</v>
      </c>
      <c r="CG303" s="2">
        <f t="shared" ca="1" si="583"/>
        <v>0</v>
      </c>
      <c r="CH303" s="2">
        <f t="shared" ca="1" si="583"/>
        <v>0</v>
      </c>
      <c r="CI303" s="2">
        <f t="shared" ca="1" si="583"/>
        <v>0</v>
      </c>
      <c r="CJ303" s="2">
        <f t="shared" ca="1" si="583"/>
        <v>0</v>
      </c>
      <c r="CK303" s="2">
        <f t="shared" ca="1" si="583"/>
        <v>0</v>
      </c>
      <c r="CL303" s="2">
        <f t="shared" ca="1" si="583"/>
        <v>0</v>
      </c>
      <c r="CM303" s="2">
        <f t="shared" ca="1" si="583"/>
        <v>0</v>
      </c>
      <c r="CN303" s="2">
        <f t="shared" ca="1" si="583"/>
        <v>0</v>
      </c>
      <c r="CO303" s="2">
        <f t="shared" ca="1" si="583"/>
        <v>0</v>
      </c>
      <c r="CP303" s="2">
        <f t="shared" ca="1" si="583"/>
        <v>0</v>
      </c>
      <c r="CQ303" s="2">
        <f t="shared" ca="1" si="583"/>
        <v>0</v>
      </c>
      <c r="CR303" s="2">
        <f t="shared" ca="1" si="583"/>
        <v>0</v>
      </c>
      <c r="CS303" s="2">
        <f t="shared" ca="1" si="583"/>
        <v>0</v>
      </c>
      <c r="CT303" s="2">
        <f t="shared" ca="1" si="583"/>
        <v>0</v>
      </c>
      <c r="CU303" s="2">
        <f t="shared" ca="1" si="583"/>
        <v>0</v>
      </c>
      <c r="CV303" s="2">
        <f t="shared" ca="1" si="583"/>
        <v>0</v>
      </c>
      <c r="CW303" s="2">
        <f t="shared" ca="1" si="583"/>
        <v>0</v>
      </c>
      <c r="CX303" s="2">
        <f t="shared" ca="1" si="583"/>
        <v>0</v>
      </c>
      <c r="CY303" s="2">
        <f t="shared" ca="1" si="583"/>
        <v>0</v>
      </c>
      <c r="CZ303" s="2">
        <f t="shared" ca="1" si="583"/>
        <v>0</v>
      </c>
      <c r="DA303" s="2">
        <f t="shared" ca="1" si="583"/>
        <v>0</v>
      </c>
      <c r="DB303" s="2">
        <f t="shared" ca="1" si="583"/>
        <v>0</v>
      </c>
      <c r="DC303" s="2">
        <f t="shared" ca="1" si="583"/>
        <v>0</v>
      </c>
      <c r="DD303" s="2">
        <f t="shared" ca="1" si="583"/>
        <v>0</v>
      </c>
      <c r="DE303" s="2">
        <f t="shared" ca="1" si="583"/>
        <v>0</v>
      </c>
      <c r="DF303" s="2">
        <f t="shared" ca="1" si="583"/>
        <v>0</v>
      </c>
      <c r="DG303" s="2">
        <f t="shared" ca="1" si="583"/>
        <v>0</v>
      </c>
      <c r="DH303" s="2">
        <f t="shared" ca="1" si="583"/>
        <v>0</v>
      </c>
      <c r="DI303" s="2">
        <f t="shared" ca="1" si="583"/>
        <v>0</v>
      </c>
      <c r="DJ303" s="2">
        <f t="shared" ca="1" si="583"/>
        <v>0</v>
      </c>
      <c r="DK303" s="2">
        <f t="shared" ca="1" si="583"/>
        <v>0</v>
      </c>
      <c r="DL303" s="2">
        <f t="shared" ca="1" si="583"/>
        <v>0</v>
      </c>
      <c r="DM303" s="2">
        <f t="shared" ca="1" si="583"/>
        <v>0</v>
      </c>
      <c r="DN303" s="2">
        <f t="shared" ca="1" si="583"/>
        <v>0</v>
      </c>
      <c r="DO303" s="2">
        <f t="shared" ca="1" si="583"/>
        <v>0</v>
      </c>
      <c r="DP303" s="2">
        <f t="shared" ca="1" si="583"/>
        <v>0</v>
      </c>
      <c r="DQ303" s="2">
        <f t="shared" ca="1" si="583"/>
        <v>0</v>
      </c>
      <c r="DR303" s="2">
        <f t="shared" ca="1" si="583"/>
        <v>0</v>
      </c>
      <c r="DS303" s="2">
        <f t="shared" ca="1" si="583"/>
        <v>0</v>
      </c>
      <c r="DT303" s="2">
        <f t="shared" ca="1" si="583"/>
        <v>0</v>
      </c>
      <c r="DU303" s="2">
        <f t="shared" ca="1" si="583"/>
        <v>0</v>
      </c>
      <c r="DV303" s="2">
        <f t="shared" ca="1" si="583"/>
        <v>0</v>
      </c>
      <c r="DW303" s="2">
        <f t="shared" ca="1" si="583"/>
        <v>0</v>
      </c>
      <c r="DX303" s="2">
        <f t="shared" ca="1" si="583"/>
        <v>0</v>
      </c>
      <c r="DY303" s="2">
        <f t="shared" ca="1" si="583"/>
        <v>0</v>
      </c>
      <c r="DZ303" s="2">
        <f t="shared" ca="1" si="583"/>
        <v>0</v>
      </c>
      <c r="EA303" s="2">
        <f t="shared" ca="1" si="583"/>
        <v>0</v>
      </c>
      <c r="EB303" s="2">
        <f t="shared" ca="1" si="583"/>
        <v>0</v>
      </c>
      <c r="EC303" s="2">
        <f t="shared" ca="1" si="583"/>
        <v>0</v>
      </c>
      <c r="ED303" s="2">
        <f t="shared" ca="1" si="583"/>
        <v>0</v>
      </c>
      <c r="EE303" s="2">
        <f t="shared" ca="1" si="583"/>
        <v>0</v>
      </c>
      <c r="EF303" s="2">
        <f t="shared" ca="1" si="583"/>
        <v>0</v>
      </c>
      <c r="EG303" s="2">
        <f t="shared" ca="1" si="583"/>
        <v>0</v>
      </c>
      <c r="EH303" s="2">
        <f t="shared" ca="1" si="583"/>
        <v>0</v>
      </c>
    </row>
    <row r="304" spans="1:138" x14ac:dyDescent="0.2">
      <c r="A304" s="2"/>
      <c r="B304" s="182" t="s">
        <v>555</v>
      </c>
      <c r="C304" s="96"/>
      <c r="D304" s="96">
        <f>MAX(D198+D200,)</f>
        <v>0</v>
      </c>
      <c r="E304" s="96">
        <f t="shared" ref="E304:N304" si="584">MAX(E198+E200,)</f>
        <v>0</v>
      </c>
      <c r="F304" s="96">
        <f t="shared" si="584"/>
        <v>0</v>
      </c>
      <c r="G304" s="96">
        <f t="shared" si="584"/>
        <v>0</v>
      </c>
      <c r="H304" s="96">
        <f t="shared" si="584"/>
        <v>0</v>
      </c>
      <c r="I304" s="96">
        <f t="shared" si="584"/>
        <v>0</v>
      </c>
      <c r="J304" s="96">
        <f t="shared" si="584"/>
        <v>0</v>
      </c>
      <c r="K304" s="96">
        <f t="shared" si="584"/>
        <v>0</v>
      </c>
      <c r="L304" s="96">
        <f t="shared" si="584"/>
        <v>0</v>
      </c>
      <c r="M304" s="96">
        <f t="shared" si="584"/>
        <v>0</v>
      </c>
      <c r="N304" s="96">
        <f t="shared" si="584"/>
        <v>0</v>
      </c>
      <c r="O304" s="96">
        <f>MAX(O198+O200,)</f>
        <v>0</v>
      </c>
      <c r="P304" s="96">
        <f t="shared" si="578"/>
        <v>0</v>
      </c>
      <c r="Q304" s="2"/>
      <c r="R304" s="2">
        <f t="shared" ref="R304:CC304" si="585">MAX(R198+R200,)</f>
        <v>0</v>
      </c>
      <c r="S304" s="2">
        <f t="shared" si="585"/>
        <v>0</v>
      </c>
      <c r="T304" s="2">
        <f t="shared" si="585"/>
        <v>0</v>
      </c>
      <c r="U304" s="2">
        <f t="shared" si="585"/>
        <v>0</v>
      </c>
      <c r="V304" s="2">
        <f t="shared" si="585"/>
        <v>0</v>
      </c>
      <c r="W304" s="2">
        <f t="shared" si="585"/>
        <v>0</v>
      </c>
      <c r="X304" s="2">
        <f t="shared" si="585"/>
        <v>0</v>
      </c>
      <c r="Y304" s="2">
        <f t="shared" si="585"/>
        <v>0</v>
      </c>
      <c r="Z304" s="2">
        <f t="shared" si="585"/>
        <v>0</v>
      </c>
      <c r="AA304" s="2">
        <f t="shared" si="585"/>
        <v>0</v>
      </c>
      <c r="AB304" s="2">
        <f t="shared" si="585"/>
        <v>0</v>
      </c>
      <c r="AC304" s="2">
        <f t="shared" si="585"/>
        <v>0</v>
      </c>
      <c r="AD304" s="2">
        <f t="shared" si="585"/>
        <v>0</v>
      </c>
      <c r="AE304" s="2">
        <f t="shared" si="585"/>
        <v>0</v>
      </c>
      <c r="AF304" s="2">
        <f t="shared" si="585"/>
        <v>0</v>
      </c>
      <c r="AG304" s="2">
        <f t="shared" si="585"/>
        <v>0</v>
      </c>
      <c r="AH304" s="2">
        <f t="shared" si="585"/>
        <v>0</v>
      </c>
      <c r="AI304" s="2">
        <f t="shared" si="585"/>
        <v>0</v>
      </c>
      <c r="AJ304" s="2">
        <f t="shared" si="585"/>
        <v>0</v>
      </c>
      <c r="AK304" s="2">
        <f t="shared" si="585"/>
        <v>0</v>
      </c>
      <c r="AL304" s="2">
        <f t="shared" si="585"/>
        <v>0</v>
      </c>
      <c r="AM304" s="2">
        <f t="shared" si="585"/>
        <v>0</v>
      </c>
      <c r="AN304" s="2">
        <f t="shared" si="585"/>
        <v>0</v>
      </c>
      <c r="AO304" s="2">
        <f t="shared" si="585"/>
        <v>0</v>
      </c>
      <c r="AP304" s="2">
        <f t="shared" si="585"/>
        <v>0</v>
      </c>
      <c r="AQ304" s="2">
        <f t="shared" si="585"/>
        <v>0</v>
      </c>
      <c r="AR304" s="2">
        <f t="shared" si="585"/>
        <v>0</v>
      </c>
      <c r="AS304" s="2">
        <f t="shared" si="585"/>
        <v>0</v>
      </c>
      <c r="AT304" s="2">
        <f t="shared" si="585"/>
        <v>0</v>
      </c>
      <c r="AU304" s="2">
        <f t="shared" si="585"/>
        <v>0</v>
      </c>
      <c r="AV304" s="2">
        <f t="shared" si="585"/>
        <v>0</v>
      </c>
      <c r="AW304" s="2">
        <f t="shared" si="585"/>
        <v>0</v>
      </c>
      <c r="AX304" s="2">
        <f t="shared" si="585"/>
        <v>0</v>
      </c>
      <c r="AY304" s="2">
        <f t="shared" si="585"/>
        <v>0</v>
      </c>
      <c r="AZ304" s="2">
        <f t="shared" si="585"/>
        <v>0</v>
      </c>
      <c r="BA304" s="2">
        <f t="shared" si="585"/>
        <v>0</v>
      </c>
      <c r="BB304" s="2">
        <f t="shared" si="585"/>
        <v>0</v>
      </c>
      <c r="BC304" s="2">
        <f t="shared" si="585"/>
        <v>0</v>
      </c>
      <c r="BD304" s="2">
        <f t="shared" si="585"/>
        <v>0</v>
      </c>
      <c r="BE304" s="2">
        <f t="shared" si="585"/>
        <v>0</v>
      </c>
      <c r="BF304" s="2">
        <f t="shared" si="585"/>
        <v>0</v>
      </c>
      <c r="BG304" s="2">
        <f t="shared" si="585"/>
        <v>0</v>
      </c>
      <c r="BH304" s="2">
        <f t="shared" si="585"/>
        <v>0</v>
      </c>
      <c r="BI304" s="2">
        <f t="shared" si="585"/>
        <v>0</v>
      </c>
      <c r="BJ304" s="2">
        <f t="shared" si="585"/>
        <v>0</v>
      </c>
      <c r="BK304" s="2">
        <f t="shared" si="585"/>
        <v>0</v>
      </c>
      <c r="BL304" s="2">
        <f t="shared" si="585"/>
        <v>0</v>
      </c>
      <c r="BM304" s="2">
        <f t="shared" si="585"/>
        <v>0</v>
      </c>
      <c r="BN304" s="2">
        <f t="shared" si="585"/>
        <v>0</v>
      </c>
      <c r="BO304" s="2">
        <f t="shared" si="585"/>
        <v>0</v>
      </c>
      <c r="BP304" s="2">
        <f t="shared" si="585"/>
        <v>0</v>
      </c>
      <c r="BQ304" s="2">
        <f t="shared" si="585"/>
        <v>0</v>
      </c>
      <c r="BR304" s="2">
        <f t="shared" si="585"/>
        <v>0</v>
      </c>
      <c r="BS304" s="2">
        <f t="shared" si="585"/>
        <v>0</v>
      </c>
      <c r="BT304" s="2">
        <f t="shared" si="585"/>
        <v>0</v>
      </c>
      <c r="BU304" s="2">
        <f t="shared" si="585"/>
        <v>0</v>
      </c>
      <c r="BV304" s="2">
        <f t="shared" si="585"/>
        <v>0</v>
      </c>
      <c r="BW304" s="2">
        <f t="shared" si="585"/>
        <v>0</v>
      </c>
      <c r="BX304" s="2">
        <f t="shared" si="585"/>
        <v>0</v>
      </c>
      <c r="BY304" s="2">
        <f t="shared" si="585"/>
        <v>0</v>
      </c>
      <c r="BZ304" s="2">
        <f t="shared" si="585"/>
        <v>0</v>
      </c>
      <c r="CA304" s="2">
        <f t="shared" si="585"/>
        <v>0</v>
      </c>
      <c r="CB304" s="2">
        <f t="shared" si="585"/>
        <v>0</v>
      </c>
      <c r="CC304" s="2">
        <f t="shared" si="585"/>
        <v>0</v>
      </c>
      <c r="CD304" s="2">
        <f t="shared" ref="CD304:EH304" si="586">MAX(CD198+CD200,)</f>
        <v>0</v>
      </c>
      <c r="CE304" s="2">
        <f t="shared" si="586"/>
        <v>0</v>
      </c>
      <c r="CF304" s="2">
        <f t="shared" si="586"/>
        <v>0</v>
      </c>
      <c r="CG304" s="2">
        <f t="shared" si="586"/>
        <v>0</v>
      </c>
      <c r="CH304" s="2">
        <f t="shared" si="586"/>
        <v>0</v>
      </c>
      <c r="CI304" s="2">
        <f t="shared" si="586"/>
        <v>0</v>
      </c>
      <c r="CJ304" s="2">
        <f t="shared" si="586"/>
        <v>0</v>
      </c>
      <c r="CK304" s="2">
        <f t="shared" si="586"/>
        <v>0</v>
      </c>
      <c r="CL304" s="2">
        <f t="shared" si="586"/>
        <v>0</v>
      </c>
      <c r="CM304" s="2">
        <f t="shared" si="586"/>
        <v>0</v>
      </c>
      <c r="CN304" s="2">
        <f t="shared" si="586"/>
        <v>0</v>
      </c>
      <c r="CO304" s="2">
        <f t="shared" si="586"/>
        <v>0</v>
      </c>
      <c r="CP304" s="2">
        <f t="shared" si="586"/>
        <v>0</v>
      </c>
      <c r="CQ304" s="2">
        <f t="shared" si="586"/>
        <v>0</v>
      </c>
      <c r="CR304" s="2">
        <f t="shared" si="586"/>
        <v>0</v>
      </c>
      <c r="CS304" s="2">
        <f t="shared" si="586"/>
        <v>0</v>
      </c>
      <c r="CT304" s="2">
        <f t="shared" si="586"/>
        <v>0</v>
      </c>
      <c r="CU304" s="2">
        <f t="shared" si="586"/>
        <v>0</v>
      </c>
      <c r="CV304" s="2">
        <f t="shared" si="586"/>
        <v>0</v>
      </c>
      <c r="CW304" s="2">
        <f t="shared" si="586"/>
        <v>0</v>
      </c>
      <c r="CX304" s="2">
        <f t="shared" si="586"/>
        <v>0</v>
      </c>
      <c r="CY304" s="2">
        <f t="shared" si="586"/>
        <v>0</v>
      </c>
      <c r="CZ304" s="2">
        <f t="shared" si="586"/>
        <v>0</v>
      </c>
      <c r="DA304" s="2">
        <f t="shared" si="586"/>
        <v>0</v>
      </c>
      <c r="DB304" s="2">
        <f t="shared" si="586"/>
        <v>0</v>
      </c>
      <c r="DC304" s="2">
        <f t="shared" si="586"/>
        <v>0</v>
      </c>
      <c r="DD304" s="2">
        <f t="shared" si="586"/>
        <v>0</v>
      </c>
      <c r="DE304" s="2">
        <f t="shared" si="586"/>
        <v>0</v>
      </c>
      <c r="DF304" s="2">
        <f t="shared" si="586"/>
        <v>0</v>
      </c>
      <c r="DG304" s="2">
        <f t="shared" si="586"/>
        <v>0</v>
      </c>
      <c r="DH304" s="2">
        <f t="shared" si="586"/>
        <v>0</v>
      </c>
      <c r="DI304" s="2">
        <f t="shared" si="586"/>
        <v>0</v>
      </c>
      <c r="DJ304" s="2">
        <f t="shared" si="586"/>
        <v>0</v>
      </c>
      <c r="DK304" s="2">
        <f t="shared" si="586"/>
        <v>0</v>
      </c>
      <c r="DL304" s="2">
        <f t="shared" si="586"/>
        <v>0</v>
      </c>
      <c r="DM304" s="2">
        <f t="shared" si="586"/>
        <v>0</v>
      </c>
      <c r="DN304" s="2">
        <f t="shared" si="586"/>
        <v>0</v>
      </c>
      <c r="DO304" s="2">
        <f t="shared" si="586"/>
        <v>0</v>
      </c>
      <c r="DP304" s="2">
        <f t="shared" si="586"/>
        <v>0</v>
      </c>
      <c r="DQ304" s="2">
        <f t="shared" si="586"/>
        <v>0</v>
      </c>
      <c r="DR304" s="2">
        <f t="shared" si="586"/>
        <v>0</v>
      </c>
      <c r="DS304" s="2">
        <f t="shared" si="586"/>
        <v>0</v>
      </c>
      <c r="DT304" s="2">
        <f t="shared" si="586"/>
        <v>0</v>
      </c>
      <c r="DU304" s="2">
        <f t="shared" si="586"/>
        <v>0</v>
      </c>
      <c r="DV304" s="2">
        <f t="shared" si="586"/>
        <v>0</v>
      </c>
      <c r="DW304" s="2">
        <f t="shared" si="586"/>
        <v>0</v>
      </c>
      <c r="DX304" s="2">
        <f t="shared" si="586"/>
        <v>0</v>
      </c>
      <c r="DY304" s="2">
        <f t="shared" si="586"/>
        <v>0</v>
      </c>
      <c r="DZ304" s="2">
        <f t="shared" si="586"/>
        <v>0</v>
      </c>
      <c r="EA304" s="2">
        <f t="shared" si="586"/>
        <v>0</v>
      </c>
      <c r="EB304" s="2">
        <f t="shared" si="586"/>
        <v>0</v>
      </c>
      <c r="EC304" s="2">
        <f t="shared" si="586"/>
        <v>0</v>
      </c>
      <c r="ED304" s="2">
        <f t="shared" si="586"/>
        <v>0</v>
      </c>
      <c r="EE304" s="2">
        <f t="shared" si="586"/>
        <v>0</v>
      </c>
      <c r="EF304" s="2">
        <f t="shared" si="586"/>
        <v>0</v>
      </c>
      <c r="EG304" s="2">
        <f t="shared" si="586"/>
        <v>0</v>
      </c>
      <c r="EH304" s="2">
        <f t="shared" si="586"/>
        <v>0</v>
      </c>
    </row>
    <row r="305" spans="1:138" x14ac:dyDescent="0.2">
      <c r="A305" s="2"/>
      <c r="B305" s="187" t="s">
        <v>550</v>
      </c>
      <c r="C305" s="96"/>
      <c r="D305" s="96">
        <f ca="1">-MIN(D266,SUM(D$304:D304))*(D$304&gt;0)</f>
        <v>0</v>
      </c>
      <c r="E305" s="96">
        <f ca="1">-MIN(E266,SUM(E$304:E304))*(E$304&gt;0)</f>
        <v>0</v>
      </c>
      <c r="F305" s="96">
        <f ca="1">-MIN(F266,SUM(F$304:F304))*(F$304&gt;0)</f>
        <v>0</v>
      </c>
      <c r="G305" s="96">
        <f ca="1">-MIN(G266,SUM(G$304:G304))*(G$304&gt;0)</f>
        <v>0</v>
      </c>
      <c r="H305" s="96">
        <f ca="1">-MIN(H266,SUM(H$304:H304))*(H$304&gt;0)</f>
        <v>0</v>
      </c>
      <c r="I305" s="96">
        <f ca="1">-MIN(I266,SUM(I$304:I304))*(I$304&gt;0)</f>
        <v>0</v>
      </c>
      <c r="J305" s="96">
        <f ca="1">-MIN(J266,SUM(J$304:J304))*(J$304&gt;0)</f>
        <v>0</v>
      </c>
      <c r="K305" s="96">
        <f ca="1">-MIN(K266,SUM(K$304:K304))*(K$304&gt;0)</f>
        <v>0</v>
      </c>
      <c r="L305" s="96">
        <f ca="1">-MIN(L266,SUM(L$304:L304))*(L$304&gt;0)</f>
        <v>0</v>
      </c>
      <c r="M305" s="96">
        <f ca="1">-MIN(M266,SUM(M$304:M304))*(M$304&gt;0)</f>
        <v>0</v>
      </c>
      <c r="N305" s="96">
        <f ca="1">-MIN(N266,SUM(N$304:N304))*(N$304&gt;0)</f>
        <v>0</v>
      </c>
      <c r="O305" s="96">
        <f>-MIN(O266,SUM(O$304:O304))*(O$304&gt;0)</f>
        <v>0</v>
      </c>
      <c r="P305" s="96">
        <f t="shared" ca="1" si="578"/>
        <v>0</v>
      </c>
      <c r="Q305" s="2"/>
      <c r="R305" s="2">
        <f ca="1">-MIN(R266,SUM(R$304:R304))*(R$304&gt;0)</f>
        <v>0</v>
      </c>
      <c r="S305" s="2">
        <f ca="1">-MIN(S266,SUM(S$304:S304))*(S$304&gt;0)</f>
        <v>0</v>
      </c>
      <c r="T305" s="2">
        <f ca="1">-MIN(T266,SUM(T$304:T304))*(T$304&gt;0)</f>
        <v>0</v>
      </c>
      <c r="U305" s="2">
        <f ca="1">-MIN(U266,SUM(U$304:U304))*(U$304&gt;0)</f>
        <v>0</v>
      </c>
      <c r="V305" s="2">
        <f ca="1">-MIN(V266,SUM(V$304:V304))*(V$304&gt;0)</f>
        <v>0</v>
      </c>
      <c r="W305" s="2">
        <f ca="1">-MIN(W266,SUM(W$304:W304))*(W$304&gt;0)</f>
        <v>0</v>
      </c>
      <c r="X305" s="2">
        <f ca="1">-MIN(X266,SUM(X$304:X304))*(X$304&gt;0)</f>
        <v>0</v>
      </c>
      <c r="Y305" s="2">
        <f ca="1">-MIN(Y266,SUM(Y$304:Y304))*(Y$304&gt;0)</f>
        <v>0</v>
      </c>
      <c r="Z305" s="2">
        <f ca="1">-MIN(Z266,SUM(Z$304:Z304))*(Z$304&gt;0)</f>
        <v>0</v>
      </c>
      <c r="AA305" s="2">
        <f ca="1">-MIN(AA266,SUM(AA$304:AA304))*(AA$304&gt;0)</f>
        <v>0</v>
      </c>
      <c r="AB305" s="2">
        <f ca="1">-MIN(AB266,SUM(AB$304:AB304))*(AB$304&gt;0)</f>
        <v>0</v>
      </c>
      <c r="AC305" s="2">
        <f ca="1">-MIN(AC266,SUM(AC$304:AC304))*(AC$304&gt;0)</f>
        <v>0</v>
      </c>
      <c r="AD305" s="2">
        <f ca="1">-MIN(AD266,SUM(AD$304:AD304))*(AD$304&gt;0)</f>
        <v>0</v>
      </c>
      <c r="AE305" s="2">
        <f ca="1">-MIN(AE266,SUM(AE$304:AE304))*(AE$304&gt;0)</f>
        <v>0</v>
      </c>
      <c r="AF305" s="2">
        <f ca="1">-MIN(AF266,SUM(AF$304:AF304))*(AF$304&gt;0)</f>
        <v>0</v>
      </c>
      <c r="AG305" s="2">
        <f ca="1">-MIN(AG266,SUM(AG$304:AG304))*(AG$304&gt;0)</f>
        <v>0</v>
      </c>
      <c r="AH305" s="2">
        <f ca="1">-MIN(AH266,SUM(AH$304:AH304))*(AH$304&gt;0)</f>
        <v>0</v>
      </c>
      <c r="AI305" s="2">
        <f ca="1">-MIN(AI266,SUM(AI$304:AI304))*(AI$304&gt;0)</f>
        <v>0</v>
      </c>
      <c r="AJ305" s="2">
        <f ca="1">-MIN(AJ266,SUM(AJ$304:AJ304))*(AJ$304&gt;0)</f>
        <v>0</v>
      </c>
      <c r="AK305" s="2">
        <f ca="1">-MIN(AK266,SUM(AK$304:AK304))*(AK$304&gt;0)</f>
        <v>0</v>
      </c>
      <c r="AL305" s="2">
        <f ca="1">-MIN(AL266,SUM(AL$304:AL304))*(AL$304&gt;0)</f>
        <v>0</v>
      </c>
      <c r="AM305" s="2">
        <f ca="1">-MIN(AM266,SUM(AM$304:AM304))*(AM$304&gt;0)</f>
        <v>0</v>
      </c>
      <c r="AN305" s="2">
        <f ca="1">-MIN(AN266,SUM(AN$304:AN304))*(AN$304&gt;0)</f>
        <v>0</v>
      </c>
      <c r="AO305" s="2">
        <f ca="1">-MIN(AO266,SUM(AO$304:AO304))*(AO$304&gt;0)</f>
        <v>0</v>
      </c>
      <c r="AP305" s="2">
        <f ca="1">-MIN(AP266,SUM(AP$304:AP304))*(AP$304&gt;0)</f>
        <v>0</v>
      </c>
      <c r="AQ305" s="2">
        <f ca="1">-MIN(AQ266,SUM(AQ$304:AQ304))*(AQ$304&gt;0)</f>
        <v>0</v>
      </c>
      <c r="AR305" s="2">
        <f ca="1">-MIN(AR266,SUM(AR$304:AR304))*(AR$304&gt;0)</f>
        <v>0</v>
      </c>
      <c r="AS305" s="2">
        <f ca="1">-MIN(AS266,SUM(AS$304:AS304))*(AS$304&gt;0)</f>
        <v>0</v>
      </c>
      <c r="AT305" s="2">
        <f ca="1">-MIN(AT266,SUM(AT$304:AT304))*(AT$304&gt;0)</f>
        <v>0</v>
      </c>
      <c r="AU305" s="2">
        <f ca="1">-MIN(AU266,SUM(AU$304:AU304))*(AU$304&gt;0)</f>
        <v>0</v>
      </c>
      <c r="AV305" s="2">
        <f ca="1">-MIN(AV266,SUM(AV$304:AV304))*(AV$304&gt;0)</f>
        <v>0</v>
      </c>
      <c r="AW305" s="2">
        <f ca="1">-MIN(AW266,SUM(AW$304:AW304))*(AW$304&gt;0)</f>
        <v>0</v>
      </c>
      <c r="AX305" s="2">
        <f ca="1">-MIN(AX266,SUM(AX$304:AX304))*(AX$304&gt;0)</f>
        <v>0</v>
      </c>
      <c r="AY305" s="2">
        <f ca="1">-MIN(AY266,SUM(AY$304:AY304))*(AY$304&gt;0)</f>
        <v>0</v>
      </c>
      <c r="AZ305" s="2">
        <f ca="1">-MIN(AZ266,SUM(AZ$304:AZ304))*(AZ$304&gt;0)</f>
        <v>0</v>
      </c>
      <c r="BA305" s="2">
        <f ca="1">-MIN(BA266,SUM(BA$304:BA304))*(BA$304&gt;0)</f>
        <v>0</v>
      </c>
      <c r="BB305" s="2">
        <f ca="1">-MIN(BB266,SUM(BB$304:BB304))*(BB$304&gt;0)</f>
        <v>0</v>
      </c>
      <c r="BC305" s="2">
        <f ca="1">-MIN(BC266,SUM(BC$304:BC304))*(BC$304&gt;0)</f>
        <v>0</v>
      </c>
      <c r="BD305" s="2">
        <f ca="1">-MIN(BD266,SUM(BD$304:BD304))*(BD$304&gt;0)</f>
        <v>0</v>
      </c>
      <c r="BE305" s="2">
        <f ca="1">-MIN(BE266,SUM(BE$304:BE304))*(BE$304&gt;0)</f>
        <v>0</v>
      </c>
      <c r="BF305" s="2">
        <f ca="1">-MIN(BF266,SUM(BF$304:BF304))*(BF$304&gt;0)</f>
        <v>0</v>
      </c>
      <c r="BG305" s="2">
        <f ca="1">-MIN(BG266,SUM(BG$304:BG304))*(BG$304&gt;0)</f>
        <v>0</v>
      </c>
      <c r="BH305" s="2">
        <f ca="1">-MIN(BH266,SUM(BH$304:BH304))*(BH$304&gt;0)</f>
        <v>0</v>
      </c>
      <c r="BI305" s="2">
        <f ca="1">-MIN(BI266,SUM(BI$304:BI304))*(BI$304&gt;0)</f>
        <v>0</v>
      </c>
      <c r="BJ305" s="2">
        <f ca="1">-MIN(BJ266,SUM(BJ$304:BJ304))*(BJ$304&gt;0)</f>
        <v>0</v>
      </c>
      <c r="BK305" s="2">
        <f ca="1">-MIN(BK266,SUM(BK$304:BK304))*(BK$304&gt;0)</f>
        <v>0</v>
      </c>
      <c r="BL305" s="2">
        <f ca="1">-MIN(BL266,SUM(BL$304:BL304))*(BL$304&gt;0)</f>
        <v>0</v>
      </c>
      <c r="BM305" s="2">
        <f ca="1">-MIN(BM266,SUM(BM$304:BM304))*(BM$304&gt;0)</f>
        <v>0</v>
      </c>
      <c r="BN305" s="2">
        <f ca="1">-MIN(BN266,SUM(BN$304:BN304))*(BN$304&gt;0)</f>
        <v>0</v>
      </c>
      <c r="BO305" s="2">
        <f ca="1">-MIN(BO266,SUM(BO$304:BO304))*(BO$304&gt;0)</f>
        <v>0</v>
      </c>
      <c r="BP305" s="2">
        <f ca="1">-MIN(BP266,SUM(BP$304:BP304))*(BP$304&gt;0)</f>
        <v>0</v>
      </c>
      <c r="BQ305" s="2">
        <f ca="1">-MIN(BQ266,SUM(BQ$304:BQ304))*(BQ$304&gt;0)</f>
        <v>0</v>
      </c>
      <c r="BR305" s="2">
        <f ca="1">-MIN(BR266,SUM(BR$304:BR304))*(BR$304&gt;0)</f>
        <v>0</v>
      </c>
      <c r="BS305" s="2">
        <f ca="1">-MIN(BS266,SUM(BS$304:BS304))*(BS$304&gt;0)</f>
        <v>0</v>
      </c>
      <c r="BT305" s="2">
        <f ca="1">-MIN(BT266,SUM(BT$304:BT304))*(BT$304&gt;0)</f>
        <v>0</v>
      </c>
      <c r="BU305" s="2">
        <f ca="1">-MIN(BU266,SUM(BU$304:BU304))*(BU$304&gt;0)</f>
        <v>0</v>
      </c>
      <c r="BV305" s="2">
        <f ca="1">-MIN(BV266,SUM(BV$304:BV304))*(BV$304&gt;0)</f>
        <v>0</v>
      </c>
      <c r="BW305" s="2">
        <f ca="1">-MIN(BW266,SUM(BW$304:BW304))*(BW$304&gt;0)</f>
        <v>0</v>
      </c>
      <c r="BX305" s="2">
        <f ca="1">-MIN(BX266,SUM(BX$304:BX304))*(BX$304&gt;0)</f>
        <v>0</v>
      </c>
      <c r="BY305" s="2">
        <f ca="1">-MIN(BY266,SUM(BY$304:BY304))*(BY$304&gt;0)</f>
        <v>0</v>
      </c>
      <c r="BZ305" s="2">
        <f ca="1">-MIN(BZ266,SUM(BZ$304:BZ304))*(BZ$304&gt;0)</f>
        <v>0</v>
      </c>
      <c r="CA305" s="2">
        <f ca="1">-MIN(CA266,SUM(CA$304:CA304))*(CA$304&gt;0)</f>
        <v>0</v>
      </c>
      <c r="CB305" s="2">
        <f ca="1">-MIN(CB266,SUM(CB$304:CB304))*(CB$304&gt;0)</f>
        <v>0</v>
      </c>
      <c r="CC305" s="2">
        <f ca="1">-MIN(CC266,SUM(CC$304:CC304))*(CC$304&gt;0)</f>
        <v>0</v>
      </c>
      <c r="CD305" s="2">
        <f ca="1">-MIN(CD266,SUM(CD$304:CD304))*(CD$304&gt;0)</f>
        <v>0</v>
      </c>
      <c r="CE305" s="2">
        <f ca="1">-MIN(CE266,SUM(CE$304:CE304))*(CE$304&gt;0)</f>
        <v>0</v>
      </c>
      <c r="CF305" s="2">
        <f ca="1">-MIN(CF266,SUM(CF$304:CF304))*(CF$304&gt;0)</f>
        <v>0</v>
      </c>
      <c r="CG305" s="2">
        <f ca="1">-MIN(CG266,SUM(CG$304:CG304))*(CG$304&gt;0)</f>
        <v>0</v>
      </c>
      <c r="CH305" s="2">
        <f ca="1">-MIN(CH266,SUM(CH$304:CH304))*(CH$304&gt;0)</f>
        <v>0</v>
      </c>
      <c r="CI305" s="2">
        <f ca="1">-MIN(CI266,SUM(CI$304:CI304))*(CI$304&gt;0)</f>
        <v>0</v>
      </c>
      <c r="CJ305" s="2">
        <f ca="1">-MIN(CJ266,SUM(CJ$304:CJ304))*(CJ$304&gt;0)</f>
        <v>0</v>
      </c>
      <c r="CK305" s="2">
        <f ca="1">-MIN(CK266,SUM(CK$304:CK304))*(CK$304&gt;0)</f>
        <v>0</v>
      </c>
      <c r="CL305" s="2">
        <f ca="1">-MIN(CL266,SUM(CL$304:CL304))*(CL$304&gt;0)</f>
        <v>0</v>
      </c>
      <c r="CM305" s="2">
        <f ca="1">-MIN(CM266,SUM(CM$304:CM304))*(CM$304&gt;0)</f>
        <v>0</v>
      </c>
      <c r="CN305" s="2">
        <f ca="1">-MIN(CN266,SUM(CN$304:CN304))*(CN$304&gt;0)</f>
        <v>0</v>
      </c>
      <c r="CO305" s="2">
        <f ca="1">-MIN(CO266,SUM(CO$304:CO304))*(CO$304&gt;0)</f>
        <v>0</v>
      </c>
      <c r="CP305" s="2">
        <f ca="1">-MIN(CP266,SUM(CP$304:CP304))*(CP$304&gt;0)</f>
        <v>0</v>
      </c>
      <c r="CQ305" s="2">
        <f ca="1">-MIN(CQ266,SUM(CQ$304:CQ304))*(CQ$304&gt;0)</f>
        <v>0</v>
      </c>
      <c r="CR305" s="2">
        <f ca="1">-MIN(CR266,SUM(CR$304:CR304))*(CR$304&gt;0)</f>
        <v>0</v>
      </c>
      <c r="CS305" s="2">
        <f ca="1">-MIN(CS266,SUM(CS$304:CS304))*(CS$304&gt;0)</f>
        <v>0</v>
      </c>
      <c r="CT305" s="2">
        <f ca="1">-MIN(CT266,SUM(CT$304:CT304))*(CT$304&gt;0)</f>
        <v>0</v>
      </c>
      <c r="CU305" s="2">
        <f ca="1">-MIN(CU266,SUM(CU$304:CU304))*(CU$304&gt;0)</f>
        <v>0</v>
      </c>
      <c r="CV305" s="2">
        <f ca="1">-MIN(CV266,SUM(CV$304:CV304))*(CV$304&gt;0)</f>
        <v>0</v>
      </c>
      <c r="CW305" s="2">
        <f ca="1">-MIN(CW266,SUM(CW$304:CW304))*(CW$304&gt;0)</f>
        <v>0</v>
      </c>
      <c r="CX305" s="2">
        <f ca="1">-MIN(CX266,SUM(CX$304:CX304))*(CX$304&gt;0)</f>
        <v>0</v>
      </c>
      <c r="CY305" s="2">
        <f ca="1">-MIN(CY266,SUM(CY$304:CY304))*(CY$304&gt;0)</f>
        <v>0</v>
      </c>
      <c r="CZ305" s="2">
        <f ca="1">-MIN(CZ266,SUM(CZ$304:CZ304))*(CZ$304&gt;0)</f>
        <v>0</v>
      </c>
      <c r="DA305" s="2">
        <f ca="1">-MIN(DA266,SUM(DA$304:DA304))*(DA$304&gt;0)</f>
        <v>0</v>
      </c>
      <c r="DB305" s="2">
        <f ca="1">-MIN(DB266,SUM(DB$304:DB304))*(DB$304&gt;0)</f>
        <v>0</v>
      </c>
      <c r="DC305" s="2">
        <f ca="1">-MIN(DC266,SUM(DC$304:DC304))*(DC$304&gt;0)</f>
        <v>0</v>
      </c>
      <c r="DD305" s="2">
        <f ca="1">-MIN(DD266,SUM(DD$304:DD304))*(DD$304&gt;0)</f>
        <v>0</v>
      </c>
      <c r="DE305" s="2">
        <f ca="1">-MIN(DE266,SUM(DE$304:DE304))*(DE$304&gt;0)</f>
        <v>0</v>
      </c>
      <c r="DF305" s="2">
        <f ca="1">-MIN(DF266,SUM(DF$304:DF304))*(DF$304&gt;0)</f>
        <v>0</v>
      </c>
      <c r="DG305" s="2">
        <f ca="1">-MIN(DG266,SUM(DG$304:DG304))*(DG$304&gt;0)</f>
        <v>0</v>
      </c>
      <c r="DH305" s="2">
        <f ca="1">-MIN(DH266,SUM(DH$304:DH304))*(DH$304&gt;0)</f>
        <v>0</v>
      </c>
      <c r="DI305" s="2">
        <f ca="1">-MIN(DI266,SUM(DI$304:DI304))*(DI$304&gt;0)</f>
        <v>0</v>
      </c>
      <c r="DJ305" s="2">
        <f ca="1">-MIN(DJ266,SUM(DJ$304:DJ304))*(DJ$304&gt;0)</f>
        <v>0</v>
      </c>
      <c r="DK305" s="2">
        <f ca="1">-MIN(DK266,SUM(DK$304:DK304))*(DK$304&gt;0)</f>
        <v>0</v>
      </c>
      <c r="DL305" s="2">
        <f ca="1">-MIN(DL266,SUM(DL$304:DL304))*(DL$304&gt;0)</f>
        <v>0</v>
      </c>
      <c r="DM305" s="2">
        <f ca="1">-MIN(DM266,SUM(DM$304:DM304))*(DM$304&gt;0)</f>
        <v>0</v>
      </c>
      <c r="DN305" s="2">
        <f ca="1">-MIN(DN266,SUM(DN$304:DN304))*(DN$304&gt;0)</f>
        <v>0</v>
      </c>
      <c r="DO305" s="2">
        <f ca="1">-MIN(DO266,SUM(DO$304:DO304))*(DO$304&gt;0)</f>
        <v>0</v>
      </c>
      <c r="DP305" s="2">
        <f ca="1">-MIN(DP266,SUM(DP$304:DP304))*(DP$304&gt;0)</f>
        <v>0</v>
      </c>
      <c r="DQ305" s="2">
        <f ca="1">-MIN(DQ266,SUM(DQ$304:DQ304))*(DQ$304&gt;0)</f>
        <v>0</v>
      </c>
      <c r="DR305" s="2">
        <f ca="1">-MIN(DR266,SUM(DR$304:DR304))*(DR$304&gt;0)</f>
        <v>0</v>
      </c>
      <c r="DS305" s="2">
        <f ca="1">-MIN(DS266,SUM(DS$304:DS304))*(DS$304&gt;0)</f>
        <v>0</v>
      </c>
      <c r="DT305" s="2">
        <f ca="1">-MIN(DT266,SUM(DT$304:DT304))*(DT$304&gt;0)</f>
        <v>0</v>
      </c>
      <c r="DU305" s="2">
        <f ca="1">-MIN(DU266,SUM(DU$304:DU304))*(DU$304&gt;0)</f>
        <v>0</v>
      </c>
      <c r="DV305" s="2">
        <f ca="1">-MIN(DV266,SUM(DV$304:DV304))*(DV$304&gt;0)</f>
        <v>0</v>
      </c>
      <c r="DW305" s="2">
        <f ca="1">-MIN(DW266,SUM(DW$304:DW304))*(DW$304&gt;0)</f>
        <v>0</v>
      </c>
      <c r="DX305" s="2">
        <f ca="1">-MIN(DX266,SUM(DX$304:DX304))*(DX$304&gt;0)</f>
        <v>0</v>
      </c>
      <c r="DY305" s="2">
        <f ca="1">-MIN(DY266,SUM(DY$304:DY304))*(DY$304&gt;0)</f>
        <v>0</v>
      </c>
      <c r="DZ305" s="2">
        <f ca="1">-MIN(DZ266,SUM(DZ$304:DZ304))*(DZ$304&gt;0)</f>
        <v>0</v>
      </c>
      <c r="EA305" s="2">
        <f ca="1">-MIN(EA266,SUM(EA$304:EA304))*(EA$304&gt;0)</f>
        <v>0</v>
      </c>
      <c r="EB305" s="2">
        <f ca="1">-MIN(EB266,SUM(EB$304:EB304))*(EB$304&gt;0)</f>
        <v>0</v>
      </c>
      <c r="EC305" s="2">
        <f ca="1">-MIN(EC266,SUM(EC$304:EC304))*(EC$304&gt;0)</f>
        <v>0</v>
      </c>
      <c r="ED305" s="2">
        <f ca="1">-MIN(ED266,SUM(ED$304:ED304))*(ED$304&gt;0)</f>
        <v>0</v>
      </c>
      <c r="EE305" s="2">
        <f ca="1">-MIN(EE266,SUM(EE$304:EE304))*(EE$304&gt;0)</f>
        <v>0</v>
      </c>
      <c r="EF305" s="2">
        <f ca="1">-MIN(EF266,SUM(EF$304:EF304))*(EF$304&gt;0)</f>
        <v>0</v>
      </c>
      <c r="EG305" s="2">
        <f ca="1">-MIN(EG266,SUM(EG$304:EG304))*(EG$304&gt;0)</f>
        <v>0</v>
      </c>
      <c r="EH305" s="2">
        <f ca="1">-MIN(EH266,SUM(EH$304:EH304))*(EH$304&gt;0)</f>
        <v>0</v>
      </c>
    </row>
    <row r="306" spans="1:138" x14ac:dyDescent="0.2">
      <c r="A306" s="2"/>
      <c r="B306" s="187" t="s">
        <v>560</v>
      </c>
      <c r="C306" s="96"/>
      <c r="D306" s="96">
        <f ca="1">-MIN(D274,SUM(D$304:D305))*(D$304&gt;0)</f>
        <v>0</v>
      </c>
      <c r="E306" s="96">
        <f ca="1">-MIN(E274,SUM(E$304:E305))*(E$304&gt;0)</f>
        <v>0</v>
      </c>
      <c r="F306" s="96">
        <f ca="1">-MIN(F274,SUM(F$304:F305))*(F$304&gt;0)</f>
        <v>0</v>
      </c>
      <c r="G306" s="96">
        <f ca="1">-MIN(G274,SUM(G$304:G305))*(G$304&gt;0)</f>
        <v>0</v>
      </c>
      <c r="H306" s="96">
        <f ca="1">-MIN(H274,SUM(H$304:H305))*(H$304&gt;0)</f>
        <v>0</v>
      </c>
      <c r="I306" s="96">
        <f ca="1">-MIN(I274,SUM(I$304:I305))*(I$304&gt;0)</f>
        <v>0</v>
      </c>
      <c r="J306" s="96">
        <f ca="1">-MIN(J274,SUM(J$304:J305))*(J$304&gt;0)</f>
        <v>0</v>
      </c>
      <c r="K306" s="96">
        <f ca="1">-MIN(K274,SUM(K$304:K305))*(K$304&gt;0)</f>
        <v>0</v>
      </c>
      <c r="L306" s="96">
        <f ca="1">-MIN(L274,SUM(L$304:L305))*(L$304&gt;0)</f>
        <v>0</v>
      </c>
      <c r="M306" s="96">
        <f ca="1">-MIN(M274,SUM(M$304:M305))*(M$304&gt;0)</f>
        <v>0</v>
      </c>
      <c r="N306" s="96">
        <f ca="1">-MIN(N274,SUM(N$304:N305))*(N$304&gt;0)</f>
        <v>0</v>
      </c>
      <c r="O306" s="96">
        <f>-MIN(O274,SUM(O$304:O305))*(O$304&gt;0)</f>
        <v>0</v>
      </c>
      <c r="P306" s="96">
        <f t="shared" ca="1" si="578"/>
        <v>0</v>
      </c>
      <c r="Q306" s="2"/>
      <c r="R306" s="2">
        <f ca="1">-MIN(R274,SUM(R$304:R305))*(R$304&gt;0)</f>
        <v>0</v>
      </c>
      <c r="S306" s="2">
        <f ca="1">-MIN(S274,SUM(S$304:S305))*(S$304&gt;0)</f>
        <v>0</v>
      </c>
      <c r="T306" s="2">
        <f ca="1">-MIN(T274,SUM(T$304:T305))*(T$304&gt;0)</f>
        <v>0</v>
      </c>
      <c r="U306" s="2">
        <f ca="1">-MIN(U274,SUM(U$304:U305))*(U$304&gt;0)</f>
        <v>0</v>
      </c>
      <c r="V306" s="2">
        <f ca="1">-MIN(V274,SUM(V$304:V305))*(V$304&gt;0)</f>
        <v>0</v>
      </c>
      <c r="W306" s="2">
        <f ca="1">-MIN(W274,SUM(W$304:W305))*(W$304&gt;0)</f>
        <v>0</v>
      </c>
      <c r="X306" s="2">
        <f ca="1">-MIN(X274,SUM(X$304:X305))*(X$304&gt;0)</f>
        <v>0</v>
      </c>
      <c r="Y306" s="2">
        <f ca="1">-MIN(Y274,SUM(Y$304:Y305))*(Y$304&gt;0)</f>
        <v>0</v>
      </c>
      <c r="Z306" s="2">
        <f ca="1">-MIN(Z274,SUM(Z$304:Z305))*(Z$304&gt;0)</f>
        <v>0</v>
      </c>
      <c r="AA306" s="2">
        <f ca="1">-MIN(AA274,SUM(AA$304:AA305))*(AA$304&gt;0)</f>
        <v>0</v>
      </c>
      <c r="AB306" s="2">
        <f ca="1">-MIN(AB274,SUM(AB$304:AB305))*(AB$304&gt;0)</f>
        <v>0</v>
      </c>
      <c r="AC306" s="2">
        <f ca="1">-MIN(AC274,SUM(AC$304:AC305))*(AC$304&gt;0)</f>
        <v>0</v>
      </c>
      <c r="AD306" s="2">
        <f ca="1">-MIN(AD274,SUM(AD$304:AD305))*(AD$304&gt;0)</f>
        <v>0</v>
      </c>
      <c r="AE306" s="2">
        <f ca="1">-MIN(AE274,SUM(AE$304:AE305))*(AE$304&gt;0)</f>
        <v>0</v>
      </c>
      <c r="AF306" s="2">
        <f ca="1">-MIN(AF274,SUM(AF$304:AF305))*(AF$304&gt;0)</f>
        <v>0</v>
      </c>
      <c r="AG306" s="2">
        <f ca="1">-MIN(AG274,SUM(AG$304:AG305))*(AG$304&gt;0)</f>
        <v>0</v>
      </c>
      <c r="AH306" s="2">
        <f ca="1">-MIN(AH274,SUM(AH$304:AH305))*(AH$304&gt;0)</f>
        <v>0</v>
      </c>
      <c r="AI306" s="2">
        <f ca="1">-MIN(AI274,SUM(AI$304:AI305))*(AI$304&gt;0)</f>
        <v>0</v>
      </c>
      <c r="AJ306" s="2">
        <f ca="1">-MIN(AJ274,SUM(AJ$304:AJ305))*(AJ$304&gt;0)</f>
        <v>0</v>
      </c>
      <c r="AK306" s="2">
        <f ca="1">-MIN(AK274,SUM(AK$304:AK305))*(AK$304&gt;0)</f>
        <v>0</v>
      </c>
      <c r="AL306" s="2">
        <f ca="1">-MIN(AL274,SUM(AL$304:AL305))*(AL$304&gt;0)</f>
        <v>0</v>
      </c>
      <c r="AM306" s="2">
        <f ca="1">-MIN(AM274,SUM(AM$304:AM305))*(AM$304&gt;0)</f>
        <v>0</v>
      </c>
      <c r="AN306" s="2">
        <f ca="1">-MIN(AN274,SUM(AN$304:AN305))*(AN$304&gt;0)</f>
        <v>0</v>
      </c>
      <c r="AO306" s="2">
        <f ca="1">-MIN(AO274,SUM(AO$304:AO305))*(AO$304&gt;0)</f>
        <v>0</v>
      </c>
      <c r="AP306" s="2">
        <f ca="1">-MIN(AP274,SUM(AP$304:AP305))*(AP$304&gt;0)</f>
        <v>0</v>
      </c>
      <c r="AQ306" s="2">
        <f ca="1">-MIN(AQ274,SUM(AQ$304:AQ305))*(AQ$304&gt;0)</f>
        <v>0</v>
      </c>
      <c r="AR306" s="2">
        <f ca="1">-MIN(AR274,SUM(AR$304:AR305))*(AR$304&gt;0)</f>
        <v>0</v>
      </c>
      <c r="AS306" s="2">
        <f ca="1">-MIN(AS274,SUM(AS$304:AS305))*(AS$304&gt;0)</f>
        <v>0</v>
      </c>
      <c r="AT306" s="2">
        <f ca="1">-MIN(AT274,SUM(AT$304:AT305))*(AT$304&gt;0)</f>
        <v>0</v>
      </c>
      <c r="AU306" s="2">
        <f ca="1">-MIN(AU274,SUM(AU$304:AU305))*(AU$304&gt;0)</f>
        <v>0</v>
      </c>
      <c r="AV306" s="2">
        <f ca="1">-MIN(AV274,SUM(AV$304:AV305))*(AV$304&gt;0)</f>
        <v>0</v>
      </c>
      <c r="AW306" s="2">
        <f ca="1">-MIN(AW274,SUM(AW$304:AW305))*(AW$304&gt;0)</f>
        <v>0</v>
      </c>
      <c r="AX306" s="2">
        <f ca="1">-MIN(AX274,SUM(AX$304:AX305))*(AX$304&gt;0)</f>
        <v>0</v>
      </c>
      <c r="AY306" s="2">
        <f ca="1">-MIN(AY274,SUM(AY$304:AY305))*(AY$304&gt;0)</f>
        <v>0</v>
      </c>
      <c r="AZ306" s="2">
        <f ca="1">-MIN(AZ274,SUM(AZ$304:AZ305))*(AZ$304&gt;0)</f>
        <v>0</v>
      </c>
      <c r="BA306" s="2">
        <f ca="1">-MIN(BA274,SUM(BA$304:BA305))*(BA$304&gt;0)</f>
        <v>0</v>
      </c>
      <c r="BB306" s="2">
        <f ca="1">-MIN(BB274,SUM(BB$304:BB305))*(BB$304&gt;0)</f>
        <v>0</v>
      </c>
      <c r="BC306" s="2">
        <f ca="1">-MIN(BC274,SUM(BC$304:BC305))*(BC$304&gt;0)</f>
        <v>0</v>
      </c>
      <c r="BD306" s="2">
        <f ca="1">-MIN(BD274,SUM(BD$304:BD305))*(BD$304&gt;0)</f>
        <v>0</v>
      </c>
      <c r="BE306" s="2">
        <f ca="1">-MIN(BE274,SUM(BE$304:BE305))*(BE$304&gt;0)</f>
        <v>0</v>
      </c>
      <c r="BF306" s="2">
        <f ca="1">-MIN(BF274,SUM(BF$304:BF305))*(BF$304&gt;0)</f>
        <v>0</v>
      </c>
      <c r="BG306" s="2">
        <f ca="1">-MIN(BG274,SUM(BG$304:BG305))*(BG$304&gt;0)</f>
        <v>0</v>
      </c>
      <c r="BH306" s="2">
        <f ca="1">-MIN(BH274,SUM(BH$304:BH305))*(BH$304&gt;0)</f>
        <v>0</v>
      </c>
      <c r="BI306" s="2">
        <f ca="1">-MIN(BI274,SUM(BI$304:BI305))*(BI$304&gt;0)</f>
        <v>0</v>
      </c>
      <c r="BJ306" s="2">
        <f ca="1">-MIN(BJ274,SUM(BJ$304:BJ305))*(BJ$304&gt;0)</f>
        <v>0</v>
      </c>
      <c r="BK306" s="2">
        <f ca="1">-MIN(BK274,SUM(BK$304:BK305))*(BK$304&gt;0)</f>
        <v>0</v>
      </c>
      <c r="BL306" s="2">
        <f ca="1">-MIN(BL274,SUM(BL$304:BL305))*(BL$304&gt;0)</f>
        <v>0</v>
      </c>
      <c r="BM306" s="2">
        <f ca="1">-MIN(BM274,SUM(BM$304:BM305))*(BM$304&gt;0)</f>
        <v>0</v>
      </c>
      <c r="BN306" s="2">
        <f ca="1">-MIN(BN274,SUM(BN$304:BN305))*(BN$304&gt;0)</f>
        <v>0</v>
      </c>
      <c r="BO306" s="2">
        <f ca="1">-MIN(BO274,SUM(BO$304:BO305))*(BO$304&gt;0)</f>
        <v>0</v>
      </c>
      <c r="BP306" s="2">
        <f ca="1">-MIN(BP274,SUM(BP$304:BP305))*(BP$304&gt;0)</f>
        <v>0</v>
      </c>
      <c r="BQ306" s="2">
        <f ca="1">-MIN(BQ274,SUM(BQ$304:BQ305))*(BQ$304&gt;0)</f>
        <v>0</v>
      </c>
      <c r="BR306" s="2">
        <f ca="1">-MIN(BR274,SUM(BR$304:BR305))*(BR$304&gt;0)</f>
        <v>0</v>
      </c>
      <c r="BS306" s="2">
        <f ca="1">-MIN(BS274,SUM(BS$304:BS305))*(BS$304&gt;0)</f>
        <v>0</v>
      </c>
      <c r="BT306" s="2">
        <f ca="1">-MIN(BT274,SUM(BT$304:BT305))*(BT$304&gt;0)</f>
        <v>0</v>
      </c>
      <c r="BU306" s="2">
        <f ca="1">-MIN(BU274,SUM(BU$304:BU305))*(BU$304&gt;0)</f>
        <v>0</v>
      </c>
      <c r="BV306" s="2">
        <f ca="1">-MIN(BV274,SUM(BV$304:BV305))*(BV$304&gt;0)</f>
        <v>0</v>
      </c>
      <c r="BW306" s="2">
        <f ca="1">-MIN(BW274,SUM(BW$304:BW305))*(BW$304&gt;0)</f>
        <v>0</v>
      </c>
      <c r="BX306" s="2">
        <f ca="1">-MIN(BX274,SUM(BX$304:BX305))*(BX$304&gt;0)</f>
        <v>0</v>
      </c>
      <c r="BY306" s="2">
        <f ca="1">-MIN(BY274,SUM(BY$304:BY305))*(BY$304&gt;0)</f>
        <v>0</v>
      </c>
      <c r="BZ306" s="2">
        <f ca="1">-MIN(BZ274,SUM(BZ$304:BZ305))*(BZ$304&gt;0)</f>
        <v>0</v>
      </c>
      <c r="CA306" s="2">
        <f ca="1">-MIN(CA274,SUM(CA$304:CA305))*(CA$304&gt;0)</f>
        <v>0</v>
      </c>
      <c r="CB306" s="2">
        <f ca="1">-MIN(CB274,SUM(CB$304:CB305))*(CB$304&gt;0)</f>
        <v>0</v>
      </c>
      <c r="CC306" s="2">
        <f ca="1">-MIN(CC274,SUM(CC$304:CC305))*(CC$304&gt;0)</f>
        <v>0</v>
      </c>
      <c r="CD306" s="2">
        <f ca="1">-MIN(CD274,SUM(CD$304:CD305))*(CD$304&gt;0)</f>
        <v>0</v>
      </c>
      <c r="CE306" s="2">
        <f ca="1">-MIN(CE274,SUM(CE$304:CE305))*(CE$304&gt;0)</f>
        <v>0</v>
      </c>
      <c r="CF306" s="2">
        <f ca="1">-MIN(CF274,SUM(CF$304:CF305))*(CF$304&gt;0)</f>
        <v>0</v>
      </c>
      <c r="CG306" s="2">
        <f ca="1">-MIN(CG274,SUM(CG$304:CG305))*(CG$304&gt;0)</f>
        <v>0</v>
      </c>
      <c r="CH306" s="2">
        <f ca="1">-MIN(CH274,SUM(CH$304:CH305))*(CH$304&gt;0)</f>
        <v>0</v>
      </c>
      <c r="CI306" s="2">
        <f ca="1">-MIN(CI274,SUM(CI$304:CI305))*(CI$304&gt;0)</f>
        <v>0</v>
      </c>
      <c r="CJ306" s="2">
        <f ca="1">-MIN(CJ274,SUM(CJ$304:CJ305))*(CJ$304&gt;0)</f>
        <v>0</v>
      </c>
      <c r="CK306" s="2">
        <f ca="1">-MIN(CK274,SUM(CK$304:CK305))*(CK$304&gt;0)</f>
        <v>0</v>
      </c>
      <c r="CL306" s="2">
        <f ca="1">-MIN(CL274,SUM(CL$304:CL305))*(CL$304&gt;0)</f>
        <v>0</v>
      </c>
      <c r="CM306" s="2">
        <f ca="1">-MIN(CM274,SUM(CM$304:CM305))*(CM$304&gt;0)</f>
        <v>0</v>
      </c>
      <c r="CN306" s="2">
        <f ca="1">-MIN(CN274,SUM(CN$304:CN305))*(CN$304&gt;0)</f>
        <v>0</v>
      </c>
      <c r="CO306" s="2">
        <f ca="1">-MIN(CO274,SUM(CO$304:CO305))*(CO$304&gt;0)</f>
        <v>0</v>
      </c>
      <c r="CP306" s="2">
        <f ca="1">-MIN(CP274,SUM(CP$304:CP305))*(CP$304&gt;0)</f>
        <v>0</v>
      </c>
      <c r="CQ306" s="2">
        <f ca="1">-MIN(CQ274,SUM(CQ$304:CQ305))*(CQ$304&gt;0)</f>
        <v>0</v>
      </c>
      <c r="CR306" s="2">
        <f ca="1">-MIN(CR274,SUM(CR$304:CR305))*(CR$304&gt;0)</f>
        <v>0</v>
      </c>
      <c r="CS306" s="2">
        <f ca="1">-MIN(CS274,SUM(CS$304:CS305))*(CS$304&gt;0)</f>
        <v>0</v>
      </c>
      <c r="CT306" s="2">
        <f ca="1">-MIN(CT274,SUM(CT$304:CT305))*(CT$304&gt;0)</f>
        <v>0</v>
      </c>
      <c r="CU306" s="2">
        <f ca="1">-MIN(CU274,SUM(CU$304:CU305))*(CU$304&gt;0)</f>
        <v>0</v>
      </c>
      <c r="CV306" s="2">
        <f ca="1">-MIN(CV274,SUM(CV$304:CV305))*(CV$304&gt;0)</f>
        <v>0</v>
      </c>
      <c r="CW306" s="2">
        <f ca="1">-MIN(CW274,SUM(CW$304:CW305))*(CW$304&gt;0)</f>
        <v>0</v>
      </c>
      <c r="CX306" s="2">
        <f ca="1">-MIN(CX274,SUM(CX$304:CX305))*(CX$304&gt;0)</f>
        <v>0</v>
      </c>
      <c r="CY306" s="2">
        <f ca="1">-MIN(CY274,SUM(CY$304:CY305))*(CY$304&gt;0)</f>
        <v>0</v>
      </c>
      <c r="CZ306" s="2">
        <f ca="1">-MIN(CZ274,SUM(CZ$304:CZ305))*(CZ$304&gt;0)</f>
        <v>0</v>
      </c>
      <c r="DA306" s="2">
        <f ca="1">-MIN(DA274,SUM(DA$304:DA305))*(DA$304&gt;0)</f>
        <v>0</v>
      </c>
      <c r="DB306" s="2">
        <f ca="1">-MIN(DB274,SUM(DB$304:DB305))*(DB$304&gt;0)</f>
        <v>0</v>
      </c>
      <c r="DC306" s="2">
        <f ca="1">-MIN(DC274,SUM(DC$304:DC305))*(DC$304&gt;0)</f>
        <v>0</v>
      </c>
      <c r="DD306" s="2">
        <f ca="1">-MIN(DD274,SUM(DD$304:DD305))*(DD$304&gt;0)</f>
        <v>0</v>
      </c>
      <c r="DE306" s="2">
        <f ca="1">-MIN(DE274,SUM(DE$304:DE305))*(DE$304&gt;0)</f>
        <v>0</v>
      </c>
      <c r="DF306" s="2">
        <f ca="1">-MIN(DF274,SUM(DF$304:DF305))*(DF$304&gt;0)</f>
        <v>0</v>
      </c>
      <c r="DG306" s="2">
        <f ca="1">-MIN(DG274,SUM(DG$304:DG305))*(DG$304&gt;0)</f>
        <v>0</v>
      </c>
      <c r="DH306" s="2">
        <f ca="1">-MIN(DH274,SUM(DH$304:DH305))*(DH$304&gt;0)</f>
        <v>0</v>
      </c>
      <c r="DI306" s="2">
        <f ca="1">-MIN(DI274,SUM(DI$304:DI305))*(DI$304&gt;0)</f>
        <v>0</v>
      </c>
      <c r="DJ306" s="2">
        <f ca="1">-MIN(DJ274,SUM(DJ$304:DJ305))*(DJ$304&gt;0)</f>
        <v>0</v>
      </c>
      <c r="DK306" s="2">
        <f ca="1">-MIN(DK274,SUM(DK$304:DK305))*(DK$304&gt;0)</f>
        <v>0</v>
      </c>
      <c r="DL306" s="2">
        <f ca="1">-MIN(DL274,SUM(DL$304:DL305))*(DL$304&gt;0)</f>
        <v>0</v>
      </c>
      <c r="DM306" s="2">
        <f ca="1">-MIN(DM274,SUM(DM$304:DM305))*(DM$304&gt;0)</f>
        <v>0</v>
      </c>
      <c r="DN306" s="2">
        <f ca="1">-MIN(DN274,SUM(DN$304:DN305))*(DN$304&gt;0)</f>
        <v>0</v>
      </c>
      <c r="DO306" s="2">
        <f ca="1">-MIN(DO274,SUM(DO$304:DO305))*(DO$304&gt;0)</f>
        <v>0</v>
      </c>
      <c r="DP306" s="2">
        <f ca="1">-MIN(DP274,SUM(DP$304:DP305))*(DP$304&gt;0)</f>
        <v>0</v>
      </c>
      <c r="DQ306" s="2">
        <f ca="1">-MIN(DQ274,SUM(DQ$304:DQ305))*(DQ$304&gt;0)</f>
        <v>0</v>
      </c>
      <c r="DR306" s="2">
        <f ca="1">-MIN(DR274,SUM(DR$304:DR305))*(DR$304&gt;0)</f>
        <v>0</v>
      </c>
      <c r="DS306" s="2">
        <f ca="1">-MIN(DS274,SUM(DS$304:DS305))*(DS$304&gt;0)</f>
        <v>0</v>
      </c>
      <c r="DT306" s="2">
        <f ca="1">-MIN(DT274,SUM(DT$304:DT305))*(DT$304&gt;0)</f>
        <v>0</v>
      </c>
      <c r="DU306" s="2">
        <f ca="1">-MIN(DU274,SUM(DU$304:DU305))*(DU$304&gt;0)</f>
        <v>0</v>
      </c>
      <c r="DV306" s="2">
        <f ca="1">-MIN(DV274,SUM(DV$304:DV305))*(DV$304&gt;0)</f>
        <v>0</v>
      </c>
      <c r="DW306" s="2">
        <f ca="1">-MIN(DW274,SUM(DW$304:DW305))*(DW$304&gt;0)</f>
        <v>0</v>
      </c>
      <c r="DX306" s="2">
        <f ca="1">-MIN(DX274,SUM(DX$304:DX305))*(DX$304&gt;0)</f>
        <v>0</v>
      </c>
      <c r="DY306" s="2">
        <f ca="1">-MIN(DY274,SUM(DY$304:DY305))*(DY$304&gt;0)</f>
        <v>0</v>
      </c>
      <c r="DZ306" s="2">
        <f ca="1">-MIN(DZ274,SUM(DZ$304:DZ305))*(DZ$304&gt;0)</f>
        <v>0</v>
      </c>
      <c r="EA306" s="2">
        <f ca="1">-MIN(EA274,SUM(EA$304:EA305))*(EA$304&gt;0)</f>
        <v>0</v>
      </c>
      <c r="EB306" s="2">
        <f ca="1">-MIN(EB274,SUM(EB$304:EB305))*(EB$304&gt;0)</f>
        <v>0</v>
      </c>
      <c r="EC306" s="2">
        <f ca="1">-MIN(EC274,SUM(EC$304:EC305))*(EC$304&gt;0)</f>
        <v>0</v>
      </c>
      <c r="ED306" s="2">
        <f ca="1">-MIN(ED274,SUM(ED$304:ED305))*(ED$304&gt;0)</f>
        <v>0</v>
      </c>
      <c r="EE306" s="2">
        <f ca="1">-MIN(EE274,SUM(EE$304:EE305))*(EE$304&gt;0)</f>
        <v>0</v>
      </c>
      <c r="EF306" s="2">
        <f ca="1">-MIN(EF274,SUM(EF$304:EF305))*(EF$304&gt;0)</f>
        <v>0</v>
      </c>
      <c r="EG306" s="2">
        <f ca="1">-MIN(EG274,SUM(EG$304:EG305))*(EG$304&gt;0)</f>
        <v>0</v>
      </c>
      <c r="EH306" s="2">
        <f ca="1">-MIN(EH274,SUM(EH$304:EH305))*(EH$304&gt;0)</f>
        <v>0</v>
      </c>
    </row>
    <row r="307" spans="1:138" x14ac:dyDescent="0.2">
      <c r="A307" s="2"/>
      <c r="B307" s="187" t="s">
        <v>554</v>
      </c>
      <c r="C307" s="96"/>
      <c r="D307" s="96">
        <f ca="1">-MIN(SUM($D$279:$D$281),SUM(D304:D306))</f>
        <v>0</v>
      </c>
      <c r="E307" s="96">
        <f t="shared" ref="E307:N307" ca="1" si="587">-MIN(SUM($D$279:$D$281),SUM(E304:E306))</f>
        <v>0</v>
      </c>
      <c r="F307" s="96">
        <f t="shared" ca="1" si="587"/>
        <v>0</v>
      </c>
      <c r="G307" s="96">
        <f t="shared" ca="1" si="587"/>
        <v>0</v>
      </c>
      <c r="H307" s="96">
        <f t="shared" ca="1" si="587"/>
        <v>0</v>
      </c>
      <c r="I307" s="96">
        <f t="shared" ca="1" si="587"/>
        <v>0</v>
      </c>
      <c r="J307" s="96">
        <f t="shared" ca="1" si="587"/>
        <v>0</v>
      </c>
      <c r="K307" s="96">
        <f t="shared" ca="1" si="587"/>
        <v>0</v>
      </c>
      <c r="L307" s="96">
        <f t="shared" ca="1" si="587"/>
        <v>0</v>
      </c>
      <c r="M307" s="96">
        <f t="shared" ca="1" si="587"/>
        <v>0</v>
      </c>
      <c r="N307" s="96">
        <f t="shared" ca="1" si="587"/>
        <v>0</v>
      </c>
      <c r="O307" s="96">
        <f ca="1">-MIN(SUM($D$279:$D$281),SUM(O304:O306))</f>
        <v>0</v>
      </c>
      <c r="P307" s="96">
        <f t="shared" ca="1" si="578"/>
        <v>0</v>
      </c>
      <c r="Q307" s="2"/>
      <c r="R307" s="2">
        <f t="shared" ref="R307:CC307" ca="1" si="588">-MIN(SUM($D$279:$D$281),SUM(R304:R306))</f>
        <v>0</v>
      </c>
      <c r="S307" s="2">
        <f t="shared" ca="1" si="588"/>
        <v>0</v>
      </c>
      <c r="T307" s="2">
        <f t="shared" ca="1" si="588"/>
        <v>0</v>
      </c>
      <c r="U307" s="2">
        <f t="shared" ca="1" si="588"/>
        <v>0</v>
      </c>
      <c r="V307" s="2">
        <f t="shared" ca="1" si="588"/>
        <v>0</v>
      </c>
      <c r="W307" s="2">
        <f t="shared" ca="1" si="588"/>
        <v>0</v>
      </c>
      <c r="X307" s="2">
        <f t="shared" ca="1" si="588"/>
        <v>0</v>
      </c>
      <c r="Y307" s="2">
        <f t="shared" ca="1" si="588"/>
        <v>0</v>
      </c>
      <c r="Z307" s="2">
        <f t="shared" ca="1" si="588"/>
        <v>0</v>
      </c>
      <c r="AA307" s="2">
        <f t="shared" ca="1" si="588"/>
        <v>0</v>
      </c>
      <c r="AB307" s="2">
        <f t="shared" ca="1" si="588"/>
        <v>0</v>
      </c>
      <c r="AC307" s="2">
        <f t="shared" ca="1" si="588"/>
        <v>0</v>
      </c>
      <c r="AD307" s="2">
        <f t="shared" ca="1" si="588"/>
        <v>0</v>
      </c>
      <c r="AE307" s="2">
        <f t="shared" ca="1" si="588"/>
        <v>0</v>
      </c>
      <c r="AF307" s="2">
        <f t="shared" ca="1" si="588"/>
        <v>0</v>
      </c>
      <c r="AG307" s="2">
        <f t="shared" ca="1" si="588"/>
        <v>0</v>
      </c>
      <c r="AH307" s="2">
        <f t="shared" ca="1" si="588"/>
        <v>0</v>
      </c>
      <c r="AI307" s="2">
        <f t="shared" ca="1" si="588"/>
        <v>0</v>
      </c>
      <c r="AJ307" s="2">
        <f t="shared" ca="1" si="588"/>
        <v>0</v>
      </c>
      <c r="AK307" s="2">
        <f t="shared" ca="1" si="588"/>
        <v>0</v>
      </c>
      <c r="AL307" s="2">
        <f t="shared" ca="1" si="588"/>
        <v>0</v>
      </c>
      <c r="AM307" s="2">
        <f t="shared" ca="1" si="588"/>
        <v>0</v>
      </c>
      <c r="AN307" s="2">
        <f t="shared" ca="1" si="588"/>
        <v>0</v>
      </c>
      <c r="AO307" s="2">
        <f t="shared" ca="1" si="588"/>
        <v>0</v>
      </c>
      <c r="AP307" s="2">
        <f t="shared" ca="1" si="588"/>
        <v>0</v>
      </c>
      <c r="AQ307" s="2">
        <f t="shared" ca="1" si="588"/>
        <v>0</v>
      </c>
      <c r="AR307" s="2">
        <f t="shared" ca="1" si="588"/>
        <v>0</v>
      </c>
      <c r="AS307" s="2">
        <f t="shared" ca="1" si="588"/>
        <v>0</v>
      </c>
      <c r="AT307" s="2">
        <f t="shared" ca="1" si="588"/>
        <v>0</v>
      </c>
      <c r="AU307" s="2">
        <f t="shared" ca="1" si="588"/>
        <v>0</v>
      </c>
      <c r="AV307" s="2">
        <f t="shared" ca="1" si="588"/>
        <v>0</v>
      </c>
      <c r="AW307" s="2">
        <f t="shared" ca="1" si="588"/>
        <v>0</v>
      </c>
      <c r="AX307" s="2">
        <f t="shared" ca="1" si="588"/>
        <v>0</v>
      </c>
      <c r="AY307" s="2">
        <f t="shared" ca="1" si="588"/>
        <v>0</v>
      </c>
      <c r="AZ307" s="2">
        <f t="shared" ca="1" si="588"/>
        <v>0</v>
      </c>
      <c r="BA307" s="2">
        <f t="shared" ca="1" si="588"/>
        <v>0</v>
      </c>
      <c r="BB307" s="2">
        <f t="shared" ca="1" si="588"/>
        <v>0</v>
      </c>
      <c r="BC307" s="2">
        <f t="shared" ca="1" si="588"/>
        <v>0</v>
      </c>
      <c r="BD307" s="2">
        <f t="shared" ca="1" si="588"/>
        <v>0</v>
      </c>
      <c r="BE307" s="2">
        <f t="shared" ca="1" si="588"/>
        <v>0</v>
      </c>
      <c r="BF307" s="2">
        <f t="shared" ca="1" si="588"/>
        <v>0</v>
      </c>
      <c r="BG307" s="2">
        <f t="shared" ca="1" si="588"/>
        <v>0</v>
      </c>
      <c r="BH307" s="2">
        <f t="shared" ca="1" si="588"/>
        <v>0</v>
      </c>
      <c r="BI307" s="2">
        <f t="shared" ca="1" si="588"/>
        <v>0</v>
      </c>
      <c r="BJ307" s="2">
        <f t="shared" ca="1" si="588"/>
        <v>0</v>
      </c>
      <c r="BK307" s="2">
        <f t="shared" ca="1" si="588"/>
        <v>0</v>
      </c>
      <c r="BL307" s="2">
        <f t="shared" ca="1" si="588"/>
        <v>0</v>
      </c>
      <c r="BM307" s="2">
        <f t="shared" ca="1" si="588"/>
        <v>0</v>
      </c>
      <c r="BN307" s="2">
        <f t="shared" ca="1" si="588"/>
        <v>0</v>
      </c>
      <c r="BO307" s="2">
        <f t="shared" ca="1" si="588"/>
        <v>0</v>
      </c>
      <c r="BP307" s="2">
        <f t="shared" ca="1" si="588"/>
        <v>0</v>
      </c>
      <c r="BQ307" s="2">
        <f t="shared" ca="1" si="588"/>
        <v>0</v>
      </c>
      <c r="BR307" s="2">
        <f t="shared" ca="1" si="588"/>
        <v>0</v>
      </c>
      <c r="BS307" s="2">
        <f t="shared" ca="1" si="588"/>
        <v>0</v>
      </c>
      <c r="BT307" s="2">
        <f t="shared" ca="1" si="588"/>
        <v>0</v>
      </c>
      <c r="BU307" s="2">
        <f t="shared" ca="1" si="588"/>
        <v>0</v>
      </c>
      <c r="BV307" s="2">
        <f t="shared" ca="1" si="588"/>
        <v>0</v>
      </c>
      <c r="BW307" s="2">
        <f t="shared" ca="1" si="588"/>
        <v>0</v>
      </c>
      <c r="BX307" s="2">
        <f t="shared" ca="1" si="588"/>
        <v>0</v>
      </c>
      <c r="BY307" s="2">
        <f t="shared" ca="1" si="588"/>
        <v>0</v>
      </c>
      <c r="BZ307" s="2">
        <f t="shared" ca="1" si="588"/>
        <v>0</v>
      </c>
      <c r="CA307" s="2">
        <f t="shared" ca="1" si="588"/>
        <v>0</v>
      </c>
      <c r="CB307" s="2">
        <f t="shared" ca="1" si="588"/>
        <v>0</v>
      </c>
      <c r="CC307" s="2">
        <f t="shared" ca="1" si="588"/>
        <v>0</v>
      </c>
      <c r="CD307" s="2">
        <f t="shared" ref="CD307:EH307" ca="1" si="589">-MIN(SUM($D$279:$D$281),SUM(CD304:CD306))</f>
        <v>0</v>
      </c>
      <c r="CE307" s="2">
        <f t="shared" ca="1" si="589"/>
        <v>0</v>
      </c>
      <c r="CF307" s="2">
        <f t="shared" ca="1" si="589"/>
        <v>0</v>
      </c>
      <c r="CG307" s="2">
        <f t="shared" ca="1" si="589"/>
        <v>0</v>
      </c>
      <c r="CH307" s="2">
        <f t="shared" ca="1" si="589"/>
        <v>0</v>
      </c>
      <c r="CI307" s="2">
        <f t="shared" ca="1" si="589"/>
        <v>0</v>
      </c>
      <c r="CJ307" s="2">
        <f t="shared" ca="1" si="589"/>
        <v>0</v>
      </c>
      <c r="CK307" s="2">
        <f t="shared" ca="1" si="589"/>
        <v>0</v>
      </c>
      <c r="CL307" s="2">
        <f t="shared" ca="1" si="589"/>
        <v>0</v>
      </c>
      <c r="CM307" s="2">
        <f t="shared" ca="1" si="589"/>
        <v>0</v>
      </c>
      <c r="CN307" s="2">
        <f t="shared" ca="1" si="589"/>
        <v>0</v>
      </c>
      <c r="CO307" s="2">
        <f t="shared" ca="1" si="589"/>
        <v>0</v>
      </c>
      <c r="CP307" s="2">
        <f t="shared" ca="1" si="589"/>
        <v>0</v>
      </c>
      <c r="CQ307" s="2">
        <f t="shared" ca="1" si="589"/>
        <v>0</v>
      </c>
      <c r="CR307" s="2">
        <f t="shared" ca="1" si="589"/>
        <v>0</v>
      </c>
      <c r="CS307" s="2">
        <f t="shared" ca="1" si="589"/>
        <v>0</v>
      </c>
      <c r="CT307" s="2">
        <f t="shared" ca="1" si="589"/>
        <v>0</v>
      </c>
      <c r="CU307" s="2">
        <f t="shared" ca="1" si="589"/>
        <v>0</v>
      </c>
      <c r="CV307" s="2">
        <f t="shared" ca="1" si="589"/>
        <v>0</v>
      </c>
      <c r="CW307" s="2">
        <f t="shared" ca="1" si="589"/>
        <v>0</v>
      </c>
      <c r="CX307" s="2">
        <f t="shared" ca="1" si="589"/>
        <v>0</v>
      </c>
      <c r="CY307" s="2">
        <f t="shared" ca="1" si="589"/>
        <v>0</v>
      </c>
      <c r="CZ307" s="2">
        <f t="shared" ca="1" si="589"/>
        <v>0</v>
      </c>
      <c r="DA307" s="2">
        <f t="shared" ca="1" si="589"/>
        <v>0</v>
      </c>
      <c r="DB307" s="2">
        <f t="shared" ca="1" si="589"/>
        <v>0</v>
      </c>
      <c r="DC307" s="2">
        <f t="shared" ca="1" si="589"/>
        <v>0</v>
      </c>
      <c r="DD307" s="2">
        <f t="shared" ca="1" si="589"/>
        <v>0</v>
      </c>
      <c r="DE307" s="2">
        <f t="shared" ca="1" si="589"/>
        <v>0</v>
      </c>
      <c r="DF307" s="2">
        <f t="shared" ca="1" si="589"/>
        <v>0</v>
      </c>
      <c r="DG307" s="2">
        <f t="shared" ca="1" si="589"/>
        <v>0</v>
      </c>
      <c r="DH307" s="2">
        <f t="shared" ca="1" si="589"/>
        <v>0</v>
      </c>
      <c r="DI307" s="2">
        <f t="shared" ca="1" si="589"/>
        <v>0</v>
      </c>
      <c r="DJ307" s="2">
        <f t="shared" ca="1" si="589"/>
        <v>0</v>
      </c>
      <c r="DK307" s="2">
        <f t="shared" ca="1" si="589"/>
        <v>0</v>
      </c>
      <c r="DL307" s="2">
        <f t="shared" ca="1" si="589"/>
        <v>0</v>
      </c>
      <c r="DM307" s="2">
        <f t="shared" ca="1" si="589"/>
        <v>0</v>
      </c>
      <c r="DN307" s="2">
        <f t="shared" ca="1" si="589"/>
        <v>0</v>
      </c>
      <c r="DO307" s="2">
        <f t="shared" ca="1" si="589"/>
        <v>0</v>
      </c>
      <c r="DP307" s="2">
        <f t="shared" ca="1" si="589"/>
        <v>0</v>
      </c>
      <c r="DQ307" s="2">
        <f t="shared" ca="1" si="589"/>
        <v>0</v>
      </c>
      <c r="DR307" s="2">
        <f t="shared" ca="1" si="589"/>
        <v>0</v>
      </c>
      <c r="DS307" s="2">
        <f t="shared" ca="1" si="589"/>
        <v>0</v>
      </c>
      <c r="DT307" s="2">
        <f t="shared" ca="1" si="589"/>
        <v>0</v>
      </c>
      <c r="DU307" s="2">
        <f t="shared" ca="1" si="589"/>
        <v>0</v>
      </c>
      <c r="DV307" s="2">
        <f t="shared" ca="1" si="589"/>
        <v>0</v>
      </c>
      <c r="DW307" s="2">
        <f t="shared" ca="1" si="589"/>
        <v>0</v>
      </c>
      <c r="DX307" s="2">
        <f t="shared" ca="1" si="589"/>
        <v>0</v>
      </c>
      <c r="DY307" s="2">
        <f t="shared" ca="1" si="589"/>
        <v>0</v>
      </c>
      <c r="DZ307" s="2">
        <f t="shared" ca="1" si="589"/>
        <v>0</v>
      </c>
      <c r="EA307" s="2">
        <f t="shared" ca="1" si="589"/>
        <v>0</v>
      </c>
      <c r="EB307" s="2">
        <f t="shared" ca="1" si="589"/>
        <v>0</v>
      </c>
      <c r="EC307" s="2">
        <f t="shared" ca="1" si="589"/>
        <v>0</v>
      </c>
      <c r="ED307" s="2">
        <f t="shared" ca="1" si="589"/>
        <v>0</v>
      </c>
      <c r="EE307" s="2">
        <f t="shared" ca="1" si="589"/>
        <v>0</v>
      </c>
      <c r="EF307" s="2">
        <f t="shared" ca="1" si="589"/>
        <v>0</v>
      </c>
      <c r="EG307" s="2">
        <f t="shared" ca="1" si="589"/>
        <v>0</v>
      </c>
      <c r="EH307" s="2">
        <f t="shared" ca="1" si="589"/>
        <v>0</v>
      </c>
    </row>
    <row r="308" spans="1:138" x14ac:dyDescent="0.2">
      <c r="A308" s="2"/>
      <c r="B308" s="182" t="s">
        <v>563</v>
      </c>
      <c r="C308" s="96"/>
      <c r="D308" s="96">
        <f>MAX(D219+D221,)</f>
        <v>0</v>
      </c>
      <c r="E308" s="96">
        <f t="shared" ref="E308:N308" si="590">MAX(E219+E221,)</f>
        <v>0</v>
      </c>
      <c r="F308" s="96">
        <f t="shared" si="590"/>
        <v>0</v>
      </c>
      <c r="G308" s="96">
        <f t="shared" si="590"/>
        <v>0</v>
      </c>
      <c r="H308" s="96">
        <f t="shared" si="590"/>
        <v>0</v>
      </c>
      <c r="I308" s="96">
        <f t="shared" si="590"/>
        <v>0</v>
      </c>
      <c r="J308" s="96">
        <f t="shared" si="590"/>
        <v>0</v>
      </c>
      <c r="K308" s="96">
        <f t="shared" si="590"/>
        <v>0</v>
      </c>
      <c r="L308" s="96">
        <f t="shared" si="590"/>
        <v>0</v>
      </c>
      <c r="M308" s="96">
        <f t="shared" si="590"/>
        <v>0</v>
      </c>
      <c r="N308" s="96">
        <f t="shared" si="590"/>
        <v>0</v>
      </c>
      <c r="O308" s="96">
        <f>MAX(O219+O221,)</f>
        <v>0</v>
      </c>
      <c r="P308" s="96">
        <f t="shared" si="578"/>
        <v>0</v>
      </c>
      <c r="Q308" s="2"/>
      <c r="R308" s="2">
        <f t="shared" ref="R308:CC308" si="591">MAX(R219+R221,)</f>
        <v>0</v>
      </c>
      <c r="S308" s="2">
        <f t="shared" si="591"/>
        <v>0</v>
      </c>
      <c r="T308" s="2">
        <f t="shared" si="591"/>
        <v>0</v>
      </c>
      <c r="U308" s="2">
        <f t="shared" si="591"/>
        <v>0</v>
      </c>
      <c r="V308" s="2">
        <f t="shared" si="591"/>
        <v>0</v>
      </c>
      <c r="W308" s="2">
        <f t="shared" si="591"/>
        <v>0</v>
      </c>
      <c r="X308" s="2">
        <f t="shared" si="591"/>
        <v>0</v>
      </c>
      <c r="Y308" s="2">
        <f t="shared" si="591"/>
        <v>0</v>
      </c>
      <c r="Z308" s="2">
        <f t="shared" si="591"/>
        <v>0</v>
      </c>
      <c r="AA308" s="2">
        <f t="shared" si="591"/>
        <v>0</v>
      </c>
      <c r="AB308" s="2">
        <f t="shared" si="591"/>
        <v>0</v>
      </c>
      <c r="AC308" s="2">
        <f t="shared" si="591"/>
        <v>0</v>
      </c>
      <c r="AD308" s="2">
        <f t="shared" si="591"/>
        <v>0</v>
      </c>
      <c r="AE308" s="2">
        <f t="shared" si="591"/>
        <v>0</v>
      </c>
      <c r="AF308" s="2">
        <f t="shared" si="591"/>
        <v>0</v>
      </c>
      <c r="AG308" s="2">
        <f t="shared" si="591"/>
        <v>0</v>
      </c>
      <c r="AH308" s="2">
        <f t="shared" si="591"/>
        <v>0</v>
      </c>
      <c r="AI308" s="2">
        <f t="shared" si="591"/>
        <v>0</v>
      </c>
      <c r="AJ308" s="2">
        <f t="shared" si="591"/>
        <v>0</v>
      </c>
      <c r="AK308" s="2">
        <f t="shared" si="591"/>
        <v>0</v>
      </c>
      <c r="AL308" s="2">
        <f t="shared" si="591"/>
        <v>0</v>
      </c>
      <c r="AM308" s="2">
        <f t="shared" si="591"/>
        <v>0</v>
      </c>
      <c r="AN308" s="2">
        <f t="shared" si="591"/>
        <v>0</v>
      </c>
      <c r="AO308" s="2">
        <f t="shared" si="591"/>
        <v>0</v>
      </c>
      <c r="AP308" s="2">
        <f t="shared" si="591"/>
        <v>0</v>
      </c>
      <c r="AQ308" s="2">
        <f t="shared" si="591"/>
        <v>0</v>
      </c>
      <c r="AR308" s="2">
        <f t="shared" si="591"/>
        <v>0</v>
      </c>
      <c r="AS308" s="2">
        <f t="shared" si="591"/>
        <v>0</v>
      </c>
      <c r="AT308" s="2">
        <f t="shared" si="591"/>
        <v>0</v>
      </c>
      <c r="AU308" s="2">
        <f t="shared" si="591"/>
        <v>0</v>
      </c>
      <c r="AV308" s="2">
        <f t="shared" si="591"/>
        <v>0</v>
      </c>
      <c r="AW308" s="2">
        <f t="shared" si="591"/>
        <v>0</v>
      </c>
      <c r="AX308" s="2">
        <f t="shared" si="591"/>
        <v>0</v>
      </c>
      <c r="AY308" s="2">
        <f t="shared" si="591"/>
        <v>0</v>
      </c>
      <c r="AZ308" s="2">
        <f t="shared" si="591"/>
        <v>0</v>
      </c>
      <c r="BA308" s="2">
        <f t="shared" si="591"/>
        <v>0</v>
      </c>
      <c r="BB308" s="2">
        <f t="shared" si="591"/>
        <v>0</v>
      </c>
      <c r="BC308" s="2">
        <f t="shared" si="591"/>
        <v>0</v>
      </c>
      <c r="BD308" s="2">
        <f t="shared" si="591"/>
        <v>0</v>
      </c>
      <c r="BE308" s="2">
        <f t="shared" si="591"/>
        <v>0</v>
      </c>
      <c r="BF308" s="2">
        <f t="shared" si="591"/>
        <v>0</v>
      </c>
      <c r="BG308" s="2">
        <f t="shared" si="591"/>
        <v>0</v>
      </c>
      <c r="BH308" s="2">
        <f t="shared" si="591"/>
        <v>0</v>
      </c>
      <c r="BI308" s="2">
        <f t="shared" si="591"/>
        <v>0</v>
      </c>
      <c r="BJ308" s="2">
        <f t="shared" si="591"/>
        <v>0</v>
      </c>
      <c r="BK308" s="2">
        <f t="shared" si="591"/>
        <v>0</v>
      </c>
      <c r="BL308" s="2">
        <f t="shared" si="591"/>
        <v>0</v>
      </c>
      <c r="BM308" s="2">
        <f t="shared" si="591"/>
        <v>0</v>
      </c>
      <c r="BN308" s="2">
        <f t="shared" si="591"/>
        <v>0</v>
      </c>
      <c r="BO308" s="2">
        <f t="shared" si="591"/>
        <v>0</v>
      </c>
      <c r="BP308" s="2">
        <f t="shared" si="591"/>
        <v>0</v>
      </c>
      <c r="BQ308" s="2">
        <f t="shared" si="591"/>
        <v>0</v>
      </c>
      <c r="BR308" s="2">
        <f t="shared" si="591"/>
        <v>0</v>
      </c>
      <c r="BS308" s="2">
        <f t="shared" si="591"/>
        <v>0</v>
      </c>
      <c r="BT308" s="2">
        <f t="shared" si="591"/>
        <v>0</v>
      </c>
      <c r="BU308" s="2">
        <f t="shared" si="591"/>
        <v>0</v>
      </c>
      <c r="BV308" s="2">
        <f t="shared" si="591"/>
        <v>0</v>
      </c>
      <c r="BW308" s="2">
        <f t="shared" si="591"/>
        <v>0</v>
      </c>
      <c r="BX308" s="2">
        <f t="shared" si="591"/>
        <v>0</v>
      </c>
      <c r="BY308" s="2">
        <f t="shared" si="591"/>
        <v>0</v>
      </c>
      <c r="BZ308" s="2">
        <f t="shared" si="591"/>
        <v>0</v>
      </c>
      <c r="CA308" s="2">
        <f t="shared" si="591"/>
        <v>0</v>
      </c>
      <c r="CB308" s="2">
        <f t="shared" si="591"/>
        <v>0</v>
      </c>
      <c r="CC308" s="2">
        <f t="shared" si="591"/>
        <v>0</v>
      </c>
      <c r="CD308" s="2">
        <f t="shared" ref="CD308:EH308" si="592">MAX(CD219+CD221,)</f>
        <v>0</v>
      </c>
      <c r="CE308" s="2">
        <f t="shared" si="592"/>
        <v>0</v>
      </c>
      <c r="CF308" s="2">
        <f t="shared" si="592"/>
        <v>0</v>
      </c>
      <c r="CG308" s="2">
        <f t="shared" si="592"/>
        <v>0</v>
      </c>
      <c r="CH308" s="2">
        <f t="shared" si="592"/>
        <v>0</v>
      </c>
      <c r="CI308" s="2">
        <f t="shared" si="592"/>
        <v>0</v>
      </c>
      <c r="CJ308" s="2">
        <f t="shared" si="592"/>
        <v>0</v>
      </c>
      <c r="CK308" s="2">
        <f t="shared" si="592"/>
        <v>0</v>
      </c>
      <c r="CL308" s="2">
        <f t="shared" si="592"/>
        <v>0</v>
      </c>
      <c r="CM308" s="2">
        <f t="shared" si="592"/>
        <v>0</v>
      </c>
      <c r="CN308" s="2">
        <f t="shared" si="592"/>
        <v>0</v>
      </c>
      <c r="CO308" s="2">
        <f t="shared" si="592"/>
        <v>0</v>
      </c>
      <c r="CP308" s="2">
        <f t="shared" si="592"/>
        <v>0</v>
      </c>
      <c r="CQ308" s="2">
        <f t="shared" si="592"/>
        <v>0</v>
      </c>
      <c r="CR308" s="2">
        <f t="shared" si="592"/>
        <v>0</v>
      </c>
      <c r="CS308" s="2">
        <f t="shared" si="592"/>
        <v>0</v>
      </c>
      <c r="CT308" s="2">
        <f t="shared" si="592"/>
        <v>0</v>
      </c>
      <c r="CU308" s="2">
        <f t="shared" si="592"/>
        <v>0</v>
      </c>
      <c r="CV308" s="2">
        <f t="shared" si="592"/>
        <v>0</v>
      </c>
      <c r="CW308" s="2">
        <f t="shared" si="592"/>
        <v>0</v>
      </c>
      <c r="CX308" s="2">
        <f t="shared" si="592"/>
        <v>0</v>
      </c>
      <c r="CY308" s="2">
        <f t="shared" si="592"/>
        <v>0</v>
      </c>
      <c r="CZ308" s="2">
        <f t="shared" si="592"/>
        <v>0</v>
      </c>
      <c r="DA308" s="2">
        <f t="shared" si="592"/>
        <v>0</v>
      </c>
      <c r="DB308" s="2">
        <f t="shared" si="592"/>
        <v>0</v>
      </c>
      <c r="DC308" s="2">
        <f t="shared" si="592"/>
        <v>0</v>
      </c>
      <c r="DD308" s="2">
        <f t="shared" si="592"/>
        <v>0</v>
      </c>
      <c r="DE308" s="2">
        <f t="shared" si="592"/>
        <v>0</v>
      </c>
      <c r="DF308" s="2">
        <f t="shared" si="592"/>
        <v>0</v>
      </c>
      <c r="DG308" s="2">
        <f t="shared" si="592"/>
        <v>0</v>
      </c>
      <c r="DH308" s="2">
        <f t="shared" si="592"/>
        <v>0</v>
      </c>
      <c r="DI308" s="2">
        <f t="shared" si="592"/>
        <v>0</v>
      </c>
      <c r="DJ308" s="2">
        <f t="shared" si="592"/>
        <v>0</v>
      </c>
      <c r="DK308" s="2">
        <f t="shared" si="592"/>
        <v>0</v>
      </c>
      <c r="DL308" s="2">
        <f t="shared" si="592"/>
        <v>0</v>
      </c>
      <c r="DM308" s="2">
        <f t="shared" si="592"/>
        <v>0</v>
      </c>
      <c r="DN308" s="2">
        <f t="shared" si="592"/>
        <v>0</v>
      </c>
      <c r="DO308" s="2">
        <f t="shared" si="592"/>
        <v>0</v>
      </c>
      <c r="DP308" s="2">
        <f t="shared" si="592"/>
        <v>0</v>
      </c>
      <c r="DQ308" s="2">
        <f t="shared" si="592"/>
        <v>0</v>
      </c>
      <c r="DR308" s="2">
        <f t="shared" si="592"/>
        <v>0</v>
      </c>
      <c r="DS308" s="2">
        <f t="shared" si="592"/>
        <v>0</v>
      </c>
      <c r="DT308" s="2">
        <f t="shared" si="592"/>
        <v>0</v>
      </c>
      <c r="DU308" s="2">
        <f t="shared" si="592"/>
        <v>0</v>
      </c>
      <c r="DV308" s="2">
        <f t="shared" si="592"/>
        <v>0</v>
      </c>
      <c r="DW308" s="2">
        <f t="shared" si="592"/>
        <v>0</v>
      </c>
      <c r="DX308" s="2">
        <f t="shared" si="592"/>
        <v>0</v>
      </c>
      <c r="DY308" s="2">
        <f t="shared" si="592"/>
        <v>0</v>
      </c>
      <c r="DZ308" s="2">
        <f t="shared" si="592"/>
        <v>0</v>
      </c>
      <c r="EA308" s="2">
        <f t="shared" si="592"/>
        <v>0</v>
      </c>
      <c r="EB308" s="2">
        <f t="shared" si="592"/>
        <v>0</v>
      </c>
      <c r="EC308" s="2">
        <f t="shared" si="592"/>
        <v>0</v>
      </c>
      <c r="ED308" s="2">
        <f t="shared" si="592"/>
        <v>0</v>
      </c>
      <c r="EE308" s="2">
        <f t="shared" si="592"/>
        <v>0</v>
      </c>
      <c r="EF308" s="2">
        <f t="shared" si="592"/>
        <v>0</v>
      </c>
      <c r="EG308" s="2">
        <f t="shared" si="592"/>
        <v>0</v>
      </c>
      <c r="EH308" s="2">
        <f t="shared" si="592"/>
        <v>0</v>
      </c>
    </row>
    <row r="309" spans="1:138" x14ac:dyDescent="0.2">
      <c r="A309" s="2"/>
      <c r="B309" s="187" t="s">
        <v>556</v>
      </c>
      <c r="C309" s="96"/>
      <c r="D309" s="96">
        <f ca="1">-MIN(D266,SUM(D$308:D308))*(D$308&gt;0)</f>
        <v>0</v>
      </c>
      <c r="E309" s="96">
        <f ca="1">-MIN(E266,SUM(E$308:E308))*(E$308&gt;0)</f>
        <v>0</v>
      </c>
      <c r="F309" s="96">
        <f ca="1">-MIN(F266,SUM(F$308:F308))*(F$308&gt;0)</f>
        <v>0</v>
      </c>
      <c r="G309" s="96">
        <f ca="1">-MIN(G266,SUM(G$308:G308))*(G$308&gt;0)</f>
        <v>0</v>
      </c>
      <c r="H309" s="96">
        <f ca="1">-MIN(H266,SUM(H$308:H308))*(H$308&gt;0)</f>
        <v>0</v>
      </c>
      <c r="I309" s="96">
        <f ca="1">-MIN(I266,SUM(I$308:I308))*(I$308&gt;0)</f>
        <v>0</v>
      </c>
      <c r="J309" s="96">
        <f ca="1">-MIN(J266,SUM(J$308:J308))*(J$308&gt;0)</f>
        <v>0</v>
      </c>
      <c r="K309" s="96">
        <f ca="1">-MIN(K266,SUM(K$308:K308))*(K$308&gt;0)</f>
        <v>0</v>
      </c>
      <c r="L309" s="96">
        <f ca="1">-MIN(L266,SUM(L$308:L308))*(L$308&gt;0)</f>
        <v>0</v>
      </c>
      <c r="M309" s="96">
        <f ca="1">-MIN(M266,SUM(M$308:M308))*(M$308&gt;0)</f>
        <v>0</v>
      </c>
      <c r="N309" s="96">
        <f ca="1">-MIN(N266,SUM(N$308:N308))*(N$308&gt;0)</f>
        <v>0</v>
      </c>
      <c r="O309" s="96">
        <f>-MIN(O266,SUM(O$308:O308))*(O$308&gt;0)</f>
        <v>0</v>
      </c>
      <c r="P309" s="96">
        <f t="shared" ca="1" si="578"/>
        <v>0</v>
      </c>
      <c r="Q309" s="2"/>
      <c r="R309" s="2">
        <f ca="1">-MIN(R266,SUM(R$308:R308))*(R$308&gt;0)</f>
        <v>0</v>
      </c>
      <c r="S309" s="2">
        <f ca="1">-MIN(S266,SUM(S$308:S308))*(S$308&gt;0)</f>
        <v>0</v>
      </c>
      <c r="T309" s="2">
        <f ca="1">-MIN(T266,SUM(T$308:T308))*(T$308&gt;0)</f>
        <v>0</v>
      </c>
      <c r="U309" s="2">
        <f ca="1">-MIN(U266,SUM(U$308:U308))*(U$308&gt;0)</f>
        <v>0</v>
      </c>
      <c r="V309" s="2">
        <f ca="1">-MIN(V266,SUM(V$308:V308))*(V$308&gt;0)</f>
        <v>0</v>
      </c>
      <c r="W309" s="2">
        <f ca="1">-MIN(W266,SUM(W$308:W308))*(W$308&gt;0)</f>
        <v>0</v>
      </c>
      <c r="X309" s="2">
        <f ca="1">-MIN(X266,SUM(X$308:X308))*(X$308&gt;0)</f>
        <v>0</v>
      </c>
      <c r="Y309" s="2">
        <f ca="1">-MIN(Y266,SUM(Y$308:Y308))*(Y$308&gt;0)</f>
        <v>0</v>
      </c>
      <c r="Z309" s="2">
        <f ca="1">-MIN(Z266,SUM(Z$308:Z308))*(Z$308&gt;0)</f>
        <v>0</v>
      </c>
      <c r="AA309" s="2">
        <f ca="1">-MIN(AA266,SUM(AA$308:AA308))*(AA$308&gt;0)</f>
        <v>0</v>
      </c>
      <c r="AB309" s="2">
        <f ca="1">-MIN(AB266,SUM(AB$308:AB308))*(AB$308&gt;0)</f>
        <v>0</v>
      </c>
      <c r="AC309" s="2">
        <f ca="1">-MIN(AC266,SUM(AC$308:AC308))*(AC$308&gt;0)</f>
        <v>0</v>
      </c>
      <c r="AD309" s="2">
        <f ca="1">-MIN(AD266,SUM(AD$308:AD308))*(AD$308&gt;0)</f>
        <v>0</v>
      </c>
      <c r="AE309" s="2">
        <f ca="1">-MIN(AE266,SUM(AE$308:AE308))*(AE$308&gt;0)</f>
        <v>0</v>
      </c>
      <c r="AF309" s="2">
        <f ca="1">-MIN(AF266,SUM(AF$308:AF308))*(AF$308&gt;0)</f>
        <v>0</v>
      </c>
      <c r="AG309" s="2">
        <f ca="1">-MIN(AG266,SUM(AG$308:AG308))*(AG$308&gt;0)</f>
        <v>0</v>
      </c>
      <c r="AH309" s="2">
        <f ca="1">-MIN(AH266,SUM(AH$308:AH308))*(AH$308&gt;0)</f>
        <v>0</v>
      </c>
      <c r="AI309" s="2">
        <f ca="1">-MIN(AI266,SUM(AI$308:AI308))*(AI$308&gt;0)</f>
        <v>0</v>
      </c>
      <c r="AJ309" s="2">
        <f ca="1">-MIN(AJ266,SUM(AJ$308:AJ308))*(AJ$308&gt;0)</f>
        <v>0</v>
      </c>
      <c r="AK309" s="2">
        <f ca="1">-MIN(AK266,SUM(AK$308:AK308))*(AK$308&gt;0)</f>
        <v>0</v>
      </c>
      <c r="AL309" s="2">
        <f ca="1">-MIN(AL266,SUM(AL$308:AL308))*(AL$308&gt;0)</f>
        <v>0</v>
      </c>
      <c r="AM309" s="2">
        <f ca="1">-MIN(AM266,SUM(AM$308:AM308))*(AM$308&gt;0)</f>
        <v>0</v>
      </c>
      <c r="AN309" s="2">
        <f ca="1">-MIN(AN266,SUM(AN$308:AN308))*(AN$308&gt;0)</f>
        <v>0</v>
      </c>
      <c r="AO309" s="2">
        <f ca="1">-MIN(AO266,SUM(AO$308:AO308))*(AO$308&gt;0)</f>
        <v>0</v>
      </c>
      <c r="AP309" s="2">
        <f ca="1">-MIN(AP266,SUM(AP$308:AP308))*(AP$308&gt;0)</f>
        <v>0</v>
      </c>
      <c r="AQ309" s="2">
        <f ca="1">-MIN(AQ266,SUM(AQ$308:AQ308))*(AQ$308&gt;0)</f>
        <v>0</v>
      </c>
      <c r="AR309" s="2">
        <f ca="1">-MIN(AR266,SUM(AR$308:AR308))*(AR$308&gt;0)</f>
        <v>0</v>
      </c>
      <c r="AS309" s="2">
        <f ca="1">-MIN(AS266,SUM(AS$308:AS308))*(AS$308&gt;0)</f>
        <v>0</v>
      </c>
      <c r="AT309" s="2">
        <f ca="1">-MIN(AT266,SUM(AT$308:AT308))*(AT$308&gt;0)</f>
        <v>0</v>
      </c>
      <c r="AU309" s="2">
        <f ca="1">-MIN(AU266,SUM(AU$308:AU308))*(AU$308&gt;0)</f>
        <v>0</v>
      </c>
      <c r="AV309" s="2">
        <f ca="1">-MIN(AV266,SUM(AV$308:AV308))*(AV$308&gt;0)</f>
        <v>0</v>
      </c>
      <c r="AW309" s="2">
        <f ca="1">-MIN(AW266,SUM(AW$308:AW308))*(AW$308&gt;0)</f>
        <v>0</v>
      </c>
      <c r="AX309" s="2">
        <f ca="1">-MIN(AX266,SUM(AX$308:AX308))*(AX$308&gt;0)</f>
        <v>0</v>
      </c>
      <c r="AY309" s="2">
        <f ca="1">-MIN(AY266,SUM(AY$308:AY308))*(AY$308&gt;0)</f>
        <v>0</v>
      </c>
      <c r="AZ309" s="2">
        <f ca="1">-MIN(AZ266,SUM(AZ$308:AZ308))*(AZ$308&gt;0)</f>
        <v>0</v>
      </c>
      <c r="BA309" s="2">
        <f ca="1">-MIN(BA266,SUM(BA$308:BA308))*(BA$308&gt;0)</f>
        <v>0</v>
      </c>
      <c r="BB309" s="2">
        <f ca="1">-MIN(BB266,SUM(BB$308:BB308))*(BB$308&gt;0)</f>
        <v>0</v>
      </c>
      <c r="BC309" s="2">
        <f ca="1">-MIN(BC266,SUM(BC$308:BC308))*(BC$308&gt;0)</f>
        <v>0</v>
      </c>
      <c r="BD309" s="2">
        <f ca="1">-MIN(BD266,SUM(BD$308:BD308))*(BD$308&gt;0)</f>
        <v>0</v>
      </c>
      <c r="BE309" s="2">
        <f ca="1">-MIN(BE266,SUM(BE$308:BE308))*(BE$308&gt;0)</f>
        <v>0</v>
      </c>
      <c r="BF309" s="2">
        <f ca="1">-MIN(BF266,SUM(BF$308:BF308))*(BF$308&gt;0)</f>
        <v>0</v>
      </c>
      <c r="BG309" s="2">
        <f ca="1">-MIN(BG266,SUM(BG$308:BG308))*(BG$308&gt;0)</f>
        <v>0</v>
      </c>
      <c r="BH309" s="2">
        <f ca="1">-MIN(BH266,SUM(BH$308:BH308))*(BH$308&gt;0)</f>
        <v>0</v>
      </c>
      <c r="BI309" s="2">
        <f ca="1">-MIN(BI266,SUM(BI$308:BI308))*(BI$308&gt;0)</f>
        <v>0</v>
      </c>
      <c r="BJ309" s="2">
        <f ca="1">-MIN(BJ266,SUM(BJ$308:BJ308))*(BJ$308&gt;0)</f>
        <v>0</v>
      </c>
      <c r="BK309" s="2">
        <f ca="1">-MIN(BK266,SUM(BK$308:BK308))*(BK$308&gt;0)</f>
        <v>0</v>
      </c>
      <c r="BL309" s="2">
        <f ca="1">-MIN(BL266,SUM(BL$308:BL308))*(BL$308&gt;0)</f>
        <v>0</v>
      </c>
      <c r="BM309" s="2">
        <f ca="1">-MIN(BM266,SUM(BM$308:BM308))*(BM$308&gt;0)</f>
        <v>0</v>
      </c>
      <c r="BN309" s="2">
        <f ca="1">-MIN(BN266,SUM(BN$308:BN308))*(BN$308&gt;0)</f>
        <v>0</v>
      </c>
      <c r="BO309" s="2">
        <f ca="1">-MIN(BO266,SUM(BO$308:BO308))*(BO$308&gt;0)</f>
        <v>0</v>
      </c>
      <c r="BP309" s="2">
        <f ca="1">-MIN(BP266,SUM(BP$308:BP308))*(BP$308&gt;0)</f>
        <v>0</v>
      </c>
      <c r="BQ309" s="2">
        <f ca="1">-MIN(BQ266,SUM(BQ$308:BQ308))*(BQ$308&gt;0)</f>
        <v>0</v>
      </c>
      <c r="BR309" s="2">
        <f ca="1">-MIN(BR266,SUM(BR$308:BR308))*(BR$308&gt;0)</f>
        <v>0</v>
      </c>
      <c r="BS309" s="2">
        <f ca="1">-MIN(BS266,SUM(BS$308:BS308))*(BS$308&gt;0)</f>
        <v>0</v>
      </c>
      <c r="BT309" s="2">
        <f ca="1">-MIN(BT266,SUM(BT$308:BT308))*(BT$308&gt;0)</f>
        <v>0</v>
      </c>
      <c r="BU309" s="2">
        <f ca="1">-MIN(BU266,SUM(BU$308:BU308))*(BU$308&gt;0)</f>
        <v>0</v>
      </c>
      <c r="BV309" s="2">
        <f ca="1">-MIN(BV266,SUM(BV$308:BV308))*(BV$308&gt;0)</f>
        <v>0</v>
      </c>
      <c r="BW309" s="2">
        <f ca="1">-MIN(BW266,SUM(BW$308:BW308))*(BW$308&gt;0)</f>
        <v>0</v>
      </c>
      <c r="BX309" s="2">
        <f ca="1">-MIN(BX266,SUM(BX$308:BX308))*(BX$308&gt;0)</f>
        <v>0</v>
      </c>
      <c r="BY309" s="2">
        <f ca="1">-MIN(BY266,SUM(BY$308:BY308))*(BY$308&gt;0)</f>
        <v>0</v>
      </c>
      <c r="BZ309" s="2">
        <f ca="1">-MIN(BZ266,SUM(BZ$308:BZ308))*(BZ$308&gt;0)</f>
        <v>0</v>
      </c>
      <c r="CA309" s="2">
        <f ca="1">-MIN(CA266,SUM(CA$308:CA308))*(CA$308&gt;0)</f>
        <v>0</v>
      </c>
      <c r="CB309" s="2">
        <f ca="1">-MIN(CB266,SUM(CB$308:CB308))*(CB$308&gt;0)</f>
        <v>0</v>
      </c>
      <c r="CC309" s="2">
        <f ca="1">-MIN(CC266,SUM(CC$308:CC308))*(CC$308&gt;0)</f>
        <v>0</v>
      </c>
      <c r="CD309" s="2">
        <f ca="1">-MIN(CD266,SUM(CD$308:CD308))*(CD$308&gt;0)</f>
        <v>0</v>
      </c>
      <c r="CE309" s="2">
        <f ca="1">-MIN(CE266,SUM(CE$308:CE308))*(CE$308&gt;0)</f>
        <v>0</v>
      </c>
      <c r="CF309" s="2">
        <f ca="1">-MIN(CF266,SUM(CF$308:CF308))*(CF$308&gt;0)</f>
        <v>0</v>
      </c>
      <c r="CG309" s="2">
        <f ca="1">-MIN(CG266,SUM(CG$308:CG308))*(CG$308&gt;0)</f>
        <v>0</v>
      </c>
      <c r="CH309" s="2">
        <f ca="1">-MIN(CH266,SUM(CH$308:CH308))*(CH$308&gt;0)</f>
        <v>0</v>
      </c>
      <c r="CI309" s="2">
        <f ca="1">-MIN(CI266,SUM(CI$308:CI308))*(CI$308&gt;0)</f>
        <v>0</v>
      </c>
      <c r="CJ309" s="2">
        <f ca="1">-MIN(CJ266,SUM(CJ$308:CJ308))*(CJ$308&gt;0)</f>
        <v>0</v>
      </c>
      <c r="CK309" s="2">
        <f ca="1">-MIN(CK266,SUM(CK$308:CK308))*(CK$308&gt;0)</f>
        <v>0</v>
      </c>
      <c r="CL309" s="2">
        <f ca="1">-MIN(CL266,SUM(CL$308:CL308))*(CL$308&gt;0)</f>
        <v>0</v>
      </c>
      <c r="CM309" s="2">
        <f ca="1">-MIN(CM266,SUM(CM$308:CM308))*(CM$308&gt;0)</f>
        <v>0</v>
      </c>
      <c r="CN309" s="2">
        <f ca="1">-MIN(CN266,SUM(CN$308:CN308))*(CN$308&gt;0)</f>
        <v>0</v>
      </c>
      <c r="CO309" s="2">
        <f ca="1">-MIN(CO266,SUM(CO$308:CO308))*(CO$308&gt;0)</f>
        <v>0</v>
      </c>
      <c r="CP309" s="2">
        <f ca="1">-MIN(CP266,SUM(CP$308:CP308))*(CP$308&gt;0)</f>
        <v>0</v>
      </c>
      <c r="CQ309" s="2">
        <f ca="1">-MIN(CQ266,SUM(CQ$308:CQ308))*(CQ$308&gt;0)</f>
        <v>0</v>
      </c>
      <c r="CR309" s="2">
        <f ca="1">-MIN(CR266,SUM(CR$308:CR308))*(CR$308&gt;0)</f>
        <v>0</v>
      </c>
      <c r="CS309" s="2">
        <f ca="1">-MIN(CS266,SUM(CS$308:CS308))*(CS$308&gt;0)</f>
        <v>0</v>
      </c>
      <c r="CT309" s="2">
        <f ca="1">-MIN(CT266,SUM(CT$308:CT308))*(CT$308&gt;0)</f>
        <v>0</v>
      </c>
      <c r="CU309" s="2">
        <f ca="1">-MIN(CU266,SUM(CU$308:CU308))*(CU$308&gt;0)</f>
        <v>0</v>
      </c>
      <c r="CV309" s="2">
        <f ca="1">-MIN(CV266,SUM(CV$308:CV308))*(CV$308&gt;0)</f>
        <v>0</v>
      </c>
      <c r="CW309" s="2">
        <f ca="1">-MIN(CW266,SUM(CW$308:CW308))*(CW$308&gt;0)</f>
        <v>0</v>
      </c>
      <c r="CX309" s="2">
        <f ca="1">-MIN(CX266,SUM(CX$308:CX308))*(CX$308&gt;0)</f>
        <v>0</v>
      </c>
      <c r="CY309" s="2">
        <f ca="1">-MIN(CY266,SUM(CY$308:CY308))*(CY$308&gt;0)</f>
        <v>0</v>
      </c>
      <c r="CZ309" s="2">
        <f ca="1">-MIN(CZ266,SUM(CZ$308:CZ308))*(CZ$308&gt;0)</f>
        <v>0</v>
      </c>
      <c r="DA309" s="2">
        <f ca="1">-MIN(DA266,SUM(DA$308:DA308))*(DA$308&gt;0)</f>
        <v>0</v>
      </c>
      <c r="DB309" s="2">
        <f ca="1">-MIN(DB266,SUM(DB$308:DB308))*(DB$308&gt;0)</f>
        <v>0</v>
      </c>
      <c r="DC309" s="2">
        <f ca="1">-MIN(DC266,SUM(DC$308:DC308))*(DC$308&gt;0)</f>
        <v>0</v>
      </c>
      <c r="DD309" s="2">
        <f ca="1">-MIN(DD266,SUM(DD$308:DD308))*(DD$308&gt;0)</f>
        <v>0</v>
      </c>
      <c r="DE309" s="2">
        <f ca="1">-MIN(DE266,SUM(DE$308:DE308))*(DE$308&gt;0)</f>
        <v>0</v>
      </c>
      <c r="DF309" s="2">
        <f ca="1">-MIN(DF266,SUM(DF$308:DF308))*(DF$308&gt;0)</f>
        <v>0</v>
      </c>
      <c r="DG309" s="2">
        <f ca="1">-MIN(DG266,SUM(DG$308:DG308))*(DG$308&gt;0)</f>
        <v>0</v>
      </c>
      <c r="DH309" s="2">
        <f ca="1">-MIN(DH266,SUM(DH$308:DH308))*(DH$308&gt;0)</f>
        <v>0</v>
      </c>
      <c r="DI309" s="2">
        <f ca="1">-MIN(DI266,SUM(DI$308:DI308))*(DI$308&gt;0)</f>
        <v>0</v>
      </c>
      <c r="DJ309" s="2">
        <f ca="1">-MIN(DJ266,SUM(DJ$308:DJ308))*(DJ$308&gt;0)</f>
        <v>0</v>
      </c>
      <c r="DK309" s="2">
        <f ca="1">-MIN(DK266,SUM(DK$308:DK308))*(DK$308&gt;0)</f>
        <v>0</v>
      </c>
      <c r="DL309" s="2">
        <f ca="1">-MIN(DL266,SUM(DL$308:DL308))*(DL$308&gt;0)</f>
        <v>0</v>
      </c>
      <c r="DM309" s="2">
        <f ca="1">-MIN(DM266,SUM(DM$308:DM308))*(DM$308&gt;0)</f>
        <v>0</v>
      </c>
      <c r="DN309" s="2">
        <f ca="1">-MIN(DN266,SUM(DN$308:DN308))*(DN$308&gt;0)</f>
        <v>0</v>
      </c>
      <c r="DO309" s="2">
        <f ca="1">-MIN(DO266,SUM(DO$308:DO308))*(DO$308&gt;0)</f>
        <v>0</v>
      </c>
      <c r="DP309" s="2">
        <f ca="1">-MIN(DP266,SUM(DP$308:DP308))*(DP$308&gt;0)</f>
        <v>0</v>
      </c>
      <c r="DQ309" s="2">
        <f ca="1">-MIN(DQ266,SUM(DQ$308:DQ308))*(DQ$308&gt;0)</f>
        <v>0</v>
      </c>
      <c r="DR309" s="2">
        <f ca="1">-MIN(DR266,SUM(DR$308:DR308))*(DR$308&gt;0)</f>
        <v>0</v>
      </c>
      <c r="DS309" s="2">
        <f ca="1">-MIN(DS266,SUM(DS$308:DS308))*(DS$308&gt;0)</f>
        <v>0</v>
      </c>
      <c r="DT309" s="2">
        <f ca="1">-MIN(DT266,SUM(DT$308:DT308))*(DT$308&gt;0)</f>
        <v>0</v>
      </c>
      <c r="DU309" s="2">
        <f ca="1">-MIN(DU266,SUM(DU$308:DU308))*(DU$308&gt;0)</f>
        <v>0</v>
      </c>
      <c r="DV309" s="2">
        <f ca="1">-MIN(DV266,SUM(DV$308:DV308))*(DV$308&gt;0)</f>
        <v>0</v>
      </c>
      <c r="DW309" s="2">
        <f ca="1">-MIN(DW266,SUM(DW$308:DW308))*(DW$308&gt;0)</f>
        <v>0</v>
      </c>
      <c r="DX309" s="2">
        <f ca="1">-MIN(DX266,SUM(DX$308:DX308))*(DX$308&gt;0)</f>
        <v>0</v>
      </c>
      <c r="DY309" s="2">
        <f ca="1">-MIN(DY266,SUM(DY$308:DY308))*(DY$308&gt;0)</f>
        <v>0</v>
      </c>
      <c r="DZ309" s="2">
        <f ca="1">-MIN(DZ266,SUM(DZ$308:DZ308))*(DZ$308&gt;0)</f>
        <v>0</v>
      </c>
      <c r="EA309" s="2">
        <f ca="1">-MIN(EA266,SUM(EA$308:EA308))*(EA$308&gt;0)</f>
        <v>0</v>
      </c>
      <c r="EB309" s="2">
        <f ca="1">-MIN(EB266,SUM(EB$308:EB308))*(EB$308&gt;0)</f>
        <v>0</v>
      </c>
      <c r="EC309" s="2">
        <f ca="1">-MIN(EC266,SUM(EC$308:EC308))*(EC$308&gt;0)</f>
        <v>0</v>
      </c>
      <c r="ED309" s="2">
        <f ca="1">-MIN(ED266,SUM(ED$308:ED308))*(ED$308&gt;0)</f>
        <v>0</v>
      </c>
      <c r="EE309" s="2">
        <f ca="1">-MIN(EE266,SUM(EE$308:EE308))*(EE$308&gt;0)</f>
        <v>0</v>
      </c>
      <c r="EF309" s="2">
        <f ca="1">-MIN(EF266,SUM(EF$308:EF308))*(EF$308&gt;0)</f>
        <v>0</v>
      </c>
      <c r="EG309" s="2">
        <f ca="1">-MIN(EG266,SUM(EG$308:EG308))*(EG$308&gt;0)</f>
        <v>0</v>
      </c>
      <c r="EH309" s="2">
        <f ca="1">-MIN(EH266,SUM(EH$308:EH308))*(EH$308&gt;0)</f>
        <v>0</v>
      </c>
    </row>
    <row r="310" spans="1:138" x14ac:dyDescent="0.2">
      <c r="A310" s="2"/>
      <c r="B310" s="187" t="s">
        <v>557</v>
      </c>
      <c r="C310" s="96"/>
      <c r="D310" s="96">
        <f ca="1">-MIN(D270,SUM(D$308:D309))*(D$308&gt;0)</f>
        <v>0</v>
      </c>
      <c r="E310" s="96">
        <f ca="1">-MIN(E270,SUM(E$308:E309))*(E$308&gt;0)</f>
        <v>0</v>
      </c>
      <c r="F310" s="96">
        <f ca="1">-MIN(F270,SUM(F$308:F309))*(F$308&gt;0)</f>
        <v>0</v>
      </c>
      <c r="G310" s="96">
        <f ca="1">-MIN(G270,SUM(G$308:G309))*(G$308&gt;0)</f>
        <v>0</v>
      </c>
      <c r="H310" s="96">
        <f ca="1">-MIN(H270,SUM(H$308:H309))*(H$308&gt;0)</f>
        <v>0</v>
      </c>
      <c r="I310" s="96">
        <f ca="1">-MIN(I270,SUM(I$308:I309))*(I$308&gt;0)</f>
        <v>0</v>
      </c>
      <c r="J310" s="96">
        <f ca="1">-MIN(J270,SUM(J$308:J309))*(J$308&gt;0)</f>
        <v>0</v>
      </c>
      <c r="K310" s="96">
        <f ca="1">-MIN(K270,SUM(K$308:K309))*(K$308&gt;0)</f>
        <v>0</v>
      </c>
      <c r="L310" s="96">
        <f ca="1">-MIN(L270,SUM(L$308:L309))*(L$308&gt;0)</f>
        <v>0</v>
      </c>
      <c r="M310" s="96">
        <f ca="1">-MIN(M270,SUM(M$308:M309))*(M$308&gt;0)</f>
        <v>0</v>
      </c>
      <c r="N310" s="96">
        <f ca="1">-MIN(N270,SUM(N$308:N309))*(N$308&gt;0)</f>
        <v>0</v>
      </c>
      <c r="O310" s="96">
        <f>-MIN(O270,SUM(O$308:O309))*(O$308&gt;0)</f>
        <v>0</v>
      </c>
      <c r="P310" s="96">
        <f t="shared" ca="1" si="578"/>
        <v>0</v>
      </c>
      <c r="Q310" s="2"/>
      <c r="R310" s="2">
        <f ca="1">-MIN(R270,SUM(R$308:R309))*(R$308&gt;0)</f>
        <v>0</v>
      </c>
      <c r="S310" s="2">
        <f ca="1">-MIN(S270,SUM(S$308:S309))*(S$308&gt;0)</f>
        <v>0</v>
      </c>
      <c r="T310" s="2">
        <f ca="1">-MIN(T270,SUM(T$308:T309))*(T$308&gt;0)</f>
        <v>0</v>
      </c>
      <c r="U310" s="2">
        <f ca="1">-MIN(U270,SUM(U$308:U309))*(U$308&gt;0)</f>
        <v>0</v>
      </c>
      <c r="V310" s="2">
        <f ca="1">-MIN(V270,SUM(V$308:V309))*(V$308&gt;0)</f>
        <v>0</v>
      </c>
      <c r="W310" s="2">
        <f ca="1">-MIN(W270,SUM(W$308:W309))*(W$308&gt;0)</f>
        <v>0</v>
      </c>
      <c r="X310" s="2">
        <f ca="1">-MIN(X270,SUM(X$308:X309))*(X$308&gt;0)</f>
        <v>0</v>
      </c>
      <c r="Y310" s="2">
        <f ca="1">-MIN(Y270,SUM(Y$308:Y309))*(Y$308&gt;0)</f>
        <v>0</v>
      </c>
      <c r="Z310" s="2">
        <f ca="1">-MIN(Z270,SUM(Z$308:Z309))*(Z$308&gt;0)</f>
        <v>0</v>
      </c>
      <c r="AA310" s="2">
        <f ca="1">-MIN(AA270,SUM(AA$308:AA309))*(AA$308&gt;0)</f>
        <v>0</v>
      </c>
      <c r="AB310" s="2">
        <f ca="1">-MIN(AB270,SUM(AB$308:AB309))*(AB$308&gt;0)</f>
        <v>0</v>
      </c>
      <c r="AC310" s="2">
        <f ca="1">-MIN(AC270,SUM(AC$308:AC309))*(AC$308&gt;0)</f>
        <v>0</v>
      </c>
      <c r="AD310" s="2">
        <f ca="1">-MIN(AD270,SUM(AD$308:AD309))*(AD$308&gt;0)</f>
        <v>0</v>
      </c>
      <c r="AE310" s="2">
        <f ca="1">-MIN(AE270,SUM(AE$308:AE309))*(AE$308&gt;0)</f>
        <v>0</v>
      </c>
      <c r="AF310" s="2">
        <f ca="1">-MIN(AF270,SUM(AF$308:AF309))*(AF$308&gt;0)</f>
        <v>0</v>
      </c>
      <c r="AG310" s="2">
        <f ca="1">-MIN(AG270,SUM(AG$308:AG309))*(AG$308&gt;0)</f>
        <v>0</v>
      </c>
      <c r="AH310" s="2">
        <f ca="1">-MIN(AH270,SUM(AH$308:AH309))*(AH$308&gt;0)</f>
        <v>0</v>
      </c>
      <c r="AI310" s="2">
        <f ca="1">-MIN(AI270,SUM(AI$308:AI309))*(AI$308&gt;0)</f>
        <v>0</v>
      </c>
      <c r="AJ310" s="2">
        <f ca="1">-MIN(AJ270,SUM(AJ$308:AJ309))*(AJ$308&gt;0)</f>
        <v>0</v>
      </c>
      <c r="AK310" s="2">
        <f ca="1">-MIN(AK270,SUM(AK$308:AK309))*(AK$308&gt;0)</f>
        <v>0</v>
      </c>
      <c r="AL310" s="2">
        <f ca="1">-MIN(AL270,SUM(AL$308:AL309))*(AL$308&gt;0)</f>
        <v>0</v>
      </c>
      <c r="AM310" s="2">
        <f ca="1">-MIN(AM270,SUM(AM$308:AM309))*(AM$308&gt;0)</f>
        <v>0</v>
      </c>
      <c r="AN310" s="2">
        <f ca="1">-MIN(AN270,SUM(AN$308:AN309))*(AN$308&gt;0)</f>
        <v>0</v>
      </c>
      <c r="AO310" s="2">
        <f ca="1">-MIN(AO270,SUM(AO$308:AO309))*(AO$308&gt;0)</f>
        <v>0</v>
      </c>
      <c r="AP310" s="2">
        <f ca="1">-MIN(AP270,SUM(AP$308:AP309))*(AP$308&gt;0)</f>
        <v>0</v>
      </c>
      <c r="AQ310" s="2">
        <f ca="1">-MIN(AQ270,SUM(AQ$308:AQ309))*(AQ$308&gt;0)</f>
        <v>0</v>
      </c>
      <c r="AR310" s="2">
        <f ca="1">-MIN(AR270,SUM(AR$308:AR309))*(AR$308&gt;0)</f>
        <v>0</v>
      </c>
      <c r="AS310" s="2">
        <f ca="1">-MIN(AS270,SUM(AS$308:AS309))*(AS$308&gt;0)</f>
        <v>0</v>
      </c>
      <c r="AT310" s="2">
        <f ca="1">-MIN(AT270,SUM(AT$308:AT309))*(AT$308&gt;0)</f>
        <v>0</v>
      </c>
      <c r="AU310" s="2">
        <f ca="1">-MIN(AU270,SUM(AU$308:AU309))*(AU$308&gt;0)</f>
        <v>0</v>
      </c>
      <c r="AV310" s="2">
        <f ca="1">-MIN(AV270,SUM(AV$308:AV309))*(AV$308&gt;0)</f>
        <v>0</v>
      </c>
      <c r="AW310" s="2">
        <f ca="1">-MIN(AW270,SUM(AW$308:AW309))*(AW$308&gt;0)</f>
        <v>0</v>
      </c>
      <c r="AX310" s="2">
        <f ca="1">-MIN(AX270,SUM(AX$308:AX309))*(AX$308&gt;0)</f>
        <v>0</v>
      </c>
      <c r="AY310" s="2">
        <f ca="1">-MIN(AY270,SUM(AY$308:AY309))*(AY$308&gt;0)</f>
        <v>0</v>
      </c>
      <c r="AZ310" s="2">
        <f ca="1">-MIN(AZ270,SUM(AZ$308:AZ309))*(AZ$308&gt;0)</f>
        <v>0</v>
      </c>
      <c r="BA310" s="2">
        <f ca="1">-MIN(BA270,SUM(BA$308:BA309))*(BA$308&gt;0)</f>
        <v>0</v>
      </c>
      <c r="BB310" s="2">
        <f ca="1">-MIN(BB270,SUM(BB$308:BB309))*(BB$308&gt;0)</f>
        <v>0</v>
      </c>
      <c r="BC310" s="2">
        <f ca="1">-MIN(BC270,SUM(BC$308:BC309))*(BC$308&gt;0)</f>
        <v>0</v>
      </c>
      <c r="BD310" s="2">
        <f ca="1">-MIN(BD270,SUM(BD$308:BD309))*(BD$308&gt;0)</f>
        <v>0</v>
      </c>
      <c r="BE310" s="2">
        <f ca="1">-MIN(BE270,SUM(BE$308:BE309))*(BE$308&gt;0)</f>
        <v>0</v>
      </c>
      <c r="BF310" s="2">
        <f ca="1">-MIN(BF270,SUM(BF$308:BF309))*(BF$308&gt;0)</f>
        <v>0</v>
      </c>
      <c r="BG310" s="2">
        <f ca="1">-MIN(BG270,SUM(BG$308:BG309))*(BG$308&gt;0)</f>
        <v>0</v>
      </c>
      <c r="BH310" s="2">
        <f ca="1">-MIN(BH270,SUM(BH$308:BH309))*(BH$308&gt;0)</f>
        <v>0</v>
      </c>
      <c r="BI310" s="2">
        <f ca="1">-MIN(BI270,SUM(BI$308:BI309))*(BI$308&gt;0)</f>
        <v>0</v>
      </c>
      <c r="BJ310" s="2">
        <f ca="1">-MIN(BJ270,SUM(BJ$308:BJ309))*(BJ$308&gt;0)</f>
        <v>0</v>
      </c>
      <c r="BK310" s="2">
        <f ca="1">-MIN(BK270,SUM(BK$308:BK309))*(BK$308&gt;0)</f>
        <v>0</v>
      </c>
      <c r="BL310" s="2">
        <f ca="1">-MIN(BL270,SUM(BL$308:BL309))*(BL$308&gt;0)</f>
        <v>0</v>
      </c>
      <c r="BM310" s="2">
        <f ca="1">-MIN(BM270,SUM(BM$308:BM309))*(BM$308&gt;0)</f>
        <v>0</v>
      </c>
      <c r="BN310" s="2">
        <f ca="1">-MIN(BN270,SUM(BN$308:BN309))*(BN$308&gt;0)</f>
        <v>0</v>
      </c>
      <c r="BO310" s="2">
        <f ca="1">-MIN(BO270,SUM(BO$308:BO309))*(BO$308&gt;0)</f>
        <v>0</v>
      </c>
      <c r="BP310" s="2">
        <f ca="1">-MIN(BP270,SUM(BP$308:BP309))*(BP$308&gt;0)</f>
        <v>0</v>
      </c>
      <c r="BQ310" s="2">
        <f ca="1">-MIN(BQ270,SUM(BQ$308:BQ309))*(BQ$308&gt;0)</f>
        <v>0</v>
      </c>
      <c r="BR310" s="2">
        <f ca="1">-MIN(BR270,SUM(BR$308:BR309))*(BR$308&gt;0)</f>
        <v>0</v>
      </c>
      <c r="BS310" s="2">
        <f ca="1">-MIN(BS270,SUM(BS$308:BS309))*(BS$308&gt;0)</f>
        <v>0</v>
      </c>
      <c r="BT310" s="2">
        <f ca="1">-MIN(BT270,SUM(BT$308:BT309))*(BT$308&gt;0)</f>
        <v>0</v>
      </c>
      <c r="BU310" s="2">
        <f ca="1">-MIN(BU270,SUM(BU$308:BU309))*(BU$308&gt;0)</f>
        <v>0</v>
      </c>
      <c r="BV310" s="2">
        <f ca="1">-MIN(BV270,SUM(BV$308:BV309))*(BV$308&gt;0)</f>
        <v>0</v>
      </c>
      <c r="BW310" s="2">
        <f ca="1">-MIN(BW270,SUM(BW$308:BW309))*(BW$308&gt;0)</f>
        <v>0</v>
      </c>
      <c r="BX310" s="2">
        <f ca="1">-MIN(BX270,SUM(BX$308:BX309))*(BX$308&gt;0)</f>
        <v>0</v>
      </c>
      <c r="BY310" s="2">
        <f ca="1">-MIN(BY270,SUM(BY$308:BY309))*(BY$308&gt;0)</f>
        <v>0</v>
      </c>
      <c r="BZ310" s="2">
        <f ca="1">-MIN(BZ270,SUM(BZ$308:BZ309))*(BZ$308&gt;0)</f>
        <v>0</v>
      </c>
      <c r="CA310" s="2">
        <f ca="1">-MIN(CA270,SUM(CA$308:CA309))*(CA$308&gt;0)</f>
        <v>0</v>
      </c>
      <c r="CB310" s="2">
        <f ca="1">-MIN(CB270,SUM(CB$308:CB309))*(CB$308&gt;0)</f>
        <v>0</v>
      </c>
      <c r="CC310" s="2">
        <f ca="1">-MIN(CC270,SUM(CC$308:CC309))*(CC$308&gt;0)</f>
        <v>0</v>
      </c>
      <c r="CD310" s="2">
        <f ca="1">-MIN(CD270,SUM(CD$308:CD309))*(CD$308&gt;0)</f>
        <v>0</v>
      </c>
      <c r="CE310" s="2">
        <f ca="1">-MIN(CE270,SUM(CE$308:CE309))*(CE$308&gt;0)</f>
        <v>0</v>
      </c>
      <c r="CF310" s="2">
        <f ca="1">-MIN(CF270,SUM(CF$308:CF309))*(CF$308&gt;0)</f>
        <v>0</v>
      </c>
      <c r="CG310" s="2">
        <f ca="1">-MIN(CG270,SUM(CG$308:CG309))*(CG$308&gt;0)</f>
        <v>0</v>
      </c>
      <c r="CH310" s="2">
        <f ca="1">-MIN(CH270,SUM(CH$308:CH309))*(CH$308&gt;0)</f>
        <v>0</v>
      </c>
      <c r="CI310" s="2">
        <f ca="1">-MIN(CI270,SUM(CI$308:CI309))*(CI$308&gt;0)</f>
        <v>0</v>
      </c>
      <c r="CJ310" s="2">
        <f ca="1">-MIN(CJ270,SUM(CJ$308:CJ309))*(CJ$308&gt;0)</f>
        <v>0</v>
      </c>
      <c r="CK310" s="2">
        <f ca="1">-MIN(CK270,SUM(CK$308:CK309))*(CK$308&gt;0)</f>
        <v>0</v>
      </c>
      <c r="CL310" s="2">
        <f ca="1">-MIN(CL270,SUM(CL$308:CL309))*(CL$308&gt;0)</f>
        <v>0</v>
      </c>
      <c r="CM310" s="2">
        <f ca="1">-MIN(CM270,SUM(CM$308:CM309))*(CM$308&gt;0)</f>
        <v>0</v>
      </c>
      <c r="CN310" s="2">
        <f ca="1">-MIN(CN270,SUM(CN$308:CN309))*(CN$308&gt;0)</f>
        <v>0</v>
      </c>
      <c r="CO310" s="2">
        <f ca="1">-MIN(CO270,SUM(CO$308:CO309))*(CO$308&gt;0)</f>
        <v>0</v>
      </c>
      <c r="CP310" s="2">
        <f ca="1">-MIN(CP270,SUM(CP$308:CP309))*(CP$308&gt;0)</f>
        <v>0</v>
      </c>
      <c r="CQ310" s="2">
        <f ca="1">-MIN(CQ270,SUM(CQ$308:CQ309))*(CQ$308&gt;0)</f>
        <v>0</v>
      </c>
      <c r="CR310" s="2">
        <f ca="1">-MIN(CR270,SUM(CR$308:CR309))*(CR$308&gt;0)</f>
        <v>0</v>
      </c>
      <c r="CS310" s="2">
        <f ca="1">-MIN(CS270,SUM(CS$308:CS309))*(CS$308&gt;0)</f>
        <v>0</v>
      </c>
      <c r="CT310" s="2">
        <f ca="1">-MIN(CT270,SUM(CT$308:CT309))*(CT$308&gt;0)</f>
        <v>0</v>
      </c>
      <c r="CU310" s="2">
        <f ca="1">-MIN(CU270,SUM(CU$308:CU309))*(CU$308&gt;0)</f>
        <v>0</v>
      </c>
      <c r="CV310" s="2">
        <f ca="1">-MIN(CV270,SUM(CV$308:CV309))*(CV$308&gt;0)</f>
        <v>0</v>
      </c>
      <c r="CW310" s="2">
        <f ca="1">-MIN(CW270,SUM(CW$308:CW309))*(CW$308&gt;0)</f>
        <v>0</v>
      </c>
      <c r="CX310" s="2">
        <f ca="1">-MIN(CX270,SUM(CX$308:CX309))*(CX$308&gt;0)</f>
        <v>0</v>
      </c>
      <c r="CY310" s="2">
        <f ca="1">-MIN(CY270,SUM(CY$308:CY309))*(CY$308&gt;0)</f>
        <v>0</v>
      </c>
      <c r="CZ310" s="2">
        <f ca="1">-MIN(CZ270,SUM(CZ$308:CZ309))*(CZ$308&gt;0)</f>
        <v>0</v>
      </c>
      <c r="DA310" s="2">
        <f ca="1">-MIN(DA270,SUM(DA$308:DA309))*(DA$308&gt;0)</f>
        <v>0</v>
      </c>
      <c r="DB310" s="2">
        <f ca="1">-MIN(DB270,SUM(DB$308:DB309))*(DB$308&gt;0)</f>
        <v>0</v>
      </c>
      <c r="DC310" s="2">
        <f ca="1">-MIN(DC270,SUM(DC$308:DC309))*(DC$308&gt;0)</f>
        <v>0</v>
      </c>
      <c r="DD310" s="2">
        <f ca="1">-MIN(DD270,SUM(DD$308:DD309))*(DD$308&gt;0)</f>
        <v>0</v>
      </c>
      <c r="DE310" s="2">
        <f ca="1">-MIN(DE270,SUM(DE$308:DE309))*(DE$308&gt;0)</f>
        <v>0</v>
      </c>
      <c r="DF310" s="2">
        <f ca="1">-MIN(DF270,SUM(DF$308:DF309))*(DF$308&gt;0)</f>
        <v>0</v>
      </c>
      <c r="DG310" s="2">
        <f ca="1">-MIN(DG270,SUM(DG$308:DG309))*(DG$308&gt;0)</f>
        <v>0</v>
      </c>
      <c r="DH310" s="2">
        <f ca="1">-MIN(DH270,SUM(DH$308:DH309))*(DH$308&gt;0)</f>
        <v>0</v>
      </c>
      <c r="DI310" s="2">
        <f ca="1">-MIN(DI270,SUM(DI$308:DI309))*(DI$308&gt;0)</f>
        <v>0</v>
      </c>
      <c r="DJ310" s="2">
        <f ca="1">-MIN(DJ270,SUM(DJ$308:DJ309))*(DJ$308&gt;0)</f>
        <v>0</v>
      </c>
      <c r="DK310" s="2">
        <f ca="1">-MIN(DK270,SUM(DK$308:DK309))*(DK$308&gt;0)</f>
        <v>0</v>
      </c>
      <c r="DL310" s="2">
        <f ca="1">-MIN(DL270,SUM(DL$308:DL309))*(DL$308&gt;0)</f>
        <v>0</v>
      </c>
      <c r="DM310" s="2">
        <f ca="1">-MIN(DM270,SUM(DM$308:DM309))*(DM$308&gt;0)</f>
        <v>0</v>
      </c>
      <c r="DN310" s="2">
        <f ca="1">-MIN(DN270,SUM(DN$308:DN309))*(DN$308&gt;0)</f>
        <v>0</v>
      </c>
      <c r="DO310" s="2">
        <f ca="1">-MIN(DO270,SUM(DO$308:DO309))*(DO$308&gt;0)</f>
        <v>0</v>
      </c>
      <c r="DP310" s="2">
        <f ca="1">-MIN(DP270,SUM(DP$308:DP309))*(DP$308&gt;0)</f>
        <v>0</v>
      </c>
      <c r="DQ310" s="2">
        <f ca="1">-MIN(DQ270,SUM(DQ$308:DQ309))*(DQ$308&gt;0)</f>
        <v>0</v>
      </c>
      <c r="DR310" s="2">
        <f ca="1">-MIN(DR270,SUM(DR$308:DR309))*(DR$308&gt;0)</f>
        <v>0</v>
      </c>
      <c r="DS310" s="2">
        <f ca="1">-MIN(DS270,SUM(DS$308:DS309))*(DS$308&gt;0)</f>
        <v>0</v>
      </c>
      <c r="DT310" s="2">
        <f ca="1">-MIN(DT270,SUM(DT$308:DT309))*(DT$308&gt;0)</f>
        <v>0</v>
      </c>
      <c r="DU310" s="2">
        <f ca="1">-MIN(DU270,SUM(DU$308:DU309))*(DU$308&gt;0)</f>
        <v>0</v>
      </c>
      <c r="DV310" s="2">
        <f ca="1">-MIN(DV270,SUM(DV$308:DV309))*(DV$308&gt;0)</f>
        <v>0</v>
      </c>
      <c r="DW310" s="2">
        <f ca="1">-MIN(DW270,SUM(DW$308:DW309))*(DW$308&gt;0)</f>
        <v>0</v>
      </c>
      <c r="DX310" s="2">
        <f ca="1">-MIN(DX270,SUM(DX$308:DX309))*(DX$308&gt;0)</f>
        <v>0</v>
      </c>
      <c r="DY310" s="2">
        <f ca="1">-MIN(DY270,SUM(DY$308:DY309))*(DY$308&gt;0)</f>
        <v>0</v>
      </c>
      <c r="DZ310" s="2">
        <f ca="1">-MIN(DZ270,SUM(DZ$308:DZ309))*(DZ$308&gt;0)</f>
        <v>0</v>
      </c>
      <c r="EA310" s="2">
        <f ca="1">-MIN(EA270,SUM(EA$308:EA309))*(EA$308&gt;0)</f>
        <v>0</v>
      </c>
      <c r="EB310" s="2">
        <f ca="1">-MIN(EB270,SUM(EB$308:EB309))*(EB$308&gt;0)</f>
        <v>0</v>
      </c>
      <c r="EC310" s="2">
        <f ca="1">-MIN(EC270,SUM(EC$308:EC309))*(EC$308&gt;0)</f>
        <v>0</v>
      </c>
      <c r="ED310" s="2">
        <f ca="1">-MIN(ED270,SUM(ED$308:ED309))*(ED$308&gt;0)</f>
        <v>0</v>
      </c>
      <c r="EE310" s="2">
        <f ca="1">-MIN(EE270,SUM(EE$308:EE309))*(EE$308&gt;0)</f>
        <v>0</v>
      </c>
      <c r="EF310" s="2">
        <f ca="1">-MIN(EF270,SUM(EF$308:EF309))*(EF$308&gt;0)</f>
        <v>0</v>
      </c>
      <c r="EG310" s="2">
        <f ca="1">-MIN(EG270,SUM(EG$308:EG309))*(EG$308&gt;0)</f>
        <v>0</v>
      </c>
      <c r="EH310" s="2">
        <f ca="1">-MIN(EH270,SUM(EH$308:EH309))*(EH$308&gt;0)</f>
        <v>0</v>
      </c>
    </row>
    <row r="311" spans="1:138" x14ac:dyDescent="0.2">
      <c r="A311" s="2"/>
      <c r="B311" s="187" t="s">
        <v>562</v>
      </c>
      <c r="C311" s="96"/>
      <c r="D311" s="96">
        <f ca="1">-MIN(SUM($D$279:$D$281),SUM(D308:D310))</f>
        <v>0</v>
      </c>
      <c r="E311" s="96">
        <f t="shared" ref="E311:N311" ca="1" si="593">-MIN(SUM($D$279:$D$281),SUM(E308:E310))</f>
        <v>0</v>
      </c>
      <c r="F311" s="96">
        <f t="shared" ca="1" si="593"/>
        <v>0</v>
      </c>
      <c r="G311" s="96">
        <f t="shared" ca="1" si="593"/>
        <v>0</v>
      </c>
      <c r="H311" s="96">
        <f t="shared" ca="1" si="593"/>
        <v>0</v>
      </c>
      <c r="I311" s="96">
        <f t="shared" ca="1" si="593"/>
        <v>0</v>
      </c>
      <c r="J311" s="96">
        <f t="shared" ca="1" si="593"/>
        <v>0</v>
      </c>
      <c r="K311" s="96">
        <f t="shared" ca="1" si="593"/>
        <v>0</v>
      </c>
      <c r="L311" s="96">
        <f t="shared" ca="1" si="593"/>
        <v>0</v>
      </c>
      <c r="M311" s="96">
        <f t="shared" ca="1" si="593"/>
        <v>0</v>
      </c>
      <c r="N311" s="96">
        <f t="shared" ca="1" si="593"/>
        <v>0</v>
      </c>
      <c r="O311" s="96">
        <f ca="1">-MIN(SUM($D$279:$D$281),SUM(O308:O310))</f>
        <v>0</v>
      </c>
      <c r="P311" s="96">
        <f t="shared" ca="1" si="578"/>
        <v>0</v>
      </c>
      <c r="Q311" s="2"/>
      <c r="R311" s="2">
        <f t="shared" ref="R311:CC311" ca="1" si="594">-MIN(SUM($D$279:$D$281),SUM(R308:R310))</f>
        <v>0</v>
      </c>
      <c r="S311" s="2">
        <f t="shared" ca="1" si="594"/>
        <v>0</v>
      </c>
      <c r="T311" s="2">
        <f t="shared" ca="1" si="594"/>
        <v>0</v>
      </c>
      <c r="U311" s="2">
        <f t="shared" ca="1" si="594"/>
        <v>0</v>
      </c>
      <c r="V311" s="2">
        <f t="shared" ca="1" si="594"/>
        <v>0</v>
      </c>
      <c r="W311" s="2">
        <f t="shared" ca="1" si="594"/>
        <v>0</v>
      </c>
      <c r="X311" s="2">
        <f t="shared" ca="1" si="594"/>
        <v>0</v>
      </c>
      <c r="Y311" s="2">
        <f t="shared" ca="1" si="594"/>
        <v>0</v>
      </c>
      <c r="Z311" s="2">
        <f t="shared" ca="1" si="594"/>
        <v>0</v>
      </c>
      <c r="AA311" s="2">
        <f t="shared" ca="1" si="594"/>
        <v>0</v>
      </c>
      <c r="AB311" s="2">
        <f t="shared" ca="1" si="594"/>
        <v>0</v>
      </c>
      <c r="AC311" s="2">
        <f t="shared" ca="1" si="594"/>
        <v>0</v>
      </c>
      <c r="AD311" s="2">
        <f t="shared" ca="1" si="594"/>
        <v>0</v>
      </c>
      <c r="AE311" s="2">
        <f t="shared" ca="1" si="594"/>
        <v>0</v>
      </c>
      <c r="AF311" s="2">
        <f t="shared" ca="1" si="594"/>
        <v>0</v>
      </c>
      <c r="AG311" s="2">
        <f t="shared" ca="1" si="594"/>
        <v>0</v>
      </c>
      <c r="AH311" s="2">
        <f t="shared" ca="1" si="594"/>
        <v>0</v>
      </c>
      <c r="AI311" s="2">
        <f t="shared" ca="1" si="594"/>
        <v>0</v>
      </c>
      <c r="AJ311" s="2">
        <f t="shared" ca="1" si="594"/>
        <v>0</v>
      </c>
      <c r="AK311" s="2">
        <f t="shared" ca="1" si="594"/>
        <v>0</v>
      </c>
      <c r="AL311" s="2">
        <f t="shared" ca="1" si="594"/>
        <v>0</v>
      </c>
      <c r="AM311" s="2">
        <f t="shared" ca="1" si="594"/>
        <v>0</v>
      </c>
      <c r="AN311" s="2">
        <f t="shared" ca="1" si="594"/>
        <v>0</v>
      </c>
      <c r="AO311" s="2">
        <f t="shared" ca="1" si="594"/>
        <v>0</v>
      </c>
      <c r="AP311" s="2">
        <f t="shared" ca="1" si="594"/>
        <v>0</v>
      </c>
      <c r="AQ311" s="2">
        <f t="shared" ca="1" si="594"/>
        <v>0</v>
      </c>
      <c r="AR311" s="2">
        <f t="shared" ca="1" si="594"/>
        <v>0</v>
      </c>
      <c r="AS311" s="2">
        <f t="shared" ca="1" si="594"/>
        <v>0</v>
      </c>
      <c r="AT311" s="2">
        <f t="shared" ca="1" si="594"/>
        <v>0</v>
      </c>
      <c r="AU311" s="2">
        <f t="shared" ca="1" si="594"/>
        <v>0</v>
      </c>
      <c r="AV311" s="2">
        <f t="shared" ca="1" si="594"/>
        <v>0</v>
      </c>
      <c r="AW311" s="2">
        <f t="shared" ca="1" si="594"/>
        <v>0</v>
      </c>
      <c r="AX311" s="2">
        <f t="shared" ca="1" si="594"/>
        <v>0</v>
      </c>
      <c r="AY311" s="2">
        <f t="shared" ca="1" si="594"/>
        <v>0</v>
      </c>
      <c r="AZ311" s="2">
        <f t="shared" ca="1" si="594"/>
        <v>0</v>
      </c>
      <c r="BA311" s="2">
        <f t="shared" ca="1" si="594"/>
        <v>0</v>
      </c>
      <c r="BB311" s="2">
        <f t="shared" ca="1" si="594"/>
        <v>0</v>
      </c>
      <c r="BC311" s="2">
        <f t="shared" ca="1" si="594"/>
        <v>0</v>
      </c>
      <c r="BD311" s="2">
        <f t="shared" ca="1" si="594"/>
        <v>0</v>
      </c>
      <c r="BE311" s="2">
        <f t="shared" ca="1" si="594"/>
        <v>0</v>
      </c>
      <c r="BF311" s="2">
        <f t="shared" ca="1" si="594"/>
        <v>0</v>
      </c>
      <c r="BG311" s="2">
        <f t="shared" ca="1" si="594"/>
        <v>0</v>
      </c>
      <c r="BH311" s="2">
        <f t="shared" ca="1" si="594"/>
        <v>0</v>
      </c>
      <c r="BI311" s="2">
        <f t="shared" ca="1" si="594"/>
        <v>0</v>
      </c>
      <c r="BJ311" s="2">
        <f t="shared" ca="1" si="594"/>
        <v>0</v>
      </c>
      <c r="BK311" s="2">
        <f t="shared" ca="1" si="594"/>
        <v>0</v>
      </c>
      <c r="BL311" s="2">
        <f t="shared" ca="1" si="594"/>
        <v>0</v>
      </c>
      <c r="BM311" s="2">
        <f t="shared" ca="1" si="594"/>
        <v>0</v>
      </c>
      <c r="BN311" s="2">
        <f t="shared" ca="1" si="594"/>
        <v>0</v>
      </c>
      <c r="BO311" s="2">
        <f t="shared" ca="1" si="594"/>
        <v>0</v>
      </c>
      <c r="BP311" s="2">
        <f t="shared" ca="1" si="594"/>
        <v>0</v>
      </c>
      <c r="BQ311" s="2">
        <f t="shared" ca="1" si="594"/>
        <v>0</v>
      </c>
      <c r="BR311" s="2">
        <f t="shared" ca="1" si="594"/>
        <v>0</v>
      </c>
      <c r="BS311" s="2">
        <f t="shared" ca="1" si="594"/>
        <v>0</v>
      </c>
      <c r="BT311" s="2">
        <f t="shared" ca="1" si="594"/>
        <v>0</v>
      </c>
      <c r="BU311" s="2">
        <f t="shared" ca="1" si="594"/>
        <v>0</v>
      </c>
      <c r="BV311" s="2">
        <f t="shared" ca="1" si="594"/>
        <v>0</v>
      </c>
      <c r="BW311" s="2">
        <f t="shared" ca="1" si="594"/>
        <v>0</v>
      </c>
      <c r="BX311" s="2">
        <f t="shared" ca="1" si="594"/>
        <v>0</v>
      </c>
      <c r="BY311" s="2">
        <f t="shared" ca="1" si="594"/>
        <v>0</v>
      </c>
      <c r="BZ311" s="2">
        <f t="shared" ca="1" si="594"/>
        <v>0</v>
      </c>
      <c r="CA311" s="2">
        <f t="shared" ca="1" si="594"/>
        <v>0</v>
      </c>
      <c r="CB311" s="2">
        <f t="shared" ca="1" si="594"/>
        <v>0</v>
      </c>
      <c r="CC311" s="2">
        <f t="shared" ca="1" si="594"/>
        <v>0</v>
      </c>
      <c r="CD311" s="2">
        <f t="shared" ref="CD311:EH311" ca="1" si="595">-MIN(SUM($D$279:$D$281),SUM(CD308:CD310))</f>
        <v>0</v>
      </c>
      <c r="CE311" s="2">
        <f t="shared" ca="1" si="595"/>
        <v>0</v>
      </c>
      <c r="CF311" s="2">
        <f t="shared" ca="1" si="595"/>
        <v>0</v>
      </c>
      <c r="CG311" s="2">
        <f t="shared" ca="1" si="595"/>
        <v>0</v>
      </c>
      <c r="CH311" s="2">
        <f t="shared" ca="1" si="595"/>
        <v>0</v>
      </c>
      <c r="CI311" s="2">
        <f t="shared" ca="1" si="595"/>
        <v>0</v>
      </c>
      <c r="CJ311" s="2">
        <f t="shared" ca="1" si="595"/>
        <v>0</v>
      </c>
      <c r="CK311" s="2">
        <f t="shared" ca="1" si="595"/>
        <v>0</v>
      </c>
      <c r="CL311" s="2">
        <f t="shared" ca="1" si="595"/>
        <v>0</v>
      </c>
      <c r="CM311" s="2">
        <f t="shared" ca="1" si="595"/>
        <v>0</v>
      </c>
      <c r="CN311" s="2">
        <f t="shared" ca="1" si="595"/>
        <v>0</v>
      </c>
      <c r="CO311" s="2">
        <f t="shared" ca="1" si="595"/>
        <v>0</v>
      </c>
      <c r="CP311" s="2">
        <f t="shared" ca="1" si="595"/>
        <v>0</v>
      </c>
      <c r="CQ311" s="2">
        <f t="shared" ca="1" si="595"/>
        <v>0</v>
      </c>
      <c r="CR311" s="2">
        <f t="shared" ca="1" si="595"/>
        <v>0</v>
      </c>
      <c r="CS311" s="2">
        <f t="shared" ca="1" si="595"/>
        <v>0</v>
      </c>
      <c r="CT311" s="2">
        <f t="shared" ca="1" si="595"/>
        <v>0</v>
      </c>
      <c r="CU311" s="2">
        <f t="shared" ca="1" si="595"/>
        <v>0</v>
      </c>
      <c r="CV311" s="2">
        <f t="shared" ca="1" si="595"/>
        <v>0</v>
      </c>
      <c r="CW311" s="2">
        <f t="shared" ca="1" si="595"/>
        <v>0</v>
      </c>
      <c r="CX311" s="2">
        <f t="shared" ca="1" si="595"/>
        <v>0</v>
      </c>
      <c r="CY311" s="2">
        <f t="shared" ca="1" si="595"/>
        <v>0</v>
      </c>
      <c r="CZ311" s="2">
        <f t="shared" ca="1" si="595"/>
        <v>0</v>
      </c>
      <c r="DA311" s="2">
        <f t="shared" ca="1" si="595"/>
        <v>0</v>
      </c>
      <c r="DB311" s="2">
        <f t="shared" ca="1" si="595"/>
        <v>0</v>
      </c>
      <c r="DC311" s="2">
        <f t="shared" ca="1" si="595"/>
        <v>0</v>
      </c>
      <c r="DD311" s="2">
        <f t="shared" ca="1" si="595"/>
        <v>0</v>
      </c>
      <c r="DE311" s="2">
        <f t="shared" ca="1" si="595"/>
        <v>0</v>
      </c>
      <c r="DF311" s="2">
        <f t="shared" ca="1" si="595"/>
        <v>0</v>
      </c>
      <c r="DG311" s="2">
        <f t="shared" ca="1" si="595"/>
        <v>0</v>
      </c>
      <c r="DH311" s="2">
        <f t="shared" ca="1" si="595"/>
        <v>0</v>
      </c>
      <c r="DI311" s="2">
        <f t="shared" ca="1" si="595"/>
        <v>0</v>
      </c>
      <c r="DJ311" s="2">
        <f t="shared" ca="1" si="595"/>
        <v>0</v>
      </c>
      <c r="DK311" s="2">
        <f t="shared" ca="1" si="595"/>
        <v>0</v>
      </c>
      <c r="DL311" s="2">
        <f t="shared" ca="1" si="595"/>
        <v>0</v>
      </c>
      <c r="DM311" s="2">
        <f t="shared" ca="1" si="595"/>
        <v>0</v>
      </c>
      <c r="DN311" s="2">
        <f t="shared" ca="1" si="595"/>
        <v>0</v>
      </c>
      <c r="DO311" s="2">
        <f t="shared" ca="1" si="595"/>
        <v>0</v>
      </c>
      <c r="DP311" s="2">
        <f t="shared" ca="1" si="595"/>
        <v>0</v>
      </c>
      <c r="DQ311" s="2">
        <f t="shared" ca="1" si="595"/>
        <v>0</v>
      </c>
      <c r="DR311" s="2">
        <f t="shared" ca="1" si="595"/>
        <v>0</v>
      </c>
      <c r="DS311" s="2">
        <f t="shared" ca="1" si="595"/>
        <v>0</v>
      </c>
      <c r="DT311" s="2">
        <f t="shared" ca="1" si="595"/>
        <v>0</v>
      </c>
      <c r="DU311" s="2">
        <f t="shared" ca="1" si="595"/>
        <v>0</v>
      </c>
      <c r="DV311" s="2">
        <f t="shared" ca="1" si="595"/>
        <v>0</v>
      </c>
      <c r="DW311" s="2">
        <f t="shared" ca="1" si="595"/>
        <v>0</v>
      </c>
      <c r="DX311" s="2">
        <f t="shared" ca="1" si="595"/>
        <v>0</v>
      </c>
      <c r="DY311" s="2">
        <f t="shared" ca="1" si="595"/>
        <v>0</v>
      </c>
      <c r="DZ311" s="2">
        <f t="shared" ca="1" si="595"/>
        <v>0</v>
      </c>
      <c r="EA311" s="2">
        <f t="shared" ca="1" si="595"/>
        <v>0</v>
      </c>
      <c r="EB311" s="2">
        <f t="shared" ca="1" si="595"/>
        <v>0</v>
      </c>
      <c r="EC311" s="2">
        <f t="shared" ca="1" si="595"/>
        <v>0</v>
      </c>
      <c r="ED311" s="2">
        <f t="shared" ca="1" si="595"/>
        <v>0</v>
      </c>
      <c r="EE311" s="2">
        <f t="shared" ca="1" si="595"/>
        <v>0</v>
      </c>
      <c r="EF311" s="2">
        <f t="shared" ca="1" si="595"/>
        <v>0</v>
      </c>
      <c r="EG311" s="2">
        <f t="shared" ca="1" si="595"/>
        <v>0</v>
      </c>
      <c r="EH311" s="2">
        <f t="shared" ca="1" si="595"/>
        <v>0</v>
      </c>
    </row>
    <row r="312" spans="1:138" x14ac:dyDescent="0.2">
      <c r="A312" s="2"/>
      <c r="B312" s="182" t="s">
        <v>276</v>
      </c>
      <c r="C312" s="96"/>
      <c r="D312" s="96">
        <f ca="1">SUBTOTAL(9,D313:D315)</f>
        <v>23823702.80491367</v>
      </c>
      <c r="E312" s="96">
        <f t="shared" ref="E312:N312" ca="1" si="596">SUBTOTAL(9,E313:E315)</f>
        <v>0</v>
      </c>
      <c r="F312" s="96">
        <f t="shared" ca="1" si="596"/>
        <v>0</v>
      </c>
      <c r="G312" s="96">
        <f t="shared" ca="1" si="596"/>
        <v>0</v>
      </c>
      <c r="H312" s="96">
        <f t="shared" ca="1" si="596"/>
        <v>0</v>
      </c>
      <c r="I312" s="96">
        <f t="shared" ca="1" si="596"/>
        <v>0</v>
      </c>
      <c r="J312" s="96">
        <f t="shared" ca="1" si="596"/>
        <v>0</v>
      </c>
      <c r="K312" s="96">
        <f t="shared" ca="1" si="596"/>
        <v>0</v>
      </c>
      <c r="L312" s="96">
        <f t="shared" ca="1" si="596"/>
        <v>0</v>
      </c>
      <c r="M312" s="96">
        <f t="shared" ca="1" si="596"/>
        <v>0</v>
      </c>
      <c r="N312" s="96">
        <f t="shared" ca="1" si="596"/>
        <v>0</v>
      </c>
      <c r="O312" s="96">
        <f ca="1">SUBTOTAL(9,O313:O315)</f>
        <v>0</v>
      </c>
      <c r="P312" s="96">
        <f t="shared" ca="1" si="578"/>
        <v>23823702.80491367</v>
      </c>
      <c r="Q312" s="2"/>
      <c r="R312" s="2">
        <f t="shared" ref="R312:CC312" ca="1" si="597">SUBTOTAL(9,R313:R315)</f>
        <v>23823702.80491367</v>
      </c>
      <c r="S312" s="2">
        <f t="shared" ca="1" si="597"/>
        <v>0</v>
      </c>
      <c r="T312" s="2">
        <f t="shared" ca="1" si="597"/>
        <v>0</v>
      </c>
      <c r="U312" s="2">
        <f t="shared" ca="1" si="597"/>
        <v>0</v>
      </c>
      <c r="V312" s="2">
        <f t="shared" ca="1" si="597"/>
        <v>0</v>
      </c>
      <c r="W312" s="2">
        <f t="shared" ca="1" si="597"/>
        <v>0</v>
      </c>
      <c r="X312" s="2">
        <f t="shared" ca="1" si="597"/>
        <v>0</v>
      </c>
      <c r="Y312" s="2">
        <f t="shared" ca="1" si="597"/>
        <v>0</v>
      </c>
      <c r="Z312" s="2">
        <f t="shared" ca="1" si="597"/>
        <v>0</v>
      </c>
      <c r="AA312" s="2">
        <f t="shared" ca="1" si="597"/>
        <v>0</v>
      </c>
      <c r="AB312" s="2">
        <f t="shared" ca="1" si="597"/>
        <v>0</v>
      </c>
      <c r="AC312" s="2">
        <f t="shared" ca="1" si="597"/>
        <v>0</v>
      </c>
      <c r="AD312" s="2">
        <f t="shared" ca="1" si="597"/>
        <v>0</v>
      </c>
      <c r="AE312" s="2">
        <f t="shared" ca="1" si="597"/>
        <v>0</v>
      </c>
      <c r="AF312" s="2">
        <f t="shared" ca="1" si="597"/>
        <v>0</v>
      </c>
      <c r="AG312" s="2">
        <f t="shared" ca="1" si="597"/>
        <v>0</v>
      </c>
      <c r="AH312" s="2">
        <f t="shared" ca="1" si="597"/>
        <v>0</v>
      </c>
      <c r="AI312" s="2">
        <f t="shared" ca="1" si="597"/>
        <v>0</v>
      </c>
      <c r="AJ312" s="2">
        <f t="shared" ca="1" si="597"/>
        <v>0</v>
      </c>
      <c r="AK312" s="2">
        <f t="shared" ca="1" si="597"/>
        <v>0</v>
      </c>
      <c r="AL312" s="2">
        <f t="shared" ca="1" si="597"/>
        <v>0</v>
      </c>
      <c r="AM312" s="2">
        <f t="shared" ca="1" si="597"/>
        <v>0</v>
      </c>
      <c r="AN312" s="2">
        <f t="shared" ca="1" si="597"/>
        <v>0</v>
      </c>
      <c r="AO312" s="2">
        <f t="shared" ca="1" si="597"/>
        <v>0</v>
      </c>
      <c r="AP312" s="2">
        <f t="shared" ca="1" si="597"/>
        <v>0</v>
      </c>
      <c r="AQ312" s="2">
        <f t="shared" ca="1" si="597"/>
        <v>0</v>
      </c>
      <c r="AR312" s="2">
        <f t="shared" ca="1" si="597"/>
        <v>0</v>
      </c>
      <c r="AS312" s="2">
        <f t="shared" ca="1" si="597"/>
        <v>0</v>
      </c>
      <c r="AT312" s="2">
        <f t="shared" ca="1" si="597"/>
        <v>0</v>
      </c>
      <c r="AU312" s="2">
        <f t="shared" ca="1" si="597"/>
        <v>0</v>
      </c>
      <c r="AV312" s="2">
        <f t="shared" ca="1" si="597"/>
        <v>0</v>
      </c>
      <c r="AW312" s="2">
        <f t="shared" ca="1" si="597"/>
        <v>0</v>
      </c>
      <c r="AX312" s="2">
        <f t="shared" ca="1" si="597"/>
        <v>0</v>
      </c>
      <c r="AY312" s="2">
        <f t="shared" ca="1" si="597"/>
        <v>0</v>
      </c>
      <c r="AZ312" s="2">
        <f t="shared" ca="1" si="597"/>
        <v>0</v>
      </c>
      <c r="BA312" s="2">
        <f t="shared" ca="1" si="597"/>
        <v>0</v>
      </c>
      <c r="BB312" s="2">
        <f t="shared" ca="1" si="597"/>
        <v>0</v>
      </c>
      <c r="BC312" s="2">
        <f t="shared" ca="1" si="597"/>
        <v>0</v>
      </c>
      <c r="BD312" s="2">
        <f t="shared" ca="1" si="597"/>
        <v>0</v>
      </c>
      <c r="BE312" s="2">
        <f t="shared" ca="1" si="597"/>
        <v>0</v>
      </c>
      <c r="BF312" s="2">
        <f t="shared" ca="1" si="597"/>
        <v>0</v>
      </c>
      <c r="BG312" s="2">
        <f t="shared" ca="1" si="597"/>
        <v>0</v>
      </c>
      <c r="BH312" s="2">
        <f t="shared" ca="1" si="597"/>
        <v>0</v>
      </c>
      <c r="BI312" s="2">
        <f t="shared" ca="1" si="597"/>
        <v>0</v>
      </c>
      <c r="BJ312" s="2">
        <f t="shared" ca="1" si="597"/>
        <v>0</v>
      </c>
      <c r="BK312" s="2">
        <f t="shared" ca="1" si="597"/>
        <v>0</v>
      </c>
      <c r="BL312" s="2">
        <f t="shared" ca="1" si="597"/>
        <v>0</v>
      </c>
      <c r="BM312" s="2">
        <f t="shared" ca="1" si="597"/>
        <v>0</v>
      </c>
      <c r="BN312" s="2">
        <f t="shared" ca="1" si="597"/>
        <v>0</v>
      </c>
      <c r="BO312" s="2">
        <f t="shared" ca="1" si="597"/>
        <v>0</v>
      </c>
      <c r="BP312" s="2">
        <f t="shared" ca="1" si="597"/>
        <v>0</v>
      </c>
      <c r="BQ312" s="2">
        <f t="shared" ca="1" si="597"/>
        <v>0</v>
      </c>
      <c r="BR312" s="2">
        <f t="shared" ca="1" si="597"/>
        <v>0</v>
      </c>
      <c r="BS312" s="2">
        <f t="shared" ca="1" si="597"/>
        <v>0</v>
      </c>
      <c r="BT312" s="2">
        <f t="shared" ca="1" si="597"/>
        <v>0</v>
      </c>
      <c r="BU312" s="2">
        <f t="shared" ca="1" si="597"/>
        <v>0</v>
      </c>
      <c r="BV312" s="2">
        <f t="shared" ca="1" si="597"/>
        <v>0</v>
      </c>
      <c r="BW312" s="2">
        <f t="shared" ca="1" si="597"/>
        <v>0</v>
      </c>
      <c r="BX312" s="2">
        <f t="shared" ca="1" si="597"/>
        <v>0</v>
      </c>
      <c r="BY312" s="2">
        <f t="shared" ca="1" si="597"/>
        <v>0</v>
      </c>
      <c r="BZ312" s="2">
        <f t="shared" ca="1" si="597"/>
        <v>0</v>
      </c>
      <c r="CA312" s="2">
        <f t="shared" ca="1" si="597"/>
        <v>0</v>
      </c>
      <c r="CB312" s="2">
        <f t="shared" ca="1" si="597"/>
        <v>0</v>
      </c>
      <c r="CC312" s="2">
        <f t="shared" ca="1" si="597"/>
        <v>0</v>
      </c>
      <c r="CD312" s="2">
        <f t="shared" ref="CD312:EH312" ca="1" si="598">SUBTOTAL(9,CD313:CD315)</f>
        <v>0</v>
      </c>
      <c r="CE312" s="2">
        <f t="shared" ca="1" si="598"/>
        <v>0</v>
      </c>
      <c r="CF312" s="2">
        <f t="shared" ca="1" si="598"/>
        <v>0</v>
      </c>
      <c r="CG312" s="2">
        <f t="shared" ca="1" si="598"/>
        <v>0</v>
      </c>
      <c r="CH312" s="2">
        <f t="shared" ca="1" si="598"/>
        <v>0</v>
      </c>
      <c r="CI312" s="2">
        <f t="shared" ca="1" si="598"/>
        <v>0</v>
      </c>
      <c r="CJ312" s="2">
        <f t="shared" ca="1" si="598"/>
        <v>0</v>
      </c>
      <c r="CK312" s="2">
        <f t="shared" ca="1" si="598"/>
        <v>0</v>
      </c>
      <c r="CL312" s="2">
        <f t="shared" ca="1" si="598"/>
        <v>0</v>
      </c>
      <c r="CM312" s="2">
        <f t="shared" ca="1" si="598"/>
        <v>0</v>
      </c>
      <c r="CN312" s="2">
        <f t="shared" ca="1" si="598"/>
        <v>0</v>
      </c>
      <c r="CO312" s="2">
        <f t="shared" ca="1" si="598"/>
        <v>0</v>
      </c>
      <c r="CP312" s="2">
        <f t="shared" ca="1" si="598"/>
        <v>0</v>
      </c>
      <c r="CQ312" s="2">
        <f t="shared" ca="1" si="598"/>
        <v>0</v>
      </c>
      <c r="CR312" s="2">
        <f t="shared" ca="1" si="598"/>
        <v>0</v>
      </c>
      <c r="CS312" s="2">
        <f t="shared" ca="1" si="598"/>
        <v>0</v>
      </c>
      <c r="CT312" s="2">
        <f t="shared" ca="1" si="598"/>
        <v>0</v>
      </c>
      <c r="CU312" s="2">
        <f t="shared" ca="1" si="598"/>
        <v>0</v>
      </c>
      <c r="CV312" s="2">
        <f t="shared" ca="1" si="598"/>
        <v>0</v>
      </c>
      <c r="CW312" s="2">
        <f t="shared" ca="1" si="598"/>
        <v>0</v>
      </c>
      <c r="CX312" s="2">
        <f t="shared" ca="1" si="598"/>
        <v>0</v>
      </c>
      <c r="CY312" s="2">
        <f t="shared" ca="1" si="598"/>
        <v>0</v>
      </c>
      <c r="CZ312" s="2">
        <f t="shared" ca="1" si="598"/>
        <v>0</v>
      </c>
      <c r="DA312" s="2">
        <f t="shared" ca="1" si="598"/>
        <v>0</v>
      </c>
      <c r="DB312" s="2">
        <f t="shared" ca="1" si="598"/>
        <v>0</v>
      </c>
      <c r="DC312" s="2">
        <f t="shared" ca="1" si="598"/>
        <v>0</v>
      </c>
      <c r="DD312" s="2">
        <f t="shared" ca="1" si="598"/>
        <v>0</v>
      </c>
      <c r="DE312" s="2">
        <f t="shared" ca="1" si="598"/>
        <v>0</v>
      </c>
      <c r="DF312" s="2">
        <f t="shared" ca="1" si="598"/>
        <v>0</v>
      </c>
      <c r="DG312" s="2">
        <f t="shared" ca="1" si="598"/>
        <v>0</v>
      </c>
      <c r="DH312" s="2">
        <f t="shared" ca="1" si="598"/>
        <v>0</v>
      </c>
      <c r="DI312" s="2">
        <f t="shared" ca="1" si="598"/>
        <v>0</v>
      </c>
      <c r="DJ312" s="2">
        <f t="shared" ca="1" si="598"/>
        <v>0</v>
      </c>
      <c r="DK312" s="2">
        <f t="shared" ca="1" si="598"/>
        <v>0</v>
      </c>
      <c r="DL312" s="2">
        <f t="shared" ca="1" si="598"/>
        <v>0</v>
      </c>
      <c r="DM312" s="2">
        <f t="shared" ca="1" si="598"/>
        <v>0</v>
      </c>
      <c r="DN312" s="2">
        <f t="shared" ca="1" si="598"/>
        <v>0</v>
      </c>
      <c r="DO312" s="2">
        <f t="shared" ca="1" si="598"/>
        <v>0</v>
      </c>
      <c r="DP312" s="2">
        <f t="shared" ca="1" si="598"/>
        <v>0</v>
      </c>
      <c r="DQ312" s="2">
        <f t="shared" ca="1" si="598"/>
        <v>0</v>
      </c>
      <c r="DR312" s="2">
        <f t="shared" ca="1" si="598"/>
        <v>0</v>
      </c>
      <c r="DS312" s="2">
        <f t="shared" ca="1" si="598"/>
        <v>0</v>
      </c>
      <c r="DT312" s="2">
        <f t="shared" ca="1" si="598"/>
        <v>0</v>
      </c>
      <c r="DU312" s="2">
        <f t="shared" ca="1" si="598"/>
        <v>0</v>
      </c>
      <c r="DV312" s="2">
        <f t="shared" ca="1" si="598"/>
        <v>0</v>
      </c>
      <c r="DW312" s="2">
        <f t="shared" ca="1" si="598"/>
        <v>0</v>
      </c>
      <c r="DX312" s="2">
        <f t="shared" ca="1" si="598"/>
        <v>0</v>
      </c>
      <c r="DY312" s="2">
        <f t="shared" ca="1" si="598"/>
        <v>0</v>
      </c>
      <c r="DZ312" s="2">
        <f t="shared" ca="1" si="598"/>
        <v>0</v>
      </c>
      <c r="EA312" s="2">
        <f t="shared" ca="1" si="598"/>
        <v>0</v>
      </c>
      <c r="EB312" s="2">
        <f t="shared" ca="1" si="598"/>
        <v>0</v>
      </c>
      <c r="EC312" s="2">
        <f t="shared" ca="1" si="598"/>
        <v>0</v>
      </c>
      <c r="ED312" s="2">
        <f t="shared" ca="1" si="598"/>
        <v>0</v>
      </c>
      <c r="EE312" s="2">
        <f t="shared" ca="1" si="598"/>
        <v>0</v>
      </c>
      <c r="EF312" s="2">
        <f t="shared" ca="1" si="598"/>
        <v>0</v>
      </c>
      <c r="EG312" s="2">
        <f t="shared" ca="1" si="598"/>
        <v>0</v>
      </c>
      <c r="EH312" s="2">
        <f t="shared" ca="1" si="598"/>
        <v>0</v>
      </c>
    </row>
    <row r="313" spans="1:138" x14ac:dyDescent="0.2">
      <c r="A313" s="2"/>
      <c r="B313" s="187" t="s">
        <v>277</v>
      </c>
      <c r="C313" s="96"/>
      <c r="D313" s="96">
        <f ca="1">D243</f>
        <v>23823702.80491367</v>
      </c>
      <c r="E313" s="96">
        <f t="shared" ref="E313:N313" ca="1" si="599">E243</f>
        <v>0</v>
      </c>
      <c r="F313" s="96">
        <f t="shared" ca="1" si="599"/>
        <v>0</v>
      </c>
      <c r="G313" s="96">
        <f t="shared" ca="1" si="599"/>
        <v>0</v>
      </c>
      <c r="H313" s="96">
        <f t="shared" ca="1" si="599"/>
        <v>0</v>
      </c>
      <c r="I313" s="96">
        <f t="shared" ca="1" si="599"/>
        <v>0</v>
      </c>
      <c r="J313" s="96">
        <f t="shared" ca="1" si="599"/>
        <v>0</v>
      </c>
      <c r="K313" s="96">
        <f t="shared" ca="1" si="599"/>
        <v>0</v>
      </c>
      <c r="L313" s="96">
        <f t="shared" ca="1" si="599"/>
        <v>0</v>
      </c>
      <c r="M313" s="96">
        <f t="shared" ca="1" si="599"/>
        <v>0</v>
      </c>
      <c r="N313" s="96">
        <f t="shared" ca="1" si="599"/>
        <v>0</v>
      </c>
      <c r="O313" s="96">
        <f ca="1">O243</f>
        <v>0</v>
      </c>
      <c r="P313" s="96">
        <f t="shared" ca="1" si="578"/>
        <v>23823702.80491367</v>
      </c>
      <c r="Q313" s="2"/>
      <c r="R313" s="2">
        <f t="shared" ref="R313:CC313" ca="1" si="600">R243</f>
        <v>23823702.80491367</v>
      </c>
      <c r="S313" s="2">
        <f t="shared" ca="1" si="600"/>
        <v>0</v>
      </c>
      <c r="T313" s="2">
        <f t="shared" ca="1" si="600"/>
        <v>0</v>
      </c>
      <c r="U313" s="2">
        <f t="shared" ca="1" si="600"/>
        <v>0</v>
      </c>
      <c r="V313" s="2">
        <f t="shared" ca="1" si="600"/>
        <v>0</v>
      </c>
      <c r="W313" s="2">
        <f t="shared" ca="1" si="600"/>
        <v>0</v>
      </c>
      <c r="X313" s="2">
        <f t="shared" ca="1" si="600"/>
        <v>0</v>
      </c>
      <c r="Y313" s="2">
        <f t="shared" ca="1" si="600"/>
        <v>0</v>
      </c>
      <c r="Z313" s="2">
        <f t="shared" ca="1" si="600"/>
        <v>0</v>
      </c>
      <c r="AA313" s="2">
        <f t="shared" ca="1" si="600"/>
        <v>0</v>
      </c>
      <c r="AB313" s="2">
        <f t="shared" ca="1" si="600"/>
        <v>0</v>
      </c>
      <c r="AC313" s="2">
        <f t="shared" ca="1" si="600"/>
        <v>0</v>
      </c>
      <c r="AD313" s="2">
        <f t="shared" ca="1" si="600"/>
        <v>0</v>
      </c>
      <c r="AE313" s="2">
        <f t="shared" ca="1" si="600"/>
        <v>0</v>
      </c>
      <c r="AF313" s="2">
        <f t="shared" ca="1" si="600"/>
        <v>0</v>
      </c>
      <c r="AG313" s="2">
        <f t="shared" ca="1" si="600"/>
        <v>0</v>
      </c>
      <c r="AH313" s="2">
        <f t="shared" ca="1" si="600"/>
        <v>0</v>
      </c>
      <c r="AI313" s="2">
        <f t="shared" ca="1" si="600"/>
        <v>0</v>
      </c>
      <c r="AJ313" s="2">
        <f t="shared" ca="1" si="600"/>
        <v>0</v>
      </c>
      <c r="AK313" s="2">
        <f t="shared" ca="1" si="600"/>
        <v>0</v>
      </c>
      <c r="AL313" s="2">
        <f t="shared" ca="1" si="600"/>
        <v>0</v>
      </c>
      <c r="AM313" s="2">
        <f t="shared" ca="1" si="600"/>
        <v>0</v>
      </c>
      <c r="AN313" s="2">
        <f t="shared" ca="1" si="600"/>
        <v>0</v>
      </c>
      <c r="AO313" s="2">
        <f t="shared" ca="1" si="600"/>
        <v>0</v>
      </c>
      <c r="AP313" s="2">
        <f t="shared" ca="1" si="600"/>
        <v>0</v>
      </c>
      <c r="AQ313" s="2">
        <f t="shared" ca="1" si="600"/>
        <v>0</v>
      </c>
      <c r="AR313" s="2">
        <f t="shared" ca="1" si="600"/>
        <v>0</v>
      </c>
      <c r="AS313" s="2">
        <f t="shared" ca="1" si="600"/>
        <v>0</v>
      </c>
      <c r="AT313" s="2">
        <f t="shared" ca="1" si="600"/>
        <v>0</v>
      </c>
      <c r="AU313" s="2">
        <f t="shared" ca="1" si="600"/>
        <v>0</v>
      </c>
      <c r="AV313" s="2">
        <f t="shared" ca="1" si="600"/>
        <v>0</v>
      </c>
      <c r="AW313" s="2">
        <f t="shared" ca="1" si="600"/>
        <v>0</v>
      </c>
      <c r="AX313" s="2">
        <f t="shared" ca="1" si="600"/>
        <v>0</v>
      </c>
      <c r="AY313" s="2">
        <f t="shared" ca="1" si="600"/>
        <v>0</v>
      </c>
      <c r="AZ313" s="2">
        <f t="shared" ca="1" si="600"/>
        <v>0</v>
      </c>
      <c r="BA313" s="2">
        <f t="shared" ca="1" si="600"/>
        <v>0</v>
      </c>
      <c r="BB313" s="2">
        <f t="shared" ca="1" si="600"/>
        <v>0</v>
      </c>
      <c r="BC313" s="2">
        <f t="shared" ca="1" si="600"/>
        <v>0</v>
      </c>
      <c r="BD313" s="2">
        <f t="shared" ca="1" si="600"/>
        <v>0</v>
      </c>
      <c r="BE313" s="2">
        <f t="shared" ca="1" si="600"/>
        <v>0</v>
      </c>
      <c r="BF313" s="2">
        <f t="shared" ca="1" si="600"/>
        <v>0</v>
      </c>
      <c r="BG313" s="2">
        <f t="shared" ca="1" si="600"/>
        <v>0</v>
      </c>
      <c r="BH313" s="2">
        <f t="shared" ca="1" si="600"/>
        <v>0</v>
      </c>
      <c r="BI313" s="2">
        <f t="shared" ca="1" si="600"/>
        <v>0</v>
      </c>
      <c r="BJ313" s="2">
        <f t="shared" ca="1" si="600"/>
        <v>0</v>
      </c>
      <c r="BK313" s="2">
        <f t="shared" ca="1" si="600"/>
        <v>0</v>
      </c>
      <c r="BL313" s="2">
        <f t="shared" ca="1" si="600"/>
        <v>0</v>
      </c>
      <c r="BM313" s="2">
        <f t="shared" ca="1" si="600"/>
        <v>0</v>
      </c>
      <c r="BN313" s="2">
        <f t="shared" ca="1" si="600"/>
        <v>0</v>
      </c>
      <c r="BO313" s="2">
        <f t="shared" ca="1" si="600"/>
        <v>0</v>
      </c>
      <c r="BP313" s="2">
        <f t="shared" ca="1" si="600"/>
        <v>0</v>
      </c>
      <c r="BQ313" s="2">
        <f t="shared" ca="1" si="600"/>
        <v>0</v>
      </c>
      <c r="BR313" s="2">
        <f t="shared" ca="1" si="600"/>
        <v>0</v>
      </c>
      <c r="BS313" s="2">
        <f t="shared" ca="1" si="600"/>
        <v>0</v>
      </c>
      <c r="BT313" s="2">
        <f t="shared" ca="1" si="600"/>
        <v>0</v>
      </c>
      <c r="BU313" s="2">
        <f t="shared" ca="1" si="600"/>
        <v>0</v>
      </c>
      <c r="BV313" s="2">
        <f t="shared" ca="1" si="600"/>
        <v>0</v>
      </c>
      <c r="BW313" s="2">
        <f t="shared" ca="1" si="600"/>
        <v>0</v>
      </c>
      <c r="BX313" s="2">
        <f t="shared" ca="1" si="600"/>
        <v>0</v>
      </c>
      <c r="BY313" s="2">
        <f t="shared" ca="1" si="600"/>
        <v>0</v>
      </c>
      <c r="BZ313" s="2">
        <f t="shared" ca="1" si="600"/>
        <v>0</v>
      </c>
      <c r="CA313" s="2">
        <f t="shared" ca="1" si="600"/>
        <v>0</v>
      </c>
      <c r="CB313" s="2">
        <f t="shared" ca="1" si="600"/>
        <v>0</v>
      </c>
      <c r="CC313" s="2">
        <f t="shared" ca="1" si="600"/>
        <v>0</v>
      </c>
      <c r="CD313" s="2">
        <f t="shared" ref="CD313:EH313" ca="1" si="601">CD243</f>
        <v>0</v>
      </c>
      <c r="CE313" s="2">
        <f t="shared" ca="1" si="601"/>
        <v>0</v>
      </c>
      <c r="CF313" s="2">
        <f t="shared" ca="1" si="601"/>
        <v>0</v>
      </c>
      <c r="CG313" s="2">
        <f t="shared" ca="1" si="601"/>
        <v>0</v>
      </c>
      <c r="CH313" s="2">
        <f t="shared" ca="1" si="601"/>
        <v>0</v>
      </c>
      <c r="CI313" s="2">
        <f t="shared" ca="1" si="601"/>
        <v>0</v>
      </c>
      <c r="CJ313" s="2">
        <f t="shared" ca="1" si="601"/>
        <v>0</v>
      </c>
      <c r="CK313" s="2">
        <f t="shared" ca="1" si="601"/>
        <v>0</v>
      </c>
      <c r="CL313" s="2">
        <f t="shared" ca="1" si="601"/>
        <v>0</v>
      </c>
      <c r="CM313" s="2">
        <f t="shared" ca="1" si="601"/>
        <v>0</v>
      </c>
      <c r="CN313" s="2">
        <f t="shared" ca="1" si="601"/>
        <v>0</v>
      </c>
      <c r="CO313" s="2">
        <f t="shared" ca="1" si="601"/>
        <v>0</v>
      </c>
      <c r="CP313" s="2">
        <f t="shared" ca="1" si="601"/>
        <v>0</v>
      </c>
      <c r="CQ313" s="2">
        <f t="shared" ca="1" si="601"/>
        <v>0</v>
      </c>
      <c r="CR313" s="2">
        <f t="shared" ca="1" si="601"/>
        <v>0</v>
      </c>
      <c r="CS313" s="2">
        <f t="shared" ca="1" si="601"/>
        <v>0</v>
      </c>
      <c r="CT313" s="2">
        <f t="shared" ca="1" si="601"/>
        <v>0</v>
      </c>
      <c r="CU313" s="2">
        <f t="shared" ca="1" si="601"/>
        <v>0</v>
      </c>
      <c r="CV313" s="2">
        <f t="shared" ca="1" si="601"/>
        <v>0</v>
      </c>
      <c r="CW313" s="2">
        <f t="shared" ca="1" si="601"/>
        <v>0</v>
      </c>
      <c r="CX313" s="2">
        <f t="shared" ca="1" si="601"/>
        <v>0</v>
      </c>
      <c r="CY313" s="2">
        <f t="shared" ca="1" si="601"/>
        <v>0</v>
      </c>
      <c r="CZ313" s="2">
        <f t="shared" ca="1" si="601"/>
        <v>0</v>
      </c>
      <c r="DA313" s="2">
        <f t="shared" ca="1" si="601"/>
        <v>0</v>
      </c>
      <c r="DB313" s="2">
        <f t="shared" ca="1" si="601"/>
        <v>0</v>
      </c>
      <c r="DC313" s="2">
        <f t="shared" ca="1" si="601"/>
        <v>0</v>
      </c>
      <c r="DD313" s="2">
        <f t="shared" ca="1" si="601"/>
        <v>0</v>
      </c>
      <c r="DE313" s="2">
        <f t="shared" ca="1" si="601"/>
        <v>0</v>
      </c>
      <c r="DF313" s="2">
        <f t="shared" ca="1" si="601"/>
        <v>0</v>
      </c>
      <c r="DG313" s="2">
        <f t="shared" ca="1" si="601"/>
        <v>0</v>
      </c>
      <c r="DH313" s="2">
        <f t="shared" ca="1" si="601"/>
        <v>0</v>
      </c>
      <c r="DI313" s="2">
        <f t="shared" ca="1" si="601"/>
        <v>0</v>
      </c>
      <c r="DJ313" s="2">
        <f t="shared" ca="1" si="601"/>
        <v>0</v>
      </c>
      <c r="DK313" s="2">
        <f t="shared" ca="1" si="601"/>
        <v>0</v>
      </c>
      <c r="DL313" s="2">
        <f t="shared" ca="1" si="601"/>
        <v>0</v>
      </c>
      <c r="DM313" s="2">
        <f t="shared" ca="1" si="601"/>
        <v>0</v>
      </c>
      <c r="DN313" s="2">
        <f t="shared" ca="1" si="601"/>
        <v>0</v>
      </c>
      <c r="DO313" s="2">
        <f t="shared" ca="1" si="601"/>
        <v>0</v>
      </c>
      <c r="DP313" s="2">
        <f t="shared" ca="1" si="601"/>
        <v>0</v>
      </c>
      <c r="DQ313" s="2">
        <f t="shared" ca="1" si="601"/>
        <v>0</v>
      </c>
      <c r="DR313" s="2">
        <f t="shared" ca="1" si="601"/>
        <v>0</v>
      </c>
      <c r="DS313" s="2">
        <f t="shared" ca="1" si="601"/>
        <v>0</v>
      </c>
      <c r="DT313" s="2">
        <f t="shared" ca="1" si="601"/>
        <v>0</v>
      </c>
      <c r="DU313" s="2">
        <f t="shared" ca="1" si="601"/>
        <v>0</v>
      </c>
      <c r="DV313" s="2">
        <f t="shared" ca="1" si="601"/>
        <v>0</v>
      </c>
      <c r="DW313" s="2">
        <f t="shared" ca="1" si="601"/>
        <v>0</v>
      </c>
      <c r="DX313" s="2">
        <f t="shared" ca="1" si="601"/>
        <v>0</v>
      </c>
      <c r="DY313" s="2">
        <f t="shared" ca="1" si="601"/>
        <v>0</v>
      </c>
      <c r="DZ313" s="2">
        <f t="shared" ca="1" si="601"/>
        <v>0</v>
      </c>
      <c r="EA313" s="2">
        <f t="shared" ca="1" si="601"/>
        <v>0</v>
      </c>
      <c r="EB313" s="2">
        <f t="shared" ca="1" si="601"/>
        <v>0</v>
      </c>
      <c r="EC313" s="2">
        <f t="shared" ca="1" si="601"/>
        <v>0</v>
      </c>
      <c r="ED313" s="2">
        <f t="shared" ca="1" si="601"/>
        <v>0</v>
      </c>
      <c r="EE313" s="2">
        <f t="shared" ca="1" si="601"/>
        <v>0</v>
      </c>
      <c r="EF313" s="2">
        <f t="shared" ca="1" si="601"/>
        <v>0</v>
      </c>
      <c r="EG313" s="2">
        <f t="shared" ca="1" si="601"/>
        <v>0</v>
      </c>
      <c r="EH313" s="2">
        <f t="shared" ca="1" si="601"/>
        <v>0</v>
      </c>
    </row>
    <row r="314" spans="1:138" x14ac:dyDescent="0.2">
      <c r="A314" s="2"/>
      <c r="B314" s="187" t="s">
        <v>278</v>
      </c>
      <c r="C314" s="96"/>
      <c r="D314" s="96">
        <f ca="1">MIN(-MIN(D109,),-D235)</f>
        <v>0</v>
      </c>
      <c r="E314" s="96">
        <f t="shared" ref="E314:N314" ca="1" si="602">MIN(-MIN(E109,),-E235)</f>
        <v>0</v>
      </c>
      <c r="F314" s="96">
        <f t="shared" ca="1" si="602"/>
        <v>0</v>
      </c>
      <c r="G314" s="96">
        <f t="shared" ca="1" si="602"/>
        <v>0</v>
      </c>
      <c r="H314" s="96">
        <f t="shared" ca="1" si="602"/>
        <v>0</v>
      </c>
      <c r="I314" s="96">
        <f t="shared" ca="1" si="602"/>
        <v>0</v>
      </c>
      <c r="J314" s="96">
        <f t="shared" ca="1" si="602"/>
        <v>0</v>
      </c>
      <c r="K314" s="96">
        <f t="shared" ca="1" si="602"/>
        <v>0</v>
      </c>
      <c r="L314" s="96">
        <f t="shared" ca="1" si="602"/>
        <v>0</v>
      </c>
      <c r="M314" s="96">
        <f t="shared" ca="1" si="602"/>
        <v>0</v>
      </c>
      <c r="N314" s="96">
        <f t="shared" ca="1" si="602"/>
        <v>0</v>
      </c>
      <c r="O314" s="96">
        <f ca="1">MIN(-MIN(O109,),-O235)</f>
        <v>0</v>
      </c>
      <c r="P314" s="96">
        <f t="shared" ca="1" si="578"/>
        <v>0</v>
      </c>
      <c r="Q314" s="2"/>
      <c r="R314" s="2">
        <f t="shared" ref="R314:CC314" ca="1" si="603">MIN(-MIN(R109,),-R235)</f>
        <v>0</v>
      </c>
      <c r="S314" s="2">
        <f t="shared" ca="1" si="603"/>
        <v>0</v>
      </c>
      <c r="T314" s="2">
        <f t="shared" ca="1" si="603"/>
        <v>0</v>
      </c>
      <c r="U314" s="2">
        <f t="shared" ca="1" si="603"/>
        <v>0</v>
      </c>
      <c r="V314" s="2">
        <f t="shared" ca="1" si="603"/>
        <v>0</v>
      </c>
      <c r="W314" s="2">
        <f t="shared" ca="1" si="603"/>
        <v>0</v>
      </c>
      <c r="X314" s="2">
        <f t="shared" ca="1" si="603"/>
        <v>0</v>
      </c>
      <c r="Y314" s="2">
        <f t="shared" ca="1" si="603"/>
        <v>0</v>
      </c>
      <c r="Z314" s="2">
        <f t="shared" ca="1" si="603"/>
        <v>0</v>
      </c>
      <c r="AA314" s="2">
        <f t="shared" ca="1" si="603"/>
        <v>0</v>
      </c>
      <c r="AB314" s="2">
        <f t="shared" ca="1" si="603"/>
        <v>0</v>
      </c>
      <c r="AC314" s="2">
        <f t="shared" ca="1" si="603"/>
        <v>0</v>
      </c>
      <c r="AD314" s="2">
        <f t="shared" ca="1" si="603"/>
        <v>0</v>
      </c>
      <c r="AE314" s="2">
        <f t="shared" ca="1" si="603"/>
        <v>0</v>
      </c>
      <c r="AF314" s="2">
        <f t="shared" ca="1" si="603"/>
        <v>0</v>
      </c>
      <c r="AG314" s="2">
        <f t="shared" ca="1" si="603"/>
        <v>0</v>
      </c>
      <c r="AH314" s="2">
        <f t="shared" ca="1" si="603"/>
        <v>0</v>
      </c>
      <c r="AI314" s="2">
        <f t="shared" ca="1" si="603"/>
        <v>0</v>
      </c>
      <c r="AJ314" s="2">
        <f t="shared" ca="1" si="603"/>
        <v>0</v>
      </c>
      <c r="AK314" s="2">
        <f t="shared" ca="1" si="603"/>
        <v>0</v>
      </c>
      <c r="AL314" s="2">
        <f t="shared" ca="1" si="603"/>
        <v>0</v>
      </c>
      <c r="AM314" s="2">
        <f t="shared" ca="1" si="603"/>
        <v>0</v>
      </c>
      <c r="AN314" s="2">
        <f t="shared" ca="1" si="603"/>
        <v>0</v>
      </c>
      <c r="AO314" s="2">
        <f t="shared" ca="1" si="603"/>
        <v>0</v>
      </c>
      <c r="AP314" s="2">
        <f t="shared" ca="1" si="603"/>
        <v>0</v>
      </c>
      <c r="AQ314" s="2">
        <f t="shared" ca="1" si="603"/>
        <v>0</v>
      </c>
      <c r="AR314" s="2">
        <f t="shared" ca="1" si="603"/>
        <v>0</v>
      </c>
      <c r="AS314" s="2">
        <f t="shared" ca="1" si="603"/>
        <v>0</v>
      </c>
      <c r="AT314" s="2">
        <f t="shared" ca="1" si="603"/>
        <v>0</v>
      </c>
      <c r="AU314" s="2">
        <f t="shared" ca="1" si="603"/>
        <v>0</v>
      </c>
      <c r="AV314" s="2">
        <f t="shared" ca="1" si="603"/>
        <v>0</v>
      </c>
      <c r="AW314" s="2">
        <f t="shared" ca="1" si="603"/>
        <v>0</v>
      </c>
      <c r="AX314" s="2">
        <f t="shared" ca="1" si="603"/>
        <v>0</v>
      </c>
      <c r="AY314" s="2">
        <f t="shared" ca="1" si="603"/>
        <v>0</v>
      </c>
      <c r="AZ314" s="2">
        <f t="shared" ca="1" si="603"/>
        <v>0</v>
      </c>
      <c r="BA314" s="2">
        <f t="shared" ca="1" si="603"/>
        <v>0</v>
      </c>
      <c r="BB314" s="2">
        <f t="shared" ca="1" si="603"/>
        <v>0</v>
      </c>
      <c r="BC314" s="2">
        <f t="shared" ca="1" si="603"/>
        <v>0</v>
      </c>
      <c r="BD314" s="2">
        <f t="shared" ca="1" si="603"/>
        <v>0</v>
      </c>
      <c r="BE314" s="2">
        <f t="shared" ca="1" si="603"/>
        <v>0</v>
      </c>
      <c r="BF314" s="2">
        <f t="shared" ca="1" si="603"/>
        <v>0</v>
      </c>
      <c r="BG314" s="2">
        <f t="shared" ca="1" si="603"/>
        <v>0</v>
      </c>
      <c r="BH314" s="2">
        <f t="shared" ca="1" si="603"/>
        <v>0</v>
      </c>
      <c r="BI314" s="2">
        <f t="shared" ca="1" si="603"/>
        <v>0</v>
      </c>
      <c r="BJ314" s="2">
        <f t="shared" ca="1" si="603"/>
        <v>0</v>
      </c>
      <c r="BK314" s="2">
        <f t="shared" ca="1" si="603"/>
        <v>0</v>
      </c>
      <c r="BL314" s="2">
        <f t="shared" ca="1" si="603"/>
        <v>0</v>
      </c>
      <c r="BM314" s="2">
        <f t="shared" ca="1" si="603"/>
        <v>0</v>
      </c>
      <c r="BN314" s="2">
        <f t="shared" ca="1" si="603"/>
        <v>0</v>
      </c>
      <c r="BO314" s="2">
        <f t="shared" ca="1" si="603"/>
        <v>0</v>
      </c>
      <c r="BP314" s="2">
        <f t="shared" ca="1" si="603"/>
        <v>0</v>
      </c>
      <c r="BQ314" s="2">
        <f t="shared" ca="1" si="603"/>
        <v>0</v>
      </c>
      <c r="BR314" s="2">
        <f t="shared" ca="1" si="603"/>
        <v>0</v>
      </c>
      <c r="BS314" s="2">
        <f t="shared" ca="1" si="603"/>
        <v>0</v>
      </c>
      <c r="BT314" s="2">
        <f t="shared" ca="1" si="603"/>
        <v>0</v>
      </c>
      <c r="BU314" s="2">
        <f t="shared" ca="1" si="603"/>
        <v>0</v>
      </c>
      <c r="BV314" s="2">
        <f t="shared" ca="1" si="603"/>
        <v>0</v>
      </c>
      <c r="BW314" s="2">
        <f t="shared" ca="1" si="603"/>
        <v>0</v>
      </c>
      <c r="BX314" s="2">
        <f t="shared" ca="1" si="603"/>
        <v>0</v>
      </c>
      <c r="BY314" s="2">
        <f t="shared" ca="1" si="603"/>
        <v>0</v>
      </c>
      <c r="BZ314" s="2">
        <f t="shared" ca="1" si="603"/>
        <v>0</v>
      </c>
      <c r="CA314" s="2">
        <f t="shared" ca="1" si="603"/>
        <v>0</v>
      </c>
      <c r="CB314" s="2">
        <f t="shared" ca="1" si="603"/>
        <v>0</v>
      </c>
      <c r="CC314" s="2">
        <f t="shared" ca="1" si="603"/>
        <v>0</v>
      </c>
      <c r="CD314" s="2">
        <f t="shared" ref="CD314:EH314" ca="1" si="604">MIN(-MIN(CD109,),-CD235)</f>
        <v>0</v>
      </c>
      <c r="CE314" s="2">
        <f t="shared" ca="1" si="604"/>
        <v>0</v>
      </c>
      <c r="CF314" s="2">
        <f t="shared" ca="1" si="604"/>
        <v>0</v>
      </c>
      <c r="CG314" s="2">
        <f t="shared" ca="1" si="604"/>
        <v>0</v>
      </c>
      <c r="CH314" s="2">
        <f t="shared" ca="1" si="604"/>
        <v>0</v>
      </c>
      <c r="CI314" s="2">
        <f t="shared" ca="1" si="604"/>
        <v>0</v>
      </c>
      <c r="CJ314" s="2">
        <f t="shared" ca="1" si="604"/>
        <v>0</v>
      </c>
      <c r="CK314" s="2">
        <f t="shared" ca="1" si="604"/>
        <v>0</v>
      </c>
      <c r="CL314" s="2">
        <f t="shared" ca="1" si="604"/>
        <v>0</v>
      </c>
      <c r="CM314" s="2">
        <f t="shared" ca="1" si="604"/>
        <v>0</v>
      </c>
      <c r="CN314" s="2">
        <f t="shared" ca="1" si="604"/>
        <v>0</v>
      </c>
      <c r="CO314" s="2">
        <f t="shared" ca="1" si="604"/>
        <v>0</v>
      </c>
      <c r="CP314" s="2">
        <f t="shared" ca="1" si="604"/>
        <v>0</v>
      </c>
      <c r="CQ314" s="2">
        <f t="shared" ca="1" si="604"/>
        <v>0</v>
      </c>
      <c r="CR314" s="2">
        <f t="shared" ca="1" si="604"/>
        <v>0</v>
      </c>
      <c r="CS314" s="2">
        <f t="shared" ca="1" si="604"/>
        <v>0</v>
      </c>
      <c r="CT314" s="2">
        <f t="shared" ca="1" si="604"/>
        <v>0</v>
      </c>
      <c r="CU314" s="2">
        <f t="shared" ca="1" si="604"/>
        <v>0</v>
      </c>
      <c r="CV314" s="2">
        <f t="shared" ca="1" si="604"/>
        <v>0</v>
      </c>
      <c r="CW314" s="2">
        <f t="shared" ca="1" si="604"/>
        <v>0</v>
      </c>
      <c r="CX314" s="2">
        <f t="shared" ca="1" si="604"/>
        <v>0</v>
      </c>
      <c r="CY314" s="2">
        <f t="shared" ca="1" si="604"/>
        <v>0</v>
      </c>
      <c r="CZ314" s="2">
        <f t="shared" ca="1" si="604"/>
        <v>0</v>
      </c>
      <c r="DA314" s="2">
        <f t="shared" ca="1" si="604"/>
        <v>0</v>
      </c>
      <c r="DB314" s="2">
        <f t="shared" ca="1" si="604"/>
        <v>0</v>
      </c>
      <c r="DC314" s="2">
        <f t="shared" ca="1" si="604"/>
        <v>0</v>
      </c>
      <c r="DD314" s="2">
        <f t="shared" ca="1" si="604"/>
        <v>0</v>
      </c>
      <c r="DE314" s="2">
        <f t="shared" ca="1" si="604"/>
        <v>0</v>
      </c>
      <c r="DF314" s="2">
        <f t="shared" ca="1" si="604"/>
        <v>0</v>
      </c>
      <c r="DG314" s="2">
        <f t="shared" ca="1" si="604"/>
        <v>0</v>
      </c>
      <c r="DH314" s="2">
        <f t="shared" ca="1" si="604"/>
        <v>0</v>
      </c>
      <c r="DI314" s="2">
        <f t="shared" ca="1" si="604"/>
        <v>0</v>
      </c>
      <c r="DJ314" s="2">
        <f t="shared" ca="1" si="604"/>
        <v>0</v>
      </c>
      <c r="DK314" s="2">
        <f t="shared" ca="1" si="604"/>
        <v>0</v>
      </c>
      <c r="DL314" s="2">
        <f t="shared" ca="1" si="604"/>
        <v>0</v>
      </c>
      <c r="DM314" s="2">
        <f t="shared" ca="1" si="604"/>
        <v>0</v>
      </c>
      <c r="DN314" s="2">
        <f t="shared" ca="1" si="604"/>
        <v>0</v>
      </c>
      <c r="DO314" s="2">
        <f t="shared" ca="1" si="604"/>
        <v>0</v>
      </c>
      <c r="DP314" s="2">
        <f t="shared" ca="1" si="604"/>
        <v>0</v>
      </c>
      <c r="DQ314" s="2">
        <f t="shared" ca="1" si="604"/>
        <v>0</v>
      </c>
      <c r="DR314" s="2">
        <f t="shared" ca="1" si="604"/>
        <v>0</v>
      </c>
      <c r="DS314" s="2">
        <f t="shared" ca="1" si="604"/>
        <v>0</v>
      </c>
      <c r="DT314" s="2">
        <f t="shared" ca="1" si="604"/>
        <v>0</v>
      </c>
      <c r="DU314" s="2">
        <f t="shared" ca="1" si="604"/>
        <v>0</v>
      </c>
      <c r="DV314" s="2">
        <f t="shared" ca="1" si="604"/>
        <v>0</v>
      </c>
      <c r="DW314" s="2">
        <f t="shared" ca="1" si="604"/>
        <v>0</v>
      </c>
      <c r="DX314" s="2">
        <f t="shared" ca="1" si="604"/>
        <v>0</v>
      </c>
      <c r="DY314" s="2">
        <f t="shared" ca="1" si="604"/>
        <v>0</v>
      </c>
      <c r="DZ314" s="2">
        <f t="shared" ca="1" si="604"/>
        <v>0</v>
      </c>
      <c r="EA314" s="2">
        <f t="shared" ca="1" si="604"/>
        <v>0</v>
      </c>
      <c r="EB314" s="2">
        <f t="shared" ca="1" si="604"/>
        <v>0</v>
      </c>
      <c r="EC314" s="2">
        <f t="shared" ca="1" si="604"/>
        <v>0</v>
      </c>
      <c r="ED314" s="2">
        <f t="shared" ca="1" si="604"/>
        <v>0</v>
      </c>
      <c r="EE314" s="2">
        <f t="shared" ca="1" si="604"/>
        <v>0</v>
      </c>
      <c r="EF314" s="2">
        <f t="shared" ca="1" si="604"/>
        <v>0</v>
      </c>
      <c r="EG314" s="2">
        <f t="shared" ca="1" si="604"/>
        <v>0</v>
      </c>
      <c r="EH314" s="2">
        <f t="shared" ca="1" si="604"/>
        <v>0</v>
      </c>
    </row>
    <row r="315" spans="1:138" x14ac:dyDescent="0.2">
      <c r="A315" s="2"/>
      <c r="B315" s="187" t="s">
        <v>279</v>
      </c>
      <c r="C315" s="96"/>
      <c r="D315" s="96">
        <f ca="1">-D242-D243</f>
        <v>0</v>
      </c>
      <c r="E315" s="96">
        <f t="shared" ref="E315:N315" ca="1" si="605">-E242-E243</f>
        <v>0</v>
      </c>
      <c r="F315" s="96">
        <f t="shared" ca="1" si="605"/>
        <v>0</v>
      </c>
      <c r="G315" s="96">
        <f t="shared" ca="1" si="605"/>
        <v>0</v>
      </c>
      <c r="H315" s="96">
        <f t="shared" ca="1" si="605"/>
        <v>0</v>
      </c>
      <c r="I315" s="96">
        <f t="shared" ca="1" si="605"/>
        <v>0</v>
      </c>
      <c r="J315" s="96">
        <f t="shared" ca="1" si="605"/>
        <v>0</v>
      </c>
      <c r="K315" s="96">
        <f t="shared" ca="1" si="605"/>
        <v>0</v>
      </c>
      <c r="L315" s="96">
        <f t="shared" ca="1" si="605"/>
        <v>0</v>
      </c>
      <c r="M315" s="96">
        <f t="shared" ca="1" si="605"/>
        <v>0</v>
      </c>
      <c r="N315" s="96">
        <f t="shared" ca="1" si="605"/>
        <v>0</v>
      </c>
      <c r="O315" s="96">
        <f ca="1">-O242-O243</f>
        <v>0</v>
      </c>
      <c r="P315" s="96">
        <f t="shared" ca="1" si="578"/>
        <v>0</v>
      </c>
      <c r="Q315" s="2"/>
      <c r="R315" s="2">
        <f t="shared" ref="R315:CC315" ca="1" si="606">-R242-R243</f>
        <v>0</v>
      </c>
      <c r="S315" s="2">
        <f t="shared" ca="1" si="606"/>
        <v>0</v>
      </c>
      <c r="T315" s="2">
        <f t="shared" ca="1" si="606"/>
        <v>0</v>
      </c>
      <c r="U315" s="2">
        <f t="shared" ca="1" si="606"/>
        <v>0</v>
      </c>
      <c r="V315" s="2">
        <f t="shared" ca="1" si="606"/>
        <v>0</v>
      </c>
      <c r="W315" s="2">
        <f t="shared" ca="1" si="606"/>
        <v>0</v>
      </c>
      <c r="X315" s="2">
        <f t="shared" ca="1" si="606"/>
        <v>0</v>
      </c>
      <c r="Y315" s="2">
        <f t="shared" ca="1" si="606"/>
        <v>0</v>
      </c>
      <c r="Z315" s="2">
        <f t="shared" ca="1" si="606"/>
        <v>0</v>
      </c>
      <c r="AA315" s="2">
        <f t="shared" ca="1" si="606"/>
        <v>0</v>
      </c>
      <c r="AB315" s="2">
        <f t="shared" ca="1" si="606"/>
        <v>0</v>
      </c>
      <c r="AC315" s="2">
        <f t="shared" ca="1" si="606"/>
        <v>0</v>
      </c>
      <c r="AD315" s="2">
        <f t="shared" ca="1" si="606"/>
        <v>0</v>
      </c>
      <c r="AE315" s="2">
        <f t="shared" ca="1" si="606"/>
        <v>0</v>
      </c>
      <c r="AF315" s="2">
        <f t="shared" ca="1" si="606"/>
        <v>0</v>
      </c>
      <c r="AG315" s="2">
        <f t="shared" ca="1" si="606"/>
        <v>0</v>
      </c>
      <c r="AH315" s="2">
        <f t="shared" ca="1" si="606"/>
        <v>0</v>
      </c>
      <c r="AI315" s="2">
        <f t="shared" ca="1" si="606"/>
        <v>0</v>
      </c>
      <c r="AJ315" s="2">
        <f t="shared" ca="1" si="606"/>
        <v>0</v>
      </c>
      <c r="AK315" s="2">
        <f t="shared" ca="1" si="606"/>
        <v>0</v>
      </c>
      <c r="AL315" s="2">
        <f t="shared" ca="1" si="606"/>
        <v>0</v>
      </c>
      <c r="AM315" s="2">
        <f t="shared" ca="1" si="606"/>
        <v>0</v>
      </c>
      <c r="AN315" s="2">
        <f t="shared" ca="1" si="606"/>
        <v>0</v>
      </c>
      <c r="AO315" s="2">
        <f t="shared" ca="1" si="606"/>
        <v>0</v>
      </c>
      <c r="AP315" s="2">
        <f t="shared" ca="1" si="606"/>
        <v>0</v>
      </c>
      <c r="AQ315" s="2">
        <f t="shared" ca="1" si="606"/>
        <v>0</v>
      </c>
      <c r="AR315" s="2">
        <f t="shared" ca="1" si="606"/>
        <v>0</v>
      </c>
      <c r="AS315" s="2">
        <f t="shared" ca="1" si="606"/>
        <v>0</v>
      </c>
      <c r="AT315" s="2">
        <f t="shared" ca="1" si="606"/>
        <v>0</v>
      </c>
      <c r="AU315" s="2">
        <f t="shared" ca="1" si="606"/>
        <v>0</v>
      </c>
      <c r="AV315" s="2">
        <f t="shared" ca="1" si="606"/>
        <v>0</v>
      </c>
      <c r="AW315" s="2">
        <f t="shared" ca="1" si="606"/>
        <v>0</v>
      </c>
      <c r="AX315" s="2">
        <f t="shared" ca="1" si="606"/>
        <v>0</v>
      </c>
      <c r="AY315" s="2">
        <f t="shared" ca="1" si="606"/>
        <v>0</v>
      </c>
      <c r="AZ315" s="2">
        <f t="shared" ca="1" si="606"/>
        <v>0</v>
      </c>
      <c r="BA315" s="2">
        <f t="shared" ca="1" si="606"/>
        <v>0</v>
      </c>
      <c r="BB315" s="2">
        <f t="shared" ca="1" si="606"/>
        <v>0</v>
      </c>
      <c r="BC315" s="2">
        <f t="shared" ca="1" si="606"/>
        <v>0</v>
      </c>
      <c r="BD315" s="2">
        <f t="shared" ca="1" si="606"/>
        <v>0</v>
      </c>
      <c r="BE315" s="2">
        <f t="shared" ca="1" si="606"/>
        <v>0</v>
      </c>
      <c r="BF315" s="2">
        <f t="shared" ca="1" si="606"/>
        <v>0</v>
      </c>
      <c r="BG315" s="2">
        <f t="shared" ca="1" si="606"/>
        <v>0</v>
      </c>
      <c r="BH315" s="2">
        <f t="shared" ca="1" si="606"/>
        <v>0</v>
      </c>
      <c r="BI315" s="2">
        <f t="shared" ca="1" si="606"/>
        <v>0</v>
      </c>
      <c r="BJ315" s="2">
        <f t="shared" ca="1" si="606"/>
        <v>0</v>
      </c>
      <c r="BK315" s="2">
        <f t="shared" ca="1" si="606"/>
        <v>0</v>
      </c>
      <c r="BL315" s="2">
        <f t="shared" ca="1" si="606"/>
        <v>0</v>
      </c>
      <c r="BM315" s="2">
        <f t="shared" ca="1" si="606"/>
        <v>0</v>
      </c>
      <c r="BN315" s="2">
        <f t="shared" ca="1" si="606"/>
        <v>0</v>
      </c>
      <c r="BO315" s="2">
        <f t="shared" ca="1" si="606"/>
        <v>0</v>
      </c>
      <c r="BP315" s="2">
        <f t="shared" ca="1" si="606"/>
        <v>0</v>
      </c>
      <c r="BQ315" s="2">
        <f t="shared" ca="1" si="606"/>
        <v>0</v>
      </c>
      <c r="BR315" s="2">
        <f t="shared" ca="1" si="606"/>
        <v>0</v>
      </c>
      <c r="BS315" s="2">
        <f t="shared" ca="1" si="606"/>
        <v>0</v>
      </c>
      <c r="BT315" s="2">
        <f t="shared" ca="1" si="606"/>
        <v>0</v>
      </c>
      <c r="BU315" s="2">
        <f t="shared" ca="1" si="606"/>
        <v>0</v>
      </c>
      <c r="BV315" s="2">
        <f t="shared" ca="1" si="606"/>
        <v>0</v>
      </c>
      <c r="BW315" s="2">
        <f t="shared" ca="1" si="606"/>
        <v>0</v>
      </c>
      <c r="BX315" s="2">
        <f t="shared" ca="1" si="606"/>
        <v>0</v>
      </c>
      <c r="BY315" s="2">
        <f t="shared" ca="1" si="606"/>
        <v>0</v>
      </c>
      <c r="BZ315" s="2">
        <f t="shared" ca="1" si="606"/>
        <v>0</v>
      </c>
      <c r="CA315" s="2">
        <f t="shared" ca="1" si="606"/>
        <v>0</v>
      </c>
      <c r="CB315" s="2">
        <f t="shared" ca="1" si="606"/>
        <v>0</v>
      </c>
      <c r="CC315" s="2">
        <f t="shared" ca="1" si="606"/>
        <v>0</v>
      </c>
      <c r="CD315" s="2">
        <f t="shared" ref="CD315:EH315" ca="1" si="607">-CD242-CD243</f>
        <v>0</v>
      </c>
      <c r="CE315" s="2">
        <f t="shared" ca="1" si="607"/>
        <v>0</v>
      </c>
      <c r="CF315" s="2">
        <f t="shared" ca="1" si="607"/>
        <v>0</v>
      </c>
      <c r="CG315" s="2">
        <f t="shared" ca="1" si="607"/>
        <v>0</v>
      </c>
      <c r="CH315" s="2">
        <f t="shared" ca="1" si="607"/>
        <v>0</v>
      </c>
      <c r="CI315" s="2">
        <f t="shared" ca="1" si="607"/>
        <v>0</v>
      </c>
      <c r="CJ315" s="2">
        <f t="shared" ca="1" si="607"/>
        <v>0</v>
      </c>
      <c r="CK315" s="2">
        <f t="shared" ca="1" si="607"/>
        <v>0</v>
      </c>
      <c r="CL315" s="2">
        <f t="shared" ca="1" si="607"/>
        <v>0</v>
      </c>
      <c r="CM315" s="2">
        <f t="shared" ca="1" si="607"/>
        <v>0</v>
      </c>
      <c r="CN315" s="2">
        <f t="shared" ca="1" si="607"/>
        <v>0</v>
      </c>
      <c r="CO315" s="2">
        <f t="shared" ca="1" si="607"/>
        <v>0</v>
      </c>
      <c r="CP315" s="2">
        <f t="shared" ca="1" si="607"/>
        <v>0</v>
      </c>
      <c r="CQ315" s="2">
        <f t="shared" ca="1" si="607"/>
        <v>0</v>
      </c>
      <c r="CR315" s="2">
        <f t="shared" ca="1" si="607"/>
        <v>0</v>
      </c>
      <c r="CS315" s="2">
        <f t="shared" ca="1" si="607"/>
        <v>0</v>
      </c>
      <c r="CT315" s="2">
        <f t="shared" ca="1" si="607"/>
        <v>0</v>
      </c>
      <c r="CU315" s="2">
        <f t="shared" ca="1" si="607"/>
        <v>0</v>
      </c>
      <c r="CV315" s="2">
        <f t="shared" ca="1" si="607"/>
        <v>0</v>
      </c>
      <c r="CW315" s="2">
        <f t="shared" ca="1" si="607"/>
        <v>0</v>
      </c>
      <c r="CX315" s="2">
        <f t="shared" ca="1" si="607"/>
        <v>0</v>
      </c>
      <c r="CY315" s="2">
        <f t="shared" ca="1" si="607"/>
        <v>0</v>
      </c>
      <c r="CZ315" s="2">
        <f t="shared" ca="1" si="607"/>
        <v>0</v>
      </c>
      <c r="DA315" s="2">
        <f t="shared" ca="1" si="607"/>
        <v>0</v>
      </c>
      <c r="DB315" s="2">
        <f t="shared" ca="1" si="607"/>
        <v>0</v>
      </c>
      <c r="DC315" s="2">
        <f t="shared" ca="1" si="607"/>
        <v>0</v>
      </c>
      <c r="DD315" s="2">
        <f t="shared" ca="1" si="607"/>
        <v>0</v>
      </c>
      <c r="DE315" s="2">
        <f t="shared" ca="1" si="607"/>
        <v>0</v>
      </c>
      <c r="DF315" s="2">
        <f t="shared" ca="1" si="607"/>
        <v>0</v>
      </c>
      <c r="DG315" s="2">
        <f t="shared" ca="1" si="607"/>
        <v>0</v>
      </c>
      <c r="DH315" s="2">
        <f t="shared" ca="1" si="607"/>
        <v>0</v>
      </c>
      <c r="DI315" s="2">
        <f t="shared" ca="1" si="607"/>
        <v>0</v>
      </c>
      <c r="DJ315" s="2">
        <f t="shared" ca="1" si="607"/>
        <v>0</v>
      </c>
      <c r="DK315" s="2">
        <f t="shared" ca="1" si="607"/>
        <v>0</v>
      </c>
      <c r="DL315" s="2">
        <f t="shared" ca="1" si="607"/>
        <v>0</v>
      </c>
      <c r="DM315" s="2">
        <f t="shared" ca="1" si="607"/>
        <v>0</v>
      </c>
      <c r="DN315" s="2">
        <f t="shared" ca="1" si="607"/>
        <v>0</v>
      </c>
      <c r="DO315" s="2">
        <f t="shared" ca="1" si="607"/>
        <v>0</v>
      </c>
      <c r="DP315" s="2">
        <f t="shared" ca="1" si="607"/>
        <v>0</v>
      </c>
      <c r="DQ315" s="2">
        <f t="shared" ca="1" si="607"/>
        <v>0</v>
      </c>
      <c r="DR315" s="2">
        <f t="shared" ca="1" si="607"/>
        <v>0</v>
      </c>
      <c r="DS315" s="2">
        <f t="shared" ca="1" si="607"/>
        <v>0</v>
      </c>
      <c r="DT315" s="2">
        <f t="shared" ca="1" si="607"/>
        <v>0</v>
      </c>
      <c r="DU315" s="2">
        <f t="shared" ca="1" si="607"/>
        <v>0</v>
      </c>
      <c r="DV315" s="2">
        <f t="shared" ca="1" si="607"/>
        <v>0</v>
      </c>
      <c r="DW315" s="2">
        <f t="shared" ca="1" si="607"/>
        <v>0</v>
      </c>
      <c r="DX315" s="2">
        <f t="shared" ca="1" si="607"/>
        <v>0</v>
      </c>
      <c r="DY315" s="2">
        <f t="shared" ca="1" si="607"/>
        <v>0</v>
      </c>
      <c r="DZ315" s="2">
        <f t="shared" ca="1" si="607"/>
        <v>0</v>
      </c>
      <c r="EA315" s="2">
        <f t="shared" ca="1" si="607"/>
        <v>0</v>
      </c>
      <c r="EB315" s="2">
        <f t="shared" ca="1" si="607"/>
        <v>0</v>
      </c>
      <c r="EC315" s="2">
        <f t="shared" ca="1" si="607"/>
        <v>0</v>
      </c>
      <c r="ED315" s="2">
        <f t="shared" ca="1" si="607"/>
        <v>0</v>
      </c>
      <c r="EE315" s="2">
        <f t="shared" ca="1" si="607"/>
        <v>0</v>
      </c>
      <c r="EF315" s="2">
        <f t="shared" ca="1" si="607"/>
        <v>0</v>
      </c>
      <c r="EG315" s="2">
        <f t="shared" ca="1" si="607"/>
        <v>0</v>
      </c>
      <c r="EH315" s="2">
        <f t="shared" ca="1" si="607"/>
        <v>0</v>
      </c>
    </row>
    <row r="316" spans="1:138" x14ac:dyDescent="0.2">
      <c r="A316" s="2"/>
      <c r="B316" s="182" t="s">
        <v>280</v>
      </c>
      <c r="C316" s="96"/>
      <c r="D316" s="2">
        <f>SUBTOTAL(9,D317:D318)</f>
        <v>0</v>
      </c>
      <c r="E316" s="2">
        <f t="shared" ref="E316:N316" ca="1" si="608">SUBTOTAL(9,E317:E318)</f>
        <v>0</v>
      </c>
      <c r="F316" s="2">
        <f t="shared" ca="1" si="608"/>
        <v>0</v>
      </c>
      <c r="G316" s="2">
        <f t="shared" ca="1" si="608"/>
        <v>0</v>
      </c>
      <c r="H316" s="2">
        <f t="shared" ca="1" si="608"/>
        <v>0</v>
      </c>
      <c r="I316" s="2">
        <f t="shared" ca="1" si="608"/>
        <v>0</v>
      </c>
      <c r="J316" s="2">
        <f t="shared" ca="1" si="608"/>
        <v>0</v>
      </c>
      <c r="K316" s="2">
        <f t="shared" ca="1" si="608"/>
        <v>0</v>
      </c>
      <c r="L316" s="2">
        <f t="shared" ca="1" si="608"/>
        <v>0</v>
      </c>
      <c r="M316" s="2">
        <f t="shared" ca="1" si="608"/>
        <v>0</v>
      </c>
      <c r="N316" s="2">
        <f t="shared" ca="1" si="608"/>
        <v>0</v>
      </c>
      <c r="O316" s="2">
        <f ca="1">SUBTOTAL(9,O317:O318)</f>
        <v>0</v>
      </c>
      <c r="P316" s="2">
        <f t="shared" ca="1" si="578"/>
        <v>0</v>
      </c>
      <c r="Q316" s="2"/>
      <c r="R316" s="2">
        <f t="shared" ref="R316:CC316" si="609">SUBTOTAL(9,R317:R318)</f>
        <v>0</v>
      </c>
      <c r="S316" s="2">
        <f t="shared" ca="1" si="609"/>
        <v>0</v>
      </c>
      <c r="T316" s="2">
        <f t="shared" ca="1" si="609"/>
        <v>0</v>
      </c>
      <c r="U316" s="2">
        <f t="shared" ca="1" si="609"/>
        <v>0</v>
      </c>
      <c r="V316" s="2">
        <f t="shared" ca="1" si="609"/>
        <v>0</v>
      </c>
      <c r="W316" s="2">
        <f t="shared" ca="1" si="609"/>
        <v>0</v>
      </c>
      <c r="X316" s="2">
        <f t="shared" ca="1" si="609"/>
        <v>0</v>
      </c>
      <c r="Y316" s="2">
        <f t="shared" ca="1" si="609"/>
        <v>0</v>
      </c>
      <c r="Z316" s="2">
        <f t="shared" ca="1" si="609"/>
        <v>0</v>
      </c>
      <c r="AA316" s="2">
        <f t="shared" ca="1" si="609"/>
        <v>0</v>
      </c>
      <c r="AB316" s="2">
        <f t="shared" ca="1" si="609"/>
        <v>0</v>
      </c>
      <c r="AC316" s="2">
        <f t="shared" ca="1" si="609"/>
        <v>0</v>
      </c>
      <c r="AD316" s="2">
        <f t="shared" ca="1" si="609"/>
        <v>0</v>
      </c>
      <c r="AE316" s="2">
        <f t="shared" ca="1" si="609"/>
        <v>0</v>
      </c>
      <c r="AF316" s="2">
        <f t="shared" ca="1" si="609"/>
        <v>0</v>
      </c>
      <c r="AG316" s="2">
        <f t="shared" ca="1" si="609"/>
        <v>0</v>
      </c>
      <c r="AH316" s="2">
        <f t="shared" ca="1" si="609"/>
        <v>0</v>
      </c>
      <c r="AI316" s="2">
        <f t="shared" ca="1" si="609"/>
        <v>0</v>
      </c>
      <c r="AJ316" s="2">
        <f t="shared" ca="1" si="609"/>
        <v>0</v>
      </c>
      <c r="AK316" s="2">
        <f t="shared" ca="1" si="609"/>
        <v>0</v>
      </c>
      <c r="AL316" s="2">
        <f t="shared" ca="1" si="609"/>
        <v>0</v>
      </c>
      <c r="AM316" s="2">
        <f t="shared" ca="1" si="609"/>
        <v>0</v>
      </c>
      <c r="AN316" s="2">
        <f t="shared" ca="1" si="609"/>
        <v>0</v>
      </c>
      <c r="AO316" s="2">
        <f t="shared" ca="1" si="609"/>
        <v>0</v>
      </c>
      <c r="AP316" s="2">
        <f t="shared" ca="1" si="609"/>
        <v>0</v>
      </c>
      <c r="AQ316" s="2">
        <f t="shared" ca="1" si="609"/>
        <v>0</v>
      </c>
      <c r="AR316" s="2">
        <f t="shared" ca="1" si="609"/>
        <v>0</v>
      </c>
      <c r="AS316" s="2">
        <f t="shared" ca="1" si="609"/>
        <v>0</v>
      </c>
      <c r="AT316" s="2">
        <f t="shared" ca="1" si="609"/>
        <v>0</v>
      </c>
      <c r="AU316" s="2">
        <f t="shared" ca="1" si="609"/>
        <v>0</v>
      </c>
      <c r="AV316" s="2">
        <f t="shared" ca="1" si="609"/>
        <v>0</v>
      </c>
      <c r="AW316" s="2">
        <f t="shared" ca="1" si="609"/>
        <v>0</v>
      </c>
      <c r="AX316" s="2">
        <f t="shared" ca="1" si="609"/>
        <v>0</v>
      </c>
      <c r="AY316" s="2">
        <f t="shared" ca="1" si="609"/>
        <v>0</v>
      </c>
      <c r="AZ316" s="2">
        <f t="shared" ca="1" si="609"/>
        <v>0</v>
      </c>
      <c r="BA316" s="2">
        <f t="shared" ca="1" si="609"/>
        <v>0</v>
      </c>
      <c r="BB316" s="2">
        <f t="shared" ca="1" si="609"/>
        <v>0</v>
      </c>
      <c r="BC316" s="2">
        <f t="shared" ca="1" si="609"/>
        <v>0</v>
      </c>
      <c r="BD316" s="2">
        <f t="shared" ca="1" si="609"/>
        <v>0</v>
      </c>
      <c r="BE316" s="2">
        <f t="shared" ca="1" si="609"/>
        <v>0</v>
      </c>
      <c r="BF316" s="2">
        <f t="shared" ca="1" si="609"/>
        <v>0</v>
      </c>
      <c r="BG316" s="2">
        <f t="shared" ca="1" si="609"/>
        <v>0</v>
      </c>
      <c r="BH316" s="2">
        <f t="shared" ca="1" si="609"/>
        <v>0</v>
      </c>
      <c r="BI316" s="2">
        <f t="shared" ca="1" si="609"/>
        <v>0</v>
      </c>
      <c r="BJ316" s="2">
        <f t="shared" ca="1" si="609"/>
        <v>0</v>
      </c>
      <c r="BK316" s="2">
        <f t="shared" ca="1" si="609"/>
        <v>0</v>
      </c>
      <c r="BL316" s="2">
        <f t="shared" ca="1" si="609"/>
        <v>0</v>
      </c>
      <c r="BM316" s="2">
        <f t="shared" ca="1" si="609"/>
        <v>0</v>
      </c>
      <c r="BN316" s="2">
        <f t="shared" ca="1" si="609"/>
        <v>0</v>
      </c>
      <c r="BO316" s="2">
        <f t="shared" ca="1" si="609"/>
        <v>0</v>
      </c>
      <c r="BP316" s="2">
        <f t="shared" ca="1" si="609"/>
        <v>0</v>
      </c>
      <c r="BQ316" s="2">
        <f t="shared" ca="1" si="609"/>
        <v>0</v>
      </c>
      <c r="BR316" s="2">
        <f t="shared" ca="1" si="609"/>
        <v>0</v>
      </c>
      <c r="BS316" s="2">
        <f t="shared" ca="1" si="609"/>
        <v>0</v>
      </c>
      <c r="BT316" s="2">
        <f t="shared" ca="1" si="609"/>
        <v>0</v>
      </c>
      <c r="BU316" s="2">
        <f t="shared" ca="1" si="609"/>
        <v>0</v>
      </c>
      <c r="BV316" s="2">
        <f t="shared" ca="1" si="609"/>
        <v>0</v>
      </c>
      <c r="BW316" s="2">
        <f t="shared" ca="1" si="609"/>
        <v>0</v>
      </c>
      <c r="BX316" s="2">
        <f t="shared" ca="1" si="609"/>
        <v>0</v>
      </c>
      <c r="BY316" s="2">
        <f t="shared" ca="1" si="609"/>
        <v>0</v>
      </c>
      <c r="BZ316" s="2">
        <f t="shared" ca="1" si="609"/>
        <v>0</v>
      </c>
      <c r="CA316" s="2">
        <f t="shared" ca="1" si="609"/>
        <v>0</v>
      </c>
      <c r="CB316" s="2">
        <f t="shared" ca="1" si="609"/>
        <v>0</v>
      </c>
      <c r="CC316" s="2">
        <f t="shared" ca="1" si="609"/>
        <v>0</v>
      </c>
      <c r="CD316" s="2">
        <f t="shared" ref="CD316:EH316" ca="1" si="610">SUBTOTAL(9,CD317:CD318)</f>
        <v>0</v>
      </c>
      <c r="CE316" s="2">
        <f t="shared" ca="1" si="610"/>
        <v>0</v>
      </c>
      <c r="CF316" s="2">
        <f t="shared" ca="1" si="610"/>
        <v>0</v>
      </c>
      <c r="CG316" s="2">
        <f t="shared" ca="1" si="610"/>
        <v>0</v>
      </c>
      <c r="CH316" s="2">
        <f t="shared" ca="1" si="610"/>
        <v>0</v>
      </c>
      <c r="CI316" s="2">
        <f t="shared" ca="1" si="610"/>
        <v>0</v>
      </c>
      <c r="CJ316" s="2">
        <f t="shared" ca="1" si="610"/>
        <v>0</v>
      </c>
      <c r="CK316" s="2">
        <f t="shared" ca="1" si="610"/>
        <v>0</v>
      </c>
      <c r="CL316" s="2">
        <f t="shared" ca="1" si="610"/>
        <v>0</v>
      </c>
      <c r="CM316" s="2">
        <f t="shared" ca="1" si="610"/>
        <v>0</v>
      </c>
      <c r="CN316" s="2">
        <f t="shared" ca="1" si="610"/>
        <v>0</v>
      </c>
      <c r="CO316" s="2">
        <f t="shared" ca="1" si="610"/>
        <v>0</v>
      </c>
      <c r="CP316" s="2">
        <f t="shared" ca="1" si="610"/>
        <v>0</v>
      </c>
      <c r="CQ316" s="2">
        <f t="shared" ca="1" si="610"/>
        <v>0</v>
      </c>
      <c r="CR316" s="2">
        <f t="shared" ca="1" si="610"/>
        <v>0</v>
      </c>
      <c r="CS316" s="2">
        <f t="shared" ca="1" si="610"/>
        <v>0</v>
      </c>
      <c r="CT316" s="2">
        <f t="shared" ca="1" si="610"/>
        <v>0</v>
      </c>
      <c r="CU316" s="2">
        <f t="shared" ca="1" si="610"/>
        <v>0</v>
      </c>
      <c r="CV316" s="2">
        <f t="shared" ca="1" si="610"/>
        <v>0</v>
      </c>
      <c r="CW316" s="2">
        <f t="shared" ca="1" si="610"/>
        <v>0</v>
      </c>
      <c r="CX316" s="2">
        <f t="shared" ca="1" si="610"/>
        <v>0</v>
      </c>
      <c r="CY316" s="2">
        <f t="shared" ca="1" si="610"/>
        <v>0</v>
      </c>
      <c r="CZ316" s="2">
        <f t="shared" ca="1" si="610"/>
        <v>0</v>
      </c>
      <c r="DA316" s="2">
        <f t="shared" ca="1" si="610"/>
        <v>0</v>
      </c>
      <c r="DB316" s="2">
        <f t="shared" ca="1" si="610"/>
        <v>0</v>
      </c>
      <c r="DC316" s="2">
        <f t="shared" ca="1" si="610"/>
        <v>0</v>
      </c>
      <c r="DD316" s="2">
        <f t="shared" ca="1" si="610"/>
        <v>0</v>
      </c>
      <c r="DE316" s="2">
        <f t="shared" ca="1" si="610"/>
        <v>0</v>
      </c>
      <c r="DF316" s="2">
        <f t="shared" ca="1" si="610"/>
        <v>0</v>
      </c>
      <c r="DG316" s="2">
        <f t="shared" ca="1" si="610"/>
        <v>0</v>
      </c>
      <c r="DH316" s="2">
        <f t="shared" ca="1" si="610"/>
        <v>0</v>
      </c>
      <c r="DI316" s="2">
        <f t="shared" ca="1" si="610"/>
        <v>0</v>
      </c>
      <c r="DJ316" s="2">
        <f t="shared" ca="1" si="610"/>
        <v>0</v>
      </c>
      <c r="DK316" s="2">
        <f t="shared" ca="1" si="610"/>
        <v>0</v>
      </c>
      <c r="DL316" s="2">
        <f t="shared" ca="1" si="610"/>
        <v>0</v>
      </c>
      <c r="DM316" s="2">
        <f t="shared" ca="1" si="610"/>
        <v>0</v>
      </c>
      <c r="DN316" s="2">
        <f t="shared" ca="1" si="610"/>
        <v>0</v>
      </c>
      <c r="DO316" s="2">
        <f t="shared" ca="1" si="610"/>
        <v>0</v>
      </c>
      <c r="DP316" s="2">
        <f t="shared" ca="1" si="610"/>
        <v>0</v>
      </c>
      <c r="DQ316" s="2">
        <f t="shared" ca="1" si="610"/>
        <v>0</v>
      </c>
      <c r="DR316" s="2">
        <f t="shared" ca="1" si="610"/>
        <v>0</v>
      </c>
      <c r="DS316" s="2">
        <f t="shared" ca="1" si="610"/>
        <v>0</v>
      </c>
      <c r="DT316" s="2">
        <f t="shared" ca="1" si="610"/>
        <v>0</v>
      </c>
      <c r="DU316" s="2">
        <f t="shared" ca="1" si="610"/>
        <v>0</v>
      </c>
      <c r="DV316" s="2">
        <f t="shared" ca="1" si="610"/>
        <v>0</v>
      </c>
      <c r="DW316" s="2">
        <f t="shared" ca="1" si="610"/>
        <v>0</v>
      </c>
      <c r="DX316" s="2">
        <f t="shared" ca="1" si="610"/>
        <v>0</v>
      </c>
      <c r="DY316" s="2">
        <f t="shared" ca="1" si="610"/>
        <v>0</v>
      </c>
      <c r="DZ316" s="2">
        <f t="shared" ca="1" si="610"/>
        <v>0</v>
      </c>
      <c r="EA316" s="2">
        <f t="shared" ca="1" si="610"/>
        <v>0</v>
      </c>
      <c r="EB316" s="2">
        <f t="shared" ca="1" si="610"/>
        <v>0</v>
      </c>
      <c r="EC316" s="2">
        <f t="shared" ca="1" si="610"/>
        <v>0</v>
      </c>
      <c r="ED316" s="2">
        <f t="shared" ca="1" si="610"/>
        <v>0</v>
      </c>
      <c r="EE316" s="2">
        <f t="shared" ca="1" si="610"/>
        <v>0</v>
      </c>
      <c r="EF316" s="2">
        <f t="shared" ca="1" si="610"/>
        <v>0</v>
      </c>
      <c r="EG316" s="2">
        <f t="shared" ca="1" si="610"/>
        <v>0</v>
      </c>
      <c r="EH316" s="2">
        <f t="shared" ca="1" si="610"/>
        <v>0</v>
      </c>
    </row>
    <row r="317" spans="1:138" x14ac:dyDescent="0.2">
      <c r="A317" s="2"/>
      <c r="B317" s="187" t="s">
        <v>281</v>
      </c>
      <c r="C317" s="96"/>
      <c r="D317" s="96">
        <f>D79</f>
        <v>0</v>
      </c>
      <c r="E317" s="96">
        <f t="shared" ref="E317:N317" si="611">E79</f>
        <v>0</v>
      </c>
      <c r="F317" s="96">
        <f t="shared" ca="1" si="611"/>
        <v>0</v>
      </c>
      <c r="G317" s="96">
        <f t="shared" ca="1" si="611"/>
        <v>0</v>
      </c>
      <c r="H317" s="96">
        <f t="shared" ca="1" si="611"/>
        <v>0</v>
      </c>
      <c r="I317" s="96">
        <f t="shared" ca="1" si="611"/>
        <v>0</v>
      </c>
      <c r="J317" s="96">
        <f t="shared" ca="1" si="611"/>
        <v>0</v>
      </c>
      <c r="K317" s="96">
        <f t="shared" ca="1" si="611"/>
        <v>0</v>
      </c>
      <c r="L317" s="96">
        <f t="shared" ca="1" si="611"/>
        <v>0</v>
      </c>
      <c r="M317" s="96">
        <f t="shared" ca="1" si="611"/>
        <v>0</v>
      </c>
      <c r="N317" s="96">
        <f t="shared" ca="1" si="611"/>
        <v>0</v>
      </c>
      <c r="O317" s="96">
        <f ca="1">O79</f>
        <v>0</v>
      </c>
      <c r="P317" s="96">
        <f t="shared" ca="1" si="578"/>
        <v>0</v>
      </c>
      <c r="Q317" s="2"/>
      <c r="R317" s="2">
        <f t="shared" ref="R317:CC317" si="612">R79</f>
        <v>0</v>
      </c>
      <c r="S317" s="2">
        <f t="shared" si="612"/>
        <v>0</v>
      </c>
      <c r="T317" s="2">
        <f t="shared" si="612"/>
        <v>0</v>
      </c>
      <c r="U317" s="2">
        <f t="shared" si="612"/>
        <v>0</v>
      </c>
      <c r="V317" s="2">
        <f t="shared" si="612"/>
        <v>0</v>
      </c>
      <c r="W317" s="2">
        <f t="shared" si="612"/>
        <v>0</v>
      </c>
      <c r="X317" s="2">
        <f t="shared" si="612"/>
        <v>0</v>
      </c>
      <c r="Y317" s="2">
        <f t="shared" si="612"/>
        <v>0</v>
      </c>
      <c r="Z317" s="2">
        <f t="shared" si="612"/>
        <v>0</v>
      </c>
      <c r="AA317" s="2">
        <f t="shared" si="612"/>
        <v>0</v>
      </c>
      <c r="AB317" s="2">
        <f t="shared" si="612"/>
        <v>0</v>
      </c>
      <c r="AC317" s="2">
        <f t="shared" si="612"/>
        <v>0</v>
      </c>
      <c r="AD317" s="2">
        <f t="shared" si="612"/>
        <v>0</v>
      </c>
      <c r="AE317" s="2">
        <f t="shared" ca="1" si="612"/>
        <v>0</v>
      </c>
      <c r="AF317" s="2">
        <f t="shared" ca="1" si="612"/>
        <v>0</v>
      </c>
      <c r="AG317" s="2">
        <f t="shared" ca="1" si="612"/>
        <v>0</v>
      </c>
      <c r="AH317" s="2">
        <f t="shared" ca="1" si="612"/>
        <v>0</v>
      </c>
      <c r="AI317" s="2">
        <f t="shared" ca="1" si="612"/>
        <v>0</v>
      </c>
      <c r="AJ317" s="2">
        <f t="shared" ca="1" si="612"/>
        <v>0</v>
      </c>
      <c r="AK317" s="2">
        <f t="shared" ca="1" si="612"/>
        <v>0</v>
      </c>
      <c r="AL317" s="2">
        <f t="shared" ca="1" si="612"/>
        <v>0</v>
      </c>
      <c r="AM317" s="2">
        <f t="shared" ca="1" si="612"/>
        <v>0</v>
      </c>
      <c r="AN317" s="2">
        <f t="shared" ca="1" si="612"/>
        <v>0</v>
      </c>
      <c r="AO317" s="2">
        <f t="shared" ca="1" si="612"/>
        <v>0</v>
      </c>
      <c r="AP317" s="2">
        <f t="shared" ca="1" si="612"/>
        <v>0</v>
      </c>
      <c r="AQ317" s="2">
        <f t="shared" ca="1" si="612"/>
        <v>0</v>
      </c>
      <c r="AR317" s="2">
        <f t="shared" ca="1" si="612"/>
        <v>0</v>
      </c>
      <c r="AS317" s="2">
        <f t="shared" ca="1" si="612"/>
        <v>0</v>
      </c>
      <c r="AT317" s="2">
        <f t="shared" ca="1" si="612"/>
        <v>0</v>
      </c>
      <c r="AU317" s="2">
        <f t="shared" ca="1" si="612"/>
        <v>0</v>
      </c>
      <c r="AV317" s="2">
        <f t="shared" ca="1" si="612"/>
        <v>0</v>
      </c>
      <c r="AW317" s="2">
        <f t="shared" ca="1" si="612"/>
        <v>0</v>
      </c>
      <c r="AX317" s="2">
        <f t="shared" ca="1" si="612"/>
        <v>0</v>
      </c>
      <c r="AY317" s="2">
        <f t="shared" ca="1" si="612"/>
        <v>0</v>
      </c>
      <c r="AZ317" s="2">
        <f t="shared" ca="1" si="612"/>
        <v>0</v>
      </c>
      <c r="BA317" s="2">
        <f t="shared" ca="1" si="612"/>
        <v>0</v>
      </c>
      <c r="BB317" s="2">
        <f t="shared" ca="1" si="612"/>
        <v>0</v>
      </c>
      <c r="BC317" s="2">
        <f t="shared" ca="1" si="612"/>
        <v>0</v>
      </c>
      <c r="BD317" s="2">
        <f t="shared" ca="1" si="612"/>
        <v>0</v>
      </c>
      <c r="BE317" s="2">
        <f t="shared" ca="1" si="612"/>
        <v>0</v>
      </c>
      <c r="BF317" s="2">
        <f t="shared" ca="1" si="612"/>
        <v>0</v>
      </c>
      <c r="BG317" s="2">
        <f t="shared" ca="1" si="612"/>
        <v>0</v>
      </c>
      <c r="BH317" s="2">
        <f t="shared" ca="1" si="612"/>
        <v>0</v>
      </c>
      <c r="BI317" s="2">
        <f t="shared" ca="1" si="612"/>
        <v>0</v>
      </c>
      <c r="BJ317" s="2">
        <f t="shared" ca="1" si="612"/>
        <v>0</v>
      </c>
      <c r="BK317" s="2">
        <f t="shared" ca="1" si="612"/>
        <v>0</v>
      </c>
      <c r="BL317" s="2">
        <f t="shared" ca="1" si="612"/>
        <v>0</v>
      </c>
      <c r="BM317" s="2">
        <f t="shared" ca="1" si="612"/>
        <v>0</v>
      </c>
      <c r="BN317" s="2">
        <f t="shared" ca="1" si="612"/>
        <v>0</v>
      </c>
      <c r="BO317" s="2">
        <f t="shared" ca="1" si="612"/>
        <v>0</v>
      </c>
      <c r="BP317" s="2">
        <f t="shared" ca="1" si="612"/>
        <v>0</v>
      </c>
      <c r="BQ317" s="2">
        <f t="shared" ca="1" si="612"/>
        <v>0</v>
      </c>
      <c r="BR317" s="2">
        <f t="shared" ca="1" si="612"/>
        <v>0</v>
      </c>
      <c r="BS317" s="2">
        <f t="shared" ca="1" si="612"/>
        <v>0</v>
      </c>
      <c r="BT317" s="2">
        <f t="shared" ca="1" si="612"/>
        <v>0</v>
      </c>
      <c r="BU317" s="2">
        <f t="shared" ca="1" si="612"/>
        <v>0</v>
      </c>
      <c r="BV317" s="2">
        <f t="shared" ca="1" si="612"/>
        <v>0</v>
      </c>
      <c r="BW317" s="2">
        <f t="shared" ca="1" si="612"/>
        <v>0</v>
      </c>
      <c r="BX317" s="2">
        <f t="shared" ca="1" si="612"/>
        <v>0</v>
      </c>
      <c r="BY317" s="2">
        <f t="shared" ca="1" si="612"/>
        <v>0</v>
      </c>
      <c r="BZ317" s="2">
        <f t="shared" ca="1" si="612"/>
        <v>0</v>
      </c>
      <c r="CA317" s="2">
        <f t="shared" ca="1" si="612"/>
        <v>0</v>
      </c>
      <c r="CB317" s="2">
        <f t="shared" ca="1" si="612"/>
        <v>0</v>
      </c>
      <c r="CC317" s="2">
        <f t="shared" ca="1" si="612"/>
        <v>0</v>
      </c>
      <c r="CD317" s="2">
        <f t="shared" ref="CD317:EH317" ca="1" si="613">CD79</f>
        <v>0</v>
      </c>
      <c r="CE317" s="2">
        <f t="shared" ca="1" si="613"/>
        <v>0</v>
      </c>
      <c r="CF317" s="2">
        <f t="shared" ca="1" si="613"/>
        <v>0</v>
      </c>
      <c r="CG317" s="2">
        <f t="shared" ca="1" si="613"/>
        <v>0</v>
      </c>
      <c r="CH317" s="2">
        <f t="shared" ca="1" si="613"/>
        <v>0</v>
      </c>
      <c r="CI317" s="2">
        <f t="shared" ca="1" si="613"/>
        <v>0</v>
      </c>
      <c r="CJ317" s="2">
        <f t="shared" ca="1" si="613"/>
        <v>0</v>
      </c>
      <c r="CK317" s="2">
        <f t="shared" ca="1" si="613"/>
        <v>0</v>
      </c>
      <c r="CL317" s="2">
        <f t="shared" ca="1" si="613"/>
        <v>0</v>
      </c>
      <c r="CM317" s="2">
        <f t="shared" ca="1" si="613"/>
        <v>0</v>
      </c>
      <c r="CN317" s="2">
        <f t="shared" ca="1" si="613"/>
        <v>0</v>
      </c>
      <c r="CO317" s="2">
        <f t="shared" ca="1" si="613"/>
        <v>0</v>
      </c>
      <c r="CP317" s="2">
        <f t="shared" ca="1" si="613"/>
        <v>0</v>
      </c>
      <c r="CQ317" s="2">
        <f t="shared" ca="1" si="613"/>
        <v>0</v>
      </c>
      <c r="CR317" s="2">
        <f t="shared" ca="1" si="613"/>
        <v>0</v>
      </c>
      <c r="CS317" s="2">
        <f t="shared" ca="1" si="613"/>
        <v>0</v>
      </c>
      <c r="CT317" s="2">
        <f t="shared" ca="1" si="613"/>
        <v>0</v>
      </c>
      <c r="CU317" s="2">
        <f t="shared" ca="1" si="613"/>
        <v>0</v>
      </c>
      <c r="CV317" s="2">
        <f t="shared" ca="1" si="613"/>
        <v>0</v>
      </c>
      <c r="CW317" s="2">
        <f t="shared" ca="1" si="613"/>
        <v>0</v>
      </c>
      <c r="CX317" s="2">
        <f t="shared" ca="1" si="613"/>
        <v>0</v>
      </c>
      <c r="CY317" s="2">
        <f t="shared" ca="1" si="613"/>
        <v>0</v>
      </c>
      <c r="CZ317" s="2">
        <f t="shared" ca="1" si="613"/>
        <v>0</v>
      </c>
      <c r="DA317" s="2">
        <f t="shared" ca="1" si="613"/>
        <v>0</v>
      </c>
      <c r="DB317" s="2">
        <f t="shared" ca="1" si="613"/>
        <v>0</v>
      </c>
      <c r="DC317" s="2">
        <f t="shared" ca="1" si="613"/>
        <v>0</v>
      </c>
      <c r="DD317" s="2">
        <f t="shared" ca="1" si="613"/>
        <v>0</v>
      </c>
      <c r="DE317" s="2">
        <f t="shared" ca="1" si="613"/>
        <v>0</v>
      </c>
      <c r="DF317" s="2">
        <f t="shared" ca="1" si="613"/>
        <v>0</v>
      </c>
      <c r="DG317" s="2">
        <f t="shared" ca="1" si="613"/>
        <v>0</v>
      </c>
      <c r="DH317" s="2">
        <f t="shared" ca="1" si="613"/>
        <v>0</v>
      </c>
      <c r="DI317" s="2">
        <f t="shared" ca="1" si="613"/>
        <v>0</v>
      </c>
      <c r="DJ317" s="2">
        <f t="shared" ca="1" si="613"/>
        <v>0</v>
      </c>
      <c r="DK317" s="2">
        <f t="shared" ca="1" si="613"/>
        <v>0</v>
      </c>
      <c r="DL317" s="2">
        <f t="shared" ca="1" si="613"/>
        <v>0</v>
      </c>
      <c r="DM317" s="2">
        <f t="shared" ca="1" si="613"/>
        <v>0</v>
      </c>
      <c r="DN317" s="2">
        <f t="shared" ca="1" si="613"/>
        <v>0</v>
      </c>
      <c r="DO317" s="2">
        <f t="shared" ca="1" si="613"/>
        <v>0</v>
      </c>
      <c r="DP317" s="2">
        <f t="shared" ca="1" si="613"/>
        <v>0</v>
      </c>
      <c r="DQ317" s="2">
        <f t="shared" ca="1" si="613"/>
        <v>0</v>
      </c>
      <c r="DR317" s="2">
        <f t="shared" ca="1" si="613"/>
        <v>0</v>
      </c>
      <c r="DS317" s="2">
        <f t="shared" ca="1" si="613"/>
        <v>0</v>
      </c>
      <c r="DT317" s="2">
        <f t="shared" ca="1" si="613"/>
        <v>0</v>
      </c>
      <c r="DU317" s="2">
        <f t="shared" ca="1" si="613"/>
        <v>0</v>
      </c>
      <c r="DV317" s="2">
        <f t="shared" ca="1" si="613"/>
        <v>0</v>
      </c>
      <c r="DW317" s="2">
        <f t="shared" ca="1" si="613"/>
        <v>0</v>
      </c>
      <c r="DX317" s="2">
        <f t="shared" ca="1" si="613"/>
        <v>0</v>
      </c>
      <c r="DY317" s="2">
        <f t="shared" ca="1" si="613"/>
        <v>0</v>
      </c>
      <c r="DZ317" s="2">
        <f t="shared" ca="1" si="613"/>
        <v>0</v>
      </c>
      <c r="EA317" s="2">
        <f t="shared" ca="1" si="613"/>
        <v>0</v>
      </c>
      <c r="EB317" s="2">
        <f t="shared" ca="1" si="613"/>
        <v>0</v>
      </c>
      <c r="EC317" s="2">
        <f t="shared" ca="1" si="613"/>
        <v>0</v>
      </c>
      <c r="ED317" s="2">
        <f t="shared" ca="1" si="613"/>
        <v>0</v>
      </c>
      <c r="EE317" s="2">
        <f t="shared" ca="1" si="613"/>
        <v>0</v>
      </c>
      <c r="EF317" s="2">
        <f t="shared" ca="1" si="613"/>
        <v>0</v>
      </c>
      <c r="EG317" s="2">
        <f t="shared" ca="1" si="613"/>
        <v>0</v>
      </c>
      <c r="EH317" s="2">
        <f t="shared" ca="1" si="613"/>
        <v>0</v>
      </c>
    </row>
    <row r="318" spans="1:138" x14ac:dyDescent="0.2">
      <c r="A318" s="2"/>
      <c r="B318" s="187" t="s">
        <v>282</v>
      </c>
      <c r="C318" s="96"/>
      <c r="D318" s="96">
        <f>D104</f>
        <v>0</v>
      </c>
      <c r="E318" s="96">
        <f t="shared" ref="E318:N318" ca="1" si="614">E104</f>
        <v>0</v>
      </c>
      <c r="F318" s="96">
        <f t="shared" ca="1" si="614"/>
        <v>0</v>
      </c>
      <c r="G318" s="96">
        <f t="shared" ca="1" si="614"/>
        <v>0</v>
      </c>
      <c r="H318" s="96">
        <f t="shared" ca="1" si="614"/>
        <v>0</v>
      </c>
      <c r="I318" s="96">
        <f t="shared" ca="1" si="614"/>
        <v>0</v>
      </c>
      <c r="J318" s="96">
        <f t="shared" ca="1" si="614"/>
        <v>0</v>
      </c>
      <c r="K318" s="96">
        <f t="shared" ca="1" si="614"/>
        <v>0</v>
      </c>
      <c r="L318" s="96">
        <f t="shared" ca="1" si="614"/>
        <v>0</v>
      </c>
      <c r="M318" s="96">
        <f t="shared" ca="1" si="614"/>
        <v>0</v>
      </c>
      <c r="N318" s="96">
        <f t="shared" ca="1" si="614"/>
        <v>0</v>
      </c>
      <c r="O318" s="96">
        <f>O104</f>
        <v>0</v>
      </c>
      <c r="P318" s="96">
        <f t="shared" ca="1" si="578"/>
        <v>0</v>
      </c>
      <c r="Q318" s="2"/>
      <c r="R318" s="2">
        <f t="shared" ref="R318:CC318" si="615">R104</f>
        <v>0</v>
      </c>
      <c r="S318" s="2">
        <f t="shared" ca="1" si="615"/>
        <v>0</v>
      </c>
      <c r="T318" s="2">
        <f t="shared" ca="1" si="615"/>
        <v>0</v>
      </c>
      <c r="U318" s="2">
        <f t="shared" ca="1" si="615"/>
        <v>0</v>
      </c>
      <c r="V318" s="2">
        <f t="shared" ca="1" si="615"/>
        <v>0</v>
      </c>
      <c r="W318" s="2">
        <f t="shared" ca="1" si="615"/>
        <v>0</v>
      </c>
      <c r="X318" s="2">
        <f t="shared" ca="1" si="615"/>
        <v>0</v>
      </c>
      <c r="Y318" s="2">
        <f t="shared" ca="1" si="615"/>
        <v>0</v>
      </c>
      <c r="Z318" s="2">
        <f t="shared" ca="1" si="615"/>
        <v>0</v>
      </c>
      <c r="AA318" s="2">
        <f t="shared" ca="1" si="615"/>
        <v>0</v>
      </c>
      <c r="AB318" s="2">
        <f t="shared" ca="1" si="615"/>
        <v>0</v>
      </c>
      <c r="AC318" s="2">
        <f t="shared" ca="1" si="615"/>
        <v>0</v>
      </c>
      <c r="AD318" s="2">
        <f t="shared" ca="1" si="615"/>
        <v>0</v>
      </c>
      <c r="AE318" s="2">
        <f t="shared" ca="1" si="615"/>
        <v>0</v>
      </c>
      <c r="AF318" s="2">
        <f t="shared" ca="1" si="615"/>
        <v>0</v>
      </c>
      <c r="AG318" s="2">
        <f t="shared" ca="1" si="615"/>
        <v>0</v>
      </c>
      <c r="AH318" s="2">
        <f t="shared" ca="1" si="615"/>
        <v>0</v>
      </c>
      <c r="AI318" s="2">
        <f t="shared" ca="1" si="615"/>
        <v>0</v>
      </c>
      <c r="AJ318" s="2">
        <f t="shared" ca="1" si="615"/>
        <v>0</v>
      </c>
      <c r="AK318" s="2">
        <f t="shared" ca="1" si="615"/>
        <v>0</v>
      </c>
      <c r="AL318" s="2">
        <f t="shared" ca="1" si="615"/>
        <v>0</v>
      </c>
      <c r="AM318" s="2">
        <f t="shared" ca="1" si="615"/>
        <v>0</v>
      </c>
      <c r="AN318" s="2">
        <f t="shared" ca="1" si="615"/>
        <v>0</v>
      </c>
      <c r="AO318" s="2">
        <f t="shared" ca="1" si="615"/>
        <v>0</v>
      </c>
      <c r="AP318" s="2">
        <f t="shared" ca="1" si="615"/>
        <v>0</v>
      </c>
      <c r="AQ318" s="2">
        <f t="shared" ca="1" si="615"/>
        <v>0</v>
      </c>
      <c r="AR318" s="2">
        <f t="shared" ca="1" si="615"/>
        <v>0</v>
      </c>
      <c r="AS318" s="2">
        <f t="shared" ca="1" si="615"/>
        <v>0</v>
      </c>
      <c r="AT318" s="2">
        <f t="shared" ca="1" si="615"/>
        <v>0</v>
      </c>
      <c r="AU318" s="2">
        <f t="shared" ca="1" si="615"/>
        <v>0</v>
      </c>
      <c r="AV318" s="2">
        <f t="shared" ca="1" si="615"/>
        <v>0</v>
      </c>
      <c r="AW318" s="2">
        <f t="shared" ca="1" si="615"/>
        <v>0</v>
      </c>
      <c r="AX318" s="2">
        <f t="shared" ca="1" si="615"/>
        <v>0</v>
      </c>
      <c r="AY318" s="2">
        <f t="shared" ca="1" si="615"/>
        <v>0</v>
      </c>
      <c r="AZ318" s="2">
        <f t="shared" ca="1" si="615"/>
        <v>0</v>
      </c>
      <c r="BA318" s="2">
        <f t="shared" ca="1" si="615"/>
        <v>0</v>
      </c>
      <c r="BB318" s="2">
        <f t="shared" ca="1" si="615"/>
        <v>0</v>
      </c>
      <c r="BC318" s="2">
        <f t="shared" ca="1" si="615"/>
        <v>0</v>
      </c>
      <c r="BD318" s="2">
        <f t="shared" ca="1" si="615"/>
        <v>0</v>
      </c>
      <c r="BE318" s="2">
        <f t="shared" ca="1" si="615"/>
        <v>0</v>
      </c>
      <c r="BF318" s="2">
        <f t="shared" ca="1" si="615"/>
        <v>0</v>
      </c>
      <c r="BG318" s="2">
        <f t="shared" ca="1" si="615"/>
        <v>0</v>
      </c>
      <c r="BH318" s="2">
        <f t="shared" ca="1" si="615"/>
        <v>0</v>
      </c>
      <c r="BI318" s="2">
        <f t="shared" ca="1" si="615"/>
        <v>0</v>
      </c>
      <c r="BJ318" s="2">
        <f t="shared" ca="1" si="615"/>
        <v>0</v>
      </c>
      <c r="BK318" s="2">
        <f t="shared" ca="1" si="615"/>
        <v>0</v>
      </c>
      <c r="BL318" s="2">
        <f t="shared" ca="1" si="615"/>
        <v>0</v>
      </c>
      <c r="BM318" s="2">
        <f t="shared" ca="1" si="615"/>
        <v>0</v>
      </c>
      <c r="BN318" s="2">
        <f t="shared" ca="1" si="615"/>
        <v>0</v>
      </c>
      <c r="BO318" s="2">
        <f t="shared" ca="1" si="615"/>
        <v>0</v>
      </c>
      <c r="BP318" s="2">
        <f t="shared" ca="1" si="615"/>
        <v>0</v>
      </c>
      <c r="BQ318" s="2">
        <f t="shared" ca="1" si="615"/>
        <v>0</v>
      </c>
      <c r="BR318" s="2">
        <f t="shared" ca="1" si="615"/>
        <v>0</v>
      </c>
      <c r="BS318" s="2">
        <f t="shared" ca="1" si="615"/>
        <v>0</v>
      </c>
      <c r="BT318" s="2">
        <f t="shared" ca="1" si="615"/>
        <v>0</v>
      </c>
      <c r="BU318" s="2">
        <f t="shared" ca="1" si="615"/>
        <v>0</v>
      </c>
      <c r="BV318" s="2">
        <f t="shared" ca="1" si="615"/>
        <v>0</v>
      </c>
      <c r="BW318" s="2">
        <f t="shared" ca="1" si="615"/>
        <v>0</v>
      </c>
      <c r="BX318" s="2">
        <f t="shared" ca="1" si="615"/>
        <v>0</v>
      </c>
      <c r="BY318" s="2">
        <f t="shared" ca="1" si="615"/>
        <v>0</v>
      </c>
      <c r="BZ318" s="2">
        <f t="shared" ca="1" si="615"/>
        <v>0</v>
      </c>
      <c r="CA318" s="2">
        <f t="shared" ca="1" si="615"/>
        <v>0</v>
      </c>
      <c r="CB318" s="2">
        <f t="shared" ca="1" si="615"/>
        <v>0</v>
      </c>
      <c r="CC318" s="2">
        <f t="shared" ca="1" si="615"/>
        <v>0</v>
      </c>
      <c r="CD318" s="2">
        <f t="shared" ref="CD318:EH318" ca="1" si="616">CD104</f>
        <v>0</v>
      </c>
      <c r="CE318" s="2">
        <f t="shared" ca="1" si="616"/>
        <v>0</v>
      </c>
      <c r="CF318" s="2">
        <f t="shared" ca="1" si="616"/>
        <v>0</v>
      </c>
      <c r="CG318" s="2">
        <f t="shared" ca="1" si="616"/>
        <v>0</v>
      </c>
      <c r="CH318" s="2">
        <f t="shared" ca="1" si="616"/>
        <v>0</v>
      </c>
      <c r="CI318" s="2">
        <f t="shared" ca="1" si="616"/>
        <v>0</v>
      </c>
      <c r="CJ318" s="2">
        <f t="shared" ca="1" si="616"/>
        <v>0</v>
      </c>
      <c r="CK318" s="2">
        <f t="shared" ca="1" si="616"/>
        <v>0</v>
      </c>
      <c r="CL318" s="2">
        <f t="shared" ca="1" si="616"/>
        <v>0</v>
      </c>
      <c r="CM318" s="2">
        <f t="shared" ca="1" si="616"/>
        <v>0</v>
      </c>
      <c r="CN318" s="2">
        <f t="shared" ca="1" si="616"/>
        <v>0</v>
      </c>
      <c r="CO318" s="2">
        <f t="shared" ca="1" si="616"/>
        <v>0</v>
      </c>
      <c r="CP318" s="2">
        <f t="shared" ca="1" si="616"/>
        <v>0</v>
      </c>
      <c r="CQ318" s="2">
        <f t="shared" ca="1" si="616"/>
        <v>0</v>
      </c>
      <c r="CR318" s="2">
        <f t="shared" ca="1" si="616"/>
        <v>0</v>
      </c>
      <c r="CS318" s="2">
        <f t="shared" ca="1" si="616"/>
        <v>0</v>
      </c>
      <c r="CT318" s="2">
        <f t="shared" ca="1" si="616"/>
        <v>0</v>
      </c>
      <c r="CU318" s="2">
        <f t="shared" ca="1" si="616"/>
        <v>0</v>
      </c>
      <c r="CV318" s="2">
        <f t="shared" ca="1" si="616"/>
        <v>0</v>
      </c>
      <c r="CW318" s="2">
        <f t="shared" ca="1" si="616"/>
        <v>0</v>
      </c>
      <c r="CX318" s="2">
        <f t="shared" ca="1" si="616"/>
        <v>0</v>
      </c>
      <c r="CY318" s="2">
        <f t="shared" ca="1" si="616"/>
        <v>0</v>
      </c>
      <c r="CZ318" s="2">
        <f t="shared" ca="1" si="616"/>
        <v>0</v>
      </c>
      <c r="DA318" s="2">
        <f t="shared" ca="1" si="616"/>
        <v>0</v>
      </c>
      <c r="DB318" s="2">
        <f t="shared" ca="1" si="616"/>
        <v>0</v>
      </c>
      <c r="DC318" s="2">
        <f t="shared" ca="1" si="616"/>
        <v>0</v>
      </c>
      <c r="DD318" s="2">
        <f t="shared" ca="1" si="616"/>
        <v>0</v>
      </c>
      <c r="DE318" s="2">
        <f t="shared" ca="1" si="616"/>
        <v>0</v>
      </c>
      <c r="DF318" s="2">
        <f t="shared" ca="1" si="616"/>
        <v>0</v>
      </c>
      <c r="DG318" s="2">
        <f t="shared" ca="1" si="616"/>
        <v>0</v>
      </c>
      <c r="DH318" s="2">
        <f t="shared" ca="1" si="616"/>
        <v>0</v>
      </c>
      <c r="DI318" s="2">
        <f t="shared" ca="1" si="616"/>
        <v>0</v>
      </c>
      <c r="DJ318" s="2">
        <f t="shared" ca="1" si="616"/>
        <v>0</v>
      </c>
      <c r="DK318" s="2">
        <f t="shared" ca="1" si="616"/>
        <v>0</v>
      </c>
      <c r="DL318" s="2">
        <f t="shared" ca="1" si="616"/>
        <v>0</v>
      </c>
      <c r="DM318" s="2">
        <f t="shared" ca="1" si="616"/>
        <v>0</v>
      </c>
      <c r="DN318" s="2">
        <f t="shared" ca="1" si="616"/>
        <v>0</v>
      </c>
      <c r="DO318" s="2">
        <f t="shared" ca="1" si="616"/>
        <v>0</v>
      </c>
      <c r="DP318" s="2">
        <f t="shared" ca="1" si="616"/>
        <v>0</v>
      </c>
      <c r="DQ318" s="2">
        <f t="shared" ca="1" si="616"/>
        <v>0</v>
      </c>
      <c r="DR318" s="2">
        <f t="shared" ca="1" si="616"/>
        <v>0</v>
      </c>
      <c r="DS318" s="2">
        <f t="shared" ca="1" si="616"/>
        <v>0</v>
      </c>
      <c r="DT318" s="2">
        <f t="shared" ca="1" si="616"/>
        <v>0</v>
      </c>
      <c r="DU318" s="2">
        <f t="shared" ca="1" si="616"/>
        <v>0</v>
      </c>
      <c r="DV318" s="2">
        <f t="shared" ca="1" si="616"/>
        <v>0</v>
      </c>
      <c r="DW318" s="2">
        <f t="shared" ca="1" si="616"/>
        <v>0</v>
      </c>
      <c r="DX318" s="2">
        <f t="shared" ca="1" si="616"/>
        <v>0</v>
      </c>
      <c r="DY318" s="2">
        <f t="shared" ca="1" si="616"/>
        <v>0</v>
      </c>
      <c r="DZ318" s="2">
        <f t="shared" ca="1" si="616"/>
        <v>0</v>
      </c>
      <c r="EA318" s="2">
        <f t="shared" ca="1" si="616"/>
        <v>0</v>
      </c>
      <c r="EB318" s="2">
        <f t="shared" ca="1" si="616"/>
        <v>0</v>
      </c>
      <c r="EC318" s="2">
        <f t="shared" ca="1" si="616"/>
        <v>0</v>
      </c>
      <c r="ED318" s="2">
        <f t="shared" ca="1" si="616"/>
        <v>0</v>
      </c>
      <c r="EE318" s="2">
        <f t="shared" ca="1" si="616"/>
        <v>0</v>
      </c>
      <c r="EF318" s="2">
        <f t="shared" ca="1" si="616"/>
        <v>0</v>
      </c>
      <c r="EG318" s="2">
        <f t="shared" ca="1" si="616"/>
        <v>0</v>
      </c>
      <c r="EH318" s="2">
        <f t="shared" ca="1" si="616"/>
        <v>0</v>
      </c>
    </row>
    <row r="319" spans="1:138" ht="12.75" thickBot="1" x14ac:dyDescent="0.25">
      <c r="A319" s="2"/>
      <c r="B319" s="205" t="s">
        <v>283</v>
      </c>
      <c r="C319" s="150"/>
      <c r="D319" s="96">
        <f>D105</f>
        <v>0</v>
      </c>
      <c r="E319" s="96">
        <f t="shared" ref="E319:N319" ca="1" si="617">E105</f>
        <v>0</v>
      </c>
      <c r="F319" s="96">
        <f t="shared" ca="1" si="617"/>
        <v>0</v>
      </c>
      <c r="G319" s="96">
        <f t="shared" ca="1" si="617"/>
        <v>0</v>
      </c>
      <c r="H319" s="96">
        <f t="shared" ca="1" si="617"/>
        <v>0</v>
      </c>
      <c r="I319" s="96">
        <f t="shared" ca="1" si="617"/>
        <v>0</v>
      </c>
      <c r="J319" s="96">
        <f t="shared" ca="1" si="617"/>
        <v>0</v>
      </c>
      <c r="K319" s="96">
        <f t="shared" ca="1" si="617"/>
        <v>0</v>
      </c>
      <c r="L319" s="96">
        <f t="shared" ca="1" si="617"/>
        <v>0</v>
      </c>
      <c r="M319" s="96">
        <f t="shared" ca="1" si="617"/>
        <v>0</v>
      </c>
      <c r="N319" s="96">
        <f t="shared" ca="1" si="617"/>
        <v>0</v>
      </c>
      <c r="O319" s="96">
        <f>O105</f>
        <v>0</v>
      </c>
      <c r="P319" s="96">
        <f t="shared" ca="1" si="578"/>
        <v>0</v>
      </c>
      <c r="Q319" s="2"/>
      <c r="R319" s="2">
        <f t="shared" ref="R319:CC319" si="618">R105</f>
        <v>0</v>
      </c>
      <c r="S319" s="2">
        <f t="shared" ca="1" si="618"/>
        <v>0</v>
      </c>
      <c r="T319" s="2">
        <f t="shared" ca="1" si="618"/>
        <v>0</v>
      </c>
      <c r="U319" s="2">
        <f t="shared" ca="1" si="618"/>
        <v>0</v>
      </c>
      <c r="V319" s="2">
        <f t="shared" ca="1" si="618"/>
        <v>0</v>
      </c>
      <c r="W319" s="2">
        <f t="shared" ca="1" si="618"/>
        <v>0</v>
      </c>
      <c r="X319" s="2">
        <f t="shared" ca="1" si="618"/>
        <v>0</v>
      </c>
      <c r="Y319" s="2">
        <f t="shared" ca="1" si="618"/>
        <v>0</v>
      </c>
      <c r="Z319" s="2">
        <f t="shared" ca="1" si="618"/>
        <v>0</v>
      </c>
      <c r="AA319" s="2">
        <f t="shared" ca="1" si="618"/>
        <v>0</v>
      </c>
      <c r="AB319" s="2">
        <f t="shared" ca="1" si="618"/>
        <v>0</v>
      </c>
      <c r="AC319" s="2">
        <f t="shared" ca="1" si="618"/>
        <v>0</v>
      </c>
      <c r="AD319" s="2">
        <f t="shared" ca="1" si="618"/>
        <v>0</v>
      </c>
      <c r="AE319" s="2">
        <f t="shared" ca="1" si="618"/>
        <v>0</v>
      </c>
      <c r="AF319" s="2">
        <f t="shared" ca="1" si="618"/>
        <v>0</v>
      </c>
      <c r="AG319" s="2">
        <f t="shared" ca="1" si="618"/>
        <v>0</v>
      </c>
      <c r="AH319" s="2">
        <f t="shared" ca="1" si="618"/>
        <v>0</v>
      </c>
      <c r="AI319" s="2">
        <f t="shared" ca="1" si="618"/>
        <v>0</v>
      </c>
      <c r="AJ319" s="2">
        <f t="shared" ca="1" si="618"/>
        <v>0</v>
      </c>
      <c r="AK319" s="2">
        <f t="shared" ca="1" si="618"/>
        <v>0</v>
      </c>
      <c r="AL319" s="2">
        <f t="shared" ca="1" si="618"/>
        <v>0</v>
      </c>
      <c r="AM319" s="2">
        <f t="shared" ca="1" si="618"/>
        <v>0</v>
      </c>
      <c r="AN319" s="2">
        <f t="shared" ca="1" si="618"/>
        <v>0</v>
      </c>
      <c r="AO319" s="2">
        <f t="shared" ca="1" si="618"/>
        <v>0</v>
      </c>
      <c r="AP319" s="2">
        <f t="shared" ca="1" si="618"/>
        <v>0</v>
      </c>
      <c r="AQ319" s="2">
        <f t="shared" ca="1" si="618"/>
        <v>0</v>
      </c>
      <c r="AR319" s="2">
        <f t="shared" ca="1" si="618"/>
        <v>0</v>
      </c>
      <c r="AS319" s="2">
        <f t="shared" ca="1" si="618"/>
        <v>0</v>
      </c>
      <c r="AT319" s="2">
        <f t="shared" ca="1" si="618"/>
        <v>0</v>
      </c>
      <c r="AU319" s="2">
        <f t="shared" ca="1" si="618"/>
        <v>0</v>
      </c>
      <c r="AV319" s="2">
        <f t="shared" ca="1" si="618"/>
        <v>0</v>
      </c>
      <c r="AW319" s="2">
        <f t="shared" ca="1" si="618"/>
        <v>0</v>
      </c>
      <c r="AX319" s="2">
        <f t="shared" ca="1" si="618"/>
        <v>0</v>
      </c>
      <c r="AY319" s="2">
        <f t="shared" ca="1" si="618"/>
        <v>0</v>
      </c>
      <c r="AZ319" s="2">
        <f t="shared" ca="1" si="618"/>
        <v>0</v>
      </c>
      <c r="BA319" s="2">
        <f t="shared" ca="1" si="618"/>
        <v>0</v>
      </c>
      <c r="BB319" s="2">
        <f t="shared" ca="1" si="618"/>
        <v>0</v>
      </c>
      <c r="BC319" s="2">
        <f t="shared" ca="1" si="618"/>
        <v>0</v>
      </c>
      <c r="BD319" s="2">
        <f t="shared" ca="1" si="618"/>
        <v>0</v>
      </c>
      <c r="BE319" s="2">
        <f t="shared" ca="1" si="618"/>
        <v>0</v>
      </c>
      <c r="BF319" s="2">
        <f t="shared" ca="1" si="618"/>
        <v>0</v>
      </c>
      <c r="BG319" s="2">
        <f t="shared" ca="1" si="618"/>
        <v>0</v>
      </c>
      <c r="BH319" s="2">
        <f t="shared" ca="1" si="618"/>
        <v>0</v>
      </c>
      <c r="BI319" s="2">
        <f t="shared" ca="1" si="618"/>
        <v>0</v>
      </c>
      <c r="BJ319" s="2">
        <f t="shared" ca="1" si="618"/>
        <v>0</v>
      </c>
      <c r="BK319" s="2">
        <f t="shared" ca="1" si="618"/>
        <v>0</v>
      </c>
      <c r="BL319" s="2">
        <f t="shared" ca="1" si="618"/>
        <v>0</v>
      </c>
      <c r="BM319" s="2">
        <f t="shared" ca="1" si="618"/>
        <v>0</v>
      </c>
      <c r="BN319" s="2">
        <f t="shared" ca="1" si="618"/>
        <v>0</v>
      </c>
      <c r="BO319" s="2">
        <f t="shared" ca="1" si="618"/>
        <v>0</v>
      </c>
      <c r="BP319" s="2">
        <f t="shared" ca="1" si="618"/>
        <v>0</v>
      </c>
      <c r="BQ319" s="2">
        <f t="shared" ca="1" si="618"/>
        <v>0</v>
      </c>
      <c r="BR319" s="2">
        <f t="shared" ca="1" si="618"/>
        <v>0</v>
      </c>
      <c r="BS319" s="2">
        <f t="shared" ca="1" si="618"/>
        <v>0</v>
      </c>
      <c r="BT319" s="2">
        <f t="shared" ca="1" si="618"/>
        <v>0</v>
      </c>
      <c r="BU319" s="2">
        <f t="shared" ca="1" si="618"/>
        <v>0</v>
      </c>
      <c r="BV319" s="2">
        <f t="shared" ca="1" si="618"/>
        <v>0</v>
      </c>
      <c r="BW319" s="2">
        <f t="shared" ca="1" si="618"/>
        <v>0</v>
      </c>
      <c r="BX319" s="2">
        <f t="shared" ca="1" si="618"/>
        <v>0</v>
      </c>
      <c r="BY319" s="2">
        <f t="shared" ca="1" si="618"/>
        <v>0</v>
      </c>
      <c r="BZ319" s="2">
        <f t="shared" ca="1" si="618"/>
        <v>0</v>
      </c>
      <c r="CA319" s="2">
        <f t="shared" ca="1" si="618"/>
        <v>0</v>
      </c>
      <c r="CB319" s="2">
        <f t="shared" ca="1" si="618"/>
        <v>0</v>
      </c>
      <c r="CC319" s="2">
        <f t="shared" ca="1" si="618"/>
        <v>0</v>
      </c>
      <c r="CD319" s="2">
        <f t="shared" ref="CD319:EH319" ca="1" si="619">CD105</f>
        <v>0</v>
      </c>
      <c r="CE319" s="2">
        <f t="shared" ca="1" si="619"/>
        <v>0</v>
      </c>
      <c r="CF319" s="2">
        <f t="shared" ca="1" si="619"/>
        <v>0</v>
      </c>
      <c r="CG319" s="2">
        <f t="shared" ca="1" si="619"/>
        <v>0</v>
      </c>
      <c r="CH319" s="2">
        <f t="shared" ca="1" si="619"/>
        <v>0</v>
      </c>
      <c r="CI319" s="2">
        <f t="shared" ca="1" si="619"/>
        <v>0</v>
      </c>
      <c r="CJ319" s="2">
        <f t="shared" ca="1" si="619"/>
        <v>0</v>
      </c>
      <c r="CK319" s="2">
        <f t="shared" ca="1" si="619"/>
        <v>0</v>
      </c>
      <c r="CL319" s="2">
        <f t="shared" ca="1" si="619"/>
        <v>0</v>
      </c>
      <c r="CM319" s="2">
        <f t="shared" ca="1" si="619"/>
        <v>0</v>
      </c>
      <c r="CN319" s="2">
        <f t="shared" ca="1" si="619"/>
        <v>0</v>
      </c>
      <c r="CO319" s="2">
        <f t="shared" ca="1" si="619"/>
        <v>0</v>
      </c>
      <c r="CP319" s="2">
        <f t="shared" ca="1" si="619"/>
        <v>0</v>
      </c>
      <c r="CQ319" s="2">
        <f t="shared" ca="1" si="619"/>
        <v>0</v>
      </c>
      <c r="CR319" s="2">
        <f t="shared" ca="1" si="619"/>
        <v>0</v>
      </c>
      <c r="CS319" s="2">
        <f t="shared" ca="1" si="619"/>
        <v>0</v>
      </c>
      <c r="CT319" s="2">
        <f t="shared" ca="1" si="619"/>
        <v>0</v>
      </c>
      <c r="CU319" s="2">
        <f t="shared" ca="1" si="619"/>
        <v>0</v>
      </c>
      <c r="CV319" s="2">
        <f t="shared" ca="1" si="619"/>
        <v>0</v>
      </c>
      <c r="CW319" s="2">
        <f t="shared" ca="1" si="619"/>
        <v>0</v>
      </c>
      <c r="CX319" s="2">
        <f t="shared" ca="1" si="619"/>
        <v>0</v>
      </c>
      <c r="CY319" s="2">
        <f t="shared" ca="1" si="619"/>
        <v>0</v>
      </c>
      <c r="CZ319" s="2">
        <f t="shared" ca="1" si="619"/>
        <v>0</v>
      </c>
      <c r="DA319" s="2">
        <f t="shared" ca="1" si="619"/>
        <v>0</v>
      </c>
      <c r="DB319" s="2">
        <f t="shared" ca="1" si="619"/>
        <v>0</v>
      </c>
      <c r="DC319" s="2">
        <f t="shared" ca="1" si="619"/>
        <v>0</v>
      </c>
      <c r="DD319" s="2">
        <f t="shared" ca="1" si="619"/>
        <v>0</v>
      </c>
      <c r="DE319" s="2">
        <f t="shared" ca="1" si="619"/>
        <v>0</v>
      </c>
      <c r="DF319" s="2">
        <f t="shared" ca="1" si="619"/>
        <v>0</v>
      </c>
      <c r="DG319" s="2">
        <f t="shared" ca="1" si="619"/>
        <v>0</v>
      </c>
      <c r="DH319" s="2">
        <f t="shared" ca="1" si="619"/>
        <v>0</v>
      </c>
      <c r="DI319" s="2">
        <f t="shared" ca="1" si="619"/>
        <v>0</v>
      </c>
      <c r="DJ319" s="2">
        <f t="shared" ca="1" si="619"/>
        <v>0</v>
      </c>
      <c r="DK319" s="2">
        <f t="shared" ca="1" si="619"/>
        <v>0</v>
      </c>
      <c r="DL319" s="2">
        <f t="shared" ca="1" si="619"/>
        <v>0</v>
      </c>
      <c r="DM319" s="2">
        <f t="shared" ca="1" si="619"/>
        <v>0</v>
      </c>
      <c r="DN319" s="2">
        <f t="shared" ca="1" si="619"/>
        <v>0</v>
      </c>
      <c r="DO319" s="2">
        <f t="shared" ca="1" si="619"/>
        <v>0</v>
      </c>
      <c r="DP319" s="2">
        <f t="shared" ca="1" si="619"/>
        <v>0</v>
      </c>
      <c r="DQ319" s="2">
        <f t="shared" ca="1" si="619"/>
        <v>0</v>
      </c>
      <c r="DR319" s="2">
        <f t="shared" ca="1" si="619"/>
        <v>0</v>
      </c>
      <c r="DS319" s="2">
        <f t="shared" ca="1" si="619"/>
        <v>0</v>
      </c>
      <c r="DT319" s="2">
        <f t="shared" ca="1" si="619"/>
        <v>0</v>
      </c>
      <c r="DU319" s="2">
        <f t="shared" ca="1" si="619"/>
        <v>0</v>
      </c>
      <c r="DV319" s="2">
        <f t="shared" ca="1" si="619"/>
        <v>0</v>
      </c>
      <c r="DW319" s="2">
        <f t="shared" ca="1" si="619"/>
        <v>0</v>
      </c>
      <c r="DX319" s="2">
        <f t="shared" ca="1" si="619"/>
        <v>0</v>
      </c>
      <c r="DY319" s="2">
        <f t="shared" ca="1" si="619"/>
        <v>0</v>
      </c>
      <c r="DZ319" s="2">
        <f t="shared" ca="1" si="619"/>
        <v>0</v>
      </c>
      <c r="EA319" s="2">
        <f t="shared" ca="1" si="619"/>
        <v>0</v>
      </c>
      <c r="EB319" s="2">
        <f t="shared" ca="1" si="619"/>
        <v>0</v>
      </c>
      <c r="EC319" s="2">
        <f t="shared" ca="1" si="619"/>
        <v>0</v>
      </c>
      <c r="ED319" s="2">
        <f t="shared" ca="1" si="619"/>
        <v>0</v>
      </c>
      <c r="EE319" s="2">
        <f t="shared" ca="1" si="619"/>
        <v>0</v>
      </c>
      <c r="EF319" s="2">
        <f t="shared" ca="1" si="619"/>
        <v>0</v>
      </c>
      <c r="EG319" s="2">
        <f t="shared" ca="1" si="619"/>
        <v>0</v>
      </c>
      <c r="EH319" s="2">
        <f t="shared" ca="1" si="619"/>
        <v>0</v>
      </c>
    </row>
    <row r="320" spans="1:138" ht="12.75" thickTop="1" x14ac:dyDescent="0.2">
      <c r="A320" s="2"/>
      <c r="B320" s="206" t="s">
        <v>284</v>
      </c>
      <c r="C320" s="174"/>
      <c r="D320" s="201">
        <f ca="1">SUBTOTAL(9,D290:D319)</f>
        <v>77553702.80491367</v>
      </c>
      <c r="E320" s="201">
        <f t="shared" ref="E320:P320" ca="1" si="620">SUBTOTAL(9,E290:E319)</f>
        <v>89687.500000001863</v>
      </c>
      <c r="F320" s="201">
        <f t="shared" ca="1" si="620"/>
        <v>91929.6875</v>
      </c>
      <c r="G320" s="201">
        <f t="shared" ca="1" si="620"/>
        <v>94227.9296875</v>
      </c>
      <c r="H320" s="201">
        <f t="shared" ca="1" si="620"/>
        <v>96583.627929689363</v>
      </c>
      <c r="I320" s="201">
        <f t="shared" ca="1" si="620"/>
        <v>98998.218627929688</v>
      </c>
      <c r="J320" s="201">
        <f t="shared" ca="1" si="620"/>
        <v>101473.17409362644</v>
      </c>
      <c r="K320" s="201">
        <f t="shared" ca="1" si="620"/>
        <v>104010.0034459671</v>
      </c>
      <c r="L320" s="201">
        <f t="shared" ca="1" si="620"/>
        <v>106610.25353211723</v>
      </c>
      <c r="M320" s="201">
        <f t="shared" ca="1" si="620"/>
        <v>109275.509870423</v>
      </c>
      <c r="N320" s="201">
        <f t="shared" ca="1" si="620"/>
        <v>112007.39761717618</v>
      </c>
      <c r="O320" s="201">
        <f ca="1">SUBTOTAL(9,O290:O319)</f>
        <v>0</v>
      </c>
      <c r="P320" s="201">
        <f t="shared" ca="1" si="620"/>
        <v>102382208.91213179</v>
      </c>
      <c r="Q320" s="2"/>
      <c r="R320" s="201">
        <f t="shared" ref="R320:CC320" ca="1" si="621">SUBTOTAL(9,R290:R319)</f>
        <v>77553702.80491367</v>
      </c>
      <c r="S320" s="201">
        <f t="shared" ca="1" si="621"/>
        <v>7473.9583333333721</v>
      </c>
      <c r="T320" s="201">
        <f t="shared" ca="1" si="621"/>
        <v>7473.9583333333721</v>
      </c>
      <c r="U320" s="201">
        <f t="shared" ca="1" si="621"/>
        <v>7473.9583333333721</v>
      </c>
      <c r="V320" s="201">
        <f t="shared" ca="1" si="621"/>
        <v>7473.9583333333721</v>
      </c>
      <c r="W320" s="201">
        <f t="shared" ca="1" si="621"/>
        <v>7473.9583333333721</v>
      </c>
      <c r="X320" s="201">
        <f t="shared" ca="1" si="621"/>
        <v>7473.9583333333721</v>
      </c>
      <c r="Y320" s="201">
        <f t="shared" ca="1" si="621"/>
        <v>7473.9583333333721</v>
      </c>
      <c r="Z320" s="201">
        <f t="shared" ca="1" si="621"/>
        <v>7473.9583333333721</v>
      </c>
      <c r="AA320" s="201">
        <f t="shared" ca="1" si="621"/>
        <v>7473.9583333333721</v>
      </c>
      <c r="AB320" s="201">
        <f t="shared" ca="1" si="621"/>
        <v>7473.9583333333721</v>
      </c>
      <c r="AC320" s="201">
        <f t="shared" ca="1" si="621"/>
        <v>0</v>
      </c>
      <c r="AD320" s="201">
        <f t="shared" ca="1" si="621"/>
        <v>7473.9583333333721</v>
      </c>
      <c r="AE320" s="201">
        <f t="shared" ca="1" si="621"/>
        <v>7660.8072916666861</v>
      </c>
      <c r="AF320" s="201">
        <f t="shared" ca="1" si="621"/>
        <v>7660.8072916666861</v>
      </c>
      <c r="AG320" s="201">
        <f t="shared" ca="1" si="621"/>
        <v>7660.8072916666861</v>
      </c>
      <c r="AH320" s="201">
        <f t="shared" ca="1" si="621"/>
        <v>7660.8072916666861</v>
      </c>
      <c r="AI320" s="201">
        <f t="shared" ca="1" si="621"/>
        <v>7660.8072916666861</v>
      </c>
      <c r="AJ320" s="201">
        <f t="shared" ca="1" si="621"/>
        <v>7660.8072916666861</v>
      </c>
      <c r="AK320" s="201">
        <f t="shared" ca="1" si="621"/>
        <v>7660.8072916666861</v>
      </c>
      <c r="AL320" s="201">
        <f t="shared" ca="1" si="621"/>
        <v>7660.8072916666861</v>
      </c>
      <c r="AM320" s="201">
        <f t="shared" ca="1" si="621"/>
        <v>7660.8072916666861</v>
      </c>
      <c r="AN320" s="201">
        <f t="shared" ca="1" si="621"/>
        <v>7660.8072916666861</v>
      </c>
      <c r="AO320" s="201">
        <f t="shared" ca="1" si="621"/>
        <v>7660.8072916666861</v>
      </c>
      <c r="AP320" s="201">
        <f t="shared" ca="1" si="621"/>
        <v>7660.8072916666861</v>
      </c>
      <c r="AQ320" s="201">
        <f t="shared" ca="1" si="621"/>
        <v>7852.3274739583721</v>
      </c>
      <c r="AR320" s="201">
        <f t="shared" ca="1" si="621"/>
        <v>7852.3274739583721</v>
      </c>
      <c r="AS320" s="201">
        <f t="shared" ca="1" si="621"/>
        <v>7852.3274739583721</v>
      </c>
      <c r="AT320" s="201">
        <f t="shared" ca="1" si="621"/>
        <v>7852.3274739583721</v>
      </c>
      <c r="AU320" s="201">
        <f t="shared" ca="1" si="621"/>
        <v>7852.3274739583721</v>
      </c>
      <c r="AV320" s="201">
        <f t="shared" ca="1" si="621"/>
        <v>7852.3274739583721</v>
      </c>
      <c r="AW320" s="201">
        <f t="shared" ca="1" si="621"/>
        <v>7852.3274739583721</v>
      </c>
      <c r="AX320" s="201">
        <f t="shared" ca="1" si="621"/>
        <v>7852.3274739583721</v>
      </c>
      <c r="AY320" s="201">
        <f t="shared" ca="1" si="621"/>
        <v>7852.3274739583721</v>
      </c>
      <c r="AZ320" s="201">
        <f t="shared" ca="1" si="621"/>
        <v>7852.3274739583721</v>
      </c>
      <c r="BA320" s="201">
        <f t="shared" ca="1" si="621"/>
        <v>7852.3274739583721</v>
      </c>
      <c r="BB320" s="201">
        <f t="shared" ca="1" si="621"/>
        <v>7852.3274739583721</v>
      </c>
      <c r="BC320" s="201">
        <f t="shared" ca="1" si="621"/>
        <v>8048.6356608073111</v>
      </c>
      <c r="BD320" s="201">
        <f t="shared" ca="1" si="621"/>
        <v>8048.6356608073111</v>
      </c>
      <c r="BE320" s="201">
        <f t="shared" ca="1" si="621"/>
        <v>8048.6356608073111</v>
      </c>
      <c r="BF320" s="201">
        <f t="shared" ca="1" si="621"/>
        <v>8048.6356608073111</v>
      </c>
      <c r="BG320" s="201">
        <f t="shared" ca="1" si="621"/>
        <v>8048.6356608073111</v>
      </c>
      <c r="BH320" s="201">
        <f t="shared" ca="1" si="621"/>
        <v>8048.6356608073111</v>
      </c>
      <c r="BI320" s="201">
        <f t="shared" ca="1" si="621"/>
        <v>8048.6356608073111</v>
      </c>
      <c r="BJ320" s="201">
        <f t="shared" ca="1" si="621"/>
        <v>8048.6356608073111</v>
      </c>
      <c r="BK320" s="201">
        <f t="shared" ca="1" si="621"/>
        <v>8048.6356608073111</v>
      </c>
      <c r="BL320" s="201">
        <f t="shared" ca="1" si="621"/>
        <v>8048.6356608073111</v>
      </c>
      <c r="BM320" s="201">
        <f t="shared" ca="1" si="621"/>
        <v>8048.6356608073111</v>
      </c>
      <c r="BN320" s="201">
        <f t="shared" ca="1" si="621"/>
        <v>8048.6356608073111</v>
      </c>
      <c r="BO320" s="201">
        <f t="shared" ca="1" si="621"/>
        <v>8249.8515523273963</v>
      </c>
      <c r="BP320" s="201">
        <f t="shared" ca="1" si="621"/>
        <v>8249.8515523273963</v>
      </c>
      <c r="BQ320" s="201">
        <f t="shared" ca="1" si="621"/>
        <v>8249.8515523273963</v>
      </c>
      <c r="BR320" s="201">
        <f t="shared" ca="1" si="621"/>
        <v>8249.8515523273963</v>
      </c>
      <c r="BS320" s="201">
        <f t="shared" ca="1" si="621"/>
        <v>8249.8515523273963</v>
      </c>
      <c r="BT320" s="201">
        <f t="shared" ca="1" si="621"/>
        <v>8249.8515523273963</v>
      </c>
      <c r="BU320" s="201">
        <f t="shared" ca="1" si="621"/>
        <v>8249.8515523273963</v>
      </c>
      <c r="BV320" s="201">
        <f t="shared" ca="1" si="621"/>
        <v>8249.8515523273963</v>
      </c>
      <c r="BW320" s="201">
        <f t="shared" ca="1" si="621"/>
        <v>8249.8515523273963</v>
      </c>
      <c r="BX320" s="201">
        <f t="shared" ca="1" si="621"/>
        <v>8249.8515523273963</v>
      </c>
      <c r="BY320" s="201">
        <f t="shared" ca="1" si="621"/>
        <v>8249.8515523273963</v>
      </c>
      <c r="BZ320" s="201">
        <f t="shared" ca="1" si="621"/>
        <v>8249.8515523273963</v>
      </c>
      <c r="CA320" s="201">
        <f t="shared" ca="1" si="621"/>
        <v>8456.0978411356919</v>
      </c>
      <c r="CB320" s="201">
        <f t="shared" ca="1" si="621"/>
        <v>8456.0978411356919</v>
      </c>
      <c r="CC320" s="201">
        <f t="shared" ca="1" si="621"/>
        <v>8456.0978411356919</v>
      </c>
      <c r="CD320" s="201">
        <f t="shared" ref="CD320:EH320" ca="1" si="622">SUBTOTAL(9,CD290:CD319)</f>
        <v>8456.0978411356919</v>
      </c>
      <c r="CE320" s="201">
        <f t="shared" ca="1" si="622"/>
        <v>8456.0978411356919</v>
      </c>
      <c r="CF320" s="201">
        <f t="shared" ca="1" si="622"/>
        <v>8456.0978411356919</v>
      </c>
      <c r="CG320" s="201">
        <f t="shared" ca="1" si="622"/>
        <v>8456.0978411356919</v>
      </c>
      <c r="CH320" s="201">
        <f t="shared" ca="1" si="622"/>
        <v>8456.0978411356919</v>
      </c>
      <c r="CI320" s="201">
        <f t="shared" ca="1" si="622"/>
        <v>8456.0978411356919</v>
      </c>
      <c r="CJ320" s="201">
        <f t="shared" ca="1" si="622"/>
        <v>8456.0978411356919</v>
      </c>
      <c r="CK320" s="201">
        <f t="shared" ca="1" si="622"/>
        <v>8456.0978411356919</v>
      </c>
      <c r="CL320" s="201">
        <f t="shared" ca="1" si="622"/>
        <v>8456.0978411356919</v>
      </c>
      <c r="CM320" s="201">
        <f t="shared" ca="1" si="622"/>
        <v>8667.5002871639444</v>
      </c>
      <c r="CN320" s="201">
        <f t="shared" ca="1" si="622"/>
        <v>8667.5002871639444</v>
      </c>
      <c r="CO320" s="201">
        <f t="shared" ca="1" si="622"/>
        <v>8667.5002871639444</v>
      </c>
      <c r="CP320" s="201">
        <f t="shared" ca="1" si="622"/>
        <v>8667.5002871639444</v>
      </c>
      <c r="CQ320" s="201">
        <f t="shared" ca="1" si="622"/>
        <v>8667.5002871639444</v>
      </c>
      <c r="CR320" s="201">
        <f t="shared" ca="1" si="622"/>
        <v>8667.5002871639444</v>
      </c>
      <c r="CS320" s="201">
        <f t="shared" ca="1" si="622"/>
        <v>8667.5002871639444</v>
      </c>
      <c r="CT320" s="201">
        <f t="shared" ca="1" si="622"/>
        <v>8667.5002871639444</v>
      </c>
      <c r="CU320" s="201">
        <f t="shared" ca="1" si="622"/>
        <v>8667.5002871639444</v>
      </c>
      <c r="CV320" s="201">
        <f t="shared" ca="1" si="622"/>
        <v>8667.5002871639444</v>
      </c>
      <c r="CW320" s="201">
        <f t="shared" ca="1" si="622"/>
        <v>8667.5002871639444</v>
      </c>
      <c r="CX320" s="201">
        <f t="shared" ca="1" si="622"/>
        <v>8667.5002871639444</v>
      </c>
      <c r="CY320" s="201">
        <f t="shared" ca="1" si="622"/>
        <v>8884.1877943432773</v>
      </c>
      <c r="CZ320" s="201">
        <f t="shared" ca="1" si="622"/>
        <v>8884.1877943432773</v>
      </c>
      <c r="DA320" s="201">
        <f t="shared" ca="1" si="622"/>
        <v>8884.1877943432773</v>
      </c>
      <c r="DB320" s="201">
        <f t="shared" ca="1" si="622"/>
        <v>8884.1877943432773</v>
      </c>
      <c r="DC320" s="201">
        <f t="shared" ca="1" si="622"/>
        <v>8884.1877943432773</v>
      </c>
      <c r="DD320" s="201">
        <f t="shared" ca="1" si="622"/>
        <v>8884.1877943432773</v>
      </c>
      <c r="DE320" s="201">
        <f t="shared" ca="1" si="622"/>
        <v>8884.1877943432773</v>
      </c>
      <c r="DF320" s="201">
        <f t="shared" ca="1" si="622"/>
        <v>8884.1877943432773</v>
      </c>
      <c r="DG320" s="201">
        <f t="shared" ca="1" si="622"/>
        <v>8884.1877943432773</v>
      </c>
      <c r="DH320" s="201">
        <f t="shared" ca="1" si="622"/>
        <v>8884.1877943432773</v>
      </c>
      <c r="DI320" s="201">
        <f t="shared" ca="1" si="622"/>
        <v>8884.1877943432773</v>
      </c>
      <c r="DJ320" s="201">
        <f t="shared" ca="1" si="622"/>
        <v>8884.1877943432773</v>
      </c>
      <c r="DK320" s="201">
        <f t="shared" ca="1" si="622"/>
        <v>9106.2924892018782</v>
      </c>
      <c r="DL320" s="201">
        <f t="shared" ca="1" si="622"/>
        <v>9106.2924892018782</v>
      </c>
      <c r="DM320" s="201">
        <f t="shared" ca="1" si="622"/>
        <v>9106.2924892018782</v>
      </c>
      <c r="DN320" s="201">
        <f t="shared" ca="1" si="622"/>
        <v>9106.2924892018782</v>
      </c>
      <c r="DO320" s="201">
        <f t="shared" ca="1" si="622"/>
        <v>9106.2924892018782</v>
      </c>
      <c r="DP320" s="201">
        <f t="shared" ca="1" si="622"/>
        <v>9106.2924892018782</v>
      </c>
      <c r="DQ320" s="201">
        <f t="shared" ca="1" si="622"/>
        <v>9106.2924892018782</v>
      </c>
      <c r="DR320" s="201">
        <f t="shared" ca="1" si="622"/>
        <v>9106.2924892018782</v>
      </c>
      <c r="DS320" s="201">
        <f t="shared" ca="1" si="622"/>
        <v>9106.2924892018782</v>
      </c>
      <c r="DT320" s="201">
        <f t="shared" ca="1" si="622"/>
        <v>9106.2924892018782</v>
      </c>
      <c r="DU320" s="201">
        <f t="shared" ca="1" si="622"/>
        <v>9106.2924892018782</v>
      </c>
      <c r="DV320" s="201">
        <f t="shared" ca="1" si="622"/>
        <v>9106.2924892018782</v>
      </c>
      <c r="DW320" s="201">
        <f t="shared" ca="1" si="622"/>
        <v>9333.9498014318524</v>
      </c>
      <c r="DX320" s="201">
        <f t="shared" ca="1" si="622"/>
        <v>9333.9498014318524</v>
      </c>
      <c r="DY320" s="201">
        <f t="shared" ca="1" si="622"/>
        <v>9333.9498014318524</v>
      </c>
      <c r="DZ320" s="201">
        <f t="shared" ca="1" si="622"/>
        <v>9333.9498014318524</v>
      </c>
      <c r="EA320" s="201">
        <f t="shared" ca="1" si="622"/>
        <v>9333.9498014318524</v>
      </c>
      <c r="EB320" s="201">
        <f t="shared" ca="1" si="622"/>
        <v>9333.9498014318524</v>
      </c>
      <c r="EC320" s="201">
        <f t="shared" ca="1" si="622"/>
        <v>9333.9498014318524</v>
      </c>
      <c r="ED320" s="201">
        <f t="shared" ca="1" si="622"/>
        <v>9333.9498014318524</v>
      </c>
      <c r="EE320" s="201">
        <f t="shared" ca="1" si="622"/>
        <v>9333.9498014318524</v>
      </c>
      <c r="EF320" s="201">
        <f t="shared" ca="1" si="622"/>
        <v>9333.9498014318524</v>
      </c>
      <c r="EG320" s="201">
        <f t="shared" ca="1" si="622"/>
        <v>9333.9498014318524</v>
      </c>
      <c r="EH320" s="201">
        <f t="shared" ca="1" si="622"/>
        <v>9333.9498014301062</v>
      </c>
    </row>
    <row r="321" spans="1:138" x14ac:dyDescent="0.2">
      <c r="A321" s="2"/>
      <c r="B321" s="202" t="s">
        <v>272</v>
      </c>
      <c r="C321" s="203"/>
      <c r="D321" s="204">
        <f ca="1">D320-SUM(D319,D316)</f>
        <v>77553702.80491367</v>
      </c>
      <c r="E321" s="204">
        <f t="shared" ref="E321:P321" ca="1" si="623">E320-SUM(E319,E316)</f>
        <v>89687.500000001863</v>
      </c>
      <c r="F321" s="204">
        <f t="shared" ca="1" si="623"/>
        <v>91929.6875</v>
      </c>
      <c r="G321" s="204">
        <f t="shared" ca="1" si="623"/>
        <v>94227.9296875</v>
      </c>
      <c r="H321" s="204">
        <f t="shared" ca="1" si="623"/>
        <v>96583.627929689363</v>
      </c>
      <c r="I321" s="204">
        <f t="shared" ca="1" si="623"/>
        <v>98998.218627929688</v>
      </c>
      <c r="J321" s="204">
        <f t="shared" ca="1" si="623"/>
        <v>101473.17409362644</v>
      </c>
      <c r="K321" s="204">
        <f t="shared" ca="1" si="623"/>
        <v>104010.0034459671</v>
      </c>
      <c r="L321" s="204">
        <f t="shared" ca="1" si="623"/>
        <v>106610.25353211723</v>
      </c>
      <c r="M321" s="204">
        <f t="shared" ca="1" si="623"/>
        <v>109275.509870423</v>
      </c>
      <c r="N321" s="204">
        <f t="shared" ca="1" si="623"/>
        <v>112007.39761717618</v>
      </c>
      <c r="O321" s="204">
        <f ca="1">O320-SUM(O319,O316)</f>
        <v>0</v>
      </c>
      <c r="P321" s="204">
        <f t="shared" ca="1" si="623"/>
        <v>102382208.91213179</v>
      </c>
      <c r="Q321" s="2"/>
      <c r="R321" s="204">
        <f t="shared" ref="R321:CC321" ca="1" si="624">R320-SUM(R319,R316)</f>
        <v>77553702.80491367</v>
      </c>
      <c r="S321" s="204">
        <f t="shared" ca="1" si="624"/>
        <v>7473.9583333333721</v>
      </c>
      <c r="T321" s="204">
        <f t="shared" ca="1" si="624"/>
        <v>7473.9583333333721</v>
      </c>
      <c r="U321" s="204">
        <f t="shared" ca="1" si="624"/>
        <v>7473.9583333333721</v>
      </c>
      <c r="V321" s="204">
        <f t="shared" ca="1" si="624"/>
        <v>7473.9583333333721</v>
      </c>
      <c r="W321" s="204">
        <f t="shared" ca="1" si="624"/>
        <v>7473.9583333333721</v>
      </c>
      <c r="X321" s="204">
        <f t="shared" ca="1" si="624"/>
        <v>7473.9583333333721</v>
      </c>
      <c r="Y321" s="204">
        <f t="shared" ca="1" si="624"/>
        <v>7473.9583333333721</v>
      </c>
      <c r="Z321" s="204">
        <f t="shared" ca="1" si="624"/>
        <v>7473.9583333333721</v>
      </c>
      <c r="AA321" s="204">
        <f t="shared" ca="1" si="624"/>
        <v>7473.9583333333721</v>
      </c>
      <c r="AB321" s="204">
        <f t="shared" ca="1" si="624"/>
        <v>7473.9583333333721</v>
      </c>
      <c r="AC321" s="204">
        <f t="shared" ca="1" si="624"/>
        <v>0</v>
      </c>
      <c r="AD321" s="204">
        <f t="shared" ca="1" si="624"/>
        <v>7473.9583333333721</v>
      </c>
      <c r="AE321" s="204">
        <f t="shared" ca="1" si="624"/>
        <v>7660.8072916666861</v>
      </c>
      <c r="AF321" s="204">
        <f t="shared" ca="1" si="624"/>
        <v>7660.8072916666861</v>
      </c>
      <c r="AG321" s="204">
        <f t="shared" ca="1" si="624"/>
        <v>7660.8072916666861</v>
      </c>
      <c r="AH321" s="204">
        <f t="shared" ca="1" si="624"/>
        <v>7660.8072916666861</v>
      </c>
      <c r="AI321" s="204">
        <f t="shared" ca="1" si="624"/>
        <v>7660.8072916666861</v>
      </c>
      <c r="AJ321" s="204">
        <f t="shared" ca="1" si="624"/>
        <v>7660.8072916666861</v>
      </c>
      <c r="AK321" s="204">
        <f t="shared" ca="1" si="624"/>
        <v>7660.8072916666861</v>
      </c>
      <c r="AL321" s="204">
        <f t="shared" ca="1" si="624"/>
        <v>7660.8072916666861</v>
      </c>
      <c r="AM321" s="204">
        <f t="shared" ca="1" si="624"/>
        <v>7660.8072916666861</v>
      </c>
      <c r="AN321" s="204">
        <f t="shared" ca="1" si="624"/>
        <v>7660.8072916666861</v>
      </c>
      <c r="AO321" s="204">
        <f t="shared" ca="1" si="624"/>
        <v>7660.8072916666861</v>
      </c>
      <c r="AP321" s="204">
        <f t="shared" ca="1" si="624"/>
        <v>7660.8072916666861</v>
      </c>
      <c r="AQ321" s="204">
        <f t="shared" ca="1" si="624"/>
        <v>7852.3274739583721</v>
      </c>
      <c r="AR321" s="204">
        <f t="shared" ca="1" si="624"/>
        <v>7852.3274739583721</v>
      </c>
      <c r="AS321" s="204">
        <f t="shared" ca="1" si="624"/>
        <v>7852.3274739583721</v>
      </c>
      <c r="AT321" s="204">
        <f t="shared" ca="1" si="624"/>
        <v>7852.3274739583721</v>
      </c>
      <c r="AU321" s="204">
        <f t="shared" ca="1" si="624"/>
        <v>7852.3274739583721</v>
      </c>
      <c r="AV321" s="204">
        <f t="shared" ca="1" si="624"/>
        <v>7852.3274739583721</v>
      </c>
      <c r="AW321" s="204">
        <f t="shared" ca="1" si="624"/>
        <v>7852.3274739583721</v>
      </c>
      <c r="AX321" s="204">
        <f t="shared" ca="1" si="624"/>
        <v>7852.3274739583721</v>
      </c>
      <c r="AY321" s="204">
        <f t="shared" ca="1" si="624"/>
        <v>7852.3274739583721</v>
      </c>
      <c r="AZ321" s="204">
        <f t="shared" ca="1" si="624"/>
        <v>7852.3274739583721</v>
      </c>
      <c r="BA321" s="204">
        <f t="shared" ca="1" si="624"/>
        <v>7852.3274739583721</v>
      </c>
      <c r="BB321" s="204">
        <f t="shared" ca="1" si="624"/>
        <v>7852.3274739583721</v>
      </c>
      <c r="BC321" s="204">
        <f t="shared" ca="1" si="624"/>
        <v>8048.6356608073111</v>
      </c>
      <c r="BD321" s="204">
        <f t="shared" ca="1" si="624"/>
        <v>8048.6356608073111</v>
      </c>
      <c r="BE321" s="204">
        <f t="shared" ca="1" si="624"/>
        <v>8048.6356608073111</v>
      </c>
      <c r="BF321" s="204">
        <f t="shared" ca="1" si="624"/>
        <v>8048.6356608073111</v>
      </c>
      <c r="BG321" s="204">
        <f t="shared" ca="1" si="624"/>
        <v>8048.6356608073111</v>
      </c>
      <c r="BH321" s="204">
        <f t="shared" ca="1" si="624"/>
        <v>8048.6356608073111</v>
      </c>
      <c r="BI321" s="204">
        <f t="shared" ca="1" si="624"/>
        <v>8048.6356608073111</v>
      </c>
      <c r="BJ321" s="204">
        <f t="shared" ca="1" si="624"/>
        <v>8048.6356608073111</v>
      </c>
      <c r="BK321" s="204">
        <f t="shared" ca="1" si="624"/>
        <v>8048.6356608073111</v>
      </c>
      <c r="BL321" s="204">
        <f t="shared" ca="1" si="624"/>
        <v>8048.6356608073111</v>
      </c>
      <c r="BM321" s="204">
        <f t="shared" ca="1" si="624"/>
        <v>8048.6356608073111</v>
      </c>
      <c r="BN321" s="204">
        <f t="shared" ca="1" si="624"/>
        <v>8048.6356608073111</v>
      </c>
      <c r="BO321" s="204">
        <f t="shared" ca="1" si="624"/>
        <v>8249.8515523273963</v>
      </c>
      <c r="BP321" s="204">
        <f t="shared" ca="1" si="624"/>
        <v>8249.8515523273963</v>
      </c>
      <c r="BQ321" s="204">
        <f t="shared" ca="1" si="624"/>
        <v>8249.8515523273963</v>
      </c>
      <c r="BR321" s="204">
        <f t="shared" ca="1" si="624"/>
        <v>8249.8515523273963</v>
      </c>
      <c r="BS321" s="204">
        <f t="shared" ca="1" si="624"/>
        <v>8249.8515523273963</v>
      </c>
      <c r="BT321" s="204">
        <f t="shared" ca="1" si="624"/>
        <v>8249.8515523273963</v>
      </c>
      <c r="BU321" s="204">
        <f t="shared" ca="1" si="624"/>
        <v>8249.8515523273963</v>
      </c>
      <c r="BV321" s="204">
        <f t="shared" ca="1" si="624"/>
        <v>8249.8515523273963</v>
      </c>
      <c r="BW321" s="204">
        <f t="shared" ca="1" si="624"/>
        <v>8249.8515523273963</v>
      </c>
      <c r="BX321" s="204">
        <f t="shared" ca="1" si="624"/>
        <v>8249.8515523273963</v>
      </c>
      <c r="BY321" s="204">
        <f t="shared" ca="1" si="624"/>
        <v>8249.8515523273963</v>
      </c>
      <c r="BZ321" s="204">
        <f t="shared" ca="1" si="624"/>
        <v>8249.8515523273963</v>
      </c>
      <c r="CA321" s="204">
        <f t="shared" ca="1" si="624"/>
        <v>8456.0978411356919</v>
      </c>
      <c r="CB321" s="204">
        <f t="shared" ca="1" si="624"/>
        <v>8456.0978411356919</v>
      </c>
      <c r="CC321" s="204">
        <f t="shared" ca="1" si="624"/>
        <v>8456.0978411356919</v>
      </c>
      <c r="CD321" s="204">
        <f t="shared" ref="CD321:EH321" ca="1" si="625">CD320-SUM(CD319,CD316)</f>
        <v>8456.0978411356919</v>
      </c>
      <c r="CE321" s="204">
        <f t="shared" ca="1" si="625"/>
        <v>8456.0978411356919</v>
      </c>
      <c r="CF321" s="204">
        <f t="shared" ca="1" si="625"/>
        <v>8456.0978411356919</v>
      </c>
      <c r="CG321" s="204">
        <f t="shared" ca="1" si="625"/>
        <v>8456.0978411356919</v>
      </c>
      <c r="CH321" s="204">
        <f t="shared" ca="1" si="625"/>
        <v>8456.0978411356919</v>
      </c>
      <c r="CI321" s="204">
        <f t="shared" ca="1" si="625"/>
        <v>8456.0978411356919</v>
      </c>
      <c r="CJ321" s="204">
        <f t="shared" ca="1" si="625"/>
        <v>8456.0978411356919</v>
      </c>
      <c r="CK321" s="204">
        <f t="shared" ca="1" si="625"/>
        <v>8456.0978411356919</v>
      </c>
      <c r="CL321" s="204">
        <f t="shared" ca="1" si="625"/>
        <v>8456.0978411356919</v>
      </c>
      <c r="CM321" s="204">
        <f t="shared" ca="1" si="625"/>
        <v>8667.5002871639444</v>
      </c>
      <c r="CN321" s="204">
        <f t="shared" ca="1" si="625"/>
        <v>8667.5002871639444</v>
      </c>
      <c r="CO321" s="204">
        <f t="shared" ca="1" si="625"/>
        <v>8667.5002871639444</v>
      </c>
      <c r="CP321" s="204">
        <f t="shared" ca="1" si="625"/>
        <v>8667.5002871639444</v>
      </c>
      <c r="CQ321" s="204">
        <f t="shared" ca="1" si="625"/>
        <v>8667.5002871639444</v>
      </c>
      <c r="CR321" s="204">
        <f t="shared" ca="1" si="625"/>
        <v>8667.5002871639444</v>
      </c>
      <c r="CS321" s="204">
        <f t="shared" ca="1" si="625"/>
        <v>8667.5002871639444</v>
      </c>
      <c r="CT321" s="204">
        <f t="shared" ca="1" si="625"/>
        <v>8667.5002871639444</v>
      </c>
      <c r="CU321" s="204">
        <f t="shared" ca="1" si="625"/>
        <v>8667.5002871639444</v>
      </c>
      <c r="CV321" s="204">
        <f t="shared" ca="1" si="625"/>
        <v>8667.5002871639444</v>
      </c>
      <c r="CW321" s="204">
        <f t="shared" ca="1" si="625"/>
        <v>8667.5002871639444</v>
      </c>
      <c r="CX321" s="204">
        <f t="shared" ca="1" si="625"/>
        <v>8667.5002871639444</v>
      </c>
      <c r="CY321" s="204">
        <f t="shared" ca="1" si="625"/>
        <v>8884.1877943432773</v>
      </c>
      <c r="CZ321" s="204">
        <f t="shared" ca="1" si="625"/>
        <v>8884.1877943432773</v>
      </c>
      <c r="DA321" s="204">
        <f t="shared" ca="1" si="625"/>
        <v>8884.1877943432773</v>
      </c>
      <c r="DB321" s="204">
        <f t="shared" ca="1" si="625"/>
        <v>8884.1877943432773</v>
      </c>
      <c r="DC321" s="204">
        <f t="shared" ca="1" si="625"/>
        <v>8884.1877943432773</v>
      </c>
      <c r="DD321" s="204">
        <f t="shared" ca="1" si="625"/>
        <v>8884.1877943432773</v>
      </c>
      <c r="DE321" s="204">
        <f t="shared" ca="1" si="625"/>
        <v>8884.1877943432773</v>
      </c>
      <c r="DF321" s="204">
        <f t="shared" ca="1" si="625"/>
        <v>8884.1877943432773</v>
      </c>
      <c r="DG321" s="204">
        <f t="shared" ca="1" si="625"/>
        <v>8884.1877943432773</v>
      </c>
      <c r="DH321" s="204">
        <f t="shared" ca="1" si="625"/>
        <v>8884.1877943432773</v>
      </c>
      <c r="DI321" s="204">
        <f t="shared" ca="1" si="625"/>
        <v>8884.1877943432773</v>
      </c>
      <c r="DJ321" s="204">
        <f t="shared" ca="1" si="625"/>
        <v>8884.1877943432773</v>
      </c>
      <c r="DK321" s="204">
        <f t="shared" ca="1" si="625"/>
        <v>9106.2924892018782</v>
      </c>
      <c r="DL321" s="204">
        <f t="shared" ca="1" si="625"/>
        <v>9106.2924892018782</v>
      </c>
      <c r="DM321" s="204">
        <f t="shared" ca="1" si="625"/>
        <v>9106.2924892018782</v>
      </c>
      <c r="DN321" s="204">
        <f t="shared" ca="1" si="625"/>
        <v>9106.2924892018782</v>
      </c>
      <c r="DO321" s="204">
        <f t="shared" ca="1" si="625"/>
        <v>9106.2924892018782</v>
      </c>
      <c r="DP321" s="204">
        <f t="shared" ca="1" si="625"/>
        <v>9106.2924892018782</v>
      </c>
      <c r="DQ321" s="204">
        <f t="shared" ca="1" si="625"/>
        <v>9106.2924892018782</v>
      </c>
      <c r="DR321" s="204">
        <f t="shared" ca="1" si="625"/>
        <v>9106.2924892018782</v>
      </c>
      <c r="DS321" s="204">
        <f t="shared" ca="1" si="625"/>
        <v>9106.2924892018782</v>
      </c>
      <c r="DT321" s="204">
        <f t="shared" ca="1" si="625"/>
        <v>9106.2924892018782</v>
      </c>
      <c r="DU321" s="204">
        <f t="shared" ca="1" si="625"/>
        <v>9106.2924892018782</v>
      </c>
      <c r="DV321" s="204">
        <f t="shared" ca="1" si="625"/>
        <v>9106.2924892018782</v>
      </c>
      <c r="DW321" s="204">
        <f t="shared" ca="1" si="625"/>
        <v>9333.9498014318524</v>
      </c>
      <c r="DX321" s="204">
        <f t="shared" ca="1" si="625"/>
        <v>9333.9498014318524</v>
      </c>
      <c r="DY321" s="204">
        <f t="shared" ca="1" si="625"/>
        <v>9333.9498014318524</v>
      </c>
      <c r="DZ321" s="204">
        <f t="shared" ca="1" si="625"/>
        <v>9333.9498014318524</v>
      </c>
      <c r="EA321" s="204">
        <f t="shared" ca="1" si="625"/>
        <v>9333.9498014318524</v>
      </c>
      <c r="EB321" s="204">
        <f t="shared" ca="1" si="625"/>
        <v>9333.9498014318524</v>
      </c>
      <c r="EC321" s="204">
        <f t="shared" ca="1" si="625"/>
        <v>9333.9498014318524</v>
      </c>
      <c r="ED321" s="204">
        <f t="shared" ca="1" si="625"/>
        <v>9333.9498014318524</v>
      </c>
      <c r="EE321" s="204">
        <f t="shared" ca="1" si="625"/>
        <v>9333.9498014318524</v>
      </c>
      <c r="EF321" s="204">
        <f t="shared" ca="1" si="625"/>
        <v>9333.9498014318524</v>
      </c>
      <c r="EG321" s="204">
        <f t="shared" ca="1" si="625"/>
        <v>9333.9498014318524</v>
      </c>
      <c r="EH321" s="204">
        <f t="shared" ca="1" si="625"/>
        <v>9333.9498014301062</v>
      </c>
    </row>
    <row r="322" spans="1:138"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row>
    <row r="323" spans="1:138"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row>
    <row r="324" spans="1:138" x14ac:dyDescent="0.2">
      <c r="A324" s="2"/>
      <c r="B324" s="168" t="s">
        <v>285</v>
      </c>
      <c r="C324" s="168"/>
      <c r="D324" s="168"/>
      <c r="E324" s="168"/>
      <c r="F324" s="168"/>
      <c r="G324" s="168"/>
      <c r="H324" s="168"/>
      <c r="I324" s="168"/>
      <c r="J324" s="168"/>
      <c r="K324" s="168"/>
      <c r="L324" s="168"/>
      <c r="M324" s="168"/>
      <c r="N324" s="168"/>
      <c r="O324" s="168"/>
      <c r="P324" s="168"/>
      <c r="Q324" s="2"/>
      <c r="R324" s="168"/>
      <c r="S324" s="168"/>
      <c r="T324" s="168"/>
      <c r="U324" s="168"/>
      <c r="V324" s="168"/>
      <c r="W324" s="168"/>
      <c r="X324" s="168"/>
      <c r="Y324" s="168"/>
      <c r="Z324" s="168"/>
      <c r="AA324" s="168"/>
      <c r="AB324" s="168"/>
      <c r="AC324" s="168"/>
      <c r="AD324" s="168"/>
      <c r="AE324" s="168"/>
      <c r="AF324" s="168"/>
      <c r="AG324" s="168"/>
      <c r="AH324" s="168"/>
      <c r="AI324" s="168"/>
      <c r="AJ324" s="168"/>
      <c r="AK324" s="168"/>
      <c r="AL324" s="168"/>
      <c r="AM324" s="168"/>
      <c r="AN324" s="168"/>
      <c r="AO324" s="168"/>
      <c r="AP324" s="168"/>
      <c r="AQ324" s="168"/>
      <c r="AR324" s="168"/>
      <c r="AS324" s="168"/>
      <c r="AT324" s="168"/>
      <c r="AU324" s="168"/>
      <c r="AV324" s="168"/>
      <c r="AW324" s="168"/>
      <c r="AX324" s="168"/>
      <c r="AY324" s="168"/>
      <c r="AZ324" s="168"/>
      <c r="BA324" s="168"/>
      <c r="BB324" s="168"/>
      <c r="BC324" s="168"/>
      <c r="BD324" s="168"/>
      <c r="BE324" s="168"/>
      <c r="BF324" s="168"/>
      <c r="BG324" s="168"/>
      <c r="BH324" s="168"/>
      <c r="BI324" s="168"/>
      <c r="BJ324" s="168"/>
      <c r="BK324" s="168"/>
      <c r="BL324" s="168"/>
      <c r="BM324" s="168"/>
      <c r="BN324" s="168"/>
      <c r="BO324" s="168"/>
      <c r="BP324" s="168"/>
      <c r="BQ324" s="168"/>
      <c r="BR324" s="168"/>
      <c r="BS324" s="168"/>
      <c r="BT324" s="168"/>
      <c r="BU324" s="168"/>
      <c r="BV324" s="168"/>
      <c r="BW324" s="168"/>
      <c r="BX324" s="168"/>
      <c r="BY324" s="168"/>
      <c r="BZ324" s="168"/>
      <c r="CA324" s="168"/>
      <c r="CB324" s="168"/>
      <c r="CC324" s="168"/>
      <c r="CD324" s="168"/>
      <c r="CE324" s="168"/>
      <c r="CF324" s="168"/>
      <c r="CG324" s="168"/>
      <c r="CH324" s="168"/>
      <c r="CI324" s="168"/>
      <c r="CJ324" s="168"/>
      <c r="CK324" s="168"/>
      <c r="CL324" s="168"/>
      <c r="CM324" s="168"/>
      <c r="CN324" s="168"/>
      <c r="CO324" s="168"/>
      <c r="CP324" s="168"/>
      <c r="CQ324" s="168"/>
      <c r="CR324" s="168"/>
      <c r="CS324" s="168"/>
      <c r="CT324" s="168"/>
      <c r="CU324" s="168"/>
      <c r="CV324" s="168"/>
      <c r="CW324" s="168"/>
      <c r="CX324" s="168"/>
      <c r="CY324" s="168"/>
      <c r="CZ324" s="168"/>
      <c r="DA324" s="168"/>
      <c r="DB324" s="168"/>
      <c r="DC324" s="168"/>
      <c r="DD324" s="168"/>
      <c r="DE324" s="168"/>
      <c r="DF324" s="168"/>
      <c r="DG324" s="168"/>
      <c r="DH324" s="168"/>
      <c r="DI324" s="168"/>
      <c r="DJ324" s="168"/>
      <c r="DK324" s="168"/>
      <c r="DL324" s="168"/>
      <c r="DM324" s="168"/>
      <c r="DN324" s="168"/>
      <c r="DO324" s="168"/>
      <c r="DP324" s="168"/>
      <c r="DQ324" s="168"/>
      <c r="DR324" s="168"/>
      <c r="DS324" s="168"/>
      <c r="DT324" s="168"/>
      <c r="DU324" s="168"/>
      <c r="DV324" s="168"/>
      <c r="DW324" s="168"/>
      <c r="DX324" s="168"/>
      <c r="DY324" s="168"/>
      <c r="DZ324" s="168"/>
      <c r="EA324" s="168"/>
      <c r="EB324" s="168"/>
      <c r="EC324" s="168"/>
      <c r="ED324" s="168"/>
      <c r="EE324" s="168"/>
      <c r="EF324" s="168"/>
      <c r="EG324" s="168"/>
      <c r="EH324" s="168"/>
    </row>
    <row r="325" spans="1:138"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row>
    <row r="326" spans="1:138" x14ac:dyDescent="0.2">
      <c r="A326" s="2"/>
      <c r="B326" s="207" t="s">
        <v>286</v>
      </c>
      <c r="C326" s="120"/>
      <c r="D326" s="120"/>
      <c r="E326" s="120"/>
      <c r="F326" s="120"/>
      <c r="G326" s="120"/>
      <c r="H326" s="120"/>
      <c r="I326" s="120"/>
      <c r="J326" s="120"/>
      <c r="K326" s="120"/>
      <c r="L326" s="120"/>
      <c r="M326" s="120"/>
      <c r="N326" s="120"/>
      <c r="O326" s="120"/>
      <c r="P326" s="120"/>
      <c r="Q326" s="2"/>
      <c r="R326" s="120"/>
      <c r="S326" s="120"/>
      <c r="T326" s="120"/>
      <c r="U326" s="120"/>
      <c r="V326" s="120"/>
      <c r="W326" s="120"/>
      <c r="X326" s="120"/>
      <c r="Y326" s="120"/>
      <c r="Z326" s="120"/>
      <c r="AA326" s="120"/>
      <c r="AB326" s="120"/>
      <c r="AC326" s="120"/>
      <c r="AD326" s="120"/>
      <c r="AE326" s="120"/>
      <c r="AF326" s="120"/>
      <c r="AG326" s="120"/>
      <c r="AH326" s="120"/>
      <c r="AI326" s="120"/>
      <c r="AJ326" s="120"/>
      <c r="AK326" s="120"/>
      <c r="AL326" s="120"/>
      <c r="AM326" s="120"/>
      <c r="AN326" s="120"/>
      <c r="AO326" s="120"/>
      <c r="AP326" s="120"/>
      <c r="AQ326" s="120"/>
      <c r="AR326" s="120"/>
      <c r="AS326" s="120"/>
      <c r="AT326" s="120"/>
      <c r="AU326" s="120"/>
      <c r="AV326" s="120"/>
      <c r="AW326" s="120"/>
      <c r="AX326" s="120"/>
      <c r="AY326" s="120"/>
      <c r="AZ326" s="120"/>
      <c r="BA326" s="120"/>
      <c r="BB326" s="120"/>
      <c r="BC326" s="120"/>
      <c r="BD326" s="120"/>
      <c r="BE326" s="120"/>
      <c r="BF326" s="120"/>
      <c r="BG326" s="120"/>
      <c r="BH326" s="120"/>
      <c r="BI326" s="120"/>
      <c r="BJ326" s="120"/>
      <c r="BK326" s="120"/>
      <c r="BL326" s="120"/>
      <c r="BM326" s="120"/>
      <c r="BN326" s="120"/>
      <c r="BO326" s="120"/>
      <c r="BP326" s="120"/>
      <c r="BQ326" s="120"/>
      <c r="BR326" s="120"/>
      <c r="BS326" s="120"/>
      <c r="BT326" s="120"/>
      <c r="BU326" s="120"/>
      <c r="BV326" s="120"/>
      <c r="BW326" s="120"/>
      <c r="BX326" s="120"/>
      <c r="BY326" s="120"/>
      <c r="BZ326" s="120"/>
      <c r="CA326" s="120"/>
      <c r="CB326" s="120"/>
      <c r="CC326" s="120"/>
      <c r="CD326" s="120"/>
      <c r="CE326" s="120"/>
      <c r="CF326" s="120"/>
      <c r="CG326" s="120"/>
      <c r="CH326" s="120"/>
      <c r="CI326" s="120"/>
      <c r="CJ326" s="120"/>
      <c r="CK326" s="120"/>
      <c r="CL326" s="120"/>
      <c r="CM326" s="120"/>
      <c r="CN326" s="120"/>
      <c r="CO326" s="120"/>
      <c r="CP326" s="120"/>
      <c r="CQ326" s="120"/>
      <c r="CR326" s="120"/>
      <c r="CS326" s="120"/>
      <c r="CT326" s="120"/>
      <c r="CU326" s="120"/>
      <c r="CV326" s="120"/>
      <c r="CW326" s="120"/>
      <c r="CX326" s="120"/>
      <c r="CY326" s="120"/>
      <c r="CZ326" s="120"/>
      <c r="DA326" s="120"/>
      <c r="DB326" s="120"/>
      <c r="DC326" s="120"/>
      <c r="DD326" s="120"/>
      <c r="DE326" s="120"/>
      <c r="DF326" s="120"/>
      <c r="DG326" s="120"/>
      <c r="DH326" s="120"/>
      <c r="DI326" s="120"/>
      <c r="DJ326" s="120"/>
      <c r="DK326" s="120"/>
      <c r="DL326" s="120"/>
      <c r="DM326" s="120"/>
      <c r="DN326" s="120"/>
      <c r="DO326" s="120"/>
      <c r="DP326" s="120"/>
      <c r="DQ326" s="120"/>
      <c r="DR326" s="120"/>
      <c r="DS326" s="120"/>
      <c r="DT326" s="120"/>
      <c r="DU326" s="120"/>
      <c r="DV326" s="120"/>
      <c r="DW326" s="120"/>
      <c r="DX326" s="120"/>
      <c r="DY326" s="120"/>
      <c r="DZ326" s="120"/>
      <c r="EA326" s="120"/>
      <c r="EB326" s="120"/>
      <c r="EC326" s="120"/>
      <c r="ED326" s="120"/>
      <c r="EE326" s="120"/>
      <c r="EF326" s="120"/>
      <c r="EG326" s="120"/>
      <c r="EH326" s="120"/>
    </row>
    <row r="327" spans="1:138" x14ac:dyDescent="0.2">
      <c r="A327" s="2"/>
      <c r="B327" s="149" t="s">
        <v>287</v>
      </c>
      <c r="C327" s="96"/>
      <c r="D327" s="96">
        <f>'Ops CF'!D13</f>
        <v>0</v>
      </c>
      <c r="E327" s="96">
        <f ca="1">'Ops CF'!E13</f>
        <v>0</v>
      </c>
      <c r="F327" s="96">
        <f ca="1">'Ops CF'!F13</f>
        <v>0</v>
      </c>
      <c r="G327" s="96">
        <f ca="1">'Ops CF'!G13</f>
        <v>0</v>
      </c>
      <c r="H327" s="96">
        <f ca="1">'Ops CF'!H13</f>
        <v>0</v>
      </c>
      <c r="I327" s="96">
        <f ca="1">'Ops CF'!I13</f>
        <v>0</v>
      </c>
      <c r="J327" s="96">
        <f ca="1">'Ops CF'!J13</f>
        <v>0</v>
      </c>
      <c r="K327" s="96">
        <f ca="1">'Ops CF'!K13</f>
        <v>0</v>
      </c>
      <c r="L327" s="96">
        <f ca="1">'Ops CF'!L13</f>
        <v>0</v>
      </c>
      <c r="M327" s="96">
        <f ca="1">'Ops CF'!M13</f>
        <v>0</v>
      </c>
      <c r="N327" s="96">
        <f ca="1">'Ops CF'!N13</f>
        <v>0</v>
      </c>
      <c r="O327" s="96">
        <f ca="1">'Ops CF'!O13</f>
        <v>0</v>
      </c>
      <c r="P327" s="96">
        <f ca="1">SUMIF($D$10:$N$10,"&lt;="&amp;MAX(rHoldPeriod,1),$D327:$N327)</f>
        <v>0</v>
      </c>
      <c r="Q327" s="2"/>
      <c r="R327" s="96"/>
      <c r="S327" s="96">
        <f ca="1">'Ops CF'!R13</f>
        <v>0</v>
      </c>
      <c r="T327" s="96">
        <f ca="1">'Ops CF'!S13</f>
        <v>0</v>
      </c>
      <c r="U327" s="96">
        <f ca="1">'Ops CF'!T13</f>
        <v>0</v>
      </c>
      <c r="V327" s="96">
        <f ca="1">'Ops CF'!U13</f>
        <v>0</v>
      </c>
      <c r="W327" s="96">
        <f ca="1">'Ops CF'!V13</f>
        <v>0</v>
      </c>
      <c r="X327" s="96">
        <f ca="1">'Ops CF'!W13</f>
        <v>0</v>
      </c>
      <c r="Y327" s="96">
        <f ca="1">'Ops CF'!X13</f>
        <v>0</v>
      </c>
      <c r="Z327" s="96">
        <f ca="1">'Ops CF'!Y13</f>
        <v>0</v>
      </c>
      <c r="AA327" s="96">
        <f ca="1">'Ops CF'!Z13</f>
        <v>0</v>
      </c>
      <c r="AB327" s="96">
        <f ca="1">'Ops CF'!AA13</f>
        <v>0</v>
      </c>
      <c r="AC327" s="96">
        <f ca="1">'Ops CF'!AB13</f>
        <v>0</v>
      </c>
      <c r="AD327" s="96">
        <f ca="1">'Ops CF'!AC13</f>
        <v>0</v>
      </c>
      <c r="AE327" s="96">
        <f ca="1">'Ops CF'!AD13</f>
        <v>0</v>
      </c>
      <c r="AF327" s="96">
        <f ca="1">'Ops CF'!AE13</f>
        <v>0</v>
      </c>
      <c r="AG327" s="96">
        <f ca="1">'Ops CF'!AF13</f>
        <v>0</v>
      </c>
      <c r="AH327" s="96">
        <f ca="1">'Ops CF'!AG13</f>
        <v>0</v>
      </c>
      <c r="AI327" s="96">
        <f ca="1">'Ops CF'!AH13</f>
        <v>0</v>
      </c>
      <c r="AJ327" s="96">
        <f ca="1">'Ops CF'!AI13</f>
        <v>0</v>
      </c>
      <c r="AK327" s="96">
        <f ca="1">'Ops CF'!AJ13</f>
        <v>0</v>
      </c>
      <c r="AL327" s="96">
        <f ca="1">'Ops CF'!AK13</f>
        <v>0</v>
      </c>
      <c r="AM327" s="96">
        <f ca="1">'Ops CF'!AL13</f>
        <v>0</v>
      </c>
      <c r="AN327" s="96">
        <f ca="1">'Ops CF'!AM13</f>
        <v>0</v>
      </c>
      <c r="AO327" s="96">
        <f ca="1">'Ops CF'!AN13</f>
        <v>0</v>
      </c>
      <c r="AP327" s="96">
        <f ca="1">'Ops CF'!AO13</f>
        <v>0</v>
      </c>
      <c r="AQ327" s="96">
        <f ca="1">'Ops CF'!AP13</f>
        <v>0</v>
      </c>
      <c r="AR327" s="96">
        <f ca="1">'Ops CF'!AQ13</f>
        <v>0</v>
      </c>
      <c r="AS327" s="96">
        <f ca="1">'Ops CF'!AR13</f>
        <v>0</v>
      </c>
      <c r="AT327" s="96">
        <f ca="1">'Ops CF'!AS13</f>
        <v>0</v>
      </c>
      <c r="AU327" s="96">
        <f ca="1">'Ops CF'!AT13</f>
        <v>0</v>
      </c>
      <c r="AV327" s="96">
        <f ca="1">'Ops CF'!AU13</f>
        <v>0</v>
      </c>
      <c r="AW327" s="96">
        <f ca="1">'Ops CF'!AV13</f>
        <v>0</v>
      </c>
      <c r="AX327" s="96">
        <f ca="1">'Ops CF'!AW13</f>
        <v>0</v>
      </c>
      <c r="AY327" s="96">
        <f ca="1">'Ops CF'!AX13</f>
        <v>0</v>
      </c>
      <c r="AZ327" s="96">
        <f ca="1">'Ops CF'!AY13</f>
        <v>0</v>
      </c>
      <c r="BA327" s="96">
        <f ca="1">'Ops CF'!AZ13</f>
        <v>0</v>
      </c>
      <c r="BB327" s="96">
        <f ca="1">'Ops CF'!BA13</f>
        <v>0</v>
      </c>
      <c r="BC327" s="96">
        <f ca="1">'Ops CF'!BB13</f>
        <v>0</v>
      </c>
      <c r="BD327" s="96">
        <f ca="1">'Ops CF'!BC13</f>
        <v>0</v>
      </c>
      <c r="BE327" s="96">
        <f ca="1">'Ops CF'!BD13</f>
        <v>0</v>
      </c>
      <c r="BF327" s="96">
        <f ca="1">'Ops CF'!BE13</f>
        <v>0</v>
      </c>
      <c r="BG327" s="96">
        <f ca="1">'Ops CF'!BF13</f>
        <v>0</v>
      </c>
      <c r="BH327" s="96">
        <f ca="1">'Ops CF'!BG13</f>
        <v>0</v>
      </c>
      <c r="BI327" s="96">
        <f ca="1">'Ops CF'!BH13</f>
        <v>0</v>
      </c>
      <c r="BJ327" s="96">
        <f ca="1">'Ops CF'!BI13</f>
        <v>0</v>
      </c>
      <c r="BK327" s="96">
        <f ca="1">'Ops CF'!BJ13</f>
        <v>0</v>
      </c>
      <c r="BL327" s="96">
        <f ca="1">'Ops CF'!BK13</f>
        <v>0</v>
      </c>
      <c r="BM327" s="96">
        <f ca="1">'Ops CF'!BL13</f>
        <v>0</v>
      </c>
      <c r="BN327" s="96">
        <f ca="1">'Ops CF'!BM13</f>
        <v>0</v>
      </c>
      <c r="BO327" s="96">
        <f ca="1">'Ops CF'!BN13</f>
        <v>0</v>
      </c>
      <c r="BP327" s="96">
        <f ca="1">'Ops CF'!BO13</f>
        <v>0</v>
      </c>
      <c r="BQ327" s="96">
        <f ca="1">'Ops CF'!BP13</f>
        <v>0</v>
      </c>
      <c r="BR327" s="96">
        <f ca="1">'Ops CF'!BQ13</f>
        <v>0</v>
      </c>
      <c r="BS327" s="96">
        <f ca="1">'Ops CF'!BR13</f>
        <v>0</v>
      </c>
      <c r="BT327" s="96">
        <f ca="1">'Ops CF'!BS13</f>
        <v>0</v>
      </c>
      <c r="BU327" s="96">
        <f ca="1">'Ops CF'!BT13</f>
        <v>0</v>
      </c>
      <c r="BV327" s="96">
        <f ca="1">'Ops CF'!BU13</f>
        <v>0</v>
      </c>
      <c r="BW327" s="96">
        <f ca="1">'Ops CF'!BV13</f>
        <v>0</v>
      </c>
      <c r="BX327" s="96">
        <f ca="1">'Ops CF'!BW13</f>
        <v>0</v>
      </c>
      <c r="BY327" s="96">
        <f ca="1">'Ops CF'!BX13</f>
        <v>0</v>
      </c>
      <c r="BZ327" s="96">
        <f ca="1">'Ops CF'!BY13</f>
        <v>0</v>
      </c>
      <c r="CA327" s="96">
        <f ca="1">'Ops CF'!BZ13</f>
        <v>0</v>
      </c>
      <c r="CB327" s="96">
        <f ca="1">'Ops CF'!CA13</f>
        <v>0</v>
      </c>
      <c r="CC327" s="96">
        <f ca="1">'Ops CF'!CB13</f>
        <v>0</v>
      </c>
      <c r="CD327" s="96">
        <f ca="1">'Ops CF'!CC13</f>
        <v>0</v>
      </c>
      <c r="CE327" s="96">
        <f ca="1">'Ops CF'!CD13</f>
        <v>0</v>
      </c>
      <c r="CF327" s="96">
        <f ca="1">'Ops CF'!CE13</f>
        <v>0</v>
      </c>
      <c r="CG327" s="96">
        <f ca="1">'Ops CF'!CF13</f>
        <v>0</v>
      </c>
      <c r="CH327" s="96">
        <f ca="1">'Ops CF'!CG13</f>
        <v>0</v>
      </c>
      <c r="CI327" s="96">
        <f ca="1">'Ops CF'!CH13</f>
        <v>0</v>
      </c>
      <c r="CJ327" s="96">
        <f ca="1">'Ops CF'!CI13</f>
        <v>0</v>
      </c>
      <c r="CK327" s="96">
        <f ca="1">'Ops CF'!CJ13</f>
        <v>0</v>
      </c>
      <c r="CL327" s="96">
        <f ca="1">'Ops CF'!CK13</f>
        <v>0</v>
      </c>
      <c r="CM327" s="96">
        <f ca="1">'Ops CF'!CL13</f>
        <v>0</v>
      </c>
      <c r="CN327" s="96">
        <f ca="1">'Ops CF'!CM13</f>
        <v>0</v>
      </c>
      <c r="CO327" s="96">
        <f ca="1">'Ops CF'!CN13</f>
        <v>0</v>
      </c>
      <c r="CP327" s="96">
        <f ca="1">'Ops CF'!CO13</f>
        <v>0</v>
      </c>
      <c r="CQ327" s="96">
        <f ca="1">'Ops CF'!CP13</f>
        <v>0</v>
      </c>
      <c r="CR327" s="96">
        <f ca="1">'Ops CF'!CQ13</f>
        <v>0</v>
      </c>
      <c r="CS327" s="96">
        <f ca="1">'Ops CF'!CR13</f>
        <v>0</v>
      </c>
      <c r="CT327" s="96">
        <f ca="1">'Ops CF'!CS13</f>
        <v>0</v>
      </c>
      <c r="CU327" s="96">
        <f ca="1">'Ops CF'!CT13</f>
        <v>0</v>
      </c>
      <c r="CV327" s="96">
        <f ca="1">'Ops CF'!CU13</f>
        <v>0</v>
      </c>
      <c r="CW327" s="96">
        <f ca="1">'Ops CF'!CV13</f>
        <v>0</v>
      </c>
      <c r="CX327" s="96">
        <f ca="1">'Ops CF'!CW13</f>
        <v>0</v>
      </c>
      <c r="CY327" s="96">
        <f ca="1">'Ops CF'!CX13</f>
        <v>0</v>
      </c>
      <c r="CZ327" s="96">
        <f ca="1">'Ops CF'!CY13</f>
        <v>0</v>
      </c>
      <c r="DA327" s="96">
        <f ca="1">'Ops CF'!CZ13</f>
        <v>0</v>
      </c>
      <c r="DB327" s="96">
        <f ca="1">'Ops CF'!DA13</f>
        <v>0</v>
      </c>
      <c r="DC327" s="96">
        <f ca="1">'Ops CF'!DB13</f>
        <v>0</v>
      </c>
      <c r="DD327" s="96">
        <f ca="1">'Ops CF'!DC13</f>
        <v>0</v>
      </c>
      <c r="DE327" s="96">
        <f ca="1">'Ops CF'!DD13</f>
        <v>0</v>
      </c>
      <c r="DF327" s="96">
        <f ca="1">'Ops CF'!DE13</f>
        <v>0</v>
      </c>
      <c r="DG327" s="96">
        <f ca="1">'Ops CF'!DF13</f>
        <v>0</v>
      </c>
      <c r="DH327" s="96">
        <f ca="1">'Ops CF'!DG13</f>
        <v>0</v>
      </c>
      <c r="DI327" s="96">
        <f ca="1">'Ops CF'!DH13</f>
        <v>0</v>
      </c>
      <c r="DJ327" s="96">
        <f ca="1">'Ops CF'!DI13</f>
        <v>0</v>
      </c>
      <c r="DK327" s="96">
        <f ca="1">'Ops CF'!DJ13</f>
        <v>0</v>
      </c>
      <c r="DL327" s="96">
        <f ca="1">'Ops CF'!DK13</f>
        <v>0</v>
      </c>
      <c r="DM327" s="96">
        <f ca="1">'Ops CF'!DL13</f>
        <v>0</v>
      </c>
      <c r="DN327" s="96">
        <f ca="1">'Ops CF'!DM13</f>
        <v>0</v>
      </c>
      <c r="DO327" s="96">
        <f ca="1">'Ops CF'!DN13</f>
        <v>0</v>
      </c>
      <c r="DP327" s="96">
        <f ca="1">'Ops CF'!DO13</f>
        <v>0</v>
      </c>
      <c r="DQ327" s="96">
        <f ca="1">'Ops CF'!DP13</f>
        <v>0</v>
      </c>
      <c r="DR327" s="96">
        <f ca="1">'Ops CF'!DQ13</f>
        <v>0</v>
      </c>
      <c r="DS327" s="96">
        <f ca="1">'Ops CF'!DR13</f>
        <v>0</v>
      </c>
      <c r="DT327" s="96">
        <f ca="1">'Ops CF'!DS13</f>
        <v>0</v>
      </c>
      <c r="DU327" s="96">
        <f ca="1">'Ops CF'!DT13</f>
        <v>0</v>
      </c>
      <c r="DV327" s="96">
        <f ca="1">'Ops CF'!DU13</f>
        <v>0</v>
      </c>
      <c r="DW327" s="96">
        <f ca="1">'Ops CF'!DV13</f>
        <v>0</v>
      </c>
      <c r="DX327" s="96">
        <f ca="1">'Ops CF'!DW13</f>
        <v>0</v>
      </c>
      <c r="DY327" s="96">
        <f ca="1">'Ops CF'!DX13</f>
        <v>0</v>
      </c>
      <c r="DZ327" s="96">
        <f ca="1">'Ops CF'!DY13</f>
        <v>0</v>
      </c>
      <c r="EA327" s="96">
        <f ca="1">'Ops CF'!DZ13</f>
        <v>0</v>
      </c>
      <c r="EB327" s="96">
        <f ca="1">'Ops CF'!EA13</f>
        <v>0</v>
      </c>
      <c r="EC327" s="96">
        <f ca="1">'Ops CF'!EB13</f>
        <v>0</v>
      </c>
      <c r="ED327" s="96">
        <f ca="1">'Ops CF'!EC13</f>
        <v>0</v>
      </c>
      <c r="EE327" s="96">
        <f ca="1">'Ops CF'!ED13</f>
        <v>0</v>
      </c>
      <c r="EF327" s="96">
        <f ca="1">'Ops CF'!EE13</f>
        <v>0</v>
      </c>
      <c r="EG327" s="96">
        <f ca="1">'Ops CF'!EF13</f>
        <v>0</v>
      </c>
      <c r="EH327" s="96">
        <f ca="1">'Ops CF'!EG13</f>
        <v>0</v>
      </c>
    </row>
    <row r="328" spans="1:138" ht="12.75" thickBot="1" x14ac:dyDescent="0.25">
      <c r="A328" s="2"/>
      <c r="B328" s="149" t="s">
        <v>288</v>
      </c>
      <c r="C328" s="96"/>
      <c r="D328" s="96">
        <f ca="1">'Ops CF'!D19</f>
        <v>0</v>
      </c>
      <c r="E328" s="96">
        <f ca="1">'Ops CF'!E19</f>
        <v>0</v>
      </c>
      <c r="F328" s="96">
        <f ca="1">'Ops CF'!F19</f>
        <v>0</v>
      </c>
      <c r="G328" s="96">
        <f ca="1">'Ops CF'!G19</f>
        <v>0</v>
      </c>
      <c r="H328" s="96">
        <f ca="1">'Ops CF'!H19</f>
        <v>0</v>
      </c>
      <c r="I328" s="96">
        <f ca="1">'Ops CF'!I19</f>
        <v>0</v>
      </c>
      <c r="J328" s="96">
        <f ca="1">'Ops CF'!J19</f>
        <v>0</v>
      </c>
      <c r="K328" s="96">
        <f ca="1">'Ops CF'!K19</f>
        <v>0</v>
      </c>
      <c r="L328" s="96">
        <f ca="1">'Ops CF'!L19</f>
        <v>0</v>
      </c>
      <c r="M328" s="96">
        <f ca="1">'Ops CF'!M19</f>
        <v>0</v>
      </c>
      <c r="N328" s="96">
        <f ca="1">'Ops CF'!N19</f>
        <v>0</v>
      </c>
      <c r="O328" s="96">
        <f ca="1">'Ops CF'!O19</f>
        <v>0</v>
      </c>
      <c r="P328" s="96">
        <f ca="1">SUMIF($D$10:$N$10,"&lt;="&amp;MAX(rHoldPeriod,1),$D328:$N328)</f>
        <v>0</v>
      </c>
      <c r="Q328" s="2"/>
      <c r="R328" s="96"/>
      <c r="S328" s="96">
        <f>'Ops CF'!$R$19</f>
        <v>0</v>
      </c>
      <c r="T328" s="96">
        <f>'Ops CF'!$R$19</f>
        <v>0</v>
      </c>
      <c r="U328" s="96">
        <f>'Ops CF'!$R$19</f>
        <v>0</v>
      </c>
      <c r="V328" s="96">
        <f>'Ops CF'!$R$19</f>
        <v>0</v>
      </c>
      <c r="W328" s="96">
        <f>'Ops CF'!$R$19</f>
        <v>0</v>
      </c>
      <c r="X328" s="96">
        <f>'Ops CF'!$R$19</f>
        <v>0</v>
      </c>
      <c r="Y328" s="96">
        <f>'Ops CF'!$R$19</f>
        <v>0</v>
      </c>
      <c r="Z328" s="96">
        <f>'Ops CF'!$R$19</f>
        <v>0</v>
      </c>
      <c r="AA328" s="96">
        <f>'Ops CF'!$R$19</f>
        <v>0</v>
      </c>
      <c r="AB328" s="96">
        <f>'Ops CF'!$R$19</f>
        <v>0</v>
      </c>
      <c r="AC328" s="96">
        <f>'Ops CF'!$R$19</f>
        <v>0</v>
      </c>
      <c r="AD328" s="96">
        <f>'Ops CF'!$R$19</f>
        <v>0</v>
      </c>
      <c r="AE328" s="96">
        <f>'Ops CF'!$R$19</f>
        <v>0</v>
      </c>
      <c r="AF328" s="96">
        <f>'Ops CF'!$R$19</f>
        <v>0</v>
      </c>
      <c r="AG328" s="96">
        <f>'Ops CF'!$R$19</f>
        <v>0</v>
      </c>
      <c r="AH328" s="96">
        <f>'Ops CF'!$R$19</f>
        <v>0</v>
      </c>
      <c r="AI328" s="96">
        <f>'Ops CF'!$R$19</f>
        <v>0</v>
      </c>
      <c r="AJ328" s="96">
        <f>'Ops CF'!$R$19</f>
        <v>0</v>
      </c>
      <c r="AK328" s="96">
        <f>'Ops CF'!$R$19</f>
        <v>0</v>
      </c>
      <c r="AL328" s="96">
        <f>'Ops CF'!$R$19</f>
        <v>0</v>
      </c>
      <c r="AM328" s="96">
        <f>'Ops CF'!$R$19</f>
        <v>0</v>
      </c>
      <c r="AN328" s="96">
        <f>'Ops CF'!$R$19</f>
        <v>0</v>
      </c>
      <c r="AO328" s="96">
        <f>'Ops CF'!$R$19</f>
        <v>0</v>
      </c>
      <c r="AP328" s="96">
        <f>'Ops CF'!$R$19</f>
        <v>0</v>
      </c>
      <c r="AQ328" s="96">
        <f>'Ops CF'!$R$19</f>
        <v>0</v>
      </c>
      <c r="AR328" s="96">
        <f>'Ops CF'!$R$19</f>
        <v>0</v>
      </c>
      <c r="AS328" s="96">
        <f>'Ops CF'!$R$19</f>
        <v>0</v>
      </c>
      <c r="AT328" s="96">
        <f>'Ops CF'!$R$19</f>
        <v>0</v>
      </c>
      <c r="AU328" s="96">
        <f>'Ops CF'!$R$19</f>
        <v>0</v>
      </c>
      <c r="AV328" s="96">
        <f>'Ops CF'!$R$19</f>
        <v>0</v>
      </c>
      <c r="AW328" s="96">
        <f>'Ops CF'!$R$19</f>
        <v>0</v>
      </c>
      <c r="AX328" s="96">
        <f>'Ops CF'!$R$19</f>
        <v>0</v>
      </c>
      <c r="AY328" s="96">
        <f>'Ops CF'!$R$19</f>
        <v>0</v>
      </c>
      <c r="AZ328" s="96">
        <f>'Ops CF'!$R$19</f>
        <v>0</v>
      </c>
      <c r="BA328" s="96">
        <f>'Ops CF'!$R$19</f>
        <v>0</v>
      </c>
      <c r="BB328" s="96">
        <f>'Ops CF'!$R$19</f>
        <v>0</v>
      </c>
      <c r="BC328" s="96">
        <f>'Ops CF'!$R$19</f>
        <v>0</v>
      </c>
      <c r="BD328" s="96">
        <f>'Ops CF'!$R$19</f>
        <v>0</v>
      </c>
      <c r="BE328" s="96">
        <f>'Ops CF'!$R$19</f>
        <v>0</v>
      </c>
      <c r="BF328" s="96">
        <f>'Ops CF'!$R$19</f>
        <v>0</v>
      </c>
      <c r="BG328" s="96">
        <f>'Ops CF'!$R$19</f>
        <v>0</v>
      </c>
      <c r="BH328" s="96">
        <f>'Ops CF'!$R$19</f>
        <v>0</v>
      </c>
      <c r="BI328" s="96">
        <f>'Ops CF'!$R$19</f>
        <v>0</v>
      </c>
      <c r="BJ328" s="96">
        <f>'Ops CF'!$R$19</f>
        <v>0</v>
      </c>
      <c r="BK328" s="96">
        <f>'Ops CF'!$R$19</f>
        <v>0</v>
      </c>
      <c r="BL328" s="96">
        <f>'Ops CF'!$R$19</f>
        <v>0</v>
      </c>
      <c r="BM328" s="96">
        <f>'Ops CF'!$R$19</f>
        <v>0</v>
      </c>
      <c r="BN328" s="96">
        <f>'Ops CF'!$R$19</f>
        <v>0</v>
      </c>
      <c r="BO328" s="96">
        <f>'Ops CF'!$R$19</f>
        <v>0</v>
      </c>
      <c r="BP328" s="96">
        <f>'Ops CF'!$R$19</f>
        <v>0</v>
      </c>
      <c r="BQ328" s="96">
        <f>'Ops CF'!$R$19</f>
        <v>0</v>
      </c>
      <c r="BR328" s="96">
        <f>'Ops CF'!$R$19</f>
        <v>0</v>
      </c>
      <c r="BS328" s="96">
        <f>'Ops CF'!$R$19</f>
        <v>0</v>
      </c>
      <c r="BT328" s="96">
        <f>'Ops CF'!$R$19</f>
        <v>0</v>
      </c>
      <c r="BU328" s="96">
        <f>'Ops CF'!$R$19</f>
        <v>0</v>
      </c>
      <c r="BV328" s="96">
        <f>'Ops CF'!$R$19</f>
        <v>0</v>
      </c>
      <c r="BW328" s="96">
        <f>'Ops CF'!$R$19</f>
        <v>0</v>
      </c>
      <c r="BX328" s="96">
        <f>'Ops CF'!$R$19</f>
        <v>0</v>
      </c>
      <c r="BY328" s="96">
        <f>'Ops CF'!$R$19</f>
        <v>0</v>
      </c>
      <c r="BZ328" s="96">
        <f>'Ops CF'!$R$19</f>
        <v>0</v>
      </c>
      <c r="CA328" s="96">
        <f>'Ops CF'!$R$19</f>
        <v>0</v>
      </c>
      <c r="CB328" s="96">
        <f>'Ops CF'!$R$19</f>
        <v>0</v>
      </c>
      <c r="CC328" s="96">
        <f>'Ops CF'!$R$19</f>
        <v>0</v>
      </c>
      <c r="CD328" s="96">
        <f>'Ops CF'!$R$19</f>
        <v>0</v>
      </c>
      <c r="CE328" s="96">
        <f>'Ops CF'!$R$19</f>
        <v>0</v>
      </c>
      <c r="CF328" s="96">
        <f>'Ops CF'!$R$19</f>
        <v>0</v>
      </c>
      <c r="CG328" s="96">
        <f>'Ops CF'!$R$19</f>
        <v>0</v>
      </c>
      <c r="CH328" s="96">
        <f>'Ops CF'!$R$19</f>
        <v>0</v>
      </c>
      <c r="CI328" s="96">
        <f>'Ops CF'!$R$19</f>
        <v>0</v>
      </c>
      <c r="CJ328" s="96">
        <f>'Ops CF'!$R$19</f>
        <v>0</v>
      </c>
      <c r="CK328" s="96">
        <f>'Ops CF'!$R$19</f>
        <v>0</v>
      </c>
      <c r="CL328" s="96">
        <f>'Ops CF'!$R$19</f>
        <v>0</v>
      </c>
      <c r="CM328" s="96">
        <f>'Ops CF'!$R$19</f>
        <v>0</v>
      </c>
      <c r="CN328" s="96">
        <f>'Ops CF'!$R$19</f>
        <v>0</v>
      </c>
      <c r="CO328" s="96">
        <f>'Ops CF'!$R$19</f>
        <v>0</v>
      </c>
      <c r="CP328" s="96">
        <f>'Ops CF'!$R$19</f>
        <v>0</v>
      </c>
      <c r="CQ328" s="96">
        <f>'Ops CF'!$R$19</f>
        <v>0</v>
      </c>
      <c r="CR328" s="96">
        <f>'Ops CF'!$R$19</f>
        <v>0</v>
      </c>
      <c r="CS328" s="96">
        <f>'Ops CF'!$R$19</f>
        <v>0</v>
      </c>
      <c r="CT328" s="96">
        <f>'Ops CF'!$R$19</f>
        <v>0</v>
      </c>
      <c r="CU328" s="96">
        <f>'Ops CF'!$R$19</f>
        <v>0</v>
      </c>
      <c r="CV328" s="96">
        <f>'Ops CF'!$R$19</f>
        <v>0</v>
      </c>
      <c r="CW328" s="96">
        <f>'Ops CF'!$R$19</f>
        <v>0</v>
      </c>
      <c r="CX328" s="96">
        <f>'Ops CF'!$R$19</f>
        <v>0</v>
      </c>
      <c r="CY328" s="96">
        <f>'Ops CF'!$R$19</f>
        <v>0</v>
      </c>
      <c r="CZ328" s="96">
        <f>'Ops CF'!$R$19</f>
        <v>0</v>
      </c>
      <c r="DA328" s="96">
        <f>'Ops CF'!$R$19</f>
        <v>0</v>
      </c>
      <c r="DB328" s="96">
        <f>'Ops CF'!$R$19</f>
        <v>0</v>
      </c>
      <c r="DC328" s="96">
        <f>'Ops CF'!$R$19</f>
        <v>0</v>
      </c>
      <c r="DD328" s="96">
        <f>'Ops CF'!$R$19</f>
        <v>0</v>
      </c>
      <c r="DE328" s="96">
        <f>'Ops CF'!$R$19</f>
        <v>0</v>
      </c>
      <c r="DF328" s="96">
        <f>'Ops CF'!$R$19</f>
        <v>0</v>
      </c>
      <c r="DG328" s="96">
        <f>'Ops CF'!$R$19</f>
        <v>0</v>
      </c>
      <c r="DH328" s="96">
        <f>'Ops CF'!$R$19</f>
        <v>0</v>
      </c>
      <c r="DI328" s="96">
        <f>'Ops CF'!$R$19</f>
        <v>0</v>
      </c>
      <c r="DJ328" s="96">
        <f>'Ops CF'!$R$19</f>
        <v>0</v>
      </c>
      <c r="DK328" s="96">
        <f>'Ops CF'!$R$19</f>
        <v>0</v>
      </c>
      <c r="DL328" s="96">
        <f>'Ops CF'!$R$19</f>
        <v>0</v>
      </c>
      <c r="DM328" s="96">
        <f>'Ops CF'!$R$19</f>
        <v>0</v>
      </c>
      <c r="DN328" s="96">
        <f>'Ops CF'!$R$19</f>
        <v>0</v>
      </c>
      <c r="DO328" s="96">
        <f>'Ops CF'!$R$19</f>
        <v>0</v>
      </c>
      <c r="DP328" s="96">
        <f>'Ops CF'!$R$19</f>
        <v>0</v>
      </c>
      <c r="DQ328" s="96">
        <f>'Ops CF'!$R$19</f>
        <v>0</v>
      </c>
      <c r="DR328" s="96">
        <f>'Ops CF'!$R$19</f>
        <v>0</v>
      </c>
      <c r="DS328" s="96">
        <f>'Ops CF'!$R$19</f>
        <v>0</v>
      </c>
      <c r="DT328" s="96">
        <f>'Ops CF'!$R$19</f>
        <v>0</v>
      </c>
      <c r="DU328" s="96">
        <f>'Ops CF'!$R$19</f>
        <v>0</v>
      </c>
      <c r="DV328" s="96">
        <f>'Ops CF'!$R$19</f>
        <v>0</v>
      </c>
      <c r="DW328" s="96">
        <f>'Ops CF'!$R$19</f>
        <v>0</v>
      </c>
      <c r="DX328" s="96">
        <f>'Ops CF'!$R$19</f>
        <v>0</v>
      </c>
      <c r="DY328" s="96">
        <f>'Ops CF'!$R$19</f>
        <v>0</v>
      </c>
      <c r="DZ328" s="96">
        <f>'Ops CF'!$R$19</f>
        <v>0</v>
      </c>
      <c r="EA328" s="96">
        <f>'Ops CF'!$R$19</f>
        <v>0</v>
      </c>
      <c r="EB328" s="96">
        <f>'Ops CF'!$R$19</f>
        <v>0</v>
      </c>
      <c r="EC328" s="96">
        <f>'Ops CF'!$R$19</f>
        <v>0</v>
      </c>
      <c r="ED328" s="96">
        <f>'Ops CF'!$R$19</f>
        <v>0</v>
      </c>
      <c r="EE328" s="96">
        <f>'Ops CF'!$R$19</f>
        <v>0</v>
      </c>
      <c r="EF328" s="96">
        <f>'Ops CF'!$R$19</f>
        <v>0</v>
      </c>
      <c r="EG328" s="96">
        <f>'Ops CF'!$R$19</f>
        <v>0</v>
      </c>
      <c r="EH328" s="96">
        <f>'Ops CF'!$R$19</f>
        <v>0</v>
      </c>
    </row>
    <row r="329" spans="1:138" ht="12.75" thickTop="1" x14ac:dyDescent="0.2">
      <c r="A329" s="2"/>
      <c r="B329" s="195" t="s">
        <v>289</v>
      </c>
      <c r="C329" s="151"/>
      <c r="D329" s="186">
        <f ca="1">SUBTOTAL(9,D327:D328)</f>
        <v>0</v>
      </c>
      <c r="E329" s="186">
        <f t="shared" ref="E329:P329" ca="1" si="626">SUBTOTAL(9,E327:E328)</f>
        <v>0</v>
      </c>
      <c r="F329" s="186">
        <f t="shared" ca="1" si="626"/>
        <v>0</v>
      </c>
      <c r="G329" s="186">
        <f t="shared" ca="1" si="626"/>
        <v>0</v>
      </c>
      <c r="H329" s="186">
        <f t="shared" ca="1" si="626"/>
        <v>0</v>
      </c>
      <c r="I329" s="186">
        <f t="shared" ca="1" si="626"/>
        <v>0</v>
      </c>
      <c r="J329" s="186">
        <f t="shared" ca="1" si="626"/>
        <v>0</v>
      </c>
      <c r="K329" s="186">
        <f t="shared" ca="1" si="626"/>
        <v>0</v>
      </c>
      <c r="L329" s="186">
        <f t="shared" ca="1" si="626"/>
        <v>0</v>
      </c>
      <c r="M329" s="186">
        <f t="shared" ca="1" si="626"/>
        <v>0</v>
      </c>
      <c r="N329" s="186">
        <f t="shared" ca="1" si="626"/>
        <v>0</v>
      </c>
      <c r="O329" s="186">
        <f ca="1">SUBTOTAL(9,O327:O328)</f>
        <v>0</v>
      </c>
      <c r="P329" s="186">
        <f t="shared" ca="1" si="626"/>
        <v>0</v>
      </c>
      <c r="Q329" s="2"/>
      <c r="R329" s="186"/>
      <c r="S329" s="186">
        <f t="shared" ref="S329:CD329" ca="1" si="627">SUBTOTAL(9,S327:S328)</f>
        <v>0</v>
      </c>
      <c r="T329" s="186">
        <f t="shared" ca="1" si="627"/>
        <v>0</v>
      </c>
      <c r="U329" s="186">
        <f t="shared" ca="1" si="627"/>
        <v>0</v>
      </c>
      <c r="V329" s="186">
        <f t="shared" ca="1" si="627"/>
        <v>0</v>
      </c>
      <c r="W329" s="186">
        <f t="shared" ca="1" si="627"/>
        <v>0</v>
      </c>
      <c r="X329" s="186">
        <f t="shared" ca="1" si="627"/>
        <v>0</v>
      </c>
      <c r="Y329" s="186">
        <f t="shared" ca="1" si="627"/>
        <v>0</v>
      </c>
      <c r="Z329" s="186">
        <f t="shared" ca="1" si="627"/>
        <v>0</v>
      </c>
      <c r="AA329" s="186">
        <f t="shared" ca="1" si="627"/>
        <v>0</v>
      </c>
      <c r="AB329" s="186">
        <f t="shared" ca="1" si="627"/>
        <v>0</v>
      </c>
      <c r="AC329" s="186">
        <f t="shared" ca="1" si="627"/>
        <v>0</v>
      </c>
      <c r="AD329" s="186">
        <f t="shared" ca="1" si="627"/>
        <v>0</v>
      </c>
      <c r="AE329" s="186">
        <f t="shared" ca="1" si="627"/>
        <v>0</v>
      </c>
      <c r="AF329" s="186">
        <f t="shared" ca="1" si="627"/>
        <v>0</v>
      </c>
      <c r="AG329" s="186">
        <f t="shared" ca="1" si="627"/>
        <v>0</v>
      </c>
      <c r="AH329" s="186">
        <f t="shared" ca="1" si="627"/>
        <v>0</v>
      </c>
      <c r="AI329" s="186">
        <f t="shared" ca="1" si="627"/>
        <v>0</v>
      </c>
      <c r="AJ329" s="186">
        <f t="shared" ca="1" si="627"/>
        <v>0</v>
      </c>
      <c r="AK329" s="186">
        <f t="shared" ca="1" si="627"/>
        <v>0</v>
      </c>
      <c r="AL329" s="186">
        <f t="shared" ca="1" si="627"/>
        <v>0</v>
      </c>
      <c r="AM329" s="186">
        <f t="shared" ca="1" si="627"/>
        <v>0</v>
      </c>
      <c r="AN329" s="186">
        <f t="shared" ca="1" si="627"/>
        <v>0</v>
      </c>
      <c r="AO329" s="186">
        <f t="shared" ca="1" si="627"/>
        <v>0</v>
      </c>
      <c r="AP329" s="186">
        <f t="shared" ca="1" si="627"/>
        <v>0</v>
      </c>
      <c r="AQ329" s="186">
        <f t="shared" ca="1" si="627"/>
        <v>0</v>
      </c>
      <c r="AR329" s="186">
        <f t="shared" ca="1" si="627"/>
        <v>0</v>
      </c>
      <c r="AS329" s="186">
        <f t="shared" ca="1" si="627"/>
        <v>0</v>
      </c>
      <c r="AT329" s="186">
        <f t="shared" ca="1" si="627"/>
        <v>0</v>
      </c>
      <c r="AU329" s="186">
        <f t="shared" ca="1" si="627"/>
        <v>0</v>
      </c>
      <c r="AV329" s="186">
        <f t="shared" ca="1" si="627"/>
        <v>0</v>
      </c>
      <c r="AW329" s="186">
        <f t="shared" ca="1" si="627"/>
        <v>0</v>
      </c>
      <c r="AX329" s="186">
        <f t="shared" ca="1" si="627"/>
        <v>0</v>
      </c>
      <c r="AY329" s="186">
        <f t="shared" ca="1" si="627"/>
        <v>0</v>
      </c>
      <c r="AZ329" s="186">
        <f t="shared" ca="1" si="627"/>
        <v>0</v>
      </c>
      <c r="BA329" s="186">
        <f t="shared" ca="1" si="627"/>
        <v>0</v>
      </c>
      <c r="BB329" s="186">
        <f t="shared" ca="1" si="627"/>
        <v>0</v>
      </c>
      <c r="BC329" s="186">
        <f t="shared" ca="1" si="627"/>
        <v>0</v>
      </c>
      <c r="BD329" s="186">
        <f t="shared" ca="1" si="627"/>
        <v>0</v>
      </c>
      <c r="BE329" s="186">
        <f t="shared" ca="1" si="627"/>
        <v>0</v>
      </c>
      <c r="BF329" s="186">
        <f t="shared" ca="1" si="627"/>
        <v>0</v>
      </c>
      <c r="BG329" s="186">
        <f t="shared" ca="1" si="627"/>
        <v>0</v>
      </c>
      <c r="BH329" s="186">
        <f t="shared" ca="1" si="627"/>
        <v>0</v>
      </c>
      <c r="BI329" s="186">
        <f t="shared" ca="1" si="627"/>
        <v>0</v>
      </c>
      <c r="BJ329" s="186">
        <f t="shared" ca="1" si="627"/>
        <v>0</v>
      </c>
      <c r="BK329" s="186">
        <f t="shared" ca="1" si="627"/>
        <v>0</v>
      </c>
      <c r="BL329" s="186">
        <f t="shared" ca="1" si="627"/>
        <v>0</v>
      </c>
      <c r="BM329" s="186">
        <f t="shared" ca="1" si="627"/>
        <v>0</v>
      </c>
      <c r="BN329" s="186">
        <f t="shared" ca="1" si="627"/>
        <v>0</v>
      </c>
      <c r="BO329" s="186">
        <f t="shared" ca="1" si="627"/>
        <v>0</v>
      </c>
      <c r="BP329" s="186">
        <f t="shared" ca="1" si="627"/>
        <v>0</v>
      </c>
      <c r="BQ329" s="186">
        <f t="shared" ca="1" si="627"/>
        <v>0</v>
      </c>
      <c r="BR329" s="186">
        <f t="shared" ca="1" si="627"/>
        <v>0</v>
      </c>
      <c r="BS329" s="186">
        <f t="shared" ca="1" si="627"/>
        <v>0</v>
      </c>
      <c r="BT329" s="186">
        <f t="shared" ca="1" si="627"/>
        <v>0</v>
      </c>
      <c r="BU329" s="186">
        <f t="shared" ca="1" si="627"/>
        <v>0</v>
      </c>
      <c r="BV329" s="186">
        <f t="shared" ca="1" si="627"/>
        <v>0</v>
      </c>
      <c r="BW329" s="186">
        <f t="shared" ca="1" si="627"/>
        <v>0</v>
      </c>
      <c r="BX329" s="186">
        <f t="shared" ca="1" si="627"/>
        <v>0</v>
      </c>
      <c r="BY329" s="186">
        <f t="shared" ca="1" si="627"/>
        <v>0</v>
      </c>
      <c r="BZ329" s="186">
        <f t="shared" ca="1" si="627"/>
        <v>0</v>
      </c>
      <c r="CA329" s="186">
        <f t="shared" ca="1" si="627"/>
        <v>0</v>
      </c>
      <c r="CB329" s="186">
        <f t="shared" ca="1" si="627"/>
        <v>0</v>
      </c>
      <c r="CC329" s="186">
        <f t="shared" ca="1" si="627"/>
        <v>0</v>
      </c>
      <c r="CD329" s="186">
        <f t="shared" ca="1" si="627"/>
        <v>0</v>
      </c>
      <c r="CE329" s="186">
        <f t="shared" ref="CE329:EH329" ca="1" si="628">SUBTOTAL(9,CE327:CE328)</f>
        <v>0</v>
      </c>
      <c r="CF329" s="186">
        <f t="shared" ca="1" si="628"/>
        <v>0</v>
      </c>
      <c r="CG329" s="186">
        <f t="shared" ca="1" si="628"/>
        <v>0</v>
      </c>
      <c r="CH329" s="186">
        <f t="shared" ca="1" si="628"/>
        <v>0</v>
      </c>
      <c r="CI329" s="186">
        <f t="shared" ca="1" si="628"/>
        <v>0</v>
      </c>
      <c r="CJ329" s="186">
        <f t="shared" ca="1" si="628"/>
        <v>0</v>
      </c>
      <c r="CK329" s="186">
        <f t="shared" ca="1" si="628"/>
        <v>0</v>
      </c>
      <c r="CL329" s="186">
        <f t="shared" ca="1" si="628"/>
        <v>0</v>
      </c>
      <c r="CM329" s="186">
        <f t="shared" ca="1" si="628"/>
        <v>0</v>
      </c>
      <c r="CN329" s="186">
        <f t="shared" ca="1" si="628"/>
        <v>0</v>
      </c>
      <c r="CO329" s="186">
        <f t="shared" ca="1" si="628"/>
        <v>0</v>
      </c>
      <c r="CP329" s="186">
        <f t="shared" ca="1" si="628"/>
        <v>0</v>
      </c>
      <c r="CQ329" s="186">
        <f t="shared" ca="1" si="628"/>
        <v>0</v>
      </c>
      <c r="CR329" s="186">
        <f t="shared" ca="1" si="628"/>
        <v>0</v>
      </c>
      <c r="CS329" s="186">
        <f t="shared" ca="1" si="628"/>
        <v>0</v>
      </c>
      <c r="CT329" s="186">
        <f t="shared" ca="1" si="628"/>
        <v>0</v>
      </c>
      <c r="CU329" s="186">
        <f t="shared" ca="1" si="628"/>
        <v>0</v>
      </c>
      <c r="CV329" s="186">
        <f t="shared" ca="1" si="628"/>
        <v>0</v>
      </c>
      <c r="CW329" s="186">
        <f t="shared" ca="1" si="628"/>
        <v>0</v>
      </c>
      <c r="CX329" s="186">
        <f t="shared" ca="1" si="628"/>
        <v>0</v>
      </c>
      <c r="CY329" s="186">
        <f t="shared" ca="1" si="628"/>
        <v>0</v>
      </c>
      <c r="CZ329" s="186">
        <f t="shared" ca="1" si="628"/>
        <v>0</v>
      </c>
      <c r="DA329" s="186">
        <f t="shared" ca="1" si="628"/>
        <v>0</v>
      </c>
      <c r="DB329" s="186">
        <f t="shared" ca="1" si="628"/>
        <v>0</v>
      </c>
      <c r="DC329" s="186">
        <f t="shared" ca="1" si="628"/>
        <v>0</v>
      </c>
      <c r="DD329" s="186">
        <f t="shared" ca="1" si="628"/>
        <v>0</v>
      </c>
      <c r="DE329" s="186">
        <f t="shared" ca="1" si="628"/>
        <v>0</v>
      </c>
      <c r="DF329" s="186">
        <f t="shared" ca="1" si="628"/>
        <v>0</v>
      </c>
      <c r="DG329" s="186">
        <f t="shared" ca="1" si="628"/>
        <v>0</v>
      </c>
      <c r="DH329" s="186">
        <f t="shared" ca="1" si="628"/>
        <v>0</v>
      </c>
      <c r="DI329" s="186">
        <f t="shared" ca="1" si="628"/>
        <v>0</v>
      </c>
      <c r="DJ329" s="186">
        <f t="shared" ca="1" si="628"/>
        <v>0</v>
      </c>
      <c r="DK329" s="186">
        <f t="shared" ca="1" si="628"/>
        <v>0</v>
      </c>
      <c r="DL329" s="186">
        <f t="shared" ca="1" si="628"/>
        <v>0</v>
      </c>
      <c r="DM329" s="186">
        <f t="shared" ca="1" si="628"/>
        <v>0</v>
      </c>
      <c r="DN329" s="186">
        <f t="shared" ca="1" si="628"/>
        <v>0</v>
      </c>
      <c r="DO329" s="186">
        <f t="shared" ca="1" si="628"/>
        <v>0</v>
      </c>
      <c r="DP329" s="186">
        <f t="shared" ca="1" si="628"/>
        <v>0</v>
      </c>
      <c r="DQ329" s="186">
        <f t="shared" ca="1" si="628"/>
        <v>0</v>
      </c>
      <c r="DR329" s="186">
        <f t="shared" ca="1" si="628"/>
        <v>0</v>
      </c>
      <c r="DS329" s="186">
        <f t="shared" ca="1" si="628"/>
        <v>0</v>
      </c>
      <c r="DT329" s="186">
        <f t="shared" ca="1" si="628"/>
        <v>0</v>
      </c>
      <c r="DU329" s="186">
        <f t="shared" ca="1" si="628"/>
        <v>0</v>
      </c>
      <c r="DV329" s="186">
        <f t="shared" ca="1" si="628"/>
        <v>0</v>
      </c>
      <c r="DW329" s="186">
        <f t="shared" ca="1" si="628"/>
        <v>0</v>
      </c>
      <c r="DX329" s="186">
        <f t="shared" ca="1" si="628"/>
        <v>0</v>
      </c>
      <c r="DY329" s="186">
        <f t="shared" ca="1" si="628"/>
        <v>0</v>
      </c>
      <c r="DZ329" s="186">
        <f t="shared" ca="1" si="628"/>
        <v>0</v>
      </c>
      <c r="EA329" s="186">
        <f t="shared" ca="1" si="628"/>
        <v>0</v>
      </c>
      <c r="EB329" s="186">
        <f t="shared" ca="1" si="628"/>
        <v>0</v>
      </c>
      <c r="EC329" s="186">
        <f t="shared" ca="1" si="628"/>
        <v>0</v>
      </c>
      <c r="ED329" s="186">
        <f t="shared" ca="1" si="628"/>
        <v>0</v>
      </c>
      <c r="EE329" s="186">
        <f t="shared" ca="1" si="628"/>
        <v>0</v>
      </c>
      <c r="EF329" s="186">
        <f t="shared" ca="1" si="628"/>
        <v>0</v>
      </c>
      <c r="EG329" s="186">
        <f t="shared" ca="1" si="628"/>
        <v>0</v>
      </c>
      <c r="EH329" s="186">
        <f t="shared" ca="1" si="628"/>
        <v>0</v>
      </c>
    </row>
    <row r="330" spans="1:138"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row>
    <row r="331" spans="1:138"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row>
    <row r="332" spans="1:138" x14ac:dyDescent="0.2">
      <c r="A332" s="2"/>
      <c r="B332" s="207" t="s">
        <v>290</v>
      </c>
      <c r="C332" s="120"/>
      <c r="D332" s="120"/>
      <c r="E332" s="120"/>
      <c r="F332" s="120"/>
      <c r="G332" s="120"/>
      <c r="H332" s="120"/>
      <c r="I332" s="120"/>
      <c r="J332" s="120"/>
      <c r="K332" s="120"/>
      <c r="L332" s="120"/>
      <c r="M332" s="120"/>
      <c r="N332" s="120"/>
      <c r="O332" s="120"/>
      <c r="P332" s="120"/>
      <c r="Q332" s="2"/>
      <c r="R332" s="120"/>
      <c r="S332" s="120"/>
      <c r="T332" s="120"/>
      <c r="U332" s="120"/>
      <c r="V332" s="120"/>
      <c r="W332" s="120"/>
      <c r="X332" s="120"/>
      <c r="Y332" s="120"/>
      <c r="Z332" s="120"/>
      <c r="AA332" s="120"/>
      <c r="AB332" s="120"/>
      <c r="AC332" s="120"/>
      <c r="AD332" s="120"/>
      <c r="AE332" s="120"/>
      <c r="AF332" s="120"/>
      <c r="AG332" s="120"/>
      <c r="AH332" s="120"/>
      <c r="AI332" s="120"/>
      <c r="AJ332" s="120"/>
      <c r="AK332" s="120"/>
      <c r="AL332" s="120"/>
      <c r="AM332" s="120"/>
      <c r="AN332" s="120"/>
      <c r="AO332" s="120"/>
      <c r="AP332" s="120"/>
      <c r="AQ332" s="120"/>
      <c r="AR332" s="120"/>
      <c r="AS332" s="120"/>
      <c r="AT332" s="120"/>
      <c r="AU332" s="120"/>
      <c r="AV332" s="120"/>
      <c r="AW332" s="120"/>
      <c r="AX332" s="120"/>
      <c r="AY332" s="120"/>
      <c r="AZ332" s="120"/>
      <c r="BA332" s="120"/>
      <c r="BB332" s="120"/>
      <c r="BC332" s="120"/>
      <c r="BD332" s="120"/>
      <c r="BE332" s="120"/>
      <c r="BF332" s="120"/>
      <c r="BG332" s="120"/>
      <c r="BH332" s="120"/>
      <c r="BI332" s="120"/>
      <c r="BJ332" s="120"/>
      <c r="BK332" s="120"/>
      <c r="BL332" s="120"/>
      <c r="BM332" s="120"/>
      <c r="BN332" s="120"/>
      <c r="BO332" s="120"/>
      <c r="BP332" s="120"/>
      <c r="BQ332" s="120"/>
      <c r="BR332" s="120"/>
      <c r="BS332" s="120"/>
      <c r="BT332" s="120"/>
      <c r="BU332" s="120"/>
      <c r="BV332" s="120"/>
      <c r="BW332" s="120"/>
      <c r="BX332" s="120"/>
      <c r="BY332" s="120"/>
      <c r="BZ332" s="120"/>
      <c r="CA332" s="120"/>
      <c r="CB332" s="120"/>
      <c r="CC332" s="120"/>
      <c r="CD332" s="120"/>
      <c r="CE332" s="120"/>
      <c r="CF332" s="120"/>
      <c r="CG332" s="120"/>
      <c r="CH332" s="120"/>
      <c r="CI332" s="120"/>
      <c r="CJ332" s="120"/>
      <c r="CK332" s="120"/>
      <c r="CL332" s="120"/>
      <c r="CM332" s="120"/>
      <c r="CN332" s="120"/>
      <c r="CO332" s="120"/>
      <c r="CP332" s="120"/>
      <c r="CQ332" s="120"/>
      <c r="CR332" s="120"/>
      <c r="CS332" s="120"/>
      <c r="CT332" s="120"/>
      <c r="CU332" s="120"/>
      <c r="CV332" s="120"/>
      <c r="CW332" s="120"/>
      <c r="CX332" s="120"/>
      <c r="CY332" s="120"/>
      <c r="CZ332" s="120"/>
      <c r="DA332" s="120"/>
      <c r="DB332" s="120"/>
      <c r="DC332" s="120"/>
      <c r="DD332" s="120"/>
      <c r="DE332" s="120"/>
      <c r="DF332" s="120"/>
      <c r="DG332" s="120"/>
      <c r="DH332" s="120"/>
      <c r="DI332" s="120"/>
      <c r="DJ332" s="120"/>
      <c r="DK332" s="120"/>
      <c r="DL332" s="120"/>
      <c r="DM332" s="120"/>
      <c r="DN332" s="120"/>
      <c r="DO332" s="120"/>
      <c r="DP332" s="120"/>
      <c r="DQ332" s="120"/>
      <c r="DR332" s="120"/>
      <c r="DS332" s="120"/>
      <c r="DT332" s="120"/>
      <c r="DU332" s="120"/>
      <c r="DV332" s="120"/>
      <c r="DW332" s="120"/>
      <c r="DX332" s="120"/>
      <c r="DY332" s="120"/>
      <c r="DZ332" s="120"/>
      <c r="EA332" s="120"/>
      <c r="EB332" s="120"/>
      <c r="EC332" s="120"/>
      <c r="ED332" s="120"/>
      <c r="EE332" s="120"/>
      <c r="EF332" s="120"/>
      <c r="EG332" s="120"/>
      <c r="EH332" s="120"/>
    </row>
    <row r="333" spans="1:138" ht="12.75" thickBot="1" x14ac:dyDescent="0.25">
      <c r="A333" s="2"/>
      <c r="B333" s="149" t="s">
        <v>291</v>
      </c>
      <c r="C333" s="96"/>
      <c r="D333" s="96">
        <f ca="1">IF(D16,$P$75,)</f>
        <v>0</v>
      </c>
      <c r="E333" s="96">
        <f ca="1">IF($D$333,,E75)</f>
        <v>0</v>
      </c>
      <c r="F333" s="96">
        <f t="shared" ref="F333:N333" ca="1" si="629">IF($D$333,,F75)</f>
        <v>0</v>
      </c>
      <c r="G333" s="96">
        <f t="shared" ca="1" si="629"/>
        <v>0</v>
      </c>
      <c r="H333" s="96">
        <f t="shared" ca="1" si="629"/>
        <v>0</v>
      </c>
      <c r="I333" s="96">
        <f t="shared" ca="1" si="629"/>
        <v>0</v>
      </c>
      <c r="J333" s="96">
        <f t="shared" ca="1" si="629"/>
        <v>0</v>
      </c>
      <c r="K333" s="96">
        <f t="shared" ca="1" si="629"/>
        <v>0</v>
      </c>
      <c r="L333" s="96">
        <f t="shared" ca="1" si="629"/>
        <v>0</v>
      </c>
      <c r="M333" s="96">
        <f t="shared" ca="1" si="629"/>
        <v>0</v>
      </c>
      <c r="N333" s="96">
        <f t="shared" ca="1" si="629"/>
        <v>0</v>
      </c>
      <c r="O333" s="96">
        <f ca="1">IF($D$333,,O75)</f>
        <v>0</v>
      </c>
      <c r="P333" s="96">
        <f ca="1">SUMIF($D$10:$N$10,"&lt;="&amp;MAX(rHoldPeriod,1),$D333:$N333)</f>
        <v>0</v>
      </c>
      <c r="Q333" s="2"/>
      <c r="R333" s="96">
        <f ca="1">D333</f>
        <v>0</v>
      </c>
      <c r="S333" s="96">
        <f t="shared" ref="S333:CD333" ca="1" si="630">IF($D$333,,S75)</f>
        <v>0</v>
      </c>
      <c r="T333" s="96">
        <f t="shared" ca="1" si="630"/>
        <v>0</v>
      </c>
      <c r="U333" s="96">
        <f t="shared" ca="1" si="630"/>
        <v>0</v>
      </c>
      <c r="V333" s="96">
        <f t="shared" ca="1" si="630"/>
        <v>0</v>
      </c>
      <c r="W333" s="96">
        <f t="shared" ca="1" si="630"/>
        <v>0</v>
      </c>
      <c r="X333" s="96">
        <f t="shared" ca="1" si="630"/>
        <v>0</v>
      </c>
      <c r="Y333" s="96">
        <f t="shared" ca="1" si="630"/>
        <v>0</v>
      </c>
      <c r="Z333" s="96">
        <f t="shared" ca="1" si="630"/>
        <v>0</v>
      </c>
      <c r="AA333" s="96">
        <f t="shared" ca="1" si="630"/>
        <v>0</v>
      </c>
      <c r="AB333" s="96">
        <f t="shared" ca="1" si="630"/>
        <v>0</v>
      </c>
      <c r="AC333" s="96">
        <f t="shared" ca="1" si="630"/>
        <v>0</v>
      </c>
      <c r="AD333" s="96">
        <f t="shared" ca="1" si="630"/>
        <v>0</v>
      </c>
      <c r="AE333" s="96">
        <f t="shared" ca="1" si="630"/>
        <v>0</v>
      </c>
      <c r="AF333" s="96">
        <f t="shared" ca="1" si="630"/>
        <v>0</v>
      </c>
      <c r="AG333" s="96">
        <f t="shared" ca="1" si="630"/>
        <v>0</v>
      </c>
      <c r="AH333" s="96">
        <f t="shared" ca="1" si="630"/>
        <v>0</v>
      </c>
      <c r="AI333" s="96">
        <f t="shared" ca="1" si="630"/>
        <v>0</v>
      </c>
      <c r="AJ333" s="96">
        <f t="shared" ca="1" si="630"/>
        <v>0</v>
      </c>
      <c r="AK333" s="96">
        <f t="shared" ca="1" si="630"/>
        <v>0</v>
      </c>
      <c r="AL333" s="96">
        <f t="shared" ca="1" si="630"/>
        <v>0</v>
      </c>
      <c r="AM333" s="96">
        <f t="shared" ca="1" si="630"/>
        <v>0</v>
      </c>
      <c r="AN333" s="96">
        <f t="shared" ca="1" si="630"/>
        <v>0</v>
      </c>
      <c r="AO333" s="96">
        <f t="shared" ca="1" si="630"/>
        <v>0</v>
      </c>
      <c r="AP333" s="96">
        <f t="shared" ca="1" si="630"/>
        <v>0</v>
      </c>
      <c r="AQ333" s="96">
        <f t="shared" ca="1" si="630"/>
        <v>0</v>
      </c>
      <c r="AR333" s="96">
        <f t="shared" ca="1" si="630"/>
        <v>0</v>
      </c>
      <c r="AS333" s="96">
        <f t="shared" ca="1" si="630"/>
        <v>0</v>
      </c>
      <c r="AT333" s="96">
        <f t="shared" ca="1" si="630"/>
        <v>0</v>
      </c>
      <c r="AU333" s="96">
        <f t="shared" ca="1" si="630"/>
        <v>0</v>
      </c>
      <c r="AV333" s="96">
        <f t="shared" ca="1" si="630"/>
        <v>0</v>
      </c>
      <c r="AW333" s="96">
        <f t="shared" ca="1" si="630"/>
        <v>0</v>
      </c>
      <c r="AX333" s="96">
        <f t="shared" ca="1" si="630"/>
        <v>0</v>
      </c>
      <c r="AY333" s="96">
        <f t="shared" ca="1" si="630"/>
        <v>0</v>
      </c>
      <c r="AZ333" s="96">
        <f t="shared" ca="1" si="630"/>
        <v>0</v>
      </c>
      <c r="BA333" s="96">
        <f t="shared" ca="1" si="630"/>
        <v>0</v>
      </c>
      <c r="BB333" s="96">
        <f t="shared" ca="1" si="630"/>
        <v>0</v>
      </c>
      <c r="BC333" s="96">
        <f t="shared" ca="1" si="630"/>
        <v>0</v>
      </c>
      <c r="BD333" s="96">
        <f t="shared" ca="1" si="630"/>
        <v>0</v>
      </c>
      <c r="BE333" s="96">
        <f t="shared" ca="1" si="630"/>
        <v>0</v>
      </c>
      <c r="BF333" s="96">
        <f t="shared" ca="1" si="630"/>
        <v>0</v>
      </c>
      <c r="BG333" s="96">
        <f t="shared" ca="1" si="630"/>
        <v>0</v>
      </c>
      <c r="BH333" s="96">
        <f t="shared" ca="1" si="630"/>
        <v>0</v>
      </c>
      <c r="BI333" s="96">
        <f t="shared" ca="1" si="630"/>
        <v>0</v>
      </c>
      <c r="BJ333" s="96">
        <f t="shared" ca="1" si="630"/>
        <v>0</v>
      </c>
      <c r="BK333" s="96">
        <f t="shared" ca="1" si="630"/>
        <v>0</v>
      </c>
      <c r="BL333" s="96">
        <f t="shared" ca="1" si="630"/>
        <v>0</v>
      </c>
      <c r="BM333" s="96">
        <f t="shared" ca="1" si="630"/>
        <v>0</v>
      </c>
      <c r="BN333" s="96">
        <f t="shared" ca="1" si="630"/>
        <v>0</v>
      </c>
      <c r="BO333" s="96">
        <f t="shared" ca="1" si="630"/>
        <v>0</v>
      </c>
      <c r="BP333" s="96">
        <f t="shared" ca="1" si="630"/>
        <v>0</v>
      </c>
      <c r="BQ333" s="96">
        <f t="shared" ca="1" si="630"/>
        <v>0</v>
      </c>
      <c r="BR333" s="96">
        <f t="shared" ca="1" si="630"/>
        <v>0</v>
      </c>
      <c r="BS333" s="96">
        <f t="shared" ca="1" si="630"/>
        <v>0</v>
      </c>
      <c r="BT333" s="96">
        <f t="shared" ca="1" si="630"/>
        <v>0</v>
      </c>
      <c r="BU333" s="96">
        <f t="shared" ca="1" si="630"/>
        <v>0</v>
      </c>
      <c r="BV333" s="96">
        <f t="shared" ca="1" si="630"/>
        <v>0</v>
      </c>
      <c r="BW333" s="96">
        <f t="shared" ca="1" si="630"/>
        <v>0</v>
      </c>
      <c r="BX333" s="96">
        <f t="shared" ca="1" si="630"/>
        <v>0</v>
      </c>
      <c r="BY333" s="96">
        <f t="shared" ca="1" si="630"/>
        <v>0</v>
      </c>
      <c r="BZ333" s="96">
        <f t="shared" ca="1" si="630"/>
        <v>0</v>
      </c>
      <c r="CA333" s="96">
        <f t="shared" ca="1" si="630"/>
        <v>0</v>
      </c>
      <c r="CB333" s="96">
        <f t="shared" ca="1" si="630"/>
        <v>0</v>
      </c>
      <c r="CC333" s="96">
        <f t="shared" ca="1" si="630"/>
        <v>0</v>
      </c>
      <c r="CD333" s="96">
        <f t="shared" ca="1" si="630"/>
        <v>0</v>
      </c>
      <c r="CE333" s="96">
        <f t="shared" ref="CE333:EH333" ca="1" si="631">IF($D$333,,CE75)</f>
        <v>0</v>
      </c>
      <c r="CF333" s="96">
        <f t="shared" ca="1" si="631"/>
        <v>0</v>
      </c>
      <c r="CG333" s="96">
        <f t="shared" ca="1" si="631"/>
        <v>0</v>
      </c>
      <c r="CH333" s="96">
        <f t="shared" ca="1" si="631"/>
        <v>0</v>
      </c>
      <c r="CI333" s="96">
        <f t="shared" ca="1" si="631"/>
        <v>0</v>
      </c>
      <c r="CJ333" s="96">
        <f t="shared" ca="1" si="631"/>
        <v>0</v>
      </c>
      <c r="CK333" s="96">
        <f t="shared" ca="1" si="631"/>
        <v>0</v>
      </c>
      <c r="CL333" s="96">
        <f t="shared" ca="1" si="631"/>
        <v>0</v>
      </c>
      <c r="CM333" s="96">
        <f t="shared" ca="1" si="631"/>
        <v>0</v>
      </c>
      <c r="CN333" s="96">
        <f t="shared" ca="1" si="631"/>
        <v>0</v>
      </c>
      <c r="CO333" s="96">
        <f t="shared" ca="1" si="631"/>
        <v>0</v>
      </c>
      <c r="CP333" s="96">
        <f t="shared" ca="1" si="631"/>
        <v>0</v>
      </c>
      <c r="CQ333" s="96">
        <f t="shared" ca="1" si="631"/>
        <v>0</v>
      </c>
      <c r="CR333" s="96">
        <f t="shared" ca="1" si="631"/>
        <v>0</v>
      </c>
      <c r="CS333" s="96">
        <f t="shared" ca="1" si="631"/>
        <v>0</v>
      </c>
      <c r="CT333" s="96">
        <f t="shared" ca="1" si="631"/>
        <v>0</v>
      </c>
      <c r="CU333" s="96">
        <f t="shared" ca="1" si="631"/>
        <v>0</v>
      </c>
      <c r="CV333" s="96">
        <f t="shared" ca="1" si="631"/>
        <v>0</v>
      </c>
      <c r="CW333" s="96">
        <f t="shared" ca="1" si="631"/>
        <v>0</v>
      </c>
      <c r="CX333" s="96">
        <f t="shared" ca="1" si="631"/>
        <v>0</v>
      </c>
      <c r="CY333" s="96">
        <f t="shared" ca="1" si="631"/>
        <v>0</v>
      </c>
      <c r="CZ333" s="96">
        <f t="shared" ca="1" si="631"/>
        <v>0</v>
      </c>
      <c r="DA333" s="96">
        <f t="shared" ca="1" si="631"/>
        <v>0</v>
      </c>
      <c r="DB333" s="96">
        <f t="shared" ca="1" si="631"/>
        <v>0</v>
      </c>
      <c r="DC333" s="96">
        <f t="shared" ca="1" si="631"/>
        <v>0</v>
      </c>
      <c r="DD333" s="96">
        <f t="shared" ca="1" si="631"/>
        <v>0</v>
      </c>
      <c r="DE333" s="96">
        <f t="shared" ca="1" si="631"/>
        <v>0</v>
      </c>
      <c r="DF333" s="96">
        <f t="shared" ca="1" si="631"/>
        <v>0</v>
      </c>
      <c r="DG333" s="96">
        <f t="shared" ca="1" si="631"/>
        <v>0</v>
      </c>
      <c r="DH333" s="96">
        <f t="shared" ca="1" si="631"/>
        <v>0</v>
      </c>
      <c r="DI333" s="96">
        <f t="shared" ca="1" si="631"/>
        <v>0</v>
      </c>
      <c r="DJ333" s="96">
        <f t="shared" ca="1" si="631"/>
        <v>0</v>
      </c>
      <c r="DK333" s="96">
        <f t="shared" ca="1" si="631"/>
        <v>0</v>
      </c>
      <c r="DL333" s="96">
        <f t="shared" ca="1" si="631"/>
        <v>0</v>
      </c>
      <c r="DM333" s="96">
        <f t="shared" ca="1" si="631"/>
        <v>0</v>
      </c>
      <c r="DN333" s="96">
        <f t="shared" ca="1" si="631"/>
        <v>0</v>
      </c>
      <c r="DO333" s="96">
        <f t="shared" ca="1" si="631"/>
        <v>0</v>
      </c>
      <c r="DP333" s="96">
        <f t="shared" ca="1" si="631"/>
        <v>0</v>
      </c>
      <c r="DQ333" s="96">
        <f t="shared" ca="1" si="631"/>
        <v>0</v>
      </c>
      <c r="DR333" s="96">
        <f t="shared" ca="1" si="631"/>
        <v>0</v>
      </c>
      <c r="DS333" s="96">
        <f t="shared" ca="1" si="631"/>
        <v>0</v>
      </c>
      <c r="DT333" s="96">
        <f t="shared" ca="1" si="631"/>
        <v>0</v>
      </c>
      <c r="DU333" s="96">
        <f t="shared" ca="1" si="631"/>
        <v>0</v>
      </c>
      <c r="DV333" s="96">
        <f t="shared" ca="1" si="631"/>
        <v>0</v>
      </c>
      <c r="DW333" s="96">
        <f t="shared" ca="1" si="631"/>
        <v>0</v>
      </c>
      <c r="DX333" s="96">
        <f t="shared" ca="1" si="631"/>
        <v>0</v>
      </c>
      <c r="DY333" s="96">
        <f t="shared" ca="1" si="631"/>
        <v>0</v>
      </c>
      <c r="DZ333" s="96">
        <f t="shared" ca="1" si="631"/>
        <v>0</v>
      </c>
      <c r="EA333" s="96">
        <f t="shared" ca="1" si="631"/>
        <v>0</v>
      </c>
      <c r="EB333" s="96">
        <f t="shared" ca="1" si="631"/>
        <v>0</v>
      </c>
      <c r="EC333" s="96">
        <f t="shared" ca="1" si="631"/>
        <v>0</v>
      </c>
      <c r="ED333" s="96">
        <f t="shared" ca="1" si="631"/>
        <v>0</v>
      </c>
      <c r="EE333" s="96">
        <f t="shared" ca="1" si="631"/>
        <v>0</v>
      </c>
      <c r="EF333" s="96">
        <f t="shared" ca="1" si="631"/>
        <v>0</v>
      </c>
      <c r="EG333" s="96">
        <f t="shared" ca="1" si="631"/>
        <v>0</v>
      </c>
      <c r="EH333" s="96">
        <f t="shared" ca="1" si="631"/>
        <v>0</v>
      </c>
    </row>
    <row r="334" spans="1:138" ht="12.75" thickTop="1" x14ac:dyDescent="0.2">
      <c r="A334" s="2"/>
      <c r="B334" s="195" t="s">
        <v>292</v>
      </c>
      <c r="C334" s="151"/>
      <c r="D334" s="186">
        <f ca="1">SUBTOTAL(9,D327:D333)</f>
        <v>0</v>
      </c>
      <c r="E334" s="186">
        <f t="shared" ref="E334:P334" ca="1" si="632">SUBTOTAL(9,E327:E333)</f>
        <v>0</v>
      </c>
      <c r="F334" s="186">
        <f t="shared" ca="1" si="632"/>
        <v>0</v>
      </c>
      <c r="G334" s="186">
        <f t="shared" ca="1" si="632"/>
        <v>0</v>
      </c>
      <c r="H334" s="186">
        <f t="shared" ca="1" si="632"/>
        <v>0</v>
      </c>
      <c r="I334" s="186">
        <f t="shared" ca="1" si="632"/>
        <v>0</v>
      </c>
      <c r="J334" s="186">
        <f t="shared" ca="1" si="632"/>
        <v>0</v>
      </c>
      <c r="K334" s="186">
        <f t="shared" ca="1" si="632"/>
        <v>0</v>
      </c>
      <c r="L334" s="186">
        <f t="shared" ca="1" si="632"/>
        <v>0</v>
      </c>
      <c r="M334" s="186">
        <f t="shared" ca="1" si="632"/>
        <v>0</v>
      </c>
      <c r="N334" s="186">
        <f t="shared" ca="1" si="632"/>
        <v>0</v>
      </c>
      <c r="O334" s="186">
        <f ca="1">SUBTOTAL(9,O327:O333)</f>
        <v>0</v>
      </c>
      <c r="P334" s="186">
        <f t="shared" ca="1" si="632"/>
        <v>0</v>
      </c>
      <c r="Q334" s="2"/>
      <c r="R334" s="186">
        <f t="shared" ref="R334:CC334" ca="1" si="633">SUBTOTAL(9,R327:R333)</f>
        <v>0</v>
      </c>
      <c r="S334" s="186">
        <f t="shared" ca="1" si="633"/>
        <v>0</v>
      </c>
      <c r="T334" s="186">
        <f t="shared" ca="1" si="633"/>
        <v>0</v>
      </c>
      <c r="U334" s="186">
        <f t="shared" ca="1" si="633"/>
        <v>0</v>
      </c>
      <c r="V334" s="186">
        <f t="shared" ca="1" si="633"/>
        <v>0</v>
      </c>
      <c r="W334" s="186">
        <f t="shared" ca="1" si="633"/>
        <v>0</v>
      </c>
      <c r="X334" s="186">
        <f t="shared" ca="1" si="633"/>
        <v>0</v>
      </c>
      <c r="Y334" s="186">
        <f t="shared" ca="1" si="633"/>
        <v>0</v>
      </c>
      <c r="Z334" s="186">
        <f t="shared" ca="1" si="633"/>
        <v>0</v>
      </c>
      <c r="AA334" s="186">
        <f t="shared" ca="1" si="633"/>
        <v>0</v>
      </c>
      <c r="AB334" s="186">
        <f t="shared" ca="1" si="633"/>
        <v>0</v>
      </c>
      <c r="AC334" s="186">
        <f t="shared" ca="1" si="633"/>
        <v>0</v>
      </c>
      <c r="AD334" s="186">
        <f t="shared" ca="1" si="633"/>
        <v>0</v>
      </c>
      <c r="AE334" s="186">
        <f t="shared" ca="1" si="633"/>
        <v>0</v>
      </c>
      <c r="AF334" s="186">
        <f t="shared" ca="1" si="633"/>
        <v>0</v>
      </c>
      <c r="AG334" s="186">
        <f t="shared" ca="1" si="633"/>
        <v>0</v>
      </c>
      <c r="AH334" s="186">
        <f t="shared" ca="1" si="633"/>
        <v>0</v>
      </c>
      <c r="AI334" s="186">
        <f t="shared" ca="1" si="633"/>
        <v>0</v>
      </c>
      <c r="AJ334" s="186">
        <f t="shared" ca="1" si="633"/>
        <v>0</v>
      </c>
      <c r="AK334" s="186">
        <f t="shared" ca="1" si="633"/>
        <v>0</v>
      </c>
      <c r="AL334" s="186">
        <f t="shared" ca="1" si="633"/>
        <v>0</v>
      </c>
      <c r="AM334" s="186">
        <f t="shared" ca="1" si="633"/>
        <v>0</v>
      </c>
      <c r="AN334" s="186">
        <f t="shared" ca="1" si="633"/>
        <v>0</v>
      </c>
      <c r="AO334" s="186">
        <f t="shared" ca="1" si="633"/>
        <v>0</v>
      </c>
      <c r="AP334" s="186">
        <f t="shared" ca="1" si="633"/>
        <v>0</v>
      </c>
      <c r="AQ334" s="186">
        <f t="shared" ca="1" si="633"/>
        <v>0</v>
      </c>
      <c r="AR334" s="186">
        <f t="shared" ca="1" si="633"/>
        <v>0</v>
      </c>
      <c r="AS334" s="186">
        <f t="shared" ca="1" si="633"/>
        <v>0</v>
      </c>
      <c r="AT334" s="186">
        <f t="shared" ca="1" si="633"/>
        <v>0</v>
      </c>
      <c r="AU334" s="186">
        <f t="shared" ca="1" si="633"/>
        <v>0</v>
      </c>
      <c r="AV334" s="186">
        <f t="shared" ca="1" si="633"/>
        <v>0</v>
      </c>
      <c r="AW334" s="186">
        <f t="shared" ca="1" si="633"/>
        <v>0</v>
      </c>
      <c r="AX334" s="186">
        <f t="shared" ca="1" si="633"/>
        <v>0</v>
      </c>
      <c r="AY334" s="186">
        <f t="shared" ca="1" si="633"/>
        <v>0</v>
      </c>
      <c r="AZ334" s="186">
        <f t="shared" ca="1" si="633"/>
        <v>0</v>
      </c>
      <c r="BA334" s="186">
        <f t="shared" ca="1" si="633"/>
        <v>0</v>
      </c>
      <c r="BB334" s="186">
        <f t="shared" ca="1" si="633"/>
        <v>0</v>
      </c>
      <c r="BC334" s="186">
        <f t="shared" ca="1" si="633"/>
        <v>0</v>
      </c>
      <c r="BD334" s="186">
        <f t="shared" ca="1" si="633"/>
        <v>0</v>
      </c>
      <c r="BE334" s="186">
        <f t="shared" ca="1" si="633"/>
        <v>0</v>
      </c>
      <c r="BF334" s="186">
        <f t="shared" ca="1" si="633"/>
        <v>0</v>
      </c>
      <c r="BG334" s="186">
        <f t="shared" ca="1" si="633"/>
        <v>0</v>
      </c>
      <c r="BH334" s="186">
        <f t="shared" ca="1" si="633"/>
        <v>0</v>
      </c>
      <c r="BI334" s="186">
        <f t="shared" ca="1" si="633"/>
        <v>0</v>
      </c>
      <c r="BJ334" s="186">
        <f t="shared" ca="1" si="633"/>
        <v>0</v>
      </c>
      <c r="BK334" s="186">
        <f t="shared" ca="1" si="633"/>
        <v>0</v>
      </c>
      <c r="BL334" s="186">
        <f t="shared" ca="1" si="633"/>
        <v>0</v>
      </c>
      <c r="BM334" s="186">
        <f t="shared" ca="1" si="633"/>
        <v>0</v>
      </c>
      <c r="BN334" s="186">
        <f t="shared" ca="1" si="633"/>
        <v>0</v>
      </c>
      <c r="BO334" s="186">
        <f t="shared" ca="1" si="633"/>
        <v>0</v>
      </c>
      <c r="BP334" s="186">
        <f t="shared" ca="1" si="633"/>
        <v>0</v>
      </c>
      <c r="BQ334" s="186">
        <f t="shared" ca="1" si="633"/>
        <v>0</v>
      </c>
      <c r="BR334" s="186">
        <f t="shared" ca="1" si="633"/>
        <v>0</v>
      </c>
      <c r="BS334" s="186">
        <f t="shared" ca="1" si="633"/>
        <v>0</v>
      </c>
      <c r="BT334" s="186">
        <f t="shared" ca="1" si="633"/>
        <v>0</v>
      </c>
      <c r="BU334" s="186">
        <f t="shared" ca="1" si="633"/>
        <v>0</v>
      </c>
      <c r="BV334" s="186">
        <f t="shared" ca="1" si="633"/>
        <v>0</v>
      </c>
      <c r="BW334" s="186">
        <f t="shared" ca="1" si="633"/>
        <v>0</v>
      </c>
      <c r="BX334" s="186">
        <f t="shared" ca="1" si="633"/>
        <v>0</v>
      </c>
      <c r="BY334" s="186">
        <f t="shared" ca="1" si="633"/>
        <v>0</v>
      </c>
      <c r="BZ334" s="186">
        <f t="shared" ca="1" si="633"/>
        <v>0</v>
      </c>
      <c r="CA334" s="186">
        <f t="shared" ca="1" si="633"/>
        <v>0</v>
      </c>
      <c r="CB334" s="186">
        <f t="shared" ca="1" si="633"/>
        <v>0</v>
      </c>
      <c r="CC334" s="186">
        <f t="shared" ca="1" si="633"/>
        <v>0</v>
      </c>
      <c r="CD334" s="186">
        <f t="shared" ref="CD334:EH334" ca="1" si="634">SUBTOTAL(9,CD327:CD333)</f>
        <v>0</v>
      </c>
      <c r="CE334" s="186">
        <f t="shared" ca="1" si="634"/>
        <v>0</v>
      </c>
      <c r="CF334" s="186">
        <f t="shared" ca="1" si="634"/>
        <v>0</v>
      </c>
      <c r="CG334" s="186">
        <f t="shared" ca="1" si="634"/>
        <v>0</v>
      </c>
      <c r="CH334" s="186">
        <f t="shared" ca="1" si="634"/>
        <v>0</v>
      </c>
      <c r="CI334" s="186">
        <f t="shared" ca="1" si="634"/>
        <v>0</v>
      </c>
      <c r="CJ334" s="186">
        <f t="shared" ca="1" si="634"/>
        <v>0</v>
      </c>
      <c r="CK334" s="186">
        <f t="shared" ca="1" si="634"/>
        <v>0</v>
      </c>
      <c r="CL334" s="186">
        <f t="shared" ca="1" si="634"/>
        <v>0</v>
      </c>
      <c r="CM334" s="186">
        <f t="shared" ca="1" si="634"/>
        <v>0</v>
      </c>
      <c r="CN334" s="186">
        <f t="shared" ca="1" si="634"/>
        <v>0</v>
      </c>
      <c r="CO334" s="186">
        <f t="shared" ca="1" si="634"/>
        <v>0</v>
      </c>
      <c r="CP334" s="186">
        <f t="shared" ca="1" si="634"/>
        <v>0</v>
      </c>
      <c r="CQ334" s="186">
        <f t="shared" ca="1" si="634"/>
        <v>0</v>
      </c>
      <c r="CR334" s="186">
        <f t="shared" ca="1" si="634"/>
        <v>0</v>
      </c>
      <c r="CS334" s="186">
        <f t="shared" ca="1" si="634"/>
        <v>0</v>
      </c>
      <c r="CT334" s="186">
        <f t="shared" ca="1" si="634"/>
        <v>0</v>
      </c>
      <c r="CU334" s="186">
        <f t="shared" ca="1" si="634"/>
        <v>0</v>
      </c>
      <c r="CV334" s="186">
        <f t="shared" ca="1" si="634"/>
        <v>0</v>
      </c>
      <c r="CW334" s="186">
        <f t="shared" ca="1" si="634"/>
        <v>0</v>
      </c>
      <c r="CX334" s="186">
        <f t="shared" ca="1" si="634"/>
        <v>0</v>
      </c>
      <c r="CY334" s="186">
        <f t="shared" ca="1" si="634"/>
        <v>0</v>
      </c>
      <c r="CZ334" s="186">
        <f t="shared" ca="1" si="634"/>
        <v>0</v>
      </c>
      <c r="DA334" s="186">
        <f t="shared" ca="1" si="634"/>
        <v>0</v>
      </c>
      <c r="DB334" s="186">
        <f t="shared" ca="1" si="634"/>
        <v>0</v>
      </c>
      <c r="DC334" s="186">
        <f t="shared" ca="1" si="634"/>
        <v>0</v>
      </c>
      <c r="DD334" s="186">
        <f t="shared" ca="1" si="634"/>
        <v>0</v>
      </c>
      <c r="DE334" s="186">
        <f t="shared" ca="1" si="634"/>
        <v>0</v>
      </c>
      <c r="DF334" s="186">
        <f t="shared" ca="1" si="634"/>
        <v>0</v>
      </c>
      <c r="DG334" s="186">
        <f t="shared" ca="1" si="634"/>
        <v>0</v>
      </c>
      <c r="DH334" s="186">
        <f t="shared" ca="1" si="634"/>
        <v>0</v>
      </c>
      <c r="DI334" s="186">
        <f t="shared" ca="1" si="634"/>
        <v>0</v>
      </c>
      <c r="DJ334" s="186">
        <f t="shared" ca="1" si="634"/>
        <v>0</v>
      </c>
      <c r="DK334" s="186">
        <f t="shared" ca="1" si="634"/>
        <v>0</v>
      </c>
      <c r="DL334" s="186">
        <f t="shared" ca="1" si="634"/>
        <v>0</v>
      </c>
      <c r="DM334" s="186">
        <f t="shared" ca="1" si="634"/>
        <v>0</v>
      </c>
      <c r="DN334" s="186">
        <f t="shared" ca="1" si="634"/>
        <v>0</v>
      </c>
      <c r="DO334" s="186">
        <f t="shared" ca="1" si="634"/>
        <v>0</v>
      </c>
      <c r="DP334" s="186">
        <f t="shared" ca="1" si="634"/>
        <v>0</v>
      </c>
      <c r="DQ334" s="186">
        <f t="shared" ca="1" si="634"/>
        <v>0</v>
      </c>
      <c r="DR334" s="186">
        <f t="shared" ca="1" si="634"/>
        <v>0</v>
      </c>
      <c r="DS334" s="186">
        <f t="shared" ca="1" si="634"/>
        <v>0</v>
      </c>
      <c r="DT334" s="186">
        <f t="shared" ca="1" si="634"/>
        <v>0</v>
      </c>
      <c r="DU334" s="186">
        <f t="shared" ca="1" si="634"/>
        <v>0</v>
      </c>
      <c r="DV334" s="186">
        <f t="shared" ca="1" si="634"/>
        <v>0</v>
      </c>
      <c r="DW334" s="186">
        <f t="shared" ca="1" si="634"/>
        <v>0</v>
      </c>
      <c r="DX334" s="186">
        <f t="shared" ca="1" si="634"/>
        <v>0</v>
      </c>
      <c r="DY334" s="186">
        <f t="shared" ca="1" si="634"/>
        <v>0</v>
      </c>
      <c r="DZ334" s="186">
        <f t="shared" ca="1" si="634"/>
        <v>0</v>
      </c>
      <c r="EA334" s="186">
        <f t="shared" ca="1" si="634"/>
        <v>0</v>
      </c>
      <c r="EB334" s="186">
        <f t="shared" ca="1" si="634"/>
        <v>0</v>
      </c>
      <c r="EC334" s="186">
        <f t="shared" ca="1" si="634"/>
        <v>0</v>
      </c>
      <c r="ED334" s="186">
        <f t="shared" ca="1" si="634"/>
        <v>0</v>
      </c>
      <c r="EE334" s="186">
        <f t="shared" ca="1" si="634"/>
        <v>0</v>
      </c>
      <c r="EF334" s="186">
        <f t="shared" ca="1" si="634"/>
        <v>0</v>
      </c>
      <c r="EG334" s="186">
        <f t="shared" ca="1" si="634"/>
        <v>0</v>
      </c>
      <c r="EH334" s="186">
        <f t="shared" ca="1" si="634"/>
        <v>0</v>
      </c>
    </row>
    <row r="335" spans="1:138"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row>
    <row r="336" spans="1:138"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row>
    <row r="337" spans="1:138" x14ac:dyDescent="0.2">
      <c r="A337" s="2"/>
      <c r="B337" s="207" t="s">
        <v>293</v>
      </c>
      <c r="C337" s="120"/>
      <c r="D337" s="120"/>
      <c r="E337" s="120"/>
      <c r="F337" s="120"/>
      <c r="G337" s="120"/>
      <c r="H337" s="120"/>
      <c r="I337" s="120"/>
      <c r="J337" s="120"/>
      <c r="K337" s="120"/>
      <c r="L337" s="120"/>
      <c r="M337" s="120"/>
      <c r="N337" s="120"/>
      <c r="O337" s="120"/>
      <c r="P337" s="120"/>
      <c r="Q337" s="2"/>
      <c r="R337" s="120"/>
      <c r="S337" s="120"/>
      <c r="T337" s="120"/>
      <c r="U337" s="120"/>
      <c r="V337" s="120"/>
      <c r="W337" s="120"/>
      <c r="X337" s="120"/>
      <c r="Y337" s="120"/>
      <c r="Z337" s="120"/>
      <c r="AA337" s="120"/>
      <c r="AB337" s="120"/>
      <c r="AC337" s="120"/>
      <c r="AD337" s="120"/>
      <c r="AE337" s="120"/>
      <c r="AF337" s="120"/>
      <c r="AG337" s="120"/>
      <c r="AH337" s="120"/>
      <c r="AI337" s="120"/>
      <c r="AJ337" s="120"/>
      <c r="AK337" s="120"/>
      <c r="AL337" s="120"/>
      <c r="AM337" s="120"/>
      <c r="AN337" s="120"/>
      <c r="AO337" s="120"/>
      <c r="AP337" s="120"/>
      <c r="AQ337" s="120"/>
      <c r="AR337" s="120"/>
      <c r="AS337" s="120"/>
      <c r="AT337" s="120"/>
      <c r="AU337" s="120"/>
      <c r="AV337" s="120"/>
      <c r="AW337" s="120"/>
      <c r="AX337" s="120"/>
      <c r="AY337" s="120"/>
      <c r="AZ337" s="120"/>
      <c r="BA337" s="120"/>
      <c r="BB337" s="120"/>
      <c r="BC337" s="120"/>
      <c r="BD337" s="120"/>
      <c r="BE337" s="120"/>
      <c r="BF337" s="120"/>
      <c r="BG337" s="120"/>
      <c r="BH337" s="120"/>
      <c r="BI337" s="120"/>
      <c r="BJ337" s="120"/>
      <c r="BK337" s="120"/>
      <c r="BL337" s="120"/>
      <c r="BM337" s="120"/>
      <c r="BN337" s="120"/>
      <c r="BO337" s="120"/>
      <c r="BP337" s="120"/>
      <c r="BQ337" s="120"/>
      <c r="BR337" s="120"/>
      <c r="BS337" s="120"/>
      <c r="BT337" s="120"/>
      <c r="BU337" s="120"/>
      <c r="BV337" s="120"/>
      <c r="BW337" s="120"/>
      <c r="BX337" s="120"/>
      <c r="BY337" s="120"/>
      <c r="BZ337" s="120"/>
      <c r="CA337" s="120"/>
      <c r="CB337" s="120"/>
      <c r="CC337" s="120"/>
      <c r="CD337" s="120"/>
      <c r="CE337" s="120"/>
      <c r="CF337" s="120"/>
      <c r="CG337" s="120"/>
      <c r="CH337" s="120"/>
      <c r="CI337" s="120"/>
      <c r="CJ337" s="120"/>
      <c r="CK337" s="120"/>
      <c r="CL337" s="120"/>
      <c r="CM337" s="120"/>
      <c r="CN337" s="120"/>
      <c r="CO337" s="120"/>
      <c r="CP337" s="120"/>
      <c r="CQ337" s="120"/>
      <c r="CR337" s="120"/>
      <c r="CS337" s="120"/>
      <c r="CT337" s="120"/>
      <c r="CU337" s="120"/>
      <c r="CV337" s="120"/>
      <c r="CW337" s="120"/>
      <c r="CX337" s="120"/>
      <c r="CY337" s="120"/>
      <c r="CZ337" s="120"/>
      <c r="DA337" s="120"/>
      <c r="DB337" s="120"/>
      <c r="DC337" s="120"/>
      <c r="DD337" s="120"/>
      <c r="DE337" s="120"/>
      <c r="DF337" s="120"/>
      <c r="DG337" s="120"/>
      <c r="DH337" s="120"/>
      <c r="DI337" s="120"/>
      <c r="DJ337" s="120"/>
      <c r="DK337" s="120"/>
      <c r="DL337" s="120"/>
      <c r="DM337" s="120"/>
      <c r="DN337" s="120"/>
      <c r="DO337" s="120"/>
      <c r="DP337" s="120"/>
      <c r="DQ337" s="120"/>
      <c r="DR337" s="120"/>
      <c r="DS337" s="120"/>
      <c r="DT337" s="120"/>
      <c r="DU337" s="120"/>
      <c r="DV337" s="120"/>
      <c r="DW337" s="120"/>
      <c r="DX337" s="120"/>
      <c r="DY337" s="120"/>
      <c r="DZ337" s="120"/>
      <c r="EA337" s="120"/>
      <c r="EB337" s="120"/>
      <c r="EC337" s="120"/>
      <c r="ED337" s="120"/>
      <c r="EE337" s="120"/>
      <c r="EF337" s="120"/>
      <c r="EG337" s="120"/>
      <c r="EH337" s="120"/>
    </row>
    <row r="338" spans="1:138" x14ac:dyDescent="0.2">
      <c r="A338" s="2"/>
      <c r="B338" s="149" t="s">
        <v>215</v>
      </c>
      <c r="C338" s="96"/>
      <c r="D338" s="96"/>
      <c r="E338" s="96" cm="1">
        <f t="array" aca="1" ref="E338" ca="1">(INDEX($E$334:$O$334,0,MATCH(1,$E$8:$O$8,))/rExitCapRate)*(E$10=MAX(rHoldPeriod,1))</f>
        <v>0</v>
      </c>
      <c r="F338" s="96" cm="1">
        <f t="array" aca="1" ref="F338" ca="1">(INDEX($E$334:$O$334,0,MATCH(1,$E$8:$O$8,))/rExitCapRate)*(F$10=MAX(rHoldPeriod,1))</f>
        <v>0</v>
      </c>
      <c r="G338" s="96" cm="1">
        <f t="array" aca="1" ref="G338" ca="1">(INDEX($E$334:$O$334,0,MATCH(1,$E$8:$O$8,))/rExitCapRate)*(G$10=MAX(rHoldPeriod,1))</f>
        <v>0</v>
      </c>
      <c r="H338" s="96" cm="1">
        <f t="array" aca="1" ref="H338" ca="1">(INDEX($E$334:$O$334,0,MATCH(1,$E$8:$O$8,))/rExitCapRate)*(H$10=MAX(rHoldPeriod,1))</f>
        <v>0</v>
      </c>
      <c r="I338" s="96" cm="1">
        <f t="array" aca="1" ref="I338" ca="1">(INDEX($E$334:$O$334,0,MATCH(1,$E$8:$O$8,))/rExitCapRate)*(I$10=MAX(rHoldPeriod,1))</f>
        <v>0</v>
      </c>
      <c r="J338" s="96" cm="1">
        <f t="array" aca="1" ref="J338" ca="1">(INDEX($E$334:$O$334,0,MATCH(1,$E$8:$O$8,))/rExitCapRate)*(J$10=MAX(rHoldPeriod,1))</f>
        <v>0</v>
      </c>
      <c r="K338" s="96" cm="1">
        <f t="array" aca="1" ref="K338" ca="1">(INDEX($E$334:$O$334,0,MATCH(1,$E$8:$O$8,))/rExitCapRate)*(K$10=MAX(rHoldPeriod,1))</f>
        <v>0</v>
      </c>
      <c r="L338" s="96" cm="1">
        <f t="array" aca="1" ref="L338" ca="1">(INDEX($E$334:$O$334,0,MATCH(1,$E$8:$O$8,))/rExitCapRate)*(L$10=MAX(rHoldPeriod,1))</f>
        <v>0</v>
      </c>
      <c r="M338" s="96" cm="1">
        <f t="array" aca="1" ref="M338" ca="1">(INDEX($E$334:$O$334,0,MATCH(1,$E$8:$O$8,))/rExitCapRate)*(M$10=MAX(rHoldPeriod,1))</f>
        <v>0</v>
      </c>
      <c r="N338" s="96" cm="1">
        <f t="array" aca="1" ref="N338" ca="1">(INDEX($E$334:$O$334,0,MATCH(1,$E$8:$O$8,))/rExitCapRate)*(N$10=MAX(rHoldPeriod,1))</f>
        <v>0</v>
      </c>
      <c r="O338" s="96" cm="1">
        <f t="array" aca="1" ref="O338" ca="1">(INDEX($E$334:$O$334,0,MATCH(1,$E$8:$O$8,))/rExitCapRate)*(O$10=MAX(rHoldPeriod,1))</f>
        <v>0</v>
      </c>
      <c r="P338" s="96" cm="1">
        <f t="array" aca="1" ref="P338" ca="1">(INDEX($E$334:$O$334,0,MATCH(1,$E$8:$O$8,))/rExitCapRate)*(P$10=MAX(rHoldPeriod,1))</f>
        <v>0</v>
      </c>
      <c r="Q338" s="2"/>
      <c r="R338" s="96" cm="1">
        <f t="array" aca="1" ref="R338" ca="1">(INDEX($E$334:$O$334,0,MATCH(1,$E$8:$O$8,))/rExitCapRate)*(R$10=MAX(rHoldPeriod,1)*12)</f>
        <v>0</v>
      </c>
      <c r="S338" s="96" cm="1">
        <f t="array" aca="1" ref="S338" ca="1">(INDEX($E$334:$O$334,0,MATCH(1,$E$8:$O$8,))/rExitCapRate)*(S$10=MAX(rHoldPeriod,1)*12)</f>
        <v>0</v>
      </c>
      <c r="T338" s="96" cm="1">
        <f t="array" aca="1" ref="T338" ca="1">(INDEX($E$334:$O$334,0,MATCH(1,$E$8:$O$8,))/rExitCapRate)*(T$10=MAX(rHoldPeriod,1)*12)</f>
        <v>0</v>
      </c>
      <c r="U338" s="96" cm="1">
        <f t="array" aca="1" ref="U338" ca="1">(INDEX($E$334:$O$334,0,MATCH(1,$E$8:$O$8,))/rExitCapRate)*(U$10=MAX(rHoldPeriod,1)*12)</f>
        <v>0</v>
      </c>
      <c r="V338" s="96" cm="1">
        <f t="array" aca="1" ref="V338" ca="1">(INDEX($E$334:$O$334,0,MATCH(1,$E$8:$O$8,))/rExitCapRate)*(V$10=MAX(rHoldPeriod,1)*12)</f>
        <v>0</v>
      </c>
      <c r="W338" s="96" cm="1">
        <f t="array" aca="1" ref="W338" ca="1">(INDEX($E$334:$O$334,0,MATCH(1,$E$8:$O$8,))/rExitCapRate)*(W$10=MAX(rHoldPeriod,1)*12)</f>
        <v>0</v>
      </c>
      <c r="X338" s="96" cm="1">
        <f t="array" aca="1" ref="X338" ca="1">(INDEX($E$334:$O$334,0,MATCH(1,$E$8:$O$8,))/rExitCapRate)*(X$10=MAX(rHoldPeriod,1)*12)</f>
        <v>0</v>
      </c>
      <c r="Y338" s="96" cm="1">
        <f t="array" aca="1" ref="Y338" ca="1">(INDEX($E$334:$O$334,0,MATCH(1,$E$8:$O$8,))/rExitCapRate)*(Y$10=MAX(rHoldPeriod,1)*12)</f>
        <v>0</v>
      </c>
      <c r="Z338" s="96" cm="1">
        <f t="array" aca="1" ref="Z338" ca="1">(INDEX($E$334:$O$334,0,MATCH(1,$E$8:$O$8,))/rExitCapRate)*(Z$10=MAX(rHoldPeriod,1)*12)</f>
        <v>0</v>
      </c>
      <c r="AA338" s="96" cm="1">
        <f t="array" aca="1" ref="AA338" ca="1">(INDEX($E$334:$O$334,0,MATCH(1,$E$8:$O$8,))/rExitCapRate)*(AA$10=MAX(rHoldPeriod,1)*12)</f>
        <v>0</v>
      </c>
      <c r="AB338" s="96" cm="1">
        <f t="array" aca="1" ref="AB338" ca="1">(INDEX($E$334:$O$334,0,MATCH(1,$E$8:$O$8,))/rExitCapRate)*(AB$10=MAX(rHoldPeriod,1)*12)</f>
        <v>0</v>
      </c>
      <c r="AC338" s="96" cm="1">
        <f t="array" aca="1" ref="AC338" ca="1">(INDEX($E$334:$O$334,0,MATCH(1,$E$8:$O$8,))/rExitCapRate)*(AC$10=MAX(rHoldPeriod,1)*12)</f>
        <v>0</v>
      </c>
      <c r="AD338" s="96" cm="1">
        <f t="array" aca="1" ref="AD338" ca="1">(INDEX($E$334:$O$334,0,MATCH(1,$E$8:$O$8,))/rExitCapRate)*(AD$10=MAX(rHoldPeriod,1)*12)</f>
        <v>0</v>
      </c>
      <c r="AE338" s="96" cm="1">
        <f t="array" aca="1" ref="AE338" ca="1">(INDEX($E$334:$O$334,0,MATCH(1,$E$8:$O$8,))/rExitCapRate)*(AE$10=MAX(rHoldPeriod,1)*12)</f>
        <v>0</v>
      </c>
      <c r="AF338" s="96" cm="1">
        <f t="array" aca="1" ref="AF338" ca="1">(INDEX($E$334:$O$334,0,MATCH(1,$E$8:$O$8,))/rExitCapRate)*(AF$10=MAX(rHoldPeriod,1)*12)</f>
        <v>0</v>
      </c>
      <c r="AG338" s="96" cm="1">
        <f t="array" aca="1" ref="AG338" ca="1">(INDEX($E$334:$O$334,0,MATCH(1,$E$8:$O$8,))/rExitCapRate)*(AG$10=MAX(rHoldPeriod,1)*12)</f>
        <v>0</v>
      </c>
      <c r="AH338" s="96" cm="1">
        <f t="array" aca="1" ref="AH338" ca="1">(INDEX($E$334:$O$334,0,MATCH(1,$E$8:$O$8,))/rExitCapRate)*(AH$10=MAX(rHoldPeriod,1)*12)</f>
        <v>0</v>
      </c>
      <c r="AI338" s="96" cm="1">
        <f t="array" aca="1" ref="AI338" ca="1">(INDEX($E$334:$O$334,0,MATCH(1,$E$8:$O$8,))/rExitCapRate)*(AI$10=MAX(rHoldPeriod,1)*12)</f>
        <v>0</v>
      </c>
      <c r="AJ338" s="96" cm="1">
        <f t="array" aca="1" ref="AJ338" ca="1">(INDEX($E$334:$O$334,0,MATCH(1,$E$8:$O$8,))/rExitCapRate)*(AJ$10=MAX(rHoldPeriod,1)*12)</f>
        <v>0</v>
      </c>
      <c r="AK338" s="96" cm="1">
        <f t="array" aca="1" ref="AK338" ca="1">(INDEX($E$334:$O$334,0,MATCH(1,$E$8:$O$8,))/rExitCapRate)*(AK$10=MAX(rHoldPeriod,1)*12)</f>
        <v>0</v>
      </c>
      <c r="AL338" s="96" cm="1">
        <f t="array" aca="1" ref="AL338" ca="1">(INDEX($E$334:$O$334,0,MATCH(1,$E$8:$O$8,))/rExitCapRate)*(AL$10=MAX(rHoldPeriod,1)*12)</f>
        <v>0</v>
      </c>
      <c r="AM338" s="96" cm="1">
        <f t="array" aca="1" ref="AM338" ca="1">(INDEX($E$334:$O$334,0,MATCH(1,$E$8:$O$8,))/rExitCapRate)*(AM$10=MAX(rHoldPeriod,1)*12)</f>
        <v>0</v>
      </c>
      <c r="AN338" s="96" cm="1">
        <f t="array" aca="1" ref="AN338" ca="1">(INDEX($E$334:$O$334,0,MATCH(1,$E$8:$O$8,))/rExitCapRate)*(AN$10=MAX(rHoldPeriod,1)*12)</f>
        <v>0</v>
      </c>
      <c r="AO338" s="96" cm="1">
        <f t="array" aca="1" ref="AO338" ca="1">(INDEX($E$334:$O$334,0,MATCH(1,$E$8:$O$8,))/rExitCapRate)*(AO$10=MAX(rHoldPeriod,1)*12)</f>
        <v>0</v>
      </c>
      <c r="AP338" s="96" cm="1">
        <f t="array" aca="1" ref="AP338" ca="1">(INDEX($E$334:$O$334,0,MATCH(1,$E$8:$O$8,))/rExitCapRate)*(AP$10=MAX(rHoldPeriod,1)*12)</f>
        <v>0</v>
      </c>
      <c r="AQ338" s="96" cm="1">
        <f t="array" aca="1" ref="AQ338" ca="1">(INDEX($E$334:$O$334,0,MATCH(1,$E$8:$O$8,))/rExitCapRate)*(AQ$10=MAX(rHoldPeriod,1)*12)</f>
        <v>0</v>
      </c>
      <c r="AR338" s="96" cm="1">
        <f t="array" aca="1" ref="AR338" ca="1">(INDEX($E$334:$O$334,0,MATCH(1,$E$8:$O$8,))/rExitCapRate)*(AR$10=MAX(rHoldPeriod,1)*12)</f>
        <v>0</v>
      </c>
      <c r="AS338" s="96" cm="1">
        <f t="array" aca="1" ref="AS338" ca="1">(INDEX($E$334:$O$334,0,MATCH(1,$E$8:$O$8,))/rExitCapRate)*(AS$10=MAX(rHoldPeriod,1)*12)</f>
        <v>0</v>
      </c>
      <c r="AT338" s="96" cm="1">
        <f t="array" aca="1" ref="AT338" ca="1">(INDEX($E$334:$O$334,0,MATCH(1,$E$8:$O$8,))/rExitCapRate)*(AT$10=MAX(rHoldPeriod,1)*12)</f>
        <v>0</v>
      </c>
      <c r="AU338" s="96" cm="1">
        <f t="array" aca="1" ref="AU338" ca="1">(INDEX($E$334:$O$334,0,MATCH(1,$E$8:$O$8,))/rExitCapRate)*(AU$10=MAX(rHoldPeriod,1)*12)</f>
        <v>0</v>
      </c>
      <c r="AV338" s="96" cm="1">
        <f t="array" aca="1" ref="AV338" ca="1">(INDEX($E$334:$O$334,0,MATCH(1,$E$8:$O$8,))/rExitCapRate)*(AV$10=MAX(rHoldPeriod,1)*12)</f>
        <v>0</v>
      </c>
      <c r="AW338" s="96" cm="1">
        <f t="array" aca="1" ref="AW338" ca="1">(INDEX($E$334:$O$334,0,MATCH(1,$E$8:$O$8,))/rExitCapRate)*(AW$10=MAX(rHoldPeriod,1)*12)</f>
        <v>0</v>
      </c>
      <c r="AX338" s="96" cm="1">
        <f t="array" aca="1" ref="AX338" ca="1">(INDEX($E$334:$O$334,0,MATCH(1,$E$8:$O$8,))/rExitCapRate)*(AX$10=MAX(rHoldPeriod,1)*12)</f>
        <v>0</v>
      </c>
      <c r="AY338" s="96" cm="1">
        <f t="array" aca="1" ref="AY338" ca="1">(INDEX($E$334:$O$334,0,MATCH(1,$E$8:$O$8,))/rExitCapRate)*(AY$10=MAX(rHoldPeriod,1)*12)</f>
        <v>0</v>
      </c>
      <c r="AZ338" s="96" cm="1">
        <f t="array" aca="1" ref="AZ338" ca="1">(INDEX($E$334:$O$334,0,MATCH(1,$E$8:$O$8,))/rExitCapRate)*(AZ$10=MAX(rHoldPeriod,1)*12)</f>
        <v>0</v>
      </c>
      <c r="BA338" s="96" cm="1">
        <f t="array" aca="1" ref="BA338" ca="1">(INDEX($E$334:$O$334,0,MATCH(1,$E$8:$O$8,))/rExitCapRate)*(BA$10=MAX(rHoldPeriod,1)*12)</f>
        <v>0</v>
      </c>
      <c r="BB338" s="96" cm="1">
        <f t="array" aca="1" ref="BB338" ca="1">(INDEX($E$334:$O$334,0,MATCH(1,$E$8:$O$8,))/rExitCapRate)*(BB$10=MAX(rHoldPeriod,1)*12)</f>
        <v>0</v>
      </c>
      <c r="BC338" s="96" cm="1">
        <f t="array" aca="1" ref="BC338" ca="1">(INDEX($E$334:$O$334,0,MATCH(1,$E$8:$O$8,))/rExitCapRate)*(BC$10=MAX(rHoldPeriod,1)*12)</f>
        <v>0</v>
      </c>
      <c r="BD338" s="96" cm="1">
        <f t="array" aca="1" ref="BD338" ca="1">(INDEX($E$334:$O$334,0,MATCH(1,$E$8:$O$8,))/rExitCapRate)*(BD$10=MAX(rHoldPeriod,1)*12)</f>
        <v>0</v>
      </c>
      <c r="BE338" s="96" cm="1">
        <f t="array" aca="1" ref="BE338" ca="1">(INDEX($E$334:$O$334,0,MATCH(1,$E$8:$O$8,))/rExitCapRate)*(BE$10=MAX(rHoldPeriod,1)*12)</f>
        <v>0</v>
      </c>
      <c r="BF338" s="96" cm="1">
        <f t="array" aca="1" ref="BF338" ca="1">(INDEX($E$334:$O$334,0,MATCH(1,$E$8:$O$8,))/rExitCapRate)*(BF$10=MAX(rHoldPeriod,1)*12)</f>
        <v>0</v>
      </c>
      <c r="BG338" s="96" cm="1">
        <f t="array" aca="1" ref="BG338" ca="1">(INDEX($E$334:$O$334,0,MATCH(1,$E$8:$O$8,))/rExitCapRate)*(BG$10=MAX(rHoldPeriod,1)*12)</f>
        <v>0</v>
      </c>
      <c r="BH338" s="96" cm="1">
        <f t="array" aca="1" ref="BH338" ca="1">(INDEX($E$334:$O$334,0,MATCH(1,$E$8:$O$8,))/rExitCapRate)*(BH$10=MAX(rHoldPeriod,1)*12)</f>
        <v>0</v>
      </c>
      <c r="BI338" s="96" cm="1">
        <f t="array" aca="1" ref="BI338" ca="1">(INDEX($E$334:$O$334,0,MATCH(1,$E$8:$O$8,))/rExitCapRate)*(BI$10=MAX(rHoldPeriod,1)*12)</f>
        <v>0</v>
      </c>
      <c r="BJ338" s="96" cm="1">
        <f t="array" aca="1" ref="BJ338" ca="1">(INDEX($E$334:$O$334,0,MATCH(1,$E$8:$O$8,))/rExitCapRate)*(BJ$10=MAX(rHoldPeriod,1)*12)</f>
        <v>0</v>
      </c>
      <c r="BK338" s="96" cm="1">
        <f t="array" aca="1" ref="BK338" ca="1">(INDEX($E$334:$O$334,0,MATCH(1,$E$8:$O$8,))/rExitCapRate)*(BK$10=MAX(rHoldPeriod,1)*12)</f>
        <v>0</v>
      </c>
      <c r="BL338" s="96" cm="1">
        <f t="array" aca="1" ref="BL338" ca="1">(INDEX($E$334:$O$334,0,MATCH(1,$E$8:$O$8,))/rExitCapRate)*(BL$10=MAX(rHoldPeriod,1)*12)</f>
        <v>0</v>
      </c>
      <c r="BM338" s="96" cm="1">
        <f t="array" aca="1" ref="BM338" ca="1">(INDEX($E$334:$O$334,0,MATCH(1,$E$8:$O$8,))/rExitCapRate)*(BM$10=MAX(rHoldPeriod,1)*12)</f>
        <v>0</v>
      </c>
      <c r="BN338" s="96" cm="1">
        <f t="array" aca="1" ref="BN338" ca="1">(INDEX($E$334:$O$334,0,MATCH(1,$E$8:$O$8,))/rExitCapRate)*(BN$10=MAX(rHoldPeriod,1)*12)</f>
        <v>0</v>
      </c>
      <c r="BO338" s="96" cm="1">
        <f t="array" aca="1" ref="BO338" ca="1">(INDEX($E$334:$O$334,0,MATCH(1,$E$8:$O$8,))/rExitCapRate)*(BO$10=MAX(rHoldPeriod,1)*12)</f>
        <v>0</v>
      </c>
      <c r="BP338" s="96" cm="1">
        <f t="array" aca="1" ref="BP338" ca="1">(INDEX($E$334:$O$334,0,MATCH(1,$E$8:$O$8,))/rExitCapRate)*(BP$10=MAX(rHoldPeriod,1)*12)</f>
        <v>0</v>
      </c>
      <c r="BQ338" s="96" cm="1">
        <f t="array" aca="1" ref="BQ338" ca="1">(INDEX($E$334:$O$334,0,MATCH(1,$E$8:$O$8,))/rExitCapRate)*(BQ$10=MAX(rHoldPeriod,1)*12)</f>
        <v>0</v>
      </c>
      <c r="BR338" s="96" cm="1">
        <f t="array" aca="1" ref="BR338" ca="1">(INDEX($E$334:$O$334,0,MATCH(1,$E$8:$O$8,))/rExitCapRate)*(BR$10=MAX(rHoldPeriod,1)*12)</f>
        <v>0</v>
      </c>
      <c r="BS338" s="96" cm="1">
        <f t="array" aca="1" ref="BS338" ca="1">(INDEX($E$334:$O$334,0,MATCH(1,$E$8:$O$8,))/rExitCapRate)*(BS$10=MAX(rHoldPeriod,1)*12)</f>
        <v>0</v>
      </c>
      <c r="BT338" s="96" cm="1">
        <f t="array" aca="1" ref="BT338" ca="1">(INDEX($E$334:$O$334,0,MATCH(1,$E$8:$O$8,))/rExitCapRate)*(BT$10=MAX(rHoldPeriod,1)*12)</f>
        <v>0</v>
      </c>
      <c r="BU338" s="96" cm="1">
        <f t="array" aca="1" ref="BU338" ca="1">(INDEX($E$334:$O$334,0,MATCH(1,$E$8:$O$8,))/rExitCapRate)*(BU$10=MAX(rHoldPeriod,1)*12)</f>
        <v>0</v>
      </c>
      <c r="BV338" s="96" cm="1">
        <f t="array" aca="1" ref="BV338" ca="1">(INDEX($E$334:$O$334,0,MATCH(1,$E$8:$O$8,))/rExitCapRate)*(BV$10=MAX(rHoldPeriod,1)*12)</f>
        <v>0</v>
      </c>
      <c r="BW338" s="96" cm="1">
        <f t="array" aca="1" ref="BW338" ca="1">(INDEX($E$334:$O$334,0,MATCH(1,$E$8:$O$8,))/rExitCapRate)*(BW$10=MAX(rHoldPeriod,1)*12)</f>
        <v>0</v>
      </c>
      <c r="BX338" s="96" cm="1">
        <f t="array" aca="1" ref="BX338" ca="1">(INDEX($E$334:$O$334,0,MATCH(1,$E$8:$O$8,))/rExitCapRate)*(BX$10=MAX(rHoldPeriod,1)*12)</f>
        <v>0</v>
      </c>
      <c r="BY338" s="96" cm="1">
        <f t="array" aca="1" ref="BY338" ca="1">(INDEX($E$334:$O$334,0,MATCH(1,$E$8:$O$8,))/rExitCapRate)*(BY$10=MAX(rHoldPeriod,1)*12)</f>
        <v>0</v>
      </c>
      <c r="BZ338" s="96" cm="1">
        <f t="array" aca="1" ref="BZ338" ca="1">(INDEX($E$334:$O$334,0,MATCH(1,$E$8:$O$8,))/rExitCapRate)*(BZ$10=MAX(rHoldPeriod,1)*12)</f>
        <v>0</v>
      </c>
      <c r="CA338" s="96" cm="1">
        <f t="array" aca="1" ref="CA338" ca="1">(INDEX($E$334:$O$334,0,MATCH(1,$E$8:$O$8,))/rExitCapRate)*(CA$10=MAX(rHoldPeriod,1)*12)</f>
        <v>0</v>
      </c>
      <c r="CB338" s="96" cm="1">
        <f t="array" aca="1" ref="CB338" ca="1">(INDEX($E$334:$O$334,0,MATCH(1,$E$8:$O$8,))/rExitCapRate)*(CB$10=MAX(rHoldPeriod,1)*12)</f>
        <v>0</v>
      </c>
      <c r="CC338" s="96" cm="1">
        <f t="array" aca="1" ref="CC338" ca="1">(INDEX($E$334:$O$334,0,MATCH(1,$E$8:$O$8,))/rExitCapRate)*(CC$10=MAX(rHoldPeriod,1)*12)</f>
        <v>0</v>
      </c>
      <c r="CD338" s="96" cm="1">
        <f t="array" aca="1" ref="CD338" ca="1">(INDEX($E$334:$O$334,0,MATCH(1,$E$8:$O$8,))/rExitCapRate)*(CD$10=MAX(rHoldPeriod,1)*12)</f>
        <v>0</v>
      </c>
      <c r="CE338" s="96" cm="1">
        <f t="array" aca="1" ref="CE338" ca="1">(INDEX($E$334:$O$334,0,MATCH(1,$E$8:$O$8,))/rExitCapRate)*(CE$10=MAX(rHoldPeriod,1)*12)</f>
        <v>0</v>
      </c>
      <c r="CF338" s="96" cm="1">
        <f t="array" aca="1" ref="CF338" ca="1">(INDEX($E$334:$O$334,0,MATCH(1,$E$8:$O$8,))/rExitCapRate)*(CF$10=MAX(rHoldPeriod,1)*12)</f>
        <v>0</v>
      </c>
      <c r="CG338" s="96" cm="1">
        <f t="array" aca="1" ref="CG338" ca="1">(INDEX($E$334:$O$334,0,MATCH(1,$E$8:$O$8,))/rExitCapRate)*(CG$10=MAX(rHoldPeriod,1)*12)</f>
        <v>0</v>
      </c>
      <c r="CH338" s="96" cm="1">
        <f t="array" aca="1" ref="CH338" ca="1">(INDEX($E$334:$O$334,0,MATCH(1,$E$8:$O$8,))/rExitCapRate)*(CH$10=MAX(rHoldPeriod,1)*12)</f>
        <v>0</v>
      </c>
      <c r="CI338" s="96" cm="1">
        <f t="array" aca="1" ref="CI338" ca="1">(INDEX($E$334:$O$334,0,MATCH(1,$E$8:$O$8,))/rExitCapRate)*(CI$10=MAX(rHoldPeriod,1)*12)</f>
        <v>0</v>
      </c>
      <c r="CJ338" s="96" cm="1">
        <f t="array" aca="1" ref="CJ338" ca="1">(INDEX($E$334:$O$334,0,MATCH(1,$E$8:$O$8,))/rExitCapRate)*(CJ$10=MAX(rHoldPeriod,1)*12)</f>
        <v>0</v>
      </c>
      <c r="CK338" s="96" cm="1">
        <f t="array" aca="1" ref="CK338" ca="1">(INDEX($E$334:$O$334,0,MATCH(1,$E$8:$O$8,))/rExitCapRate)*(CK$10=MAX(rHoldPeriod,1)*12)</f>
        <v>0</v>
      </c>
      <c r="CL338" s="96" cm="1">
        <f t="array" aca="1" ref="CL338" ca="1">(INDEX($E$334:$O$334,0,MATCH(1,$E$8:$O$8,))/rExitCapRate)*(CL$10=MAX(rHoldPeriod,1)*12)</f>
        <v>0</v>
      </c>
      <c r="CM338" s="96" cm="1">
        <f t="array" aca="1" ref="CM338" ca="1">(INDEX($E$334:$O$334,0,MATCH(1,$E$8:$O$8,))/rExitCapRate)*(CM$10=MAX(rHoldPeriod,1)*12)</f>
        <v>0</v>
      </c>
      <c r="CN338" s="96" cm="1">
        <f t="array" aca="1" ref="CN338" ca="1">(INDEX($E$334:$O$334,0,MATCH(1,$E$8:$O$8,))/rExitCapRate)*(CN$10=MAX(rHoldPeriod,1)*12)</f>
        <v>0</v>
      </c>
      <c r="CO338" s="96" cm="1">
        <f t="array" aca="1" ref="CO338" ca="1">(INDEX($E$334:$O$334,0,MATCH(1,$E$8:$O$8,))/rExitCapRate)*(CO$10=MAX(rHoldPeriod,1)*12)</f>
        <v>0</v>
      </c>
      <c r="CP338" s="96" cm="1">
        <f t="array" aca="1" ref="CP338" ca="1">(INDEX($E$334:$O$334,0,MATCH(1,$E$8:$O$8,))/rExitCapRate)*(CP$10=MAX(rHoldPeriod,1)*12)</f>
        <v>0</v>
      </c>
      <c r="CQ338" s="96" cm="1">
        <f t="array" aca="1" ref="CQ338" ca="1">(INDEX($E$334:$O$334,0,MATCH(1,$E$8:$O$8,))/rExitCapRate)*(CQ$10=MAX(rHoldPeriod,1)*12)</f>
        <v>0</v>
      </c>
      <c r="CR338" s="96" cm="1">
        <f t="array" aca="1" ref="CR338" ca="1">(INDEX($E$334:$O$334,0,MATCH(1,$E$8:$O$8,))/rExitCapRate)*(CR$10=MAX(rHoldPeriod,1)*12)</f>
        <v>0</v>
      </c>
      <c r="CS338" s="96" cm="1">
        <f t="array" aca="1" ref="CS338" ca="1">(INDEX($E$334:$O$334,0,MATCH(1,$E$8:$O$8,))/rExitCapRate)*(CS$10=MAX(rHoldPeriod,1)*12)</f>
        <v>0</v>
      </c>
      <c r="CT338" s="96" cm="1">
        <f t="array" aca="1" ref="CT338" ca="1">(INDEX($E$334:$O$334,0,MATCH(1,$E$8:$O$8,))/rExitCapRate)*(CT$10=MAX(rHoldPeriod,1)*12)</f>
        <v>0</v>
      </c>
      <c r="CU338" s="96" cm="1">
        <f t="array" aca="1" ref="CU338" ca="1">(INDEX($E$334:$O$334,0,MATCH(1,$E$8:$O$8,))/rExitCapRate)*(CU$10=MAX(rHoldPeriod,1)*12)</f>
        <v>0</v>
      </c>
      <c r="CV338" s="96" cm="1">
        <f t="array" aca="1" ref="CV338" ca="1">(INDEX($E$334:$O$334,0,MATCH(1,$E$8:$O$8,))/rExitCapRate)*(CV$10=MAX(rHoldPeriod,1)*12)</f>
        <v>0</v>
      </c>
      <c r="CW338" s="96" cm="1">
        <f t="array" aca="1" ref="CW338" ca="1">(INDEX($E$334:$O$334,0,MATCH(1,$E$8:$O$8,))/rExitCapRate)*(CW$10=MAX(rHoldPeriod,1)*12)</f>
        <v>0</v>
      </c>
      <c r="CX338" s="96" cm="1">
        <f t="array" aca="1" ref="CX338" ca="1">(INDEX($E$334:$O$334,0,MATCH(1,$E$8:$O$8,))/rExitCapRate)*(CX$10=MAX(rHoldPeriod,1)*12)</f>
        <v>0</v>
      </c>
      <c r="CY338" s="96" cm="1">
        <f t="array" aca="1" ref="CY338" ca="1">(INDEX($E$334:$O$334,0,MATCH(1,$E$8:$O$8,))/rExitCapRate)*(CY$10=MAX(rHoldPeriod,1)*12)</f>
        <v>0</v>
      </c>
      <c r="CZ338" s="96" cm="1">
        <f t="array" aca="1" ref="CZ338" ca="1">(INDEX($E$334:$O$334,0,MATCH(1,$E$8:$O$8,))/rExitCapRate)*(CZ$10=MAX(rHoldPeriod,1)*12)</f>
        <v>0</v>
      </c>
      <c r="DA338" s="96" cm="1">
        <f t="array" aca="1" ref="DA338" ca="1">(INDEX($E$334:$O$334,0,MATCH(1,$E$8:$O$8,))/rExitCapRate)*(DA$10=MAX(rHoldPeriod,1)*12)</f>
        <v>0</v>
      </c>
      <c r="DB338" s="96" cm="1">
        <f t="array" aca="1" ref="DB338" ca="1">(INDEX($E$334:$O$334,0,MATCH(1,$E$8:$O$8,))/rExitCapRate)*(DB$10=MAX(rHoldPeriod,1)*12)</f>
        <v>0</v>
      </c>
      <c r="DC338" s="96" cm="1">
        <f t="array" aca="1" ref="DC338" ca="1">(INDEX($E$334:$O$334,0,MATCH(1,$E$8:$O$8,))/rExitCapRate)*(DC$10=MAX(rHoldPeriod,1)*12)</f>
        <v>0</v>
      </c>
      <c r="DD338" s="96" cm="1">
        <f t="array" aca="1" ref="DD338" ca="1">(INDEX($E$334:$O$334,0,MATCH(1,$E$8:$O$8,))/rExitCapRate)*(DD$10=MAX(rHoldPeriod,1)*12)</f>
        <v>0</v>
      </c>
      <c r="DE338" s="96" cm="1">
        <f t="array" aca="1" ref="DE338" ca="1">(INDEX($E$334:$O$334,0,MATCH(1,$E$8:$O$8,))/rExitCapRate)*(DE$10=MAX(rHoldPeriod,1)*12)</f>
        <v>0</v>
      </c>
      <c r="DF338" s="96" cm="1">
        <f t="array" aca="1" ref="DF338" ca="1">(INDEX($E$334:$O$334,0,MATCH(1,$E$8:$O$8,))/rExitCapRate)*(DF$10=MAX(rHoldPeriod,1)*12)</f>
        <v>0</v>
      </c>
      <c r="DG338" s="96" cm="1">
        <f t="array" aca="1" ref="DG338" ca="1">(INDEX($E$334:$O$334,0,MATCH(1,$E$8:$O$8,))/rExitCapRate)*(DG$10=MAX(rHoldPeriod,1)*12)</f>
        <v>0</v>
      </c>
      <c r="DH338" s="96" cm="1">
        <f t="array" aca="1" ref="DH338" ca="1">(INDEX($E$334:$O$334,0,MATCH(1,$E$8:$O$8,))/rExitCapRate)*(DH$10=MAX(rHoldPeriod,1)*12)</f>
        <v>0</v>
      </c>
      <c r="DI338" s="96" cm="1">
        <f t="array" aca="1" ref="DI338" ca="1">(INDEX($E$334:$O$334,0,MATCH(1,$E$8:$O$8,))/rExitCapRate)*(DI$10=MAX(rHoldPeriod,1)*12)</f>
        <v>0</v>
      </c>
      <c r="DJ338" s="96" cm="1">
        <f t="array" aca="1" ref="DJ338" ca="1">(INDEX($E$334:$O$334,0,MATCH(1,$E$8:$O$8,))/rExitCapRate)*(DJ$10=MAX(rHoldPeriod,1)*12)</f>
        <v>0</v>
      </c>
      <c r="DK338" s="96" cm="1">
        <f t="array" aca="1" ref="DK338" ca="1">(INDEX($E$334:$O$334,0,MATCH(1,$E$8:$O$8,))/rExitCapRate)*(DK$10=MAX(rHoldPeriod,1)*12)</f>
        <v>0</v>
      </c>
      <c r="DL338" s="96" cm="1">
        <f t="array" aca="1" ref="DL338" ca="1">(INDEX($E$334:$O$334,0,MATCH(1,$E$8:$O$8,))/rExitCapRate)*(DL$10=MAX(rHoldPeriod,1)*12)</f>
        <v>0</v>
      </c>
      <c r="DM338" s="96" cm="1">
        <f t="array" aca="1" ref="DM338" ca="1">(INDEX($E$334:$O$334,0,MATCH(1,$E$8:$O$8,))/rExitCapRate)*(DM$10=MAX(rHoldPeriod,1)*12)</f>
        <v>0</v>
      </c>
      <c r="DN338" s="96" cm="1">
        <f t="array" aca="1" ref="DN338" ca="1">(INDEX($E$334:$O$334,0,MATCH(1,$E$8:$O$8,))/rExitCapRate)*(DN$10=MAX(rHoldPeriod,1)*12)</f>
        <v>0</v>
      </c>
      <c r="DO338" s="96" cm="1">
        <f t="array" aca="1" ref="DO338" ca="1">(INDEX($E$334:$O$334,0,MATCH(1,$E$8:$O$8,))/rExitCapRate)*(DO$10=MAX(rHoldPeriod,1)*12)</f>
        <v>0</v>
      </c>
      <c r="DP338" s="96" cm="1">
        <f t="array" aca="1" ref="DP338" ca="1">(INDEX($E$334:$O$334,0,MATCH(1,$E$8:$O$8,))/rExitCapRate)*(DP$10=MAX(rHoldPeriod,1)*12)</f>
        <v>0</v>
      </c>
      <c r="DQ338" s="96" cm="1">
        <f t="array" aca="1" ref="DQ338" ca="1">(INDEX($E$334:$O$334,0,MATCH(1,$E$8:$O$8,))/rExitCapRate)*(DQ$10=MAX(rHoldPeriod,1)*12)</f>
        <v>0</v>
      </c>
      <c r="DR338" s="96" cm="1">
        <f t="array" aca="1" ref="DR338" ca="1">(INDEX($E$334:$O$334,0,MATCH(1,$E$8:$O$8,))/rExitCapRate)*(DR$10=MAX(rHoldPeriod,1)*12)</f>
        <v>0</v>
      </c>
      <c r="DS338" s="96" cm="1">
        <f t="array" aca="1" ref="DS338" ca="1">(INDEX($E$334:$O$334,0,MATCH(1,$E$8:$O$8,))/rExitCapRate)*(DS$10=MAX(rHoldPeriod,1)*12)</f>
        <v>0</v>
      </c>
      <c r="DT338" s="96" cm="1">
        <f t="array" aca="1" ref="DT338" ca="1">(INDEX($E$334:$O$334,0,MATCH(1,$E$8:$O$8,))/rExitCapRate)*(DT$10=MAX(rHoldPeriod,1)*12)</f>
        <v>0</v>
      </c>
      <c r="DU338" s="96" cm="1">
        <f t="array" aca="1" ref="DU338" ca="1">(INDEX($E$334:$O$334,0,MATCH(1,$E$8:$O$8,))/rExitCapRate)*(DU$10=MAX(rHoldPeriod,1)*12)</f>
        <v>0</v>
      </c>
      <c r="DV338" s="96" cm="1">
        <f t="array" aca="1" ref="DV338" ca="1">(INDEX($E$334:$O$334,0,MATCH(1,$E$8:$O$8,))/rExitCapRate)*(DV$10=MAX(rHoldPeriod,1)*12)</f>
        <v>0</v>
      </c>
      <c r="DW338" s="96" cm="1">
        <f t="array" aca="1" ref="DW338" ca="1">(INDEX($E$334:$O$334,0,MATCH(1,$E$8:$O$8,))/rExitCapRate)*(DW$10=MAX(rHoldPeriod,1)*12)</f>
        <v>0</v>
      </c>
      <c r="DX338" s="96" cm="1">
        <f t="array" aca="1" ref="DX338" ca="1">(INDEX($E$334:$O$334,0,MATCH(1,$E$8:$O$8,))/rExitCapRate)*(DX$10=MAX(rHoldPeriod,1)*12)</f>
        <v>0</v>
      </c>
      <c r="DY338" s="96" cm="1">
        <f t="array" aca="1" ref="DY338" ca="1">(INDEX($E$334:$O$334,0,MATCH(1,$E$8:$O$8,))/rExitCapRate)*(DY$10=MAX(rHoldPeriod,1)*12)</f>
        <v>0</v>
      </c>
      <c r="DZ338" s="96" cm="1">
        <f t="array" aca="1" ref="DZ338" ca="1">(INDEX($E$334:$O$334,0,MATCH(1,$E$8:$O$8,))/rExitCapRate)*(DZ$10=MAX(rHoldPeriod,1)*12)</f>
        <v>0</v>
      </c>
      <c r="EA338" s="96" cm="1">
        <f t="array" aca="1" ref="EA338" ca="1">(INDEX($E$334:$O$334,0,MATCH(1,$E$8:$O$8,))/rExitCapRate)*(EA$10=MAX(rHoldPeriod,1)*12)</f>
        <v>0</v>
      </c>
      <c r="EB338" s="96" cm="1">
        <f t="array" aca="1" ref="EB338" ca="1">(INDEX($E$334:$O$334,0,MATCH(1,$E$8:$O$8,))/rExitCapRate)*(EB$10=MAX(rHoldPeriod,1)*12)</f>
        <v>0</v>
      </c>
      <c r="EC338" s="96" cm="1">
        <f t="array" aca="1" ref="EC338" ca="1">(INDEX($E$334:$O$334,0,MATCH(1,$E$8:$O$8,))/rExitCapRate)*(EC$10=MAX(rHoldPeriod,1)*12)</f>
        <v>0</v>
      </c>
      <c r="ED338" s="96" cm="1">
        <f t="array" aca="1" ref="ED338" ca="1">(INDEX($E$334:$O$334,0,MATCH(1,$E$8:$O$8,))/rExitCapRate)*(ED$10=MAX(rHoldPeriod,1)*12)</f>
        <v>0</v>
      </c>
      <c r="EE338" s="96" cm="1">
        <f t="array" aca="1" ref="EE338" ca="1">(INDEX($E$334:$O$334,0,MATCH(1,$E$8:$O$8,))/rExitCapRate)*(EE$10=MAX(rHoldPeriod,1)*12)</f>
        <v>0</v>
      </c>
      <c r="EF338" s="96" cm="1">
        <f t="array" aca="1" ref="EF338" ca="1">(INDEX($E$334:$O$334,0,MATCH(1,$E$8:$O$8,))/rExitCapRate)*(EF$10=MAX(rHoldPeriod,1)*12)</f>
        <v>0</v>
      </c>
      <c r="EG338" s="96" cm="1">
        <f t="array" aca="1" ref="EG338" ca="1">(INDEX($E$334:$O$334,0,MATCH(1,$E$8:$O$8,))/rExitCapRate)*(EG$10=MAX(rHoldPeriod,1)*12)</f>
        <v>0</v>
      </c>
      <c r="EH338" s="96" cm="1">
        <f t="array" aca="1" ref="EH338" ca="1">(INDEX($E$334:$O$334,0,MATCH(1,$E$8:$O$8,))/rExitCapRate)*(EH$10=MAX(rHoldPeriod,1)*12)</f>
        <v>0</v>
      </c>
    </row>
    <row r="339" spans="1:138" ht="12.75" thickBot="1" x14ac:dyDescent="0.25">
      <c r="A339" s="2"/>
      <c r="B339" s="149" t="s">
        <v>216</v>
      </c>
      <c r="C339" s="96"/>
      <c r="D339" s="96"/>
      <c r="E339" s="96">
        <f t="shared" ref="E339:O339" ca="1" si="635">-rExitCost*(E$10=MAX(rHoldPeriod,1))</f>
        <v>0</v>
      </c>
      <c r="F339" s="96">
        <f t="shared" ca="1" si="635"/>
        <v>0</v>
      </c>
      <c r="G339" s="96">
        <f t="shared" ca="1" si="635"/>
        <v>0</v>
      </c>
      <c r="H339" s="96">
        <f t="shared" ca="1" si="635"/>
        <v>0</v>
      </c>
      <c r="I339" s="96">
        <f t="shared" ca="1" si="635"/>
        <v>0</v>
      </c>
      <c r="J339" s="96">
        <f t="shared" ca="1" si="635"/>
        <v>0</v>
      </c>
      <c r="K339" s="96">
        <f t="shared" ca="1" si="635"/>
        <v>0</v>
      </c>
      <c r="L339" s="96">
        <f t="shared" ca="1" si="635"/>
        <v>0</v>
      </c>
      <c r="M339" s="96">
        <f t="shared" ca="1" si="635"/>
        <v>0</v>
      </c>
      <c r="N339" s="96">
        <f t="shared" ca="1" si="635"/>
        <v>-1847302.9736296316</v>
      </c>
      <c r="O339" s="96">
        <f t="shared" ca="1" si="635"/>
        <v>0</v>
      </c>
      <c r="P339" s="96">
        <f ca="1">SUMIF($D$10:$N$10,"&lt;="&amp;MAX(rHoldPeriod,1),$D339:$N339)</f>
        <v>-1847302.9736296316</v>
      </c>
      <c r="Q339" s="2"/>
      <c r="R339" s="96">
        <f t="shared" ref="R339:AW339" ca="1" si="636">-rExitCost*(R$10=MAX(rHoldPeriod,1)*12)</f>
        <v>0</v>
      </c>
      <c r="S339" s="96">
        <f t="shared" ca="1" si="636"/>
        <v>0</v>
      </c>
      <c r="T339" s="96">
        <f t="shared" ca="1" si="636"/>
        <v>0</v>
      </c>
      <c r="U339" s="96">
        <f t="shared" ca="1" si="636"/>
        <v>0</v>
      </c>
      <c r="V339" s="96">
        <f t="shared" ca="1" si="636"/>
        <v>0</v>
      </c>
      <c r="W339" s="96">
        <f t="shared" ca="1" si="636"/>
        <v>0</v>
      </c>
      <c r="X339" s="96">
        <f t="shared" ca="1" si="636"/>
        <v>0</v>
      </c>
      <c r="Y339" s="96">
        <f t="shared" ca="1" si="636"/>
        <v>0</v>
      </c>
      <c r="Z339" s="96">
        <f t="shared" ca="1" si="636"/>
        <v>0</v>
      </c>
      <c r="AA339" s="96">
        <f t="shared" ca="1" si="636"/>
        <v>0</v>
      </c>
      <c r="AB339" s="96">
        <f t="shared" ca="1" si="636"/>
        <v>0</v>
      </c>
      <c r="AC339" s="96">
        <f t="shared" ca="1" si="636"/>
        <v>0</v>
      </c>
      <c r="AD339" s="96">
        <f t="shared" ca="1" si="636"/>
        <v>0</v>
      </c>
      <c r="AE339" s="96">
        <f t="shared" ca="1" si="636"/>
        <v>0</v>
      </c>
      <c r="AF339" s="96">
        <f t="shared" ca="1" si="636"/>
        <v>0</v>
      </c>
      <c r="AG339" s="96">
        <f t="shared" ca="1" si="636"/>
        <v>0</v>
      </c>
      <c r="AH339" s="96">
        <f t="shared" ca="1" si="636"/>
        <v>0</v>
      </c>
      <c r="AI339" s="96">
        <f t="shared" ca="1" si="636"/>
        <v>0</v>
      </c>
      <c r="AJ339" s="96">
        <f t="shared" ca="1" si="636"/>
        <v>0</v>
      </c>
      <c r="AK339" s="96">
        <f t="shared" ca="1" si="636"/>
        <v>0</v>
      </c>
      <c r="AL339" s="96">
        <f t="shared" ca="1" si="636"/>
        <v>0</v>
      </c>
      <c r="AM339" s="96">
        <f t="shared" ca="1" si="636"/>
        <v>0</v>
      </c>
      <c r="AN339" s="96">
        <f t="shared" ca="1" si="636"/>
        <v>0</v>
      </c>
      <c r="AO339" s="96">
        <f t="shared" ca="1" si="636"/>
        <v>0</v>
      </c>
      <c r="AP339" s="96">
        <f t="shared" ca="1" si="636"/>
        <v>0</v>
      </c>
      <c r="AQ339" s="96">
        <f t="shared" ca="1" si="636"/>
        <v>0</v>
      </c>
      <c r="AR339" s="96">
        <f t="shared" ca="1" si="636"/>
        <v>0</v>
      </c>
      <c r="AS339" s="96">
        <f t="shared" ca="1" si="636"/>
        <v>0</v>
      </c>
      <c r="AT339" s="96">
        <f t="shared" ca="1" si="636"/>
        <v>0</v>
      </c>
      <c r="AU339" s="96">
        <f t="shared" ca="1" si="636"/>
        <v>0</v>
      </c>
      <c r="AV339" s="96">
        <f t="shared" ca="1" si="636"/>
        <v>0</v>
      </c>
      <c r="AW339" s="96">
        <f t="shared" ca="1" si="636"/>
        <v>0</v>
      </c>
      <c r="AX339" s="96">
        <f t="shared" ref="AX339:CC339" ca="1" si="637">-rExitCost*(AX$10=MAX(rHoldPeriod,1)*12)</f>
        <v>0</v>
      </c>
      <c r="AY339" s="96">
        <f t="shared" ca="1" si="637"/>
        <v>0</v>
      </c>
      <c r="AZ339" s="96">
        <f t="shared" ca="1" si="637"/>
        <v>0</v>
      </c>
      <c r="BA339" s="96">
        <f t="shared" ca="1" si="637"/>
        <v>0</v>
      </c>
      <c r="BB339" s="96">
        <f t="shared" ca="1" si="637"/>
        <v>0</v>
      </c>
      <c r="BC339" s="96">
        <f t="shared" ca="1" si="637"/>
        <v>0</v>
      </c>
      <c r="BD339" s="96">
        <f t="shared" ca="1" si="637"/>
        <v>0</v>
      </c>
      <c r="BE339" s="96">
        <f t="shared" ca="1" si="637"/>
        <v>0</v>
      </c>
      <c r="BF339" s="96">
        <f t="shared" ca="1" si="637"/>
        <v>0</v>
      </c>
      <c r="BG339" s="96">
        <f t="shared" ca="1" si="637"/>
        <v>0</v>
      </c>
      <c r="BH339" s="96">
        <f t="shared" ca="1" si="637"/>
        <v>0</v>
      </c>
      <c r="BI339" s="96">
        <f t="shared" ca="1" si="637"/>
        <v>0</v>
      </c>
      <c r="BJ339" s="96">
        <f t="shared" ca="1" si="637"/>
        <v>0</v>
      </c>
      <c r="BK339" s="96">
        <f t="shared" ca="1" si="637"/>
        <v>0</v>
      </c>
      <c r="BL339" s="96">
        <f t="shared" ca="1" si="637"/>
        <v>0</v>
      </c>
      <c r="BM339" s="96">
        <f t="shared" ca="1" si="637"/>
        <v>0</v>
      </c>
      <c r="BN339" s="96">
        <f t="shared" ca="1" si="637"/>
        <v>0</v>
      </c>
      <c r="BO339" s="96">
        <f t="shared" ca="1" si="637"/>
        <v>0</v>
      </c>
      <c r="BP339" s="96">
        <f t="shared" ca="1" si="637"/>
        <v>0</v>
      </c>
      <c r="BQ339" s="96">
        <f t="shared" ca="1" si="637"/>
        <v>0</v>
      </c>
      <c r="BR339" s="96">
        <f t="shared" ca="1" si="637"/>
        <v>0</v>
      </c>
      <c r="BS339" s="96">
        <f t="shared" ca="1" si="637"/>
        <v>0</v>
      </c>
      <c r="BT339" s="96">
        <f t="shared" ca="1" si="637"/>
        <v>0</v>
      </c>
      <c r="BU339" s="96">
        <f t="shared" ca="1" si="637"/>
        <v>0</v>
      </c>
      <c r="BV339" s="96">
        <f t="shared" ca="1" si="637"/>
        <v>0</v>
      </c>
      <c r="BW339" s="96">
        <f t="shared" ca="1" si="637"/>
        <v>0</v>
      </c>
      <c r="BX339" s="96">
        <f t="shared" ca="1" si="637"/>
        <v>0</v>
      </c>
      <c r="BY339" s="96">
        <f t="shared" ca="1" si="637"/>
        <v>0</v>
      </c>
      <c r="BZ339" s="96">
        <f t="shared" ca="1" si="637"/>
        <v>0</v>
      </c>
      <c r="CA339" s="96">
        <f t="shared" ca="1" si="637"/>
        <v>0</v>
      </c>
      <c r="CB339" s="96">
        <f t="shared" ca="1" si="637"/>
        <v>0</v>
      </c>
      <c r="CC339" s="96">
        <f t="shared" ca="1" si="637"/>
        <v>0</v>
      </c>
      <c r="CD339" s="96">
        <f t="shared" ref="CD339:DI339" ca="1" si="638">-rExitCost*(CD$10=MAX(rHoldPeriod,1)*12)</f>
        <v>0</v>
      </c>
      <c r="CE339" s="96">
        <f t="shared" ca="1" si="638"/>
        <v>0</v>
      </c>
      <c r="CF339" s="96">
        <f t="shared" ca="1" si="638"/>
        <v>0</v>
      </c>
      <c r="CG339" s="96">
        <f t="shared" ca="1" si="638"/>
        <v>0</v>
      </c>
      <c r="CH339" s="96">
        <f t="shared" ca="1" si="638"/>
        <v>0</v>
      </c>
      <c r="CI339" s="96">
        <f t="shared" ca="1" si="638"/>
        <v>0</v>
      </c>
      <c r="CJ339" s="96">
        <f t="shared" ca="1" si="638"/>
        <v>0</v>
      </c>
      <c r="CK339" s="96">
        <f t="shared" ca="1" si="638"/>
        <v>0</v>
      </c>
      <c r="CL339" s="96">
        <f t="shared" ca="1" si="638"/>
        <v>0</v>
      </c>
      <c r="CM339" s="96">
        <f t="shared" ca="1" si="638"/>
        <v>0</v>
      </c>
      <c r="CN339" s="96">
        <f t="shared" ca="1" si="638"/>
        <v>0</v>
      </c>
      <c r="CO339" s="96">
        <f t="shared" ca="1" si="638"/>
        <v>0</v>
      </c>
      <c r="CP339" s="96">
        <f t="shared" ca="1" si="638"/>
        <v>0</v>
      </c>
      <c r="CQ339" s="96">
        <f t="shared" ca="1" si="638"/>
        <v>0</v>
      </c>
      <c r="CR339" s="96">
        <f t="shared" ca="1" si="638"/>
        <v>0</v>
      </c>
      <c r="CS339" s="96">
        <f t="shared" ca="1" si="638"/>
        <v>0</v>
      </c>
      <c r="CT339" s="96">
        <f t="shared" ca="1" si="638"/>
        <v>0</v>
      </c>
      <c r="CU339" s="96">
        <f t="shared" ca="1" si="638"/>
        <v>0</v>
      </c>
      <c r="CV339" s="96">
        <f t="shared" ca="1" si="638"/>
        <v>0</v>
      </c>
      <c r="CW339" s="96">
        <f t="shared" ca="1" si="638"/>
        <v>0</v>
      </c>
      <c r="CX339" s="96">
        <f t="shared" ca="1" si="638"/>
        <v>0</v>
      </c>
      <c r="CY339" s="96">
        <f t="shared" ca="1" si="638"/>
        <v>0</v>
      </c>
      <c r="CZ339" s="96">
        <f t="shared" ca="1" si="638"/>
        <v>0</v>
      </c>
      <c r="DA339" s="96">
        <f t="shared" ca="1" si="638"/>
        <v>0</v>
      </c>
      <c r="DB339" s="96">
        <f t="shared" ca="1" si="638"/>
        <v>0</v>
      </c>
      <c r="DC339" s="96">
        <f t="shared" ca="1" si="638"/>
        <v>0</v>
      </c>
      <c r="DD339" s="96">
        <f t="shared" ca="1" si="638"/>
        <v>0</v>
      </c>
      <c r="DE339" s="96">
        <f t="shared" ca="1" si="638"/>
        <v>0</v>
      </c>
      <c r="DF339" s="96">
        <f t="shared" ca="1" si="638"/>
        <v>0</v>
      </c>
      <c r="DG339" s="96">
        <f t="shared" ca="1" si="638"/>
        <v>0</v>
      </c>
      <c r="DH339" s="96">
        <f t="shared" ca="1" si="638"/>
        <v>0</v>
      </c>
      <c r="DI339" s="96">
        <f t="shared" ca="1" si="638"/>
        <v>0</v>
      </c>
      <c r="DJ339" s="96">
        <f t="shared" ref="DJ339:EH339" ca="1" si="639">-rExitCost*(DJ$10=MAX(rHoldPeriod,1)*12)</f>
        <v>0</v>
      </c>
      <c r="DK339" s="96">
        <f t="shared" ca="1" si="639"/>
        <v>0</v>
      </c>
      <c r="DL339" s="96">
        <f t="shared" ca="1" si="639"/>
        <v>0</v>
      </c>
      <c r="DM339" s="96">
        <f t="shared" ca="1" si="639"/>
        <v>0</v>
      </c>
      <c r="DN339" s="96">
        <f t="shared" ca="1" si="639"/>
        <v>0</v>
      </c>
      <c r="DO339" s="96">
        <f t="shared" ca="1" si="639"/>
        <v>0</v>
      </c>
      <c r="DP339" s="96">
        <f t="shared" ca="1" si="639"/>
        <v>0</v>
      </c>
      <c r="DQ339" s="96">
        <f t="shared" ca="1" si="639"/>
        <v>0</v>
      </c>
      <c r="DR339" s="96">
        <f t="shared" ca="1" si="639"/>
        <v>0</v>
      </c>
      <c r="DS339" s="96">
        <f t="shared" ca="1" si="639"/>
        <v>0</v>
      </c>
      <c r="DT339" s="96">
        <f t="shared" ca="1" si="639"/>
        <v>0</v>
      </c>
      <c r="DU339" s="96">
        <f t="shared" ca="1" si="639"/>
        <v>0</v>
      </c>
      <c r="DV339" s="96">
        <f t="shared" ca="1" si="639"/>
        <v>0</v>
      </c>
      <c r="DW339" s="96">
        <f t="shared" ca="1" si="639"/>
        <v>0</v>
      </c>
      <c r="DX339" s="96">
        <f t="shared" ca="1" si="639"/>
        <v>0</v>
      </c>
      <c r="DY339" s="96">
        <f t="shared" ca="1" si="639"/>
        <v>0</v>
      </c>
      <c r="DZ339" s="96">
        <f t="shared" ca="1" si="639"/>
        <v>0</v>
      </c>
      <c r="EA339" s="96">
        <f t="shared" ca="1" si="639"/>
        <v>0</v>
      </c>
      <c r="EB339" s="96">
        <f t="shared" ca="1" si="639"/>
        <v>0</v>
      </c>
      <c r="EC339" s="96">
        <f t="shared" ca="1" si="639"/>
        <v>0</v>
      </c>
      <c r="ED339" s="96">
        <f t="shared" ca="1" si="639"/>
        <v>0</v>
      </c>
      <c r="EE339" s="96">
        <f t="shared" ca="1" si="639"/>
        <v>0</v>
      </c>
      <c r="EF339" s="96">
        <f t="shared" ca="1" si="639"/>
        <v>0</v>
      </c>
      <c r="EG339" s="96">
        <f t="shared" ca="1" si="639"/>
        <v>0</v>
      </c>
      <c r="EH339" s="96">
        <f t="shared" ca="1" si="639"/>
        <v>-1847302.9736296316</v>
      </c>
    </row>
    <row r="340" spans="1:138" ht="12.75" thickTop="1" x14ac:dyDescent="0.2">
      <c r="A340" s="2"/>
      <c r="B340" s="195" t="s">
        <v>294</v>
      </c>
      <c r="C340" s="151"/>
      <c r="D340" s="186"/>
      <c r="E340" s="186">
        <f ca="1">SUBTOTAL(9,E338:E339)</f>
        <v>0</v>
      </c>
      <c r="F340" s="186">
        <f t="shared" ref="F340:P340" ca="1" si="640">SUBTOTAL(9,F338:F339)</f>
        <v>0</v>
      </c>
      <c r="G340" s="186">
        <f t="shared" ca="1" si="640"/>
        <v>0</v>
      </c>
      <c r="H340" s="186">
        <f t="shared" ca="1" si="640"/>
        <v>0</v>
      </c>
      <c r="I340" s="186">
        <f t="shared" ca="1" si="640"/>
        <v>0</v>
      </c>
      <c r="J340" s="186">
        <f t="shared" ca="1" si="640"/>
        <v>0</v>
      </c>
      <c r="K340" s="186">
        <f t="shared" ca="1" si="640"/>
        <v>0</v>
      </c>
      <c r="L340" s="186">
        <f t="shared" ca="1" si="640"/>
        <v>0</v>
      </c>
      <c r="M340" s="186">
        <f t="shared" ca="1" si="640"/>
        <v>0</v>
      </c>
      <c r="N340" s="186">
        <f t="shared" ca="1" si="640"/>
        <v>-1847302.9736296316</v>
      </c>
      <c r="O340" s="186">
        <f ca="1">SUBTOTAL(9,O338:O339)</f>
        <v>0</v>
      </c>
      <c r="P340" s="186">
        <f t="shared" ca="1" si="640"/>
        <v>-1847302.9736296316</v>
      </c>
      <c r="Q340" s="2"/>
      <c r="R340" s="186">
        <f t="shared" ref="R340:AW340" ca="1" si="641">SUBTOTAL(9,R338:R339)</f>
        <v>0</v>
      </c>
      <c r="S340" s="186">
        <f t="shared" ca="1" si="641"/>
        <v>0</v>
      </c>
      <c r="T340" s="186">
        <f t="shared" ca="1" si="641"/>
        <v>0</v>
      </c>
      <c r="U340" s="186">
        <f t="shared" ca="1" si="641"/>
        <v>0</v>
      </c>
      <c r="V340" s="186">
        <f t="shared" ca="1" si="641"/>
        <v>0</v>
      </c>
      <c r="W340" s="186">
        <f t="shared" ca="1" si="641"/>
        <v>0</v>
      </c>
      <c r="X340" s="186">
        <f t="shared" ca="1" si="641"/>
        <v>0</v>
      </c>
      <c r="Y340" s="186">
        <f t="shared" ca="1" si="641"/>
        <v>0</v>
      </c>
      <c r="Z340" s="186">
        <f t="shared" ca="1" si="641"/>
        <v>0</v>
      </c>
      <c r="AA340" s="186">
        <f t="shared" ca="1" si="641"/>
        <v>0</v>
      </c>
      <c r="AB340" s="186">
        <f t="shared" ca="1" si="641"/>
        <v>0</v>
      </c>
      <c r="AC340" s="186">
        <f t="shared" ca="1" si="641"/>
        <v>0</v>
      </c>
      <c r="AD340" s="186">
        <f t="shared" ca="1" si="641"/>
        <v>0</v>
      </c>
      <c r="AE340" s="186">
        <f t="shared" ca="1" si="641"/>
        <v>0</v>
      </c>
      <c r="AF340" s="186">
        <f t="shared" ca="1" si="641"/>
        <v>0</v>
      </c>
      <c r="AG340" s="186">
        <f t="shared" ca="1" si="641"/>
        <v>0</v>
      </c>
      <c r="AH340" s="186">
        <f t="shared" ca="1" si="641"/>
        <v>0</v>
      </c>
      <c r="AI340" s="186">
        <f t="shared" ca="1" si="641"/>
        <v>0</v>
      </c>
      <c r="AJ340" s="186">
        <f t="shared" ca="1" si="641"/>
        <v>0</v>
      </c>
      <c r="AK340" s="186">
        <f t="shared" ca="1" si="641"/>
        <v>0</v>
      </c>
      <c r="AL340" s="186">
        <f t="shared" ca="1" si="641"/>
        <v>0</v>
      </c>
      <c r="AM340" s="186">
        <f t="shared" ca="1" si="641"/>
        <v>0</v>
      </c>
      <c r="AN340" s="186">
        <f t="shared" ca="1" si="641"/>
        <v>0</v>
      </c>
      <c r="AO340" s="186">
        <f t="shared" ca="1" si="641"/>
        <v>0</v>
      </c>
      <c r="AP340" s="186">
        <f t="shared" ca="1" si="641"/>
        <v>0</v>
      </c>
      <c r="AQ340" s="186">
        <f t="shared" ca="1" si="641"/>
        <v>0</v>
      </c>
      <c r="AR340" s="186">
        <f t="shared" ca="1" si="641"/>
        <v>0</v>
      </c>
      <c r="AS340" s="186">
        <f t="shared" ca="1" si="641"/>
        <v>0</v>
      </c>
      <c r="AT340" s="186">
        <f t="shared" ca="1" si="641"/>
        <v>0</v>
      </c>
      <c r="AU340" s="186">
        <f t="shared" ca="1" si="641"/>
        <v>0</v>
      </c>
      <c r="AV340" s="186">
        <f t="shared" ca="1" si="641"/>
        <v>0</v>
      </c>
      <c r="AW340" s="186">
        <f t="shared" ca="1" si="641"/>
        <v>0</v>
      </c>
      <c r="AX340" s="186">
        <f t="shared" ref="AX340:CC340" ca="1" si="642">SUBTOTAL(9,AX338:AX339)</f>
        <v>0</v>
      </c>
      <c r="AY340" s="186">
        <f t="shared" ca="1" si="642"/>
        <v>0</v>
      </c>
      <c r="AZ340" s="186">
        <f t="shared" ca="1" si="642"/>
        <v>0</v>
      </c>
      <c r="BA340" s="186">
        <f t="shared" ca="1" si="642"/>
        <v>0</v>
      </c>
      <c r="BB340" s="186">
        <f t="shared" ca="1" si="642"/>
        <v>0</v>
      </c>
      <c r="BC340" s="186">
        <f t="shared" ca="1" si="642"/>
        <v>0</v>
      </c>
      <c r="BD340" s="186">
        <f t="shared" ca="1" si="642"/>
        <v>0</v>
      </c>
      <c r="BE340" s="186">
        <f t="shared" ca="1" si="642"/>
        <v>0</v>
      </c>
      <c r="BF340" s="186">
        <f t="shared" ca="1" si="642"/>
        <v>0</v>
      </c>
      <c r="BG340" s="186">
        <f t="shared" ca="1" si="642"/>
        <v>0</v>
      </c>
      <c r="BH340" s="186">
        <f t="shared" ca="1" si="642"/>
        <v>0</v>
      </c>
      <c r="BI340" s="186">
        <f t="shared" ca="1" si="642"/>
        <v>0</v>
      </c>
      <c r="BJ340" s="186">
        <f t="shared" ca="1" si="642"/>
        <v>0</v>
      </c>
      <c r="BK340" s="186">
        <f t="shared" ca="1" si="642"/>
        <v>0</v>
      </c>
      <c r="BL340" s="186">
        <f t="shared" ca="1" si="642"/>
        <v>0</v>
      </c>
      <c r="BM340" s="186">
        <f t="shared" ca="1" si="642"/>
        <v>0</v>
      </c>
      <c r="BN340" s="186">
        <f t="shared" ca="1" si="642"/>
        <v>0</v>
      </c>
      <c r="BO340" s="186">
        <f t="shared" ca="1" si="642"/>
        <v>0</v>
      </c>
      <c r="BP340" s="186">
        <f t="shared" ca="1" si="642"/>
        <v>0</v>
      </c>
      <c r="BQ340" s="186">
        <f t="shared" ca="1" si="642"/>
        <v>0</v>
      </c>
      <c r="BR340" s="186">
        <f t="shared" ca="1" si="642"/>
        <v>0</v>
      </c>
      <c r="BS340" s="186">
        <f t="shared" ca="1" si="642"/>
        <v>0</v>
      </c>
      <c r="BT340" s="186">
        <f t="shared" ca="1" si="642"/>
        <v>0</v>
      </c>
      <c r="BU340" s="186">
        <f t="shared" ca="1" si="642"/>
        <v>0</v>
      </c>
      <c r="BV340" s="186">
        <f t="shared" ca="1" si="642"/>
        <v>0</v>
      </c>
      <c r="BW340" s="186">
        <f t="shared" ca="1" si="642"/>
        <v>0</v>
      </c>
      <c r="BX340" s="186">
        <f t="shared" ca="1" si="642"/>
        <v>0</v>
      </c>
      <c r="BY340" s="186">
        <f t="shared" ca="1" si="642"/>
        <v>0</v>
      </c>
      <c r="BZ340" s="186">
        <f t="shared" ca="1" si="642"/>
        <v>0</v>
      </c>
      <c r="CA340" s="186">
        <f t="shared" ca="1" si="642"/>
        <v>0</v>
      </c>
      <c r="CB340" s="186">
        <f t="shared" ca="1" si="642"/>
        <v>0</v>
      </c>
      <c r="CC340" s="186">
        <f t="shared" ca="1" si="642"/>
        <v>0</v>
      </c>
      <c r="CD340" s="186">
        <f t="shared" ref="CD340:DI340" ca="1" si="643">SUBTOTAL(9,CD338:CD339)</f>
        <v>0</v>
      </c>
      <c r="CE340" s="186">
        <f t="shared" ca="1" si="643"/>
        <v>0</v>
      </c>
      <c r="CF340" s="186">
        <f t="shared" ca="1" si="643"/>
        <v>0</v>
      </c>
      <c r="CG340" s="186">
        <f t="shared" ca="1" si="643"/>
        <v>0</v>
      </c>
      <c r="CH340" s="186">
        <f t="shared" ca="1" si="643"/>
        <v>0</v>
      </c>
      <c r="CI340" s="186">
        <f t="shared" ca="1" si="643"/>
        <v>0</v>
      </c>
      <c r="CJ340" s="186">
        <f t="shared" ca="1" si="643"/>
        <v>0</v>
      </c>
      <c r="CK340" s="186">
        <f t="shared" ca="1" si="643"/>
        <v>0</v>
      </c>
      <c r="CL340" s="186">
        <f t="shared" ca="1" si="643"/>
        <v>0</v>
      </c>
      <c r="CM340" s="186">
        <f t="shared" ca="1" si="643"/>
        <v>0</v>
      </c>
      <c r="CN340" s="186">
        <f t="shared" ca="1" si="643"/>
        <v>0</v>
      </c>
      <c r="CO340" s="186">
        <f t="shared" ca="1" si="643"/>
        <v>0</v>
      </c>
      <c r="CP340" s="186">
        <f t="shared" ca="1" si="643"/>
        <v>0</v>
      </c>
      <c r="CQ340" s="186">
        <f t="shared" ca="1" si="643"/>
        <v>0</v>
      </c>
      <c r="CR340" s="186">
        <f t="shared" ca="1" si="643"/>
        <v>0</v>
      </c>
      <c r="CS340" s="186">
        <f t="shared" ca="1" si="643"/>
        <v>0</v>
      </c>
      <c r="CT340" s="186">
        <f t="shared" ca="1" si="643"/>
        <v>0</v>
      </c>
      <c r="CU340" s="186">
        <f t="shared" ca="1" si="643"/>
        <v>0</v>
      </c>
      <c r="CV340" s="186">
        <f t="shared" ca="1" si="643"/>
        <v>0</v>
      </c>
      <c r="CW340" s="186">
        <f t="shared" ca="1" si="643"/>
        <v>0</v>
      </c>
      <c r="CX340" s="186">
        <f t="shared" ca="1" si="643"/>
        <v>0</v>
      </c>
      <c r="CY340" s="186">
        <f t="shared" ca="1" si="643"/>
        <v>0</v>
      </c>
      <c r="CZ340" s="186">
        <f t="shared" ca="1" si="643"/>
        <v>0</v>
      </c>
      <c r="DA340" s="186">
        <f t="shared" ca="1" si="643"/>
        <v>0</v>
      </c>
      <c r="DB340" s="186">
        <f t="shared" ca="1" si="643"/>
        <v>0</v>
      </c>
      <c r="DC340" s="186">
        <f t="shared" ca="1" si="643"/>
        <v>0</v>
      </c>
      <c r="DD340" s="186">
        <f t="shared" ca="1" si="643"/>
        <v>0</v>
      </c>
      <c r="DE340" s="186">
        <f t="shared" ca="1" si="643"/>
        <v>0</v>
      </c>
      <c r="DF340" s="186">
        <f t="shared" ca="1" si="643"/>
        <v>0</v>
      </c>
      <c r="DG340" s="186">
        <f t="shared" ca="1" si="643"/>
        <v>0</v>
      </c>
      <c r="DH340" s="186">
        <f t="shared" ca="1" si="643"/>
        <v>0</v>
      </c>
      <c r="DI340" s="186">
        <f t="shared" ca="1" si="643"/>
        <v>0</v>
      </c>
      <c r="DJ340" s="186">
        <f t="shared" ref="DJ340:EH340" ca="1" si="644">SUBTOTAL(9,DJ338:DJ339)</f>
        <v>0</v>
      </c>
      <c r="DK340" s="186">
        <f t="shared" ca="1" si="644"/>
        <v>0</v>
      </c>
      <c r="DL340" s="186">
        <f t="shared" ca="1" si="644"/>
        <v>0</v>
      </c>
      <c r="DM340" s="186">
        <f t="shared" ca="1" si="644"/>
        <v>0</v>
      </c>
      <c r="DN340" s="186">
        <f t="shared" ca="1" si="644"/>
        <v>0</v>
      </c>
      <c r="DO340" s="186">
        <f t="shared" ca="1" si="644"/>
        <v>0</v>
      </c>
      <c r="DP340" s="186">
        <f t="shared" ca="1" si="644"/>
        <v>0</v>
      </c>
      <c r="DQ340" s="186">
        <f t="shared" ca="1" si="644"/>
        <v>0</v>
      </c>
      <c r="DR340" s="186">
        <f t="shared" ca="1" si="644"/>
        <v>0</v>
      </c>
      <c r="DS340" s="186">
        <f t="shared" ca="1" si="644"/>
        <v>0</v>
      </c>
      <c r="DT340" s="186">
        <f t="shared" ca="1" si="644"/>
        <v>0</v>
      </c>
      <c r="DU340" s="186">
        <f t="shared" ca="1" si="644"/>
        <v>0</v>
      </c>
      <c r="DV340" s="186">
        <f t="shared" ca="1" si="644"/>
        <v>0</v>
      </c>
      <c r="DW340" s="186">
        <f t="shared" ca="1" si="644"/>
        <v>0</v>
      </c>
      <c r="DX340" s="186">
        <f t="shared" ca="1" si="644"/>
        <v>0</v>
      </c>
      <c r="DY340" s="186">
        <f t="shared" ca="1" si="644"/>
        <v>0</v>
      </c>
      <c r="DZ340" s="186">
        <f t="shared" ca="1" si="644"/>
        <v>0</v>
      </c>
      <c r="EA340" s="186">
        <f t="shared" ca="1" si="644"/>
        <v>0</v>
      </c>
      <c r="EB340" s="186">
        <f t="shared" ca="1" si="644"/>
        <v>0</v>
      </c>
      <c r="EC340" s="186">
        <f t="shared" ca="1" si="644"/>
        <v>0</v>
      </c>
      <c r="ED340" s="186">
        <f t="shared" ca="1" si="644"/>
        <v>0</v>
      </c>
      <c r="EE340" s="186">
        <f t="shared" ca="1" si="644"/>
        <v>0</v>
      </c>
      <c r="EF340" s="186">
        <f t="shared" ca="1" si="644"/>
        <v>0</v>
      </c>
      <c r="EG340" s="186">
        <f t="shared" ca="1" si="644"/>
        <v>0</v>
      </c>
      <c r="EH340" s="186">
        <f t="shared" ca="1" si="644"/>
        <v>-1847302.9736296316</v>
      </c>
    </row>
    <row r="341" spans="1:138"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row>
    <row r="342" spans="1:138"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row>
    <row r="343" spans="1:138" x14ac:dyDescent="0.2">
      <c r="A343" s="2"/>
      <c r="B343" s="207" t="s">
        <v>434</v>
      </c>
      <c r="C343" s="120"/>
      <c r="D343" s="120">
        <f ca="1">SUBTOTAL(9,D327:D340)</f>
        <v>0</v>
      </c>
      <c r="E343" s="120">
        <f t="shared" ref="E343:BQ343" ca="1" si="645">SUBTOTAL(9,E327:E340)</f>
        <v>0</v>
      </c>
      <c r="F343" s="120">
        <f t="shared" ca="1" si="645"/>
        <v>0</v>
      </c>
      <c r="G343" s="120">
        <f t="shared" ca="1" si="645"/>
        <v>0</v>
      </c>
      <c r="H343" s="120">
        <f t="shared" ca="1" si="645"/>
        <v>0</v>
      </c>
      <c r="I343" s="120">
        <f t="shared" ca="1" si="645"/>
        <v>0</v>
      </c>
      <c r="J343" s="120">
        <f t="shared" ca="1" si="645"/>
        <v>0</v>
      </c>
      <c r="K343" s="120">
        <f t="shared" ca="1" si="645"/>
        <v>0</v>
      </c>
      <c r="L343" s="120">
        <f t="shared" ca="1" si="645"/>
        <v>0</v>
      </c>
      <c r="M343" s="120">
        <f t="shared" ca="1" si="645"/>
        <v>0</v>
      </c>
      <c r="N343" s="120">
        <f t="shared" ca="1" si="645"/>
        <v>-1847302.9736296316</v>
      </c>
      <c r="O343" s="120">
        <f ca="1">SUBTOTAL(9,O327:O340)</f>
        <v>0</v>
      </c>
      <c r="P343" s="120">
        <f t="shared" ca="1" si="645"/>
        <v>-1847302.9736296316</v>
      </c>
      <c r="Q343" s="2"/>
      <c r="R343" s="120">
        <f t="shared" ca="1" si="645"/>
        <v>0</v>
      </c>
      <c r="S343" s="120">
        <f t="shared" ca="1" si="645"/>
        <v>0</v>
      </c>
      <c r="T343" s="120">
        <f t="shared" ca="1" si="645"/>
        <v>0</v>
      </c>
      <c r="U343" s="120">
        <f t="shared" ca="1" si="645"/>
        <v>0</v>
      </c>
      <c r="V343" s="120">
        <f t="shared" ca="1" si="645"/>
        <v>0</v>
      </c>
      <c r="W343" s="120">
        <f t="shared" ca="1" si="645"/>
        <v>0</v>
      </c>
      <c r="X343" s="120">
        <f t="shared" ca="1" si="645"/>
        <v>0</v>
      </c>
      <c r="Y343" s="120">
        <f t="shared" ca="1" si="645"/>
        <v>0</v>
      </c>
      <c r="Z343" s="120">
        <f t="shared" ca="1" si="645"/>
        <v>0</v>
      </c>
      <c r="AA343" s="120">
        <f t="shared" ca="1" si="645"/>
        <v>0</v>
      </c>
      <c r="AB343" s="120">
        <f t="shared" ca="1" si="645"/>
        <v>0</v>
      </c>
      <c r="AC343" s="120">
        <f t="shared" ca="1" si="645"/>
        <v>0</v>
      </c>
      <c r="AD343" s="120">
        <f t="shared" ca="1" si="645"/>
        <v>0</v>
      </c>
      <c r="AE343" s="120">
        <f t="shared" ca="1" si="645"/>
        <v>0</v>
      </c>
      <c r="AF343" s="120">
        <f t="shared" ca="1" si="645"/>
        <v>0</v>
      </c>
      <c r="AG343" s="120">
        <f t="shared" ca="1" si="645"/>
        <v>0</v>
      </c>
      <c r="AH343" s="120">
        <f t="shared" ca="1" si="645"/>
        <v>0</v>
      </c>
      <c r="AI343" s="120">
        <f t="shared" ca="1" si="645"/>
        <v>0</v>
      </c>
      <c r="AJ343" s="120">
        <f t="shared" ca="1" si="645"/>
        <v>0</v>
      </c>
      <c r="AK343" s="120">
        <f t="shared" ca="1" si="645"/>
        <v>0</v>
      </c>
      <c r="AL343" s="120">
        <f t="shared" ca="1" si="645"/>
        <v>0</v>
      </c>
      <c r="AM343" s="120">
        <f t="shared" ca="1" si="645"/>
        <v>0</v>
      </c>
      <c r="AN343" s="120">
        <f t="shared" ca="1" si="645"/>
        <v>0</v>
      </c>
      <c r="AO343" s="120">
        <f t="shared" ca="1" si="645"/>
        <v>0</v>
      </c>
      <c r="AP343" s="120">
        <f t="shared" ca="1" si="645"/>
        <v>0</v>
      </c>
      <c r="AQ343" s="120">
        <f t="shared" ca="1" si="645"/>
        <v>0</v>
      </c>
      <c r="AR343" s="120">
        <f t="shared" ca="1" si="645"/>
        <v>0</v>
      </c>
      <c r="AS343" s="120">
        <f t="shared" ca="1" si="645"/>
        <v>0</v>
      </c>
      <c r="AT343" s="120">
        <f t="shared" ca="1" si="645"/>
        <v>0</v>
      </c>
      <c r="AU343" s="120">
        <f t="shared" ca="1" si="645"/>
        <v>0</v>
      </c>
      <c r="AV343" s="120">
        <f t="shared" ca="1" si="645"/>
        <v>0</v>
      </c>
      <c r="AW343" s="120">
        <f t="shared" ca="1" si="645"/>
        <v>0</v>
      </c>
      <c r="AX343" s="120">
        <f t="shared" ca="1" si="645"/>
        <v>0</v>
      </c>
      <c r="AY343" s="120">
        <f t="shared" ca="1" si="645"/>
        <v>0</v>
      </c>
      <c r="AZ343" s="120">
        <f t="shared" ca="1" si="645"/>
        <v>0</v>
      </c>
      <c r="BA343" s="120">
        <f t="shared" ca="1" si="645"/>
        <v>0</v>
      </c>
      <c r="BB343" s="120">
        <f t="shared" ca="1" si="645"/>
        <v>0</v>
      </c>
      <c r="BC343" s="120">
        <f t="shared" ca="1" si="645"/>
        <v>0</v>
      </c>
      <c r="BD343" s="120">
        <f t="shared" ca="1" si="645"/>
        <v>0</v>
      </c>
      <c r="BE343" s="120">
        <f t="shared" ca="1" si="645"/>
        <v>0</v>
      </c>
      <c r="BF343" s="120">
        <f t="shared" ca="1" si="645"/>
        <v>0</v>
      </c>
      <c r="BG343" s="120">
        <f t="shared" ca="1" si="645"/>
        <v>0</v>
      </c>
      <c r="BH343" s="120">
        <f t="shared" ca="1" si="645"/>
        <v>0</v>
      </c>
      <c r="BI343" s="120">
        <f t="shared" ca="1" si="645"/>
        <v>0</v>
      </c>
      <c r="BJ343" s="120">
        <f t="shared" ca="1" si="645"/>
        <v>0</v>
      </c>
      <c r="BK343" s="120">
        <f t="shared" ca="1" si="645"/>
        <v>0</v>
      </c>
      <c r="BL343" s="120">
        <f t="shared" ca="1" si="645"/>
        <v>0</v>
      </c>
      <c r="BM343" s="120">
        <f t="shared" ca="1" si="645"/>
        <v>0</v>
      </c>
      <c r="BN343" s="120">
        <f t="shared" ca="1" si="645"/>
        <v>0</v>
      </c>
      <c r="BO343" s="120">
        <f t="shared" ca="1" si="645"/>
        <v>0</v>
      </c>
      <c r="BP343" s="120">
        <f t="shared" ca="1" si="645"/>
        <v>0</v>
      </c>
      <c r="BQ343" s="120">
        <f t="shared" ca="1" si="645"/>
        <v>0</v>
      </c>
      <c r="BR343" s="120">
        <f t="shared" ref="BR343:EC343" ca="1" si="646">SUBTOTAL(9,BR327:BR340)</f>
        <v>0</v>
      </c>
      <c r="BS343" s="120">
        <f t="shared" ca="1" si="646"/>
        <v>0</v>
      </c>
      <c r="BT343" s="120">
        <f t="shared" ca="1" si="646"/>
        <v>0</v>
      </c>
      <c r="BU343" s="120">
        <f t="shared" ca="1" si="646"/>
        <v>0</v>
      </c>
      <c r="BV343" s="120">
        <f t="shared" ca="1" si="646"/>
        <v>0</v>
      </c>
      <c r="BW343" s="120">
        <f t="shared" ca="1" si="646"/>
        <v>0</v>
      </c>
      <c r="BX343" s="120">
        <f t="shared" ca="1" si="646"/>
        <v>0</v>
      </c>
      <c r="BY343" s="120">
        <f t="shared" ca="1" si="646"/>
        <v>0</v>
      </c>
      <c r="BZ343" s="120">
        <f t="shared" ca="1" si="646"/>
        <v>0</v>
      </c>
      <c r="CA343" s="120">
        <f t="shared" ca="1" si="646"/>
        <v>0</v>
      </c>
      <c r="CB343" s="120">
        <f t="shared" ca="1" si="646"/>
        <v>0</v>
      </c>
      <c r="CC343" s="120">
        <f t="shared" ca="1" si="646"/>
        <v>0</v>
      </c>
      <c r="CD343" s="120">
        <f t="shared" ca="1" si="646"/>
        <v>0</v>
      </c>
      <c r="CE343" s="120">
        <f t="shared" ca="1" si="646"/>
        <v>0</v>
      </c>
      <c r="CF343" s="120">
        <f t="shared" ca="1" si="646"/>
        <v>0</v>
      </c>
      <c r="CG343" s="120">
        <f t="shared" ca="1" si="646"/>
        <v>0</v>
      </c>
      <c r="CH343" s="120">
        <f t="shared" ca="1" si="646"/>
        <v>0</v>
      </c>
      <c r="CI343" s="120">
        <f t="shared" ca="1" si="646"/>
        <v>0</v>
      </c>
      <c r="CJ343" s="120">
        <f t="shared" ca="1" si="646"/>
        <v>0</v>
      </c>
      <c r="CK343" s="120">
        <f t="shared" ca="1" si="646"/>
        <v>0</v>
      </c>
      <c r="CL343" s="120">
        <f t="shared" ca="1" si="646"/>
        <v>0</v>
      </c>
      <c r="CM343" s="120">
        <f t="shared" ca="1" si="646"/>
        <v>0</v>
      </c>
      <c r="CN343" s="120">
        <f t="shared" ca="1" si="646"/>
        <v>0</v>
      </c>
      <c r="CO343" s="120">
        <f t="shared" ca="1" si="646"/>
        <v>0</v>
      </c>
      <c r="CP343" s="120">
        <f t="shared" ca="1" si="646"/>
        <v>0</v>
      </c>
      <c r="CQ343" s="120">
        <f t="shared" ca="1" si="646"/>
        <v>0</v>
      </c>
      <c r="CR343" s="120">
        <f t="shared" ca="1" si="646"/>
        <v>0</v>
      </c>
      <c r="CS343" s="120">
        <f t="shared" ca="1" si="646"/>
        <v>0</v>
      </c>
      <c r="CT343" s="120">
        <f t="shared" ca="1" si="646"/>
        <v>0</v>
      </c>
      <c r="CU343" s="120">
        <f t="shared" ca="1" si="646"/>
        <v>0</v>
      </c>
      <c r="CV343" s="120">
        <f t="shared" ca="1" si="646"/>
        <v>0</v>
      </c>
      <c r="CW343" s="120">
        <f t="shared" ca="1" si="646"/>
        <v>0</v>
      </c>
      <c r="CX343" s="120">
        <f t="shared" ca="1" si="646"/>
        <v>0</v>
      </c>
      <c r="CY343" s="120">
        <f t="shared" ca="1" si="646"/>
        <v>0</v>
      </c>
      <c r="CZ343" s="120">
        <f t="shared" ca="1" si="646"/>
        <v>0</v>
      </c>
      <c r="DA343" s="120">
        <f t="shared" ca="1" si="646"/>
        <v>0</v>
      </c>
      <c r="DB343" s="120">
        <f t="shared" ca="1" si="646"/>
        <v>0</v>
      </c>
      <c r="DC343" s="120">
        <f t="shared" ca="1" si="646"/>
        <v>0</v>
      </c>
      <c r="DD343" s="120">
        <f t="shared" ca="1" si="646"/>
        <v>0</v>
      </c>
      <c r="DE343" s="120">
        <f t="shared" ca="1" si="646"/>
        <v>0</v>
      </c>
      <c r="DF343" s="120">
        <f t="shared" ca="1" si="646"/>
        <v>0</v>
      </c>
      <c r="DG343" s="120">
        <f t="shared" ca="1" si="646"/>
        <v>0</v>
      </c>
      <c r="DH343" s="120">
        <f t="shared" ca="1" si="646"/>
        <v>0</v>
      </c>
      <c r="DI343" s="120">
        <f t="shared" ca="1" si="646"/>
        <v>0</v>
      </c>
      <c r="DJ343" s="120">
        <f t="shared" ca="1" si="646"/>
        <v>0</v>
      </c>
      <c r="DK343" s="120">
        <f t="shared" ca="1" si="646"/>
        <v>0</v>
      </c>
      <c r="DL343" s="120">
        <f t="shared" ca="1" si="646"/>
        <v>0</v>
      </c>
      <c r="DM343" s="120">
        <f t="shared" ca="1" si="646"/>
        <v>0</v>
      </c>
      <c r="DN343" s="120">
        <f t="shared" ca="1" si="646"/>
        <v>0</v>
      </c>
      <c r="DO343" s="120">
        <f t="shared" ca="1" si="646"/>
        <v>0</v>
      </c>
      <c r="DP343" s="120">
        <f t="shared" ca="1" si="646"/>
        <v>0</v>
      </c>
      <c r="DQ343" s="120">
        <f t="shared" ca="1" si="646"/>
        <v>0</v>
      </c>
      <c r="DR343" s="120">
        <f t="shared" ca="1" si="646"/>
        <v>0</v>
      </c>
      <c r="DS343" s="120">
        <f t="shared" ca="1" si="646"/>
        <v>0</v>
      </c>
      <c r="DT343" s="120">
        <f t="shared" ca="1" si="646"/>
        <v>0</v>
      </c>
      <c r="DU343" s="120">
        <f t="shared" ca="1" si="646"/>
        <v>0</v>
      </c>
      <c r="DV343" s="120">
        <f t="shared" ca="1" si="646"/>
        <v>0</v>
      </c>
      <c r="DW343" s="120">
        <f t="shared" ca="1" si="646"/>
        <v>0</v>
      </c>
      <c r="DX343" s="120">
        <f t="shared" ca="1" si="646"/>
        <v>0</v>
      </c>
      <c r="DY343" s="120">
        <f t="shared" ca="1" si="646"/>
        <v>0</v>
      </c>
      <c r="DZ343" s="120">
        <f t="shared" ca="1" si="646"/>
        <v>0</v>
      </c>
      <c r="EA343" s="120">
        <f t="shared" ca="1" si="646"/>
        <v>0</v>
      </c>
      <c r="EB343" s="120">
        <f t="shared" ca="1" si="646"/>
        <v>0</v>
      </c>
      <c r="EC343" s="120">
        <f t="shared" ca="1" si="646"/>
        <v>0</v>
      </c>
      <c r="ED343" s="120">
        <f ca="1">SUBTOTAL(9,ED327:ED340)</f>
        <v>0</v>
      </c>
      <c r="EE343" s="120">
        <f ca="1">SUBTOTAL(9,EE327:EE340)</f>
        <v>0</v>
      </c>
      <c r="EF343" s="120">
        <f ca="1">SUBTOTAL(9,EF327:EF340)</f>
        <v>0</v>
      </c>
      <c r="EG343" s="120">
        <f ca="1">SUBTOTAL(9,EG327:EG340)</f>
        <v>0</v>
      </c>
      <c r="EH343" s="120">
        <f ca="1">SUBTOTAL(9,EH327:EH340)</f>
        <v>-1847302.9736296316</v>
      </c>
    </row>
    <row r="344" spans="1:138"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row>
    <row r="345" spans="1:138"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row>
    <row r="346" spans="1:138" x14ac:dyDescent="0.2">
      <c r="A346" s="2"/>
      <c r="B346" s="207" t="s">
        <v>295</v>
      </c>
      <c r="C346" s="120"/>
      <c r="D346" s="120"/>
      <c r="E346" s="120"/>
      <c r="F346" s="120"/>
      <c r="G346" s="120"/>
      <c r="H346" s="120"/>
      <c r="I346" s="120"/>
      <c r="J346" s="120"/>
      <c r="K346" s="120"/>
      <c r="L346" s="120"/>
      <c r="M346" s="120"/>
      <c r="N346" s="120"/>
      <c r="O346" s="120"/>
      <c r="P346" s="120"/>
      <c r="Q346" s="2"/>
      <c r="R346" s="120"/>
      <c r="S346" s="120"/>
      <c r="T346" s="120"/>
      <c r="U346" s="120"/>
      <c r="V346" s="120"/>
      <c r="W346" s="120"/>
      <c r="X346" s="120"/>
      <c r="Y346" s="120"/>
      <c r="Z346" s="120"/>
      <c r="AA346" s="120"/>
      <c r="AB346" s="120"/>
      <c r="AC346" s="120"/>
      <c r="AD346" s="120"/>
      <c r="AE346" s="120"/>
      <c r="AF346" s="120"/>
      <c r="AG346" s="120"/>
      <c r="AH346" s="120"/>
      <c r="AI346" s="120"/>
      <c r="AJ346" s="120"/>
      <c r="AK346" s="120"/>
      <c r="AL346" s="120"/>
      <c r="AM346" s="120"/>
      <c r="AN346" s="120"/>
      <c r="AO346" s="120"/>
      <c r="AP346" s="120"/>
      <c r="AQ346" s="120"/>
      <c r="AR346" s="120"/>
      <c r="AS346" s="120"/>
      <c r="AT346" s="120"/>
      <c r="AU346" s="120"/>
      <c r="AV346" s="120"/>
      <c r="AW346" s="120"/>
      <c r="AX346" s="120"/>
      <c r="AY346" s="120"/>
      <c r="AZ346" s="120"/>
      <c r="BA346" s="120"/>
      <c r="BB346" s="120"/>
      <c r="BC346" s="120"/>
      <c r="BD346" s="120"/>
      <c r="BE346" s="120"/>
      <c r="BF346" s="120"/>
      <c r="BG346" s="120"/>
      <c r="BH346" s="120"/>
      <c r="BI346" s="120"/>
      <c r="BJ346" s="120"/>
      <c r="BK346" s="120"/>
      <c r="BL346" s="120"/>
      <c r="BM346" s="120"/>
      <c r="BN346" s="120"/>
      <c r="BO346" s="120"/>
      <c r="BP346" s="120"/>
      <c r="BQ346" s="120"/>
      <c r="BR346" s="120"/>
      <c r="BS346" s="120"/>
      <c r="BT346" s="120"/>
      <c r="BU346" s="120"/>
      <c r="BV346" s="120"/>
      <c r="BW346" s="120"/>
      <c r="BX346" s="120"/>
      <c r="BY346" s="120"/>
      <c r="BZ346" s="120"/>
      <c r="CA346" s="120"/>
      <c r="CB346" s="120"/>
      <c r="CC346" s="120"/>
      <c r="CD346" s="120"/>
      <c r="CE346" s="120"/>
      <c r="CF346" s="120"/>
      <c r="CG346" s="120"/>
      <c r="CH346" s="120"/>
      <c r="CI346" s="120"/>
      <c r="CJ346" s="120"/>
      <c r="CK346" s="120"/>
      <c r="CL346" s="120"/>
      <c r="CM346" s="120"/>
      <c r="CN346" s="120"/>
      <c r="CO346" s="120"/>
      <c r="CP346" s="120"/>
      <c r="CQ346" s="120"/>
      <c r="CR346" s="120"/>
      <c r="CS346" s="120"/>
      <c r="CT346" s="120"/>
      <c r="CU346" s="120"/>
      <c r="CV346" s="120"/>
      <c r="CW346" s="120"/>
      <c r="CX346" s="120"/>
      <c r="CY346" s="120"/>
      <c r="CZ346" s="120"/>
      <c r="DA346" s="120"/>
      <c r="DB346" s="120"/>
      <c r="DC346" s="120"/>
      <c r="DD346" s="120"/>
      <c r="DE346" s="120"/>
      <c r="DF346" s="120"/>
      <c r="DG346" s="120"/>
      <c r="DH346" s="120"/>
      <c r="DI346" s="120"/>
      <c r="DJ346" s="120"/>
      <c r="DK346" s="120"/>
      <c r="DL346" s="120"/>
      <c r="DM346" s="120"/>
      <c r="DN346" s="120"/>
      <c r="DO346" s="120"/>
      <c r="DP346" s="120"/>
      <c r="DQ346" s="120"/>
      <c r="DR346" s="120"/>
      <c r="DS346" s="120"/>
      <c r="DT346" s="120"/>
      <c r="DU346" s="120"/>
      <c r="DV346" s="120"/>
      <c r="DW346" s="120"/>
      <c r="DX346" s="120"/>
      <c r="DY346" s="120"/>
      <c r="DZ346" s="120"/>
      <c r="EA346" s="120"/>
      <c r="EB346" s="120"/>
      <c r="EC346" s="120"/>
      <c r="ED346" s="120"/>
      <c r="EE346" s="120"/>
      <c r="EF346" s="120"/>
      <c r="EG346" s="120"/>
      <c r="EH346" s="120"/>
    </row>
    <row r="347" spans="1:138" x14ac:dyDescent="0.2">
      <c r="A347" s="2"/>
      <c r="B347" s="149" t="s">
        <v>296</v>
      </c>
      <c r="C347" s="96"/>
      <c r="D347" s="96">
        <f t="shared" ref="D347:O347" ca="1" si="647">(C347-D333)*(D$10&lt;=MAX(rHoldPeriod,1))</f>
        <v>0</v>
      </c>
      <c r="E347" s="96">
        <f t="shared" ca="1" si="647"/>
        <v>0</v>
      </c>
      <c r="F347" s="96">
        <f t="shared" ca="1" si="647"/>
        <v>0</v>
      </c>
      <c r="G347" s="96">
        <f t="shared" ca="1" si="647"/>
        <v>0</v>
      </c>
      <c r="H347" s="96">
        <f t="shared" ca="1" si="647"/>
        <v>0</v>
      </c>
      <c r="I347" s="96">
        <f t="shared" ca="1" si="647"/>
        <v>0</v>
      </c>
      <c r="J347" s="96">
        <f t="shared" ca="1" si="647"/>
        <v>0</v>
      </c>
      <c r="K347" s="96">
        <f t="shared" ca="1" si="647"/>
        <v>0</v>
      </c>
      <c r="L347" s="96">
        <f t="shared" ca="1" si="647"/>
        <v>0</v>
      </c>
      <c r="M347" s="96">
        <f t="shared" ca="1" si="647"/>
        <v>0</v>
      </c>
      <c r="N347" s="96">
        <f t="shared" ca="1" si="647"/>
        <v>0</v>
      </c>
      <c r="O347" s="96">
        <f t="shared" ca="1" si="647"/>
        <v>0</v>
      </c>
      <c r="P347" s="96">
        <f ca="1">SUMIF($D$10:$N$10,MAX(rHoldPeriod,1),$D347:$N347)</f>
        <v>0</v>
      </c>
      <c r="Q347" s="2"/>
      <c r="R347" s="96">
        <f t="shared" ref="R347:AW347" ca="1" si="648">(Q347-R333)*(R$10&lt;=MAX(rHoldPeriod,1)*12)</f>
        <v>0</v>
      </c>
      <c r="S347" s="96">
        <f t="shared" ca="1" si="648"/>
        <v>0</v>
      </c>
      <c r="T347" s="96">
        <f t="shared" ca="1" si="648"/>
        <v>0</v>
      </c>
      <c r="U347" s="96">
        <f t="shared" ca="1" si="648"/>
        <v>0</v>
      </c>
      <c r="V347" s="96">
        <f t="shared" ca="1" si="648"/>
        <v>0</v>
      </c>
      <c r="W347" s="96">
        <f t="shared" ca="1" si="648"/>
        <v>0</v>
      </c>
      <c r="X347" s="96">
        <f t="shared" ca="1" si="648"/>
        <v>0</v>
      </c>
      <c r="Y347" s="96">
        <f t="shared" ca="1" si="648"/>
        <v>0</v>
      </c>
      <c r="Z347" s="96">
        <f t="shared" ca="1" si="648"/>
        <v>0</v>
      </c>
      <c r="AA347" s="96">
        <f t="shared" ca="1" si="648"/>
        <v>0</v>
      </c>
      <c r="AB347" s="96">
        <f t="shared" ca="1" si="648"/>
        <v>0</v>
      </c>
      <c r="AC347" s="96">
        <f t="shared" ca="1" si="648"/>
        <v>0</v>
      </c>
      <c r="AD347" s="96">
        <f t="shared" ca="1" si="648"/>
        <v>0</v>
      </c>
      <c r="AE347" s="96">
        <f t="shared" ca="1" si="648"/>
        <v>0</v>
      </c>
      <c r="AF347" s="96">
        <f t="shared" ca="1" si="648"/>
        <v>0</v>
      </c>
      <c r="AG347" s="96">
        <f t="shared" ca="1" si="648"/>
        <v>0</v>
      </c>
      <c r="AH347" s="96">
        <f t="shared" ca="1" si="648"/>
        <v>0</v>
      </c>
      <c r="AI347" s="96">
        <f t="shared" ca="1" si="648"/>
        <v>0</v>
      </c>
      <c r="AJ347" s="96">
        <f t="shared" ca="1" si="648"/>
        <v>0</v>
      </c>
      <c r="AK347" s="96">
        <f t="shared" ca="1" si="648"/>
        <v>0</v>
      </c>
      <c r="AL347" s="96">
        <f t="shared" ca="1" si="648"/>
        <v>0</v>
      </c>
      <c r="AM347" s="96">
        <f t="shared" ca="1" si="648"/>
        <v>0</v>
      </c>
      <c r="AN347" s="96">
        <f t="shared" ca="1" si="648"/>
        <v>0</v>
      </c>
      <c r="AO347" s="96">
        <f t="shared" ca="1" si="648"/>
        <v>0</v>
      </c>
      <c r="AP347" s="96">
        <f t="shared" ca="1" si="648"/>
        <v>0</v>
      </c>
      <c r="AQ347" s="96">
        <f t="shared" ca="1" si="648"/>
        <v>0</v>
      </c>
      <c r="AR347" s="96">
        <f t="shared" ca="1" si="648"/>
        <v>0</v>
      </c>
      <c r="AS347" s="96">
        <f t="shared" ca="1" si="648"/>
        <v>0</v>
      </c>
      <c r="AT347" s="96">
        <f t="shared" ca="1" si="648"/>
        <v>0</v>
      </c>
      <c r="AU347" s="96">
        <f t="shared" ca="1" si="648"/>
        <v>0</v>
      </c>
      <c r="AV347" s="96">
        <f t="shared" ca="1" si="648"/>
        <v>0</v>
      </c>
      <c r="AW347" s="96">
        <f t="shared" ca="1" si="648"/>
        <v>0</v>
      </c>
      <c r="AX347" s="96">
        <f t="shared" ref="AX347:CC347" ca="1" si="649">(AW347-AX333)*(AX$10&lt;=MAX(rHoldPeriod,1)*12)</f>
        <v>0</v>
      </c>
      <c r="AY347" s="96">
        <f t="shared" ca="1" si="649"/>
        <v>0</v>
      </c>
      <c r="AZ347" s="96">
        <f t="shared" ca="1" si="649"/>
        <v>0</v>
      </c>
      <c r="BA347" s="96">
        <f t="shared" ca="1" si="649"/>
        <v>0</v>
      </c>
      <c r="BB347" s="96">
        <f t="shared" ca="1" si="649"/>
        <v>0</v>
      </c>
      <c r="BC347" s="96">
        <f t="shared" ca="1" si="649"/>
        <v>0</v>
      </c>
      <c r="BD347" s="96">
        <f t="shared" ca="1" si="649"/>
        <v>0</v>
      </c>
      <c r="BE347" s="96">
        <f t="shared" ca="1" si="649"/>
        <v>0</v>
      </c>
      <c r="BF347" s="96">
        <f t="shared" ca="1" si="649"/>
        <v>0</v>
      </c>
      <c r="BG347" s="96">
        <f t="shared" ca="1" si="649"/>
        <v>0</v>
      </c>
      <c r="BH347" s="96">
        <f t="shared" ca="1" si="649"/>
        <v>0</v>
      </c>
      <c r="BI347" s="96">
        <f t="shared" ca="1" si="649"/>
        <v>0</v>
      </c>
      <c r="BJ347" s="96">
        <f t="shared" ca="1" si="649"/>
        <v>0</v>
      </c>
      <c r="BK347" s="96">
        <f t="shared" ca="1" si="649"/>
        <v>0</v>
      </c>
      <c r="BL347" s="96">
        <f t="shared" ca="1" si="649"/>
        <v>0</v>
      </c>
      <c r="BM347" s="96">
        <f t="shared" ca="1" si="649"/>
        <v>0</v>
      </c>
      <c r="BN347" s="96">
        <f t="shared" ca="1" si="649"/>
        <v>0</v>
      </c>
      <c r="BO347" s="96">
        <f t="shared" ca="1" si="649"/>
        <v>0</v>
      </c>
      <c r="BP347" s="96">
        <f t="shared" ca="1" si="649"/>
        <v>0</v>
      </c>
      <c r="BQ347" s="96">
        <f t="shared" ca="1" si="649"/>
        <v>0</v>
      </c>
      <c r="BR347" s="96">
        <f t="shared" ca="1" si="649"/>
        <v>0</v>
      </c>
      <c r="BS347" s="96">
        <f t="shared" ca="1" si="649"/>
        <v>0</v>
      </c>
      <c r="BT347" s="96">
        <f t="shared" ca="1" si="649"/>
        <v>0</v>
      </c>
      <c r="BU347" s="96">
        <f t="shared" ca="1" si="649"/>
        <v>0</v>
      </c>
      <c r="BV347" s="96">
        <f t="shared" ca="1" si="649"/>
        <v>0</v>
      </c>
      <c r="BW347" s="96">
        <f t="shared" ca="1" si="649"/>
        <v>0</v>
      </c>
      <c r="BX347" s="96">
        <f t="shared" ca="1" si="649"/>
        <v>0</v>
      </c>
      <c r="BY347" s="96">
        <f t="shared" ca="1" si="649"/>
        <v>0</v>
      </c>
      <c r="BZ347" s="96">
        <f t="shared" ca="1" si="649"/>
        <v>0</v>
      </c>
      <c r="CA347" s="96">
        <f t="shared" ca="1" si="649"/>
        <v>0</v>
      </c>
      <c r="CB347" s="96">
        <f t="shared" ca="1" si="649"/>
        <v>0</v>
      </c>
      <c r="CC347" s="96">
        <f t="shared" ca="1" si="649"/>
        <v>0</v>
      </c>
      <c r="CD347" s="96">
        <f t="shared" ref="CD347:DI347" ca="1" si="650">(CC347-CD333)*(CD$10&lt;=MAX(rHoldPeriod,1)*12)</f>
        <v>0</v>
      </c>
      <c r="CE347" s="96">
        <f t="shared" ca="1" si="650"/>
        <v>0</v>
      </c>
      <c r="CF347" s="96">
        <f t="shared" ca="1" si="650"/>
        <v>0</v>
      </c>
      <c r="CG347" s="96">
        <f t="shared" ca="1" si="650"/>
        <v>0</v>
      </c>
      <c r="CH347" s="96">
        <f t="shared" ca="1" si="650"/>
        <v>0</v>
      </c>
      <c r="CI347" s="96">
        <f t="shared" ca="1" si="650"/>
        <v>0</v>
      </c>
      <c r="CJ347" s="96">
        <f t="shared" ca="1" si="650"/>
        <v>0</v>
      </c>
      <c r="CK347" s="96">
        <f t="shared" ca="1" si="650"/>
        <v>0</v>
      </c>
      <c r="CL347" s="96">
        <f t="shared" ca="1" si="650"/>
        <v>0</v>
      </c>
      <c r="CM347" s="96">
        <f t="shared" ca="1" si="650"/>
        <v>0</v>
      </c>
      <c r="CN347" s="96">
        <f t="shared" ca="1" si="650"/>
        <v>0</v>
      </c>
      <c r="CO347" s="96">
        <f t="shared" ca="1" si="650"/>
        <v>0</v>
      </c>
      <c r="CP347" s="96">
        <f t="shared" ca="1" si="650"/>
        <v>0</v>
      </c>
      <c r="CQ347" s="96">
        <f t="shared" ca="1" si="650"/>
        <v>0</v>
      </c>
      <c r="CR347" s="96">
        <f t="shared" ca="1" si="650"/>
        <v>0</v>
      </c>
      <c r="CS347" s="96">
        <f t="shared" ca="1" si="650"/>
        <v>0</v>
      </c>
      <c r="CT347" s="96">
        <f t="shared" ca="1" si="650"/>
        <v>0</v>
      </c>
      <c r="CU347" s="96">
        <f t="shared" ca="1" si="650"/>
        <v>0</v>
      </c>
      <c r="CV347" s="96">
        <f t="shared" ca="1" si="650"/>
        <v>0</v>
      </c>
      <c r="CW347" s="96">
        <f t="shared" ca="1" si="650"/>
        <v>0</v>
      </c>
      <c r="CX347" s="96">
        <f t="shared" ca="1" si="650"/>
        <v>0</v>
      </c>
      <c r="CY347" s="96">
        <f t="shared" ca="1" si="650"/>
        <v>0</v>
      </c>
      <c r="CZ347" s="96">
        <f t="shared" ca="1" si="650"/>
        <v>0</v>
      </c>
      <c r="DA347" s="96">
        <f t="shared" ca="1" si="650"/>
        <v>0</v>
      </c>
      <c r="DB347" s="96">
        <f t="shared" ca="1" si="650"/>
        <v>0</v>
      </c>
      <c r="DC347" s="96">
        <f t="shared" ca="1" si="650"/>
        <v>0</v>
      </c>
      <c r="DD347" s="96">
        <f t="shared" ca="1" si="650"/>
        <v>0</v>
      </c>
      <c r="DE347" s="96">
        <f t="shared" ca="1" si="650"/>
        <v>0</v>
      </c>
      <c r="DF347" s="96">
        <f t="shared" ca="1" si="650"/>
        <v>0</v>
      </c>
      <c r="DG347" s="96">
        <f t="shared" ca="1" si="650"/>
        <v>0</v>
      </c>
      <c r="DH347" s="96">
        <f t="shared" ca="1" si="650"/>
        <v>0</v>
      </c>
      <c r="DI347" s="96">
        <f t="shared" ca="1" si="650"/>
        <v>0</v>
      </c>
      <c r="DJ347" s="96">
        <f t="shared" ref="DJ347:EH347" ca="1" si="651">(DI347-DJ333)*(DJ$10&lt;=MAX(rHoldPeriod,1)*12)</f>
        <v>0</v>
      </c>
      <c r="DK347" s="96">
        <f t="shared" ca="1" si="651"/>
        <v>0</v>
      </c>
      <c r="DL347" s="96">
        <f t="shared" ca="1" si="651"/>
        <v>0</v>
      </c>
      <c r="DM347" s="96">
        <f t="shared" ca="1" si="651"/>
        <v>0</v>
      </c>
      <c r="DN347" s="96">
        <f t="shared" ca="1" si="651"/>
        <v>0</v>
      </c>
      <c r="DO347" s="96">
        <f t="shared" ca="1" si="651"/>
        <v>0</v>
      </c>
      <c r="DP347" s="96">
        <f t="shared" ca="1" si="651"/>
        <v>0</v>
      </c>
      <c r="DQ347" s="96">
        <f t="shared" ca="1" si="651"/>
        <v>0</v>
      </c>
      <c r="DR347" s="96">
        <f t="shared" ca="1" si="651"/>
        <v>0</v>
      </c>
      <c r="DS347" s="96">
        <f t="shared" ca="1" si="651"/>
        <v>0</v>
      </c>
      <c r="DT347" s="96">
        <f t="shared" ca="1" si="651"/>
        <v>0</v>
      </c>
      <c r="DU347" s="96">
        <f t="shared" ca="1" si="651"/>
        <v>0</v>
      </c>
      <c r="DV347" s="96">
        <f t="shared" ca="1" si="651"/>
        <v>0</v>
      </c>
      <c r="DW347" s="96">
        <f t="shared" ca="1" si="651"/>
        <v>0</v>
      </c>
      <c r="DX347" s="96">
        <f t="shared" ca="1" si="651"/>
        <v>0</v>
      </c>
      <c r="DY347" s="96">
        <f t="shared" ca="1" si="651"/>
        <v>0</v>
      </c>
      <c r="DZ347" s="96">
        <f t="shared" ca="1" si="651"/>
        <v>0</v>
      </c>
      <c r="EA347" s="96">
        <f t="shared" ca="1" si="651"/>
        <v>0</v>
      </c>
      <c r="EB347" s="96">
        <f t="shared" ca="1" si="651"/>
        <v>0</v>
      </c>
      <c r="EC347" s="96">
        <f t="shared" ca="1" si="651"/>
        <v>0</v>
      </c>
      <c r="ED347" s="96">
        <f t="shared" ca="1" si="651"/>
        <v>0</v>
      </c>
      <c r="EE347" s="96">
        <f t="shared" ca="1" si="651"/>
        <v>0</v>
      </c>
      <c r="EF347" s="96">
        <f t="shared" ca="1" si="651"/>
        <v>0</v>
      </c>
      <c r="EG347" s="96">
        <f t="shared" ca="1" si="651"/>
        <v>0</v>
      </c>
      <c r="EH347" s="96">
        <f t="shared" ca="1" si="651"/>
        <v>0</v>
      </c>
    </row>
    <row r="348" spans="1:138" x14ac:dyDescent="0.2">
      <c r="A348" s="2"/>
      <c r="B348" s="208" t="s">
        <v>297</v>
      </c>
      <c r="C348" s="192"/>
      <c r="D348" s="209"/>
      <c r="E348" s="209">
        <f ca="1">IF(AND(E347&gt;0,E329&gt;0),E329/E347,)</f>
        <v>0</v>
      </c>
      <c r="F348" s="209">
        <f t="shared" ref="F348:N348" ca="1" si="652">IF(AND(F347&gt;0,F329&gt;0),F329/F347,)</f>
        <v>0</v>
      </c>
      <c r="G348" s="209">
        <f t="shared" ca="1" si="652"/>
        <v>0</v>
      </c>
      <c r="H348" s="209">
        <f t="shared" ca="1" si="652"/>
        <v>0</v>
      </c>
      <c r="I348" s="209">
        <f t="shared" ca="1" si="652"/>
        <v>0</v>
      </c>
      <c r="J348" s="209">
        <f t="shared" ca="1" si="652"/>
        <v>0</v>
      </c>
      <c r="K348" s="209">
        <f t="shared" ca="1" si="652"/>
        <v>0</v>
      </c>
      <c r="L348" s="209">
        <f t="shared" ca="1" si="652"/>
        <v>0</v>
      </c>
      <c r="M348" s="209">
        <f t="shared" ca="1" si="652"/>
        <v>0</v>
      </c>
      <c r="N348" s="209">
        <f t="shared" ca="1" si="652"/>
        <v>0</v>
      </c>
      <c r="O348" s="209">
        <f ca="1">IF(AND(O347&gt;0,O329&gt;0),O329/O347,)</f>
        <v>0</v>
      </c>
      <c r="P348" s="209">
        <f ca="1">AVERAGEIF($E$10:$N$10,"&lt;="&amp;MAX(rHoldPeriod,1),$E348:$N348)</f>
        <v>0</v>
      </c>
      <c r="Q348" s="2"/>
      <c r="R348" s="192"/>
      <c r="S348" s="192"/>
      <c r="T348" s="192"/>
      <c r="U348" s="192"/>
      <c r="V348" s="192"/>
      <c r="W348" s="192"/>
      <c r="X348" s="192"/>
      <c r="Y348" s="192"/>
      <c r="Z348" s="192"/>
      <c r="AA348" s="192"/>
      <c r="AB348" s="192"/>
      <c r="AC348" s="192"/>
      <c r="AD348" s="192"/>
      <c r="AE348" s="192"/>
      <c r="AF348" s="192"/>
      <c r="AG348" s="192"/>
      <c r="AH348" s="192"/>
      <c r="AI348" s="192"/>
      <c r="AJ348" s="192"/>
      <c r="AK348" s="192"/>
      <c r="AL348" s="192"/>
      <c r="AM348" s="192"/>
      <c r="AN348" s="192"/>
      <c r="AO348" s="192"/>
      <c r="AP348" s="192"/>
      <c r="AQ348" s="192"/>
      <c r="AR348" s="192"/>
      <c r="AS348" s="192"/>
      <c r="AT348" s="192"/>
      <c r="AU348" s="192"/>
      <c r="AV348" s="192"/>
      <c r="AW348" s="192"/>
      <c r="AX348" s="192"/>
      <c r="AY348" s="192"/>
      <c r="AZ348" s="192"/>
      <c r="BA348" s="192"/>
      <c r="BB348" s="192"/>
      <c r="BC348" s="192"/>
      <c r="BD348" s="192"/>
      <c r="BE348" s="192"/>
      <c r="BF348" s="192"/>
      <c r="BG348" s="192"/>
      <c r="BH348" s="192"/>
      <c r="BI348" s="192"/>
      <c r="BJ348" s="192"/>
      <c r="BK348" s="192"/>
      <c r="BL348" s="192"/>
      <c r="BM348" s="192"/>
      <c r="BN348" s="192"/>
      <c r="BO348" s="192"/>
      <c r="BP348" s="192"/>
      <c r="BQ348" s="192"/>
      <c r="BR348" s="192"/>
      <c r="BS348" s="192"/>
      <c r="BT348" s="192"/>
      <c r="BU348" s="192"/>
      <c r="BV348" s="192"/>
      <c r="BW348" s="192"/>
      <c r="BX348" s="192"/>
      <c r="BY348" s="192"/>
      <c r="BZ348" s="192"/>
      <c r="CA348" s="192"/>
      <c r="CB348" s="192"/>
      <c r="CC348" s="192"/>
      <c r="CD348" s="192"/>
      <c r="CE348" s="192"/>
      <c r="CF348" s="192"/>
      <c r="CG348" s="192"/>
      <c r="CH348" s="192"/>
      <c r="CI348" s="192"/>
      <c r="CJ348" s="192"/>
      <c r="CK348" s="192"/>
      <c r="CL348" s="192"/>
      <c r="CM348" s="192"/>
      <c r="CN348" s="192"/>
      <c r="CO348" s="192"/>
      <c r="CP348" s="192"/>
      <c r="CQ348" s="192"/>
      <c r="CR348" s="192"/>
      <c r="CS348" s="192"/>
      <c r="CT348" s="192"/>
      <c r="CU348" s="192"/>
      <c r="CV348" s="192"/>
      <c r="CW348" s="192"/>
      <c r="CX348" s="192"/>
      <c r="CY348" s="192"/>
      <c r="CZ348" s="192"/>
      <c r="DA348" s="192"/>
      <c r="DB348" s="192"/>
      <c r="DC348" s="192"/>
      <c r="DD348" s="192"/>
      <c r="DE348" s="192"/>
      <c r="DF348" s="192"/>
      <c r="DG348" s="192"/>
      <c r="DH348" s="192"/>
      <c r="DI348" s="192"/>
      <c r="DJ348" s="192"/>
      <c r="DK348" s="192"/>
      <c r="DL348" s="192"/>
      <c r="DM348" s="192"/>
      <c r="DN348" s="192"/>
      <c r="DO348" s="192"/>
      <c r="DP348" s="192"/>
      <c r="DQ348" s="192"/>
      <c r="DR348" s="192"/>
      <c r="DS348" s="192"/>
      <c r="DT348" s="192"/>
      <c r="DU348" s="192"/>
      <c r="DV348" s="192"/>
      <c r="DW348" s="192"/>
      <c r="DX348" s="192"/>
      <c r="DY348" s="192"/>
      <c r="DZ348" s="192"/>
      <c r="EA348" s="192"/>
      <c r="EB348" s="192"/>
      <c r="EC348" s="192"/>
      <c r="ED348" s="192"/>
      <c r="EE348" s="192"/>
      <c r="EF348" s="192"/>
      <c r="EG348" s="192"/>
      <c r="EH348" s="192"/>
    </row>
    <row r="349" spans="1:138"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row>
    <row r="350" spans="1:138"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row>
    <row r="351" spans="1:138" x14ac:dyDescent="0.2">
      <c r="A351" s="2"/>
      <c r="B351" s="168" t="s">
        <v>585</v>
      </c>
      <c r="C351" s="168"/>
      <c r="D351" s="168"/>
      <c r="E351" s="168"/>
      <c r="F351" s="168"/>
      <c r="G351" s="168"/>
      <c r="H351" s="168"/>
      <c r="I351" s="168"/>
      <c r="J351" s="168"/>
      <c r="K351" s="168"/>
      <c r="L351" s="168"/>
      <c r="M351" s="168"/>
      <c r="N351" s="168"/>
      <c r="O351" s="168"/>
      <c r="P351" s="168"/>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row>
    <row r="352" spans="1:138"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row>
    <row r="353" spans="1:138" x14ac:dyDescent="0.2">
      <c r="A353" s="2"/>
      <c r="B353" s="122" t="s">
        <v>56</v>
      </c>
      <c r="C353" s="122"/>
      <c r="D353" s="122">
        <f ca="1">SUBTOTAL(9,D354:D357)</f>
        <v>6837525.5099999998</v>
      </c>
      <c r="E353" s="122">
        <f t="shared" ref="E353:O353" ca="1" si="653">SUBTOTAL(9,E354:E357)</f>
        <v>7023277.7577508176</v>
      </c>
      <c r="F353" s="122">
        <f t="shared" ca="1" si="653"/>
        <v>7233976.0904833395</v>
      </c>
      <c r="G353" s="122">
        <f t="shared" ca="1" si="653"/>
        <v>7450995.3731978433</v>
      </c>
      <c r="H353" s="122">
        <f t="shared" ca="1" si="653"/>
        <v>7674525.2343937755</v>
      </c>
      <c r="I353" s="122">
        <f t="shared" ca="1" si="653"/>
        <v>7904760.9914255897</v>
      </c>
      <c r="J353" s="122">
        <f t="shared" ca="1" si="653"/>
        <v>8141903.8211683594</v>
      </c>
      <c r="K353" s="122">
        <f t="shared" ca="1" si="653"/>
        <v>8386160.9358034069</v>
      </c>
      <c r="L353" s="122">
        <f t="shared" ca="1" si="653"/>
        <v>8637745.763877511</v>
      </c>
      <c r="M353" s="122">
        <f t="shared" ca="1" si="653"/>
        <v>8896878.1367938388</v>
      </c>
      <c r="N353" s="122">
        <f t="shared" ca="1" si="653"/>
        <v>9163784.480897652</v>
      </c>
      <c r="O353" s="122">
        <f t="shared" ca="1" si="653"/>
        <v>9438698.0153245833</v>
      </c>
      <c r="P353" s="122">
        <f ca="1">SUMIF($E$10:$N$10,"&lt;="&amp;MAX(rHoldPeriod,1),$E353:$N353)</f>
        <v>80514008.585792139</v>
      </c>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row>
    <row r="354" spans="1:138" x14ac:dyDescent="0.2">
      <c r="A354" s="2"/>
      <c r="B354" s="481" t="s">
        <v>10</v>
      </c>
      <c r="C354" s="156"/>
      <c r="D354" s="156">
        <f ca="1">'Ops CF'!$D$23</f>
        <v>6512049.0599999996</v>
      </c>
      <c r="E354" s="156">
        <f ca="1">E29</f>
        <v>6688037.0142508177</v>
      </c>
      <c r="F354" s="156">
        <f t="shared" ref="F354:O354" ca="1" si="654">F29</f>
        <v>6888678.1246783398</v>
      </c>
      <c r="G354" s="156">
        <f t="shared" ca="1" si="654"/>
        <v>7095338.4684186932</v>
      </c>
      <c r="H354" s="156">
        <f t="shared" ca="1" si="654"/>
        <v>7308198.6224712506</v>
      </c>
      <c r="I354" s="156">
        <f t="shared" ca="1" si="654"/>
        <v>7527444.581145389</v>
      </c>
      <c r="J354" s="156">
        <f t="shared" ca="1" si="654"/>
        <v>7753267.9185797526</v>
      </c>
      <c r="K354" s="156">
        <f t="shared" ca="1" si="654"/>
        <v>7985865.9561371421</v>
      </c>
      <c r="L354" s="156">
        <f t="shared" ca="1" si="654"/>
        <v>8225441.9348212583</v>
      </c>
      <c r="M354" s="156">
        <f t="shared" ca="1" si="654"/>
        <v>8472205.1928658988</v>
      </c>
      <c r="N354" s="156">
        <f t="shared" ca="1" si="654"/>
        <v>8726371.3486518729</v>
      </c>
      <c r="O354" s="156">
        <f t="shared" ca="1" si="654"/>
        <v>8988162.4891114309</v>
      </c>
      <c r="P354" s="156">
        <f ca="1">SUMIF($E$10:$N$10,"&lt;="&amp;MAX(rHoldPeriod,1),$E354:$N354)</f>
        <v>76670849.162020415</v>
      </c>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row>
    <row r="355" spans="1:138" collapsed="1" x14ac:dyDescent="0.2">
      <c r="A355" s="2"/>
      <c r="B355" s="149" t="s">
        <v>599</v>
      </c>
      <c r="C355" s="96"/>
      <c r="D355" s="96">
        <f ca="1">SUBTOTAL(9,D356:D357)</f>
        <v>325476.45</v>
      </c>
      <c r="E355" s="96">
        <f t="shared" ref="E355:O355" ca="1" si="655">SUBTOTAL(9,E356:E357)</f>
        <v>335240.74350000004</v>
      </c>
      <c r="F355" s="96">
        <f t="shared" ca="1" si="655"/>
        <v>345297.96580500004</v>
      </c>
      <c r="G355" s="96">
        <f t="shared" ca="1" si="655"/>
        <v>355656.90477915003</v>
      </c>
      <c r="H355" s="96">
        <f t="shared" ca="1" si="655"/>
        <v>366326.61192252458</v>
      </c>
      <c r="I355" s="96">
        <f t="shared" ca="1" si="655"/>
        <v>377316.4102802003</v>
      </c>
      <c r="J355" s="96">
        <f t="shared" ca="1" si="655"/>
        <v>388635.90258860635</v>
      </c>
      <c r="K355" s="96">
        <f t="shared" ca="1" si="655"/>
        <v>400294.97966626455</v>
      </c>
      <c r="L355" s="96">
        <f t="shared" ca="1" si="655"/>
        <v>412303.82905625249</v>
      </c>
      <c r="M355" s="96">
        <f t="shared" ca="1" si="655"/>
        <v>424672.9439279401</v>
      </c>
      <c r="N355" s="96">
        <f t="shared" ca="1" si="655"/>
        <v>437413.13224577834</v>
      </c>
      <c r="O355" s="96">
        <f t="shared" ca="1" si="655"/>
        <v>450535.52621315164</v>
      </c>
      <c r="P355" s="96">
        <f ca="1">SUMIF($E$10:$N$10,"&lt;="&amp;MAX(rHoldPeriod,1),$E355:$N355)</f>
        <v>3843159.4237717167</v>
      </c>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row>
    <row r="356" spans="1:138" hidden="1" outlineLevel="1" x14ac:dyDescent="0.2">
      <c r="A356" s="2"/>
      <c r="B356" s="182" t="s">
        <v>589</v>
      </c>
      <c r="C356" s="96"/>
      <c r="D356" s="96">
        <f ca="1">SUM('Ops CF'!D27:D36)</f>
        <v>325476.45</v>
      </c>
      <c r="E356" s="96">
        <f ca="1">SUM(E32:E33)</f>
        <v>335240.74350000004</v>
      </c>
      <c r="F356" s="96">
        <f t="shared" ref="F356:O356" ca="1" si="656">SUM(F32:F33)</f>
        <v>345297.96580500004</v>
      </c>
      <c r="G356" s="96">
        <f t="shared" ca="1" si="656"/>
        <v>355656.90477915003</v>
      </c>
      <c r="H356" s="96">
        <f t="shared" ca="1" si="656"/>
        <v>366326.61192252458</v>
      </c>
      <c r="I356" s="96">
        <f t="shared" ca="1" si="656"/>
        <v>377316.4102802003</v>
      </c>
      <c r="J356" s="96">
        <f t="shared" ca="1" si="656"/>
        <v>388635.90258860635</v>
      </c>
      <c r="K356" s="96">
        <f t="shared" ca="1" si="656"/>
        <v>400294.97966626455</v>
      </c>
      <c r="L356" s="96">
        <f t="shared" ca="1" si="656"/>
        <v>412303.82905625249</v>
      </c>
      <c r="M356" s="96">
        <f t="shared" ca="1" si="656"/>
        <v>424672.9439279401</v>
      </c>
      <c r="N356" s="96">
        <f t="shared" ca="1" si="656"/>
        <v>437413.13224577834</v>
      </c>
      <c r="O356" s="96">
        <f t="shared" ca="1" si="656"/>
        <v>450535.52621315164</v>
      </c>
      <c r="P356" s="96">
        <f ca="1">SUMIF($D$10:$N$10,"&lt;="&amp;MAX(rHoldPeriod,1),$D356:$N356)</f>
        <v>4168635.8737717168</v>
      </c>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row>
    <row r="357" spans="1:138" hidden="1" outlineLevel="1" x14ac:dyDescent="0.2">
      <c r="A357" s="2"/>
      <c r="B357" s="482" t="s">
        <v>590</v>
      </c>
      <c r="C357" s="84"/>
      <c r="D357" s="84">
        <f ca="1">'Ops CF'!$D$26</f>
        <v>0</v>
      </c>
      <c r="E357" s="84" cm="1">
        <f t="array" aca="1" ref="E357" ca="1">IF(ISTEXT(Assumptions!$K$67),SUMPRODUCT((Assumptions!$L$83:$L$91)*(Assumptions!$J$83:$J$91=iIncome)*(Assumptions!$H$83:$H$91&lt;&gt;"Real Estate Taxes")),E$31)</f>
        <v>0</v>
      </c>
      <c r="F357" s="84" cm="1">
        <f t="array" aca="1" ref="F357" ca="1">E357*(1+rOthIncIncrPct)*(F$10&lt;=MAX(rHoldPeriod,1)+fRvrYr)</f>
        <v>0</v>
      </c>
      <c r="G357" s="84" cm="1">
        <f t="array" aca="1" ref="G357" ca="1">F357*(1+rOthIncIncrPct)*(G$10&lt;=MAX(rHoldPeriod,1)+fRvrYr)</f>
        <v>0</v>
      </c>
      <c r="H357" s="84" cm="1">
        <f t="array" aca="1" ref="H357" ca="1">G357*(1+rOthIncIncrPct)*(H$10&lt;=MAX(rHoldPeriod,1)+fRvrYr)</f>
        <v>0</v>
      </c>
      <c r="I357" s="84" cm="1">
        <f t="array" aca="1" ref="I357" ca="1">H357*(1+rOthIncIncrPct)*(I$10&lt;=MAX(rHoldPeriod,1)+fRvrYr)</f>
        <v>0</v>
      </c>
      <c r="J357" s="84" cm="1">
        <f t="array" aca="1" ref="J357" ca="1">I357*(1+rOthIncIncrPct)*(J$10&lt;=MAX(rHoldPeriod,1)+fRvrYr)</f>
        <v>0</v>
      </c>
      <c r="K357" s="84" cm="1">
        <f t="array" aca="1" ref="K357" ca="1">J357*(1+rOthIncIncrPct)*(K$10&lt;=MAX(rHoldPeriod,1)+fRvrYr)</f>
        <v>0</v>
      </c>
      <c r="L357" s="84" cm="1">
        <f t="array" aca="1" ref="L357" ca="1">K357*(1+rOthIncIncrPct)*(L$10&lt;=MAX(rHoldPeriod,1)+fRvrYr)</f>
        <v>0</v>
      </c>
      <c r="M357" s="84" cm="1">
        <f t="array" aca="1" ref="M357" ca="1">L357*(1+rOthIncIncrPct)*(M$10&lt;=MAX(rHoldPeriod,1)+fRvrYr)</f>
        <v>0</v>
      </c>
      <c r="N357" s="84" cm="1">
        <f t="array" aca="1" ref="N357" ca="1">M357*(1+rOthIncIncrPct)*(N$10&lt;=MAX(rHoldPeriod,1)+fRvrYr)</f>
        <v>0</v>
      </c>
      <c r="O357" s="84" cm="1">
        <f t="array" aca="1" ref="O357" ca="1">N357*(1+rOthIncIncrPct)*(O$10&lt;=MAX(rHoldPeriod,1)+fRvrYr)</f>
        <v>0</v>
      </c>
      <c r="P357" s="84">
        <f ca="1">SUMIF($D$10:$N$10,"&lt;="&amp;MAX(rHoldPeriod,1),$D357:$N357)</f>
        <v>0</v>
      </c>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row>
    <row r="358" spans="1:138" x14ac:dyDescent="0.2"/>
    <row r="359" spans="1:138" x14ac:dyDescent="0.2">
      <c r="B359" s="122" t="s">
        <v>57</v>
      </c>
      <c r="C359" s="122"/>
      <c r="D359" s="122">
        <f ca="1">SUBTOTAL(9,D360:D364)</f>
        <v>-1491061.64</v>
      </c>
      <c r="E359" s="122">
        <f t="shared" ref="E359:O359" ca="1" si="657">SUBTOTAL(9,E360:E364)</f>
        <v>-1459579.6546775256</v>
      </c>
      <c r="F359" s="122">
        <f t="shared" ca="1" si="657"/>
        <v>-1496069.1460444634</v>
      </c>
      <c r="G359" s="122">
        <f t="shared" ca="1" si="657"/>
        <v>-1533470.8746955749</v>
      </c>
      <c r="H359" s="122">
        <f t="shared" ca="1" si="657"/>
        <v>-1571807.6465629642</v>
      </c>
      <c r="I359" s="122">
        <f t="shared" ca="1" si="657"/>
        <v>-1611102.837727038</v>
      </c>
      <c r="J359" s="122">
        <f t="shared" ca="1" si="657"/>
        <v>-1651380.408670214</v>
      </c>
      <c r="K359" s="122">
        <f t="shared" ca="1" si="657"/>
        <v>-1692664.9188869691</v>
      </c>
      <c r="L359" s="122">
        <f t="shared" ca="1" si="657"/>
        <v>-1734981.5418591432</v>
      </c>
      <c r="M359" s="122">
        <f t="shared" ca="1" si="657"/>
        <v>-1778356.0804056213</v>
      </c>
      <c r="N359" s="122">
        <f t="shared" ca="1" si="657"/>
        <v>-1822814.982415762</v>
      </c>
      <c r="O359" s="122">
        <f t="shared" ca="1" si="657"/>
        <v>-1868385.3569761559</v>
      </c>
      <c r="P359" s="122">
        <f t="shared" ref="P359:P364" ca="1" si="658">SUMIF($E$10:$N$10,"&lt;="&amp;MAX(rHoldPeriod,1),$E359:$N359)</f>
        <v>-16352228.091945276</v>
      </c>
    </row>
    <row r="360" spans="1:138" x14ac:dyDescent="0.2">
      <c r="B360" s="156" t="s">
        <v>586</v>
      </c>
      <c r="C360" s="484"/>
      <c r="D360" s="484">
        <f ca="1">'Ops CF'!D51</f>
        <v>-1088934.7999999998</v>
      </c>
      <c r="E360" s="484">
        <f t="shared" ref="E360:O360" ca="1" si="659">E48</f>
        <v>-1116158.17</v>
      </c>
      <c r="F360" s="484">
        <f t="shared" ca="1" si="659"/>
        <v>-1144062.1242499996</v>
      </c>
      <c r="G360" s="484">
        <f t="shared" ca="1" si="659"/>
        <v>-1172663.6773562497</v>
      </c>
      <c r="H360" s="484">
        <f t="shared" ca="1" si="659"/>
        <v>-1201980.2692901557</v>
      </c>
      <c r="I360" s="484">
        <f t="shared" ca="1" si="659"/>
        <v>-1232029.7760224096</v>
      </c>
      <c r="J360" s="484">
        <f t="shared" ca="1" si="659"/>
        <v>-1262830.5204229697</v>
      </c>
      <c r="K360" s="484">
        <f t="shared" ca="1" si="659"/>
        <v>-1294401.2834335438</v>
      </c>
      <c r="L360" s="484">
        <f t="shared" ca="1" si="659"/>
        <v>-1326761.3155193822</v>
      </c>
      <c r="M360" s="484">
        <f t="shared" ca="1" si="659"/>
        <v>-1359930.3484073665</v>
      </c>
      <c r="N360" s="484">
        <f t="shared" ca="1" si="659"/>
        <v>-1393928.6071175507</v>
      </c>
      <c r="O360" s="484">
        <f t="shared" ca="1" si="659"/>
        <v>-1428776.8222954893</v>
      </c>
      <c r="P360" s="484">
        <f t="shared" ca="1" si="658"/>
        <v>-12504746.091819629</v>
      </c>
    </row>
    <row r="361" spans="1:138" collapsed="1" x14ac:dyDescent="0.2">
      <c r="B361" s="96" t="s">
        <v>587</v>
      </c>
      <c r="C361" s="110"/>
      <c r="D361" s="110">
        <f ca="1">SUBTOTAL(9,D362:D363)</f>
        <v>-222771.81999999998</v>
      </c>
      <c r="E361" s="110">
        <f t="shared" ref="E361:O361" ca="1" si="660">SUBTOTAL(9,E362:E363)</f>
        <v>-159194.00049999997</v>
      </c>
      <c r="F361" s="110">
        <f t="shared" ca="1" si="660"/>
        <v>-163173.85051249995</v>
      </c>
      <c r="G361" s="110">
        <f t="shared" ca="1" si="660"/>
        <v>-167253.19677531242</v>
      </c>
      <c r="H361" s="110">
        <f t="shared" ca="1" si="660"/>
        <v>-171434.52669469523</v>
      </c>
      <c r="I361" s="110">
        <f t="shared" ca="1" si="660"/>
        <v>-175720.38986206258</v>
      </c>
      <c r="J361" s="110">
        <f t="shared" ca="1" si="660"/>
        <v>-180113.39960861416</v>
      </c>
      <c r="K361" s="110">
        <f t="shared" ca="1" si="660"/>
        <v>-184616.2345988295</v>
      </c>
      <c r="L361" s="110">
        <f t="shared" ca="1" si="660"/>
        <v>-189231.64046380017</v>
      </c>
      <c r="M361" s="110">
        <f t="shared" ca="1" si="660"/>
        <v>-193962.43147539516</v>
      </c>
      <c r="N361" s="110">
        <f t="shared" ca="1" si="660"/>
        <v>-198811.49226228008</v>
      </c>
      <c r="O361" s="110">
        <f t="shared" ca="1" si="660"/>
        <v>-203781.77956883702</v>
      </c>
      <c r="P361" s="110">
        <f t="shared" ca="1" si="658"/>
        <v>-1783511.1627534891</v>
      </c>
    </row>
    <row r="362" spans="1:138" hidden="1" outlineLevel="1" x14ac:dyDescent="0.2">
      <c r="B362" s="149" t="s">
        <v>588</v>
      </c>
      <c r="C362" s="110"/>
      <c r="D362" s="110">
        <f ca="1">SUM('Ops CF'!D53,'Ops CF'!D59,'Ops CF'!D61:D63)</f>
        <v>-189041.52</v>
      </c>
      <c r="E362" s="110">
        <f ca="1">SUM(E50:E51,E53)</f>
        <v>-193767.55799999996</v>
      </c>
      <c r="F362" s="110">
        <f t="shared" ref="F362:O362" ca="1" si="661">SUM(F50:F51,F53)</f>
        <v>-198611.74694999994</v>
      </c>
      <c r="G362" s="110">
        <f t="shared" ca="1" si="661"/>
        <v>-203577.0406237499</v>
      </c>
      <c r="H362" s="110">
        <f t="shared" ca="1" si="661"/>
        <v>-208666.46663934365</v>
      </c>
      <c r="I362" s="110">
        <f t="shared" ca="1" si="661"/>
        <v>-213883.12830532721</v>
      </c>
      <c r="J362" s="110">
        <f t="shared" ca="1" si="661"/>
        <v>-219230.20651296037</v>
      </c>
      <c r="K362" s="110">
        <f t="shared" ca="1" si="661"/>
        <v>-224710.96167578438</v>
      </c>
      <c r="L362" s="110">
        <f t="shared" ca="1" si="661"/>
        <v>-230328.73571767894</v>
      </c>
      <c r="M362" s="110">
        <f t="shared" ca="1" si="661"/>
        <v>-236086.95411062089</v>
      </c>
      <c r="N362" s="110">
        <f t="shared" ca="1" si="661"/>
        <v>-241989.12796338642</v>
      </c>
      <c r="O362" s="110">
        <f t="shared" ca="1" si="661"/>
        <v>-248038.85616247103</v>
      </c>
      <c r="P362" s="110">
        <f t="shared" ca="1" si="658"/>
        <v>-2170851.9264988517</v>
      </c>
    </row>
    <row r="363" spans="1:138" hidden="1" outlineLevel="1" x14ac:dyDescent="0.2">
      <c r="B363" s="113" t="s">
        <v>590</v>
      </c>
      <c r="C363" s="110"/>
      <c r="D363" s="110">
        <f ca="1">'Ops CF'!$D$60</f>
        <v>-33730.299999999996</v>
      </c>
      <c r="E363" s="110" cm="1">
        <f t="array" aca="1" ref="E363" ca="1">IF(ISTEXT(Assumptions!$E$98),SUMPRODUCT((Assumptions!$L$83:$L$91)*(Assumptions!$J$83:$J$91=iExpense)*(Assumptions!$H$83:$H$91&lt;&gt;"Real Estate Taxes")),'Cash Flow'!E$52)</f>
        <v>34573.557499999995</v>
      </c>
      <c r="F363" s="110" cm="1">
        <f t="array" aca="1" ref="F363" ca="1">E363*(1+rGenInflPct)*(F$10&lt;=MAX(rHoldPeriod,1)+fRvrYr)</f>
        <v>35437.896437499992</v>
      </c>
      <c r="G363" s="110" cm="1">
        <f t="array" aca="1" ref="G363" ca="1">F363*(1+rGenInflPct)*(G$10&lt;=MAX(rHoldPeriod,1)+fRvrYr)</f>
        <v>36323.843848437486</v>
      </c>
      <c r="H363" s="110" cm="1">
        <f t="array" aca="1" ref="H363" ca="1">G363*(1+rGenInflPct)*(H$10&lt;=MAX(rHoldPeriod,1)+fRvrYr)</f>
        <v>37231.939944648417</v>
      </c>
      <c r="I363" s="110" cm="1">
        <f t="array" aca="1" ref="I363" ca="1">H363*(1+rGenInflPct)*(I$10&lt;=MAX(rHoldPeriod,1)+fRvrYr)</f>
        <v>38162.738443264621</v>
      </c>
      <c r="J363" s="110" cm="1">
        <f t="array" aca="1" ref="J363" ca="1">I363*(1+rGenInflPct)*(J$10&lt;=MAX(rHoldPeriod,1)+fRvrYr)</f>
        <v>39116.806904346231</v>
      </c>
      <c r="K363" s="110" cm="1">
        <f t="array" aca="1" ref="K363" ca="1">J363*(1+rGenInflPct)*(K$10&lt;=MAX(rHoldPeriod,1)+fRvrYr)</f>
        <v>40094.727076954885</v>
      </c>
      <c r="L363" s="110" cm="1">
        <f t="array" aca="1" ref="L363" ca="1">K363*(1+rGenInflPct)*(L$10&lt;=MAX(rHoldPeriod,1)+fRvrYr)</f>
        <v>41097.095253878753</v>
      </c>
      <c r="M363" s="110" cm="1">
        <f t="array" aca="1" ref="M363" ca="1">L363*(1+rGenInflPct)*(M$10&lt;=MAX(rHoldPeriod,1)+fRvrYr)</f>
        <v>42124.522635225716</v>
      </c>
      <c r="N363" s="110" cm="1">
        <f t="array" aca="1" ref="N363" ca="1">M363*(1+rGenInflPct)*(N$10&lt;=MAX(rHoldPeriod,1)+fRvrYr)</f>
        <v>43177.635701106352</v>
      </c>
      <c r="O363" s="110" cm="1">
        <f t="array" aca="1" ref="O363" ca="1">N363*(1+rGenInflPct)*(O$10&lt;=MAX(rHoldPeriod,1)+fRvrYr)</f>
        <v>44257.07659363401</v>
      </c>
      <c r="P363" s="110">
        <f t="shared" ca="1" si="658"/>
        <v>387340.76374536246</v>
      </c>
    </row>
    <row r="364" spans="1:138" x14ac:dyDescent="0.2">
      <c r="B364" s="84" t="s">
        <v>591</v>
      </c>
      <c r="C364" s="394"/>
      <c r="D364" s="394">
        <f ca="1">SUM('Ops CF'!D67:D69)</f>
        <v>-179355.02000000002</v>
      </c>
      <c r="E364" s="394">
        <f t="shared" ref="E364:O364" ca="1" si="662">SUM(E57:E59)</f>
        <v>-184227.48417752568</v>
      </c>
      <c r="F364" s="394">
        <f t="shared" ca="1" si="662"/>
        <v>-188833.17128196379</v>
      </c>
      <c r="G364" s="394">
        <f t="shared" ca="1" si="662"/>
        <v>-193554.00056401288</v>
      </c>
      <c r="H364" s="394">
        <f t="shared" ca="1" si="662"/>
        <v>-198392.8505781132</v>
      </c>
      <c r="I364" s="394">
        <f t="shared" ca="1" si="662"/>
        <v>-203352.67184256602</v>
      </c>
      <c r="J364" s="394">
        <f t="shared" ca="1" si="662"/>
        <v>-208436.48863863017</v>
      </c>
      <c r="K364" s="394">
        <f t="shared" ca="1" si="662"/>
        <v>-213647.40085459591</v>
      </c>
      <c r="L364" s="394">
        <f t="shared" ca="1" si="662"/>
        <v>-218988.58587596079</v>
      </c>
      <c r="M364" s="394">
        <f t="shared" ca="1" si="662"/>
        <v>-224463.30052285979</v>
      </c>
      <c r="N364" s="394">
        <f t="shared" ca="1" si="662"/>
        <v>-230074.88303593127</v>
      </c>
      <c r="O364" s="394">
        <f t="shared" ca="1" si="662"/>
        <v>-235826.75511182952</v>
      </c>
      <c r="P364" s="394">
        <f t="shared" ca="1" si="658"/>
        <v>-2063970.8373721596</v>
      </c>
    </row>
    <row r="365" spans="1:138" x14ac:dyDescent="0.2"/>
    <row r="366" spans="1:138" x14ac:dyDescent="0.2">
      <c r="B366" s="122" t="s">
        <v>198</v>
      </c>
      <c r="C366" s="122"/>
      <c r="D366" s="122">
        <f t="shared" ref="D366:O366" ca="1" si="663">SUBTOTAL(9,D353:D364)</f>
        <v>5346463.870000001</v>
      </c>
      <c r="E366" s="122">
        <f t="shared" ca="1" si="663"/>
        <v>5563698.1030732915</v>
      </c>
      <c r="F366" s="122">
        <f t="shared" ca="1" si="663"/>
        <v>5737906.9444388766</v>
      </c>
      <c r="G366" s="122">
        <f t="shared" ca="1" si="663"/>
        <v>5917524.4985022685</v>
      </c>
      <c r="H366" s="122">
        <f t="shared" ca="1" si="663"/>
        <v>6102717.5878308108</v>
      </c>
      <c r="I366" s="122">
        <f t="shared" ca="1" si="663"/>
        <v>6293658.1536985524</v>
      </c>
      <c r="J366" s="122">
        <f t="shared" ca="1" si="663"/>
        <v>6490523.4124981454</v>
      </c>
      <c r="K366" s="122">
        <f t="shared" ca="1" si="663"/>
        <v>6693496.016916438</v>
      </c>
      <c r="L366" s="122">
        <f t="shared" ca="1" si="663"/>
        <v>6902764.2220183676</v>
      </c>
      <c r="M366" s="122">
        <f t="shared" ca="1" si="663"/>
        <v>7118522.056388218</v>
      </c>
      <c r="N366" s="122">
        <f t="shared" ca="1" si="663"/>
        <v>7340969.4984818902</v>
      </c>
      <c r="O366" s="122">
        <f t="shared" ca="1" si="663"/>
        <v>7570312.6583484281</v>
      </c>
      <c r="P366" s="122">
        <f ca="1">SUMIF($E$10:$N$10,"&lt;="&amp;MAX(rHoldPeriod,1),$E366:$N366)</f>
        <v>64161780.493846856</v>
      </c>
    </row>
    <row r="367" spans="1:138" x14ac:dyDescent="0.2">
      <c r="B367" s="113" t="s">
        <v>51</v>
      </c>
      <c r="C367" s="110"/>
      <c r="D367" s="110">
        <f ca="1">'Ops CF'!D78</f>
        <v>-229992.67000000004</v>
      </c>
      <c r="E367" s="110">
        <f t="shared" ref="E367:O367" si="664">E67</f>
        <v>-89687.499999999985</v>
      </c>
      <c r="F367" s="110">
        <f t="shared" ca="1" si="664"/>
        <v>-91929.687499999971</v>
      </c>
      <c r="G367" s="110">
        <f t="shared" ca="1" si="664"/>
        <v>-94227.929687499956</v>
      </c>
      <c r="H367" s="110">
        <f t="shared" ca="1" si="664"/>
        <v>-96583.627929687442</v>
      </c>
      <c r="I367" s="110">
        <f t="shared" ca="1" si="664"/>
        <v>-98998.218627929615</v>
      </c>
      <c r="J367" s="110">
        <f t="shared" ca="1" si="664"/>
        <v>-101473.17409362785</v>
      </c>
      <c r="K367" s="110">
        <f t="shared" ca="1" si="664"/>
        <v>-104010.00344596854</v>
      </c>
      <c r="L367" s="110">
        <f t="shared" ca="1" si="664"/>
        <v>-106610.25353211774</v>
      </c>
      <c r="M367" s="110">
        <f t="shared" ca="1" si="664"/>
        <v>-109275.50987042068</v>
      </c>
      <c r="N367" s="110">
        <f t="shared" ca="1" si="664"/>
        <v>-112007.39761718118</v>
      </c>
      <c r="O367" s="110">
        <f t="shared" ca="1" si="664"/>
        <v>-114807.5825576107</v>
      </c>
      <c r="P367" s="110">
        <f ca="1">SUMIF($E$10:$N$10,"&lt;="&amp;MAX(rHoldPeriod,1),$E367:$N367)</f>
        <v>-1004803.3023044328</v>
      </c>
    </row>
    <row r="368" spans="1:138" x14ac:dyDescent="0.2">
      <c r="B368" s="122" t="s">
        <v>199</v>
      </c>
      <c r="C368" s="122"/>
      <c r="D368" s="122">
        <f t="shared" ref="D368:O368" ca="1" si="665">SUBTOTAL(9,D353:D367)</f>
        <v>5116471.2000000011</v>
      </c>
      <c r="E368" s="122">
        <f t="shared" ca="1" si="665"/>
        <v>5474010.6030732915</v>
      </c>
      <c r="F368" s="122">
        <f t="shared" ca="1" si="665"/>
        <v>5645977.2569388766</v>
      </c>
      <c r="G368" s="122">
        <f t="shared" ca="1" si="665"/>
        <v>5823296.5688147685</v>
      </c>
      <c r="H368" s="122">
        <f t="shared" ca="1" si="665"/>
        <v>6006133.9599011233</v>
      </c>
      <c r="I368" s="122">
        <f t="shared" ca="1" si="665"/>
        <v>6194659.9350706227</v>
      </c>
      <c r="J368" s="122">
        <f t="shared" ca="1" si="665"/>
        <v>6389050.2384045171</v>
      </c>
      <c r="K368" s="122">
        <f t="shared" ca="1" si="665"/>
        <v>6589486.013470469</v>
      </c>
      <c r="L368" s="122">
        <f t="shared" ca="1" si="665"/>
        <v>6796153.9684862494</v>
      </c>
      <c r="M368" s="122">
        <f t="shared" ca="1" si="665"/>
        <v>7009246.5465177968</v>
      </c>
      <c r="N368" s="122">
        <f t="shared" ca="1" si="665"/>
        <v>7228962.1008647094</v>
      </c>
      <c r="O368" s="122">
        <f t="shared" ca="1" si="665"/>
        <v>7455505.0757908169</v>
      </c>
      <c r="P368" s="122">
        <f ca="1">SUMIF($E$10:$N$10,"&lt;="&amp;MAX(rHoldPeriod,1),$E368:$N368)</f>
        <v>63156977.191542424</v>
      </c>
    </row>
    <row r="369" spans="2:16" x14ac:dyDescent="0.2"/>
    <row r="370" spans="2:16" x14ac:dyDescent="0.2">
      <c r="B370" s="122" t="s">
        <v>592</v>
      </c>
      <c r="C370" s="122"/>
      <c r="D370" s="122">
        <f ca="1">'Ops CF'!D66</f>
        <v>-507517.31999999995</v>
      </c>
      <c r="E370" s="122">
        <f ca="1">'Ops CF'!E66</f>
        <v>-507517.31999999995</v>
      </c>
      <c r="F370" s="122">
        <f ca="1">'Ops CF'!F66</f>
        <v>-522742.83959999995</v>
      </c>
      <c r="G370" s="122">
        <f ca="1">'Ops CF'!G66</f>
        <v>-538425.12478800002</v>
      </c>
      <c r="H370" s="122">
        <f ca="1">'Ops CF'!H66</f>
        <v>-554577.87853164005</v>
      </c>
      <c r="I370" s="122">
        <f ca="1">'Ops CF'!I66</f>
        <v>-571215.21488758922</v>
      </c>
      <c r="J370" s="122">
        <f ca="1">'Ops CF'!J66</f>
        <v>-588351.67133421695</v>
      </c>
      <c r="K370" s="122">
        <f ca="1">'Ops CF'!K66</f>
        <v>-606002.22147424344</v>
      </c>
      <c r="L370" s="122">
        <f ca="1">'Ops CF'!L66</f>
        <v>-624182.28811847081</v>
      </c>
      <c r="M370" s="122">
        <f ca="1">'Ops CF'!M66</f>
        <v>-642907.75676202495</v>
      </c>
      <c r="N370" s="122">
        <f ca="1">'Ops CF'!N66</f>
        <v>-662194.98946488567</v>
      </c>
      <c r="O370" s="122">
        <f ca="1">'Ops CF'!O66</f>
        <v>-682060.83914883225</v>
      </c>
      <c r="P370" s="122">
        <f ca="1">SUMIF($E$10:$N$10,"&lt;="&amp;MAX(rHoldPeriod,1),$E370:$N370)</f>
        <v>-5818117.3049610704</v>
      </c>
    </row>
    <row r="371" spans="2:16" x14ac:dyDescent="0.2">
      <c r="B371" s="2"/>
    </row>
    <row r="372" spans="2:16" x14ac:dyDescent="0.2"/>
  </sheetData>
  <sheetProtection algorithmName="SHA-512" hashValue="l/1tdJ08tk4N9//ZeFrVKZsKz8j9JCu1xoRvJJQIEyVJc9EEEQ/SWhkLZM/TQj43EPsI5LyBkHqwJOH/nBbmbA==" saltValue="W2A2CSC7TYt9XcvOSPd76g==" spinCount="100000" sheet="1" objects="1" scenarios="1"/>
  <conditionalFormatting sqref="E8:O8">
    <cfRule type="expression" dxfId="0" priority="1">
      <formula>E$6=1</formula>
    </cfRule>
  </conditionalFormatting>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DA18C-9D6A-4BC8-B5E8-C85D1549338F}">
  <sheetPr codeName="Sheet2">
    <tabColor theme="9"/>
  </sheetPr>
  <dimension ref="A1:I52"/>
  <sheetViews>
    <sheetView showGridLines="0" zoomScale="90" zoomScaleNormal="90" workbookViewId="0">
      <pane ySplit="17" topLeftCell="A40" activePane="bottomLeft" state="frozen"/>
      <selection activeCell="B19" sqref="B19:H19"/>
      <selection pane="bottomLeft" activeCell="F40" sqref="F40"/>
    </sheetView>
  </sheetViews>
  <sheetFormatPr defaultColWidth="0" defaultRowHeight="12" zeroHeight="1" x14ac:dyDescent="0.2"/>
  <cols>
    <col min="1" max="2" width="9.33203125" customWidth="1"/>
    <col min="3" max="3" width="12.5" bestFit="1" customWidth="1"/>
    <col min="4" max="4" width="9.33203125" customWidth="1"/>
    <col min="5" max="5" width="12" customWidth="1"/>
    <col min="6" max="6" width="137.5" customWidth="1"/>
    <col min="7" max="7" width="17.5" bestFit="1" customWidth="1"/>
    <col min="8" max="8" width="10.33203125" bestFit="1" customWidth="1"/>
    <col min="9" max="9" width="9.33203125" customWidth="1"/>
    <col min="10" max="16384" width="9.33203125" hidden="1"/>
  </cols>
  <sheetData>
    <row r="1" spans="2:8" x14ac:dyDescent="0.2"/>
    <row r="2" spans="2:8" x14ac:dyDescent="0.2"/>
    <row r="3" spans="2:8" x14ac:dyDescent="0.2">
      <c r="B3" s="557" t="str">
        <f ca="1">Assumptions!B3</f>
        <v>This template is an intellectual property of ©Clik Technologies Inc [2021-25]. All rights to update, modification, copy and distribution of the core are reserved.</v>
      </c>
    </row>
    <row r="4" spans="2:8" ht="30" customHeight="1" x14ac:dyDescent="0.2">
      <c r="B4" s="4" t="s">
        <v>631</v>
      </c>
      <c r="C4" s="4"/>
      <c r="D4" s="4"/>
      <c r="E4" s="4"/>
      <c r="F4" s="4"/>
      <c r="G4" s="4"/>
      <c r="H4" s="266" t="s">
        <v>630</v>
      </c>
    </row>
    <row r="5" spans="2:8" x14ac:dyDescent="0.2"/>
    <row r="6" spans="2:8" x14ac:dyDescent="0.2"/>
    <row r="7" spans="2:8" ht="21" x14ac:dyDescent="0.35">
      <c r="B7" s="572" t="s">
        <v>609</v>
      </c>
      <c r="C7" s="558"/>
      <c r="D7" s="558"/>
      <c r="E7" s="558"/>
      <c r="F7" s="558"/>
      <c r="G7" s="558"/>
      <c r="H7" s="558"/>
    </row>
    <row r="8" spans="2:8" ht="15" customHeight="1" x14ac:dyDescent="0.2">
      <c r="B8" s="705" t="s">
        <v>602</v>
      </c>
      <c r="C8" s="705"/>
      <c r="D8" s="706" t="s">
        <v>628</v>
      </c>
      <c r="E8" s="706"/>
      <c r="F8" s="706"/>
      <c r="G8" s="706"/>
      <c r="H8" s="706"/>
    </row>
    <row r="9" spans="2:8" ht="15" customHeight="1" x14ac:dyDescent="0.2">
      <c r="B9" s="705" t="s">
        <v>603</v>
      </c>
      <c r="C9" s="705"/>
      <c r="D9" s="706" t="s">
        <v>618</v>
      </c>
      <c r="E9" s="706"/>
      <c r="F9" s="706"/>
      <c r="G9" s="706"/>
      <c r="H9" s="706"/>
    </row>
    <row r="10" spans="2:8" ht="15" customHeight="1" x14ac:dyDescent="0.2">
      <c r="B10" s="705" t="s">
        <v>604</v>
      </c>
      <c r="C10" s="705"/>
      <c r="D10" s="706" t="str">
        <f>INDEX($C$18:$C$2018,MATCH(MAX($H$18:$H$2018),$H$18:$H$2018,))</f>
        <v>1.3.010</v>
      </c>
      <c r="E10" s="706"/>
      <c r="F10" s="706"/>
      <c r="G10" s="706"/>
      <c r="H10" s="706"/>
    </row>
    <row r="11" spans="2:8" ht="15" customHeight="1" x14ac:dyDescent="0.2">
      <c r="B11" s="705" t="s">
        <v>605</v>
      </c>
      <c r="C11" s="705"/>
      <c r="D11" s="706" t="s">
        <v>623</v>
      </c>
      <c r="E11" s="706"/>
      <c r="F11" s="706"/>
      <c r="G11" s="706"/>
      <c r="H11" s="706"/>
    </row>
    <row r="12" spans="2:8" ht="15" customHeight="1" x14ac:dyDescent="0.2">
      <c r="B12" s="705" t="s">
        <v>606</v>
      </c>
      <c r="C12" s="705"/>
      <c r="D12" s="706" t="str">
        <f>TEXT(MAX($H$18:$H$2018),"dddd, mmmm dd, yyyy")</f>
        <v>Monday, July 31, 2023</v>
      </c>
      <c r="E12" s="706"/>
      <c r="F12" s="706"/>
      <c r="G12" s="706"/>
      <c r="H12" s="706"/>
    </row>
    <row r="13" spans="2:8" ht="15" customHeight="1" x14ac:dyDescent="0.2">
      <c r="B13" s="705" t="s">
        <v>607</v>
      </c>
      <c r="C13" s="705"/>
      <c r="D13" s="706" t="s">
        <v>624</v>
      </c>
      <c r="E13" s="706"/>
      <c r="F13" s="706"/>
      <c r="G13" s="706"/>
      <c r="H13" s="706"/>
    </row>
    <row r="14" spans="2:8" ht="23.25" customHeight="1" x14ac:dyDescent="0.2">
      <c r="B14" s="705" t="s">
        <v>608</v>
      </c>
      <c r="C14" s="705"/>
      <c r="D14" s="704" t="s">
        <v>629</v>
      </c>
      <c r="E14" s="704"/>
      <c r="F14" s="704"/>
      <c r="G14" s="704"/>
      <c r="H14" s="704"/>
    </row>
    <row r="15" spans="2:8" x14ac:dyDescent="0.2"/>
    <row r="16" spans="2:8" ht="15" x14ac:dyDescent="0.2">
      <c r="B16" s="570" t="s">
        <v>610</v>
      </c>
      <c r="C16" s="571"/>
      <c r="D16" s="571"/>
      <c r="E16" s="571"/>
      <c r="F16" s="571"/>
      <c r="G16" s="571"/>
      <c r="H16" s="571"/>
    </row>
    <row r="17" spans="2:8" x14ac:dyDescent="0.2">
      <c r="B17" s="573" t="s">
        <v>611</v>
      </c>
      <c r="C17" s="573" t="s">
        <v>612</v>
      </c>
      <c r="D17" s="573" t="s">
        <v>613</v>
      </c>
      <c r="E17" s="573" t="s">
        <v>614</v>
      </c>
      <c r="F17" s="573" t="s">
        <v>621</v>
      </c>
      <c r="G17" s="573" t="s">
        <v>615</v>
      </c>
      <c r="H17" s="573" t="s">
        <v>413</v>
      </c>
    </row>
    <row r="18" spans="2:8" ht="360" x14ac:dyDescent="0.2">
      <c r="B18" s="559">
        <v>1</v>
      </c>
      <c r="C18" s="559" t="s">
        <v>616</v>
      </c>
      <c r="D18" s="559" t="s">
        <v>617</v>
      </c>
      <c r="E18" s="559" t="s">
        <v>620</v>
      </c>
      <c r="F18" s="560" t="s">
        <v>622</v>
      </c>
      <c r="G18" s="559" t="s">
        <v>619</v>
      </c>
      <c r="H18" s="561">
        <v>45012</v>
      </c>
    </row>
    <row r="19" spans="2:8" ht="108" x14ac:dyDescent="0.2">
      <c r="B19" s="562">
        <v>2</v>
      </c>
      <c r="C19" s="562" t="s">
        <v>616</v>
      </c>
      <c r="D19" s="562" t="s">
        <v>617</v>
      </c>
      <c r="E19" s="562" t="s">
        <v>620</v>
      </c>
      <c r="F19" s="564" t="s">
        <v>741</v>
      </c>
      <c r="G19" s="562" t="s">
        <v>619</v>
      </c>
      <c r="H19" s="563">
        <v>45012</v>
      </c>
    </row>
    <row r="20" spans="2:8" ht="120" x14ac:dyDescent="0.2">
      <c r="B20" s="559">
        <v>3</v>
      </c>
      <c r="C20" s="559" t="s">
        <v>616</v>
      </c>
      <c r="D20" s="559" t="s">
        <v>617</v>
      </c>
      <c r="E20" s="559" t="s">
        <v>620</v>
      </c>
      <c r="F20" s="560" t="s">
        <v>742</v>
      </c>
      <c r="G20" s="559" t="s">
        <v>619</v>
      </c>
      <c r="H20" s="561">
        <v>45012</v>
      </c>
    </row>
    <row r="21" spans="2:8" ht="60" x14ac:dyDescent="0.2">
      <c r="B21" s="562">
        <v>4</v>
      </c>
      <c r="C21" s="562" t="s">
        <v>616</v>
      </c>
      <c r="D21" s="562" t="s">
        <v>617</v>
      </c>
      <c r="E21" s="562" t="s">
        <v>620</v>
      </c>
      <c r="F21" s="564" t="s">
        <v>743</v>
      </c>
      <c r="G21" s="562" t="s">
        <v>619</v>
      </c>
      <c r="H21" s="563">
        <v>45012</v>
      </c>
    </row>
    <row r="22" spans="2:8" ht="348" x14ac:dyDescent="0.2">
      <c r="B22" s="559">
        <v>5</v>
      </c>
      <c r="C22" s="559" t="s">
        <v>625</v>
      </c>
      <c r="D22" s="559" t="s">
        <v>626</v>
      </c>
      <c r="E22" s="559" t="s">
        <v>627</v>
      </c>
      <c r="F22" s="560" t="s">
        <v>647</v>
      </c>
      <c r="G22" s="559" t="s">
        <v>619</v>
      </c>
      <c r="H22" s="561">
        <v>45013</v>
      </c>
    </row>
    <row r="23" spans="2:8" ht="240" x14ac:dyDescent="0.2">
      <c r="B23" s="562">
        <v>6</v>
      </c>
      <c r="C23" s="562" t="s">
        <v>652</v>
      </c>
      <c r="D23" s="562" t="s">
        <v>617</v>
      </c>
      <c r="E23" s="562" t="s">
        <v>620</v>
      </c>
      <c r="F23" s="591" t="s">
        <v>744</v>
      </c>
      <c r="G23" s="562" t="s">
        <v>619</v>
      </c>
      <c r="H23" s="563">
        <v>45016</v>
      </c>
    </row>
    <row r="24" spans="2:8" ht="144" x14ac:dyDescent="0.2">
      <c r="B24" s="559">
        <v>7</v>
      </c>
      <c r="C24" s="559" t="s">
        <v>660</v>
      </c>
      <c r="D24" s="559" t="s">
        <v>626</v>
      </c>
      <c r="E24" s="559" t="s">
        <v>627</v>
      </c>
      <c r="F24" s="560" t="s">
        <v>679</v>
      </c>
      <c r="G24" s="559" t="s">
        <v>619</v>
      </c>
      <c r="H24" s="561">
        <v>45022.697854861108</v>
      </c>
    </row>
    <row r="25" spans="2:8" ht="36" x14ac:dyDescent="0.2">
      <c r="B25" s="562">
        <v>8</v>
      </c>
      <c r="C25" s="562" t="s">
        <v>671</v>
      </c>
      <c r="D25" s="562" t="s">
        <v>626</v>
      </c>
      <c r="E25" s="562" t="s">
        <v>620</v>
      </c>
      <c r="F25" s="591" t="s">
        <v>745</v>
      </c>
      <c r="G25" s="562" t="s">
        <v>619</v>
      </c>
      <c r="H25" s="563">
        <v>45033</v>
      </c>
    </row>
    <row r="26" spans="2:8" ht="36" x14ac:dyDescent="0.2">
      <c r="B26" s="559">
        <v>9</v>
      </c>
      <c r="C26" s="559" t="s">
        <v>675</v>
      </c>
      <c r="D26" s="559" t="s">
        <v>626</v>
      </c>
      <c r="E26" s="559" t="s">
        <v>620</v>
      </c>
      <c r="F26" s="617" t="s">
        <v>746</v>
      </c>
      <c r="G26" s="559" t="s">
        <v>619</v>
      </c>
      <c r="H26" s="561">
        <v>45033</v>
      </c>
    </row>
    <row r="27" spans="2:8" ht="132" x14ac:dyDescent="0.2">
      <c r="B27" s="562">
        <v>10</v>
      </c>
      <c r="C27" s="562" t="s">
        <v>676</v>
      </c>
      <c r="D27" s="562" t="s">
        <v>626</v>
      </c>
      <c r="E27" s="562" t="s">
        <v>620</v>
      </c>
      <c r="F27" s="591" t="s">
        <v>747</v>
      </c>
      <c r="G27" s="562" t="s">
        <v>619</v>
      </c>
      <c r="H27" s="563">
        <v>45035</v>
      </c>
    </row>
    <row r="28" spans="2:8" ht="156" x14ac:dyDescent="0.2">
      <c r="B28" s="559">
        <v>11</v>
      </c>
      <c r="C28" s="559" t="s">
        <v>680</v>
      </c>
      <c r="D28" s="559" t="s">
        <v>681</v>
      </c>
      <c r="E28" s="559" t="s">
        <v>620</v>
      </c>
      <c r="F28" s="617" t="s">
        <v>748</v>
      </c>
      <c r="G28" s="559" t="s">
        <v>619</v>
      </c>
      <c r="H28" s="561">
        <v>45037</v>
      </c>
    </row>
    <row r="29" spans="2:8" ht="96" x14ac:dyDescent="0.2">
      <c r="B29" s="562">
        <v>12</v>
      </c>
      <c r="C29" s="562" t="s">
        <v>683</v>
      </c>
      <c r="D29" s="562" t="s">
        <v>681</v>
      </c>
      <c r="E29" s="562" t="s">
        <v>620</v>
      </c>
      <c r="F29" s="591" t="s">
        <v>749</v>
      </c>
      <c r="G29" s="562" t="s">
        <v>619</v>
      </c>
      <c r="H29" s="563">
        <v>45050</v>
      </c>
    </row>
    <row r="30" spans="2:8" ht="156" x14ac:dyDescent="0.2">
      <c r="B30" s="559">
        <v>13</v>
      </c>
      <c r="C30" s="559" t="s">
        <v>693</v>
      </c>
      <c r="D30" s="559" t="s">
        <v>626</v>
      </c>
      <c r="E30" s="559" t="s">
        <v>620</v>
      </c>
      <c r="F30" s="617" t="s">
        <v>750</v>
      </c>
      <c r="G30" s="559" t="s">
        <v>619</v>
      </c>
      <c r="H30" s="561">
        <v>45063</v>
      </c>
    </row>
    <row r="31" spans="2:8" ht="168" x14ac:dyDescent="0.2">
      <c r="B31" s="562">
        <v>14</v>
      </c>
      <c r="C31" s="562" t="s">
        <v>693</v>
      </c>
      <c r="D31" s="562" t="s">
        <v>681</v>
      </c>
      <c r="E31" s="562" t="s">
        <v>620</v>
      </c>
      <c r="F31" s="591" t="s">
        <v>751</v>
      </c>
      <c r="G31" s="562" t="s">
        <v>619</v>
      </c>
      <c r="H31" s="563">
        <v>45065</v>
      </c>
    </row>
    <row r="32" spans="2:8" ht="276" x14ac:dyDescent="0.2">
      <c r="B32" s="559">
        <v>15</v>
      </c>
      <c r="C32" s="559" t="s">
        <v>705</v>
      </c>
      <c r="D32" s="559" t="s">
        <v>703</v>
      </c>
      <c r="E32" s="559" t="s">
        <v>620</v>
      </c>
      <c r="F32" s="560" t="s">
        <v>704</v>
      </c>
      <c r="G32" s="559" t="s">
        <v>619</v>
      </c>
      <c r="H32" s="561">
        <v>45068</v>
      </c>
    </row>
    <row r="33" spans="2:8" ht="96" x14ac:dyDescent="0.2">
      <c r="B33" s="562">
        <v>16</v>
      </c>
      <c r="C33" s="562" t="s">
        <v>702</v>
      </c>
      <c r="D33" s="562" t="s">
        <v>681</v>
      </c>
      <c r="E33" s="562" t="s">
        <v>620</v>
      </c>
      <c r="F33" s="591" t="s">
        <v>752</v>
      </c>
      <c r="G33" s="562" t="s">
        <v>619</v>
      </c>
      <c r="H33" s="563">
        <v>45069</v>
      </c>
    </row>
    <row r="34" spans="2:8" ht="156" x14ac:dyDescent="0.2">
      <c r="B34" s="559">
        <v>17</v>
      </c>
      <c r="C34" s="559" t="s">
        <v>706</v>
      </c>
      <c r="D34" s="559" t="s">
        <v>681</v>
      </c>
      <c r="E34" s="559" t="s">
        <v>707</v>
      </c>
      <c r="F34" s="560" t="s">
        <v>708</v>
      </c>
      <c r="G34" s="559" t="s">
        <v>619</v>
      </c>
      <c r="H34" s="561">
        <v>45107</v>
      </c>
    </row>
    <row r="35" spans="2:8" ht="24" x14ac:dyDescent="0.2">
      <c r="B35" s="562">
        <v>18</v>
      </c>
      <c r="C35" s="562" t="s">
        <v>709</v>
      </c>
      <c r="D35" s="562" t="s">
        <v>681</v>
      </c>
      <c r="E35" s="562" t="s">
        <v>620</v>
      </c>
      <c r="F35" s="591" t="s">
        <v>753</v>
      </c>
      <c r="G35" s="562" t="s">
        <v>619</v>
      </c>
      <c r="H35" s="563">
        <v>45131</v>
      </c>
    </row>
    <row r="36" spans="2:8" ht="36" x14ac:dyDescent="0.2">
      <c r="B36" s="559">
        <v>17</v>
      </c>
      <c r="C36" s="559" t="s">
        <v>710</v>
      </c>
      <c r="D36" s="559" t="s">
        <v>681</v>
      </c>
      <c r="E36" s="559" t="s">
        <v>620</v>
      </c>
      <c r="F36" s="560" t="s">
        <v>711</v>
      </c>
      <c r="G36" s="559" t="s">
        <v>619</v>
      </c>
      <c r="H36" s="561">
        <v>45133</v>
      </c>
    </row>
    <row r="37" spans="2:8" ht="113.25" customHeight="1" x14ac:dyDescent="0.2">
      <c r="B37" s="562">
        <v>19</v>
      </c>
      <c r="C37" s="562" t="s">
        <v>712</v>
      </c>
      <c r="D37" s="562" t="s">
        <v>703</v>
      </c>
      <c r="E37" s="562" t="s">
        <v>627</v>
      </c>
      <c r="F37" s="591" t="s">
        <v>754</v>
      </c>
      <c r="G37" s="562" t="s">
        <v>619</v>
      </c>
      <c r="H37" s="563">
        <v>45135</v>
      </c>
    </row>
    <row r="38" spans="2:8" ht="285" customHeight="1" x14ac:dyDescent="0.2">
      <c r="B38" s="559">
        <v>20</v>
      </c>
      <c r="C38" s="559" t="s">
        <v>713</v>
      </c>
      <c r="D38" s="559" t="s">
        <v>626</v>
      </c>
      <c r="E38" s="559" t="s">
        <v>627</v>
      </c>
      <c r="F38" s="560" t="s">
        <v>718</v>
      </c>
      <c r="G38" s="559" t="s">
        <v>619</v>
      </c>
      <c r="H38" s="561">
        <v>45138</v>
      </c>
    </row>
    <row r="39" spans="2:8" ht="95.25" customHeight="1" x14ac:dyDescent="0.2">
      <c r="B39" s="562">
        <v>21</v>
      </c>
      <c r="C39" s="562" t="s">
        <v>723</v>
      </c>
      <c r="D39" s="562" t="s">
        <v>626</v>
      </c>
      <c r="E39" s="562" t="s">
        <v>627</v>
      </c>
      <c r="F39" s="591" t="s">
        <v>755</v>
      </c>
      <c r="G39" s="562" t="s">
        <v>619</v>
      </c>
      <c r="H39" s="563">
        <v>45135</v>
      </c>
    </row>
    <row r="40" spans="2:8" ht="72" x14ac:dyDescent="0.2">
      <c r="B40" s="559">
        <v>22</v>
      </c>
      <c r="C40" s="559" t="s">
        <v>724</v>
      </c>
      <c r="D40" s="559" t="s">
        <v>703</v>
      </c>
      <c r="E40" s="559" t="s">
        <v>620</v>
      </c>
      <c r="F40" s="560" t="s">
        <v>725</v>
      </c>
      <c r="G40" s="559" t="s">
        <v>619</v>
      </c>
      <c r="H40" s="561">
        <v>45138</v>
      </c>
    </row>
    <row r="41" spans="2:8" x14ac:dyDescent="0.2">
      <c r="B41" s="2"/>
      <c r="C41" s="2"/>
      <c r="D41" s="2"/>
      <c r="E41" s="2"/>
      <c r="F41" s="2"/>
      <c r="G41" s="2"/>
      <c r="H41" s="2"/>
    </row>
    <row r="42" spans="2:8" x14ac:dyDescent="0.2">
      <c r="B42" s="2"/>
      <c r="C42" s="2"/>
      <c r="D42" s="2"/>
      <c r="E42" s="2"/>
      <c r="F42" s="2"/>
      <c r="G42" s="2"/>
      <c r="H42" s="2"/>
    </row>
    <row r="43" spans="2:8" hidden="1" x14ac:dyDescent="0.2">
      <c r="B43" s="2"/>
      <c r="C43" s="2"/>
      <c r="D43" s="2"/>
      <c r="E43" s="2"/>
      <c r="F43" s="2"/>
      <c r="G43" s="2"/>
      <c r="H43" s="2"/>
    </row>
    <row r="44" spans="2:8" hidden="1" x14ac:dyDescent="0.2">
      <c r="B44" s="2"/>
      <c r="C44" s="2"/>
      <c r="D44" s="2"/>
      <c r="E44" s="2"/>
      <c r="F44" s="2"/>
      <c r="G44" s="2"/>
      <c r="H44" s="2"/>
    </row>
    <row r="45" spans="2:8" hidden="1" x14ac:dyDescent="0.2">
      <c r="B45" s="2"/>
      <c r="C45" s="2"/>
      <c r="D45" s="2"/>
      <c r="E45" s="2"/>
      <c r="F45" s="2"/>
      <c r="G45" s="2"/>
      <c r="H45" s="2"/>
    </row>
    <row r="46" spans="2:8" hidden="1" x14ac:dyDescent="0.2">
      <c r="B46" s="2"/>
      <c r="C46" s="2"/>
      <c r="D46" s="2"/>
      <c r="E46" s="2"/>
      <c r="F46" s="2"/>
      <c r="G46" s="2"/>
      <c r="H46" s="2"/>
    </row>
    <row r="47" spans="2:8" hidden="1" x14ac:dyDescent="0.2">
      <c r="B47" s="2"/>
      <c r="C47" s="2"/>
      <c r="D47" s="2"/>
      <c r="E47" s="2"/>
      <c r="F47" s="2"/>
      <c r="G47" s="2"/>
      <c r="H47" s="2"/>
    </row>
    <row r="48" spans="2:8" hidden="1" x14ac:dyDescent="0.2">
      <c r="B48" s="2"/>
      <c r="C48" s="2"/>
      <c r="D48" s="2"/>
      <c r="E48" s="2"/>
      <c r="F48" s="2"/>
      <c r="G48" s="2"/>
      <c r="H48" s="2"/>
    </row>
    <row r="49" spans="2:8" hidden="1" x14ac:dyDescent="0.2">
      <c r="B49" s="2"/>
      <c r="C49" s="2"/>
      <c r="D49" s="2"/>
      <c r="E49" s="2"/>
      <c r="F49" s="2"/>
      <c r="G49" s="2"/>
      <c r="H49" s="2"/>
    </row>
    <row r="50" spans="2:8" hidden="1" x14ac:dyDescent="0.2">
      <c r="B50" s="2"/>
      <c r="C50" s="2"/>
      <c r="D50" s="2"/>
      <c r="E50" s="2"/>
      <c r="F50" s="2"/>
      <c r="G50" s="2"/>
      <c r="H50" s="2"/>
    </row>
    <row r="51" spans="2:8" hidden="1" x14ac:dyDescent="0.2">
      <c r="B51" s="2"/>
      <c r="C51" s="2"/>
      <c r="D51" s="2"/>
      <c r="E51" s="2"/>
      <c r="F51" s="2"/>
      <c r="G51" s="2"/>
      <c r="H51" s="2"/>
    </row>
    <row r="52" spans="2:8" hidden="1" x14ac:dyDescent="0.2">
      <c r="B52" s="2"/>
      <c r="C52" s="2"/>
      <c r="D52" s="2"/>
      <c r="E52" s="2"/>
      <c r="F52" s="2"/>
      <c r="G52" s="2"/>
      <c r="H52" s="2"/>
    </row>
  </sheetData>
  <sheetProtection algorithmName="SHA-512" hashValue="7Qp93DmqW+/c0WLVfQRdoeUrCyzJxH/8vXsH+MBUL3L/DaC89ie+njNazbzHYT44aD7GPv2orblIsVibsKV+Jg==" saltValue="/XSJEQJ4RdLCk0zKHz1ofw==" spinCount="100000" sheet="1" objects="1" scenarios="1"/>
  <mergeCells count="14">
    <mergeCell ref="D14:H14"/>
    <mergeCell ref="B12:C12"/>
    <mergeCell ref="B13:C13"/>
    <mergeCell ref="B14:C14"/>
    <mergeCell ref="D8:H8"/>
    <mergeCell ref="D9:H9"/>
    <mergeCell ref="D10:H10"/>
    <mergeCell ref="D11:H11"/>
    <mergeCell ref="D12:H12"/>
    <mergeCell ref="D13:H13"/>
    <mergeCell ref="B8:C8"/>
    <mergeCell ref="B9:C9"/>
    <mergeCell ref="B10:C10"/>
    <mergeCell ref="B11:C11"/>
  </mergeCells>
  <dataValidations count="2">
    <dataValidation type="list" allowBlank="1" showInputMessage="1" showErrorMessage="1" sqref="E18:E46" xr:uid="{07DA2026-623C-485C-BF51-617C4608A10E}">
      <formula1>"High,Mid,Normal"</formula1>
    </dataValidation>
    <dataValidation type="list" allowBlank="1" showInputMessage="1" showErrorMessage="1" sqref="D18:D46" xr:uid="{B1366257-9941-4A16-B637-E15AC464CF8D}">
      <formula1>"Major,Minor,Bug Fix,Hot Fix,Initial"</formula1>
    </dataValidation>
  </dataValidation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upport">
    <tabColor theme="9"/>
  </sheetPr>
  <dimension ref="A2:V32"/>
  <sheetViews>
    <sheetView showGridLines="0" showRowColHeaders="0" workbookViewId="0">
      <selection activeCell="J10" sqref="A1:XFD1048576"/>
    </sheetView>
  </sheetViews>
  <sheetFormatPr defaultColWidth="9.33203125" defaultRowHeight="12" x14ac:dyDescent="0.2"/>
  <cols>
    <col min="1" max="1" width="15.1640625" style="675" bestFit="1" customWidth="1"/>
    <col min="2" max="2" width="8.33203125" style="675" bestFit="1" customWidth="1"/>
    <col min="3" max="3" width="9.33203125" style="675"/>
    <col min="4" max="4" width="13.83203125" style="675" bestFit="1" customWidth="1"/>
    <col min="5" max="5" width="18" style="675" bestFit="1" customWidth="1"/>
    <col min="6" max="6" width="9.1640625" style="675" bestFit="1" customWidth="1"/>
    <col min="7" max="7" width="9.33203125" style="675"/>
    <col min="8" max="8" width="8.83203125" style="675" bestFit="1" customWidth="1"/>
    <col min="9" max="9" width="9.33203125" style="675"/>
    <col min="10" max="10" width="18.1640625" style="675" bestFit="1" customWidth="1"/>
    <col min="11" max="11" width="9.33203125" style="675"/>
    <col min="12" max="12" width="15.6640625" style="675" bestFit="1" customWidth="1"/>
    <col min="13" max="13" width="18" style="675" bestFit="1" customWidth="1"/>
    <col min="14" max="14" width="19.1640625" style="675" bestFit="1" customWidth="1"/>
    <col min="15" max="16" width="19.1640625" style="675" customWidth="1"/>
    <col min="17" max="16384" width="9.33203125" style="675"/>
  </cols>
  <sheetData>
    <row r="2" spans="1:22" x14ac:dyDescent="0.2">
      <c r="A2" s="674" t="s">
        <v>387</v>
      </c>
      <c r="B2" s="674" t="s">
        <v>381</v>
      </c>
      <c r="C2" s="674"/>
      <c r="D2" s="674" t="s">
        <v>388</v>
      </c>
      <c r="E2" s="674" t="s">
        <v>389</v>
      </c>
      <c r="F2" s="674" t="s">
        <v>390</v>
      </c>
      <c r="H2" s="674" t="s">
        <v>384</v>
      </c>
      <c r="I2" s="674"/>
      <c r="J2" s="674" t="s">
        <v>661</v>
      </c>
      <c r="K2" s="674" t="s">
        <v>581</v>
      </c>
      <c r="L2" s="674" t="s">
        <v>425</v>
      </c>
      <c r="M2" s="674" t="s">
        <v>149</v>
      </c>
      <c r="N2" s="674" t="s">
        <v>386</v>
      </c>
      <c r="O2" s="674" t="s">
        <v>409</v>
      </c>
      <c r="P2" s="674" t="s">
        <v>684</v>
      </c>
      <c r="R2" s="674" t="s">
        <v>720</v>
      </c>
      <c r="T2" s="674"/>
      <c r="V2" s="674" t="s">
        <v>394</v>
      </c>
    </row>
    <row r="3" spans="1:22" x14ac:dyDescent="0.2">
      <c r="D3" s="675" t="s">
        <v>391</v>
      </c>
      <c r="E3" s="675" cm="1">
        <f t="array" aca="1" ref="E3" ca="1">INDEX(INDIRECT(D3),ROWS($D$3:$D3))</f>
        <v>1</v>
      </c>
      <c r="F3" s="675" t="b">
        <v>1</v>
      </c>
      <c r="H3" s="675">
        <v>1</v>
      </c>
      <c r="J3" s="675" t="s">
        <v>663</v>
      </c>
      <c r="K3" s="675" t="s">
        <v>56</v>
      </c>
      <c r="L3" s="675" t="s">
        <v>178</v>
      </c>
      <c r="M3" s="675" t="s">
        <v>727</v>
      </c>
      <c r="N3" s="675" t="s">
        <v>360</v>
      </c>
      <c r="O3" s="675" t="s">
        <v>407</v>
      </c>
      <c r="P3" s="675" t="s">
        <v>685</v>
      </c>
      <c r="R3" s="675" t="s">
        <v>721</v>
      </c>
      <c r="V3" s="675" t="str">
        <f>IFERROR("FY Closing ["&amp;TEXT(LARGE(rHistAnnDates,ROWS($V$3:V3)),"MMM-YY")&amp;"]","")</f>
        <v/>
      </c>
    </row>
    <row r="4" spans="1:22" x14ac:dyDescent="0.2">
      <c r="D4" s="675" t="s">
        <v>391</v>
      </c>
      <c r="E4" s="675" cm="1">
        <f t="array" aca="1" ref="E4" ca="1">INDEX(INDIRECT(D4),ROWS($D$3:$D4))</f>
        <v>0</v>
      </c>
      <c r="F4" s="675" t="b">
        <v>0</v>
      </c>
      <c r="H4" s="675">
        <v>0</v>
      </c>
      <c r="J4" s="675" t="s">
        <v>662</v>
      </c>
      <c r="K4" s="675" t="s">
        <v>57</v>
      </c>
      <c r="L4" s="675" t="s">
        <v>426</v>
      </c>
      <c r="M4" s="675" t="s">
        <v>167</v>
      </c>
      <c r="N4" s="675" t="s">
        <v>385</v>
      </c>
      <c r="O4" s="675" t="s">
        <v>408</v>
      </c>
      <c r="P4" s="675" t="s">
        <v>686</v>
      </c>
      <c r="R4" s="675" t="s">
        <v>354</v>
      </c>
      <c r="V4" s="675" t="str">
        <f>IFERROR("FY Closing ["&amp;TEXT(LARGE(rHistAnnDates,ROWS($V$3:V4)),"MMM-YY")&amp;"]","")</f>
        <v/>
      </c>
    </row>
    <row r="5" spans="1:22" x14ac:dyDescent="0.2">
      <c r="D5" s="675" t="s">
        <v>427</v>
      </c>
      <c r="E5" s="675" t="str" cm="1">
        <f t="array" aca="1" ref="E5" ca="1">INDEX(INDIRECT(D5),ROWS($D5:$D$5))</f>
        <v>Fixed</v>
      </c>
      <c r="F5" s="675">
        <v>101</v>
      </c>
      <c r="L5" s="675" t="s">
        <v>714</v>
      </c>
      <c r="M5" s="675" t="s">
        <v>168</v>
      </c>
      <c r="N5" s="675" t="s">
        <v>383</v>
      </c>
      <c r="R5" s="675" t="s">
        <v>690</v>
      </c>
      <c r="V5" s="675" t="str">
        <f>IFERROR("FY Closing ["&amp;TEXT(LARGE(rHistAnnDates,ROWS($V$3:V5)),"MMM-YY")&amp;"]","")</f>
        <v/>
      </c>
    </row>
    <row r="6" spans="1:22" x14ac:dyDescent="0.2">
      <c r="D6" s="675" t="s">
        <v>427</v>
      </c>
      <c r="E6" s="675" t="str" cm="1">
        <f t="array" aca="1" ref="E6" ca="1">INDEX(INDIRECT(D6),ROWS($D$5:$D6))</f>
        <v>Floating</v>
      </c>
      <c r="F6" s="675">
        <v>102</v>
      </c>
      <c r="M6" s="675" t="s">
        <v>169</v>
      </c>
      <c r="R6" s="675" t="s">
        <v>719</v>
      </c>
      <c r="V6" s="675" t="str">
        <f>IFERROR("FY Closing ["&amp;TEXT(LARGE(rHistAnnDates,ROWS($V$3:V6)),"MMM-YY")&amp;"]","")</f>
        <v/>
      </c>
    </row>
    <row r="7" spans="1:22" x14ac:dyDescent="0.2">
      <c r="D7" s="675" t="s">
        <v>427</v>
      </c>
      <c r="E7" s="675" t="str" cm="1">
        <f t="array" aca="1" ref="E7" ca="1">INDEX(INDIRECT(D7),ROWS($D$5:$D7))</f>
        <v>Fixed + Floating</v>
      </c>
      <c r="F7" s="675">
        <v>103</v>
      </c>
      <c r="M7" s="675" t="s">
        <v>170</v>
      </c>
      <c r="R7" s="675" t="s">
        <v>722</v>
      </c>
      <c r="V7" s="675" t="str">
        <f>IFERROR("FY Closing ["&amp;TEXT(LARGE(rHistAnnDates,ROWS($V$3:V7)),"MMM-YY")&amp;"]","")</f>
        <v/>
      </c>
    </row>
    <row r="8" spans="1:22" x14ac:dyDescent="0.2">
      <c r="D8" s="675" t="s">
        <v>392</v>
      </c>
      <c r="E8" s="675" t="str" cm="1">
        <f t="array" aca="1" ref="E8" ca="1">INDEX(INDIRECT(D8),ROWS($D$8:$D8))</f>
        <v>1M FB SOFR</v>
      </c>
      <c r="F8" s="675">
        <v>111</v>
      </c>
      <c r="M8" s="675" t="s">
        <v>155</v>
      </c>
    </row>
    <row r="9" spans="1:22" x14ac:dyDescent="0.2">
      <c r="D9" s="675" t="s">
        <v>392</v>
      </c>
      <c r="E9" s="675" t="str" cm="1">
        <f t="array" aca="1" ref="E9" ca="1">INDEX(INDIRECT(D9),ROWS($D$8:$D9))</f>
        <v>1M SOFR</v>
      </c>
      <c r="F9" s="675">
        <v>112</v>
      </c>
      <c r="M9" s="675" t="s">
        <v>156</v>
      </c>
    </row>
    <row r="10" spans="1:22" x14ac:dyDescent="0.2">
      <c r="D10" s="675" t="s">
        <v>392</v>
      </c>
      <c r="E10" s="675" t="str" cm="1">
        <f t="array" aca="1" ref="E10" ca="1">INDEX(INDIRECT(D10),ROWS($D$8:$D10))</f>
        <v>3M SOFR</v>
      </c>
      <c r="F10" s="675">
        <v>113</v>
      </c>
      <c r="M10" s="675" t="s">
        <v>157</v>
      </c>
    </row>
    <row r="11" spans="1:22" x14ac:dyDescent="0.2">
      <c r="D11" s="675" t="s">
        <v>392</v>
      </c>
      <c r="E11" s="675" t="str" cm="1">
        <f t="array" aca="1" ref="E11" ca="1">INDEX(INDIRECT(D11),ROWS($D$8:$D11))</f>
        <v>6M SOFR</v>
      </c>
      <c r="F11" s="675">
        <v>114</v>
      </c>
      <c r="M11" s="675" t="s">
        <v>158</v>
      </c>
    </row>
    <row r="12" spans="1:22" x14ac:dyDescent="0.2">
      <c r="D12" s="675" t="s">
        <v>392</v>
      </c>
      <c r="E12" s="675" t="str" cm="1">
        <f t="array" aca="1" ref="E12" ca="1">INDEX(INDIRECT(D12),ROWS($D$8:$D12))</f>
        <v>12M SOFR</v>
      </c>
      <c r="F12" s="675">
        <v>115</v>
      </c>
      <c r="M12" s="675" t="s">
        <v>159</v>
      </c>
    </row>
    <row r="13" spans="1:22" x14ac:dyDescent="0.2">
      <c r="D13" s="675" t="s">
        <v>392</v>
      </c>
      <c r="E13" s="675" t="str" cm="1">
        <f t="array" aca="1" ref="E13" ca="1">INDEX(INDIRECT(D13),ROWS($D$8:$D13))</f>
        <v>1M LIBOR</v>
      </c>
      <c r="F13" s="675">
        <v>116</v>
      </c>
      <c r="M13" s="675" t="s">
        <v>160</v>
      </c>
    </row>
    <row r="14" spans="1:22" x14ac:dyDescent="0.2">
      <c r="D14" s="675" t="s">
        <v>392</v>
      </c>
      <c r="E14" s="675" t="str" cm="1">
        <f t="array" aca="1" ref="E14" ca="1">INDEX(INDIRECT(D14),ROWS($D$8:$D14))</f>
        <v>3M LIBOR</v>
      </c>
      <c r="F14" s="675">
        <v>117</v>
      </c>
      <c r="M14" s="675" t="s">
        <v>161</v>
      </c>
    </row>
    <row r="15" spans="1:22" x14ac:dyDescent="0.2">
      <c r="D15" s="675" t="s">
        <v>392</v>
      </c>
      <c r="E15" s="675" t="str" cm="1">
        <f t="array" aca="1" ref="E15" ca="1">INDEX(INDIRECT(D15),ROWS($D$8:$D15))</f>
        <v>6M LIBOR</v>
      </c>
      <c r="F15" s="675">
        <v>118</v>
      </c>
      <c r="M15" s="675" t="s">
        <v>162</v>
      </c>
    </row>
    <row r="16" spans="1:22" x14ac:dyDescent="0.2">
      <c r="D16" s="675" t="s">
        <v>392</v>
      </c>
      <c r="E16" s="675" t="str" cm="1">
        <f t="array" aca="1" ref="E16" ca="1">INDEX(INDIRECT(D16),ROWS($D$8:$D16))</f>
        <v>12M LIBOR</v>
      </c>
      <c r="F16" s="675">
        <v>119</v>
      </c>
      <c r="M16" s="675" t="s">
        <v>164</v>
      </c>
    </row>
    <row r="17" spans="4:13" x14ac:dyDescent="0.2">
      <c r="D17" s="675" t="s">
        <v>392</v>
      </c>
      <c r="E17" s="675" t="str" cm="1">
        <f t="array" aca="1" ref="E17" ca="1">INDEX(INDIRECT(D17),ROWS($D$8:$D17))</f>
        <v>5Y Treasury</v>
      </c>
      <c r="F17" s="675">
        <v>120</v>
      </c>
      <c r="M17" s="675" t="s">
        <v>165</v>
      </c>
    </row>
    <row r="18" spans="4:13" x14ac:dyDescent="0.2">
      <c r="D18" s="675" t="s">
        <v>392</v>
      </c>
      <c r="E18" s="675" t="str" cm="1">
        <f t="array" aca="1" ref="E18" ca="1">INDEX(INDIRECT(D18),ROWS($D$8:$D18))</f>
        <v>7Y Treasury</v>
      </c>
      <c r="F18" s="675">
        <v>121</v>
      </c>
      <c r="M18" s="675" t="s">
        <v>166</v>
      </c>
    </row>
    <row r="19" spans="4:13" x14ac:dyDescent="0.2">
      <c r="D19" s="675" t="s">
        <v>392</v>
      </c>
      <c r="E19" s="675" t="str" cm="1">
        <f t="array" aca="1" ref="E19" ca="1">INDEX(INDIRECT(D19),ROWS($D$8:$D19))</f>
        <v>10Y Treasury</v>
      </c>
      <c r="F19" s="675">
        <v>122</v>
      </c>
      <c r="M19" s="675" t="s">
        <v>163</v>
      </c>
    </row>
    <row r="20" spans="4:13" x14ac:dyDescent="0.2">
      <c r="D20" s="675" t="s">
        <v>392</v>
      </c>
      <c r="E20" s="675" t="str" cm="1">
        <f t="array" aca="1" ref="E20" ca="1">INDEX(INDIRECT(D20),ROWS($D$8:$D20))</f>
        <v>30Y Treasury</v>
      </c>
      <c r="F20" s="675">
        <v>123</v>
      </c>
    </row>
    <row r="21" spans="4:13" x14ac:dyDescent="0.2">
      <c r="D21" s="675" t="s">
        <v>392</v>
      </c>
      <c r="E21" s="675" t="str" cm="1">
        <f t="array" aca="1" ref="E21" ca="1">INDEX(INDIRECT(D21),ROWS($D$8:$D21))</f>
        <v>5Y Treasury Swap</v>
      </c>
      <c r="F21" s="675">
        <v>124</v>
      </c>
    </row>
    <row r="22" spans="4:13" x14ac:dyDescent="0.2">
      <c r="D22" s="675" t="s">
        <v>392</v>
      </c>
      <c r="E22" s="675" t="str" cm="1">
        <f t="array" aca="1" ref="E22" ca="1">INDEX(INDIRECT(D22),ROWS($D$8:$D22))</f>
        <v>7Y Treasury Swap</v>
      </c>
      <c r="F22" s="675">
        <v>125</v>
      </c>
    </row>
    <row r="23" spans="4:13" x14ac:dyDescent="0.2">
      <c r="D23" s="675" t="s">
        <v>392</v>
      </c>
      <c r="E23" s="675" t="str" cm="1">
        <f t="array" aca="1" ref="E23" ca="1">INDEX(INDIRECT(D23),ROWS($D$8:$D23))</f>
        <v>10Y Treasury Swap</v>
      </c>
      <c r="F23" s="675">
        <v>126</v>
      </c>
    </row>
    <row r="24" spans="4:13" x14ac:dyDescent="0.2">
      <c r="D24" s="675" t="s">
        <v>439</v>
      </c>
      <c r="E24" s="675" t="str" cm="1">
        <f t="array" aca="1" ref="E24" ca="1">INDEX(INDIRECT(D24),ROWS($D$24:$D24))</f>
        <v>Cash on Cash</v>
      </c>
      <c r="F24" s="675">
        <v>131</v>
      </c>
    </row>
    <row r="25" spans="4:13" x14ac:dyDescent="0.2">
      <c r="D25" s="675" t="s">
        <v>439</v>
      </c>
      <c r="E25" s="675" t="str" cm="1">
        <f t="array" aca="1" ref="E25" ca="1">INDEX(INDIRECT(D25),ROWS($D$24:$D25))</f>
        <v>Multiple Hurdle</v>
      </c>
      <c r="F25" s="675">
        <v>132</v>
      </c>
    </row>
    <row r="26" spans="4:13" x14ac:dyDescent="0.2">
      <c r="D26" s="675" t="s">
        <v>439</v>
      </c>
      <c r="E26" s="675" t="str" cm="1">
        <f t="array" aca="1" ref="E26" ca="1">INDEX(INDIRECT(D26),ROWS($D$24:$D26))</f>
        <v>GP Catchup</v>
      </c>
      <c r="F26" s="675">
        <v>133</v>
      </c>
    </row>
    <row r="27" spans="4:13" x14ac:dyDescent="0.2">
      <c r="D27" s="675" t="s">
        <v>582</v>
      </c>
      <c r="E27" s="675" t="str" cm="1">
        <f t="array" aca="1" ref="E27" ca="1">INDEX(INDIRECT(D27),ROWS($D$27:$D27))</f>
        <v>Income</v>
      </c>
      <c r="F27" s="675">
        <v>141</v>
      </c>
    </row>
    <row r="28" spans="4:13" x14ac:dyDescent="0.2">
      <c r="D28" s="675" t="s">
        <v>582</v>
      </c>
      <c r="E28" s="675" t="str" cm="1">
        <f t="array" aca="1" ref="E28" ca="1">INDEX(INDIRECT(D28),ROWS($D$27:$D28))</f>
        <v>Expense</v>
      </c>
      <c r="F28" s="675">
        <v>142</v>
      </c>
    </row>
    <row r="29" spans="4:13" x14ac:dyDescent="0.2">
      <c r="D29" s="675" t="s">
        <v>664</v>
      </c>
      <c r="E29" s="675" t="str" cm="1">
        <f t="array" aca="1" ref="E29" ca="1">INDEX(INDIRECT(D29),ROWS($D$29:$D29))</f>
        <v>T12 NOI</v>
      </c>
      <c r="F29" s="675">
        <v>151</v>
      </c>
    </row>
    <row r="30" spans="4:13" x14ac:dyDescent="0.2">
      <c r="D30" s="675" t="s">
        <v>664</v>
      </c>
      <c r="E30" s="675" t="str" cm="1">
        <f t="array" aca="1" ref="E30" ca="1">INDEX(INDIRECT(D30),ROWS($D$29:$D30))</f>
        <v>F12 NOI</v>
      </c>
      <c r="F30" s="675">
        <v>152</v>
      </c>
    </row>
    <row r="31" spans="4:13" x14ac:dyDescent="0.2">
      <c r="D31" s="675" t="s">
        <v>687</v>
      </c>
      <c r="E31" s="675" t="str" cm="1">
        <f t="array" aca="1" ref="E31" ca="1">INDEX(INDIRECT(D31),ROWS($D$31:$D31))</f>
        <v>Simple</v>
      </c>
      <c r="F31" s="675">
        <v>161</v>
      </c>
    </row>
    <row r="32" spans="4:13" x14ac:dyDescent="0.2">
      <c r="D32" s="675" t="s">
        <v>687</v>
      </c>
      <c r="E32" s="675" t="str" cm="1">
        <f t="array" aca="1" ref="E32" ca="1">INDEX(INDIRECT(D32),ROWS($D$31:$D32))</f>
        <v>Detailed</v>
      </c>
      <c r="F32" s="675">
        <v>162</v>
      </c>
    </row>
  </sheetData>
  <sheetProtection algorithmName="SHA-512" hashValue="7LFerCveJIPdMndJT0PLe7wuFozhFYHKFXYNm1Wa5Y+hAv9EgvsWnzFsSG9Yvo3J4yCC5dkZ++oOQAM/va8trw==" saltValue="8JR9oZEpS6o34fWdkE5MAQ==" spinCount="100000" sheet="1" objects="1" scenarios="1"/>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Copyright">
    <tabColor theme="1"/>
  </sheetPr>
  <dimension ref="A1:C38"/>
  <sheetViews>
    <sheetView showGridLines="0" showRowColHeaders="0" zoomScaleNormal="100" workbookViewId="0">
      <selection activeCell="B4" sqref="B4"/>
    </sheetView>
  </sheetViews>
  <sheetFormatPr defaultColWidth="0" defaultRowHeight="12" customHeight="1" zeroHeight="1" x14ac:dyDescent="0.2"/>
  <cols>
    <col min="1" max="1" width="9.33203125" style="210" customWidth="1"/>
    <col min="2" max="2" width="121.6640625" style="210" customWidth="1"/>
    <col min="3" max="3" width="9.33203125" style="210" customWidth="1"/>
    <col min="4" max="16384" width="9.33203125" style="210" hidden="1"/>
  </cols>
  <sheetData>
    <row r="1" spans="2:2" x14ac:dyDescent="0.2"/>
    <row r="2" spans="2:2" x14ac:dyDescent="0.2"/>
    <row r="3" spans="2:2" x14ac:dyDescent="0.2"/>
    <row r="4" spans="2:2" ht="30" customHeight="1" x14ac:dyDescent="0.2">
      <c r="B4" s="3" t="s">
        <v>298</v>
      </c>
    </row>
    <row r="5" spans="2:2" x14ac:dyDescent="0.2"/>
    <row r="6" spans="2:2" ht="15" x14ac:dyDescent="0.2">
      <c r="B6" s="211" t="str">
        <f ca="1">"© Clik Technologies Inc [2021-"&amp;RIGHT(YEAR(TODAY())+1,2)&amp;"]. ALL RIGHTS RESERVED."</f>
        <v>© Clik Technologies Inc [2021-25]. ALL RIGHTS RESERVED.</v>
      </c>
    </row>
    <row r="7" spans="2:2" x14ac:dyDescent="0.2">
      <c r="B7" s="212"/>
    </row>
    <row r="8" spans="2:2" x14ac:dyDescent="0.2">
      <c r="B8" s="213" t="s">
        <v>299</v>
      </c>
    </row>
    <row r="9" spans="2:2" x14ac:dyDescent="0.2">
      <c r="B9" s="213" t="s">
        <v>300</v>
      </c>
    </row>
    <row r="10" spans="2:2" x14ac:dyDescent="0.2">
      <c r="B10" s="213" t="s">
        <v>301</v>
      </c>
    </row>
    <row r="11" spans="2:2" x14ac:dyDescent="0.2">
      <c r="B11" s="213" t="s">
        <v>302</v>
      </c>
    </row>
    <row r="12" spans="2:2" x14ac:dyDescent="0.2">
      <c r="B12" s="213" t="s">
        <v>303</v>
      </c>
    </row>
    <row r="13" spans="2:2" x14ac:dyDescent="0.2">
      <c r="B13" s="213"/>
    </row>
    <row r="14" spans="2:2" x14ac:dyDescent="0.2">
      <c r="B14" s="213" t="s">
        <v>304</v>
      </c>
    </row>
    <row r="15" spans="2:2" x14ac:dyDescent="0.2">
      <c r="B15" s="213" t="s">
        <v>305</v>
      </c>
    </row>
    <row r="16" spans="2:2" x14ac:dyDescent="0.2">
      <c r="B16" s="213" t="s">
        <v>306</v>
      </c>
    </row>
    <row r="17" spans="2:2" ht="12.75" x14ac:dyDescent="0.2">
      <c r="B17" s="214" t="s">
        <v>307</v>
      </c>
    </row>
    <row r="18" spans="2:2" x14ac:dyDescent="0.2">
      <c r="B18" s="213"/>
    </row>
    <row r="19" spans="2:2" x14ac:dyDescent="0.2">
      <c r="B19" s="215" t="s">
        <v>308</v>
      </c>
    </row>
    <row r="20" spans="2:2" ht="12.75" x14ac:dyDescent="0.2">
      <c r="B20" s="216" t="s">
        <v>309</v>
      </c>
    </row>
    <row r="21" spans="2:2" ht="12.75" x14ac:dyDescent="0.2">
      <c r="B21" s="216" t="s">
        <v>310</v>
      </c>
    </row>
    <row r="22" spans="2:2" ht="12.75" x14ac:dyDescent="0.2">
      <c r="B22" s="216" t="s">
        <v>311</v>
      </c>
    </row>
    <row r="23" spans="2:2" ht="12.75" x14ac:dyDescent="0.2">
      <c r="B23" s="216" t="s">
        <v>312</v>
      </c>
    </row>
    <row r="24" spans="2:2" ht="12.75" x14ac:dyDescent="0.2">
      <c r="B24" s="216" t="s">
        <v>313</v>
      </c>
    </row>
    <row r="25" spans="2:2" ht="12.75" x14ac:dyDescent="0.2">
      <c r="B25" s="216"/>
    </row>
    <row r="26" spans="2:2" ht="12.75" x14ac:dyDescent="0.2">
      <c r="B26" s="216" t="s">
        <v>314</v>
      </c>
    </row>
    <row r="27" spans="2:2" ht="12.75" x14ac:dyDescent="0.2">
      <c r="B27" s="216" t="s">
        <v>315</v>
      </c>
    </row>
    <row r="28" spans="2:2" ht="12.75" x14ac:dyDescent="0.2">
      <c r="B28" s="216" t="s">
        <v>316</v>
      </c>
    </row>
    <row r="29" spans="2:2" ht="12.75" x14ac:dyDescent="0.2">
      <c r="B29" s="216" t="s">
        <v>317</v>
      </c>
    </row>
    <row r="30" spans="2:2" ht="12.75" x14ac:dyDescent="0.2">
      <c r="B30" s="216" t="s">
        <v>318</v>
      </c>
    </row>
    <row r="31" spans="2:2" ht="12.75" x14ac:dyDescent="0.2">
      <c r="B31" s="216" t="s">
        <v>319</v>
      </c>
    </row>
    <row r="32" spans="2:2" ht="12.75" x14ac:dyDescent="0.2">
      <c r="B32" s="216" t="s">
        <v>320</v>
      </c>
    </row>
    <row r="33" spans="2:2" x14ac:dyDescent="0.2"/>
    <row r="34" spans="2:2" ht="12.75" x14ac:dyDescent="0.2">
      <c r="B34" s="217" t="s">
        <v>321</v>
      </c>
    </row>
    <row r="35" spans="2:2" x14ac:dyDescent="0.2">
      <c r="B35" s="218"/>
    </row>
    <row r="36" spans="2:2" ht="12.75" x14ac:dyDescent="0.2">
      <c r="B36" s="216" t="s">
        <v>322</v>
      </c>
    </row>
    <row r="37" spans="2:2" x14ac:dyDescent="0.2"/>
    <row r="38" spans="2:2" hidden="1" x14ac:dyDescent="0.2">
      <c r="B38" s="219"/>
    </row>
  </sheetData>
  <sheetProtection algorithmName="SHA-512" hashValue="MMzQW6qOGEZ+sDY775fcGKbZ/TKuxxqauoK8vFy+6uFXJBSQ6tuPICAV/i05i2OFkbAdZ0CnppOM3xKv9e45Zg==" saltValue="qFvBQOI8p3NinJJ/mThmww==" spinCount="100000" sheet="1" objects="1" scenarios="1" selectLockedCells="1" selectUnlockedCells="1"/>
  <dataConsolidate/>
  <hyperlinks>
    <hyperlink ref="B17" r:id="rId1" xr:uid="{00000000-0004-0000-0000-000000000000}"/>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425</vt:i4>
      </vt:variant>
    </vt:vector>
  </HeadingPairs>
  <TitlesOfParts>
    <vt:vector size="438" baseType="lpstr">
      <vt:lpstr>Legends</vt:lpstr>
      <vt:lpstr>Release Notes</vt:lpstr>
      <vt:lpstr>Summary</vt:lpstr>
      <vt:lpstr>Returns</vt:lpstr>
      <vt:lpstr>Sources &amp; Uses</vt:lpstr>
      <vt:lpstr>CF</vt:lpstr>
      <vt:lpstr>Debts</vt:lpstr>
      <vt:lpstr>Assumptions</vt:lpstr>
      <vt:lpstr>Unit Mix</vt:lpstr>
      <vt:lpstr>Financials</vt:lpstr>
      <vt:lpstr>PF, Adj &amp; Notes</vt:lpstr>
      <vt:lpstr>US Market Projections</vt:lpstr>
      <vt:lpstr>© Copyright Disclaimer</vt:lpstr>
      <vt:lpstr>d10YTreasury</vt:lpstr>
      <vt:lpstr>d1MFBSOFR</vt:lpstr>
      <vt:lpstr>d1MSOFR</vt:lpstr>
      <vt:lpstr>d3MSOFR</vt:lpstr>
      <vt:lpstr>d5YTreasury</vt:lpstr>
      <vt:lpstr>d7YTreasury</vt:lpstr>
      <vt:lpstr>dYr10YTreasury</vt:lpstr>
      <vt:lpstr>dYr1MLIBOR</vt:lpstr>
      <vt:lpstr>dYr1MSOFR</vt:lpstr>
      <vt:lpstr>dYr3MSOFR</vt:lpstr>
      <vt:lpstr>dYr5YTreasury</vt:lpstr>
      <vt:lpstr>dYr7YTreasury</vt:lpstr>
      <vt:lpstr>i1mFBSOFR</vt:lpstr>
      <vt:lpstr>i1mSOFR</vt:lpstr>
      <vt:lpstr>i3mSOFR</vt:lpstr>
      <vt:lpstr>iCFStructLv</vt:lpstr>
      <vt:lpstr>iCFStructUnLv</vt:lpstr>
      <vt:lpstr>iExpense</vt:lpstr>
      <vt:lpstr>iIncome</vt:lpstr>
      <vt:lpstr>iIRTypeFix</vt:lpstr>
      <vt:lpstr>iIRTypeFloat</vt:lpstr>
      <vt:lpstr>iIRTypeMixed</vt:lpstr>
      <vt:lpstr>iNo</vt:lpstr>
      <vt:lpstr>iRenovInpTypeDetail</vt:lpstr>
      <vt:lpstr>iRenovInpTypeSimple</vt:lpstr>
      <vt:lpstr>iReturnAbovePref</vt:lpstr>
      <vt:lpstr>iReturnCFProceed</vt:lpstr>
      <vt:lpstr>iReturnNetSale</vt:lpstr>
      <vt:lpstr>iReturnPref</vt:lpstr>
      <vt:lpstr>iReturnPromote</vt:lpstr>
      <vt:lpstr>iValBasisF12</vt:lpstr>
      <vt:lpstr>iValBasisT12</vt:lpstr>
      <vt:lpstr>iWFModelCoC</vt:lpstr>
      <vt:lpstr>iWFModelGPCatchup</vt:lpstr>
      <vt:lpstr>iWFModelMultHurdle</vt:lpstr>
      <vt:lpstr>iYes</vt:lpstr>
      <vt:lpstr>lBaseIndex</vt:lpstr>
      <vt:lpstr>lCFStruct</vt:lpstr>
      <vt:lpstr>lHeads</vt:lpstr>
      <vt:lpstr>lHistDates</vt:lpstr>
      <vt:lpstr>lIRType</vt:lpstr>
      <vt:lpstr>lRenovInpType</vt:lpstr>
      <vt:lpstr>lReturnTierLabel</vt:lpstr>
      <vt:lpstr>lValBasis</vt:lpstr>
      <vt:lpstr>lWFModel</vt:lpstr>
      <vt:lpstr>lYesNo</vt:lpstr>
      <vt:lpstr>rAcqCost</vt:lpstr>
      <vt:lpstr>rAcqCostDetailAmt</vt:lpstr>
      <vt:lpstr>rAcqCostInp</vt:lpstr>
      <vt:lpstr>rAcqCostPct</vt:lpstr>
      <vt:lpstr>rAcqCostToggle</vt:lpstr>
      <vt:lpstr>rAcqVal</vt:lpstr>
      <vt:lpstr>rAdjCF</vt:lpstr>
      <vt:lpstr>rAdjEGI</vt:lpstr>
      <vt:lpstr>rAsmptPurchasePrice</vt:lpstr>
      <vt:lpstr>rAvailIndexFCurves</vt:lpstr>
      <vt:lpstr>rCFLn1IntRateTable</vt:lpstr>
      <vt:lpstr>rCFLn2IntRateTable</vt:lpstr>
      <vt:lpstr>rCFLn3IntRateTable</vt:lpstr>
      <vt:lpstr>rCFStruct</vt:lpstr>
      <vt:lpstr>rClosingDate</vt:lpstr>
      <vt:lpstr>rDebtToggle</vt:lpstr>
      <vt:lpstr>rEGI</vt:lpstr>
      <vt:lpstr>rElecYr1</vt:lpstr>
      <vt:lpstr>rEnrtyCapRate</vt:lpstr>
      <vt:lpstr>rEqReq</vt:lpstr>
      <vt:lpstr>rExCapExRntInfl</vt:lpstr>
      <vt:lpstr>rExCapExRntInflMnth</vt:lpstr>
      <vt:lpstr>rExitCapRate</vt:lpstr>
      <vt:lpstr>rExitCost</vt:lpstr>
      <vt:lpstr>rExitCostDetailAmt</vt:lpstr>
      <vt:lpstr>rExitCostInp</vt:lpstr>
      <vt:lpstr>rExitCostPct</vt:lpstr>
      <vt:lpstr>rExitCostToggle</vt:lpstr>
      <vt:lpstr>rExpRET</vt:lpstr>
      <vt:lpstr>rExpRETRow</vt:lpstr>
      <vt:lpstr>rExpRETRowSample</vt:lpstr>
      <vt:lpstr>rFuelYr1</vt:lpstr>
      <vt:lpstr>rGenInflPct</vt:lpstr>
      <vt:lpstr>rGPCFTr1Dist</vt:lpstr>
      <vt:lpstr>rGPCFTr2Dist</vt:lpstr>
      <vt:lpstr>rGPCFTr3Dist</vt:lpstr>
      <vt:lpstr>rGPCFTr4Dist</vt:lpstr>
      <vt:lpstr>rGPCFTr5Dist</vt:lpstr>
      <vt:lpstr>rGPEqSplit</vt:lpstr>
      <vt:lpstr>rGPR</vt:lpstr>
      <vt:lpstr>rGPTotalContrib</vt:lpstr>
      <vt:lpstr>rHistAnnDates</vt:lpstr>
      <vt:lpstr>rHistCFP1</vt:lpstr>
      <vt:lpstr>rHistCFP2</vt:lpstr>
      <vt:lpstr>rHistCFP3</vt:lpstr>
      <vt:lpstr>rHistCFP4</vt:lpstr>
      <vt:lpstr>rHistCFP5</vt:lpstr>
      <vt:lpstr>rHoldPeriod</vt:lpstr>
      <vt:lpstr>rIN_aa_acquisitionvaluation.value</vt:lpstr>
      <vt:lpstr>rIN_address.line1</vt:lpstr>
      <vt:lpstr>rIN_address.line2</vt:lpstr>
      <vt:lpstr>rIN_address.line3</vt:lpstr>
      <vt:lpstr>rIN_baths</vt:lpstr>
      <vt:lpstr>rIN_beds</vt:lpstr>
      <vt:lpstr>rIN_cableinternet_hist</vt:lpstr>
      <vt:lpstr>rIN_cableinternet_t12</vt:lpstr>
      <vt:lpstr>rIN_capex_hist</vt:lpstr>
      <vt:lpstr>rIN_capex_t12</vt:lpstr>
      <vt:lpstr>rIN_cc_brokercommission</vt:lpstr>
      <vt:lpstr>rIN_cc_otherclosingcosts</vt:lpstr>
      <vt:lpstr>rIN_cc_transfertax</vt:lpstr>
      <vt:lpstr>rIN_collectionloss_hist</vt:lpstr>
      <vt:lpstr>rIN_collectionloss_t12</vt:lpstr>
      <vt:lpstr>rIN_commercialnetincome_hist</vt:lpstr>
      <vt:lpstr>rIN_commercialnetincome_t12</vt:lpstr>
      <vt:lpstr>rIN_concessions_hist</vt:lpstr>
      <vt:lpstr>rIN_concessions_t12</vt:lpstr>
      <vt:lpstr>rIN_contractservices_hist</vt:lpstr>
      <vt:lpstr>rIN_contractservices_t12</vt:lpstr>
      <vt:lpstr>rIN_da_dispositionvaluation.type</vt:lpstr>
      <vt:lpstr>rIN_da_terminalcaprate</vt:lpstr>
      <vt:lpstr>rIN_dateBuilt</vt:lpstr>
      <vt:lpstr>rIN_DD_HoldPeriodYears</vt:lpstr>
      <vt:lpstr>rIN_depositforfeiture_hist</vt:lpstr>
      <vt:lpstr>rIN_depositforfeiture_t12</vt:lpstr>
      <vt:lpstr>rIN_ei_generalinflation</vt:lpstr>
      <vt:lpstr>rIN_ei_realestatetaxinflation</vt:lpstr>
      <vt:lpstr>rIN_electricity_hist</vt:lpstr>
      <vt:lpstr>rIN_electricity_t12</vt:lpstr>
      <vt:lpstr>rIN_excludedexpense_hist</vt:lpstr>
      <vt:lpstr>rIN_excludedexpense_t12</vt:lpstr>
      <vt:lpstr>rIN_excludedincome_hist</vt:lpstr>
      <vt:lpstr>rIN_excludedincome_t12</vt:lpstr>
      <vt:lpstr>rIN_expensereimbursements_hist</vt:lpstr>
      <vt:lpstr>rIN_expensereimbursements_t12</vt:lpstr>
      <vt:lpstr>rIN_floor_plans</vt:lpstr>
      <vt:lpstr>rIN_fuelgasoil_hist</vt:lpstr>
      <vt:lpstr>rIN_fuelgasoil_t12</vt:lpstr>
      <vt:lpstr>rIN_garageparking_hist</vt:lpstr>
      <vt:lpstr>rIN_garageparking_t12</vt:lpstr>
      <vt:lpstr>rIN_generaladministrative_hist</vt:lpstr>
      <vt:lpstr>rIN_generaladministrative_t12</vt:lpstr>
      <vt:lpstr>rIN_groundrent_hist</vt:lpstr>
      <vt:lpstr>rIN_groundrent_t12</vt:lpstr>
      <vt:lpstr>rIN_iia_otherincomeinflation</vt:lpstr>
      <vt:lpstr>rIN_iia_ri_rentincrement</vt:lpstr>
      <vt:lpstr>rIN_inplace_rent</vt:lpstr>
      <vt:lpstr>rIN_insurance_hist</vt:lpstr>
      <vt:lpstr>rIN_insurance_t12</vt:lpstr>
      <vt:lpstr>rIN_landscapinggrounds_hist</vt:lpstr>
      <vt:lpstr>rIN_landscapinggrounds_t12</vt:lpstr>
      <vt:lpstr>rIN_leaseexpdata</vt:lpstr>
      <vt:lpstr>rIN_leaseexpdate</vt:lpstr>
      <vt:lpstr>rIN_losstolease_hist</vt:lpstr>
      <vt:lpstr>rIN_losstolease_t12</vt:lpstr>
      <vt:lpstr>rIN_managementfees_hist</vt:lpstr>
      <vt:lpstr>rIN_managementfees_t12</vt:lpstr>
      <vt:lpstr>rIN_market_rent</vt:lpstr>
      <vt:lpstr>rIN_marketingadvertising_hist</vt:lpstr>
      <vt:lpstr>rIN_marketingadvertising_t12</vt:lpstr>
      <vt:lpstr>rIN_marketrent_hist</vt:lpstr>
      <vt:lpstr>rIN_marketrent_t12</vt:lpstr>
      <vt:lpstr>rIN_miscellaneousotherincome_hist</vt:lpstr>
      <vt:lpstr>rIN_miscellaneousotherincome_t12</vt:lpstr>
      <vt:lpstr>rIN_name</vt:lpstr>
      <vt:lpstr>rIN_non_rev</vt:lpstr>
      <vt:lpstr>rIN_nonrevenueunits_hist</vt:lpstr>
      <vt:lpstr>rIN_nonrevenueunits_t12</vt:lpstr>
      <vt:lpstr>rIN_occ_altasurvey</vt:lpstr>
      <vt:lpstr>rIN_occ_environmentalreports</vt:lpstr>
      <vt:lpstr>rIN_occ_findersfeesbps</vt:lpstr>
      <vt:lpstr>rIN_occ_legalfees</vt:lpstr>
      <vt:lpstr>rIN_occ_otherduediligence</vt:lpstr>
      <vt:lpstr>rIN_occ_outstandingliens</vt:lpstr>
      <vt:lpstr>rIN_occ_pcareport</vt:lpstr>
      <vt:lpstr>rIN_occ_prepaymentpenalty</vt:lpstr>
      <vt:lpstr>rIN_occ_titleinsurancebps</vt:lpstr>
      <vt:lpstr>rIN_otherexpenses_hist</vt:lpstr>
      <vt:lpstr>rIN_otherexpenses_t12</vt:lpstr>
      <vt:lpstr>rIN_otherpropertytaxes_hist</vt:lpstr>
      <vt:lpstr>rIN_otherpropertytaxes_t12</vt:lpstr>
      <vt:lpstr>rIN_otherutilities_hist</vt:lpstr>
      <vt:lpstr>rIN_otherutilities_t12</vt:lpstr>
      <vt:lpstr>rIN_payroll_hist</vt:lpstr>
      <vt:lpstr>rIN_payroll_t12</vt:lpstr>
      <vt:lpstr>rIN_petfees_hist</vt:lpstr>
      <vt:lpstr>rIN_petfees_t12</vt:lpstr>
      <vt:lpstr>rIN_physicalvacancy_hist</vt:lpstr>
      <vt:lpstr>rIN_physicalvacancy_t12</vt:lpstr>
      <vt:lpstr>rIN_professionallegalfees_hist</vt:lpstr>
      <vt:lpstr>rIN_professionallegalfees_t12</vt:lpstr>
      <vt:lpstr>rIN_realestatetaxes_hist</vt:lpstr>
      <vt:lpstr>rIN_realestatetaxes_t12</vt:lpstr>
      <vt:lpstr>rIN_reimbursements_hist</vt:lpstr>
      <vt:lpstr>rIN_reimbursements_t12</vt:lpstr>
      <vt:lpstr>rIN_renovationvacancy_hist</vt:lpstr>
      <vt:lpstr>rIN_renovationvacancy_t12</vt:lpstr>
      <vt:lpstr>rIN_repairsmaintenance_hist</vt:lpstr>
      <vt:lpstr>rIN_repairsmaintenance_t12</vt:lpstr>
      <vt:lpstr>rIN_replacementreserve_hist</vt:lpstr>
      <vt:lpstr>rIN_replacementreserve_t12</vt:lpstr>
      <vt:lpstr>rIN_rr_projectedreserves.value</vt:lpstr>
      <vt:lpstr>rIN_rs_renovated</vt:lpstr>
      <vt:lpstr>rIN_security_hist</vt:lpstr>
      <vt:lpstr>rIN_security_t12</vt:lpstr>
      <vt:lpstr>rIN_storage_hist</vt:lpstr>
      <vt:lpstr>rIN_storage_t12</vt:lpstr>
      <vt:lpstr>rIN_trash_hist</vt:lpstr>
      <vt:lpstr>rIN_trash_t12</vt:lpstr>
      <vt:lpstr>rIN_unit_size</vt:lpstr>
      <vt:lpstr>rIN_units</vt:lpstr>
      <vt:lpstr>rIN_unitturnovers_hist</vt:lpstr>
      <vt:lpstr>rIN_unitturnovers_t12</vt:lpstr>
      <vt:lpstr>rIN_upfrontfunding</vt:lpstr>
      <vt:lpstr>rIN_vacant</vt:lpstr>
      <vt:lpstr>rIN_valettrash_hist</vt:lpstr>
      <vt:lpstr>rIN_valettrash_t12</vt:lpstr>
      <vt:lpstr>rIN_watersewer_hist</vt:lpstr>
      <vt:lpstr>rIN_watersewer_t12</vt:lpstr>
      <vt:lpstr>rInsYr1</vt:lpstr>
      <vt:lpstr>rIntRateTable</vt:lpstr>
      <vt:lpstr>rIRAssetMgmtFee</vt:lpstr>
      <vt:lpstr>rIRRGPCFSplitOW</vt:lpstr>
      <vt:lpstr>rIRRStruct</vt:lpstr>
      <vt:lpstr>rIsAcqCostFin</vt:lpstr>
      <vt:lpstr>rIsUpfrontFin</vt:lpstr>
      <vt:lpstr>rLC</vt:lpstr>
      <vt:lpstr>rLoan1ActLTV</vt:lpstr>
      <vt:lpstr>rLoan1Amort</vt:lpstr>
      <vt:lpstr>rLoan1Amt</vt:lpstr>
      <vt:lpstr>rLoan1AmtParams</vt:lpstr>
      <vt:lpstr>rLoan1Cap</vt:lpstr>
      <vt:lpstr>rLoan1CapRate</vt:lpstr>
      <vt:lpstr>rLoan1Cost</vt:lpstr>
      <vt:lpstr>rLoan1DSCR</vt:lpstr>
      <vt:lpstr>rLoan1Floor</vt:lpstr>
      <vt:lpstr>rLoan1Index</vt:lpstr>
      <vt:lpstr>rLoan1IntRateYrly</vt:lpstr>
      <vt:lpstr>rLoan1IO</vt:lpstr>
      <vt:lpstr>rLoan1IRType</vt:lpstr>
      <vt:lpstr>rLoan1LTV</vt:lpstr>
      <vt:lpstr>rLoan1Pay</vt:lpstr>
      <vt:lpstr>rLoan1Pts</vt:lpstr>
      <vt:lpstr>rLoan1Rate</vt:lpstr>
      <vt:lpstr>rLoan1Repay</vt:lpstr>
      <vt:lpstr>rLoan1Spread</vt:lpstr>
      <vt:lpstr>rLoan1St</vt:lpstr>
      <vt:lpstr>rLoan1Term</vt:lpstr>
      <vt:lpstr>rLoan2Amort</vt:lpstr>
      <vt:lpstr>rLoan2Amt</vt:lpstr>
      <vt:lpstr>rLoan2AmtParams</vt:lpstr>
      <vt:lpstr>rLoan2Cap</vt:lpstr>
      <vt:lpstr>rLoan2CapRate</vt:lpstr>
      <vt:lpstr>rLoan2Cost</vt:lpstr>
      <vt:lpstr>rLoan2DSCR</vt:lpstr>
      <vt:lpstr>rLoan2Floor</vt:lpstr>
      <vt:lpstr>rLoan2Index</vt:lpstr>
      <vt:lpstr>rLoan2IntRateYrly</vt:lpstr>
      <vt:lpstr>rLoan2IO</vt:lpstr>
      <vt:lpstr>rLoan2IRType</vt:lpstr>
      <vt:lpstr>rLoan2LTV</vt:lpstr>
      <vt:lpstr>rLoan2Pay</vt:lpstr>
      <vt:lpstr>rLoan2Pts</vt:lpstr>
      <vt:lpstr>rLoan2Rate</vt:lpstr>
      <vt:lpstr>rLoan2Repay</vt:lpstr>
      <vt:lpstr>rLoan2Spread</vt:lpstr>
      <vt:lpstr>rLoan2St</vt:lpstr>
      <vt:lpstr>rLoan2Term</vt:lpstr>
      <vt:lpstr>rLoan3Amort</vt:lpstr>
      <vt:lpstr>rLoan3Amt</vt:lpstr>
      <vt:lpstr>rLoan3AmtParams</vt:lpstr>
      <vt:lpstr>rLoan3Cap</vt:lpstr>
      <vt:lpstr>rLoan3CapRate</vt:lpstr>
      <vt:lpstr>rLoan3Cost</vt:lpstr>
      <vt:lpstr>rLoan3DSCR</vt:lpstr>
      <vt:lpstr>rLoan3Floor</vt:lpstr>
      <vt:lpstr>rLoan3Index</vt:lpstr>
      <vt:lpstr>rLoan3IntRateYrly</vt:lpstr>
      <vt:lpstr>rLoan3IO</vt:lpstr>
      <vt:lpstr>rLoan3IRType</vt:lpstr>
      <vt:lpstr>rLoan3LTV</vt:lpstr>
      <vt:lpstr>rLoan3Pay</vt:lpstr>
      <vt:lpstr>rLoan3Pts</vt:lpstr>
      <vt:lpstr>rLoan3Rate</vt:lpstr>
      <vt:lpstr>rLoan3Repay</vt:lpstr>
      <vt:lpstr>rLoan3Spread</vt:lpstr>
      <vt:lpstr>rLoan3St</vt:lpstr>
      <vt:lpstr>rLoan3Term</vt:lpstr>
      <vt:lpstr>rLoanAmtParams</vt:lpstr>
      <vt:lpstr>rLoanIndex</vt:lpstr>
      <vt:lpstr>rLoanIRType</vt:lpstr>
      <vt:lpstr>rLoanProceeds</vt:lpstr>
      <vt:lpstr>rLoanRateYrly</vt:lpstr>
      <vt:lpstr>rLPCFTr1Dist</vt:lpstr>
      <vt:lpstr>rLPCFTr2Dist</vt:lpstr>
      <vt:lpstr>rLPCFTr3Dist</vt:lpstr>
      <vt:lpstr>rLPCFTr4Dist</vt:lpstr>
      <vt:lpstr>rLPCFTr5Dist</vt:lpstr>
      <vt:lpstr>rLPEqSplit</vt:lpstr>
      <vt:lpstr>rLPTotalContrib</vt:lpstr>
      <vt:lpstr>rLTCParam</vt:lpstr>
      <vt:lpstr>rLvIRR</vt:lpstr>
      <vt:lpstr>rNOI</vt:lpstr>
      <vt:lpstr>rNOIMnthly</vt:lpstr>
      <vt:lpstr>rNOIwoTax</vt:lpstr>
      <vt:lpstr>rOpsCFMnth</vt:lpstr>
      <vt:lpstr>rOthIncIncrPct</vt:lpstr>
      <vt:lpstr>rOthUtlYr1</vt:lpstr>
      <vt:lpstr>rPFBase</vt:lpstr>
      <vt:lpstr>rPFNOIMnth</vt:lpstr>
      <vt:lpstr>rPromote</vt:lpstr>
      <vt:lpstr>rRenovAvgBump</vt:lpstr>
      <vt:lpstr>rRenovAvgCost</vt:lpstr>
      <vt:lpstr>rRenovFin4mCF</vt:lpstr>
      <vt:lpstr>rRenovInflAppl</vt:lpstr>
      <vt:lpstr>rRenovIRR</vt:lpstr>
      <vt:lpstr>rRenovPeriod</vt:lpstr>
      <vt:lpstr>rRenovReq</vt:lpstr>
      <vt:lpstr>rRenovROI</vt:lpstr>
      <vt:lpstr>rRenovStMnth</vt:lpstr>
      <vt:lpstr>rRentIncrPct</vt:lpstr>
      <vt:lpstr>rRETIncrPct</vt:lpstr>
      <vt:lpstr>rRETReimb</vt:lpstr>
      <vt:lpstr>rRETYr1</vt:lpstr>
      <vt:lpstr>rRnMYr1</vt:lpstr>
      <vt:lpstr>rRsrvAlloc</vt:lpstr>
      <vt:lpstr>rRsrvCapEX</vt:lpstr>
      <vt:lpstr>rRsrvDS</vt:lpstr>
      <vt:lpstr>rRsrvOpsDeficit</vt:lpstr>
      <vt:lpstr>rRsrvRET</vt:lpstr>
      <vt:lpstr>rRsrvRlsMnth</vt:lpstr>
      <vt:lpstr>rSaleVal</vt:lpstr>
      <vt:lpstr>rT12EndDt</vt:lpstr>
      <vt:lpstr>rT12NOI</vt:lpstr>
      <vt:lpstr>rTaxReassCalc</vt:lpstr>
      <vt:lpstr>rTaxReassEntry</vt:lpstr>
      <vt:lpstr>rTaxReassEntryAmt</vt:lpstr>
      <vt:lpstr>rTaxReassEntryDisc</vt:lpstr>
      <vt:lpstr>rTaxReassEntryMill</vt:lpstr>
      <vt:lpstr>rTaxReassEntryRatio</vt:lpstr>
      <vt:lpstr>rTaxReassExit</vt:lpstr>
      <vt:lpstr>rTaxReassExitAmt</vt:lpstr>
      <vt:lpstr>rTaxReassExitDisc</vt:lpstr>
      <vt:lpstr>rTaxReassExitMill</vt:lpstr>
      <vt:lpstr>rTaxReassExitRatio</vt:lpstr>
      <vt:lpstr>rTaxReassInAct</vt:lpstr>
      <vt:lpstr>rTaxReassOpt</vt:lpstr>
      <vt:lpstr>rTaxReassToggle</vt:lpstr>
      <vt:lpstr>rTI</vt:lpstr>
      <vt:lpstr>rTr1CFSplitGP</vt:lpstr>
      <vt:lpstr>rTr1CFSplitLP</vt:lpstr>
      <vt:lpstr>rTr1TableBBal</vt:lpstr>
      <vt:lpstr>rTr1TableEMx</vt:lpstr>
      <vt:lpstr>rTr1TableGPSplit</vt:lpstr>
      <vt:lpstr>rTr1TableLPSplit</vt:lpstr>
      <vt:lpstr>rTr1TablePrefRet</vt:lpstr>
      <vt:lpstr>rTr1Val</vt:lpstr>
      <vt:lpstr>rTr2CFSplitGP</vt:lpstr>
      <vt:lpstr>rTr2CFSplitLP</vt:lpstr>
      <vt:lpstr>rTr2Promote</vt:lpstr>
      <vt:lpstr>rTr2TableBBal</vt:lpstr>
      <vt:lpstr>rTr2TableEBal</vt:lpstr>
      <vt:lpstr>rTr2TableEMx</vt:lpstr>
      <vt:lpstr>rTr2TableGPSplit</vt:lpstr>
      <vt:lpstr>rTr2TableLPSplit</vt:lpstr>
      <vt:lpstr>rTr2TablePrefRet</vt:lpstr>
      <vt:lpstr>rTr2Val</vt:lpstr>
      <vt:lpstr>rTr3CFSplitGP</vt:lpstr>
      <vt:lpstr>rTr3CFSplitLP</vt:lpstr>
      <vt:lpstr>rTr3Promote</vt:lpstr>
      <vt:lpstr>rTr3Table</vt:lpstr>
      <vt:lpstr>rTr3TableBBal</vt:lpstr>
      <vt:lpstr>rTr3TableEBal</vt:lpstr>
      <vt:lpstr>rTr3TableEMx</vt:lpstr>
      <vt:lpstr>rTr3TableGPSplit</vt:lpstr>
      <vt:lpstr>rTr3TableLPSplit</vt:lpstr>
      <vt:lpstr>rTr3TablePrefRet</vt:lpstr>
      <vt:lpstr>rTr3Val</vt:lpstr>
      <vt:lpstr>rTr4CFSplitGP</vt:lpstr>
      <vt:lpstr>rTr4CFSplitLP</vt:lpstr>
      <vt:lpstr>rTr4Promote</vt:lpstr>
      <vt:lpstr>rTr4Table</vt:lpstr>
      <vt:lpstr>rTr4Val</vt:lpstr>
      <vt:lpstr>rTr5CFSplitGP</vt:lpstr>
      <vt:lpstr>rTr5CFSplitLP</vt:lpstr>
      <vt:lpstr>rTr5Table</vt:lpstr>
      <vt:lpstr>rTr5Val</vt:lpstr>
      <vt:lpstr>rTrIRR</vt:lpstr>
      <vt:lpstr>rTrshYr1</vt:lpstr>
      <vt:lpstr>rUMAvgInPlace</vt:lpstr>
      <vt:lpstr>rUMAvgMkt</vt:lpstr>
      <vt:lpstr>rUMAvgRenovBump</vt:lpstr>
      <vt:lpstr>rUMAvgRenovCost</vt:lpstr>
      <vt:lpstr>rUMAvgSF</vt:lpstr>
      <vt:lpstr>rUMBaths</vt:lpstr>
      <vt:lpstr>rUMBeds</vt:lpstr>
      <vt:lpstr>rUMFP</vt:lpstr>
      <vt:lpstr>rUMInPlace</vt:lpstr>
      <vt:lpstr>rUMMkt</vt:lpstr>
      <vt:lpstr>rUMMktTable</vt:lpstr>
      <vt:lpstr>rUMNonRev</vt:lpstr>
      <vt:lpstr>rUMOcc</vt:lpstr>
      <vt:lpstr>rUMRenov</vt:lpstr>
      <vt:lpstr>rUMRenovBump</vt:lpstr>
      <vt:lpstr>rUMRenovCost</vt:lpstr>
      <vt:lpstr>rUMRenovCostBump</vt:lpstr>
      <vt:lpstr>rUMRenovCostTable</vt:lpstr>
      <vt:lpstr>rUMRenovdUnits</vt:lpstr>
      <vt:lpstr>rUMRenovUnits</vt:lpstr>
      <vt:lpstr>rUMRenovUnitsTable</vt:lpstr>
      <vt:lpstr>rUMSF</vt:lpstr>
      <vt:lpstr>rUMTable</vt:lpstr>
      <vt:lpstr>rUMTotalNonRev</vt:lpstr>
      <vt:lpstr>rUMTotalOcc</vt:lpstr>
      <vt:lpstr>rUMTotalRenovdUnits</vt:lpstr>
      <vt:lpstr>rUMTotalRenovUnits</vt:lpstr>
      <vt:lpstr>rUMTotalUnits</vt:lpstr>
      <vt:lpstr>rUMTotalVac</vt:lpstr>
      <vt:lpstr>rUMUnits</vt:lpstr>
      <vt:lpstr>rUMUnitsTable</vt:lpstr>
      <vt:lpstr>rUMVac</vt:lpstr>
      <vt:lpstr>rUnLvIRR</vt:lpstr>
      <vt:lpstr>rUpfrontCapEx</vt:lpstr>
      <vt:lpstr>rUpfrontFinAmt</vt:lpstr>
      <vt:lpstr>rUTrnYr1</vt:lpstr>
      <vt:lpstr>rWatnSewYr1</vt:lpstr>
      <vt:lpstr>rWFChoice</vt:lpstr>
      <vt:lpstr>rYr1DS</vt:lpstr>
      <vt:lpstr>rYr1NOI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Jayanta Nath</dc:creator>
  <cp:lastModifiedBy>Aman Kataria</cp:lastModifiedBy>
  <cp:lastPrinted>2023-03-29T10:11:47Z</cp:lastPrinted>
  <dcterms:created xsi:type="dcterms:W3CDTF">2023-01-31T04:23:25Z</dcterms:created>
  <dcterms:modified xsi:type="dcterms:W3CDTF">2024-05-21T07:59:39Z</dcterms:modified>
</cp:coreProperties>
</file>